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pivotTables/pivotTable4.xml" ContentType="application/vnd.openxmlformats-officedocument.spreadsheetml.pivotTable+xml"/>
  <Override PartName="/xl/worksheets/sheet2.xml" ContentType="application/vnd.openxmlformats-officedocument.spreadsheetml.worksheet+xml"/>
  <Override PartName="/xl/worksheets/sheet3.xml" ContentType="application/vnd.openxmlformats-officedocument.spreadsheetml.worksheet+xml"/>
  <Override PartName="/xl/drawings/drawing8.xml" ContentType="application/vnd.openxmlformats-officedocument.drawing+xml"/>
  <Override PartName="/xl/pivotTables/pivotTable3.xml" ContentType="application/vnd.openxmlformats-officedocument.spreadsheetml.pivotTable+xml"/>
  <Override PartName="/xl/pivotTables/pivotTable2.xml" ContentType="application/vnd.openxmlformats-officedocument.spreadsheetml.pivotTable+xml"/>
  <Override PartName="/xl/charts/colors1.xml" ContentType="application/vnd.ms-office.chartcolorstyle+xml"/>
  <Override PartName="/xl/charts/style1.xml" ContentType="application/vnd.ms-office.chartstyle+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charts/chart1.xml" ContentType="application/vnd.openxmlformats-officedocument.drawingml.chart+xml"/>
  <Override PartName="/xl/worksheets/sheet1.xml" ContentType="application/vnd.openxmlformats-officedocument.spreadsheetml.worksheet+xml"/>
  <Override PartName="/xl/worksheets/sheet45.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worksheets/sheet38.xml" ContentType="application/vnd.openxmlformats-officedocument.spreadsheetml.worksheet+xml"/>
  <Override PartName="/xl/drawings/drawing1.xml" ContentType="application/vnd.openxmlformats-officedocument.drawing+xml"/>
  <Override PartName="/xl/worksheets/sheet36.xml" ContentType="application/vnd.openxmlformats-officedocument.spreadsheetml.worksheet+xml"/>
  <Override PartName="/xl/sharedStrings.xml" ContentType="application/vnd.openxmlformats-officedocument.spreadsheetml.sharedStrings+xml"/>
  <Override PartName="/xl/worksheets/sheet37.xml" ContentType="application/vnd.openxmlformats-officedocument.spreadsheetml.worksheet+xml"/>
  <Override PartName="/xl/styles.xml" ContentType="application/vnd.openxmlformats-officedocument.spreadsheetml.styles+xml"/>
  <Override PartName="/xl/worksheets/sheet24.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4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48.xml" ContentType="application/vnd.openxmlformats-officedocument.spreadsheetml.worksheet+xml"/>
  <Override PartName="/xl/drawings/drawing2.xml" ContentType="application/vnd.openxmlformats-officedocument.drawing+xml"/>
  <Override PartName="/xl/worksheets/sheet1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comments9.xml" ContentType="application/vnd.openxmlformats-officedocument.spreadsheetml.comments+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xl/pivotCache/pivotCacheRecords2.xml" ContentType="application/vnd.openxmlformats-officedocument.spreadsheetml.pivotCacheRecords+xml"/>
  <Override PartName="/xl/comments7.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6.xml" ContentType="application/vnd.openxmlformats-officedocument.spreadsheetml.comments+xml"/>
  <Override PartName="/xl/comments19.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8.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xl/calcChain.xml" ContentType="application/vnd.openxmlformats-officedocument.spreadsheetml.calcChain+xml"/>
  <Override PartName="/xl/pivotCache/pivotCacheRecords3.xml" ContentType="application/vnd.openxmlformats-officedocument.spreadsheetml.pivotCacheRecords+xml"/>
  <Override PartName="/customXml/itemProps2.xml" ContentType="application/vnd.openxmlformats-officedocument.customXmlProperties+xml"/>
  <Override PartName="/xl/pivotCache/pivotCacheDefinition3.xml" ContentType="application/vnd.openxmlformats-officedocument.spreadsheetml.pivotCacheDefinition+xml"/>
  <Override PartName="/docProps/custom.xml" ContentType="application/vnd.openxmlformats-officedocument.custom-properties+xml"/>
  <Override PartName="/docProps/app.xml" ContentType="application/vnd.openxmlformats-officedocument.extended-properties+xml"/>
  <Override PartName="/customXml/itemProps3.xml" ContentType="application/vnd.openxmlformats-officedocument.customXmlProperties+xml"/>
  <Override PartName="/xl/pivotCache/pivotCacheDefinition2.xml" ContentType="application/vnd.openxmlformats-officedocument.spreadsheetml.pivotCacheDefinition+xml"/>
  <Override PartName="/xl/comments24.xml" ContentType="application/vnd.openxmlformats-officedocument.spreadsheetml.comments+xml"/>
  <Override PartName="/xl/comments23.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1.xml" ContentType="application/vnd.openxmlformats-officedocument.spreadsheetml.comments+xml"/>
  <Override PartName="/xl/comments22.xml" ContentType="application/vnd.openxmlformats-officedocument.spreadsheetml.comments+xml"/>
  <Override PartName="/xl/persons/person.xml" ContentType="application/vnd.ms-excel.person+xml"/>
  <Override PartName="/xl/threadedComments/threadedComment1.xml" ContentType="application/vnd.ms-excel.threaded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M:\2020\2020 WA Elec and Gas GRC\Adjustments\3.16 AMI\"/>
    </mc:Choice>
  </mc:AlternateContent>
  <bookViews>
    <workbookView xWindow="-120" yWindow="-120" windowWidth="29040" windowHeight="15840" tabRatio="843" firstSheet="14" activeTab="14"/>
  </bookViews>
  <sheets>
    <sheet name="FinancialModel" sheetId="48" r:id="rId1"/>
    <sheet name="Sheet1" sheetId="56" r:id="rId2"/>
    <sheet name="DepreciationSchForExistingMeter" sheetId="49" r:id="rId3"/>
    <sheet name="CostBenefitInputs" sheetId="47" r:id="rId4"/>
    <sheet name="SteveCarrozoInputs" sheetId="54" r:id="rId5"/>
    <sheet name="O&amp;M Modeled In Benefits" sheetId="42" r:id="rId6"/>
    <sheet name="PriorCustomerBenefits" sheetId="40" r:id="rId7"/>
    <sheet name="PriorOperationalBenefits" sheetId="41" r:id="rId8"/>
    <sheet name="Assumptions" sheetId="12" r:id="rId9"/>
    <sheet name="What was Adjusted" sheetId="52" r:id="rId10"/>
    <sheet name="MasterTimeline" sheetId="53" r:id="rId11"/>
    <sheet name="NetRevReqPerMeter" sheetId="51" r:id="rId12"/>
    <sheet name="Business Case Tables" sheetId="46" r:id="rId13"/>
    <sheet name="Summary" sheetId="1" r:id="rId14"/>
    <sheet name="Adjustment" sheetId="65" r:id="rId15"/>
    <sheet name="Revenue Requirement Reductions" sheetId="63" r:id="rId16"/>
    <sheet name="Customer Direct Benefits" sheetId="64" r:id="rId17"/>
    <sheet name="Summary Detail" sheetId="4" r:id="rId18"/>
    <sheet name="Summary_RealizationSchedule" sheetId="11" r:id="rId19"/>
    <sheet name="Eliminate Regular Meter Reading" sheetId="3" r:id="rId20"/>
    <sheet name="Reduce Special Meter Reading" sheetId="6" r:id="rId21"/>
    <sheet name="Net Metering" sheetId="9" r:id="rId22"/>
    <sheet name="Customer Meter Base Repairs" sheetId="61" r:id="rId23"/>
    <sheet name="Natural Gas Meter Module Refres" sheetId="55" r:id="rId24"/>
    <sheet name="Meter Salvage Value" sheetId="7" r:id="rId25"/>
    <sheet name="Local Economy Jobs" sheetId="13" r:id="rId26"/>
    <sheet name="Open Close Transfer" sheetId="35" r:id="rId27"/>
    <sheet name="Credit Collections Connections" sheetId="34" r:id="rId28"/>
    <sheet name="After-Hours Fees" sheetId="25" r:id="rId29"/>
    <sheet name="Earlier Outage Notification" sheetId="20" r:id="rId30"/>
    <sheet name="More Rapid Restoration" sheetId="60" r:id="rId31"/>
    <sheet name="Reduced Customer Calls" sheetId="19" r:id="rId32"/>
    <sheet name="Avoided Single Lights Out" sheetId="29" r:id="rId33"/>
    <sheet name="Reduced Major Storms Cost" sheetId="32" r:id="rId34"/>
    <sheet name="Conservation Voltage Reduction" sheetId="37" r:id="rId35"/>
    <sheet name="Customer Energy Efficiency" sheetId="27" r:id="rId36"/>
    <sheet name="Behavioral Energy Efficiency " sheetId="28" r:id="rId37"/>
    <sheet name="Grid-Interactive Efficient Bldg" sheetId="62" r:id="rId38"/>
    <sheet name="Theft and Diversion" sheetId="31" r:id="rId39"/>
    <sheet name="Unbilled Usage" sheetId="36" r:id="rId40"/>
    <sheet name="Slow Failed Meters" sheetId="30" r:id="rId41"/>
    <sheet name="Stopped Meters" sheetId="18" r:id="rId42"/>
    <sheet name="Partial Power" sheetId="59" r:id="rId43"/>
    <sheet name="Estimated Bills" sheetId="39" r:id="rId44"/>
    <sheet name="Bill Inquiries" sheetId="43" r:id="rId45"/>
    <sheet name="Billing Analysis" sheetId="44" r:id="rId46"/>
    <sheet name="Rebilling" sheetId="45" r:id="rId47"/>
    <sheet name="Retail Load Analysis" sheetId="14" r:id="rId48"/>
    <sheet name="Meter Sampling" sheetId="15" r:id="rId49"/>
    <sheet name="ESRI_MAPINFO_SHEET" sheetId="57" state="veryHidden" r:id="rId50"/>
  </sheets>
  <externalReferences>
    <externalReference r:id="rId51"/>
    <externalReference r:id="rId52"/>
  </externalReferences>
  <definedNames>
    <definedName name="_xlnm._FilterDatabase" localSheetId="7" hidden="1">PriorOperationalBenefits!$K$3:$AH$61</definedName>
    <definedName name="aa" localSheetId="28">#REF!</definedName>
    <definedName name="aa" localSheetId="36">#REF!</definedName>
    <definedName name="aa" localSheetId="27">#REF!</definedName>
    <definedName name="aa" localSheetId="2">#REF!</definedName>
    <definedName name="aa" localSheetId="39">#REF!</definedName>
    <definedName name="aa">#REF!</definedName>
    <definedName name="ASSUME" localSheetId="28">#REF!</definedName>
    <definedName name="ASSUME" localSheetId="36">#REF!</definedName>
    <definedName name="ASSUME" localSheetId="27">#REF!</definedName>
    <definedName name="ASSUME" localSheetId="2">#REF!</definedName>
    <definedName name="ASSUME" localSheetId="0">FinancialModel!$BD$1:$BM$41</definedName>
    <definedName name="ASSUME" localSheetId="39">#REF!</definedName>
    <definedName name="ASSUME">#REF!</definedName>
    <definedName name="ASSUME2" localSheetId="28">#REF!</definedName>
    <definedName name="ASSUME2" localSheetId="36">#REF!</definedName>
    <definedName name="ASSUME2" localSheetId="27">#REF!</definedName>
    <definedName name="ASSUME2" localSheetId="2">#REF!</definedName>
    <definedName name="ASSUME2" localSheetId="39">#REF!</definedName>
    <definedName name="ASSUME2">#REF!</definedName>
    <definedName name="ASSUME3" localSheetId="28">#REF!</definedName>
    <definedName name="ASSUME3" localSheetId="36">#REF!</definedName>
    <definedName name="ASSUME3" localSheetId="27">#REF!</definedName>
    <definedName name="ASSUME3" localSheetId="2">#REF!</definedName>
    <definedName name="ASSUME3" localSheetId="39">#REF!</definedName>
    <definedName name="ASSUME3">#REF!</definedName>
    <definedName name="bb" localSheetId="28">#REF!</definedName>
    <definedName name="bb" localSheetId="36">#REF!</definedName>
    <definedName name="bb" localSheetId="27">#REF!</definedName>
    <definedName name="bb" localSheetId="2">#REF!</definedName>
    <definedName name="bb" localSheetId="39">#REF!</definedName>
    <definedName name="bb">#REF!</definedName>
    <definedName name="BILLINGS" localSheetId="28">#REF!</definedName>
    <definedName name="BILLINGS" localSheetId="36">#REF!</definedName>
    <definedName name="BILLINGS" localSheetId="27">#REF!</definedName>
    <definedName name="BILLINGS" localSheetId="2">#REF!</definedName>
    <definedName name="BILLINGS" localSheetId="0">FinancialModel!$AR$2:$BC$36</definedName>
    <definedName name="BILLINGS" localSheetId="39">#REF!</definedName>
    <definedName name="BILLINGS">#REF!</definedName>
    <definedName name="gotit" localSheetId="28">#REF!</definedName>
    <definedName name="gotit" localSheetId="36">#REF!</definedName>
    <definedName name="gotit" localSheetId="27">#REF!</definedName>
    <definedName name="gotit" localSheetId="2">#REF!</definedName>
    <definedName name="gotit" localSheetId="39">#REF!</definedName>
    <definedName name="gotit">#REF!</definedName>
    <definedName name="OANDM" localSheetId="28">#REF!</definedName>
    <definedName name="OANDM" localSheetId="36">#REF!</definedName>
    <definedName name="OANDM" localSheetId="27">#REF!</definedName>
    <definedName name="OANDM" localSheetId="2">#REF!</definedName>
    <definedName name="OANDM" localSheetId="0">FinancialModel!$AV$20:$BD$56</definedName>
    <definedName name="OANDM" localSheetId="39">#REF!</definedName>
    <definedName name="OANDM">#REF!</definedName>
    <definedName name="option" localSheetId="39">[1]Decode!$B$1:$E$47</definedName>
    <definedName name="option">[2]Decode!$B$1:$E$47</definedName>
    <definedName name="_xlnm.Print_Area" localSheetId="14">Adjustment!$E$1:$K$19</definedName>
    <definedName name="_xlnm.Print_Area" localSheetId="16">'Customer Direct Benefits'!$A$1:$P$42</definedName>
    <definedName name="_xlnm.Print_Area" localSheetId="0">FinancialModel!$A$1:$V$78</definedName>
    <definedName name="_xlnm.Print_Area" localSheetId="15">'Revenue Requirement Reductions'!$A$1:$P$50</definedName>
    <definedName name="_xlnm.Print_Area" localSheetId="17">'Summary Detail'!$B$1:$K$55</definedName>
    <definedName name="qry_Step6_CombineInfo" localSheetId="28">#REF!</definedName>
    <definedName name="qry_Step6_CombineInfo" localSheetId="36">#REF!</definedName>
    <definedName name="qry_Step6_CombineInfo" localSheetId="27">#REF!</definedName>
    <definedName name="qry_Step6_CombineInfo" localSheetId="2">#REF!</definedName>
    <definedName name="qry_Step6_CombineInfo" localSheetId="39">#REF!</definedName>
    <definedName name="qry_Step6_CombineInfo">#REF!</definedName>
    <definedName name="REVREQ" localSheetId="28">#REF!</definedName>
    <definedName name="REVREQ" localSheetId="36">#REF!</definedName>
    <definedName name="REVREQ" localSheetId="27">#REF!</definedName>
    <definedName name="REVREQ" localSheetId="2">#REF!</definedName>
    <definedName name="REVREQ" localSheetId="0">FinancialModel!$A$1:$V$78</definedName>
    <definedName name="REVREQ" localSheetId="39">#REF!</definedName>
    <definedName name="REVREQ">#REF!</definedName>
    <definedName name="SUPPL" localSheetId="28">#REF!</definedName>
    <definedName name="SUPPL" localSheetId="36">#REF!</definedName>
    <definedName name="SUPPL" localSheetId="27">#REF!</definedName>
    <definedName name="SUPPL" localSheetId="2">#REF!</definedName>
    <definedName name="SUPPL" localSheetId="0">FinancialModel!$W$23:$AH$72</definedName>
    <definedName name="SUPPL" localSheetId="39">#REF!</definedName>
    <definedName name="SUPPL">#REF!</definedName>
  </definedNames>
  <calcPr calcId="152511"/>
  <pivotCaches>
    <pivotCache cacheId="0" r:id="rId53"/>
    <pivotCache cacheId="1" r:id="rId54"/>
    <pivotCache cacheId="2" r:id="rId55"/>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5" i="65" l="1"/>
  <c r="H18" i="65" l="1"/>
  <c r="H17" i="65"/>
  <c r="G18" i="65"/>
  <c r="G17" i="65"/>
  <c r="G19" i="65"/>
  <c r="F17" i="65"/>
  <c r="H19" i="65" l="1"/>
  <c r="L54" i="63"/>
  <c r="G45" i="63" l="1"/>
  <c r="H45" i="63" l="1"/>
  <c r="I45" i="63"/>
  <c r="J45" i="63"/>
  <c r="K45" i="63"/>
  <c r="L45" i="63"/>
  <c r="M45" i="63"/>
  <c r="N45" i="63"/>
  <c r="O45" i="63"/>
  <c r="P45" i="63"/>
  <c r="Q45" i="63"/>
  <c r="R45" i="63"/>
  <c r="S45" i="63"/>
  <c r="T45" i="63"/>
  <c r="U45" i="63"/>
  <c r="V45" i="63"/>
  <c r="W45" i="63"/>
  <c r="X45" i="63"/>
  <c r="Y45" i="63"/>
  <c r="Z45" i="63"/>
  <c r="AA45" i="63"/>
  <c r="AB45" i="63"/>
  <c r="AC45" i="63"/>
  <c r="AD45" i="63"/>
  <c r="H54" i="63"/>
  <c r="I54" i="63"/>
  <c r="J54" i="63"/>
  <c r="K54" i="63"/>
  <c r="M54" i="63"/>
  <c r="N54" i="63"/>
  <c r="O54" i="63"/>
  <c r="P54" i="63"/>
  <c r="Q54" i="63"/>
  <c r="R54" i="63"/>
  <c r="G54" i="63"/>
  <c r="K32" i="64" l="1"/>
  <c r="L32" i="64"/>
  <c r="M32" i="64"/>
  <c r="N32" i="64"/>
  <c r="O32" i="64"/>
  <c r="P32" i="64"/>
  <c r="Q32" i="64"/>
  <c r="R32" i="64"/>
  <c r="S32" i="64"/>
  <c r="T32" i="64"/>
  <c r="U32" i="64"/>
  <c r="V32" i="64"/>
  <c r="W32" i="64"/>
  <c r="X32" i="64"/>
  <c r="Y32" i="64"/>
  <c r="Z32" i="64"/>
  <c r="AA32" i="64"/>
  <c r="AB32" i="64"/>
  <c r="AC32" i="64"/>
  <c r="AD32" i="64"/>
  <c r="AE32" i="64"/>
  <c r="J32" i="64"/>
  <c r="K42" i="63"/>
  <c r="L42" i="63"/>
  <c r="M42" i="63"/>
  <c r="N42" i="63"/>
  <c r="O42" i="63"/>
  <c r="P42" i="63"/>
  <c r="Q42" i="63"/>
  <c r="R42" i="63"/>
  <c r="S42" i="63"/>
  <c r="T42" i="63"/>
  <c r="U42" i="63"/>
  <c r="V42" i="63"/>
  <c r="W42" i="63"/>
  <c r="X42" i="63"/>
  <c r="Y42" i="63"/>
  <c r="Z42" i="63"/>
  <c r="AA42" i="63"/>
  <c r="AB42" i="63"/>
  <c r="AC42" i="63"/>
  <c r="AD42" i="63"/>
  <c r="AD44" i="63" s="1"/>
  <c r="AD46" i="63" s="1"/>
  <c r="I42" i="63"/>
  <c r="J42" i="63"/>
  <c r="H42" i="63"/>
  <c r="I37" i="63"/>
  <c r="J37" i="63"/>
  <c r="K37" i="63"/>
  <c r="L37" i="63"/>
  <c r="M37" i="63"/>
  <c r="N37" i="63"/>
  <c r="O37" i="63"/>
  <c r="P37" i="63"/>
  <c r="Q37" i="63"/>
  <c r="R37" i="63"/>
  <c r="S37" i="63"/>
  <c r="T37" i="63"/>
  <c r="U37" i="63"/>
  <c r="V37" i="63"/>
  <c r="W37" i="63"/>
  <c r="X37" i="63"/>
  <c r="Y37" i="63"/>
  <c r="Z37" i="63"/>
  <c r="AA37" i="63"/>
  <c r="AB37" i="63"/>
  <c r="AC37" i="63"/>
  <c r="AD37" i="63"/>
  <c r="I27" i="63"/>
  <c r="J27" i="63"/>
  <c r="K27" i="63"/>
  <c r="L27" i="63"/>
  <c r="M27" i="63"/>
  <c r="N27" i="63"/>
  <c r="O27" i="63"/>
  <c r="P27" i="63"/>
  <c r="Q27" i="63"/>
  <c r="R27" i="63"/>
  <c r="S27" i="63"/>
  <c r="T27" i="63"/>
  <c r="U27" i="63"/>
  <c r="V27" i="63"/>
  <c r="W27" i="63"/>
  <c r="X27" i="63"/>
  <c r="Y27" i="63"/>
  <c r="Z27" i="63"/>
  <c r="AA27" i="63"/>
  <c r="AB27" i="63"/>
  <c r="AC27" i="63"/>
  <c r="AD27" i="63"/>
  <c r="I22" i="63"/>
  <c r="J22" i="63"/>
  <c r="K22" i="63"/>
  <c r="L22" i="63"/>
  <c r="M22" i="63"/>
  <c r="N22" i="63"/>
  <c r="O22" i="63"/>
  <c r="P22" i="63"/>
  <c r="Q22" i="63"/>
  <c r="R22" i="63"/>
  <c r="S22" i="63"/>
  <c r="T22" i="63"/>
  <c r="U22" i="63"/>
  <c r="V22" i="63"/>
  <c r="W22" i="63"/>
  <c r="X22" i="63"/>
  <c r="Y22" i="63"/>
  <c r="Z22" i="63"/>
  <c r="AA22" i="63"/>
  <c r="AB22" i="63"/>
  <c r="AC22" i="63"/>
  <c r="AD22" i="63"/>
  <c r="I16" i="63"/>
  <c r="J16" i="63"/>
  <c r="J44" i="63" s="1"/>
  <c r="K16" i="63"/>
  <c r="L16" i="63"/>
  <c r="M16" i="63"/>
  <c r="N16" i="63"/>
  <c r="O16" i="63"/>
  <c r="P16" i="63"/>
  <c r="Q16" i="63"/>
  <c r="R16" i="63"/>
  <c r="S16" i="63"/>
  <c r="T16" i="63"/>
  <c r="U16" i="63"/>
  <c r="V16" i="63"/>
  <c r="V44" i="63" s="1"/>
  <c r="V46" i="63" s="1"/>
  <c r="W16" i="63"/>
  <c r="X16" i="63"/>
  <c r="Y16" i="63"/>
  <c r="Z16" i="63"/>
  <c r="AA16" i="63"/>
  <c r="AB16" i="63"/>
  <c r="AC16" i="63"/>
  <c r="AD16" i="63"/>
  <c r="I11" i="63"/>
  <c r="J11" i="63"/>
  <c r="K11" i="63"/>
  <c r="L11" i="63"/>
  <c r="L44" i="63" s="1"/>
  <c r="M11" i="63"/>
  <c r="N11" i="63"/>
  <c r="O11" i="63"/>
  <c r="P11" i="63"/>
  <c r="P44" i="63" s="1"/>
  <c r="Q11" i="63"/>
  <c r="R11" i="63"/>
  <c r="S11" i="63"/>
  <c r="T11" i="63"/>
  <c r="U11" i="63"/>
  <c r="V11" i="63"/>
  <c r="W11" i="63"/>
  <c r="X11" i="63"/>
  <c r="Y11" i="63"/>
  <c r="Z11" i="63"/>
  <c r="AA11" i="63"/>
  <c r="AB11" i="63"/>
  <c r="AC11" i="63"/>
  <c r="AD11" i="63"/>
  <c r="I32" i="64"/>
  <c r="N44" i="63"/>
  <c r="H32" i="64"/>
  <c r="G11" i="63"/>
  <c r="P46" i="63" l="1"/>
  <c r="P55" i="63"/>
  <c r="U44" i="63"/>
  <c r="U46" i="63" s="1"/>
  <c r="L46" i="63"/>
  <c r="F13" i="65" s="1"/>
  <c r="L55" i="63"/>
  <c r="W44" i="63"/>
  <c r="W46" i="63" s="1"/>
  <c r="AA44" i="63"/>
  <c r="AA46" i="63" s="1"/>
  <c r="AB44" i="63"/>
  <c r="AB46" i="63" s="1"/>
  <c r="N46" i="63"/>
  <c r="F8" i="65" s="1"/>
  <c r="N55" i="63"/>
  <c r="AC44" i="63"/>
  <c r="AC46" i="63" s="1"/>
  <c r="M44" i="63"/>
  <c r="S44" i="63"/>
  <c r="S46" i="63" s="1"/>
  <c r="J46" i="63"/>
  <c r="J55" i="63"/>
  <c r="T44" i="63"/>
  <c r="T46" i="63" s="1"/>
  <c r="O44" i="63"/>
  <c r="K44" i="63"/>
  <c r="Z44" i="63"/>
  <c r="Z46" i="63" s="1"/>
  <c r="R44" i="63"/>
  <c r="X44" i="63"/>
  <c r="X46" i="63" s="1"/>
  <c r="Y44" i="63"/>
  <c r="Y46" i="63" s="1"/>
  <c r="Q44" i="63"/>
  <c r="I44" i="63"/>
  <c r="K46" i="63" l="1"/>
  <c r="K55" i="63"/>
  <c r="M46" i="63"/>
  <c r="M55" i="63"/>
  <c r="Q46" i="63"/>
  <c r="Q55" i="63"/>
  <c r="O46" i="63"/>
  <c r="F9" i="65" s="1"/>
  <c r="O55" i="63"/>
  <c r="I46" i="63"/>
  <c r="I55" i="63"/>
  <c r="R46" i="63"/>
  <c r="R55" i="63"/>
  <c r="I25" i="64"/>
  <c r="J25" i="64"/>
  <c r="K25" i="64"/>
  <c r="L25" i="64"/>
  <c r="M25" i="64"/>
  <c r="N25" i="64"/>
  <c r="O25" i="64"/>
  <c r="P25" i="64"/>
  <c r="Q25" i="64"/>
  <c r="R25" i="64"/>
  <c r="S25" i="64"/>
  <c r="T25" i="64"/>
  <c r="U25" i="64"/>
  <c r="V25" i="64"/>
  <c r="W25" i="64"/>
  <c r="X25" i="64"/>
  <c r="Y25" i="64"/>
  <c r="Z25" i="64"/>
  <c r="AA25" i="64"/>
  <c r="AB25" i="64"/>
  <c r="AC25" i="64"/>
  <c r="AD25" i="64"/>
  <c r="AE25" i="64"/>
  <c r="H25" i="64"/>
  <c r="I20" i="64"/>
  <c r="J20" i="64"/>
  <c r="K20" i="64"/>
  <c r="L20" i="64"/>
  <c r="M20" i="64"/>
  <c r="N20" i="64"/>
  <c r="O20" i="64"/>
  <c r="P20" i="64"/>
  <c r="Q20" i="64"/>
  <c r="R20" i="64"/>
  <c r="S20" i="64"/>
  <c r="T20" i="64"/>
  <c r="U20" i="64"/>
  <c r="V20" i="64"/>
  <c r="W20" i="64"/>
  <c r="X20" i="64"/>
  <c r="Y20" i="64"/>
  <c r="Z20" i="64"/>
  <c r="AA20" i="64"/>
  <c r="AB20" i="64"/>
  <c r="AC20" i="64"/>
  <c r="AD20" i="64"/>
  <c r="AE20" i="64"/>
  <c r="H20" i="64"/>
  <c r="I12" i="64"/>
  <c r="I40" i="64" s="1"/>
  <c r="J12" i="64"/>
  <c r="J40" i="64" s="1"/>
  <c r="K12" i="64"/>
  <c r="K40" i="64" s="1"/>
  <c r="L12" i="64"/>
  <c r="L40" i="64" s="1"/>
  <c r="M12" i="64"/>
  <c r="M40" i="64" s="1"/>
  <c r="N12" i="64"/>
  <c r="N40" i="64" s="1"/>
  <c r="O12" i="64"/>
  <c r="O40" i="64" s="1"/>
  <c r="P12" i="64"/>
  <c r="P40" i="64" s="1"/>
  <c r="Q12" i="64"/>
  <c r="Q40" i="64" s="1"/>
  <c r="R12" i="64"/>
  <c r="R40" i="64" s="1"/>
  <c r="S12" i="64"/>
  <c r="T12" i="64"/>
  <c r="T40" i="64" s="1"/>
  <c r="U12" i="64"/>
  <c r="U40" i="64" s="1"/>
  <c r="V12" i="64"/>
  <c r="V40" i="64" s="1"/>
  <c r="W12" i="64"/>
  <c r="W40" i="64" s="1"/>
  <c r="X12" i="64"/>
  <c r="X40" i="64" s="1"/>
  <c r="Y12" i="64"/>
  <c r="Y40" i="64" s="1"/>
  <c r="Z12" i="64"/>
  <c r="Z40" i="64" s="1"/>
  <c r="AA12" i="64"/>
  <c r="AA40" i="64" s="1"/>
  <c r="AB12" i="64"/>
  <c r="AB40" i="64" s="1"/>
  <c r="AC12" i="64"/>
  <c r="AC40" i="64" s="1"/>
  <c r="AD12" i="64"/>
  <c r="AD40" i="64" s="1"/>
  <c r="AE12" i="64"/>
  <c r="AE40" i="64" s="1"/>
  <c r="H12" i="64"/>
  <c r="H40" i="64" s="1"/>
  <c r="I38" i="64"/>
  <c r="J38" i="64"/>
  <c r="K38" i="64"/>
  <c r="L38" i="64"/>
  <c r="M38" i="64"/>
  <c r="N38" i="64"/>
  <c r="O38" i="64"/>
  <c r="P38" i="64"/>
  <c r="Q38" i="64"/>
  <c r="R38" i="64"/>
  <c r="S38" i="64"/>
  <c r="T38" i="64"/>
  <c r="U38" i="64"/>
  <c r="V38" i="64"/>
  <c r="W38" i="64"/>
  <c r="X38" i="64"/>
  <c r="Y38" i="64"/>
  <c r="Z38" i="64"/>
  <c r="AA38" i="64"/>
  <c r="AB38" i="64"/>
  <c r="AC38" i="64"/>
  <c r="AD38" i="64"/>
  <c r="AE38" i="64"/>
  <c r="H38" i="64"/>
  <c r="I35" i="64"/>
  <c r="J35" i="64"/>
  <c r="K35" i="64"/>
  <c r="L35" i="64"/>
  <c r="M35" i="64"/>
  <c r="N35" i="64"/>
  <c r="O35" i="64"/>
  <c r="P35" i="64"/>
  <c r="Q35" i="64"/>
  <c r="R35" i="64"/>
  <c r="S35" i="64"/>
  <c r="T35" i="64"/>
  <c r="U35" i="64"/>
  <c r="V35" i="64"/>
  <c r="W35" i="64"/>
  <c r="X35" i="64"/>
  <c r="Y35" i="64"/>
  <c r="Z35" i="64"/>
  <c r="AA35" i="64"/>
  <c r="AB35" i="64"/>
  <c r="AC35" i="64"/>
  <c r="AD35" i="64"/>
  <c r="AE35" i="64"/>
  <c r="H35" i="64"/>
  <c r="H22" i="63"/>
  <c r="G22" i="63"/>
  <c r="H8" i="63"/>
  <c r="H11" i="63" s="1"/>
  <c r="H44" i="63" s="1"/>
  <c r="H37" i="63"/>
  <c r="G37" i="63"/>
  <c r="H27" i="63"/>
  <c r="G27" i="63"/>
  <c r="H16" i="63"/>
  <c r="G16" i="63"/>
  <c r="F11" i="65" l="1"/>
  <c r="H46" i="63"/>
  <c r="H55" i="63"/>
  <c r="H50" i="63"/>
  <c r="S40" i="64"/>
  <c r="S42" i="64"/>
  <c r="G44" i="63"/>
  <c r="F18" i="65" l="1"/>
  <c r="G46" i="63"/>
  <c r="G55" i="63"/>
  <c r="G50" i="63"/>
  <c r="F19" i="65"/>
  <c r="G75" i="11"/>
  <c r="F32" i="11" l="1"/>
  <c r="AD32" i="11"/>
  <c r="AE32" i="11"/>
  <c r="AF32" i="11"/>
  <c r="N32" i="11"/>
  <c r="O32" i="11"/>
  <c r="P32" i="11"/>
  <c r="Q32" i="11"/>
  <c r="R32" i="11"/>
  <c r="S32" i="11"/>
  <c r="T32" i="11"/>
  <c r="U32" i="11"/>
  <c r="V32" i="11"/>
  <c r="W32" i="11"/>
  <c r="X32" i="11"/>
  <c r="Y32" i="11"/>
  <c r="Z32" i="11"/>
  <c r="AA32" i="11"/>
  <c r="AB32" i="11"/>
  <c r="AC32" i="11"/>
  <c r="M32" i="11"/>
  <c r="G32" i="11" s="1"/>
  <c r="B11" i="32" l="1"/>
  <c r="M4" i="60"/>
  <c r="G12" i="20"/>
  <c r="L21" i="11" l="1"/>
  <c r="I22" i="11" l="1"/>
  <c r="J22" i="11"/>
  <c r="L22" i="11"/>
  <c r="H22" i="11"/>
  <c r="AF14" i="45"/>
  <c r="AC16" i="44"/>
  <c r="AC17" i="44"/>
  <c r="AF11" i="39"/>
  <c r="N4" i="60" l="1"/>
  <c r="M22" i="11" s="1"/>
  <c r="O4" i="60"/>
  <c r="N22" i="11" s="1"/>
  <c r="P4" i="60"/>
  <c r="O22" i="11" s="1"/>
  <c r="Q4" i="60"/>
  <c r="P22" i="11" s="1"/>
  <c r="R4" i="60"/>
  <c r="Q22" i="11" s="1"/>
  <c r="S4" i="60"/>
  <c r="R22" i="11" s="1"/>
  <c r="T4" i="60"/>
  <c r="S22" i="11" s="1"/>
  <c r="U4" i="60"/>
  <c r="T22" i="11" s="1"/>
  <c r="V4" i="60"/>
  <c r="U22" i="11" s="1"/>
  <c r="W4" i="60"/>
  <c r="V22" i="11" s="1"/>
  <c r="X4" i="60"/>
  <c r="W22" i="11" s="1"/>
  <c r="Y4" i="60"/>
  <c r="X22" i="11" s="1"/>
  <c r="Z4" i="60"/>
  <c r="Y22" i="11" s="1"/>
  <c r="AA4" i="60"/>
  <c r="Z22" i="11" s="1"/>
  <c r="AB4" i="60"/>
  <c r="AA22" i="11" s="1"/>
  <c r="AC4" i="60"/>
  <c r="AB22" i="11" s="1"/>
  <c r="AD4" i="60"/>
  <c r="AC22" i="11" s="1"/>
  <c r="AE4" i="60"/>
  <c r="AD22" i="11" s="1"/>
  <c r="AF4" i="60"/>
  <c r="AE22" i="11" s="1"/>
  <c r="AG4" i="60"/>
  <c r="AF22" i="11" s="1"/>
  <c r="H12" i="20"/>
  <c r="M21" i="11" s="1"/>
  <c r="I12" i="20"/>
  <c r="N21" i="11" s="1"/>
  <c r="J12" i="20"/>
  <c r="O21" i="11" s="1"/>
  <c r="F12" i="20"/>
  <c r="K21" i="11" s="1"/>
  <c r="O38" i="39" l="1"/>
  <c r="H8" i="49" l="1"/>
  <c r="B2" i="49"/>
  <c r="H2" i="49" s="1"/>
  <c r="J22" i="49"/>
  <c r="K22" i="49"/>
  <c r="F3" i="49"/>
  <c r="F4" i="49" l="1"/>
  <c r="I8" i="11"/>
  <c r="J8" i="11"/>
  <c r="K8" i="11"/>
  <c r="L8" i="11"/>
  <c r="M8" i="11"/>
  <c r="H8" i="11"/>
  <c r="G8" i="11"/>
  <c r="F8" i="11"/>
  <c r="G8" i="4" s="1"/>
  <c r="B25" i="61"/>
  <c r="B24" i="61"/>
  <c r="D24" i="13"/>
  <c r="E24" i="13"/>
  <c r="F24" i="13"/>
  <c r="B24" i="13" s="1"/>
  <c r="G24" i="13"/>
  <c r="H24" i="13"/>
  <c r="C24" i="13"/>
  <c r="E25" i="13" s="1"/>
  <c r="C24" i="61"/>
  <c r="E25" i="61" s="1"/>
  <c r="H24" i="61"/>
  <c r="G24" i="61"/>
  <c r="F24" i="61"/>
  <c r="E24" i="61"/>
  <c r="D24" i="61"/>
  <c r="N10" i="61"/>
  <c r="M10" i="61"/>
  <c r="L10" i="61"/>
  <c r="K10" i="61"/>
  <c r="J10" i="61"/>
  <c r="I10" i="61"/>
  <c r="H6" i="61"/>
  <c r="H38" i="39"/>
  <c r="P38" i="39" s="1"/>
  <c r="AA19" i="42"/>
  <c r="AB19" i="42"/>
  <c r="AC19" i="42"/>
  <c r="AD19" i="42"/>
  <c r="AA20" i="42"/>
  <c r="AB20" i="42"/>
  <c r="AC20" i="42"/>
  <c r="AD20" i="42"/>
  <c r="AA21" i="42"/>
  <c r="AB21" i="42"/>
  <c r="AC21" i="42"/>
  <c r="AD21" i="42"/>
  <c r="L4" i="60"/>
  <c r="B25" i="13" l="1"/>
  <c r="H10" i="61"/>
  <c r="H4" i="60"/>
  <c r="K22" i="11"/>
  <c r="G4" i="60"/>
  <c r="F8" i="4"/>
  <c r="H8" i="4"/>
  <c r="K8" i="4" l="1"/>
  <c r="D7" i="59" l="1"/>
  <c r="I40" i="11" s="1"/>
  <c r="E7" i="59"/>
  <c r="J40" i="11" s="1"/>
  <c r="F7" i="59"/>
  <c r="K40" i="11" s="1"/>
  <c r="C7" i="59"/>
  <c r="H40" i="11" s="1"/>
  <c r="F15" i="59"/>
  <c r="F16" i="59" l="1"/>
  <c r="G7" i="59" s="1"/>
  <c r="AD40" i="11"/>
  <c r="G12" i="6"/>
  <c r="G10" i="6"/>
  <c r="G8" i="6"/>
  <c r="H42" i="34"/>
  <c r="H41" i="34"/>
  <c r="H39" i="34"/>
  <c r="H38" i="34"/>
  <c r="H36" i="34"/>
  <c r="H35" i="34"/>
  <c r="H34" i="34"/>
  <c r="H33" i="34"/>
  <c r="H32" i="34"/>
  <c r="H31" i="34"/>
  <c r="H30" i="34"/>
  <c r="H27" i="34"/>
  <c r="H26" i="34"/>
  <c r="H25" i="34"/>
  <c r="H23" i="34"/>
  <c r="H14" i="34"/>
  <c r="H13" i="34"/>
  <c r="H8" i="34"/>
  <c r="B10" i="37"/>
  <c r="B9" i="37"/>
  <c r="B8" i="37"/>
  <c r="B7" i="37"/>
  <c r="H42" i="3"/>
  <c r="H41" i="3"/>
  <c r="H39" i="3"/>
  <c r="H38" i="3"/>
  <c r="H36" i="3"/>
  <c r="H35" i="3"/>
  <c r="H34" i="3"/>
  <c r="H32" i="3"/>
  <c r="H31" i="3"/>
  <c r="H30" i="3"/>
  <c r="H28" i="3"/>
  <c r="H26" i="3"/>
  <c r="H25" i="3"/>
  <c r="H23" i="3"/>
  <c r="H14" i="3"/>
  <c r="H13" i="3"/>
  <c r="H8" i="3"/>
  <c r="H7" i="3"/>
  <c r="X2" i="47"/>
  <c r="G5" i="54"/>
  <c r="G6" i="54"/>
  <c r="D7" i="54"/>
  <c r="D8" i="54" s="1"/>
  <c r="E7" i="54"/>
  <c r="E8" i="54" s="1"/>
  <c r="F7" i="54"/>
  <c r="F8" i="54" s="1"/>
  <c r="C7" i="54"/>
  <c r="C8" i="54" s="1"/>
  <c r="B7" i="54"/>
  <c r="B8" i="54" s="1"/>
  <c r="H7" i="59" l="1"/>
  <c r="L40" i="11"/>
  <c r="G7" i="54"/>
  <c r="G8" i="54" s="1"/>
  <c r="AE40" i="11"/>
  <c r="A2" i="53"/>
  <c r="G42" i="53"/>
  <c r="F19" i="53" s="1"/>
  <c r="I7" i="59" l="1"/>
  <c r="M40" i="11"/>
  <c r="AF40" i="11"/>
  <c r="F2" i="53"/>
  <c r="F13" i="32" s="1"/>
  <c r="E19" i="53"/>
  <c r="E2" i="53" s="1"/>
  <c r="J7" i="59" l="1"/>
  <c r="N40" i="11"/>
  <c r="B19" i="53"/>
  <c r="B2" i="53" s="1"/>
  <c r="T19" i="53"/>
  <c r="T2" i="53" s="1"/>
  <c r="L19" i="53"/>
  <c r="L2" i="53" s="1"/>
  <c r="D19" i="53"/>
  <c r="D2" i="53" s="1"/>
  <c r="AA19" i="53"/>
  <c r="AA2" i="53" s="1"/>
  <c r="S19" i="53"/>
  <c r="S2" i="53" s="1"/>
  <c r="K19" i="53"/>
  <c r="K2" i="53" s="1"/>
  <c r="C19" i="53"/>
  <c r="C2" i="53" s="1"/>
  <c r="Z19" i="53"/>
  <c r="Z2" i="53" s="1"/>
  <c r="R19" i="53"/>
  <c r="R2" i="53" s="1"/>
  <c r="J19" i="53"/>
  <c r="J2" i="53" s="1"/>
  <c r="Y19" i="53"/>
  <c r="Y2" i="53" s="1"/>
  <c r="Q19" i="53"/>
  <c r="Q2" i="53" s="1"/>
  <c r="I19" i="53"/>
  <c r="I2" i="53" s="1"/>
  <c r="I13" i="32" s="1"/>
  <c r="X19" i="53"/>
  <c r="X2" i="53" s="1"/>
  <c r="P19" i="53"/>
  <c r="P2" i="53" s="1"/>
  <c r="H19" i="53"/>
  <c r="H2" i="53" s="1"/>
  <c r="H13" i="32" s="1"/>
  <c r="W19" i="53"/>
  <c r="W2" i="53" s="1"/>
  <c r="O19" i="53"/>
  <c r="O2" i="53" s="1"/>
  <c r="G19" i="53"/>
  <c r="G2" i="53" s="1"/>
  <c r="G13" i="32" s="1"/>
  <c r="V19" i="53"/>
  <c r="V2" i="53" s="1"/>
  <c r="N19" i="53"/>
  <c r="N2" i="53" s="1"/>
  <c r="U19" i="53"/>
  <c r="U2" i="53" s="1"/>
  <c r="M19" i="53"/>
  <c r="M2" i="53" s="1"/>
  <c r="K7" i="59" l="1"/>
  <c r="O40" i="11"/>
  <c r="AH7" i="43"/>
  <c r="AF7" i="39"/>
  <c r="AC10" i="44"/>
  <c r="AF8" i="45"/>
  <c r="F22" i="11"/>
  <c r="G22" i="4" s="1"/>
  <c r="G22" i="11"/>
  <c r="L7" i="59" l="1"/>
  <c r="P40" i="11"/>
  <c r="X11" i="37"/>
  <c r="AC29" i="11" s="1"/>
  <c r="Y11" i="37"/>
  <c r="Z11" i="37"/>
  <c r="AA11" i="37"/>
  <c r="M7" i="59" l="1"/>
  <c r="Q40" i="11"/>
  <c r="M11" i="11"/>
  <c r="L11" i="11"/>
  <c r="K11" i="11"/>
  <c r="J11" i="11"/>
  <c r="I11" i="11"/>
  <c r="H11" i="11"/>
  <c r="N7" i="59" l="1"/>
  <c r="R40" i="11"/>
  <c r="N10" i="13"/>
  <c r="M10" i="13"/>
  <c r="L10" i="13"/>
  <c r="K10" i="13"/>
  <c r="J10" i="13"/>
  <c r="I10" i="13"/>
  <c r="H6" i="13"/>
  <c r="O7" i="59" l="1"/>
  <c r="S40" i="11"/>
  <c r="H10" i="13"/>
  <c r="L12" i="3"/>
  <c r="M12" i="3"/>
  <c r="K12" i="3"/>
  <c r="P7" i="59" l="1"/>
  <c r="T40" i="11"/>
  <c r="L3" i="3"/>
  <c r="Q7" i="59" l="1"/>
  <c r="U40" i="11"/>
  <c r="L7" i="3"/>
  <c r="M7" i="3"/>
  <c r="N7" i="3"/>
  <c r="O7" i="3"/>
  <c r="P7" i="3"/>
  <c r="Q7" i="3"/>
  <c r="R7" i="3"/>
  <c r="S7" i="3"/>
  <c r="T7" i="3"/>
  <c r="U7" i="3"/>
  <c r="V7" i="3"/>
  <c r="W7" i="3"/>
  <c r="X7" i="3"/>
  <c r="Y7" i="3"/>
  <c r="Z7" i="3"/>
  <c r="AA7" i="3"/>
  <c r="AB7" i="3"/>
  <c r="AC7" i="3"/>
  <c r="AD7" i="3"/>
  <c r="AE7" i="3"/>
  <c r="AF7" i="3"/>
  <c r="AG7" i="3"/>
  <c r="AH7" i="3"/>
  <c r="AI7" i="3"/>
  <c r="L8" i="3"/>
  <c r="M8" i="3"/>
  <c r="N8" i="3"/>
  <c r="O8" i="3"/>
  <c r="P8" i="3"/>
  <c r="Q8" i="3"/>
  <c r="R8" i="3"/>
  <c r="S8" i="3"/>
  <c r="T8" i="3"/>
  <c r="U8" i="3"/>
  <c r="V8" i="3"/>
  <c r="W8" i="3"/>
  <c r="X8" i="3"/>
  <c r="Y8" i="3"/>
  <c r="Z8" i="3"/>
  <c r="AA8" i="3"/>
  <c r="AB8" i="3"/>
  <c r="AC8" i="3"/>
  <c r="AD8" i="3"/>
  <c r="AE8" i="3"/>
  <c r="AF8" i="3"/>
  <c r="AG8" i="3"/>
  <c r="AH8" i="3"/>
  <c r="AI8" i="3"/>
  <c r="L10" i="3"/>
  <c r="K10" i="3"/>
  <c r="R7" i="59" l="1"/>
  <c r="V40" i="11"/>
  <c r="D17" i="47"/>
  <c r="D3" i="47" s="1"/>
  <c r="E17" i="47"/>
  <c r="E3" i="47" s="1"/>
  <c r="F17" i="47"/>
  <c r="F3" i="47" s="1"/>
  <c r="G17" i="47"/>
  <c r="G3" i="47" s="1"/>
  <c r="H17" i="47"/>
  <c r="H3" i="47" s="1"/>
  <c r="S7" i="59" l="1"/>
  <c r="W40" i="11"/>
  <c r="J26" i="47"/>
  <c r="K26" i="47" s="1"/>
  <c r="T7" i="59" l="1"/>
  <c r="X40" i="11"/>
  <c r="I28" i="47"/>
  <c r="J28" i="47" s="1"/>
  <c r="K28" i="47" s="1"/>
  <c r="N28" i="47" s="1"/>
  <c r="O28" i="47" s="1"/>
  <c r="P28" i="47" s="1"/>
  <c r="S28" i="47" s="1"/>
  <c r="T28" i="47" s="1"/>
  <c r="U28" i="47" s="1"/>
  <c r="U7" i="59" l="1"/>
  <c r="Y40" i="11"/>
  <c r="R2" i="47"/>
  <c r="S2" i="47"/>
  <c r="T2" i="47"/>
  <c r="U2" i="47"/>
  <c r="V2" i="47"/>
  <c r="W2" i="47"/>
  <c r="Q2" i="47"/>
  <c r="L26" i="47"/>
  <c r="M26" i="47" s="1"/>
  <c r="N26" i="47" s="1"/>
  <c r="O26" i="47" s="1"/>
  <c r="P26" i="47" s="1"/>
  <c r="Q26" i="47" s="1"/>
  <c r="R26" i="47" s="1"/>
  <c r="S26" i="47" s="1"/>
  <c r="T26" i="47" s="1"/>
  <c r="U26" i="47" s="1"/>
  <c r="V26" i="47" s="1"/>
  <c r="W26" i="47" s="1"/>
  <c r="L2" i="47"/>
  <c r="G2" i="47"/>
  <c r="V7" i="59" l="1"/>
  <c r="Z40" i="11"/>
  <c r="B28" i="48" a="1"/>
  <c r="B28" i="48" s="1"/>
  <c r="I6" i="56"/>
  <c r="I7" i="56"/>
  <c r="I8" i="56"/>
  <c r="I9" i="56"/>
  <c r="I10" i="56"/>
  <c r="I11" i="56"/>
  <c r="I12" i="56"/>
  <c r="I13" i="56"/>
  <c r="I14" i="56"/>
  <c r="I15" i="56"/>
  <c r="I16" i="56"/>
  <c r="I17" i="56"/>
  <c r="I18" i="56"/>
  <c r="I19" i="56"/>
  <c r="I20" i="56"/>
  <c r="I21" i="56"/>
  <c r="I22" i="56"/>
  <c r="I5" i="56"/>
  <c r="W7" i="59" l="1"/>
  <c r="AA40" i="11"/>
  <c r="B48" i="48"/>
  <c r="B38" i="48"/>
  <c r="B41" i="48"/>
  <c r="B46" i="48"/>
  <c r="B42" i="48"/>
  <c r="B31" i="48"/>
  <c r="B43" i="48"/>
  <c r="B36" i="48"/>
  <c r="B39" i="48"/>
  <c r="B45" i="48"/>
  <c r="B44" i="48"/>
  <c r="B47" i="48"/>
  <c r="B33" i="48"/>
  <c r="B30" i="48"/>
  <c r="B29" i="48"/>
  <c r="B32" i="48"/>
  <c r="B34" i="48"/>
  <c r="B37" i="48"/>
  <c r="B40" i="48"/>
  <c r="B35" i="48"/>
  <c r="AB40" i="11" l="1"/>
  <c r="X7" i="59"/>
  <c r="L15" i="37"/>
  <c r="S15" i="37" s="1"/>
  <c r="M15" i="37"/>
  <c r="T15" i="37" s="1"/>
  <c r="N15" i="37"/>
  <c r="U15" i="37" s="1"/>
  <c r="O15" i="37"/>
  <c r="V15" i="37" s="1"/>
  <c r="L16" i="37"/>
  <c r="S16" i="37" s="1"/>
  <c r="M16" i="37"/>
  <c r="T16" i="37" s="1"/>
  <c r="N16" i="37"/>
  <c r="U16" i="37" s="1"/>
  <c r="O16" i="37"/>
  <c r="V16" i="37" s="1"/>
  <c r="L17" i="37"/>
  <c r="S17" i="37" s="1"/>
  <c r="M17" i="37"/>
  <c r="T17" i="37" s="1"/>
  <c r="N17" i="37"/>
  <c r="U17" i="37" s="1"/>
  <c r="O17" i="37"/>
  <c r="V17" i="37" s="1"/>
  <c r="L18" i="37"/>
  <c r="S18" i="37" s="1"/>
  <c r="M18" i="37"/>
  <c r="T18" i="37" s="1"/>
  <c r="N18" i="37"/>
  <c r="U18" i="37" s="1"/>
  <c r="O18" i="37"/>
  <c r="V18" i="37" s="1"/>
  <c r="L19" i="37"/>
  <c r="S19" i="37" s="1"/>
  <c r="M19" i="37"/>
  <c r="T19" i="37" s="1"/>
  <c r="N19" i="37"/>
  <c r="U19" i="37" s="1"/>
  <c r="O19" i="37"/>
  <c r="V19" i="37" s="1"/>
  <c r="L20" i="37"/>
  <c r="S20" i="37" s="1"/>
  <c r="M20" i="37"/>
  <c r="T20" i="37" s="1"/>
  <c r="N20" i="37"/>
  <c r="U20" i="37" s="1"/>
  <c r="O20" i="37"/>
  <c r="V20" i="37" s="1"/>
  <c r="L21" i="37"/>
  <c r="S21" i="37" s="1"/>
  <c r="M21" i="37"/>
  <c r="T21" i="37" s="1"/>
  <c r="N21" i="37"/>
  <c r="U21" i="37" s="1"/>
  <c r="O21" i="37"/>
  <c r="V21" i="37" s="1"/>
  <c r="L22" i="37"/>
  <c r="S22" i="37" s="1"/>
  <c r="M22" i="37"/>
  <c r="T22" i="37" s="1"/>
  <c r="N22" i="37"/>
  <c r="U22" i="37" s="1"/>
  <c r="O22" i="37"/>
  <c r="V22" i="37" s="1"/>
  <c r="L23" i="37"/>
  <c r="S23" i="37" s="1"/>
  <c r="M23" i="37"/>
  <c r="T23" i="37" s="1"/>
  <c r="N23" i="37"/>
  <c r="U23" i="37" s="1"/>
  <c r="O23" i="37"/>
  <c r="V23" i="37" s="1"/>
  <c r="L24" i="37"/>
  <c r="S24" i="37" s="1"/>
  <c r="M24" i="37"/>
  <c r="T24" i="37" s="1"/>
  <c r="N24" i="37"/>
  <c r="U24" i="37" s="1"/>
  <c r="O24" i="37"/>
  <c r="V24" i="37" s="1"/>
  <c r="L25" i="37"/>
  <c r="S25" i="37" s="1"/>
  <c r="M25" i="37"/>
  <c r="T25" i="37" s="1"/>
  <c r="N25" i="37"/>
  <c r="U25" i="37" s="1"/>
  <c r="O25" i="37"/>
  <c r="V25" i="37" s="1"/>
  <c r="L26" i="37"/>
  <c r="S26" i="37" s="1"/>
  <c r="M26" i="37"/>
  <c r="T26" i="37" s="1"/>
  <c r="N26" i="37"/>
  <c r="U26" i="37" s="1"/>
  <c r="O26" i="37"/>
  <c r="V26" i="37" s="1"/>
  <c r="L27" i="37"/>
  <c r="S27" i="37" s="1"/>
  <c r="M27" i="37"/>
  <c r="T27" i="37" s="1"/>
  <c r="N27" i="37"/>
  <c r="U27" i="37" s="1"/>
  <c r="O27" i="37"/>
  <c r="V27" i="37" s="1"/>
  <c r="L28" i="37"/>
  <c r="S28" i="37" s="1"/>
  <c r="M28" i="37"/>
  <c r="T28" i="37" s="1"/>
  <c r="N28" i="37"/>
  <c r="U28" i="37" s="1"/>
  <c r="O28" i="37"/>
  <c r="V28" i="37" s="1"/>
  <c r="L29" i="37"/>
  <c r="S29" i="37" s="1"/>
  <c r="M29" i="37"/>
  <c r="T29" i="37" s="1"/>
  <c r="N29" i="37"/>
  <c r="U29" i="37" s="1"/>
  <c r="O29" i="37"/>
  <c r="V29" i="37" s="1"/>
  <c r="L30" i="37"/>
  <c r="S30" i="37" s="1"/>
  <c r="M30" i="37"/>
  <c r="T30" i="37" s="1"/>
  <c r="N30" i="37"/>
  <c r="U30" i="37" s="1"/>
  <c r="O30" i="37"/>
  <c r="V30" i="37" s="1"/>
  <c r="L31" i="37"/>
  <c r="S31" i="37" s="1"/>
  <c r="M31" i="37"/>
  <c r="T31" i="37" s="1"/>
  <c r="N31" i="37"/>
  <c r="U31" i="37" s="1"/>
  <c r="O31" i="37"/>
  <c r="V31" i="37" s="1"/>
  <c r="L32" i="37"/>
  <c r="S32" i="37" s="1"/>
  <c r="M32" i="37"/>
  <c r="T32" i="37" s="1"/>
  <c r="N32" i="37"/>
  <c r="U32" i="37" s="1"/>
  <c r="O32" i="37"/>
  <c r="V32" i="37" s="1"/>
  <c r="L33" i="37"/>
  <c r="S33" i="37" s="1"/>
  <c r="M33" i="37"/>
  <c r="T33" i="37" s="1"/>
  <c r="N33" i="37"/>
  <c r="U33" i="37" s="1"/>
  <c r="O33" i="37"/>
  <c r="V33" i="37" s="1"/>
  <c r="L34" i="37"/>
  <c r="S34" i="37" s="1"/>
  <c r="M34" i="37"/>
  <c r="T34" i="37" s="1"/>
  <c r="N34" i="37"/>
  <c r="U34" i="37" s="1"/>
  <c r="O34" i="37"/>
  <c r="V34" i="37" s="1"/>
  <c r="M14" i="37"/>
  <c r="T14" i="37" s="1"/>
  <c r="N14" i="37"/>
  <c r="U14" i="37" s="1"/>
  <c r="O14" i="37"/>
  <c r="V14" i="37" s="1"/>
  <c r="L14" i="37"/>
  <c r="S14" i="37" s="1"/>
  <c r="J14" i="37"/>
  <c r="Q14" i="37" s="1"/>
  <c r="K14" i="37"/>
  <c r="R14" i="37" s="1"/>
  <c r="AC40" i="11" l="1"/>
  <c r="B7" i="59"/>
  <c r="F40" i="11" s="1"/>
  <c r="G40" i="4" s="1"/>
  <c r="B8" i="59"/>
  <c r="G40" i="11" s="1"/>
  <c r="E8" i="18"/>
  <c r="C7" i="18"/>
  <c r="C8" i="18" s="1"/>
  <c r="D7" i="18"/>
  <c r="D8" i="18" s="1"/>
  <c r="E7" i="18"/>
  <c r="F7" i="18"/>
  <c r="F8" i="18" s="1"/>
  <c r="G7" i="18"/>
  <c r="G8" i="18" s="1"/>
  <c r="B7" i="18"/>
  <c r="B8" i="18" s="1"/>
  <c r="D21" i="31"/>
  <c r="B21" i="31"/>
  <c r="C21" i="31"/>
  <c r="H40" i="4" l="1"/>
  <c r="F40" i="4"/>
  <c r="K40" i="4" s="1"/>
  <c r="C19" i="14"/>
  <c r="C12" i="14"/>
  <c r="H57" i="14"/>
  <c r="C10" i="14" s="1"/>
  <c r="H56" i="14"/>
  <c r="H58" i="14" s="1"/>
  <c r="C11" i="14" s="1"/>
  <c r="C20" i="14" s="1"/>
  <c r="C23" i="14" s="1"/>
  <c r="C24" i="14" l="1"/>
  <c r="C27" i="14" s="1"/>
  <c r="C21" i="14"/>
  <c r="C9" i="14"/>
  <c r="C16" i="14" s="1"/>
  <c r="D8" i="30"/>
  <c r="E8" i="30" s="1"/>
  <c r="AA27" i="14" l="1"/>
  <c r="Q27" i="14"/>
  <c r="G27" i="14" s="1"/>
  <c r="L22" i="14"/>
  <c r="C22" i="14"/>
  <c r="I3" i="55" l="1" a="1"/>
  <c r="P3" i="55" s="1"/>
  <c r="D47" i="55"/>
  <c r="F29" i="55"/>
  <c r="F30" i="55" s="1"/>
  <c r="F31" i="55" s="1"/>
  <c r="F32" i="55" s="1"/>
  <c r="F33" i="55" s="1"/>
  <c r="F34" i="55" s="1"/>
  <c r="F35" i="55" s="1"/>
  <c r="F36" i="55" s="1"/>
  <c r="F37" i="55" s="1"/>
  <c r="F38" i="55" s="1"/>
  <c r="F39" i="55" s="1"/>
  <c r="F40" i="55" s="1"/>
  <c r="F41" i="55" s="1"/>
  <c r="F42" i="55" s="1"/>
  <c r="F43" i="55" s="1"/>
  <c r="F44" i="55" s="1"/>
  <c r="F45" i="55" s="1"/>
  <c r="F46" i="55" s="1"/>
  <c r="W3" i="55" l="1"/>
  <c r="O3" i="55"/>
  <c r="V3" i="55"/>
  <c r="N3" i="55"/>
  <c r="U3" i="55"/>
  <c r="M3" i="55"/>
  <c r="T3" i="55"/>
  <c r="L3" i="55"/>
  <c r="S3" i="55"/>
  <c r="K3" i="55"/>
  <c r="Z3" i="55"/>
  <c r="R3" i="55"/>
  <c r="J3" i="55"/>
  <c r="I3" i="55"/>
  <c r="Y3" i="55"/>
  <c r="Q3" i="55"/>
  <c r="X3" i="55"/>
  <c r="F47" i="55"/>
  <c r="I9" i="11"/>
  <c r="J9" i="11"/>
  <c r="AC9" i="11"/>
  <c r="AD9" i="11"/>
  <c r="AE9" i="11"/>
  <c r="AF9" i="11"/>
  <c r="H9" i="11"/>
  <c r="K4" i="55"/>
  <c r="L4" i="55"/>
  <c r="M4" i="55"/>
  <c r="N4" i="55"/>
  <c r="O4" i="55"/>
  <c r="P4" i="55"/>
  <c r="Q4" i="55"/>
  <c r="R4" i="55"/>
  <c r="S4" i="55"/>
  <c r="T4" i="55"/>
  <c r="U4" i="55"/>
  <c r="V4" i="55"/>
  <c r="W4" i="55"/>
  <c r="X4" i="55"/>
  <c r="Y4" i="55"/>
  <c r="Z4" i="55"/>
  <c r="J4" i="55"/>
  <c r="G4" i="55"/>
  <c r="H4" i="55"/>
  <c r="I4" i="55"/>
  <c r="F4" i="55"/>
  <c r="J2" i="6"/>
  <c r="I6" i="55"/>
  <c r="L6" i="55" s="1"/>
  <c r="J7" i="55"/>
  <c r="K7" i="55"/>
  <c r="L7" i="55"/>
  <c r="M7" i="55"/>
  <c r="N7" i="55"/>
  <c r="O7" i="55"/>
  <c r="P7" i="55"/>
  <c r="Q7" i="55"/>
  <c r="R7" i="55"/>
  <c r="S7" i="55"/>
  <c r="T7" i="55"/>
  <c r="U7" i="55"/>
  <c r="V7" i="55"/>
  <c r="W7" i="55"/>
  <c r="X7" i="55"/>
  <c r="Y7" i="55"/>
  <c r="Z7" i="55"/>
  <c r="C29" i="55"/>
  <c r="C30" i="55"/>
  <c r="C31" i="55"/>
  <c r="C32" i="55"/>
  <c r="C33" i="55"/>
  <c r="C34" i="55"/>
  <c r="C35" i="55"/>
  <c r="C36" i="55"/>
  <c r="C37" i="55"/>
  <c r="C38" i="55"/>
  <c r="C39" i="55"/>
  <c r="C40" i="55"/>
  <c r="C41" i="55"/>
  <c r="C42" i="55"/>
  <c r="C43" i="55"/>
  <c r="C44" i="55"/>
  <c r="C45" i="55"/>
  <c r="C46" i="55"/>
  <c r="C47" i="55"/>
  <c r="B48" i="55"/>
  <c r="Z6" i="55" l="1"/>
  <c r="S6" i="55"/>
  <c r="R6" i="55"/>
  <c r="K6" i="55"/>
  <c r="K8" i="55" s="1"/>
  <c r="K9" i="55" s="1"/>
  <c r="J6" i="55"/>
  <c r="J8" i="55"/>
  <c r="J9" i="55" s="1"/>
  <c r="R8" i="55"/>
  <c r="R9" i="55" s="1"/>
  <c r="Z8" i="55"/>
  <c r="Z9" i="55" s="1"/>
  <c r="L8" i="55"/>
  <c r="L9" i="55" s="1"/>
  <c r="P5" i="55"/>
  <c r="X5" i="55"/>
  <c r="I5" i="55"/>
  <c r="Q5" i="55"/>
  <c r="Y5" i="55"/>
  <c r="M5" i="55"/>
  <c r="U5" i="55"/>
  <c r="N5" i="55"/>
  <c r="W5" i="55"/>
  <c r="J5" i="55"/>
  <c r="R5" i="55"/>
  <c r="Z5" i="55"/>
  <c r="K5" i="55"/>
  <c r="S5" i="55"/>
  <c r="L5" i="55"/>
  <c r="T5" i="55"/>
  <c r="V5" i="55"/>
  <c r="O5" i="55"/>
  <c r="Y6" i="55"/>
  <c r="Q6" i="55"/>
  <c r="X6" i="55"/>
  <c r="P6" i="55"/>
  <c r="W6" i="55"/>
  <c r="O6" i="55"/>
  <c r="S8" i="55"/>
  <c r="S9" i="55" s="1"/>
  <c r="V6" i="55"/>
  <c r="N6" i="55"/>
  <c r="U6" i="55"/>
  <c r="M6" i="55"/>
  <c r="I8" i="55"/>
  <c r="I9" i="55" s="1"/>
  <c r="T6" i="55"/>
  <c r="Z10" i="55" l="1"/>
  <c r="AB9" i="11" s="1"/>
  <c r="R10" i="55"/>
  <c r="T9" i="11" s="1"/>
  <c r="L10" i="55"/>
  <c r="N9" i="11" s="1"/>
  <c r="K10" i="55"/>
  <c r="M9" i="11" s="1"/>
  <c r="Y8" i="55"/>
  <c r="Y9" i="55" s="1"/>
  <c r="Y10" i="55" s="1"/>
  <c r="AA9" i="11" s="1"/>
  <c r="M8" i="55"/>
  <c r="M9" i="55" s="1"/>
  <c r="M10" i="55" s="1"/>
  <c r="O9" i="11" s="1"/>
  <c r="U8" i="55"/>
  <c r="U9" i="55" s="1"/>
  <c r="U10" i="55" s="1"/>
  <c r="W9" i="11" s="1"/>
  <c r="N8" i="55"/>
  <c r="N9" i="55" s="1"/>
  <c r="N10" i="55" s="1"/>
  <c r="P9" i="11" s="1"/>
  <c r="O8" i="55"/>
  <c r="O9" i="55" s="1"/>
  <c r="O10" i="55" s="1"/>
  <c r="Q9" i="11" s="1"/>
  <c r="Q8" i="55"/>
  <c r="Q9" i="55" s="1"/>
  <c r="Q10" i="55" s="1"/>
  <c r="S9" i="11" s="1"/>
  <c r="W8" i="55"/>
  <c r="W9" i="55" s="1"/>
  <c r="W10" i="55" s="1"/>
  <c r="Y9" i="11" s="1"/>
  <c r="J10" i="55"/>
  <c r="L9" i="11" s="1"/>
  <c r="V8" i="55"/>
  <c r="V9" i="55" s="1"/>
  <c r="V10" i="55" s="1"/>
  <c r="X9" i="11" s="1"/>
  <c r="P8" i="55"/>
  <c r="P9" i="55" s="1"/>
  <c r="P10" i="55" s="1"/>
  <c r="R9" i="11" s="1"/>
  <c r="T8" i="55"/>
  <c r="T9" i="55" s="1"/>
  <c r="T10" i="55" s="1"/>
  <c r="V9" i="11" s="1"/>
  <c r="I10" i="55"/>
  <c r="X8" i="55"/>
  <c r="X9" i="55" s="1"/>
  <c r="X10" i="55" s="1"/>
  <c r="Z9" i="11" s="1"/>
  <c r="S10" i="55"/>
  <c r="U9" i="11" s="1"/>
  <c r="H7" i="54"/>
  <c r="H6" i="54"/>
  <c r="I6" i="54" s="1"/>
  <c r="J6" i="54" s="1"/>
  <c r="K6" i="54" s="1"/>
  <c r="L6" i="54" s="1"/>
  <c r="M6" i="54" s="1"/>
  <c r="N6" i="54" s="1"/>
  <c r="O6" i="54" s="1"/>
  <c r="P6" i="54" s="1"/>
  <c r="Q6" i="54" s="1"/>
  <c r="R6" i="54" s="1"/>
  <c r="S6" i="54" s="1"/>
  <c r="T6" i="54" s="1"/>
  <c r="U6" i="54" s="1"/>
  <c r="V6" i="54" s="1"/>
  <c r="H5" i="54"/>
  <c r="I5" i="54" s="1"/>
  <c r="J5" i="54" s="1"/>
  <c r="K5" i="54" s="1"/>
  <c r="L5" i="54" s="1"/>
  <c r="M5" i="54" s="1"/>
  <c r="N5" i="54" s="1"/>
  <c r="O5" i="54" s="1"/>
  <c r="P5" i="54" s="1"/>
  <c r="Q5" i="54" s="1"/>
  <c r="R5" i="54" s="1"/>
  <c r="S5" i="54" s="1"/>
  <c r="T5" i="54" s="1"/>
  <c r="U5" i="54" s="1"/>
  <c r="V5" i="54" s="1"/>
  <c r="I7" i="54" l="1"/>
  <c r="I8" i="54" s="1"/>
  <c r="H8" i="54"/>
  <c r="K9" i="11"/>
  <c r="C10" i="55"/>
  <c r="F9" i="11" s="1"/>
  <c r="G9" i="4" s="1"/>
  <c r="I17" i="47"/>
  <c r="I3" i="47" s="1"/>
  <c r="D10" i="55"/>
  <c r="G9" i="11" s="1"/>
  <c r="J17" i="47" l="1"/>
  <c r="J3" i="47" s="1"/>
  <c r="F9" i="4"/>
  <c r="H9" i="4"/>
  <c r="C33" i="48"/>
  <c r="J7" i="54" l="1"/>
  <c r="J8" i="54" s="1"/>
  <c r="K17" i="47"/>
  <c r="K3" i="47" s="1"/>
  <c r="B24" i="48"/>
  <c r="K9" i="4"/>
  <c r="E3" i="28"/>
  <c r="F3" i="28"/>
  <c r="G3" i="28"/>
  <c r="H3" i="28"/>
  <c r="I3" i="28"/>
  <c r="J3" i="28"/>
  <c r="K3" i="28"/>
  <c r="L3" i="28"/>
  <c r="M3" i="28"/>
  <c r="M5" i="28" s="1"/>
  <c r="N3" i="28"/>
  <c r="N6" i="28" s="1"/>
  <c r="O3" i="28"/>
  <c r="P3" i="28"/>
  <c r="Q3" i="28"/>
  <c r="R3" i="28"/>
  <c r="S3" i="28"/>
  <c r="T3" i="28"/>
  <c r="U3" i="28"/>
  <c r="V3" i="28"/>
  <c r="W3" i="28"/>
  <c r="X3" i="28"/>
  <c r="Y3" i="28"/>
  <c r="Z3" i="28"/>
  <c r="AA3" i="28"/>
  <c r="AB3" i="28"/>
  <c r="D3" i="28"/>
  <c r="D3" i="27"/>
  <c r="E3" i="27"/>
  <c r="F3" i="27"/>
  <c r="G3" i="27"/>
  <c r="H3" i="27"/>
  <c r="I3" i="27"/>
  <c r="J3" i="27"/>
  <c r="K3" i="27"/>
  <c r="L3" i="27"/>
  <c r="M3" i="27"/>
  <c r="N3" i="27"/>
  <c r="O3" i="27"/>
  <c r="P3" i="27"/>
  <c r="Q3" i="27"/>
  <c r="R3" i="27"/>
  <c r="S3" i="27"/>
  <c r="T3" i="27"/>
  <c r="U3" i="27"/>
  <c r="V3" i="27"/>
  <c r="W3" i="27"/>
  <c r="X3" i="27"/>
  <c r="Y3" i="27"/>
  <c r="Z3" i="27"/>
  <c r="AA3" i="27"/>
  <c r="C3" i="27"/>
  <c r="E3" i="36"/>
  <c r="AC17" i="15"/>
  <c r="J17" i="15"/>
  <c r="K17" i="15"/>
  <c r="L17" i="15"/>
  <c r="M17" i="15"/>
  <c r="N17" i="15"/>
  <c r="O17" i="15"/>
  <c r="P17" i="15"/>
  <c r="Q17" i="15"/>
  <c r="R17" i="15"/>
  <c r="S17" i="15"/>
  <c r="T17" i="15"/>
  <c r="U17" i="15"/>
  <c r="V17" i="15"/>
  <c r="W17" i="15"/>
  <c r="X17" i="15"/>
  <c r="Y17" i="15"/>
  <c r="Z17" i="15"/>
  <c r="AA17" i="15"/>
  <c r="AB17" i="15"/>
  <c r="C25" i="18"/>
  <c r="O2" i="14"/>
  <c r="P2" i="14"/>
  <c r="Q2" i="14"/>
  <c r="R2" i="14"/>
  <c r="S2" i="14"/>
  <c r="T2" i="14"/>
  <c r="U2" i="14"/>
  <c r="V2" i="14"/>
  <c r="W2" i="14"/>
  <c r="X2" i="14"/>
  <c r="Y2" i="14"/>
  <c r="Z2" i="14"/>
  <c r="AA2" i="14"/>
  <c r="AB2" i="14"/>
  <c r="AC2" i="14"/>
  <c r="AD2" i="14"/>
  <c r="AE2" i="14"/>
  <c r="AF2" i="14"/>
  <c r="AG2" i="14"/>
  <c r="AH2" i="14"/>
  <c r="D25" i="18"/>
  <c r="E25" i="18"/>
  <c r="F25" i="18"/>
  <c r="G25" i="18"/>
  <c r="H25" i="18"/>
  <c r="I25" i="18"/>
  <c r="J25" i="18"/>
  <c r="K25" i="18"/>
  <c r="L25" i="18"/>
  <c r="M25" i="18"/>
  <c r="N25" i="18"/>
  <c r="O25" i="18"/>
  <c r="P25" i="18"/>
  <c r="Q25" i="18"/>
  <c r="R25" i="18"/>
  <c r="S25" i="18"/>
  <c r="T25" i="18"/>
  <c r="U25" i="18"/>
  <c r="V25" i="18"/>
  <c r="W25" i="18"/>
  <c r="X25" i="18"/>
  <c r="Y25" i="18"/>
  <c r="Z25" i="18"/>
  <c r="AA25" i="18"/>
  <c r="C6" i="30"/>
  <c r="D6" i="30"/>
  <c r="E6" i="30"/>
  <c r="F6" i="30"/>
  <c r="G6" i="30"/>
  <c r="H6" i="30"/>
  <c r="I6" i="30"/>
  <c r="J6" i="30"/>
  <c r="K6" i="30"/>
  <c r="L6" i="30"/>
  <c r="M6" i="30"/>
  <c r="N6" i="30"/>
  <c r="O6" i="30"/>
  <c r="P6" i="30"/>
  <c r="Q6" i="30"/>
  <c r="R6" i="30"/>
  <c r="S6" i="30"/>
  <c r="T6" i="30"/>
  <c r="U6" i="30"/>
  <c r="V6" i="30"/>
  <c r="W6" i="30"/>
  <c r="X6" i="30"/>
  <c r="Y6" i="30"/>
  <c r="Z6" i="30"/>
  <c r="AA6" i="30"/>
  <c r="F3" i="36"/>
  <c r="G3" i="36"/>
  <c r="H3" i="36"/>
  <c r="I3" i="36"/>
  <c r="J3" i="36"/>
  <c r="K3" i="36"/>
  <c r="L3" i="36"/>
  <c r="M3" i="36"/>
  <c r="N3" i="36"/>
  <c r="O3" i="36"/>
  <c r="P3" i="36"/>
  <c r="Q3" i="36"/>
  <c r="R3" i="36"/>
  <c r="S3" i="36"/>
  <c r="T3" i="36"/>
  <c r="U3" i="36"/>
  <c r="V3" i="36"/>
  <c r="W3" i="36"/>
  <c r="X3" i="36"/>
  <c r="Y3" i="36"/>
  <c r="Z3" i="36"/>
  <c r="AA3" i="36"/>
  <c r="AB3" i="36"/>
  <c r="AC3" i="36"/>
  <c r="C7" i="31"/>
  <c r="D7" i="31"/>
  <c r="E7" i="31"/>
  <c r="F7" i="31"/>
  <c r="G7" i="31"/>
  <c r="H7" i="31"/>
  <c r="I7" i="31"/>
  <c r="J7" i="31"/>
  <c r="K7" i="31"/>
  <c r="L7" i="31"/>
  <c r="M7" i="31"/>
  <c r="N7" i="31"/>
  <c r="O7" i="31"/>
  <c r="P7" i="31"/>
  <c r="Q7" i="31"/>
  <c r="R7" i="31"/>
  <c r="S7" i="31"/>
  <c r="T7" i="31"/>
  <c r="U7" i="31"/>
  <c r="V7" i="31"/>
  <c r="W7" i="31"/>
  <c r="X7" i="31"/>
  <c r="Y7" i="31"/>
  <c r="Z7" i="31"/>
  <c r="AA7" i="31"/>
  <c r="B14" i="37" a="1"/>
  <c r="B14" i="37" s="1"/>
  <c r="I14" i="37" s="1"/>
  <c r="P14" i="37" s="1"/>
  <c r="C13" i="32"/>
  <c r="D13" i="32"/>
  <c r="E13" i="32"/>
  <c r="J13" i="32"/>
  <c r="K13" i="32"/>
  <c r="L13" i="32"/>
  <c r="M13" i="32"/>
  <c r="N13" i="32"/>
  <c r="O13" i="32"/>
  <c r="P13" i="32"/>
  <c r="Q13" i="32"/>
  <c r="R13" i="32"/>
  <c r="S13" i="32"/>
  <c r="T13" i="32"/>
  <c r="U13" i="32"/>
  <c r="V13" i="32"/>
  <c r="W13" i="32"/>
  <c r="X13" i="32"/>
  <c r="Y13" i="32"/>
  <c r="Z13" i="32"/>
  <c r="AA13" i="32"/>
  <c r="E9" i="29"/>
  <c r="F9" i="29"/>
  <c r="G9" i="29"/>
  <c r="H9" i="29"/>
  <c r="I9" i="29"/>
  <c r="J9" i="29"/>
  <c r="K9" i="29"/>
  <c r="L9" i="29"/>
  <c r="M9" i="29"/>
  <c r="N9" i="29"/>
  <c r="O9" i="29"/>
  <c r="P9" i="29"/>
  <c r="Q9" i="29"/>
  <c r="R9" i="29"/>
  <c r="S9" i="29"/>
  <c r="T9" i="29"/>
  <c r="U9" i="29"/>
  <c r="V9" i="29"/>
  <c r="W9" i="29"/>
  <c r="X9" i="29"/>
  <c r="Y9" i="29"/>
  <c r="Z9" i="29"/>
  <c r="AA9" i="29"/>
  <c r="AB9" i="29"/>
  <c r="AC9" i="29"/>
  <c r="D9" i="19"/>
  <c r="E9" i="19"/>
  <c r="F9" i="19"/>
  <c r="G9" i="19"/>
  <c r="H9" i="19"/>
  <c r="I9" i="19"/>
  <c r="J9" i="19"/>
  <c r="K9" i="19"/>
  <c r="L9" i="19"/>
  <c r="M9" i="19"/>
  <c r="N9" i="19"/>
  <c r="O9" i="19"/>
  <c r="P9" i="19"/>
  <c r="Q9" i="19"/>
  <c r="R9" i="19"/>
  <c r="S9" i="19"/>
  <c r="T9" i="19"/>
  <c r="U9" i="19"/>
  <c r="V9" i="19"/>
  <c r="W9" i="19"/>
  <c r="X9" i="19"/>
  <c r="Y9" i="19"/>
  <c r="Z9" i="19"/>
  <c r="AA9" i="19"/>
  <c r="AB9" i="19"/>
  <c r="C10" i="20"/>
  <c r="D10" i="20"/>
  <c r="E10" i="20"/>
  <c r="K10" i="20"/>
  <c r="K12" i="20" s="1"/>
  <c r="P21" i="11" s="1"/>
  <c r="L10" i="20"/>
  <c r="L12" i="20" s="1"/>
  <c r="Q21" i="11" s="1"/>
  <c r="M10" i="20"/>
  <c r="N10" i="20"/>
  <c r="O10" i="20"/>
  <c r="P10" i="20"/>
  <c r="Q10" i="20"/>
  <c r="R10" i="20"/>
  <c r="S10" i="20"/>
  <c r="T10" i="20"/>
  <c r="U10" i="20"/>
  <c r="V10" i="20"/>
  <c r="W10" i="20"/>
  <c r="X10" i="20"/>
  <c r="Y10" i="20"/>
  <c r="Z10" i="20"/>
  <c r="AA10" i="20"/>
  <c r="K8" i="45"/>
  <c r="L8" i="45"/>
  <c r="M8" i="45"/>
  <c r="N8" i="45"/>
  <c r="O8" i="45"/>
  <c r="P8" i="45"/>
  <c r="Q8" i="45"/>
  <c r="R8" i="45"/>
  <c r="S8" i="45"/>
  <c r="T8" i="45"/>
  <c r="U8" i="45"/>
  <c r="V8" i="45"/>
  <c r="W8" i="45"/>
  <c r="X8" i="45"/>
  <c r="Y8" i="45"/>
  <c r="Z8" i="45"/>
  <c r="AA8" i="45"/>
  <c r="AB8" i="45"/>
  <c r="AC8" i="45"/>
  <c r="AD8" i="45"/>
  <c r="AE8" i="45"/>
  <c r="H10" i="44"/>
  <c r="I10" i="44"/>
  <c r="J10" i="44"/>
  <c r="K10" i="44"/>
  <c r="L10" i="44"/>
  <c r="M10" i="44"/>
  <c r="N10" i="44"/>
  <c r="O10" i="44"/>
  <c r="P10" i="44"/>
  <c r="Q10" i="44"/>
  <c r="R10" i="44"/>
  <c r="S10" i="44"/>
  <c r="T10" i="44"/>
  <c r="U10" i="44"/>
  <c r="V10" i="44"/>
  <c r="W10" i="44"/>
  <c r="X10" i="44"/>
  <c r="Y10" i="44"/>
  <c r="Z10" i="44"/>
  <c r="AA10" i="44"/>
  <c r="AB10" i="44"/>
  <c r="M7" i="43"/>
  <c r="N7" i="43"/>
  <c r="O7" i="43"/>
  <c r="P7" i="43"/>
  <c r="Q7" i="43"/>
  <c r="R7" i="43"/>
  <c r="S7" i="43"/>
  <c r="T7" i="43"/>
  <c r="U7" i="43"/>
  <c r="V7" i="43"/>
  <c r="W7" i="43"/>
  <c r="X7" i="43"/>
  <c r="Y7" i="43"/>
  <c r="Z7" i="43"/>
  <c r="AA7" i="43"/>
  <c r="AB7" i="43"/>
  <c r="AC7" i="43"/>
  <c r="AD7" i="43"/>
  <c r="AE7" i="43"/>
  <c r="AF7" i="43"/>
  <c r="AG7" i="43"/>
  <c r="K7" i="39"/>
  <c r="L7" i="39"/>
  <c r="M7" i="39"/>
  <c r="N7" i="39"/>
  <c r="O7" i="39"/>
  <c r="P7" i="39"/>
  <c r="Q7" i="39"/>
  <c r="R7" i="39"/>
  <c r="S7" i="39"/>
  <c r="T7" i="39"/>
  <c r="U7" i="39"/>
  <c r="V7" i="39"/>
  <c r="W7" i="39"/>
  <c r="X7" i="39"/>
  <c r="Y7" i="39"/>
  <c r="Z7" i="39"/>
  <c r="AA7" i="39"/>
  <c r="AB7" i="39"/>
  <c r="AC7" i="39"/>
  <c r="AD7" i="39"/>
  <c r="AE7" i="39"/>
  <c r="E3" i="25"/>
  <c r="F3" i="25"/>
  <c r="G3" i="25"/>
  <c r="L3" i="25"/>
  <c r="M3" i="25"/>
  <c r="N3" i="25"/>
  <c r="O3" i="25"/>
  <c r="P3" i="25"/>
  <c r="Q3" i="25"/>
  <c r="R3" i="25"/>
  <c r="S3" i="25"/>
  <c r="T3" i="25"/>
  <c r="U3" i="25"/>
  <c r="V3" i="25"/>
  <c r="W3" i="25"/>
  <c r="X3" i="25"/>
  <c r="Y3" i="25"/>
  <c r="Z3" i="25"/>
  <c r="AA3" i="25"/>
  <c r="AB3" i="25"/>
  <c r="AC3" i="25"/>
  <c r="K3" i="34"/>
  <c r="L3" i="34"/>
  <c r="M3" i="34"/>
  <c r="N3" i="34"/>
  <c r="O3" i="34"/>
  <c r="P3" i="34"/>
  <c r="Q3" i="34"/>
  <c r="R3" i="34"/>
  <c r="S3" i="34"/>
  <c r="T3" i="34"/>
  <c r="U3" i="34"/>
  <c r="V3" i="34"/>
  <c r="W3" i="34"/>
  <c r="X3" i="34"/>
  <c r="Y3" i="34"/>
  <c r="Z3" i="34"/>
  <c r="AA3" i="34"/>
  <c r="AB3" i="34"/>
  <c r="AC3" i="34"/>
  <c r="AD3" i="34"/>
  <c r="AE3" i="34"/>
  <c r="AF3" i="34"/>
  <c r="AG3" i="34"/>
  <c r="AH3" i="34"/>
  <c r="AI3" i="34"/>
  <c r="F5" i="35"/>
  <c r="G5" i="35"/>
  <c r="H5" i="35"/>
  <c r="I5" i="35"/>
  <c r="J5" i="35"/>
  <c r="K5" i="35"/>
  <c r="L5" i="35"/>
  <c r="M5" i="35"/>
  <c r="N5" i="35"/>
  <c r="O5" i="35"/>
  <c r="P5" i="35"/>
  <c r="Q5" i="35"/>
  <c r="R5" i="35"/>
  <c r="S5" i="35"/>
  <c r="T5" i="35"/>
  <c r="U5" i="35"/>
  <c r="V5" i="35"/>
  <c r="W5" i="35"/>
  <c r="X5" i="35"/>
  <c r="Y5" i="35"/>
  <c r="Z5" i="35"/>
  <c r="AA5" i="35"/>
  <c r="AB5" i="35"/>
  <c r="AC5" i="35"/>
  <c r="AD5" i="35"/>
  <c r="K2" i="6"/>
  <c r="L2" i="6"/>
  <c r="M2" i="6"/>
  <c r="N2" i="6"/>
  <c r="O2" i="6"/>
  <c r="P2" i="6"/>
  <c r="Q2" i="6"/>
  <c r="R2" i="6"/>
  <c r="S2" i="6"/>
  <c r="T2" i="6"/>
  <c r="U2" i="6"/>
  <c r="V2" i="6"/>
  <c r="W2" i="6"/>
  <c r="X2" i="6"/>
  <c r="Y2" i="6"/>
  <c r="Z2" i="6"/>
  <c r="AA2" i="6"/>
  <c r="AB2" i="6"/>
  <c r="AC2" i="6"/>
  <c r="AD2" i="6"/>
  <c r="AE2" i="6"/>
  <c r="AF2" i="6"/>
  <c r="AG2" i="6"/>
  <c r="AH2" i="6"/>
  <c r="M10" i="3"/>
  <c r="N3" i="3"/>
  <c r="N10" i="3" s="1"/>
  <c r="O3" i="3"/>
  <c r="O10" i="3" s="1"/>
  <c r="P3" i="3"/>
  <c r="P10" i="3" s="1"/>
  <c r="Q3" i="3"/>
  <c r="R3" i="3"/>
  <c r="R10" i="3" s="1"/>
  <c r="S3" i="3"/>
  <c r="S10" i="3" s="1"/>
  <c r="T3" i="3"/>
  <c r="T10" i="3" s="1"/>
  <c r="U3" i="3"/>
  <c r="U10" i="3" s="1"/>
  <c r="V3" i="3"/>
  <c r="V10" i="3" s="1"/>
  <c r="W3" i="3"/>
  <c r="W10" i="3" s="1"/>
  <c r="X3" i="3"/>
  <c r="X10" i="3" s="1"/>
  <c r="Y3" i="3"/>
  <c r="Y10" i="3" s="1"/>
  <c r="Z3" i="3"/>
  <c r="Z10" i="3" s="1"/>
  <c r="AA3" i="3"/>
  <c r="AA10" i="3" s="1"/>
  <c r="AB3" i="3"/>
  <c r="AB10" i="3" s="1"/>
  <c r="AC3" i="3"/>
  <c r="AC10" i="3" s="1"/>
  <c r="AD3" i="3"/>
  <c r="AD10" i="3" s="1"/>
  <c r="AE3" i="3"/>
  <c r="AE10" i="3" s="1"/>
  <c r="AF3" i="3"/>
  <c r="AF10" i="3" s="1"/>
  <c r="AG3" i="3"/>
  <c r="AG10" i="3" s="1"/>
  <c r="AH3" i="3"/>
  <c r="AH10" i="3" s="1"/>
  <c r="AI3" i="3"/>
  <c r="AI10" i="3" s="1"/>
  <c r="O6" i="28" l="1"/>
  <c r="P6" i="28" s="1"/>
  <c r="Q6" i="28" s="1"/>
  <c r="R6" i="28" s="1"/>
  <c r="S6" i="28" s="1"/>
  <c r="T6" i="28" s="1"/>
  <c r="U6" i="28" s="1"/>
  <c r="V6" i="28" s="1"/>
  <c r="W6" i="28" s="1"/>
  <c r="X6" i="28" s="1"/>
  <c r="Y6" i="28" s="1"/>
  <c r="Z6" i="28" s="1"/>
  <c r="AA6" i="28" s="1"/>
  <c r="AB6" i="28" s="1"/>
  <c r="T12" i="20"/>
  <c r="Y21" i="11" s="1"/>
  <c r="X12" i="20"/>
  <c r="AC21" i="11" s="1"/>
  <c r="P12" i="20"/>
  <c r="U21" i="11" s="1"/>
  <c r="W12" i="20"/>
  <c r="AB21" i="11" s="1"/>
  <c r="O12" i="20"/>
  <c r="T21" i="11" s="1"/>
  <c r="V12" i="20"/>
  <c r="AA21" i="11" s="1"/>
  <c r="N12" i="20"/>
  <c r="S21" i="11" s="1"/>
  <c r="U12" i="20"/>
  <c r="Z21" i="11" s="1"/>
  <c r="M12" i="20"/>
  <c r="R21" i="11" s="1"/>
  <c r="N5" i="28"/>
  <c r="O5" i="28" s="1"/>
  <c r="P5" i="28" s="1"/>
  <c r="Q5" i="28" s="1"/>
  <c r="R5" i="28" s="1"/>
  <c r="S5" i="28" s="1"/>
  <c r="T5" i="28" s="1"/>
  <c r="U5" i="28" s="1"/>
  <c r="V5" i="28" s="1"/>
  <c r="W5" i="28" s="1"/>
  <c r="X5" i="28" s="1"/>
  <c r="Y5" i="28" s="1"/>
  <c r="Z5" i="28" s="1"/>
  <c r="AA5" i="28" s="1"/>
  <c r="AB5" i="28" s="1"/>
  <c r="AA12" i="20"/>
  <c r="S12" i="20"/>
  <c r="X21" i="11" s="1"/>
  <c r="Z12" i="20"/>
  <c r="AE21" i="11" s="1"/>
  <c r="R12" i="20"/>
  <c r="W21" i="11" s="1"/>
  <c r="Y12" i="20"/>
  <c r="AD21" i="11" s="1"/>
  <c r="Q12" i="20"/>
  <c r="V21" i="11" s="1"/>
  <c r="Q10" i="3"/>
  <c r="H10" i="3" s="1"/>
  <c r="K7" i="54"/>
  <c r="K8" i="54" s="1"/>
  <c r="L17" i="47"/>
  <c r="L3" i="47" s="1"/>
  <c r="B29" i="37"/>
  <c r="B21" i="37"/>
  <c r="B20" i="37"/>
  <c r="B32" i="37"/>
  <c r="B18" i="37"/>
  <c r="B36" i="37"/>
  <c r="C36" i="37" s="1"/>
  <c r="D36" i="37" s="1"/>
  <c r="R35" i="37" s="1"/>
  <c r="B35" i="37"/>
  <c r="C35" i="37" s="1"/>
  <c r="D35" i="37" s="1"/>
  <c r="E35" i="37" s="1"/>
  <c r="F35" i="37" s="1"/>
  <c r="G35" i="37" s="1"/>
  <c r="B31" i="37"/>
  <c r="I31" i="37" s="1"/>
  <c r="P31" i="37" s="1"/>
  <c r="B17" i="37"/>
  <c r="I17" i="37" s="1"/>
  <c r="P17" i="37" s="1"/>
  <c r="B27" i="37"/>
  <c r="B26" i="37"/>
  <c r="B23" i="37"/>
  <c r="B37" i="37"/>
  <c r="C37" i="37" s="1"/>
  <c r="D37" i="37" s="1"/>
  <c r="B28" i="37"/>
  <c r="B19" i="37"/>
  <c r="I19" i="37" s="1"/>
  <c r="P19" i="37" s="1"/>
  <c r="B34" i="37"/>
  <c r="I34" i="37" s="1"/>
  <c r="P34" i="37" s="1"/>
  <c r="B25" i="37"/>
  <c r="B16" i="37"/>
  <c r="I16" i="37" s="1"/>
  <c r="P16" i="37" s="1"/>
  <c r="B33" i="37"/>
  <c r="I33" i="37" s="1"/>
  <c r="P33" i="37" s="1"/>
  <c r="B24" i="37"/>
  <c r="B15" i="37"/>
  <c r="I15" i="37" s="1"/>
  <c r="P15" i="37" s="1"/>
  <c r="B38" i="37"/>
  <c r="C38" i="37" s="1"/>
  <c r="D38" i="37" s="1"/>
  <c r="B30" i="37"/>
  <c r="B22" i="37"/>
  <c r="B5" i="28" l="1"/>
  <c r="C5" i="28"/>
  <c r="L7" i="54"/>
  <c r="L8" i="54" s="1"/>
  <c r="M17" i="47"/>
  <c r="M3" i="47" s="1"/>
  <c r="C29" i="37"/>
  <c r="I29" i="37"/>
  <c r="P29" i="37" s="1"/>
  <c r="C24" i="37"/>
  <c r="I24" i="37"/>
  <c r="P24" i="37" s="1"/>
  <c r="C18" i="37"/>
  <c r="J18" i="37" s="1"/>
  <c r="Q18" i="37" s="1"/>
  <c r="I18" i="37"/>
  <c r="P18" i="37" s="1"/>
  <c r="C23" i="37"/>
  <c r="I23" i="37"/>
  <c r="P23" i="37" s="1"/>
  <c r="C32" i="37"/>
  <c r="I32" i="37"/>
  <c r="P32" i="37" s="1"/>
  <c r="C22" i="37"/>
  <c r="I22" i="37"/>
  <c r="P22" i="37" s="1"/>
  <c r="C26" i="37"/>
  <c r="I26" i="37"/>
  <c r="P26" i="37" s="1"/>
  <c r="C20" i="37"/>
  <c r="I20" i="37"/>
  <c r="P20" i="37" s="1"/>
  <c r="C30" i="37"/>
  <c r="I30" i="37"/>
  <c r="P30" i="37" s="1"/>
  <c r="C25" i="37"/>
  <c r="I25" i="37"/>
  <c r="P25" i="37" s="1"/>
  <c r="C27" i="37"/>
  <c r="I27" i="37"/>
  <c r="P27" i="37" s="1"/>
  <c r="C21" i="37"/>
  <c r="I21" i="37"/>
  <c r="P21" i="37" s="1"/>
  <c r="C28" i="37"/>
  <c r="I28" i="37"/>
  <c r="P28" i="37" s="1"/>
  <c r="C17" i="37"/>
  <c r="J17" i="37" s="1"/>
  <c r="Q17" i="37" s="1"/>
  <c r="C31" i="37"/>
  <c r="J31" i="37" s="1"/>
  <c r="Q31" i="37" s="1"/>
  <c r="I35" i="37"/>
  <c r="J35" i="37"/>
  <c r="P35" i="37"/>
  <c r="Q35" i="37"/>
  <c r="K35" i="37"/>
  <c r="C19" i="37"/>
  <c r="J19" i="37" s="1"/>
  <c r="Q19" i="37" s="1"/>
  <c r="C16" i="37"/>
  <c r="J16" i="37" s="1"/>
  <c r="Q16" i="37" s="1"/>
  <c r="C34" i="37"/>
  <c r="J34" i="37" s="1"/>
  <c r="Q34" i="37" s="1"/>
  <c r="C15" i="37"/>
  <c r="J15" i="37" s="1"/>
  <c r="Q15" i="37" s="1"/>
  <c r="H35" i="37"/>
  <c r="V35" i="37" s="1"/>
  <c r="U35" i="37"/>
  <c r="N35" i="37"/>
  <c r="C33" i="37"/>
  <c r="J33" i="37" s="1"/>
  <c r="Q33" i="37" s="1"/>
  <c r="M7" i="54" l="1"/>
  <c r="M8" i="54" s="1"/>
  <c r="N17" i="47"/>
  <c r="N3" i="47" s="1"/>
  <c r="D17" i="37"/>
  <c r="E17" i="37" s="1"/>
  <c r="F17" i="37" s="1"/>
  <c r="G17" i="37" s="1"/>
  <c r="H17" i="37" s="1"/>
  <c r="D20" i="37"/>
  <c r="K20" i="37" s="1"/>
  <c r="R20" i="37" s="1"/>
  <c r="J20" i="37"/>
  <c r="Q20" i="37" s="1"/>
  <c r="D27" i="37"/>
  <c r="K27" i="37" s="1"/>
  <c r="R27" i="37" s="1"/>
  <c r="J27" i="37"/>
  <c r="Q27" i="37" s="1"/>
  <c r="D26" i="37"/>
  <c r="K26" i="37" s="1"/>
  <c r="R26" i="37" s="1"/>
  <c r="J26" i="37"/>
  <c r="Q26" i="37" s="1"/>
  <c r="D18" i="37"/>
  <c r="K18" i="37" s="1"/>
  <c r="R18" i="37" s="1"/>
  <c r="D25" i="37"/>
  <c r="K25" i="37" s="1"/>
  <c r="R25" i="37" s="1"/>
  <c r="J25" i="37"/>
  <c r="Q25" i="37" s="1"/>
  <c r="D22" i="37"/>
  <c r="K22" i="37" s="1"/>
  <c r="R22" i="37" s="1"/>
  <c r="J22" i="37"/>
  <c r="Q22" i="37" s="1"/>
  <c r="D24" i="37"/>
  <c r="K24" i="37" s="1"/>
  <c r="R24" i="37" s="1"/>
  <c r="J24" i="37"/>
  <c r="Q24" i="37" s="1"/>
  <c r="D23" i="37"/>
  <c r="K23" i="37" s="1"/>
  <c r="R23" i="37" s="1"/>
  <c r="J23" i="37"/>
  <c r="Q23" i="37" s="1"/>
  <c r="D21" i="37"/>
  <c r="K21" i="37" s="1"/>
  <c r="R21" i="37" s="1"/>
  <c r="J21" i="37"/>
  <c r="Q21" i="37" s="1"/>
  <c r="D28" i="37"/>
  <c r="K28" i="37" s="1"/>
  <c r="R28" i="37" s="1"/>
  <c r="J28" i="37"/>
  <c r="Q28" i="37" s="1"/>
  <c r="D30" i="37"/>
  <c r="K30" i="37" s="1"/>
  <c r="R30" i="37" s="1"/>
  <c r="J30" i="37"/>
  <c r="Q30" i="37" s="1"/>
  <c r="J32" i="37"/>
  <c r="Q32" i="37" s="1"/>
  <c r="D32" i="37"/>
  <c r="K32" i="37" s="1"/>
  <c r="R32" i="37" s="1"/>
  <c r="D29" i="37"/>
  <c r="K29" i="37" s="1"/>
  <c r="R29" i="37" s="1"/>
  <c r="J29" i="37"/>
  <c r="Q29" i="37" s="1"/>
  <c r="D31" i="37"/>
  <c r="K31" i="37" s="1"/>
  <c r="R31" i="37" s="1"/>
  <c r="D19" i="37"/>
  <c r="K19" i="37" s="1"/>
  <c r="R19" i="37" s="1"/>
  <c r="D33" i="37"/>
  <c r="K33" i="37" s="1"/>
  <c r="R33" i="37" s="1"/>
  <c r="D16" i="37"/>
  <c r="K16" i="37" s="1"/>
  <c r="R16" i="37" s="1"/>
  <c r="D34" i="37"/>
  <c r="K34" i="37" s="1"/>
  <c r="R34" i="37" s="1"/>
  <c r="D15" i="37"/>
  <c r="K15" i="37" s="1"/>
  <c r="R15" i="37" s="1"/>
  <c r="W46" i="37"/>
  <c r="W47" i="37"/>
  <c r="W48" i="37"/>
  <c r="W49" i="37"/>
  <c r="H46" i="37"/>
  <c r="H47" i="37"/>
  <c r="H48" i="37"/>
  <c r="H49" i="37"/>
  <c r="G46" i="37"/>
  <c r="G47" i="37"/>
  <c r="G48" i="37"/>
  <c r="G49" i="37"/>
  <c r="F46" i="37"/>
  <c r="F47" i="37"/>
  <c r="F48" i="37"/>
  <c r="F49" i="37"/>
  <c r="E46" i="37"/>
  <c r="E47" i="37"/>
  <c r="E48" i="37"/>
  <c r="E49" i="37"/>
  <c r="N7" i="54" l="1"/>
  <c r="N8" i="54" s="1"/>
  <c r="O17" i="47"/>
  <c r="O3" i="47" s="1"/>
  <c r="E18" i="37"/>
  <c r="F18" i="37" s="1"/>
  <c r="G18" i="37" s="1"/>
  <c r="H18" i="37" s="1"/>
  <c r="K17" i="37"/>
  <c r="R17" i="37" s="1"/>
  <c r="E34" i="37"/>
  <c r="F34" i="37" s="1"/>
  <c r="G34" i="37" s="1"/>
  <c r="E19" i="37"/>
  <c r="F19" i="37" s="1"/>
  <c r="G19" i="37" s="1"/>
  <c r="H19" i="37" s="1"/>
  <c r="E16" i="37"/>
  <c r="F16" i="37" s="1"/>
  <c r="G16" i="37" s="1"/>
  <c r="E15" i="37"/>
  <c r="F15" i="37" s="1"/>
  <c r="G15" i="37" s="1"/>
  <c r="E33" i="37"/>
  <c r="F33" i="37" s="1"/>
  <c r="G33" i="37" s="1"/>
  <c r="AF21" i="11" l="1"/>
  <c r="O7" i="54"/>
  <c r="O8" i="54" s="1"/>
  <c r="P17" i="47"/>
  <c r="P3" i="47" s="1"/>
  <c r="C4" i="37" a="1"/>
  <c r="F6" i="37" s="1"/>
  <c r="H33" i="37"/>
  <c r="H15" i="37"/>
  <c r="H16" i="37"/>
  <c r="H34" i="37"/>
  <c r="C46" i="37"/>
  <c r="D46" i="37"/>
  <c r="I46" i="37"/>
  <c r="J46" i="37"/>
  <c r="K46" i="37"/>
  <c r="L46" i="37"/>
  <c r="M46" i="37"/>
  <c r="N46" i="37"/>
  <c r="O46" i="37"/>
  <c r="P46" i="37"/>
  <c r="Q46" i="37"/>
  <c r="R46" i="37"/>
  <c r="S46" i="37"/>
  <c r="T46" i="37"/>
  <c r="U46" i="37"/>
  <c r="V46" i="37"/>
  <c r="C47" i="37"/>
  <c r="D47" i="37"/>
  <c r="I47" i="37"/>
  <c r="J47" i="37"/>
  <c r="K47" i="37"/>
  <c r="L47" i="37"/>
  <c r="M47" i="37"/>
  <c r="N47" i="37"/>
  <c r="O47" i="37"/>
  <c r="P47" i="37"/>
  <c r="Q47" i="37"/>
  <c r="R47" i="37"/>
  <c r="S47" i="37"/>
  <c r="T47" i="37"/>
  <c r="U47" i="37"/>
  <c r="V47" i="37"/>
  <c r="C48" i="37"/>
  <c r="D48" i="37"/>
  <c r="I48" i="37"/>
  <c r="J48" i="37"/>
  <c r="K48" i="37"/>
  <c r="L48" i="37"/>
  <c r="M48" i="37"/>
  <c r="N48" i="37"/>
  <c r="O48" i="37"/>
  <c r="P48" i="37"/>
  <c r="Q48" i="37"/>
  <c r="R48" i="37"/>
  <c r="S48" i="37"/>
  <c r="T48" i="37"/>
  <c r="U48" i="37"/>
  <c r="V48" i="37"/>
  <c r="C49" i="37"/>
  <c r="D49" i="37"/>
  <c r="I49" i="37"/>
  <c r="J49" i="37"/>
  <c r="K49" i="37"/>
  <c r="L49" i="37"/>
  <c r="M49" i="37"/>
  <c r="N49" i="37"/>
  <c r="O49" i="37"/>
  <c r="P49" i="37"/>
  <c r="Q49" i="37"/>
  <c r="R49" i="37"/>
  <c r="S49" i="37"/>
  <c r="T49" i="37"/>
  <c r="U49" i="37"/>
  <c r="V49" i="37"/>
  <c r="F45" i="37" l="1"/>
  <c r="I21" i="42"/>
  <c r="P7" i="54"/>
  <c r="P8" i="54" s="1"/>
  <c r="Q17" i="47"/>
  <c r="Q3" i="47" s="1"/>
  <c r="H4" i="37"/>
  <c r="K19" i="42" s="1"/>
  <c r="O6" i="37"/>
  <c r="I4" i="37"/>
  <c r="L19" i="42" s="1"/>
  <c r="D5" i="37"/>
  <c r="D44" i="37" s="1"/>
  <c r="V4" i="37"/>
  <c r="Y19" i="42" s="1"/>
  <c r="W5" i="37"/>
  <c r="R6" i="37"/>
  <c r="L4" i="37"/>
  <c r="O19" i="42" s="1"/>
  <c r="T5" i="37"/>
  <c r="C6" i="37"/>
  <c r="S6" i="37"/>
  <c r="M4" i="37"/>
  <c r="P19" i="42" s="1"/>
  <c r="G5" i="37"/>
  <c r="N6" i="37"/>
  <c r="R4" i="37"/>
  <c r="U19" i="42" s="1"/>
  <c r="U6" i="37"/>
  <c r="Q4" i="37"/>
  <c r="T19" i="42" s="1"/>
  <c r="N4" i="37"/>
  <c r="Q19" i="42" s="1"/>
  <c r="H5" i="37"/>
  <c r="O5" i="37"/>
  <c r="V6" i="37"/>
  <c r="D4" i="37"/>
  <c r="E5" i="37"/>
  <c r="E44" i="37" s="1"/>
  <c r="I5" i="37"/>
  <c r="P5" i="37"/>
  <c r="W6" i="37"/>
  <c r="E4" i="37"/>
  <c r="L5" i="37"/>
  <c r="G6" i="37"/>
  <c r="U4" i="37"/>
  <c r="X19" i="42" s="1"/>
  <c r="M6" i="37"/>
  <c r="J6" i="37"/>
  <c r="F4" i="37"/>
  <c r="I19" i="42" s="1"/>
  <c r="T4" i="37"/>
  <c r="W19" i="42" s="1"/>
  <c r="J4" i="37"/>
  <c r="M19" i="42" s="1"/>
  <c r="K6" i="37"/>
  <c r="T6" i="37"/>
  <c r="M5" i="37"/>
  <c r="U5" i="37"/>
  <c r="Q5" i="37"/>
  <c r="D6" i="37"/>
  <c r="D45" i="37" s="1"/>
  <c r="L6" i="37"/>
  <c r="K4" i="37"/>
  <c r="N19" i="42" s="1"/>
  <c r="S4" i="37"/>
  <c r="V19" i="42" s="1"/>
  <c r="F5" i="37"/>
  <c r="N5" i="37"/>
  <c r="V5" i="37"/>
  <c r="H6" i="37"/>
  <c r="P6" i="37"/>
  <c r="C4" i="37"/>
  <c r="O4" i="37"/>
  <c r="R19" i="42" s="1"/>
  <c r="W4" i="37"/>
  <c r="Z19" i="42" s="1"/>
  <c r="J5" i="37"/>
  <c r="R5" i="37"/>
  <c r="E6" i="37"/>
  <c r="E45" i="37" s="1"/>
  <c r="I6" i="37"/>
  <c r="Q6" i="37"/>
  <c r="G4" i="37"/>
  <c r="J19" i="42" s="1"/>
  <c r="P4" i="37"/>
  <c r="S19" i="42" s="1"/>
  <c r="C5" i="37"/>
  <c r="K5" i="37"/>
  <c r="S5" i="37"/>
  <c r="O44" i="37" l="1"/>
  <c r="R20" i="42"/>
  <c r="O45" i="37"/>
  <c r="R21" i="42"/>
  <c r="L44" i="37"/>
  <c r="O20" i="42"/>
  <c r="H44" i="37"/>
  <c r="K20" i="42"/>
  <c r="L45" i="37"/>
  <c r="O21" i="42"/>
  <c r="W45" i="37"/>
  <c r="Z21" i="42"/>
  <c r="T44" i="37"/>
  <c r="W20" i="42"/>
  <c r="S45" i="37"/>
  <c r="V21" i="42"/>
  <c r="I45" i="37"/>
  <c r="L21" i="42"/>
  <c r="H45" i="37"/>
  <c r="K21" i="42"/>
  <c r="Q44" i="37"/>
  <c r="T20" i="42"/>
  <c r="J45" i="37"/>
  <c r="M21" i="42"/>
  <c r="I44" i="37"/>
  <c r="L20" i="42"/>
  <c r="U45" i="37"/>
  <c r="X21" i="42"/>
  <c r="Q45" i="37"/>
  <c r="T21" i="42"/>
  <c r="P45" i="37"/>
  <c r="S21" i="42"/>
  <c r="P44" i="37"/>
  <c r="S20" i="42"/>
  <c r="V44" i="37"/>
  <c r="Y20" i="42"/>
  <c r="U44" i="37"/>
  <c r="X20" i="42"/>
  <c r="M45" i="37"/>
  <c r="P21" i="42"/>
  <c r="R45" i="37"/>
  <c r="U21" i="42"/>
  <c r="K45" i="37"/>
  <c r="N21" i="42"/>
  <c r="S44" i="37"/>
  <c r="V20" i="42"/>
  <c r="R44" i="37"/>
  <c r="U20" i="42"/>
  <c r="N44" i="37"/>
  <c r="Q20" i="42"/>
  <c r="M44" i="37"/>
  <c r="P20" i="42"/>
  <c r="N45" i="37"/>
  <c r="Q21" i="42"/>
  <c r="W44" i="37"/>
  <c r="Z20" i="42"/>
  <c r="K44" i="37"/>
  <c r="N20" i="42"/>
  <c r="J44" i="37"/>
  <c r="M20" i="42"/>
  <c r="F44" i="37"/>
  <c r="I20" i="42"/>
  <c r="T45" i="37"/>
  <c r="W21" i="42"/>
  <c r="G45" i="37"/>
  <c r="J21" i="42"/>
  <c r="V45" i="37"/>
  <c r="Y21" i="42"/>
  <c r="G44" i="37"/>
  <c r="J20" i="42"/>
  <c r="C44" i="37"/>
  <c r="B5" i="37"/>
  <c r="B4" i="37"/>
  <c r="C45" i="37"/>
  <c r="B6" i="37"/>
  <c r="S43" i="37"/>
  <c r="S11" i="37"/>
  <c r="S50" i="37" s="1"/>
  <c r="P43" i="37"/>
  <c r="P11" i="37"/>
  <c r="P50" i="37" s="1"/>
  <c r="E43" i="37"/>
  <c r="E11" i="37"/>
  <c r="E50" i="37" s="1"/>
  <c r="I43" i="37"/>
  <c r="I11" i="37"/>
  <c r="I50" i="37" s="1"/>
  <c r="U43" i="37"/>
  <c r="U11" i="37"/>
  <c r="U50" i="37" s="1"/>
  <c r="O43" i="37"/>
  <c r="O11" i="37"/>
  <c r="O50" i="37" s="1"/>
  <c r="J43" i="37"/>
  <c r="J11" i="37"/>
  <c r="J50" i="37" s="1"/>
  <c r="N43" i="37"/>
  <c r="N11" i="37"/>
  <c r="N50" i="37" s="1"/>
  <c r="D43" i="37"/>
  <c r="D11" i="37"/>
  <c r="D50" i="37" s="1"/>
  <c r="V43" i="37"/>
  <c r="V11" i="37"/>
  <c r="V50" i="37" s="1"/>
  <c r="W43" i="37"/>
  <c r="W11" i="37"/>
  <c r="W50" i="37" s="1"/>
  <c r="M43" i="37"/>
  <c r="M11" i="37"/>
  <c r="M50" i="37" s="1"/>
  <c r="G43" i="37"/>
  <c r="G11" i="37"/>
  <c r="G50" i="37" s="1"/>
  <c r="F43" i="37"/>
  <c r="F11" i="37"/>
  <c r="H43" i="37"/>
  <c r="H11" i="37"/>
  <c r="H50" i="37" s="1"/>
  <c r="K43" i="37"/>
  <c r="K11" i="37"/>
  <c r="K50" i="37" s="1"/>
  <c r="C43" i="37"/>
  <c r="C11" i="37"/>
  <c r="T43" i="37"/>
  <c r="T11" i="37"/>
  <c r="T50" i="37" s="1"/>
  <c r="Q43" i="37"/>
  <c r="Q11" i="37"/>
  <c r="Q50" i="37" s="1"/>
  <c r="L43" i="37"/>
  <c r="L11" i="37"/>
  <c r="L50" i="37" s="1"/>
  <c r="R43" i="37"/>
  <c r="R11" i="37"/>
  <c r="R50" i="37" s="1"/>
  <c r="Q7" i="54"/>
  <c r="Q8" i="54" s="1"/>
  <c r="R17" i="47"/>
  <c r="R3" i="47" s="1"/>
  <c r="I23" i="49"/>
  <c r="J23" i="49"/>
  <c r="K23" i="49"/>
  <c r="L23" i="49"/>
  <c r="L22" i="49"/>
  <c r="M22" i="49"/>
  <c r="I22" i="49"/>
  <c r="C50" i="37" l="1"/>
  <c r="B11" i="37"/>
  <c r="F29" i="11" s="1"/>
  <c r="K29" i="11"/>
  <c r="F50" i="37"/>
  <c r="R7" i="54"/>
  <c r="R8" i="54" s="1"/>
  <c r="S17" i="47"/>
  <c r="S3" i="47" s="1"/>
  <c r="G10" i="11"/>
  <c r="S7" i="54" l="1"/>
  <c r="S8" i="54" s="1"/>
  <c r="T17" i="47"/>
  <c r="T3" i="47" s="1"/>
  <c r="T7" i="54" l="1"/>
  <c r="T8" i="54" s="1"/>
  <c r="U17" i="47"/>
  <c r="U3" i="47" s="1"/>
  <c r="I29" i="11"/>
  <c r="U7" i="54" l="1"/>
  <c r="V17" i="47"/>
  <c r="V3" i="47" s="1"/>
  <c r="E22" i="34"/>
  <c r="C22" i="34" s="1"/>
  <c r="E22" i="3"/>
  <c r="E24" i="3" s="1"/>
  <c r="E24" i="34"/>
  <c r="D24" i="3"/>
  <c r="C7" i="34"/>
  <c r="C5" i="34"/>
  <c r="C11" i="34"/>
  <c r="C10" i="3"/>
  <c r="C10" i="34" s="1"/>
  <c r="C9" i="3"/>
  <c r="C9" i="34" s="1"/>
  <c r="W17" i="47" l="1"/>
  <c r="W3" i="47" s="1"/>
  <c r="V7" i="54"/>
  <c r="U8" i="54"/>
  <c r="A8" i="54" s="1"/>
  <c r="C22" i="3"/>
  <c r="G23" i="49"/>
  <c r="M23" i="49" s="1"/>
  <c r="J15" i="49"/>
  <c r="G3" i="49"/>
  <c r="G4" i="49" s="1"/>
  <c r="G5" i="49" s="1"/>
  <c r="G6" i="49" s="1"/>
  <c r="X17" i="47" l="1"/>
  <c r="X3" i="47" s="1"/>
  <c r="V8" i="54"/>
  <c r="C12" i="3"/>
  <c r="D8" i="3"/>
  <c r="C6" i="34"/>
  <c r="H11" i="49"/>
  <c r="F6" i="49"/>
  <c r="F5" i="49"/>
  <c r="B24" i="49"/>
  <c r="F24" i="49" s="1"/>
  <c r="F7" i="49" l="1"/>
  <c r="D24" i="49"/>
  <c r="E24" i="49"/>
  <c r="C24" i="49"/>
  <c r="G24" i="49"/>
  <c r="L9" i="51"/>
  <c r="B2" i="51"/>
  <c r="L3" i="51" s="1"/>
  <c r="K43" i="49"/>
  <c r="K40" i="49"/>
  <c r="K37" i="49"/>
  <c r="K34" i="49"/>
  <c r="K33" i="49"/>
  <c r="G33" i="49"/>
  <c r="K32" i="49"/>
  <c r="K31" i="49"/>
  <c r="F31" i="49"/>
  <c r="G31" i="49" s="1"/>
  <c r="K30" i="49"/>
  <c r="F30" i="49"/>
  <c r="G30" i="49" s="1"/>
  <c r="C4" i="49" l="1"/>
  <c r="C3" i="49"/>
  <c r="B3" i="49" s="1"/>
  <c r="C6" i="49"/>
  <c r="C5" i="49"/>
  <c r="G42" i="49"/>
  <c r="K46" i="49"/>
  <c r="L32" i="49" s="1"/>
  <c r="B4" i="49" l="1"/>
  <c r="H3" i="49"/>
  <c r="I3" i="49"/>
  <c r="L34" i="49"/>
  <c r="L31" i="49"/>
  <c r="L43" i="49"/>
  <c r="L30" i="49"/>
  <c r="H4" i="49" l="1"/>
  <c r="B5" i="49"/>
  <c r="L46" i="49"/>
  <c r="B3" i="51"/>
  <c r="B4" i="51" s="1"/>
  <c r="B5" i="51" s="1"/>
  <c r="B6" i="51" s="1"/>
  <c r="B7" i="51" s="1"/>
  <c r="B8" i="51" s="1"/>
  <c r="B9" i="51" s="1"/>
  <c r="B10" i="51" s="1"/>
  <c r="B11" i="51" s="1"/>
  <c r="B12" i="51" s="1"/>
  <c r="B13" i="51" s="1"/>
  <c r="B14" i="51" s="1"/>
  <c r="B15" i="51" s="1"/>
  <c r="B16" i="51" s="1"/>
  <c r="B17" i="51" s="1"/>
  <c r="B18" i="51" s="1"/>
  <c r="B19" i="51" s="1"/>
  <c r="B20" i="51" s="1"/>
  <c r="B21" i="51" s="1"/>
  <c r="B22" i="51" s="1"/>
  <c r="H5" i="49" l="1"/>
  <c r="I4" i="49"/>
  <c r="B6" i="49"/>
  <c r="H6" i="49" s="1"/>
  <c r="H7" i="49" s="1"/>
  <c r="H9" i="49" s="1"/>
  <c r="G25" i="27"/>
  <c r="G26" i="27"/>
  <c r="G27" i="27"/>
  <c r="I5" i="49" l="1"/>
  <c r="I6" i="49"/>
  <c r="E2" i="51"/>
  <c r="E3" i="51" s="1"/>
  <c r="E4" i="51" s="1"/>
  <c r="E5" i="51" s="1"/>
  <c r="E6" i="51" s="1"/>
  <c r="E7" i="51" s="1"/>
  <c r="E8" i="51" s="1"/>
  <c r="E9" i="51" s="1"/>
  <c r="E10" i="51" s="1"/>
  <c r="E11" i="51" s="1"/>
  <c r="E12" i="51" s="1"/>
  <c r="E13" i="51" s="1"/>
  <c r="E14" i="51" s="1"/>
  <c r="E15" i="51" s="1"/>
  <c r="E16" i="51" s="1"/>
  <c r="E17" i="51" s="1"/>
  <c r="E18" i="51" s="1"/>
  <c r="E19" i="51" s="1"/>
  <c r="E20" i="51" s="1"/>
  <c r="E21" i="51" s="1"/>
  <c r="E22" i="51" s="1"/>
  <c r="H12" i="49" l="1"/>
  <c r="H13" i="49" s="1"/>
  <c r="K13" i="49" s="1"/>
  <c r="N28" i="48" a="1"/>
  <c r="N28" i="48" s="1"/>
  <c r="D1" i="48"/>
  <c r="N1" i="48"/>
  <c r="N2" i="48"/>
  <c r="O2" i="48" s="1"/>
  <c r="N3" i="48"/>
  <c r="T7" i="48"/>
  <c r="T9" i="48" s="1"/>
  <c r="T12" i="48" s="1"/>
  <c r="BF10" i="48"/>
  <c r="AX23" i="48" s="1"/>
  <c r="AR11" i="48"/>
  <c r="AR12" i="48" s="1"/>
  <c r="AR13" i="48" s="1"/>
  <c r="AR14" i="48" s="1"/>
  <c r="AX15" i="48"/>
  <c r="BJ15" i="48"/>
  <c r="BJ19" i="48" s="1"/>
  <c r="BF17" i="48"/>
  <c r="AX18" i="48"/>
  <c r="BF19" i="48"/>
  <c r="BF20" i="48" s="1"/>
  <c r="AX22" i="48"/>
  <c r="A28" i="48"/>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W28" i="48"/>
  <c r="W29" i="48" s="1"/>
  <c r="W30" i="48" s="1"/>
  <c r="W31" i="48" s="1"/>
  <c r="W32" i="48" s="1"/>
  <c r="W33" i="48" s="1"/>
  <c r="W34" i="48" s="1"/>
  <c r="W35" i="48" s="1"/>
  <c r="W36" i="48" s="1"/>
  <c r="W37" i="48" s="1"/>
  <c r="W38" i="48" s="1"/>
  <c r="W39" i="48" s="1"/>
  <c r="W40" i="48" s="1"/>
  <c r="W41" i="48" s="1"/>
  <c r="W42" i="48" s="1"/>
  <c r="W43" i="48" s="1"/>
  <c r="W44" i="48" s="1"/>
  <c r="W45" i="48" s="1"/>
  <c r="W46" i="48" s="1"/>
  <c r="W47" i="48" s="1"/>
  <c r="W48" i="48" s="1"/>
  <c r="W49" i="48" s="1"/>
  <c r="W50" i="48" s="1"/>
  <c r="W51" i="48" s="1"/>
  <c r="W52" i="48" s="1"/>
  <c r="W53" i="48" s="1"/>
  <c r="W54" i="48" s="1"/>
  <c r="W55" i="48" s="1"/>
  <c r="W56" i="48" s="1"/>
  <c r="W57" i="48" s="1"/>
  <c r="W58" i="48" s="1"/>
  <c r="W59" i="48" s="1"/>
  <c r="W60" i="48" s="1"/>
  <c r="W61" i="48" s="1"/>
  <c r="W62" i="48" s="1"/>
  <c r="Y28" i="48"/>
  <c r="Z28" i="48"/>
  <c r="AD28" i="48" s="1"/>
  <c r="AP28" i="48"/>
  <c r="AP29" i="48"/>
  <c r="BG29" i="48"/>
  <c r="AP30" i="48"/>
  <c r="AX30" i="48"/>
  <c r="BD30" i="48"/>
  <c r="BG30" i="48"/>
  <c r="AP31" i="48"/>
  <c r="AP32" i="48"/>
  <c r="AP33" i="48"/>
  <c r="AP34" i="48"/>
  <c r="AP35" i="48"/>
  <c r="AX35" i="48"/>
  <c r="AP36" i="48"/>
  <c r="BI36" i="48"/>
  <c r="AP37" i="48"/>
  <c r="AP38" i="48"/>
  <c r="AP39" i="48"/>
  <c r="AP40" i="48"/>
  <c r="AP41" i="48"/>
  <c r="AP42" i="48"/>
  <c r="AP43" i="48"/>
  <c r="AP44" i="48"/>
  <c r="AP45" i="48"/>
  <c r="AP46" i="48"/>
  <c r="AP47" i="48"/>
  <c r="AP48" i="48"/>
  <c r="AP49" i="48"/>
  <c r="AP50" i="48"/>
  <c r="AP51" i="48"/>
  <c r="AP52" i="48"/>
  <c r="A64" i="48"/>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W64" i="48"/>
  <c r="W65" i="48" s="1"/>
  <c r="W66" i="48" s="1"/>
  <c r="W67" i="48" s="1"/>
  <c r="W68" i="48" s="1"/>
  <c r="W69" i="48" s="1"/>
  <c r="W70" i="48" s="1"/>
  <c r="W71" i="48" s="1"/>
  <c r="W72" i="48" s="1"/>
  <c r="W73" i="48" s="1"/>
  <c r="W74" i="48" s="1"/>
  <c r="W75" i="48" s="1"/>
  <c r="W76" i="48" s="1"/>
  <c r="W77" i="48" s="1"/>
  <c r="AF69" i="48"/>
  <c r="AI69" i="48" s="1"/>
  <c r="AF70" i="48"/>
  <c r="AF71" i="48"/>
  <c r="AI71" i="48" s="1"/>
  <c r="AI72" i="48"/>
  <c r="AI73" i="48"/>
  <c r="AI74" i="48"/>
  <c r="AI75" i="48"/>
  <c r="AI76" i="48"/>
  <c r="AI77" i="48"/>
  <c r="B152" i="48"/>
  <c r="A170" i="48" s="1"/>
  <c r="E153" i="48"/>
  <c r="F153" i="48" s="1"/>
  <c r="H155" i="48"/>
  <c r="I155" i="48"/>
  <c r="I198" i="48" s="1"/>
  <c r="J155" i="48"/>
  <c r="K155" i="48"/>
  <c r="L155" i="48"/>
  <c r="M155" i="48"/>
  <c r="N155" i="48"/>
  <c r="O155" i="48"/>
  <c r="P155" i="48"/>
  <c r="Q155" i="48"/>
  <c r="R155" i="48"/>
  <c r="S155" i="48"/>
  <c r="T155" i="48"/>
  <c r="U155" i="48"/>
  <c r="V155" i="48"/>
  <c r="W155" i="48"/>
  <c r="X155" i="48"/>
  <c r="Y155" i="48"/>
  <c r="Z155" i="48"/>
  <c r="AA155" i="48"/>
  <c r="AB155" i="48"/>
  <c r="AC155" i="48"/>
  <c r="AD155" i="48"/>
  <c r="AE155" i="48"/>
  <c r="AF155" i="48"/>
  <c r="AG155" i="48"/>
  <c r="AH155" i="48"/>
  <c r="AI155" i="48"/>
  <c r="AJ155" i="48"/>
  <c r="AK155" i="48"/>
  <c r="AL155" i="48"/>
  <c r="B158" i="48"/>
  <c r="B159" i="48" s="1"/>
  <c r="B160" i="48" s="1"/>
  <c r="B161" i="48" s="1"/>
  <c r="B162" i="48" s="1"/>
  <c r="B163" i="48" s="1"/>
  <c r="B164" i="48" s="1"/>
  <c r="B165" i="48" s="1"/>
  <c r="B166" i="48" s="1"/>
  <c r="B167" i="48" s="1"/>
  <c r="B168" i="48" s="1"/>
  <c r="B169" i="48" s="1"/>
  <c r="B170" i="48" s="1"/>
  <c r="B171" i="48" s="1"/>
  <c r="B172" i="48" s="1"/>
  <c r="B173" i="48" s="1"/>
  <c r="B174" i="48" s="1"/>
  <c r="B175" i="48" s="1"/>
  <c r="B176" i="48" s="1"/>
  <c r="B177" i="48" s="1"/>
  <c r="B178" i="48" s="1"/>
  <c r="B179" i="48" s="1"/>
  <c r="B180" i="48" s="1"/>
  <c r="B181" i="48" s="1"/>
  <c r="B182" i="48" s="1"/>
  <c r="B183" i="48" s="1"/>
  <c r="B184" i="48" s="1"/>
  <c r="B185" i="48" s="1"/>
  <c r="B186" i="48" s="1"/>
  <c r="B187" i="48" s="1"/>
  <c r="B188" i="48" s="1"/>
  <c r="B189" i="48" s="1"/>
  <c r="B190" i="48" s="1"/>
  <c r="B191" i="48" s="1"/>
  <c r="B192" i="48" s="1"/>
  <c r="B193" i="48" s="1"/>
  <c r="B194" i="48" s="1"/>
  <c r="B195" i="48" s="1"/>
  <c r="B196" i="48" s="1"/>
  <c r="B197" i="48" s="1"/>
  <c r="B198" i="48" s="1"/>
  <c r="B210" i="48"/>
  <c r="M211" i="48"/>
  <c r="N211" i="48" s="1"/>
  <c r="O211" i="48" s="1"/>
  <c r="P211" i="48" s="1"/>
  <c r="Q211" i="48" s="1"/>
  <c r="R211" i="48" s="1"/>
  <c r="S211" i="48" s="1"/>
  <c r="T211" i="48" s="1"/>
  <c r="U211" i="48" s="1"/>
  <c r="V211" i="48" s="1"/>
  <c r="W211" i="48" s="1"/>
  <c r="X211" i="48" s="1"/>
  <c r="Y211" i="48" s="1"/>
  <c r="Z211" i="48" s="1"/>
  <c r="AA211" i="48" s="1"/>
  <c r="AB211" i="48" s="1"/>
  <c r="AC211" i="48" s="1"/>
  <c r="AD211" i="48" s="1"/>
  <c r="AE211" i="48" s="1"/>
  <c r="AF211" i="48" s="1"/>
  <c r="AG211" i="48" s="1"/>
  <c r="AH211" i="48" s="1"/>
  <c r="AI211" i="48" s="1"/>
  <c r="AJ211" i="48" s="1"/>
  <c r="AK211" i="48" s="1"/>
  <c r="AL211" i="48" s="1"/>
  <c r="H213" i="48"/>
  <c r="I213" i="48"/>
  <c r="J213" i="48"/>
  <c r="K213" i="48"/>
  <c r="L213" i="48"/>
  <c r="M213" i="48"/>
  <c r="N213" i="48"/>
  <c r="O213" i="48"/>
  <c r="P213" i="48"/>
  <c r="Q213" i="48"/>
  <c r="R213" i="48"/>
  <c r="S213" i="48"/>
  <c r="T213" i="48"/>
  <c r="U213" i="48"/>
  <c r="V213" i="48"/>
  <c r="W213" i="48"/>
  <c r="X213" i="48"/>
  <c r="Y213" i="48"/>
  <c r="Z213" i="48"/>
  <c r="AA213" i="48"/>
  <c r="AB213" i="48"/>
  <c r="AC213" i="48"/>
  <c r="AD213" i="48"/>
  <c r="AE213" i="48"/>
  <c r="AF213" i="48"/>
  <c r="AG213" i="48"/>
  <c r="AH213" i="48"/>
  <c r="AI213" i="48"/>
  <c r="AJ213" i="48"/>
  <c r="AK213" i="48"/>
  <c r="AL213" i="48"/>
  <c r="A215" i="48"/>
  <c r="B216" i="48"/>
  <c r="B307" i="48"/>
  <c r="M308" i="48"/>
  <c r="N308" i="48" s="1"/>
  <c r="O308" i="48" s="1"/>
  <c r="P308" i="48" s="1"/>
  <c r="Q308" i="48" s="1"/>
  <c r="R308" i="48" s="1"/>
  <c r="S308" i="48" s="1"/>
  <c r="T308" i="48" s="1"/>
  <c r="U308" i="48" s="1"/>
  <c r="V308" i="48" s="1"/>
  <c r="W308" i="48" s="1"/>
  <c r="X308" i="48" s="1"/>
  <c r="Y308" i="48" s="1"/>
  <c r="Z308" i="48" s="1"/>
  <c r="AA308" i="48" s="1"/>
  <c r="AB308" i="48" s="1"/>
  <c r="AC308" i="48" s="1"/>
  <c r="AD308" i="48" s="1"/>
  <c r="AE308" i="48" s="1"/>
  <c r="AF308" i="48" s="1"/>
  <c r="AG308" i="48" s="1"/>
  <c r="AH308" i="48" s="1"/>
  <c r="AI308" i="48" s="1"/>
  <c r="AJ308" i="48" s="1"/>
  <c r="AK308" i="48" s="1"/>
  <c r="AL308" i="48" s="1"/>
  <c r="H310" i="48"/>
  <c r="I310" i="48"/>
  <c r="J310" i="48"/>
  <c r="K310" i="48"/>
  <c r="L310" i="48"/>
  <c r="M310" i="48"/>
  <c r="N310" i="48"/>
  <c r="O310" i="48"/>
  <c r="P310" i="48"/>
  <c r="Q310" i="48"/>
  <c r="R310" i="48"/>
  <c r="S310" i="48"/>
  <c r="T310" i="48"/>
  <c r="U310" i="48"/>
  <c r="V310" i="48"/>
  <c r="W310" i="48"/>
  <c r="X310" i="48"/>
  <c r="Y310" i="48"/>
  <c r="Z310" i="48"/>
  <c r="AA310" i="48"/>
  <c r="AB310" i="48"/>
  <c r="AC310" i="48"/>
  <c r="AD310" i="48"/>
  <c r="AE310" i="48"/>
  <c r="AF310" i="48"/>
  <c r="AG310" i="48"/>
  <c r="AH310" i="48"/>
  <c r="AI310" i="48"/>
  <c r="AJ310" i="48"/>
  <c r="AK310" i="48"/>
  <c r="AL310" i="48"/>
  <c r="A312" i="48"/>
  <c r="B313" i="48"/>
  <c r="A347" i="48"/>
  <c r="A348" i="48"/>
  <c r="AD375" i="48" s="1"/>
  <c r="A349" i="48"/>
  <c r="A350" i="48"/>
  <c r="A351" i="48"/>
  <c r="AE379" i="48" s="1"/>
  <c r="A352" i="48"/>
  <c r="X373" i="48" s="1"/>
  <c r="A353" i="48"/>
  <c r="AF382" i="48" s="1"/>
  <c r="A354" i="48"/>
  <c r="A355" i="48"/>
  <c r="J355" i="48"/>
  <c r="A356" i="48"/>
  <c r="A357" i="48"/>
  <c r="A358" i="48"/>
  <c r="A359" i="48"/>
  <c r="AH390" i="48" s="1"/>
  <c r="A360" i="48"/>
  <c r="AG390" i="48" s="1"/>
  <c r="A361" i="48"/>
  <c r="A362" i="48"/>
  <c r="A363" i="48"/>
  <c r="J370" i="48" s="1"/>
  <c r="A364" i="48"/>
  <c r="A365" i="48"/>
  <c r="A366" i="48"/>
  <c r="A367" i="48"/>
  <c r="A368" i="48"/>
  <c r="A369" i="48"/>
  <c r="Y391" i="48" s="1"/>
  <c r="A370" i="48"/>
  <c r="X370" i="48"/>
  <c r="A371" i="48"/>
  <c r="P384" i="48" s="1"/>
  <c r="A372" i="48"/>
  <c r="A373" i="48"/>
  <c r="A374" i="48"/>
  <c r="J381" i="48" s="1"/>
  <c r="A375" i="48"/>
  <c r="A376" i="48"/>
  <c r="A377" i="48"/>
  <c r="A378" i="48"/>
  <c r="A379" i="48"/>
  <c r="A380" i="48"/>
  <c r="A381" i="48"/>
  <c r="A382" i="48"/>
  <c r="A383" i="48"/>
  <c r="J390" i="48" s="1"/>
  <c r="A384" i="48"/>
  <c r="AD384" i="48"/>
  <c r="A385" i="48"/>
  <c r="A386" i="48"/>
  <c r="A387" i="48"/>
  <c r="A388" i="48"/>
  <c r="A389" i="48"/>
  <c r="A390" i="48"/>
  <c r="A391" i="48"/>
  <c r="AA373" i="48" l="1"/>
  <c r="S373" i="48"/>
  <c r="AJ385" i="48"/>
  <c r="T390" i="48"/>
  <c r="K15" i="49"/>
  <c r="AB379" i="48"/>
  <c r="N391" i="48"/>
  <c r="N390" i="48"/>
  <c r="P371" i="48"/>
  <c r="R385" i="48"/>
  <c r="P368" i="48"/>
  <c r="A2" i="56"/>
  <c r="C2" i="56" s="1"/>
  <c r="P366" i="48"/>
  <c r="Y382" i="48"/>
  <c r="Q391" i="48"/>
  <c r="Z386" i="48"/>
  <c r="R389" i="48"/>
  <c r="J391" i="48"/>
  <c r="J384" i="48"/>
  <c r="R388" i="48"/>
  <c r="AD382" i="48"/>
  <c r="AB377" i="48"/>
  <c r="T365" i="48"/>
  <c r="J364" i="48"/>
  <c r="AF381" i="48"/>
  <c r="X391" i="48"/>
  <c r="P385" i="48"/>
  <c r="H220" i="48"/>
  <c r="AB374" i="48"/>
  <c r="AI383" i="48"/>
  <c r="N363" i="48"/>
  <c r="T379" i="48"/>
  <c r="AE390" i="48"/>
  <c r="T370" i="48"/>
  <c r="L383" i="48"/>
  <c r="AA372" i="48"/>
  <c r="AG385" i="48"/>
  <c r="L389" i="48"/>
  <c r="AI385" i="48"/>
  <c r="L376" i="48"/>
  <c r="AG391" i="48"/>
  <c r="H388" i="48"/>
  <c r="AL389" i="48"/>
  <c r="V376" i="48"/>
  <c r="N385" i="48"/>
  <c r="S390" i="48"/>
  <c r="AA336" i="48"/>
  <c r="AK389" i="48"/>
  <c r="U366" i="48"/>
  <c r="M380" i="48"/>
  <c r="AB195" i="48"/>
  <c r="S365" i="48"/>
  <c r="H385" i="48"/>
  <c r="H358" i="48"/>
  <c r="H362" i="48"/>
  <c r="H373" i="48"/>
  <c r="H379" i="48"/>
  <c r="H369" i="48"/>
  <c r="N40" i="48"/>
  <c r="A14" i="56" s="1"/>
  <c r="N30" i="48"/>
  <c r="A4" i="56" s="1"/>
  <c r="C4" i="56" s="1"/>
  <c r="R386" i="48"/>
  <c r="N39" i="48"/>
  <c r="A13" i="56" s="1"/>
  <c r="X384" i="48"/>
  <c r="N367" i="48"/>
  <c r="L391" i="48"/>
  <c r="T372" i="48"/>
  <c r="L375" i="48"/>
  <c r="N46" i="48"/>
  <c r="A20" i="56" s="1"/>
  <c r="C20" i="56" s="1"/>
  <c r="N34" i="48"/>
  <c r="A8" i="56" s="1"/>
  <c r="Z391" i="48"/>
  <c r="AA390" i="48"/>
  <c r="AI389" i="48"/>
  <c r="P387" i="48"/>
  <c r="AA376" i="48"/>
  <c r="AB373" i="48"/>
  <c r="R372" i="48"/>
  <c r="N369" i="48"/>
  <c r="L374" i="48"/>
  <c r="T377" i="48"/>
  <c r="AD381" i="48"/>
  <c r="P325" i="48"/>
  <c r="I379" i="48"/>
  <c r="K223" i="48"/>
  <c r="AX24" i="48"/>
  <c r="N43" i="48"/>
  <c r="A17" i="56" s="1"/>
  <c r="N33" i="48"/>
  <c r="A7" i="56" s="1"/>
  <c r="AB382" i="48"/>
  <c r="AC375" i="48"/>
  <c r="M361" i="48"/>
  <c r="N38" i="48"/>
  <c r="A12" i="56" s="1"/>
  <c r="Z380" i="48"/>
  <c r="L377" i="48"/>
  <c r="T374" i="48"/>
  <c r="P370" i="48"/>
  <c r="L366" i="48"/>
  <c r="L361" i="48"/>
  <c r="N47" i="48"/>
  <c r="A21" i="56" s="1"/>
  <c r="C21" i="56" s="1"/>
  <c r="N35" i="48"/>
  <c r="A9" i="56" s="1"/>
  <c r="N366" i="48"/>
  <c r="V390" i="48"/>
  <c r="Z389" i="48"/>
  <c r="AA381" i="48"/>
  <c r="J379" i="48"/>
  <c r="S369" i="48"/>
  <c r="AX32" i="48"/>
  <c r="N42" i="48"/>
  <c r="A16" i="56" s="1"/>
  <c r="N32" i="48"/>
  <c r="A6" i="56" s="1"/>
  <c r="AF380" i="48"/>
  <c r="N48" i="48"/>
  <c r="A22" i="56" s="1"/>
  <c r="C22" i="56" s="1"/>
  <c r="T391" i="48"/>
  <c r="AF386" i="48"/>
  <c r="P381" i="48"/>
  <c r="L385" i="48"/>
  <c r="Y373" i="48"/>
  <c r="Z371" i="48"/>
  <c r="O364" i="48"/>
  <c r="N41" i="48"/>
  <c r="A15" i="56" s="1"/>
  <c r="N31" i="48"/>
  <c r="A5" i="56" s="1"/>
  <c r="A191" i="48"/>
  <c r="H196" i="48" s="1"/>
  <c r="C28" i="48"/>
  <c r="F213" i="48"/>
  <c r="E155" i="48"/>
  <c r="AJ386" i="48"/>
  <c r="AE381" i="48"/>
  <c r="S370" i="48"/>
  <c r="AH383" i="48"/>
  <c r="Z377" i="48"/>
  <c r="W374" i="48"/>
  <c r="AD391" i="48"/>
  <c r="Z385" i="48"/>
  <c r="V383" i="48"/>
  <c r="AA378" i="48"/>
  <c r="N373" i="48"/>
  <c r="U371" i="48"/>
  <c r="J368" i="48"/>
  <c r="J360" i="48"/>
  <c r="X375" i="48"/>
  <c r="T371" i="48"/>
  <c r="U369" i="48"/>
  <c r="L362" i="48"/>
  <c r="O366" i="48"/>
  <c r="AH385" i="48"/>
  <c r="AA377" i="48"/>
  <c r="X374" i="48"/>
  <c r="R368" i="48"/>
  <c r="AL387" i="48"/>
  <c r="AB378" i="48"/>
  <c r="Z375" i="48"/>
  <c r="L390" i="48"/>
  <c r="Y386" i="48"/>
  <c r="U384" i="48"/>
  <c r="S382" i="48"/>
  <c r="X378" i="48"/>
  <c r="AB387" i="48"/>
  <c r="V385" i="48"/>
  <c r="R384" i="48"/>
  <c r="O382" i="48"/>
  <c r="O381" i="48"/>
  <c r="AF379" i="48"/>
  <c r="L378" i="48"/>
  <c r="J377" i="48"/>
  <c r="N375" i="48"/>
  <c r="T369" i="48"/>
  <c r="Q367" i="48"/>
  <c r="R364" i="48"/>
  <c r="K362" i="48"/>
  <c r="J359" i="48"/>
  <c r="AE382" i="48"/>
  <c r="AD380" i="48"/>
  <c r="J361" i="48"/>
  <c r="H357" i="48"/>
  <c r="AJ387" i="48"/>
  <c r="Z381" i="48"/>
  <c r="P377" i="48"/>
  <c r="P365" i="48"/>
  <c r="AB391" i="48"/>
  <c r="AJ390" i="48"/>
  <c r="AF387" i="48"/>
  <c r="X385" i="48"/>
  <c r="T383" i="48"/>
  <c r="AF390" i="48"/>
  <c r="AA388" i="48"/>
  <c r="Q387" i="48"/>
  <c r="L382" i="48"/>
  <c r="V372" i="48"/>
  <c r="AF385" i="48"/>
  <c r="Q364" i="48"/>
  <c r="P390" i="48"/>
  <c r="AE387" i="48"/>
  <c r="L386" i="48"/>
  <c r="AJ381" i="48"/>
  <c r="AA379" i="48"/>
  <c r="AE376" i="48"/>
  <c r="V374" i="48"/>
  <c r="R327" i="48"/>
  <c r="R391" i="48"/>
  <c r="T389" i="48"/>
  <c r="AB388" i="48"/>
  <c r="AE386" i="48"/>
  <c r="AA384" i="48"/>
  <c r="H384" i="48"/>
  <c r="AG379" i="48"/>
  <c r="N376" i="48"/>
  <c r="Q368" i="48"/>
  <c r="L363" i="48"/>
  <c r="H359" i="48"/>
  <c r="I356" i="48"/>
  <c r="T329" i="48"/>
  <c r="AA391" i="48"/>
  <c r="AA380" i="48"/>
  <c r="Q390" i="48"/>
  <c r="T384" i="48"/>
  <c r="O390" i="48"/>
  <c r="N388" i="48"/>
  <c r="AI386" i="48"/>
  <c r="J386" i="48"/>
  <c r="AL384" i="48"/>
  <c r="AF383" i="48"/>
  <c r="H383" i="48"/>
  <c r="V382" i="48"/>
  <c r="H381" i="48"/>
  <c r="P380" i="48"/>
  <c r="S379" i="48"/>
  <c r="V378" i="48"/>
  <c r="Y377" i="48"/>
  <c r="W375" i="48"/>
  <c r="N372" i="48"/>
  <c r="P367" i="48"/>
  <c r="J362" i="48"/>
  <c r="N359" i="48"/>
  <c r="K357" i="48"/>
  <c r="H353" i="48"/>
  <c r="AH343" i="48"/>
  <c r="Z388" i="48"/>
  <c r="X388" i="48"/>
  <c r="J383" i="48"/>
  <c r="R370" i="48"/>
  <c r="AH391" i="48"/>
  <c r="Z390" i="48"/>
  <c r="Y389" i="48"/>
  <c r="AK388" i="48"/>
  <c r="M388" i="48"/>
  <c r="AA387" i="48"/>
  <c r="AH386" i="48"/>
  <c r="AF384" i="48"/>
  <c r="AD383" i="48"/>
  <c r="T382" i="48"/>
  <c r="N379" i="48"/>
  <c r="R378" i="48"/>
  <c r="P374" i="48"/>
  <c r="L372" i="48"/>
  <c r="L370" i="48"/>
  <c r="V368" i="48"/>
  <c r="O367" i="48"/>
  <c r="M359" i="48"/>
  <c r="AB337" i="48"/>
  <c r="P391" i="48"/>
  <c r="P389" i="48"/>
  <c r="L387" i="48"/>
  <c r="S383" i="48"/>
  <c r="AJ389" i="48"/>
  <c r="AD390" i="48"/>
  <c r="S384" i="48"/>
  <c r="T380" i="48"/>
  <c r="V391" i="48"/>
  <c r="AL390" i="48"/>
  <c r="Y390" i="48"/>
  <c r="X389" i="48"/>
  <c r="AJ388" i="48"/>
  <c r="V387" i="48"/>
  <c r="T385" i="48"/>
  <c r="AA383" i="48"/>
  <c r="AJ382" i="48"/>
  <c r="AH380" i="48"/>
  <c r="Q377" i="48"/>
  <c r="P376" i="48"/>
  <c r="H372" i="48"/>
  <c r="A175" i="48"/>
  <c r="S191" i="48" s="1"/>
  <c r="I197" i="48"/>
  <c r="A185" i="48"/>
  <c r="H190" i="48" s="1"/>
  <c r="A184" i="48"/>
  <c r="I190" i="48" s="1"/>
  <c r="A172" i="48"/>
  <c r="Q186" i="48" s="1"/>
  <c r="N45" i="48"/>
  <c r="A19" i="56" s="1"/>
  <c r="N37" i="48"/>
  <c r="A11" i="56" s="1"/>
  <c r="N29" i="48"/>
  <c r="A3" i="56" s="1"/>
  <c r="C3" i="56" s="1"/>
  <c r="N44" i="48"/>
  <c r="A18" i="56" s="1"/>
  <c r="N36" i="48"/>
  <c r="A10" i="56" s="1"/>
  <c r="G213" i="48"/>
  <c r="C29" i="48"/>
  <c r="D310" i="48" s="1"/>
  <c r="D351" i="48" s="1"/>
  <c r="AK384" i="48"/>
  <c r="I378" i="48"/>
  <c r="AC376" i="48"/>
  <c r="I376" i="48"/>
  <c r="U375" i="48"/>
  <c r="AC374" i="48"/>
  <c r="M374" i="48"/>
  <c r="M373" i="48"/>
  <c r="M382" i="48"/>
  <c r="H377" i="48"/>
  <c r="O373" i="48"/>
  <c r="AB386" i="48"/>
  <c r="AB381" i="48"/>
  <c r="H361" i="48"/>
  <c r="S372" i="48"/>
  <c r="H356" i="48"/>
  <c r="X372" i="48"/>
  <c r="T368" i="48"/>
  <c r="B314" i="48"/>
  <c r="A313" i="48"/>
  <c r="AF342" i="48" s="1"/>
  <c r="H175" i="48"/>
  <c r="AE389" i="48"/>
  <c r="AE385" i="48"/>
  <c r="W371" i="48"/>
  <c r="W377" i="48"/>
  <c r="W378" i="48"/>
  <c r="W382" i="48"/>
  <c r="O378" i="48"/>
  <c r="O368" i="48"/>
  <c r="O374" i="48"/>
  <c r="O359" i="48"/>
  <c r="O360" i="48"/>
  <c r="O370" i="48"/>
  <c r="O385" i="48"/>
  <c r="O386" i="48"/>
  <c r="AX12" i="48"/>
  <c r="AX16" i="48"/>
  <c r="AX20" i="48"/>
  <c r="AX25" i="48"/>
  <c r="AX29" i="48"/>
  <c r="AT11" i="48"/>
  <c r="AT12" i="48" s="1"/>
  <c r="AX17" i="48"/>
  <c r="AX26" i="48"/>
  <c r="AX31" i="48"/>
  <c r="AX34" i="48"/>
  <c r="AX14" i="48"/>
  <c r="AX19" i="48"/>
  <c r="AX28" i="48"/>
  <c r="AF391" i="48"/>
  <c r="AC387" i="48"/>
  <c r="AD386" i="48"/>
  <c r="AA385" i="48"/>
  <c r="AJ384" i="48"/>
  <c r="Y383" i="48"/>
  <c r="I382" i="48"/>
  <c r="L381" i="48"/>
  <c r="J380" i="48"/>
  <c r="Y378" i="48"/>
  <c r="X377" i="48"/>
  <c r="AB376" i="48"/>
  <c r="O375" i="48"/>
  <c r="Z373" i="48"/>
  <c r="P372" i="48"/>
  <c r="N370" i="48"/>
  <c r="W368" i="48"/>
  <c r="M367" i="48"/>
  <c r="Q365" i="48"/>
  <c r="K364" i="48"/>
  <c r="K360" i="48"/>
  <c r="S374" i="48"/>
  <c r="AB383" i="48"/>
  <c r="AL383" i="48"/>
  <c r="AL386" i="48"/>
  <c r="AL388" i="48"/>
  <c r="AD379" i="48"/>
  <c r="AD242" i="48"/>
  <c r="AD376" i="48"/>
  <c r="AD387" i="48"/>
  <c r="V331" i="48"/>
  <c r="V367" i="48"/>
  <c r="V384" i="48"/>
  <c r="V373" i="48"/>
  <c r="V386" i="48"/>
  <c r="V388" i="48"/>
  <c r="V389" i="48"/>
  <c r="N368" i="48"/>
  <c r="N374" i="48"/>
  <c r="N383" i="48"/>
  <c r="N364" i="48"/>
  <c r="N377" i="48"/>
  <c r="N384" i="48"/>
  <c r="N387" i="48"/>
  <c r="N381" i="48"/>
  <c r="I373" i="48"/>
  <c r="I390" i="48"/>
  <c r="I364" i="48"/>
  <c r="I368" i="48"/>
  <c r="H389" i="48"/>
  <c r="H380" i="48"/>
  <c r="I355" i="48"/>
  <c r="AK381" i="48"/>
  <c r="AK382" i="48"/>
  <c r="M365" i="48"/>
  <c r="AI388" i="48"/>
  <c r="W387" i="48"/>
  <c r="W386" i="48"/>
  <c r="W385" i="48"/>
  <c r="AB384" i="48"/>
  <c r="W381" i="48"/>
  <c r="V380" i="48"/>
  <c r="AH378" i="48"/>
  <c r="T378" i="48"/>
  <c r="AC377" i="48"/>
  <c r="U376" i="48"/>
  <c r="T373" i="48"/>
  <c r="I372" i="48"/>
  <c r="U370" i="48"/>
  <c r="T367" i="48"/>
  <c r="H366" i="48"/>
  <c r="AB390" i="48"/>
  <c r="H370" i="48"/>
  <c r="O362" i="48"/>
  <c r="K358" i="48"/>
  <c r="L364" i="48"/>
  <c r="X376" i="48"/>
  <c r="AB380" i="48"/>
  <c r="H360" i="48"/>
  <c r="AI387" i="48"/>
  <c r="AX21" i="48"/>
  <c r="M385" i="48"/>
  <c r="H367" i="48"/>
  <c r="X383" i="48"/>
  <c r="AC379" i="48"/>
  <c r="AC385" i="48"/>
  <c r="AC380" i="48"/>
  <c r="AC381" i="48"/>
  <c r="AC383" i="48"/>
  <c r="AC384" i="48"/>
  <c r="M377" i="48"/>
  <c r="M384" i="48"/>
  <c r="M322" i="48"/>
  <c r="M357" i="48"/>
  <c r="M358" i="48"/>
  <c r="M363" i="48"/>
  <c r="S388" i="48"/>
  <c r="X382" i="48"/>
  <c r="O391" i="48"/>
  <c r="L388" i="48"/>
  <c r="V370" i="48"/>
  <c r="M369" i="48"/>
  <c r="J366" i="48"/>
  <c r="H364" i="48"/>
  <c r="Q361" i="48"/>
  <c r="I360" i="48"/>
  <c r="AE243" i="48"/>
  <c r="O389" i="48"/>
  <c r="AK387" i="48"/>
  <c r="U381" i="48"/>
  <c r="U380" i="48"/>
  <c r="AI379" i="48"/>
  <c r="AE378" i="48"/>
  <c r="R376" i="48"/>
  <c r="M371" i="48"/>
  <c r="H375" i="48"/>
  <c r="S386" i="48"/>
  <c r="P383" i="48"/>
  <c r="L379" i="48"/>
  <c r="T387" i="48"/>
  <c r="T364" i="48"/>
  <c r="S380" i="48"/>
  <c r="AB389" i="48"/>
  <c r="N362" i="48"/>
  <c r="J358" i="48"/>
  <c r="W332" i="48"/>
  <c r="K380" i="48"/>
  <c r="AH384" i="48"/>
  <c r="AH388" i="48"/>
  <c r="AH379" i="48"/>
  <c r="Z378" i="48"/>
  <c r="Z382" i="48"/>
  <c r="Z374" i="48"/>
  <c r="Z376" i="48"/>
  <c r="R380" i="48"/>
  <c r="R390" i="48"/>
  <c r="R363" i="48"/>
  <c r="R366" i="48"/>
  <c r="R381" i="48"/>
  <c r="R382" i="48"/>
  <c r="R373" i="48"/>
  <c r="R377" i="48"/>
  <c r="AX13" i="48"/>
  <c r="I387" i="48"/>
  <c r="P363" i="48"/>
  <c r="AJ383" i="48"/>
  <c r="H355" i="48"/>
  <c r="U373" i="48"/>
  <c r="U377" i="48"/>
  <c r="U388" i="48"/>
  <c r="U389" i="48"/>
  <c r="U385" i="48"/>
  <c r="U330" i="48"/>
  <c r="U374" i="48"/>
  <c r="AK385" i="48"/>
  <c r="U379" i="48"/>
  <c r="S377" i="48"/>
  <c r="O371" i="48"/>
  <c r="AF388" i="48"/>
  <c r="T376" i="48"/>
  <c r="X380" i="48"/>
  <c r="AL391" i="48"/>
  <c r="AK391" i="48"/>
  <c r="W390" i="48"/>
  <c r="AD389" i="48"/>
  <c r="AD388" i="48"/>
  <c r="O388" i="48"/>
  <c r="O384" i="48"/>
  <c r="AH382" i="48"/>
  <c r="AI391" i="48"/>
  <c r="AC389" i="48"/>
  <c r="M389" i="48"/>
  <c r="AC388" i="48"/>
  <c r="R387" i="48"/>
  <c r="Q386" i="48"/>
  <c r="Z384" i="48"/>
  <c r="AE383" i="48"/>
  <c r="AH381" i="48"/>
  <c r="T381" i="48"/>
  <c r="O379" i="48"/>
  <c r="AD378" i="48"/>
  <c r="N378" i="48"/>
  <c r="O377" i="48"/>
  <c r="AF376" i="48"/>
  <c r="R374" i="48"/>
  <c r="AC373" i="48"/>
  <c r="Q373" i="48"/>
  <c r="L371" i="48"/>
  <c r="V369" i="48"/>
  <c r="L368" i="48"/>
  <c r="S366" i="48"/>
  <c r="Q380" i="48"/>
  <c r="H371" i="48"/>
  <c r="P379" i="48"/>
  <c r="X387" i="48"/>
  <c r="O363" i="48"/>
  <c r="L356" i="48"/>
  <c r="M362" i="48"/>
  <c r="AI384" i="48"/>
  <c r="AF377" i="48"/>
  <c r="P361" i="48"/>
  <c r="S364" i="48"/>
  <c r="X369" i="48"/>
  <c r="AI380" i="48"/>
  <c r="J372" i="48"/>
  <c r="J376" i="48"/>
  <c r="J365" i="48"/>
  <c r="J367" i="48"/>
  <c r="J371" i="48"/>
  <c r="J373" i="48"/>
  <c r="J375" i="48"/>
  <c r="J385" i="48"/>
  <c r="J389" i="48"/>
  <c r="J354" i="48"/>
  <c r="J369" i="48"/>
  <c r="J374" i="48"/>
  <c r="J378" i="48"/>
  <c r="J382" i="48"/>
  <c r="AG387" i="48"/>
  <c r="AG342" i="48"/>
  <c r="AG386" i="48"/>
  <c r="AG389" i="48"/>
  <c r="AG378" i="48"/>
  <c r="AG381" i="48"/>
  <c r="AG382" i="48"/>
  <c r="AG383" i="48"/>
  <c r="Y371" i="48"/>
  <c r="Y372" i="48"/>
  <c r="Y375" i="48"/>
  <c r="Y387" i="48"/>
  <c r="Y379" i="48"/>
  <c r="Y381" i="48"/>
  <c r="Y385" i="48"/>
  <c r="Q369" i="48"/>
  <c r="Q381" i="48"/>
  <c r="Q382" i="48"/>
  <c r="Q378" i="48"/>
  <c r="Q379" i="48"/>
  <c r="Q371" i="48"/>
  <c r="Q375" i="48"/>
  <c r="Q388" i="48"/>
  <c r="AX33" i="48"/>
  <c r="AX27" i="48"/>
  <c r="AX11" i="48"/>
  <c r="A183" i="48"/>
  <c r="H188" i="48" s="1"/>
  <c r="BH30" i="48"/>
  <c r="O369" i="48"/>
  <c r="N365" i="48"/>
  <c r="K355" i="48"/>
  <c r="K359" i="48"/>
  <c r="K363" i="48"/>
  <c r="K367" i="48"/>
  <c r="K371" i="48"/>
  <c r="K375" i="48"/>
  <c r="K366" i="48"/>
  <c r="K372" i="48"/>
  <c r="K378" i="48"/>
  <c r="K382" i="48"/>
  <c r="K386" i="48"/>
  <c r="K390" i="48"/>
  <c r="K361" i="48"/>
  <c r="K374" i="48"/>
  <c r="K377" i="48"/>
  <c r="K381" i="48"/>
  <c r="K385" i="48"/>
  <c r="K389" i="48"/>
  <c r="K356" i="48"/>
  <c r="K370" i="48"/>
  <c r="K376" i="48"/>
  <c r="K391" i="48"/>
  <c r="K387" i="48"/>
  <c r="K365" i="48"/>
  <c r="H352" i="48"/>
  <c r="U365" i="48"/>
  <c r="Y369" i="48"/>
  <c r="AG377" i="48"/>
  <c r="V366" i="48"/>
  <c r="Z370" i="48"/>
  <c r="P360" i="48"/>
  <c r="AE375" i="48"/>
  <c r="AJ380" i="48"/>
  <c r="H390" i="48"/>
  <c r="K383" i="48"/>
  <c r="Q385" i="48"/>
  <c r="H376" i="48"/>
  <c r="O383" i="48"/>
  <c r="W391" i="48"/>
  <c r="L380" i="48"/>
  <c r="T388" i="48"/>
  <c r="H374" i="48"/>
  <c r="M379" i="48"/>
  <c r="U387" i="48"/>
  <c r="S385" i="48"/>
  <c r="P382" i="48"/>
  <c r="I354" i="48"/>
  <c r="I358" i="48"/>
  <c r="I362" i="48"/>
  <c r="I366" i="48"/>
  <c r="I370" i="48"/>
  <c r="I374" i="48"/>
  <c r="I353" i="48"/>
  <c r="I357" i="48"/>
  <c r="I361" i="48"/>
  <c r="I367" i="48"/>
  <c r="I377" i="48"/>
  <c r="I381" i="48"/>
  <c r="I385" i="48"/>
  <c r="I389" i="48"/>
  <c r="I318" i="48"/>
  <c r="I369" i="48"/>
  <c r="I375" i="48"/>
  <c r="I380" i="48"/>
  <c r="I384" i="48"/>
  <c r="I388" i="48"/>
  <c r="I365" i="48"/>
  <c r="I371" i="48"/>
  <c r="S391" i="48"/>
  <c r="I391" i="48"/>
  <c r="K388" i="48"/>
  <c r="S387" i="48"/>
  <c r="H387" i="48"/>
  <c r="N386" i="48"/>
  <c r="AL382" i="48"/>
  <c r="X381" i="48"/>
  <c r="M391" i="48"/>
  <c r="H386" i="48"/>
  <c r="X379" i="48"/>
  <c r="T375" i="48"/>
  <c r="AD374" i="48"/>
  <c r="O372" i="48"/>
  <c r="N371" i="48"/>
  <c r="X368" i="48"/>
  <c r="H365" i="48"/>
  <c r="O361" i="48"/>
  <c r="W369" i="48"/>
  <c r="P362" i="48"/>
  <c r="T366" i="48"/>
  <c r="AK383" i="48"/>
  <c r="H354" i="48"/>
  <c r="Q363" i="48"/>
  <c r="U367" i="48"/>
  <c r="AI381" i="48"/>
  <c r="J356" i="48"/>
  <c r="Z372" i="48"/>
  <c r="AF378" i="48"/>
  <c r="AE341" i="48"/>
  <c r="P326" i="48"/>
  <c r="AC339" i="48"/>
  <c r="H391" i="48"/>
  <c r="AH389" i="48"/>
  <c r="J388" i="48"/>
  <c r="AB385" i="48"/>
  <c r="I383" i="48"/>
  <c r="M381" i="48"/>
  <c r="V379" i="48"/>
  <c r="AE377" i="48"/>
  <c r="M387" i="48"/>
  <c r="H382" i="48"/>
  <c r="S376" i="48"/>
  <c r="M383" i="48"/>
  <c r="U391" i="48"/>
  <c r="S389" i="48"/>
  <c r="H378" i="48"/>
  <c r="P386" i="48"/>
  <c r="M370" i="48"/>
  <c r="K369" i="48"/>
  <c r="O380" i="48"/>
  <c r="W388" i="48"/>
  <c r="M378" i="48"/>
  <c r="U386" i="48"/>
  <c r="R383" i="48"/>
  <c r="R362" i="48"/>
  <c r="I359" i="48"/>
  <c r="N358" i="48"/>
  <c r="Q370" i="48"/>
  <c r="L365" i="48"/>
  <c r="P369" i="48"/>
  <c r="W376" i="48"/>
  <c r="AE384" i="48"/>
  <c r="M366" i="48"/>
  <c r="AC382" i="48"/>
  <c r="AK390" i="48"/>
  <c r="J363" i="48"/>
  <c r="R371" i="48"/>
  <c r="V375" i="48"/>
  <c r="Z379" i="48"/>
  <c r="AH387" i="48"/>
  <c r="J357" i="48"/>
  <c r="W370" i="48"/>
  <c r="AA374" i="48"/>
  <c r="AI382" i="48"/>
  <c r="X371" i="48"/>
  <c r="AB375" i="48"/>
  <c r="AG380" i="48"/>
  <c r="N361" i="48"/>
  <c r="R365" i="48"/>
  <c r="AD377" i="48"/>
  <c r="AL385" i="48"/>
  <c r="N323" i="48"/>
  <c r="O324" i="48"/>
  <c r="AD339" i="48"/>
  <c r="AE340" i="48"/>
  <c r="Z335" i="48"/>
  <c r="Q326" i="48"/>
  <c r="Y334" i="48"/>
  <c r="AJ345" i="48"/>
  <c r="AL347" i="48"/>
  <c r="H317" i="48"/>
  <c r="L321" i="48"/>
  <c r="X333" i="48"/>
  <c r="AK346" i="48"/>
  <c r="AC338" i="48"/>
  <c r="AF341" i="48"/>
  <c r="AB372" i="48"/>
  <c r="X390" i="48"/>
  <c r="N380" i="48"/>
  <c r="K379" i="48"/>
  <c r="Q389" i="48"/>
  <c r="O387" i="48"/>
  <c r="L384" i="48"/>
  <c r="K373" i="48"/>
  <c r="K368" i="48"/>
  <c r="W367" i="48"/>
  <c r="Q374" i="48"/>
  <c r="W380" i="48"/>
  <c r="AE388" i="48"/>
  <c r="R375" i="48"/>
  <c r="U378" i="48"/>
  <c r="AC386" i="48"/>
  <c r="L369" i="48"/>
  <c r="P373" i="48"/>
  <c r="Z383" i="48"/>
  <c r="AA382" i="48"/>
  <c r="AI390" i="48"/>
  <c r="H363" i="48"/>
  <c r="Y380" i="48"/>
  <c r="AG388" i="48"/>
  <c r="Q372" i="48"/>
  <c r="V377" i="48"/>
  <c r="AD385" i="48"/>
  <c r="K320" i="48"/>
  <c r="N4" i="48"/>
  <c r="O1" i="48"/>
  <c r="AJ391" i="48"/>
  <c r="AF389" i="48"/>
  <c r="W389" i="48"/>
  <c r="P388" i="48"/>
  <c r="T386" i="48"/>
  <c r="I386" i="48"/>
  <c r="K384" i="48"/>
  <c r="Q383" i="48"/>
  <c r="N382" i="48"/>
  <c r="M390" i="48"/>
  <c r="J387" i="48"/>
  <c r="N389" i="48"/>
  <c r="U383" i="48"/>
  <c r="AC391" i="48"/>
  <c r="S381" i="48"/>
  <c r="AA389" i="48"/>
  <c r="M375" i="48"/>
  <c r="P378" i="48"/>
  <c r="X386" i="48"/>
  <c r="O376" i="48"/>
  <c r="W384" i="48"/>
  <c r="U382" i="48"/>
  <c r="AC390" i="48"/>
  <c r="R379" i="48"/>
  <c r="Z387" i="48"/>
  <c r="I363" i="48"/>
  <c r="P375" i="48"/>
  <c r="S378" i="48"/>
  <c r="AA386" i="48"/>
  <c r="Q376" i="48"/>
  <c r="Y384" i="48"/>
  <c r="V381" i="48"/>
  <c r="N360" i="48"/>
  <c r="L358" i="48"/>
  <c r="A216" i="48"/>
  <c r="O228" i="48" s="1"/>
  <c r="B217" i="48"/>
  <c r="AK347" i="48"/>
  <c r="AC241" i="48"/>
  <c r="AC196" i="48"/>
  <c r="U188" i="48"/>
  <c r="U233" i="48"/>
  <c r="U368" i="48"/>
  <c r="U372" i="48"/>
  <c r="M185" i="48"/>
  <c r="M180" i="48"/>
  <c r="M360" i="48"/>
  <c r="M364" i="48"/>
  <c r="M368" i="48"/>
  <c r="M372" i="48"/>
  <c r="M376" i="48"/>
  <c r="M225" i="48"/>
  <c r="AC28" i="48"/>
  <c r="Y29" i="48"/>
  <c r="Z29" i="48"/>
  <c r="AD29" i="48" s="1"/>
  <c r="Q366" i="48"/>
  <c r="Y374" i="48"/>
  <c r="L322" i="48"/>
  <c r="I221" i="48"/>
  <c r="Z238" i="48"/>
  <c r="V234" i="48"/>
  <c r="W235" i="48"/>
  <c r="AL250" i="48"/>
  <c r="T232" i="48"/>
  <c r="AF244" i="48"/>
  <c r="L224" i="48"/>
  <c r="P228" i="48"/>
  <c r="Y237" i="48"/>
  <c r="AJ248" i="48"/>
  <c r="R230" i="48"/>
  <c r="AA239" i="48"/>
  <c r="X236" i="48"/>
  <c r="AH246" i="48"/>
  <c r="AG245" i="48"/>
  <c r="J222" i="48"/>
  <c r="AR15" i="48"/>
  <c r="O3" i="48"/>
  <c r="AE391" i="48"/>
  <c r="U390" i="48"/>
  <c r="Y388" i="48"/>
  <c r="AK386" i="48"/>
  <c r="M386" i="48"/>
  <c r="AG384" i="48"/>
  <c r="Q384" i="48"/>
  <c r="W383" i="48"/>
  <c r="W379" i="48"/>
  <c r="AC378" i="48"/>
  <c r="Y376" i="48"/>
  <c r="L373" i="48"/>
  <c r="W372" i="48"/>
  <c r="R369" i="48"/>
  <c r="S368" i="48"/>
  <c r="L367" i="48"/>
  <c r="P364" i="48"/>
  <c r="L360" i="48"/>
  <c r="L357" i="48"/>
  <c r="Q362" i="48"/>
  <c r="Y370" i="48"/>
  <c r="M323" i="48"/>
  <c r="J319" i="48"/>
  <c r="AK249" i="48"/>
  <c r="U193" i="48"/>
  <c r="J177" i="48"/>
  <c r="Q184" i="48"/>
  <c r="W190" i="48"/>
  <c r="Z193" i="48"/>
  <c r="O182" i="48"/>
  <c r="R185" i="48"/>
  <c r="AE198" i="48"/>
  <c r="X191" i="48"/>
  <c r="AA194" i="48"/>
  <c r="P183" i="48"/>
  <c r="V189" i="48"/>
  <c r="AD197" i="48"/>
  <c r="AE380" i="48"/>
  <c r="V371" i="48"/>
  <c r="H368" i="48"/>
  <c r="R367" i="48"/>
  <c r="L359" i="48"/>
  <c r="O365" i="48"/>
  <c r="W373" i="48"/>
  <c r="AB240" i="48"/>
  <c r="Q229" i="48"/>
  <c r="AI70" i="48"/>
  <c r="T13" i="48"/>
  <c r="T15" i="48" s="1"/>
  <c r="I181" i="48"/>
  <c r="A157" i="48"/>
  <c r="P170" i="48" s="1"/>
  <c r="A166" i="48"/>
  <c r="AC192" i="48" s="1"/>
  <c r="A171" i="48"/>
  <c r="AC197" i="48" s="1"/>
  <c r="A176" i="48"/>
  <c r="O188" i="48" s="1"/>
  <c r="A179" i="48"/>
  <c r="A161" i="48"/>
  <c r="AI193" i="48" s="1"/>
  <c r="A162" i="48"/>
  <c r="S178" i="48" s="1"/>
  <c r="A168" i="48"/>
  <c r="A164" i="48"/>
  <c r="AK198" i="48" s="1"/>
  <c r="A165" i="48"/>
  <c r="AC191" i="48" s="1"/>
  <c r="A169" i="48"/>
  <c r="AA193" i="48" s="1"/>
  <c r="A174" i="48"/>
  <c r="U192" i="48" s="1"/>
  <c r="A159" i="48"/>
  <c r="AK193" i="48" s="1"/>
  <c r="A167" i="48"/>
  <c r="L176" i="48" s="1"/>
  <c r="A181" i="48"/>
  <c r="S197" i="48" s="1"/>
  <c r="A186" i="48"/>
  <c r="A190" i="48"/>
  <c r="A180" i="48"/>
  <c r="M190" i="48" s="1"/>
  <c r="A182" i="48"/>
  <c r="A189" i="48"/>
  <c r="A160" i="48"/>
  <c r="M170" i="48" s="1"/>
  <c r="A177" i="48"/>
  <c r="H182" i="48" s="1"/>
  <c r="A158" i="48"/>
  <c r="K166" i="48" s="1"/>
  <c r="A173" i="48"/>
  <c r="A178" i="48"/>
  <c r="U196" i="48" s="1"/>
  <c r="A188" i="48"/>
  <c r="A163" i="48"/>
  <c r="U181" i="48" s="1"/>
  <c r="A187" i="48"/>
  <c r="M197" i="48" s="1"/>
  <c r="AI247" i="48"/>
  <c r="AI344" i="48"/>
  <c r="AA240" i="48"/>
  <c r="AA371" i="48"/>
  <c r="AA375" i="48"/>
  <c r="S231" i="48"/>
  <c r="S363" i="48"/>
  <c r="S367" i="48"/>
  <c r="S371" i="48"/>
  <c r="S375" i="48"/>
  <c r="S186" i="48"/>
  <c r="S328" i="48"/>
  <c r="K178" i="48"/>
  <c r="G153" i="48"/>
  <c r="H197" i="48"/>
  <c r="H198" i="48"/>
  <c r="N226" i="48"/>
  <c r="N181" i="48"/>
  <c r="T187" i="48"/>
  <c r="L179" i="48"/>
  <c r="Y192" i="48"/>
  <c r="I176" i="48"/>
  <c r="O227" i="48"/>
  <c r="BD29" i="48"/>
  <c r="BE30" i="48" s="1"/>
  <c r="AS11" i="48"/>
  <c r="AS12" i="48" s="1"/>
  <c r="AS13" i="48" s="1"/>
  <c r="AS14" i="48" s="1"/>
  <c r="AS15" i="48" s="1"/>
  <c r="AS16" i="48" s="1"/>
  <c r="AS17" i="48" s="1"/>
  <c r="AS18" i="48" s="1"/>
  <c r="AS19" i="48" s="1"/>
  <c r="AS20" i="48" s="1"/>
  <c r="AS21" i="48" s="1"/>
  <c r="AS22" i="48" s="1"/>
  <c r="AS23" i="48" s="1"/>
  <c r="AS24" i="48" s="1"/>
  <c r="AS25" i="48" s="1"/>
  <c r="AS26" i="48" s="1"/>
  <c r="AS27" i="48" s="1"/>
  <c r="AS28" i="48" s="1"/>
  <c r="AS29" i="48" s="1"/>
  <c r="AS30" i="48" s="1"/>
  <c r="AS31" i="48" s="1"/>
  <c r="AS32" i="48" s="1"/>
  <c r="AS33" i="48" s="1"/>
  <c r="AS34" i="48" s="1"/>
  <c r="AS35" i="48" s="1"/>
  <c r="B11" i="56" l="1"/>
  <c r="B19" i="56"/>
  <c r="C19" i="56" s="1"/>
  <c r="B13" i="56"/>
  <c r="C13" i="56" s="1"/>
  <c r="B7" i="56"/>
  <c r="C7" i="56" s="1"/>
  <c r="B15" i="56"/>
  <c r="C15" i="56" s="1"/>
  <c r="B8" i="56"/>
  <c r="C8" i="56" s="1"/>
  <c r="B10" i="56"/>
  <c r="C10" i="56" s="1"/>
  <c r="B12" i="56"/>
  <c r="C12" i="56" s="1"/>
  <c r="B14" i="56"/>
  <c r="C14" i="56" s="1"/>
  <c r="B17" i="56"/>
  <c r="C17" i="56" s="1"/>
  <c r="B18" i="56"/>
  <c r="C18" i="56" s="1"/>
  <c r="B5" i="56"/>
  <c r="C5" i="56" s="1"/>
  <c r="B6" i="56"/>
  <c r="C6" i="56" s="1"/>
  <c r="B16" i="56"/>
  <c r="C16" i="56" s="1"/>
  <c r="B9" i="56"/>
  <c r="C9" i="56" s="1"/>
  <c r="K17" i="49"/>
  <c r="C11" i="56"/>
  <c r="N24" i="48"/>
  <c r="AV11" i="48"/>
  <c r="E193" i="48"/>
  <c r="D314" i="48"/>
  <c r="D357" i="48"/>
  <c r="C213" i="48"/>
  <c r="C155" i="48"/>
  <c r="C184" i="48" s="1"/>
  <c r="E190" i="48"/>
  <c r="E192" i="48"/>
  <c r="V194" i="48"/>
  <c r="O187" i="48"/>
  <c r="K183" i="48"/>
  <c r="W195" i="48"/>
  <c r="T192" i="48"/>
  <c r="L184" i="48"/>
  <c r="P188" i="48"/>
  <c r="W185" i="48"/>
  <c r="AJ190" i="48"/>
  <c r="J198" i="48"/>
  <c r="N186" i="48"/>
  <c r="R190" i="48"/>
  <c r="I196" i="48"/>
  <c r="T181" i="48"/>
  <c r="AG196" i="48"/>
  <c r="P193" i="48"/>
  <c r="I171" i="48"/>
  <c r="X178" i="48"/>
  <c r="E195" i="48"/>
  <c r="L166" i="48"/>
  <c r="E217" i="48"/>
  <c r="D383" i="48"/>
  <c r="Q179" i="48"/>
  <c r="L187" i="48"/>
  <c r="AD191" i="48"/>
  <c r="K165" i="48"/>
  <c r="AI189" i="48"/>
  <c r="D375" i="48"/>
  <c r="L173" i="48"/>
  <c r="Q192" i="48"/>
  <c r="M167" i="48"/>
  <c r="H162" i="48"/>
  <c r="K174" i="48"/>
  <c r="D362" i="48"/>
  <c r="N175" i="48"/>
  <c r="D388" i="48"/>
  <c r="D352" i="48"/>
  <c r="O175" i="48"/>
  <c r="Y179" i="48"/>
  <c r="P177" i="48"/>
  <c r="S181" i="48"/>
  <c r="D371" i="48"/>
  <c r="M194" i="48"/>
  <c r="E186" i="48"/>
  <c r="J192" i="48"/>
  <c r="Q198" i="48"/>
  <c r="E187" i="48"/>
  <c r="L194" i="48"/>
  <c r="J182" i="48"/>
  <c r="O196" i="48"/>
  <c r="M173" i="48"/>
  <c r="M182" i="48"/>
  <c r="L193" i="48"/>
  <c r="O184" i="48"/>
  <c r="AA195" i="48"/>
  <c r="J179" i="48"/>
  <c r="H180" i="48"/>
  <c r="K188" i="48"/>
  <c r="Q189" i="48"/>
  <c r="I191" i="48"/>
  <c r="I178" i="48"/>
  <c r="H189" i="48"/>
  <c r="P198" i="48"/>
  <c r="K193" i="48"/>
  <c r="N195" i="48"/>
  <c r="M181" i="48"/>
  <c r="N196" i="48"/>
  <c r="D349" i="48"/>
  <c r="D350" i="48"/>
  <c r="D374" i="48"/>
  <c r="D360" i="48"/>
  <c r="D377" i="48"/>
  <c r="D353" i="48"/>
  <c r="D369" i="48"/>
  <c r="E213" i="48"/>
  <c r="C30" i="48"/>
  <c r="E310" i="48" s="1"/>
  <c r="D356" i="48"/>
  <c r="D313" i="48"/>
  <c r="D391" i="48"/>
  <c r="D378" i="48"/>
  <c r="G155" i="48"/>
  <c r="G165" i="48" s="1"/>
  <c r="C32" i="48"/>
  <c r="G310" i="48" s="1"/>
  <c r="D364" i="48"/>
  <c r="D381" i="48"/>
  <c r="D366" i="48"/>
  <c r="D385" i="48"/>
  <c r="D376" i="48"/>
  <c r="D379" i="48"/>
  <c r="D382" i="48"/>
  <c r="D358" i="48"/>
  <c r="D372" i="48"/>
  <c r="D361" i="48"/>
  <c r="D373" i="48"/>
  <c r="D384" i="48"/>
  <c r="D355" i="48"/>
  <c r="F155" i="48"/>
  <c r="F187" i="48" s="1"/>
  <c r="C31" i="48"/>
  <c r="F310" i="48" s="1"/>
  <c r="F316" i="48" s="1"/>
  <c r="D380" i="48"/>
  <c r="D368" i="48"/>
  <c r="D386" i="48"/>
  <c r="D359" i="48"/>
  <c r="E174" i="48"/>
  <c r="D389" i="48"/>
  <c r="D367" i="48"/>
  <c r="D390" i="48"/>
  <c r="E184" i="48"/>
  <c r="E171" i="48"/>
  <c r="E196" i="48"/>
  <c r="D387" i="48"/>
  <c r="D348" i="48"/>
  <c r="D365" i="48"/>
  <c r="D363" i="48"/>
  <c r="D354" i="48"/>
  <c r="D370" i="48"/>
  <c r="AL348" i="48"/>
  <c r="O325" i="48"/>
  <c r="Y335" i="48"/>
  <c r="U331" i="48"/>
  <c r="T330" i="48"/>
  <c r="AG343" i="48"/>
  <c r="I319" i="48"/>
  <c r="AB338" i="48"/>
  <c r="Z336" i="48"/>
  <c r="Q327" i="48"/>
  <c r="R328" i="48"/>
  <c r="V332" i="48"/>
  <c r="K321" i="48"/>
  <c r="J320" i="48"/>
  <c r="AA337" i="48"/>
  <c r="S329" i="48"/>
  <c r="AD340" i="48"/>
  <c r="H193" i="48"/>
  <c r="E176" i="48"/>
  <c r="AC183" i="48"/>
  <c r="O197" i="48"/>
  <c r="M195" i="48"/>
  <c r="P187" i="48"/>
  <c r="L181" i="48"/>
  <c r="H185" i="48"/>
  <c r="X193" i="48"/>
  <c r="K180" i="48"/>
  <c r="Q196" i="48"/>
  <c r="AF198" i="48"/>
  <c r="K195" i="48"/>
  <c r="AI197" i="48"/>
  <c r="U190" i="48"/>
  <c r="AC195" i="48"/>
  <c r="H177" i="48"/>
  <c r="R187" i="48"/>
  <c r="L183" i="48"/>
  <c r="AF192" i="48"/>
  <c r="K171" i="48"/>
  <c r="AA196" i="48"/>
  <c r="Z195" i="48"/>
  <c r="AC198" i="48"/>
  <c r="W189" i="48"/>
  <c r="V182" i="48"/>
  <c r="P185" i="48"/>
  <c r="J191" i="48"/>
  <c r="S188" i="48"/>
  <c r="N170" i="48"/>
  <c r="E189" i="48"/>
  <c r="AB197" i="48"/>
  <c r="AB184" i="48"/>
  <c r="S190" i="48"/>
  <c r="V191" i="48"/>
  <c r="P182" i="48"/>
  <c r="K192" i="48"/>
  <c r="K190" i="48"/>
  <c r="S198" i="48"/>
  <c r="AA187" i="48"/>
  <c r="P197" i="48"/>
  <c r="U187" i="48"/>
  <c r="U198" i="48"/>
  <c r="AK197" i="48"/>
  <c r="T189" i="48"/>
  <c r="S193" i="48"/>
  <c r="U178" i="48"/>
  <c r="N183" i="48"/>
  <c r="AG192" i="48"/>
  <c r="H176" i="48"/>
  <c r="X192" i="48"/>
  <c r="K182" i="48"/>
  <c r="S185" i="48"/>
  <c r="Y194" i="48"/>
  <c r="W192" i="48"/>
  <c r="X196" i="48"/>
  <c r="Z198" i="48"/>
  <c r="Y197" i="48"/>
  <c r="E180" i="48"/>
  <c r="E172" i="48"/>
  <c r="E198" i="48"/>
  <c r="D155" i="48"/>
  <c r="D191" i="48" s="1"/>
  <c r="D213" i="48"/>
  <c r="E183" i="48"/>
  <c r="E173" i="48"/>
  <c r="E197" i="48"/>
  <c r="E194" i="48"/>
  <c r="E191" i="48"/>
  <c r="E178" i="48"/>
  <c r="E177" i="48"/>
  <c r="D28" i="48"/>
  <c r="AN28" i="48" s="1"/>
  <c r="O28" i="48" s="1"/>
  <c r="C310" i="48"/>
  <c r="P196" i="48"/>
  <c r="J190" i="48"/>
  <c r="M193" i="48"/>
  <c r="Q171" i="48"/>
  <c r="L168" i="48"/>
  <c r="N191" i="48"/>
  <c r="H179" i="48"/>
  <c r="H171" i="48"/>
  <c r="S196" i="48"/>
  <c r="AA189" i="48"/>
  <c r="AA190" i="48"/>
  <c r="R198" i="48"/>
  <c r="M198" i="48"/>
  <c r="U194" i="48"/>
  <c r="O177" i="48"/>
  <c r="E185" i="48"/>
  <c r="X179" i="48"/>
  <c r="K191" i="48"/>
  <c r="AA183" i="48"/>
  <c r="E167" i="48"/>
  <c r="AC190" i="48"/>
  <c r="O189" i="48"/>
  <c r="I189" i="48"/>
  <c r="L169" i="48"/>
  <c r="N194" i="48"/>
  <c r="Q197" i="48"/>
  <c r="M176" i="48"/>
  <c r="O4" i="48"/>
  <c r="B16" i="48" s="1"/>
  <c r="B315" i="48"/>
  <c r="A314" i="48"/>
  <c r="O195" i="48"/>
  <c r="X188" i="48"/>
  <c r="U179" i="48"/>
  <c r="AF245" i="48"/>
  <c r="M169" i="48"/>
  <c r="AC193" i="48"/>
  <c r="L225" i="48"/>
  <c r="AB187" i="48"/>
  <c r="N185" i="48"/>
  <c r="X197" i="48"/>
  <c r="L192" i="48"/>
  <c r="E159" i="48"/>
  <c r="M188" i="48"/>
  <c r="AK191" i="48"/>
  <c r="H318" i="48"/>
  <c r="N324" i="48"/>
  <c r="W333" i="48"/>
  <c r="AH344" i="48"/>
  <c r="X334" i="48"/>
  <c r="AI345" i="48"/>
  <c r="AJ346" i="48"/>
  <c r="R188" i="48"/>
  <c r="L182" i="48"/>
  <c r="V192" i="48"/>
  <c r="Z196" i="48"/>
  <c r="T190" i="48"/>
  <c r="S189" i="48"/>
  <c r="P186" i="48"/>
  <c r="W193" i="48"/>
  <c r="X194" i="48"/>
  <c r="J180" i="48"/>
  <c r="N184" i="48"/>
  <c r="AB198" i="48"/>
  <c r="H178" i="48"/>
  <c r="Y195" i="48"/>
  <c r="Q187" i="48"/>
  <c r="O185" i="48"/>
  <c r="N197" i="48"/>
  <c r="L195" i="48"/>
  <c r="O198" i="48"/>
  <c r="M196" i="48"/>
  <c r="J193" i="48"/>
  <c r="I174" i="48"/>
  <c r="Z191" i="48"/>
  <c r="J175" i="48"/>
  <c r="W188" i="48"/>
  <c r="Y190" i="48"/>
  <c r="AD195" i="48"/>
  <c r="N179" i="48"/>
  <c r="P181" i="48"/>
  <c r="Q182" i="48"/>
  <c r="R183" i="48"/>
  <c r="L177" i="48"/>
  <c r="T185" i="48"/>
  <c r="H173" i="48"/>
  <c r="AE196" i="48"/>
  <c r="AG198" i="48"/>
  <c r="AF197" i="48"/>
  <c r="AB193" i="48"/>
  <c r="S184" i="48"/>
  <c r="M178" i="48"/>
  <c r="O180" i="48"/>
  <c r="R177" i="48"/>
  <c r="T179" i="48"/>
  <c r="W182" i="48"/>
  <c r="Y184" i="48"/>
  <c r="Z185" i="48"/>
  <c r="AJ195" i="48"/>
  <c r="I168" i="48"/>
  <c r="N173" i="48"/>
  <c r="V181" i="48"/>
  <c r="AD189" i="48"/>
  <c r="J169" i="48"/>
  <c r="O174" i="48"/>
  <c r="H167" i="48"/>
  <c r="P175" i="48"/>
  <c r="AL197" i="48"/>
  <c r="AH193" i="48"/>
  <c r="L171" i="48"/>
  <c r="AI194" i="48"/>
  <c r="AE190" i="48"/>
  <c r="AF191" i="48"/>
  <c r="U180" i="48"/>
  <c r="AW11" i="48"/>
  <c r="AW12" i="48" s="1"/>
  <c r="AW13" i="48" s="1"/>
  <c r="AW14" i="48" s="1"/>
  <c r="AW15" i="48" s="1"/>
  <c r="AW16" i="48" s="1"/>
  <c r="AW17" i="48" s="1"/>
  <c r="AW18" i="48" s="1"/>
  <c r="AW19" i="48" s="1"/>
  <c r="AW20" i="48" s="1"/>
  <c r="AW21" i="48" s="1"/>
  <c r="AW22" i="48" s="1"/>
  <c r="AW23" i="48" s="1"/>
  <c r="AW24" i="48" s="1"/>
  <c r="AW25" i="48" s="1"/>
  <c r="AW26" i="48" s="1"/>
  <c r="AW27" i="48" s="1"/>
  <c r="AW28" i="48" s="1"/>
  <c r="AW29" i="48" s="1"/>
  <c r="AW30" i="48" s="1"/>
  <c r="AW31" i="48" s="1"/>
  <c r="AW32" i="48" s="1"/>
  <c r="AW33" i="48" s="1"/>
  <c r="AW34" i="48" s="1"/>
  <c r="AW35" i="48" s="1"/>
  <c r="BE44" i="48"/>
  <c r="X183" i="48"/>
  <c r="K194" i="48"/>
  <c r="Q191" i="48"/>
  <c r="W197" i="48"/>
  <c r="R192" i="48"/>
  <c r="I183" i="48"/>
  <c r="L186" i="48"/>
  <c r="T194" i="48"/>
  <c r="K185" i="48"/>
  <c r="V196" i="48"/>
  <c r="X198" i="48"/>
  <c r="N188" i="48"/>
  <c r="J184" i="48"/>
  <c r="J168" i="48"/>
  <c r="Z184" i="48"/>
  <c r="Y183" i="48"/>
  <c r="AB186" i="48"/>
  <c r="AD188" i="48"/>
  <c r="L170" i="48"/>
  <c r="AF190" i="48"/>
  <c r="AG191" i="48"/>
  <c r="AH192" i="48"/>
  <c r="T178" i="48"/>
  <c r="AA185" i="48"/>
  <c r="AJ194" i="48"/>
  <c r="Q175" i="48"/>
  <c r="AL196" i="48"/>
  <c r="S177" i="48"/>
  <c r="H166" i="48"/>
  <c r="R176" i="48"/>
  <c r="P174" i="48"/>
  <c r="O173" i="48"/>
  <c r="I167" i="48"/>
  <c r="AK195" i="48"/>
  <c r="E170" i="48"/>
  <c r="E163" i="48"/>
  <c r="AK196" i="48"/>
  <c r="W181" i="48"/>
  <c r="AV12" i="48"/>
  <c r="AT13" i="48"/>
  <c r="H153" i="48"/>
  <c r="K181" i="48"/>
  <c r="K170" i="48"/>
  <c r="J167" i="48"/>
  <c r="AE188" i="48"/>
  <c r="AG190" i="48"/>
  <c r="AB185" i="48"/>
  <c r="AL195" i="48"/>
  <c r="O172" i="48"/>
  <c r="AH191" i="48"/>
  <c r="Q174" i="48"/>
  <c r="H165" i="48"/>
  <c r="V179" i="48"/>
  <c r="P173" i="48"/>
  <c r="AJ193" i="48"/>
  <c r="Y182" i="48"/>
  <c r="R175" i="48"/>
  <c r="K168" i="48"/>
  <c r="AD187" i="48"/>
  <c r="AA184" i="48"/>
  <c r="AF189" i="48"/>
  <c r="Z183" i="48"/>
  <c r="X181" i="48"/>
  <c r="E162" i="48"/>
  <c r="R194" i="48"/>
  <c r="I185" i="48"/>
  <c r="V198" i="48"/>
  <c r="L188" i="48"/>
  <c r="N190" i="48"/>
  <c r="O191" i="48"/>
  <c r="J186" i="48"/>
  <c r="Q193" i="48"/>
  <c r="T196" i="48"/>
  <c r="S195" i="48"/>
  <c r="U197" i="48"/>
  <c r="U176" i="48"/>
  <c r="U195" i="48"/>
  <c r="U186" i="48"/>
  <c r="I179" i="48"/>
  <c r="T176" i="48"/>
  <c r="N172" i="48"/>
  <c r="L175" i="48"/>
  <c r="P190" i="48"/>
  <c r="H170" i="48"/>
  <c r="P180" i="48"/>
  <c r="K187" i="48"/>
  <c r="K173" i="48"/>
  <c r="K167" i="48"/>
  <c r="S183" i="48"/>
  <c r="N198" i="48"/>
  <c r="L196" i="48"/>
  <c r="H192" i="48"/>
  <c r="J194" i="48"/>
  <c r="I193" i="48"/>
  <c r="I195" i="48"/>
  <c r="J196" i="48"/>
  <c r="H194" i="48"/>
  <c r="L198" i="48"/>
  <c r="O186" i="48"/>
  <c r="R189" i="48"/>
  <c r="T191" i="48"/>
  <c r="Z197" i="48"/>
  <c r="Q188" i="48"/>
  <c r="W194" i="48"/>
  <c r="X195" i="48"/>
  <c r="AA198" i="48"/>
  <c r="J181" i="48"/>
  <c r="V193" i="48"/>
  <c r="I180" i="48"/>
  <c r="Q190" i="48"/>
  <c r="N187" i="48"/>
  <c r="R191" i="48"/>
  <c r="Y198" i="48"/>
  <c r="J183" i="48"/>
  <c r="T193" i="48"/>
  <c r="I182" i="48"/>
  <c r="L185" i="48"/>
  <c r="V195" i="48"/>
  <c r="S192" i="48"/>
  <c r="P189" i="48"/>
  <c r="H181" i="48"/>
  <c r="W196" i="48"/>
  <c r="M175" i="48"/>
  <c r="Z30" i="48"/>
  <c r="AD30" i="48" s="1"/>
  <c r="AC29" i="48"/>
  <c r="Y30" i="48"/>
  <c r="E218" i="48"/>
  <c r="M168" i="48"/>
  <c r="M226" i="48"/>
  <c r="U177" i="48"/>
  <c r="U185" i="48"/>
  <c r="AC242" i="48"/>
  <c r="AC187" i="48"/>
  <c r="W180" i="48"/>
  <c r="Y196" i="48"/>
  <c r="V187" i="48"/>
  <c r="AF194" i="48"/>
  <c r="P178" i="48"/>
  <c r="K184" i="48"/>
  <c r="K169" i="48"/>
  <c r="S194" i="48"/>
  <c r="AA186" i="48"/>
  <c r="AI198" i="48"/>
  <c r="AI196" i="48"/>
  <c r="R178" i="48"/>
  <c r="AG193" i="48"/>
  <c r="Q177" i="48"/>
  <c r="N174" i="48"/>
  <c r="AE191" i="48"/>
  <c r="AD190" i="48"/>
  <c r="X184" i="48"/>
  <c r="AH194" i="48"/>
  <c r="H168" i="48"/>
  <c r="I169" i="48"/>
  <c r="W183" i="48"/>
  <c r="T180" i="48"/>
  <c r="Z186" i="48"/>
  <c r="AJ196" i="48"/>
  <c r="AL198" i="48"/>
  <c r="AI195" i="48"/>
  <c r="P176" i="48"/>
  <c r="S179" i="48"/>
  <c r="Y185" i="48"/>
  <c r="E165" i="48"/>
  <c r="J170" i="48"/>
  <c r="AB188" i="48"/>
  <c r="J189" i="48"/>
  <c r="N193" i="48"/>
  <c r="H187" i="48"/>
  <c r="P195" i="48"/>
  <c r="L191" i="48"/>
  <c r="I188" i="48"/>
  <c r="R197" i="48"/>
  <c r="M192" i="48"/>
  <c r="O194" i="48"/>
  <c r="Z192" i="48"/>
  <c r="AB194" i="48"/>
  <c r="Q183" i="48"/>
  <c r="R184" i="48"/>
  <c r="I175" i="48"/>
  <c r="N180" i="48"/>
  <c r="AD196" i="48"/>
  <c r="H174" i="48"/>
  <c r="L178" i="48"/>
  <c r="J176" i="48"/>
  <c r="V188" i="48"/>
  <c r="X190" i="48"/>
  <c r="Y191" i="48"/>
  <c r="K177" i="48"/>
  <c r="T186" i="48"/>
  <c r="AE197" i="48"/>
  <c r="O181" i="48"/>
  <c r="J178" i="48"/>
  <c r="R186" i="48"/>
  <c r="O183" i="48"/>
  <c r="I177" i="48"/>
  <c r="AB196" i="48"/>
  <c r="T188" i="48"/>
  <c r="Q185" i="48"/>
  <c r="P184" i="48"/>
  <c r="AD198" i="48"/>
  <c r="S187" i="48"/>
  <c r="Y193" i="48"/>
  <c r="Z194" i="48"/>
  <c r="N182" i="48"/>
  <c r="W191" i="48"/>
  <c r="K179" i="48"/>
  <c r="V190" i="48"/>
  <c r="L180" i="48"/>
  <c r="U189" i="48"/>
  <c r="M183" i="48"/>
  <c r="L172" i="48"/>
  <c r="E168" i="48"/>
  <c r="E179" i="48"/>
  <c r="E182" i="48"/>
  <c r="M184" i="48"/>
  <c r="M186" i="48"/>
  <c r="AC194" i="48"/>
  <c r="B218" i="48"/>
  <c r="A217" i="48"/>
  <c r="R173" i="48"/>
  <c r="I164" i="48"/>
  <c r="AG188" i="48"/>
  <c r="T175" i="48"/>
  <c r="AB183" i="48"/>
  <c r="Y180" i="48"/>
  <c r="Z181" i="48"/>
  <c r="Q172" i="48"/>
  <c r="W178" i="48"/>
  <c r="H163" i="48"/>
  <c r="P171" i="48"/>
  <c r="V177" i="48"/>
  <c r="AF187" i="48"/>
  <c r="L167" i="48"/>
  <c r="S174" i="48"/>
  <c r="AD185" i="48"/>
  <c r="J165" i="48"/>
  <c r="O170" i="48"/>
  <c r="AH189" i="48"/>
  <c r="AJ191" i="48"/>
  <c r="AL193" i="48"/>
  <c r="AE186" i="48"/>
  <c r="AK192" i="48"/>
  <c r="N169" i="48"/>
  <c r="E175" i="48"/>
  <c r="J188" i="48"/>
  <c r="O193" i="48"/>
  <c r="N192" i="48"/>
  <c r="I187" i="48"/>
  <c r="Q195" i="48"/>
  <c r="R196" i="48"/>
  <c r="P194" i="48"/>
  <c r="T198" i="48"/>
  <c r="L190" i="48"/>
  <c r="H186" i="48"/>
  <c r="M172" i="48"/>
  <c r="K189" i="48"/>
  <c r="Z190" i="48"/>
  <c r="N178" i="48"/>
  <c r="AG197" i="48"/>
  <c r="AH198" i="48"/>
  <c r="W187" i="48"/>
  <c r="I173" i="48"/>
  <c r="R182" i="48"/>
  <c r="K175" i="48"/>
  <c r="AF196" i="48"/>
  <c r="O179" i="48"/>
  <c r="Q181" i="48"/>
  <c r="Y189" i="48"/>
  <c r="AA191" i="48"/>
  <c r="AB192" i="48"/>
  <c r="H172" i="48"/>
  <c r="J174" i="48"/>
  <c r="AD194" i="48"/>
  <c r="V186" i="48"/>
  <c r="M177" i="48"/>
  <c r="E188" i="48"/>
  <c r="AC184" i="48"/>
  <c r="I192" i="48"/>
  <c r="Q176" i="48"/>
  <c r="X189" i="48"/>
  <c r="H191" i="48"/>
  <c r="X182" i="48"/>
  <c r="AI190" i="48"/>
  <c r="J166" i="48"/>
  <c r="R174" i="48"/>
  <c r="AL194" i="48"/>
  <c r="W179" i="48"/>
  <c r="Z182" i="48"/>
  <c r="AJ192" i="48"/>
  <c r="I165" i="48"/>
  <c r="AD186" i="48"/>
  <c r="H164" i="48"/>
  <c r="Y181" i="48"/>
  <c r="AG189" i="48"/>
  <c r="AH190" i="48"/>
  <c r="X180" i="48"/>
  <c r="V178" i="48"/>
  <c r="P172" i="48"/>
  <c r="AF188" i="48"/>
  <c r="Q173" i="48"/>
  <c r="O171" i="48"/>
  <c r="AR16" i="48"/>
  <c r="AC188" i="48"/>
  <c r="AE187" i="48"/>
  <c r="AE195" i="48"/>
  <c r="T184" i="48"/>
  <c r="H184" i="48"/>
  <c r="P192" i="48"/>
  <c r="K176" i="48"/>
  <c r="S175" i="48"/>
  <c r="AA192" i="48"/>
  <c r="AA197" i="48"/>
  <c r="AI192" i="48"/>
  <c r="I194" i="48"/>
  <c r="L197" i="48"/>
  <c r="K196" i="48"/>
  <c r="J195" i="48"/>
  <c r="I186" i="48"/>
  <c r="R195" i="48"/>
  <c r="O192" i="48"/>
  <c r="T197" i="48"/>
  <c r="Q194" i="48"/>
  <c r="L189" i="48"/>
  <c r="J187" i="48"/>
  <c r="Z188" i="48"/>
  <c r="J172" i="48"/>
  <c r="R180" i="48"/>
  <c r="V184" i="48"/>
  <c r="AG195" i="48"/>
  <c r="AE193" i="48"/>
  <c r="L174" i="48"/>
  <c r="T182" i="48"/>
  <c r="AJ198" i="48"/>
  <c r="N176" i="48"/>
  <c r="AB190" i="48"/>
  <c r="X186" i="48"/>
  <c r="Y187" i="48"/>
  <c r="AH196" i="48"/>
  <c r="AD192" i="48"/>
  <c r="J173" i="48"/>
  <c r="Z189" i="48"/>
  <c r="AB191" i="48"/>
  <c r="AE194" i="48"/>
  <c r="AD193" i="48"/>
  <c r="V185" i="48"/>
  <c r="N177" i="48"/>
  <c r="Q180" i="48"/>
  <c r="W186" i="48"/>
  <c r="AH197" i="48"/>
  <c r="O178" i="48"/>
  <c r="AF195" i="48"/>
  <c r="P179" i="48"/>
  <c r="R181" i="48"/>
  <c r="Y188" i="48"/>
  <c r="T183" i="48"/>
  <c r="S182" i="48"/>
  <c r="I172" i="48"/>
  <c r="T177" i="48"/>
  <c r="E161" i="48"/>
  <c r="E169" i="48"/>
  <c r="M187" i="48"/>
  <c r="U184" i="48"/>
  <c r="AC186" i="48"/>
  <c r="AK194" i="48"/>
  <c r="I222" i="48"/>
  <c r="T233" i="48"/>
  <c r="W236" i="48"/>
  <c r="AJ249" i="48"/>
  <c r="J223" i="48"/>
  <c r="R231" i="48"/>
  <c r="H221" i="48"/>
  <c r="Q230" i="48"/>
  <c r="Z239" i="48"/>
  <c r="AG246" i="48"/>
  <c r="AE244" i="48"/>
  <c r="V235" i="48"/>
  <c r="AD243" i="48"/>
  <c r="X237" i="48"/>
  <c r="AH247" i="48"/>
  <c r="K224" i="48"/>
  <c r="Y238" i="48"/>
  <c r="N227" i="48"/>
  <c r="P229" i="48"/>
  <c r="S232" i="48"/>
  <c r="AI248" i="48"/>
  <c r="AL251" i="48"/>
  <c r="AK250" i="48"/>
  <c r="AB241" i="48"/>
  <c r="AE189" i="48"/>
  <c r="I166" i="48"/>
  <c r="N171" i="48"/>
  <c r="V180" i="48"/>
  <c r="X187" i="48"/>
  <c r="K197" i="48"/>
  <c r="S176" i="48"/>
  <c r="AA182" i="48"/>
  <c r="AI191" i="48"/>
  <c r="W198" i="48"/>
  <c r="O190" i="48"/>
  <c r="R193" i="48"/>
  <c r="T195" i="48"/>
  <c r="I184" i="48"/>
  <c r="N189" i="48"/>
  <c r="V197" i="48"/>
  <c r="J185" i="48"/>
  <c r="H183" i="48"/>
  <c r="K186" i="48"/>
  <c r="P191" i="48"/>
  <c r="H195" i="48"/>
  <c r="K198" i="48"/>
  <c r="J197" i="48"/>
  <c r="Y186" i="48"/>
  <c r="AB189" i="48"/>
  <c r="Z187" i="48"/>
  <c r="AJ197" i="48"/>
  <c r="I170" i="48"/>
  <c r="O176" i="48"/>
  <c r="AF193" i="48"/>
  <c r="K172" i="48"/>
  <c r="X185" i="48"/>
  <c r="AG194" i="48"/>
  <c r="W184" i="48"/>
  <c r="AH195" i="48"/>
  <c r="AA188" i="48"/>
  <c r="S180" i="48"/>
  <c r="AE192" i="48"/>
  <c r="J171" i="48"/>
  <c r="R179" i="48"/>
  <c r="H169" i="48"/>
  <c r="V183" i="48"/>
  <c r="Q178" i="48"/>
  <c r="E166" i="48"/>
  <c r="U182" i="48"/>
  <c r="J164" i="48"/>
  <c r="AH188" i="48"/>
  <c r="I163" i="48"/>
  <c r="Z180" i="48"/>
  <c r="O169" i="48"/>
  <c r="V176" i="48"/>
  <c r="N168" i="48"/>
  <c r="AF186" i="48"/>
  <c r="R172" i="48"/>
  <c r="AL192" i="48"/>
  <c r="S173" i="48"/>
  <c r="T174" i="48"/>
  <c r="AB182" i="48"/>
  <c r="AA181" i="48"/>
  <c r="AE185" i="48"/>
  <c r="AD184" i="48"/>
  <c r="AG187" i="48"/>
  <c r="U175" i="48"/>
  <c r="A200" i="48"/>
  <c r="W177" i="48"/>
  <c r="E164" i="48"/>
  <c r="E160" i="48"/>
  <c r="E181" i="48"/>
  <c r="M191" i="48"/>
  <c r="M171" i="48"/>
  <c r="M189" i="48"/>
  <c r="M179" i="48"/>
  <c r="M174" i="48"/>
  <c r="U234" i="48"/>
  <c r="U191" i="48"/>
  <c r="U183" i="48"/>
  <c r="AC189" i="48"/>
  <c r="AC185" i="48"/>
  <c r="C23" i="56" l="1"/>
  <c r="N16" i="48"/>
  <c r="G4" i="47"/>
  <c r="F4" i="47"/>
  <c r="D4" i="47"/>
  <c r="H4" i="47"/>
  <c r="I4" i="47" s="1"/>
  <c r="J4" i="47" s="1"/>
  <c r="K4" i="47" s="1"/>
  <c r="L4" i="47" s="1"/>
  <c r="M4" i="47" s="1"/>
  <c r="N4" i="47" s="1"/>
  <c r="O4" i="47" s="1"/>
  <c r="P4" i="47" s="1"/>
  <c r="Q4" i="47" s="1"/>
  <c r="R4" i="47" s="1"/>
  <c r="E4" i="47"/>
  <c r="D2" i="56"/>
  <c r="D158" i="48"/>
  <c r="C162" i="48"/>
  <c r="C195" i="48"/>
  <c r="C190" i="48"/>
  <c r="C175" i="48"/>
  <c r="C180" i="48"/>
  <c r="C159" i="48"/>
  <c r="C178" i="48"/>
  <c r="C166" i="48"/>
  <c r="C167" i="48"/>
  <c r="C182" i="48"/>
  <c r="C189" i="48"/>
  <c r="C191" i="48"/>
  <c r="C169" i="48"/>
  <c r="C168" i="48"/>
  <c r="C173" i="48"/>
  <c r="C174" i="48"/>
  <c r="C183" i="48"/>
  <c r="C192" i="48"/>
  <c r="C187" i="48"/>
  <c r="C185" i="48"/>
  <c r="C186" i="48"/>
  <c r="C171" i="48"/>
  <c r="C177" i="48"/>
  <c r="C172" i="48"/>
  <c r="C176" i="48"/>
  <c r="G182" i="48"/>
  <c r="C216" i="48"/>
  <c r="G169" i="48"/>
  <c r="C181" i="48"/>
  <c r="G190" i="48"/>
  <c r="C161" i="48"/>
  <c r="C196" i="48"/>
  <c r="C160" i="48"/>
  <c r="C163" i="48"/>
  <c r="C164" i="48"/>
  <c r="C158" i="48"/>
  <c r="C198" i="48"/>
  <c r="C188" i="48"/>
  <c r="C194" i="48"/>
  <c r="C165" i="48"/>
  <c r="F175" i="48"/>
  <c r="F172" i="48"/>
  <c r="F165" i="48"/>
  <c r="F174" i="48"/>
  <c r="F166" i="48"/>
  <c r="F182" i="48"/>
  <c r="F164" i="48"/>
  <c r="F176" i="48"/>
  <c r="F219" i="48"/>
  <c r="F162" i="48"/>
  <c r="F179" i="48"/>
  <c r="D168" i="48"/>
  <c r="C215" i="48"/>
  <c r="AM215" i="48" s="1"/>
  <c r="G28" i="48" s="1"/>
  <c r="C170" i="48"/>
  <c r="C193" i="48"/>
  <c r="C197" i="48"/>
  <c r="C157" i="48"/>
  <c r="AM157" i="48" s="1"/>
  <c r="F28" i="48" s="1"/>
  <c r="C179" i="48"/>
  <c r="D161" i="48"/>
  <c r="D160" i="48"/>
  <c r="D170" i="48"/>
  <c r="G181" i="48"/>
  <c r="D174" i="48"/>
  <c r="G189" i="48"/>
  <c r="F160" i="48"/>
  <c r="F183" i="48"/>
  <c r="D187" i="48"/>
  <c r="D163" i="48"/>
  <c r="G172" i="48"/>
  <c r="D217" i="48"/>
  <c r="D183" i="48"/>
  <c r="D178" i="48"/>
  <c r="F171" i="48"/>
  <c r="C24" i="48"/>
  <c r="D169" i="48"/>
  <c r="D179" i="48"/>
  <c r="D177" i="48"/>
  <c r="G193" i="48"/>
  <c r="F192" i="48"/>
  <c r="F190" i="48"/>
  <c r="F191" i="48"/>
  <c r="K200" i="48"/>
  <c r="G378" i="48"/>
  <c r="G354" i="48"/>
  <c r="G372" i="48"/>
  <c r="G356" i="48"/>
  <c r="G379" i="48"/>
  <c r="G374" i="48"/>
  <c r="G380" i="48"/>
  <c r="G389" i="48"/>
  <c r="G365" i="48"/>
  <c r="G382" i="48"/>
  <c r="G370" i="48"/>
  <c r="G377" i="48"/>
  <c r="G386" i="48"/>
  <c r="G353" i="48"/>
  <c r="G362" i="48"/>
  <c r="G383" i="48"/>
  <c r="G358" i="48"/>
  <c r="G361" i="48"/>
  <c r="G351" i="48"/>
  <c r="G381" i="48"/>
  <c r="G359" i="48"/>
  <c r="G363" i="48"/>
  <c r="G388" i="48"/>
  <c r="G355" i="48"/>
  <c r="G385" i="48"/>
  <c r="G368" i="48"/>
  <c r="G373" i="48"/>
  <c r="G364" i="48"/>
  <c r="G360" i="48"/>
  <c r="G352" i="48"/>
  <c r="G366" i="48"/>
  <c r="G367" i="48"/>
  <c r="G316" i="48"/>
  <c r="G390" i="48"/>
  <c r="G357" i="48"/>
  <c r="G375" i="48"/>
  <c r="G387" i="48"/>
  <c r="G371" i="48"/>
  <c r="G376" i="48"/>
  <c r="G391" i="48"/>
  <c r="G384" i="48"/>
  <c r="G369" i="48"/>
  <c r="G196" i="48"/>
  <c r="G195" i="48"/>
  <c r="G179" i="48"/>
  <c r="G219" i="48"/>
  <c r="G174" i="48"/>
  <c r="G197" i="48"/>
  <c r="G188" i="48"/>
  <c r="G198" i="48"/>
  <c r="G161" i="48"/>
  <c r="G170" i="48"/>
  <c r="G185" i="48"/>
  <c r="G317" i="48"/>
  <c r="F198" i="48"/>
  <c r="F197" i="48"/>
  <c r="F188" i="48"/>
  <c r="F178" i="48"/>
  <c r="F218" i="48"/>
  <c r="F196" i="48"/>
  <c r="F195" i="48"/>
  <c r="F193" i="48"/>
  <c r="F194" i="48"/>
  <c r="F173" i="48"/>
  <c r="G168" i="48"/>
  <c r="D188" i="48"/>
  <c r="F163" i="48"/>
  <c r="D162" i="48"/>
  <c r="F186" i="48"/>
  <c r="F167" i="48"/>
  <c r="G194" i="48"/>
  <c r="F181" i="48"/>
  <c r="D182" i="48"/>
  <c r="F161" i="48"/>
  <c r="G173" i="48"/>
  <c r="G162" i="48"/>
  <c r="G183" i="48"/>
  <c r="F180" i="48"/>
  <c r="G167" i="48"/>
  <c r="G220" i="48"/>
  <c r="D167" i="48"/>
  <c r="F184" i="48"/>
  <c r="F185" i="48"/>
  <c r="G191" i="48"/>
  <c r="G177" i="48"/>
  <c r="G180" i="48"/>
  <c r="G175" i="48"/>
  <c r="F390" i="48"/>
  <c r="F387" i="48"/>
  <c r="F355" i="48"/>
  <c r="F376" i="48"/>
  <c r="F388" i="48"/>
  <c r="F384" i="48"/>
  <c r="F369" i="48"/>
  <c r="F371" i="48"/>
  <c r="F352" i="48"/>
  <c r="F368" i="48"/>
  <c r="F362" i="48"/>
  <c r="F350" i="48"/>
  <c r="F372" i="48"/>
  <c r="F386" i="48"/>
  <c r="F363" i="48"/>
  <c r="F373" i="48"/>
  <c r="F382" i="48"/>
  <c r="F358" i="48"/>
  <c r="F385" i="48"/>
  <c r="F357" i="48"/>
  <c r="F365" i="48"/>
  <c r="F360" i="48"/>
  <c r="F366" i="48"/>
  <c r="F380" i="48"/>
  <c r="F354" i="48"/>
  <c r="F378" i="48"/>
  <c r="F315" i="48"/>
  <c r="F391" i="48"/>
  <c r="F374" i="48"/>
  <c r="F370" i="48"/>
  <c r="F389" i="48"/>
  <c r="F377" i="48"/>
  <c r="F375" i="48"/>
  <c r="F364" i="48"/>
  <c r="F351" i="48"/>
  <c r="F379" i="48"/>
  <c r="F367" i="48"/>
  <c r="F353" i="48"/>
  <c r="F383" i="48"/>
  <c r="F356" i="48"/>
  <c r="F361" i="48"/>
  <c r="F359" i="48"/>
  <c r="F381" i="48"/>
  <c r="G178" i="48"/>
  <c r="G192" i="48"/>
  <c r="F170" i="48"/>
  <c r="F189" i="48"/>
  <c r="G187" i="48"/>
  <c r="F168" i="48"/>
  <c r="G184" i="48"/>
  <c r="G163" i="48"/>
  <c r="G186" i="48"/>
  <c r="G164" i="48"/>
  <c r="F169" i="48"/>
  <c r="G171" i="48"/>
  <c r="F177" i="48"/>
  <c r="G166" i="48"/>
  <c r="G176" i="48"/>
  <c r="E385" i="48"/>
  <c r="E349" i="48"/>
  <c r="E379" i="48"/>
  <c r="E352" i="48"/>
  <c r="E355" i="48"/>
  <c r="E373" i="48"/>
  <c r="E369" i="48"/>
  <c r="E365" i="48"/>
  <c r="E314" i="48"/>
  <c r="E367" i="48"/>
  <c r="E377" i="48"/>
  <c r="E350" i="48"/>
  <c r="E357" i="48"/>
  <c r="E390" i="48"/>
  <c r="E356" i="48"/>
  <c r="E359" i="48"/>
  <c r="E354" i="48"/>
  <c r="E378" i="48"/>
  <c r="E364" i="48"/>
  <c r="E368" i="48"/>
  <c r="E389" i="48"/>
  <c r="E371" i="48"/>
  <c r="E375" i="48"/>
  <c r="E363" i="48"/>
  <c r="E391" i="48"/>
  <c r="E386" i="48"/>
  <c r="E361" i="48"/>
  <c r="E376" i="48"/>
  <c r="E353" i="48"/>
  <c r="E388" i="48"/>
  <c r="E381" i="48"/>
  <c r="E351" i="48"/>
  <c r="E384" i="48"/>
  <c r="E358" i="48"/>
  <c r="E366" i="48"/>
  <c r="E387" i="48"/>
  <c r="E383" i="48"/>
  <c r="E382" i="48"/>
  <c r="E360" i="48"/>
  <c r="E380" i="48"/>
  <c r="E315" i="48"/>
  <c r="E362" i="48"/>
  <c r="E370" i="48"/>
  <c r="E374" i="48"/>
  <c r="E372" i="48"/>
  <c r="AG20" i="48"/>
  <c r="N200" i="48"/>
  <c r="D193" i="48"/>
  <c r="D195" i="48"/>
  <c r="D196" i="48"/>
  <c r="D198" i="48"/>
  <c r="D197" i="48"/>
  <c r="D185" i="48"/>
  <c r="D181" i="48"/>
  <c r="D173" i="48"/>
  <c r="D184" i="48"/>
  <c r="D192" i="48"/>
  <c r="D194" i="48"/>
  <c r="D166" i="48"/>
  <c r="D164" i="48"/>
  <c r="D171" i="48"/>
  <c r="D186" i="48"/>
  <c r="D216" i="48"/>
  <c r="D165" i="48"/>
  <c r="D176" i="48"/>
  <c r="D172" i="48"/>
  <c r="D180" i="48"/>
  <c r="D189" i="48"/>
  <c r="D159" i="48"/>
  <c r="D175" i="48"/>
  <c r="D190" i="48"/>
  <c r="C361" i="48"/>
  <c r="C383" i="48"/>
  <c r="C347" i="48"/>
  <c r="C312" i="48"/>
  <c r="C390" i="48"/>
  <c r="C352" i="48"/>
  <c r="C313" i="48"/>
  <c r="AM313" i="48" s="1"/>
  <c r="J29" i="48" s="1"/>
  <c r="C349" i="48"/>
  <c r="C357" i="48"/>
  <c r="C387" i="48"/>
  <c r="C351" i="48"/>
  <c r="C350" i="48"/>
  <c r="C360" i="48"/>
  <c r="C369" i="48"/>
  <c r="C370" i="48"/>
  <c r="C372" i="48"/>
  <c r="C355" i="48"/>
  <c r="C354" i="48"/>
  <c r="C373" i="48"/>
  <c r="C380" i="48"/>
  <c r="C389" i="48"/>
  <c r="C375" i="48"/>
  <c r="C362" i="48"/>
  <c r="C366" i="48"/>
  <c r="C359" i="48"/>
  <c r="C358" i="48"/>
  <c r="C377" i="48"/>
  <c r="C388" i="48"/>
  <c r="C384" i="48"/>
  <c r="C391" i="48"/>
  <c r="C374" i="48"/>
  <c r="C363" i="48"/>
  <c r="C365" i="48"/>
  <c r="C381" i="48"/>
  <c r="C368" i="48"/>
  <c r="C348" i="48"/>
  <c r="C376" i="48"/>
  <c r="C364" i="48"/>
  <c r="C367" i="48"/>
  <c r="C378" i="48"/>
  <c r="C385" i="48"/>
  <c r="C379" i="48"/>
  <c r="C371" i="48"/>
  <c r="C382" i="48"/>
  <c r="C356" i="48"/>
  <c r="C386" i="48"/>
  <c r="C353" i="48"/>
  <c r="D3" i="48"/>
  <c r="L9" i="48" s="1"/>
  <c r="H200" i="48"/>
  <c r="AM158" i="48"/>
  <c r="F29" i="48" s="1"/>
  <c r="AA338" i="48"/>
  <c r="AJ347" i="48"/>
  <c r="J321" i="48"/>
  <c r="L323" i="48"/>
  <c r="P327" i="48"/>
  <c r="AF343" i="48"/>
  <c r="AB339" i="48"/>
  <c r="R329" i="48"/>
  <c r="Y336" i="48"/>
  <c r="W334" i="48"/>
  <c r="O326" i="48"/>
  <c r="AD341" i="48"/>
  <c r="S330" i="48"/>
  <c r="M324" i="48"/>
  <c r="Z337" i="48"/>
  <c r="X335" i="48"/>
  <c r="F317" i="48"/>
  <c r="H319" i="48"/>
  <c r="Q328" i="48"/>
  <c r="AK348" i="48"/>
  <c r="N325" i="48"/>
  <c r="AH345" i="48"/>
  <c r="AG344" i="48"/>
  <c r="I320" i="48"/>
  <c r="AE342" i="48"/>
  <c r="AC340" i="48"/>
  <c r="C314" i="48"/>
  <c r="G318" i="48"/>
  <c r="T331" i="48"/>
  <c r="E316" i="48"/>
  <c r="D315" i="48"/>
  <c r="AL349" i="48"/>
  <c r="AI346" i="48"/>
  <c r="V333" i="48"/>
  <c r="K322" i="48"/>
  <c r="U332" i="48"/>
  <c r="L200" i="48"/>
  <c r="M200" i="48"/>
  <c r="A315" i="48"/>
  <c r="B316" i="48"/>
  <c r="E200" i="48"/>
  <c r="Y31" i="48"/>
  <c r="AC30" i="48"/>
  <c r="Z31" i="48"/>
  <c r="AD31" i="48" s="1"/>
  <c r="AY11" i="48"/>
  <c r="I200" i="48"/>
  <c r="T234" i="48"/>
  <c r="AJ250" i="48"/>
  <c r="AL252" i="48"/>
  <c r="I223" i="48"/>
  <c r="Y239" i="48"/>
  <c r="J224" i="48"/>
  <c r="W237" i="48"/>
  <c r="Z240" i="48"/>
  <c r="AE245" i="48"/>
  <c r="AH248" i="48"/>
  <c r="F220" i="48"/>
  <c r="D218" i="48"/>
  <c r="X238" i="48"/>
  <c r="Q231" i="48"/>
  <c r="S233" i="48"/>
  <c r="V236" i="48"/>
  <c r="G221" i="48"/>
  <c r="L226" i="48"/>
  <c r="N228" i="48"/>
  <c r="O229" i="48"/>
  <c r="R232" i="48"/>
  <c r="AI249" i="48"/>
  <c r="P230" i="48"/>
  <c r="AA241" i="48"/>
  <c r="AB242" i="48"/>
  <c r="AD244" i="48"/>
  <c r="AG247" i="48"/>
  <c r="E219" i="48"/>
  <c r="C217" i="48"/>
  <c r="H222" i="48"/>
  <c r="U235" i="48"/>
  <c r="AF246" i="48"/>
  <c r="AK251" i="48"/>
  <c r="AC243" i="48"/>
  <c r="M227" i="48"/>
  <c r="K225" i="48"/>
  <c r="I153" i="48"/>
  <c r="B219" i="48"/>
  <c r="A218" i="48"/>
  <c r="AV13" i="48"/>
  <c r="AY13" i="48" s="1"/>
  <c r="AT14" i="48"/>
  <c r="AR17" i="48"/>
  <c r="J200" i="48"/>
  <c r="AY12" i="48"/>
  <c r="A80" i="46"/>
  <c r="A81" i="46"/>
  <c r="A82" i="46"/>
  <c r="A83" i="46"/>
  <c r="A84" i="46"/>
  <c r="A85" i="46"/>
  <c r="A79" i="46"/>
  <c r="A74" i="46"/>
  <c r="A73" i="46"/>
  <c r="A66" i="46"/>
  <c r="A67" i="46"/>
  <c r="A68" i="46"/>
  <c r="A65" i="46"/>
  <c r="A59" i="46"/>
  <c r="A60" i="46"/>
  <c r="A58" i="46"/>
  <c r="A53" i="46"/>
  <c r="A52" i="46"/>
  <c r="A45" i="46"/>
  <c r="A46" i="46"/>
  <c r="A47" i="46"/>
  <c r="A44" i="46"/>
  <c r="A36" i="46"/>
  <c r="A37" i="46"/>
  <c r="A38" i="46"/>
  <c r="A39" i="46"/>
  <c r="A35" i="46"/>
  <c r="A29" i="46"/>
  <c r="A30" i="46"/>
  <c r="A28" i="46"/>
  <c r="A20" i="46"/>
  <c r="A21" i="46"/>
  <c r="A22" i="46"/>
  <c r="A23" i="46"/>
  <c r="A19" i="46"/>
  <c r="AM175" i="48" l="1"/>
  <c r="F46" i="48" s="1"/>
  <c r="AM159" i="48"/>
  <c r="F30" i="48" s="1"/>
  <c r="AM165" i="48"/>
  <c r="F36" i="48" s="1"/>
  <c r="AM385" i="48"/>
  <c r="J101" i="48" s="1"/>
  <c r="H28" i="48"/>
  <c r="I28" i="48" s="1"/>
  <c r="D29" i="48" s="1"/>
  <c r="AM314" i="48"/>
  <c r="J30" i="48" s="1"/>
  <c r="AM216" i="48"/>
  <c r="G29" i="48" s="1"/>
  <c r="H29" i="48" s="1"/>
  <c r="AM164" i="48"/>
  <c r="F35" i="48" s="1"/>
  <c r="AM170" i="48"/>
  <c r="F41" i="48" s="1"/>
  <c r="AM182" i="48"/>
  <c r="F53" i="48" s="1"/>
  <c r="AM386" i="48"/>
  <c r="J102" i="48" s="1"/>
  <c r="AM172" i="48"/>
  <c r="F43" i="48" s="1"/>
  <c r="AM196" i="48"/>
  <c r="F67" i="48" s="1"/>
  <c r="AM391" i="48"/>
  <c r="J107" i="48" s="1"/>
  <c r="C200" i="48"/>
  <c r="AM384" i="48"/>
  <c r="J100" i="48" s="1"/>
  <c r="AM169" i="48"/>
  <c r="F40" i="48" s="1"/>
  <c r="AM179" i="48"/>
  <c r="F50" i="48" s="1"/>
  <c r="AM193" i="48"/>
  <c r="F64" i="48" s="1"/>
  <c r="AM312" i="48"/>
  <c r="J28" i="48" s="1"/>
  <c r="E28" i="48" s="1"/>
  <c r="E29" i="48" s="1"/>
  <c r="AM198" i="48"/>
  <c r="F69" i="48" s="1"/>
  <c r="AM187" i="48"/>
  <c r="F58" i="48" s="1"/>
  <c r="AM160" i="48"/>
  <c r="F31" i="48" s="1"/>
  <c r="AM161" i="48"/>
  <c r="F32" i="48" s="1"/>
  <c r="AM163" i="48"/>
  <c r="F34" i="48" s="1"/>
  <c r="AM171" i="48"/>
  <c r="F42" i="48" s="1"/>
  <c r="AM188" i="48"/>
  <c r="F59" i="48" s="1"/>
  <c r="AM181" i="48"/>
  <c r="F52" i="48" s="1"/>
  <c r="AM174" i="48"/>
  <c r="F45" i="48" s="1"/>
  <c r="AM217" i="48"/>
  <c r="G30" i="48" s="1"/>
  <c r="AM176" i="48"/>
  <c r="F47" i="48" s="1"/>
  <c r="AM178" i="48"/>
  <c r="F49" i="48" s="1"/>
  <c r="AM183" i="48"/>
  <c r="F54" i="48" s="1"/>
  <c r="AM191" i="48"/>
  <c r="F62" i="48" s="1"/>
  <c r="AM190" i="48"/>
  <c r="F61" i="48" s="1"/>
  <c r="AM186" i="48"/>
  <c r="F57" i="48" s="1"/>
  <c r="AM177" i="48"/>
  <c r="F48" i="48" s="1"/>
  <c r="AM185" i="48"/>
  <c r="F56" i="48" s="1"/>
  <c r="AM189" i="48"/>
  <c r="F60" i="48" s="1"/>
  <c r="AM194" i="48"/>
  <c r="F65" i="48" s="1"/>
  <c r="AM195" i="48"/>
  <c r="F66" i="48" s="1"/>
  <c r="F200" i="48"/>
  <c r="AM167" i="48"/>
  <c r="F38" i="48" s="1"/>
  <c r="AM162" i="48"/>
  <c r="F33" i="48" s="1"/>
  <c r="G200" i="48"/>
  <c r="AM168" i="48"/>
  <c r="F39" i="48" s="1"/>
  <c r="AM197" i="48"/>
  <c r="F68" i="48" s="1"/>
  <c r="AM388" i="48"/>
  <c r="J104" i="48" s="1"/>
  <c r="AM166" i="48"/>
  <c r="F37" i="48" s="1"/>
  <c r="AM387" i="48"/>
  <c r="J103" i="48" s="1"/>
  <c r="AM383" i="48"/>
  <c r="J99" i="48" s="1"/>
  <c r="AM192" i="48"/>
  <c r="F63" i="48" s="1"/>
  <c r="AM184" i="48"/>
  <c r="F55" i="48" s="1"/>
  <c r="AM389" i="48"/>
  <c r="J105" i="48" s="1"/>
  <c r="AM390" i="48"/>
  <c r="J106" i="48" s="1"/>
  <c r="AM382" i="48"/>
  <c r="J98" i="48" s="1"/>
  <c r="AM180" i="48"/>
  <c r="F51" i="48" s="1"/>
  <c r="AM173" i="48"/>
  <c r="F44" i="48" s="1"/>
  <c r="AZ11" i="48"/>
  <c r="AZ13" i="48"/>
  <c r="AZ12" i="48"/>
  <c r="D200" i="48"/>
  <c r="B317" i="48"/>
  <c r="A316" i="48"/>
  <c r="P328" i="48"/>
  <c r="T332" i="48"/>
  <c r="AA339" i="48"/>
  <c r="S331" i="48"/>
  <c r="AJ348" i="48"/>
  <c r="L324" i="48"/>
  <c r="H320" i="48"/>
  <c r="Z338" i="48"/>
  <c r="AF344" i="48"/>
  <c r="AB340" i="48"/>
  <c r="X336" i="48"/>
  <c r="AK349" i="48"/>
  <c r="Q329" i="48"/>
  <c r="AI347" i="48"/>
  <c r="V334" i="48"/>
  <c r="I321" i="48"/>
  <c r="O327" i="48"/>
  <c r="N326" i="48"/>
  <c r="AH346" i="48"/>
  <c r="F318" i="48"/>
  <c r="D316" i="48"/>
  <c r="Y337" i="48"/>
  <c r="AC341" i="48"/>
  <c r="AE343" i="48"/>
  <c r="J322" i="48"/>
  <c r="AG345" i="48"/>
  <c r="G319" i="48"/>
  <c r="E317" i="48"/>
  <c r="AD342" i="48"/>
  <c r="K323" i="48"/>
  <c r="U333" i="48"/>
  <c r="R330" i="48"/>
  <c r="M325" i="48"/>
  <c r="C315" i="48"/>
  <c r="AM315" i="48" s="1"/>
  <c r="J31" i="48" s="1"/>
  <c r="W335" i="48"/>
  <c r="AL350" i="48"/>
  <c r="R233" i="48"/>
  <c r="AH249" i="48"/>
  <c r="Q232" i="48"/>
  <c r="V237" i="48"/>
  <c r="AG248" i="48"/>
  <c r="F221" i="48"/>
  <c r="G222" i="48"/>
  <c r="O230" i="48"/>
  <c r="T235" i="48"/>
  <c r="H223" i="48"/>
  <c r="Y240" i="48"/>
  <c r="Z241" i="48"/>
  <c r="D219" i="48"/>
  <c r="K226" i="48"/>
  <c r="L227" i="48"/>
  <c r="J225" i="48"/>
  <c r="AE246" i="48"/>
  <c r="AJ251" i="48"/>
  <c r="C218" i="48"/>
  <c r="AM218" i="48" s="1"/>
  <c r="G31" i="48" s="1"/>
  <c r="AB243" i="48"/>
  <c r="AF247" i="48"/>
  <c r="AD245" i="48"/>
  <c r="AA242" i="48"/>
  <c r="P231" i="48"/>
  <c r="X239" i="48"/>
  <c r="W238" i="48"/>
  <c r="AL253" i="48"/>
  <c r="AC244" i="48"/>
  <c r="M228" i="48"/>
  <c r="E220" i="48"/>
  <c r="AK252" i="48"/>
  <c r="U236" i="48"/>
  <c r="AI250" i="48"/>
  <c r="S234" i="48"/>
  <c r="N229" i="48"/>
  <c r="I224" i="48"/>
  <c r="J153" i="48"/>
  <c r="Z32" i="48"/>
  <c r="AD32" i="48" s="1"/>
  <c r="AC31" i="48"/>
  <c r="Y32" i="48"/>
  <c r="AT15" i="48"/>
  <c r="AV14" i="48"/>
  <c r="AY14" i="48" s="1"/>
  <c r="AZ14" i="48" s="1"/>
  <c r="A219" i="48"/>
  <c r="B220" i="48"/>
  <c r="AR18" i="48"/>
  <c r="F24" i="48" l="1"/>
  <c r="K28" i="48"/>
  <c r="E30" i="48"/>
  <c r="E31" i="48" s="1"/>
  <c r="H30" i="48"/>
  <c r="H31" i="48"/>
  <c r="BO159" i="48"/>
  <c r="BO161" i="48"/>
  <c r="BO156" i="48"/>
  <c r="BO163" i="48"/>
  <c r="BO157" i="48"/>
  <c r="BO166" i="48"/>
  <c r="BO173" i="48"/>
  <c r="BO160" i="48"/>
  <c r="BO162" i="48"/>
  <c r="BO172" i="48"/>
  <c r="BO164" i="48"/>
  <c r="AM155" i="48"/>
  <c r="BO154" i="48" s="1"/>
  <c r="BO165" i="48"/>
  <c r="BO168" i="48"/>
  <c r="AM200" i="48"/>
  <c r="BO183" i="48" s="1"/>
  <c r="BO169" i="48"/>
  <c r="BO174" i="48"/>
  <c r="BO170" i="48"/>
  <c r="BO171" i="48"/>
  <c r="BO158" i="48"/>
  <c r="BO167" i="48"/>
  <c r="AA340" i="48"/>
  <c r="O328" i="48"/>
  <c r="T333" i="48"/>
  <c r="K324" i="48"/>
  <c r="AD343" i="48"/>
  <c r="X337" i="48"/>
  <c r="C316" i="48"/>
  <c r="AM316" i="48" s="1"/>
  <c r="J32" i="48" s="1"/>
  <c r="R331" i="48"/>
  <c r="W336" i="48"/>
  <c r="AJ349" i="48"/>
  <c r="AC342" i="48"/>
  <c r="Z339" i="48"/>
  <c r="AE344" i="48"/>
  <c r="AB341" i="48"/>
  <c r="AL351" i="48"/>
  <c r="F319" i="48"/>
  <c r="G320" i="48"/>
  <c r="H321" i="48"/>
  <c r="AF345" i="48"/>
  <c r="I322" i="48"/>
  <c r="AG346" i="48"/>
  <c r="AI348" i="48"/>
  <c r="Q330" i="48"/>
  <c r="E318" i="48"/>
  <c r="D317" i="48"/>
  <c r="P329" i="48"/>
  <c r="AK350" i="48"/>
  <c r="AH347" i="48"/>
  <c r="J323" i="48"/>
  <c r="L325" i="48"/>
  <c r="Y338" i="48"/>
  <c r="V335" i="48"/>
  <c r="N327" i="48"/>
  <c r="S332" i="48"/>
  <c r="M326" i="48"/>
  <c r="U334" i="48"/>
  <c r="A317" i="48"/>
  <c r="B318" i="48"/>
  <c r="AR19" i="48"/>
  <c r="I29" i="48"/>
  <c r="D30" i="48" s="1"/>
  <c r="K153" i="48"/>
  <c r="G223" i="48"/>
  <c r="I225" i="48"/>
  <c r="W239" i="48"/>
  <c r="AD246" i="48"/>
  <c r="L228" i="48"/>
  <c r="N230" i="48"/>
  <c r="Z242" i="48"/>
  <c r="D220" i="48"/>
  <c r="J226" i="48"/>
  <c r="O231" i="48"/>
  <c r="AE247" i="48"/>
  <c r="F222" i="48"/>
  <c r="P232" i="48"/>
  <c r="AB244" i="48"/>
  <c r="S235" i="48"/>
  <c r="V238" i="48"/>
  <c r="AH250" i="48"/>
  <c r="AL254" i="48"/>
  <c r="K227" i="48"/>
  <c r="X240" i="48"/>
  <c r="AF248" i="48"/>
  <c r="T236" i="48"/>
  <c r="Q233" i="48"/>
  <c r="AJ252" i="48"/>
  <c r="H224" i="48"/>
  <c r="AG249" i="48"/>
  <c r="R234" i="48"/>
  <c r="Y241" i="48"/>
  <c r="U237" i="48"/>
  <c r="AA243" i="48"/>
  <c r="M229" i="48"/>
  <c r="E221" i="48"/>
  <c r="AC245" i="48"/>
  <c r="AI251" i="48"/>
  <c r="C219" i="48"/>
  <c r="AM219" i="48" s="1"/>
  <c r="AK253" i="48"/>
  <c r="B221" i="48"/>
  <c r="A220" i="48"/>
  <c r="AT16" i="48"/>
  <c r="AV15" i="48"/>
  <c r="AY15" i="48" s="1"/>
  <c r="AZ15" i="48" s="1"/>
  <c r="Y33" i="48"/>
  <c r="Z33" i="48"/>
  <c r="AD33" i="48" s="1"/>
  <c r="AC32" i="48"/>
  <c r="AD47" i="11"/>
  <c r="AE47" i="11"/>
  <c r="AF47" i="11"/>
  <c r="K14" i="45"/>
  <c r="L14" i="45"/>
  <c r="M14" i="45"/>
  <c r="N14" i="45"/>
  <c r="O14" i="45"/>
  <c r="P14" i="45"/>
  <c r="Q14" i="45"/>
  <c r="R14" i="45"/>
  <c r="S14" i="45"/>
  <c r="T14" i="45"/>
  <c r="U14" i="45"/>
  <c r="V14" i="45"/>
  <c r="W14" i="45"/>
  <c r="X14" i="45"/>
  <c r="Y14" i="45"/>
  <c r="Z14" i="45"/>
  <c r="AA14" i="45"/>
  <c r="AB14" i="45"/>
  <c r="AC14" i="45"/>
  <c r="AD14" i="45"/>
  <c r="AE14" i="45"/>
  <c r="J14" i="45"/>
  <c r="P57" i="45"/>
  <c r="Q57" i="45" s="1"/>
  <c r="O57" i="45"/>
  <c r="N57" i="45"/>
  <c r="M57" i="45"/>
  <c r="L57" i="45"/>
  <c r="K57" i="45"/>
  <c r="J57" i="45"/>
  <c r="I57" i="45"/>
  <c r="H57" i="45"/>
  <c r="G57" i="45"/>
  <c r="F57" i="45"/>
  <c r="E57" i="45"/>
  <c r="D57" i="45"/>
  <c r="J27" i="45"/>
  <c r="I27" i="45"/>
  <c r="B26" i="45"/>
  <c r="C8" i="45" s="1"/>
  <c r="J11" i="45" s="1"/>
  <c r="C12" i="45"/>
  <c r="C7" i="45"/>
  <c r="AD46" i="11"/>
  <c r="AE46" i="11"/>
  <c r="AF46" i="11"/>
  <c r="H17" i="44"/>
  <c r="I17" i="44"/>
  <c r="J17" i="44"/>
  <c r="K17" i="44"/>
  <c r="L17" i="44"/>
  <c r="M17" i="44"/>
  <c r="N17" i="44"/>
  <c r="O17" i="44"/>
  <c r="P17" i="44"/>
  <c r="Q17" i="44"/>
  <c r="R17" i="44"/>
  <c r="S17" i="44"/>
  <c r="T17" i="44"/>
  <c r="U17" i="44"/>
  <c r="V17" i="44"/>
  <c r="W17" i="44"/>
  <c r="X17" i="44"/>
  <c r="Y17" i="44"/>
  <c r="Z17" i="44"/>
  <c r="AA17" i="44"/>
  <c r="AB17" i="44"/>
  <c r="G17" i="44"/>
  <c r="H16" i="44"/>
  <c r="I16" i="44"/>
  <c r="J16" i="44"/>
  <c r="K16" i="44"/>
  <c r="L16" i="44"/>
  <c r="M16" i="44"/>
  <c r="N16" i="44"/>
  <c r="O16" i="44"/>
  <c r="P16" i="44"/>
  <c r="Q16" i="44"/>
  <c r="R16" i="44"/>
  <c r="S16" i="44"/>
  <c r="T16" i="44"/>
  <c r="U16" i="44"/>
  <c r="V16" i="44"/>
  <c r="W16" i="44"/>
  <c r="X16" i="44"/>
  <c r="Y16" i="44"/>
  <c r="Z16" i="44"/>
  <c r="AA16" i="44"/>
  <c r="AB16" i="44"/>
  <c r="G16" i="44"/>
  <c r="F42" i="44"/>
  <c r="E42" i="44"/>
  <c r="F43" i="44" s="1"/>
  <c r="C16" i="44" s="1"/>
  <c r="F28" i="44"/>
  <c r="D28" i="44"/>
  <c r="G26" i="44"/>
  <c r="G29" i="44" s="1"/>
  <c r="E26" i="44"/>
  <c r="E29" i="44" s="1"/>
  <c r="F25" i="44"/>
  <c r="D25" i="44"/>
  <c r="C18" i="44"/>
  <c r="G15" i="44" s="1"/>
  <c r="H15" i="44" s="1"/>
  <c r="I15" i="44" s="1"/>
  <c r="C14" i="44"/>
  <c r="C11" i="44"/>
  <c r="C8" i="44"/>
  <c r="C10" i="44" s="1"/>
  <c r="AD45" i="11"/>
  <c r="AE45" i="11"/>
  <c r="AF45" i="11"/>
  <c r="D46" i="43"/>
  <c r="C46" i="43"/>
  <c r="F35" i="43"/>
  <c r="C10" i="43" s="1"/>
  <c r="F34" i="43"/>
  <c r="F33" i="43"/>
  <c r="C9" i="43" s="1"/>
  <c r="C16" i="43"/>
  <c r="L12" i="43" s="1"/>
  <c r="C13" i="43"/>
  <c r="AI7" i="43"/>
  <c r="AD44" i="11"/>
  <c r="AE44" i="11"/>
  <c r="AF44" i="11"/>
  <c r="G49" i="39"/>
  <c r="G48" i="39"/>
  <c r="G47" i="39"/>
  <c r="G46" i="39"/>
  <c r="G45" i="39"/>
  <c r="G44" i="39"/>
  <c r="G43" i="39"/>
  <c r="G42" i="39"/>
  <c r="G41" i="39"/>
  <c r="G40" i="39"/>
  <c r="G39" i="39"/>
  <c r="G38" i="39"/>
  <c r="G37" i="39"/>
  <c r="G52" i="39" s="1"/>
  <c r="G36" i="39"/>
  <c r="G35" i="39"/>
  <c r="D28" i="39"/>
  <c r="C28" i="39"/>
  <c r="C12" i="39"/>
  <c r="J12" i="39" s="1"/>
  <c r="K12" i="39" s="1"/>
  <c r="L12" i="39" s="1"/>
  <c r="M12" i="39" s="1"/>
  <c r="N12" i="39" s="1"/>
  <c r="O12" i="39" s="1"/>
  <c r="P12" i="39" s="1"/>
  <c r="Q12" i="39" s="1"/>
  <c r="R12" i="39" s="1"/>
  <c r="S12" i="39" s="1"/>
  <c r="T12" i="39" s="1"/>
  <c r="U12" i="39" s="1"/>
  <c r="V12" i="39" s="1"/>
  <c r="W12" i="39" s="1"/>
  <c r="X12" i="39" s="1"/>
  <c r="Y12" i="39" s="1"/>
  <c r="Z12" i="39" s="1"/>
  <c r="AA12" i="39" s="1"/>
  <c r="AB12" i="39" s="1"/>
  <c r="AC12" i="39" s="1"/>
  <c r="AD12" i="39" s="1"/>
  <c r="AE12" i="39" s="1"/>
  <c r="AF12" i="39" s="1"/>
  <c r="AF13" i="39" s="1"/>
  <c r="AG7" i="39"/>
  <c r="D51" i="39"/>
  <c r="E51" i="39"/>
  <c r="D29" i="44" l="1"/>
  <c r="D30" i="44" s="1"/>
  <c r="G30" i="44" s="1"/>
  <c r="D24" i="45"/>
  <c r="G32" i="48"/>
  <c r="H32" i="48" s="1"/>
  <c r="AD48" i="11"/>
  <c r="D47" i="43"/>
  <c r="C15" i="43" s="1"/>
  <c r="F29" i="44"/>
  <c r="J28" i="45"/>
  <c r="C14" i="45" s="1"/>
  <c r="J13" i="45" s="1"/>
  <c r="K13" i="45" s="1"/>
  <c r="L13" i="45" s="1"/>
  <c r="M13" i="45" s="1"/>
  <c r="N13" i="45" s="1"/>
  <c r="O13" i="45" s="1"/>
  <c r="P13" i="45" s="1"/>
  <c r="Q13" i="45" s="1"/>
  <c r="R13" i="45" s="1"/>
  <c r="S13" i="45" s="1"/>
  <c r="T13" i="45" s="1"/>
  <c r="U13" i="45" s="1"/>
  <c r="V13" i="45" s="1"/>
  <c r="W13" i="45" s="1"/>
  <c r="X13" i="45" s="1"/>
  <c r="Y13" i="45" s="1"/>
  <c r="Z13" i="45" s="1"/>
  <c r="AA13" i="45" s="1"/>
  <c r="AB13" i="45" s="1"/>
  <c r="AC13" i="45" s="1"/>
  <c r="AD13" i="45" s="1"/>
  <c r="AE13" i="45" s="1"/>
  <c r="AF13" i="45" s="1"/>
  <c r="C10" i="39"/>
  <c r="J10" i="39" s="1"/>
  <c r="K10" i="39" s="1"/>
  <c r="C11" i="43"/>
  <c r="C14" i="43" s="1"/>
  <c r="L10" i="43" s="1"/>
  <c r="BO155" i="48"/>
  <c r="K29" i="48"/>
  <c r="AN29" i="48"/>
  <c r="O29" i="48" s="1"/>
  <c r="A318" i="48"/>
  <c r="B319" i="48"/>
  <c r="D318" i="48"/>
  <c r="S333" i="48"/>
  <c r="AK351" i="48"/>
  <c r="L326" i="48"/>
  <c r="AE345" i="48"/>
  <c r="Q331" i="48"/>
  <c r="E319" i="48"/>
  <c r="M327" i="48"/>
  <c r="Y339" i="48"/>
  <c r="I323" i="48"/>
  <c r="W337" i="48"/>
  <c r="O329" i="48"/>
  <c r="AH348" i="48"/>
  <c r="U335" i="48"/>
  <c r="AJ350" i="48"/>
  <c r="H322" i="48"/>
  <c r="X338" i="48"/>
  <c r="AB342" i="48"/>
  <c r="AD344" i="48"/>
  <c r="C317" i="48"/>
  <c r="AM317" i="48" s="1"/>
  <c r="J33" i="48" s="1"/>
  <c r="AF346" i="48"/>
  <c r="AA341" i="48"/>
  <c r="T334" i="48"/>
  <c r="V336" i="48"/>
  <c r="P330" i="48"/>
  <c r="AG347" i="48"/>
  <c r="R332" i="48"/>
  <c r="AI349" i="48"/>
  <c r="G321" i="48"/>
  <c r="Z340" i="48"/>
  <c r="AC343" i="48"/>
  <c r="F320" i="48"/>
  <c r="K325" i="48"/>
  <c r="J324" i="48"/>
  <c r="N328" i="48"/>
  <c r="AL352" i="48"/>
  <c r="E32" i="48"/>
  <c r="L153" i="48"/>
  <c r="M153" i="48" s="1"/>
  <c r="N153" i="48" s="1"/>
  <c r="O153" i="48" s="1"/>
  <c r="P153" i="48" s="1"/>
  <c r="Q153" i="48" s="1"/>
  <c r="R153" i="48" s="1"/>
  <c r="S153" i="48" s="1"/>
  <c r="T153" i="48" s="1"/>
  <c r="U153" i="48" s="1"/>
  <c r="V153" i="48" s="1"/>
  <c r="W153" i="48" s="1"/>
  <c r="X153" i="48" s="1"/>
  <c r="Y153" i="48" s="1"/>
  <c r="Z153" i="48" s="1"/>
  <c r="AA153" i="48" s="1"/>
  <c r="AB153" i="48" s="1"/>
  <c r="AC153" i="48" s="1"/>
  <c r="AD153" i="48" s="1"/>
  <c r="AE153" i="48" s="1"/>
  <c r="AF153" i="48" s="1"/>
  <c r="AG153" i="48" s="1"/>
  <c r="AH153" i="48" s="1"/>
  <c r="AI153" i="48" s="1"/>
  <c r="AJ153" i="48" s="1"/>
  <c r="AK153" i="48" s="1"/>
  <c r="AL153" i="48" s="1"/>
  <c r="BB147" i="48" s="1"/>
  <c r="M28" i="48"/>
  <c r="L28" i="48"/>
  <c r="AR20" i="48"/>
  <c r="AT17" i="48"/>
  <c r="AV16" i="48"/>
  <c r="AY16" i="48" s="1"/>
  <c r="AZ16" i="48" s="1"/>
  <c r="O232" i="48"/>
  <c r="T237" i="48"/>
  <c r="AE248" i="48"/>
  <c r="J227" i="48"/>
  <c r="R235" i="48"/>
  <c r="V239" i="48"/>
  <c r="AG250" i="48"/>
  <c r="AD247" i="48"/>
  <c r="P233" i="48"/>
  <c r="S236" i="48"/>
  <c r="Y242" i="48"/>
  <c r="AB245" i="48"/>
  <c r="K228" i="48"/>
  <c r="L229" i="48"/>
  <c r="G224" i="48"/>
  <c r="Q234" i="48"/>
  <c r="D221" i="48"/>
  <c r="I226" i="48"/>
  <c r="AJ253" i="48"/>
  <c r="W240" i="48"/>
  <c r="AL255" i="48"/>
  <c r="AF249" i="48"/>
  <c r="AI252" i="48"/>
  <c r="E222" i="48"/>
  <c r="F223" i="48"/>
  <c r="N231" i="48"/>
  <c r="AH251" i="48"/>
  <c r="Z243" i="48"/>
  <c r="H225" i="48"/>
  <c r="M230" i="48"/>
  <c r="AA244" i="48"/>
  <c r="AC246" i="48"/>
  <c r="AK254" i="48"/>
  <c r="U238" i="48"/>
  <c r="C220" i="48"/>
  <c r="AM220" i="48" s="1"/>
  <c r="X241" i="48"/>
  <c r="Z34" i="48"/>
  <c r="AD34" i="48" s="1"/>
  <c r="Y34" i="48"/>
  <c r="AC33" i="48"/>
  <c r="B222" i="48"/>
  <c r="A221" i="48"/>
  <c r="AD11" i="43"/>
  <c r="V11" i="43"/>
  <c r="N11" i="43"/>
  <c r="C23" i="44"/>
  <c r="C13" i="44"/>
  <c r="C17" i="44"/>
  <c r="D29" i="39"/>
  <c r="AE11" i="39" s="1"/>
  <c r="AE13" i="39" s="1"/>
  <c r="C10" i="45"/>
  <c r="M12" i="43"/>
  <c r="N12" i="43" s="1"/>
  <c r="O12" i="43" s="1"/>
  <c r="P12" i="43" s="1"/>
  <c r="Q12" i="43" s="1"/>
  <c r="R12" i="43" s="1"/>
  <c r="S12" i="43" s="1"/>
  <c r="T12" i="43" s="1"/>
  <c r="U12" i="43" s="1"/>
  <c r="V12" i="43" s="1"/>
  <c r="W12" i="43" s="1"/>
  <c r="X12" i="43" s="1"/>
  <c r="Y12" i="43" s="1"/>
  <c r="Z12" i="43" s="1"/>
  <c r="AA12" i="43" s="1"/>
  <c r="AB12" i="43" s="1"/>
  <c r="AC12" i="43" s="1"/>
  <c r="AD12" i="43" s="1"/>
  <c r="AE12" i="43" s="1"/>
  <c r="AF12" i="43" s="1"/>
  <c r="AG12" i="43" s="1"/>
  <c r="AH12" i="43" s="1"/>
  <c r="C11" i="45"/>
  <c r="K11" i="45"/>
  <c r="AE48" i="11"/>
  <c r="J15" i="44"/>
  <c r="K15" i="44" s="1"/>
  <c r="L15" i="44" s="1"/>
  <c r="M15" i="44" s="1"/>
  <c r="AF48" i="11"/>
  <c r="C17" i="43"/>
  <c r="AC11" i="43"/>
  <c r="M11" i="43"/>
  <c r="AF11" i="43"/>
  <c r="AB11" i="43"/>
  <c r="X11" i="43"/>
  <c r="T11" i="43"/>
  <c r="W11" i="43"/>
  <c r="AE11" i="43"/>
  <c r="R11" i="43"/>
  <c r="Z11" i="43"/>
  <c r="S11" i="43"/>
  <c r="W11" i="39"/>
  <c r="W13" i="39" s="1"/>
  <c r="O11" i="39"/>
  <c r="O13" i="39" s="1"/>
  <c r="Z11" i="39"/>
  <c r="Z13" i="39" s="1"/>
  <c r="P11" i="39"/>
  <c r="P13" i="39" s="1"/>
  <c r="L11" i="39"/>
  <c r="L13" i="39" s="1"/>
  <c r="C15" i="45" l="1"/>
  <c r="C17" i="45" s="1"/>
  <c r="C18" i="45" s="1"/>
  <c r="Y11" i="43"/>
  <c r="AH11" i="43"/>
  <c r="AH13" i="43" s="1"/>
  <c r="L29" i="48"/>
  <c r="M29" i="48"/>
  <c r="G33" i="48"/>
  <c r="H33" i="48" s="1"/>
  <c r="E33" i="48"/>
  <c r="L10" i="39"/>
  <c r="M10" i="39" s="1"/>
  <c r="N10" i="39" s="1"/>
  <c r="O10" i="39" s="1"/>
  <c r="P10" i="39" s="1"/>
  <c r="Q10" i="39" s="1"/>
  <c r="R10" i="39" s="1"/>
  <c r="S10" i="39" s="1"/>
  <c r="T10" i="39" s="1"/>
  <c r="U10" i="39" s="1"/>
  <c r="V10" i="39" s="1"/>
  <c r="W10" i="39" s="1"/>
  <c r="X10" i="39" s="1"/>
  <c r="Y10" i="39" s="1"/>
  <c r="Z10" i="39" s="1"/>
  <c r="AA10" i="39" s="1"/>
  <c r="AB10" i="39" s="1"/>
  <c r="AC10" i="39" s="1"/>
  <c r="AD10" i="39" s="1"/>
  <c r="AE10" i="39" s="1"/>
  <c r="C18" i="43"/>
  <c r="V13" i="43"/>
  <c r="AD13" i="43"/>
  <c r="AC11" i="39"/>
  <c r="AC13" i="39" s="1"/>
  <c r="AG11" i="43"/>
  <c r="AG13" i="43" s="1"/>
  <c r="N13" i="43"/>
  <c r="O11" i="43"/>
  <c r="O13" i="43" s="1"/>
  <c r="Q11" i="43"/>
  <c r="Q13" i="43" s="1"/>
  <c r="C13" i="39"/>
  <c r="C15" i="39" s="1"/>
  <c r="C16" i="39" s="1"/>
  <c r="L11" i="43"/>
  <c r="L13" i="43" s="1"/>
  <c r="U11" i="43"/>
  <c r="U13" i="43" s="1"/>
  <c r="J16" i="45"/>
  <c r="J18" i="45" s="1"/>
  <c r="S11" i="39"/>
  <c r="S13" i="39" s="1"/>
  <c r="AA11" i="43"/>
  <c r="P11" i="43"/>
  <c r="P13" i="43" s="1"/>
  <c r="AN30" i="48"/>
  <c r="O30" i="48" s="1"/>
  <c r="BB148" i="48"/>
  <c r="BB150" i="48"/>
  <c r="BB145" i="48"/>
  <c r="BB140" i="48"/>
  <c r="BB146" i="48"/>
  <c r="BB138" i="48"/>
  <c r="BB141" i="48"/>
  <c r="BB144" i="48"/>
  <c r="BB151" i="48"/>
  <c r="BB149" i="48"/>
  <c r="BO153" i="48"/>
  <c r="BB143" i="48"/>
  <c r="B320" i="48"/>
  <c r="A319" i="48"/>
  <c r="BB152" i="48"/>
  <c r="BB142" i="48"/>
  <c r="H323" i="48"/>
  <c r="O330" i="48"/>
  <c r="P331" i="48"/>
  <c r="AH349" i="48"/>
  <c r="C318" i="48"/>
  <c r="AM318" i="48" s="1"/>
  <c r="J34" i="48" s="1"/>
  <c r="J325" i="48"/>
  <c r="AG348" i="48"/>
  <c r="X339" i="48"/>
  <c r="V337" i="48"/>
  <c r="T335" i="48"/>
  <c r="L327" i="48"/>
  <c r="K326" i="48"/>
  <c r="R333" i="48"/>
  <c r="W338" i="48"/>
  <c r="Y340" i="48"/>
  <c r="AA342" i="48"/>
  <c r="N329" i="48"/>
  <c r="G322" i="48"/>
  <c r="AK352" i="48"/>
  <c r="Q332" i="48"/>
  <c r="E320" i="48"/>
  <c r="M328" i="48"/>
  <c r="AB343" i="48"/>
  <c r="AJ351" i="48"/>
  <c r="U336" i="48"/>
  <c r="F321" i="48"/>
  <c r="AF347" i="48"/>
  <c r="AD345" i="48"/>
  <c r="AI350" i="48"/>
  <c r="AL353" i="48"/>
  <c r="AC344" i="48"/>
  <c r="I324" i="48"/>
  <c r="Z341" i="48"/>
  <c r="D319" i="48"/>
  <c r="AE346" i="48"/>
  <c r="S334" i="48"/>
  <c r="AR21" i="48"/>
  <c r="J228" i="48"/>
  <c r="Y243" i="48"/>
  <c r="F224" i="48"/>
  <c r="T238" i="48"/>
  <c r="AG251" i="48"/>
  <c r="R236" i="48"/>
  <c r="AE249" i="48"/>
  <c r="D222" i="48"/>
  <c r="AF250" i="48"/>
  <c r="I227" i="48"/>
  <c r="Q235" i="48"/>
  <c r="G225" i="48"/>
  <c r="P234" i="48"/>
  <c r="V240" i="48"/>
  <c r="AD248" i="48"/>
  <c r="W241" i="48"/>
  <c r="O233" i="48"/>
  <c r="N232" i="48"/>
  <c r="AH252" i="48"/>
  <c r="Z244" i="48"/>
  <c r="AJ254" i="48"/>
  <c r="AI253" i="48"/>
  <c r="AL256" i="48"/>
  <c r="AK255" i="48"/>
  <c r="AB246" i="48"/>
  <c r="S237" i="48"/>
  <c r="AA245" i="48"/>
  <c r="AC247" i="48"/>
  <c r="U239" i="48"/>
  <c r="K229" i="48"/>
  <c r="X242" i="48"/>
  <c r="L230" i="48"/>
  <c r="M231" i="48"/>
  <c r="E223" i="48"/>
  <c r="C221" i="48"/>
  <c r="AM221" i="48" s="1"/>
  <c r="H226" i="48"/>
  <c r="B223" i="48"/>
  <c r="A222" i="48"/>
  <c r="AL28" i="48"/>
  <c r="Y35" i="48"/>
  <c r="Z35" i="48"/>
  <c r="AD35" i="48" s="1"/>
  <c r="AC34" i="48"/>
  <c r="AT18" i="48"/>
  <c r="AV17" i="48"/>
  <c r="AY17" i="48" s="1"/>
  <c r="AZ17" i="48" s="1"/>
  <c r="T11" i="39"/>
  <c r="T13" i="39" s="1"/>
  <c r="AA11" i="39"/>
  <c r="AA13" i="39" s="1"/>
  <c r="S13" i="43"/>
  <c r="T13" i="43"/>
  <c r="G13" i="44"/>
  <c r="C21" i="44"/>
  <c r="N11" i="39"/>
  <c r="N13" i="39" s="1"/>
  <c r="X11" i="39"/>
  <c r="X13" i="39" s="1"/>
  <c r="M11" i="39"/>
  <c r="M13" i="39" s="1"/>
  <c r="Z13" i="43"/>
  <c r="V11" i="39"/>
  <c r="V13" i="39" s="1"/>
  <c r="AB11" i="39"/>
  <c r="AB13" i="39" s="1"/>
  <c r="Q11" i="39"/>
  <c r="Q13" i="39" s="1"/>
  <c r="R13" i="43"/>
  <c r="AB13" i="43"/>
  <c r="AD11" i="39"/>
  <c r="AD13" i="39" s="1"/>
  <c r="J11" i="39"/>
  <c r="J13" i="39" s="1"/>
  <c r="J15" i="39" s="1"/>
  <c r="J17" i="39" s="1"/>
  <c r="U11" i="39"/>
  <c r="U13" i="39" s="1"/>
  <c r="AE13" i="43"/>
  <c r="AF13" i="43"/>
  <c r="K11" i="39"/>
  <c r="K13" i="39" s="1"/>
  <c r="R11" i="39"/>
  <c r="R13" i="39" s="1"/>
  <c r="Y11" i="39"/>
  <c r="Y13" i="39" s="1"/>
  <c r="W13" i="43"/>
  <c r="M13" i="43"/>
  <c r="AA13" i="43"/>
  <c r="Y13" i="43"/>
  <c r="AC13" i="43"/>
  <c r="X13" i="43"/>
  <c r="L11" i="45"/>
  <c r="L16" i="45" s="1"/>
  <c r="L18" i="45" s="1"/>
  <c r="K16" i="45"/>
  <c r="K18" i="45" s="1"/>
  <c r="N15" i="44"/>
  <c r="L15" i="43"/>
  <c r="L17" i="43" s="1"/>
  <c r="M10" i="43"/>
  <c r="AE15" i="39" l="1"/>
  <c r="AF10" i="39"/>
  <c r="AF15" i="39" s="1"/>
  <c r="AF17" i="39" s="1"/>
  <c r="AC44" i="11" s="1"/>
  <c r="H47" i="11"/>
  <c r="K15" i="39"/>
  <c r="K17" i="39" s="1"/>
  <c r="H44" i="11" s="1"/>
  <c r="Q15" i="39"/>
  <c r="F16" i="39"/>
  <c r="AE17" i="39"/>
  <c r="Q17" i="39"/>
  <c r="N44" i="11" s="1"/>
  <c r="G34" i="48"/>
  <c r="H34" i="48" s="1"/>
  <c r="AC15" i="39"/>
  <c r="V15" i="39"/>
  <c r="W15" i="39"/>
  <c r="U15" i="39"/>
  <c r="T15" i="39"/>
  <c r="O15" i="39"/>
  <c r="Y15" i="39"/>
  <c r="N15" i="39"/>
  <c r="Z15" i="39"/>
  <c r="L15" i="39"/>
  <c r="AA15" i="39"/>
  <c r="M15" i="39"/>
  <c r="AD15" i="39"/>
  <c r="X15" i="39"/>
  <c r="S15" i="39"/>
  <c r="R15" i="39"/>
  <c r="AB15" i="39"/>
  <c r="P15" i="39"/>
  <c r="I30" i="48"/>
  <c r="K30" i="48" s="1"/>
  <c r="M30" i="48" s="1"/>
  <c r="E34" i="48"/>
  <c r="AL29" i="48"/>
  <c r="P29" i="48" s="1"/>
  <c r="Q29" i="48" s="1"/>
  <c r="R29" i="48" s="1"/>
  <c r="A320" i="48"/>
  <c r="B321" i="48"/>
  <c r="V338" i="48"/>
  <c r="AA343" i="48"/>
  <c r="AD346" i="48"/>
  <c r="U337" i="48"/>
  <c r="G323" i="48"/>
  <c r="AL354" i="48"/>
  <c r="AE347" i="48"/>
  <c r="Q333" i="48"/>
  <c r="L328" i="48"/>
  <c r="AK353" i="48"/>
  <c r="F322" i="48"/>
  <c r="T336" i="48"/>
  <c r="N330" i="48"/>
  <c r="Y341" i="48"/>
  <c r="S335" i="48"/>
  <c r="E321" i="48"/>
  <c r="AJ352" i="48"/>
  <c r="K327" i="48"/>
  <c r="AG349" i="48"/>
  <c r="W339" i="48"/>
  <c r="C319" i="48"/>
  <c r="AM319" i="48" s="1"/>
  <c r="J35" i="48" s="1"/>
  <c r="R334" i="48"/>
  <c r="P332" i="48"/>
  <c r="D320" i="48"/>
  <c r="AH350" i="48"/>
  <c r="M329" i="48"/>
  <c r="AB344" i="48"/>
  <c r="AF348" i="48"/>
  <c r="Z342" i="48"/>
  <c r="J326" i="48"/>
  <c r="AC345" i="48"/>
  <c r="O331" i="48"/>
  <c r="X340" i="48"/>
  <c r="AI351" i="48"/>
  <c r="H324" i="48"/>
  <c r="I325" i="48"/>
  <c r="P28" i="48"/>
  <c r="A223" i="48"/>
  <c r="B224" i="48"/>
  <c r="AC35" i="48"/>
  <c r="Z36" i="48"/>
  <c r="AD36" i="48" s="1"/>
  <c r="Y36" i="48"/>
  <c r="AT19" i="48"/>
  <c r="AV18" i="48"/>
  <c r="AY18" i="48" s="1"/>
  <c r="AZ18" i="48" s="1"/>
  <c r="V241" i="48"/>
  <c r="Y244" i="48"/>
  <c r="G226" i="48"/>
  <c r="Z245" i="48"/>
  <c r="AL257" i="48"/>
  <c r="J229" i="48"/>
  <c r="W242" i="48"/>
  <c r="X243" i="48"/>
  <c r="AG252" i="48"/>
  <c r="AF251" i="48"/>
  <c r="S238" i="48"/>
  <c r="T239" i="48"/>
  <c r="I228" i="48"/>
  <c r="O234" i="48"/>
  <c r="C222" i="48"/>
  <c r="AM222" i="48" s="1"/>
  <c r="AJ255" i="48"/>
  <c r="F225" i="48"/>
  <c r="D223" i="48"/>
  <c r="L231" i="48"/>
  <c r="AB247" i="48"/>
  <c r="AD249" i="48"/>
  <c r="R237" i="48"/>
  <c r="AA246" i="48"/>
  <c r="N233" i="48"/>
  <c r="AE250" i="48"/>
  <c r="Q236" i="48"/>
  <c r="AH253" i="48"/>
  <c r="P235" i="48"/>
  <c r="AK256" i="48"/>
  <c r="E224" i="48"/>
  <c r="M232" i="48"/>
  <c r="AI254" i="48"/>
  <c r="U240" i="48"/>
  <c r="AC248" i="48"/>
  <c r="K230" i="48"/>
  <c r="H227" i="48"/>
  <c r="AR22" i="48"/>
  <c r="H13" i="44"/>
  <c r="G18" i="44"/>
  <c r="G20" i="44" s="1"/>
  <c r="I47" i="11"/>
  <c r="M11" i="45"/>
  <c r="M16" i="45" s="1"/>
  <c r="M18" i="45" s="1"/>
  <c r="O15" i="44"/>
  <c r="N10" i="43"/>
  <c r="M15" i="43"/>
  <c r="M17" i="43" s="1"/>
  <c r="AB44" i="11" l="1"/>
  <c r="H45" i="11"/>
  <c r="X17" i="39"/>
  <c r="U44" i="11" s="1"/>
  <c r="O17" i="39"/>
  <c r="L44" i="11" s="1"/>
  <c r="Y17" i="39"/>
  <c r="V44" i="11" s="1"/>
  <c r="AD17" i="39"/>
  <c r="AA44" i="11" s="1"/>
  <c r="T17" i="39"/>
  <c r="Q44" i="11" s="1"/>
  <c r="M17" i="39"/>
  <c r="J44" i="11" s="1"/>
  <c r="U17" i="39"/>
  <c r="R44" i="11" s="1"/>
  <c r="AA17" i="39"/>
  <c r="X44" i="11" s="1"/>
  <c r="W17" i="39"/>
  <c r="T44" i="11" s="1"/>
  <c r="S17" i="39"/>
  <c r="P44" i="11" s="1"/>
  <c r="P17" i="39"/>
  <c r="M44" i="11" s="1"/>
  <c r="L17" i="39"/>
  <c r="V17" i="39"/>
  <c r="S44" i="11" s="1"/>
  <c r="AB17" i="39"/>
  <c r="Y44" i="11" s="1"/>
  <c r="Z17" i="39"/>
  <c r="W44" i="11" s="1"/>
  <c r="AC17" i="39"/>
  <c r="Z44" i="11" s="1"/>
  <c r="R17" i="39"/>
  <c r="O44" i="11" s="1"/>
  <c r="N17" i="39"/>
  <c r="K44" i="11" s="1"/>
  <c r="G35" i="48"/>
  <c r="H35" i="48" s="1"/>
  <c r="L30" i="48"/>
  <c r="AL30" i="48" s="1"/>
  <c r="D31" i="48"/>
  <c r="I31" i="48" s="1"/>
  <c r="K31" i="48" s="1"/>
  <c r="M31" i="48" s="1"/>
  <c r="E35" i="48"/>
  <c r="A321" i="48"/>
  <c r="B322" i="48"/>
  <c r="AE348" i="48"/>
  <c r="AJ353" i="48"/>
  <c r="AC346" i="48"/>
  <c r="Z343" i="48"/>
  <c r="N331" i="48"/>
  <c r="R335" i="48"/>
  <c r="M330" i="48"/>
  <c r="AL355" i="48"/>
  <c r="D321" i="48"/>
  <c r="G324" i="48"/>
  <c r="AH351" i="48"/>
  <c r="K328" i="48"/>
  <c r="Q334" i="48"/>
  <c r="AG350" i="48"/>
  <c r="U338" i="48"/>
  <c r="AD347" i="48"/>
  <c r="T337" i="48"/>
  <c r="H325" i="48"/>
  <c r="O332" i="48"/>
  <c r="L329" i="48"/>
  <c r="E322" i="48"/>
  <c r="AK354" i="48"/>
  <c r="F323" i="48"/>
  <c r="Y342" i="48"/>
  <c r="AF349" i="48"/>
  <c r="X341" i="48"/>
  <c r="AA344" i="48"/>
  <c r="V339" i="48"/>
  <c r="AI352" i="48"/>
  <c r="J327" i="48"/>
  <c r="W340" i="48"/>
  <c r="P333" i="48"/>
  <c r="C320" i="48"/>
  <c r="AM320" i="48" s="1"/>
  <c r="J36" i="48" s="1"/>
  <c r="AB345" i="48"/>
  <c r="I326" i="48"/>
  <c r="S336" i="48"/>
  <c r="S29" i="48"/>
  <c r="D224" i="48"/>
  <c r="R238" i="48"/>
  <c r="N234" i="48"/>
  <c r="O235" i="48"/>
  <c r="AD250" i="48"/>
  <c r="L232" i="48"/>
  <c r="X244" i="48"/>
  <c r="H228" i="48"/>
  <c r="C223" i="48"/>
  <c r="AM223" i="48" s="1"/>
  <c r="J230" i="48"/>
  <c r="Q237" i="48"/>
  <c r="AH254" i="48"/>
  <c r="W243" i="48"/>
  <c r="AL258" i="48"/>
  <c r="I229" i="48"/>
  <c r="AB248" i="48"/>
  <c r="AF252" i="48"/>
  <c r="V242" i="48"/>
  <c r="Z246" i="48"/>
  <c r="AG253" i="48"/>
  <c r="Y245" i="48"/>
  <c r="S239" i="48"/>
  <c r="AE251" i="48"/>
  <c r="AJ256" i="48"/>
  <c r="T240" i="48"/>
  <c r="K231" i="48"/>
  <c r="F226" i="48"/>
  <c r="G227" i="48"/>
  <c r="AK257" i="48"/>
  <c r="AI255" i="48"/>
  <c r="AA247" i="48"/>
  <c r="E225" i="48"/>
  <c r="M233" i="48"/>
  <c r="AC249" i="48"/>
  <c r="P236" i="48"/>
  <c r="U241" i="48"/>
  <c r="Q28" i="48"/>
  <c r="AR23" i="48"/>
  <c r="AC36" i="48"/>
  <c r="Y37" i="48"/>
  <c r="Z37" i="48"/>
  <c r="AD37" i="48" s="1"/>
  <c r="AT20" i="48"/>
  <c r="AV19" i="48"/>
  <c r="AY19" i="48" s="1"/>
  <c r="AZ19" i="48" s="1"/>
  <c r="A224" i="48"/>
  <c r="B225" i="48"/>
  <c r="I13" i="44"/>
  <c r="I18" i="44" s="1"/>
  <c r="I20" i="44" s="1"/>
  <c r="H18" i="44"/>
  <c r="H20" i="44" s="1"/>
  <c r="J47" i="11"/>
  <c r="N11" i="45"/>
  <c r="N16" i="45" s="1"/>
  <c r="P15" i="44"/>
  <c r="O10" i="43"/>
  <c r="N15" i="43"/>
  <c r="O11" i="45" l="1"/>
  <c r="O16" i="45" s="1"/>
  <c r="O18" i="45" s="1"/>
  <c r="I17" i="39"/>
  <c r="F44" i="11" s="1"/>
  <c r="H46" i="11"/>
  <c r="H48" i="11" s="1"/>
  <c r="N17" i="43"/>
  <c r="N18" i="45"/>
  <c r="I44" i="11"/>
  <c r="G44" i="11" s="1"/>
  <c r="G36" i="48"/>
  <c r="H36" i="48" s="1"/>
  <c r="AN31" i="48"/>
  <c r="O31" i="48" s="1"/>
  <c r="L31" i="48"/>
  <c r="D32" i="48"/>
  <c r="I32" i="48" s="1"/>
  <c r="D33" i="48" s="1"/>
  <c r="I33" i="48" s="1"/>
  <c r="E36" i="48"/>
  <c r="B323" i="48"/>
  <c r="A322" i="48"/>
  <c r="H326" i="48"/>
  <c r="E323" i="48"/>
  <c r="J328" i="48"/>
  <c r="AD348" i="48"/>
  <c r="AK355" i="48"/>
  <c r="R336" i="48"/>
  <c r="I327" i="48"/>
  <c r="Y343" i="48"/>
  <c r="U339" i="48"/>
  <c r="X342" i="48"/>
  <c r="AH352" i="48"/>
  <c r="V340" i="48"/>
  <c r="AC347" i="48"/>
  <c r="P334" i="48"/>
  <c r="S337" i="48"/>
  <c r="AB346" i="48"/>
  <c r="AL356" i="48"/>
  <c r="AE349" i="48"/>
  <c r="AG351" i="48"/>
  <c r="F324" i="48"/>
  <c r="O333" i="48"/>
  <c r="G325" i="48"/>
  <c r="N332" i="48"/>
  <c r="T338" i="48"/>
  <c r="K329" i="48"/>
  <c r="M331" i="48"/>
  <c r="Q335" i="48"/>
  <c r="L330" i="48"/>
  <c r="D322" i="48"/>
  <c r="Z344" i="48"/>
  <c r="AI353" i="48"/>
  <c r="AJ354" i="48"/>
  <c r="W341" i="48"/>
  <c r="AF350" i="48"/>
  <c r="AA345" i="48"/>
  <c r="C321" i="48"/>
  <c r="AM321" i="48" s="1"/>
  <c r="J37" i="48" s="1"/>
  <c r="AR24" i="48"/>
  <c r="A225" i="48"/>
  <c r="B226" i="48"/>
  <c r="R28" i="48"/>
  <c r="AC37" i="48"/>
  <c r="Z38" i="48"/>
  <c r="AD38" i="48" s="1"/>
  <c r="Y38" i="48"/>
  <c r="AT21" i="48"/>
  <c r="AV20" i="48"/>
  <c r="AY20" i="48" s="1"/>
  <c r="AZ20" i="48" s="1"/>
  <c r="P30" i="48"/>
  <c r="L233" i="48"/>
  <c r="O236" i="48"/>
  <c r="AB249" i="48"/>
  <c r="Q238" i="48"/>
  <c r="V243" i="48"/>
  <c r="Z247" i="48"/>
  <c r="AE252" i="48"/>
  <c r="F227" i="48"/>
  <c r="J231" i="48"/>
  <c r="N235" i="48"/>
  <c r="I230" i="48"/>
  <c r="T241" i="48"/>
  <c r="C224" i="48"/>
  <c r="AM224" i="48" s="1"/>
  <c r="R239" i="48"/>
  <c r="W244" i="48"/>
  <c r="Y246" i="48"/>
  <c r="AF253" i="48"/>
  <c r="P237" i="48"/>
  <c r="AD251" i="48"/>
  <c r="AI256" i="48"/>
  <c r="AA248" i="48"/>
  <c r="AG254" i="48"/>
  <c r="AL259" i="48"/>
  <c r="AJ257" i="48"/>
  <c r="AH255" i="48"/>
  <c r="K232" i="48"/>
  <c r="E226" i="48"/>
  <c r="G228" i="48"/>
  <c r="S240" i="48"/>
  <c r="AC250" i="48"/>
  <c r="M234" i="48"/>
  <c r="U242" i="48"/>
  <c r="AK258" i="48"/>
  <c r="X245" i="48"/>
  <c r="D225" i="48"/>
  <c r="H229" i="48"/>
  <c r="AE29" i="48"/>
  <c r="T29" i="48"/>
  <c r="J13" i="44"/>
  <c r="I46" i="11"/>
  <c r="P11" i="45"/>
  <c r="P16" i="45" s="1"/>
  <c r="P18" i="45" s="1"/>
  <c r="L47" i="11"/>
  <c r="Q15" i="44"/>
  <c r="O15" i="43"/>
  <c r="P10" i="43"/>
  <c r="O17" i="43" l="1"/>
  <c r="J45" i="11" s="1"/>
  <c r="I45" i="11"/>
  <c r="I48" i="11" s="1"/>
  <c r="K47" i="11"/>
  <c r="G37" i="48"/>
  <c r="H37" i="48" s="1"/>
  <c r="AL31" i="48"/>
  <c r="P31" i="48" s="1"/>
  <c r="AN32" i="48"/>
  <c r="O32" i="48" s="1"/>
  <c r="K32" i="48"/>
  <c r="L32" i="48" s="1"/>
  <c r="D34" i="48"/>
  <c r="AN34" i="48" s="1"/>
  <c r="O34" i="48" s="1"/>
  <c r="K33" i="48"/>
  <c r="L33" i="48" s="1"/>
  <c r="AN33" i="48"/>
  <c r="O33" i="48" s="1"/>
  <c r="E37" i="48"/>
  <c r="O334" i="48"/>
  <c r="U340" i="48"/>
  <c r="G326" i="48"/>
  <c r="AB347" i="48"/>
  <c r="AI354" i="48"/>
  <c r="R337" i="48"/>
  <c r="AD349" i="48"/>
  <c r="H327" i="48"/>
  <c r="L331" i="48"/>
  <c r="T339" i="48"/>
  <c r="Z345" i="48"/>
  <c r="AL357" i="48"/>
  <c r="Q336" i="48"/>
  <c r="W342" i="48"/>
  <c r="K330" i="48"/>
  <c r="AA346" i="48"/>
  <c r="P335" i="48"/>
  <c r="AF351" i="48"/>
  <c r="Y344" i="48"/>
  <c r="S338" i="48"/>
  <c r="C322" i="48"/>
  <c r="AM322" i="48" s="1"/>
  <c r="J38" i="48" s="1"/>
  <c r="AH353" i="48"/>
  <c r="V341" i="48"/>
  <c r="E324" i="48"/>
  <c r="AK356" i="48"/>
  <c r="AE350" i="48"/>
  <c r="I328" i="48"/>
  <c r="AG352" i="48"/>
  <c r="F325" i="48"/>
  <c r="AJ355" i="48"/>
  <c r="J329" i="48"/>
  <c r="AC348" i="48"/>
  <c r="N333" i="48"/>
  <c r="X343" i="48"/>
  <c r="D323" i="48"/>
  <c r="M332" i="48"/>
  <c r="A323" i="48"/>
  <c r="B324" i="48"/>
  <c r="Q30" i="48"/>
  <c r="S28" i="48"/>
  <c r="B227" i="48"/>
  <c r="A226" i="48"/>
  <c r="D226" i="48"/>
  <c r="L234" i="48"/>
  <c r="AB250" i="48"/>
  <c r="AD252" i="48"/>
  <c r="AE253" i="48"/>
  <c r="AG255" i="48"/>
  <c r="Q239" i="48"/>
  <c r="J232" i="48"/>
  <c r="V244" i="48"/>
  <c r="O237" i="48"/>
  <c r="R240" i="48"/>
  <c r="W245" i="48"/>
  <c r="Z248" i="48"/>
  <c r="AA249" i="48"/>
  <c r="G229" i="48"/>
  <c r="K233" i="48"/>
  <c r="H230" i="48"/>
  <c r="AJ258" i="48"/>
  <c r="AI257" i="48"/>
  <c r="T242" i="48"/>
  <c r="Y247" i="48"/>
  <c r="AH256" i="48"/>
  <c r="AL260" i="48"/>
  <c r="N236" i="48"/>
  <c r="F228" i="48"/>
  <c r="P238" i="48"/>
  <c r="C225" i="48"/>
  <c r="AM225" i="48" s="1"/>
  <c r="E227" i="48"/>
  <c r="M235" i="48"/>
  <c r="AK259" i="48"/>
  <c r="U243" i="48"/>
  <c r="I231" i="48"/>
  <c r="AF254" i="48"/>
  <c r="AC251" i="48"/>
  <c r="S241" i="48"/>
  <c r="X246" i="48"/>
  <c r="AR25" i="48"/>
  <c r="Z39" i="48"/>
  <c r="AD39" i="48" s="1"/>
  <c r="AC38" i="48"/>
  <c r="Y39" i="48"/>
  <c r="AV21" i="48"/>
  <c r="AY21" i="48" s="1"/>
  <c r="AZ21" i="48" s="1"/>
  <c r="AT22" i="48"/>
  <c r="K13" i="44"/>
  <c r="J18" i="44"/>
  <c r="Q11" i="45"/>
  <c r="Q16" i="45" s="1"/>
  <c r="Q18" i="45" s="1"/>
  <c r="R15" i="44"/>
  <c r="Q10" i="43"/>
  <c r="P15" i="43"/>
  <c r="P17" i="43" l="1"/>
  <c r="J20" i="44"/>
  <c r="G38" i="48"/>
  <c r="H38" i="48" s="1"/>
  <c r="Q31" i="48"/>
  <c r="R31" i="48" s="1"/>
  <c r="S31" i="48" s="1"/>
  <c r="AE31" i="48" s="1"/>
  <c r="M32" i="48"/>
  <c r="AL32" i="48" s="1"/>
  <c r="P32" i="48" s="1"/>
  <c r="M33" i="48"/>
  <c r="AL33" i="48" s="1"/>
  <c r="I34" i="48"/>
  <c r="D35" i="48" s="1"/>
  <c r="I35" i="48" s="1"/>
  <c r="E38" i="48"/>
  <c r="W343" i="48"/>
  <c r="R338" i="48"/>
  <c r="D324" i="48"/>
  <c r="AA347" i="48"/>
  <c r="L332" i="48"/>
  <c r="P336" i="48"/>
  <c r="K331" i="48"/>
  <c r="AD350" i="48"/>
  <c r="U341" i="48"/>
  <c r="H328" i="48"/>
  <c r="AI355" i="48"/>
  <c r="O335" i="48"/>
  <c r="S339" i="48"/>
  <c r="I329" i="48"/>
  <c r="X344" i="48"/>
  <c r="F326" i="48"/>
  <c r="AJ356" i="48"/>
  <c r="AE351" i="48"/>
  <c r="E325" i="48"/>
  <c r="M333" i="48"/>
  <c r="V342" i="48"/>
  <c r="AL358" i="48"/>
  <c r="AG353" i="48"/>
  <c r="Q337" i="48"/>
  <c r="AF352" i="48"/>
  <c r="AH354" i="48"/>
  <c r="N334" i="48"/>
  <c r="J330" i="48"/>
  <c r="AK357" i="48"/>
  <c r="C323" i="48"/>
  <c r="AM323" i="48" s="1"/>
  <c r="J39" i="48" s="1"/>
  <c r="Z346" i="48"/>
  <c r="G327" i="48"/>
  <c r="AB348" i="48"/>
  <c r="T340" i="48"/>
  <c r="AC349" i="48"/>
  <c r="Y345" i="48"/>
  <c r="A324" i="48"/>
  <c r="B325" i="48"/>
  <c r="T28" i="48"/>
  <c r="AE28" i="48"/>
  <c r="J233" i="48"/>
  <c r="Z249" i="48"/>
  <c r="I232" i="48"/>
  <c r="N237" i="48"/>
  <c r="Y248" i="48"/>
  <c r="D227" i="48"/>
  <c r="AF255" i="48"/>
  <c r="AD253" i="48"/>
  <c r="W246" i="48"/>
  <c r="G230" i="48"/>
  <c r="P239" i="48"/>
  <c r="H231" i="48"/>
  <c r="S242" i="48"/>
  <c r="V245" i="48"/>
  <c r="X247" i="48"/>
  <c r="Q240" i="48"/>
  <c r="AB251" i="48"/>
  <c r="AJ259" i="48"/>
  <c r="L235" i="48"/>
  <c r="AE254" i="48"/>
  <c r="T243" i="48"/>
  <c r="AH257" i="48"/>
  <c r="O238" i="48"/>
  <c r="R241" i="48"/>
  <c r="U244" i="48"/>
  <c r="AA250" i="48"/>
  <c r="AL261" i="48"/>
  <c r="C226" i="48"/>
  <c r="AM226" i="48" s="1"/>
  <c r="AK260" i="48"/>
  <c r="AI258" i="48"/>
  <c r="AG256" i="48"/>
  <c r="F229" i="48"/>
  <c r="E228" i="48"/>
  <c r="M236" i="48"/>
  <c r="K234" i="48"/>
  <c r="AC252" i="48"/>
  <c r="A227" i="48"/>
  <c r="B228" i="48"/>
  <c r="R30" i="48"/>
  <c r="AV22" i="48"/>
  <c r="AY22" i="48" s="1"/>
  <c r="AZ22" i="48" s="1"/>
  <c r="AT23" i="48"/>
  <c r="Y40" i="48"/>
  <c r="AC39" i="48"/>
  <c r="Z40" i="48"/>
  <c r="AD40" i="48" s="1"/>
  <c r="AR26" i="48"/>
  <c r="L13" i="44"/>
  <c r="K18" i="44"/>
  <c r="M47" i="11"/>
  <c r="R11" i="45"/>
  <c r="R16" i="45" s="1"/>
  <c r="R18" i="45" s="1"/>
  <c r="N47" i="11"/>
  <c r="S15" i="44"/>
  <c r="R10" i="43"/>
  <c r="Q15" i="43"/>
  <c r="J46" i="11" l="1"/>
  <c r="J48" i="11" s="1"/>
  <c r="Q17" i="43"/>
  <c r="L45" i="11" s="1"/>
  <c r="K20" i="44"/>
  <c r="K46" i="11" s="1"/>
  <c r="K45" i="11"/>
  <c r="G39" i="48"/>
  <c r="H39" i="48" s="1"/>
  <c r="T31" i="48"/>
  <c r="D36" i="48"/>
  <c r="I36" i="48" s="1"/>
  <c r="D37" i="48" s="1"/>
  <c r="K35" i="48"/>
  <c r="M35" i="48" s="1"/>
  <c r="AN35" i="48"/>
  <c r="O35" i="48" s="1"/>
  <c r="K34" i="48"/>
  <c r="M34" i="48" s="1"/>
  <c r="E39" i="48"/>
  <c r="A325" i="48"/>
  <c r="B326" i="48"/>
  <c r="AH355" i="48"/>
  <c r="X345" i="48"/>
  <c r="P337" i="48"/>
  <c r="D325" i="48"/>
  <c r="AK358" i="48"/>
  <c r="AG354" i="48"/>
  <c r="H329" i="48"/>
  <c r="Y346" i="48"/>
  <c r="AC350" i="48"/>
  <c r="E326" i="48"/>
  <c r="V343" i="48"/>
  <c r="L333" i="48"/>
  <c r="AE352" i="48"/>
  <c r="M334" i="48"/>
  <c r="S340" i="48"/>
  <c r="F327" i="48"/>
  <c r="Q338" i="48"/>
  <c r="AL359" i="48"/>
  <c r="R339" i="48"/>
  <c r="K332" i="48"/>
  <c r="AJ357" i="48"/>
  <c r="AA348" i="48"/>
  <c r="AB349" i="48"/>
  <c r="G328" i="48"/>
  <c r="O336" i="48"/>
  <c r="T341" i="48"/>
  <c r="U342" i="48"/>
  <c r="AF353" i="48"/>
  <c r="C324" i="48"/>
  <c r="AM324" i="48" s="1"/>
  <c r="J40" i="48" s="1"/>
  <c r="AD351" i="48"/>
  <c r="N335" i="48"/>
  <c r="I330" i="48"/>
  <c r="W344" i="48"/>
  <c r="AI356" i="48"/>
  <c r="Z347" i="48"/>
  <c r="J331" i="48"/>
  <c r="Q32" i="48"/>
  <c r="R32" i="48" s="1"/>
  <c r="S32" i="48" s="1"/>
  <c r="A228" i="48"/>
  <c r="B229" i="48"/>
  <c r="O239" i="48"/>
  <c r="V246" i="48"/>
  <c r="R242" i="48"/>
  <c r="G231" i="48"/>
  <c r="I233" i="48"/>
  <c r="P240" i="48"/>
  <c r="D228" i="48"/>
  <c r="F230" i="48"/>
  <c r="C227" i="48"/>
  <c r="AM227" i="48" s="1"/>
  <c r="H232" i="48"/>
  <c r="N238" i="48"/>
  <c r="L236" i="48"/>
  <c r="AE255" i="48"/>
  <c r="AG257" i="48"/>
  <c r="X248" i="48"/>
  <c r="AF256" i="48"/>
  <c r="AJ260" i="48"/>
  <c r="Y249" i="48"/>
  <c r="AI259" i="48"/>
  <c r="K235" i="48"/>
  <c r="AD254" i="48"/>
  <c r="T244" i="48"/>
  <c r="Z250" i="48"/>
  <c r="AH258" i="48"/>
  <c r="Q241" i="48"/>
  <c r="AL262" i="48"/>
  <c r="J234" i="48"/>
  <c r="AC253" i="48"/>
  <c r="W247" i="48"/>
  <c r="AB252" i="48"/>
  <c r="AA251" i="48"/>
  <c r="E229" i="48"/>
  <c r="AK261" i="48"/>
  <c r="U245" i="48"/>
  <c r="M237" i="48"/>
  <c r="S243" i="48"/>
  <c r="AV23" i="48"/>
  <c r="AY23" i="48" s="1"/>
  <c r="AZ23" i="48" s="1"/>
  <c r="AT24" i="48"/>
  <c r="AC40" i="48"/>
  <c r="Z41" i="48"/>
  <c r="AD41" i="48" s="1"/>
  <c r="Y41" i="48"/>
  <c r="AR27" i="48"/>
  <c r="P33" i="48"/>
  <c r="Q33" i="48" s="1"/>
  <c r="S30" i="48"/>
  <c r="M13" i="44"/>
  <c r="L18" i="44"/>
  <c r="S11" i="45"/>
  <c r="S16" i="45" s="1"/>
  <c r="S18" i="45" s="1"/>
  <c r="T15" i="44"/>
  <c r="S10" i="43"/>
  <c r="R15" i="43"/>
  <c r="K48" i="11" l="1"/>
  <c r="R17" i="43"/>
  <c r="M45" i="11" s="1"/>
  <c r="L20" i="44"/>
  <c r="L46" i="11" s="1"/>
  <c r="L48" i="11" s="1"/>
  <c r="G40" i="48"/>
  <c r="H40" i="48" s="1"/>
  <c r="L35" i="48"/>
  <c r="AL35" i="48" s="1"/>
  <c r="AN36" i="48"/>
  <c r="O36" i="48" s="1"/>
  <c r="L34" i="48"/>
  <c r="AL34" i="48" s="1"/>
  <c r="P34" i="48" s="1"/>
  <c r="Q34" i="48" s="1"/>
  <c r="R34" i="48" s="1"/>
  <c r="I37" i="48"/>
  <c r="K37" i="48" s="1"/>
  <c r="AN37" i="48"/>
  <c r="O37" i="48" s="1"/>
  <c r="K36" i="48"/>
  <c r="L36" i="48" s="1"/>
  <c r="E40" i="48"/>
  <c r="A326" i="48"/>
  <c r="B327" i="48"/>
  <c r="AE353" i="48"/>
  <c r="F328" i="48"/>
  <c r="AG355" i="48"/>
  <c r="U343" i="48"/>
  <c r="G329" i="48"/>
  <c r="R340" i="48"/>
  <c r="D326" i="48"/>
  <c r="S341" i="48"/>
  <c r="C325" i="48"/>
  <c r="AM325" i="48" s="1"/>
  <c r="J41" i="48" s="1"/>
  <c r="W345" i="48"/>
  <c r="Z348" i="48"/>
  <c r="P338" i="48"/>
  <c r="AB350" i="48"/>
  <c r="L334" i="48"/>
  <c r="Y347" i="48"/>
  <c r="J332" i="48"/>
  <c r="AF354" i="48"/>
  <c r="AA349" i="48"/>
  <c r="AD352" i="48"/>
  <c r="K333" i="48"/>
  <c r="AI357" i="48"/>
  <c r="Q339" i="48"/>
  <c r="AC351" i="48"/>
  <c r="V344" i="48"/>
  <c r="AL360" i="48"/>
  <c r="AJ358" i="48"/>
  <c r="I331" i="48"/>
  <c r="AK359" i="48"/>
  <c r="M335" i="48"/>
  <c r="E327" i="48"/>
  <c r="O337" i="48"/>
  <c r="AH356" i="48"/>
  <c r="T342" i="48"/>
  <c r="H330" i="48"/>
  <c r="X346" i="48"/>
  <c r="N336" i="48"/>
  <c r="T30" i="48"/>
  <c r="AE30" i="48"/>
  <c r="R33" i="48"/>
  <c r="S33" i="48" s="1"/>
  <c r="B230" i="48"/>
  <c r="A229" i="48"/>
  <c r="AC41" i="48"/>
  <c r="Y42" i="48"/>
  <c r="Z42" i="48"/>
  <c r="AD42" i="48" s="1"/>
  <c r="G232" i="48"/>
  <c r="L237" i="48"/>
  <c r="W248" i="48"/>
  <c r="D229" i="48"/>
  <c r="I234" i="48"/>
  <c r="AB253" i="48"/>
  <c r="J235" i="48"/>
  <c r="N239" i="48"/>
  <c r="Y250" i="48"/>
  <c r="Z251" i="48"/>
  <c r="AE256" i="48"/>
  <c r="AF257" i="48"/>
  <c r="AG258" i="48"/>
  <c r="AH259" i="48"/>
  <c r="AJ261" i="48"/>
  <c r="AL263" i="48"/>
  <c r="O240" i="48"/>
  <c r="F231" i="48"/>
  <c r="H233" i="48"/>
  <c r="K236" i="48"/>
  <c r="R243" i="48"/>
  <c r="V247" i="48"/>
  <c r="AA252" i="48"/>
  <c r="T245" i="48"/>
  <c r="AD255" i="48"/>
  <c r="Q242" i="48"/>
  <c r="X249" i="48"/>
  <c r="S244" i="48"/>
  <c r="C228" i="48"/>
  <c r="AM228" i="48" s="1"/>
  <c r="M238" i="48"/>
  <c r="AC254" i="48"/>
  <c r="P241" i="48"/>
  <c r="AI260" i="48"/>
  <c r="E230" i="48"/>
  <c r="AK262" i="48"/>
  <c r="U246" i="48"/>
  <c r="AR28" i="48"/>
  <c r="AE32" i="48"/>
  <c r="T32" i="48"/>
  <c r="AV24" i="48"/>
  <c r="AY24" i="48" s="1"/>
  <c r="AZ24" i="48" s="1"/>
  <c r="AT25" i="48"/>
  <c r="N13" i="44"/>
  <c r="M18" i="44"/>
  <c r="O47" i="11"/>
  <c r="T11" i="45"/>
  <c r="T16" i="45" s="1"/>
  <c r="T18" i="45" s="1"/>
  <c r="P47" i="11"/>
  <c r="U15" i="44"/>
  <c r="S15" i="43"/>
  <c r="T10" i="43"/>
  <c r="M20" i="44" l="1"/>
  <c r="M46" i="11" s="1"/>
  <c r="M48" i="11" s="1"/>
  <c r="S17" i="43"/>
  <c r="N45" i="11" s="1"/>
  <c r="G41" i="48"/>
  <c r="H41" i="48" s="1"/>
  <c r="D38" i="48"/>
  <c r="I38" i="48" s="1"/>
  <c r="K38" i="48" s="1"/>
  <c r="M36" i="48"/>
  <c r="AL36" i="48" s="1"/>
  <c r="E41" i="48"/>
  <c r="A327" i="48"/>
  <c r="B328" i="48"/>
  <c r="J333" i="48"/>
  <c r="H331" i="48"/>
  <c r="AI358" i="48"/>
  <c r="AA350" i="48"/>
  <c r="Q340" i="48"/>
  <c r="C326" i="48"/>
  <c r="AM326" i="48" s="1"/>
  <c r="J42" i="48" s="1"/>
  <c r="Z349" i="48"/>
  <c r="AK360" i="48"/>
  <c r="M336" i="48"/>
  <c r="F329" i="48"/>
  <c r="O338" i="48"/>
  <c r="V345" i="48"/>
  <c r="Y348" i="48"/>
  <c r="D327" i="48"/>
  <c r="P339" i="48"/>
  <c r="AC352" i="48"/>
  <c r="AL361" i="48"/>
  <c r="E328" i="48"/>
  <c r="R341" i="48"/>
  <c r="AG356" i="48"/>
  <c r="AB351" i="48"/>
  <c r="K334" i="48"/>
  <c r="U344" i="48"/>
  <c r="AE354" i="48"/>
  <c r="N337" i="48"/>
  <c r="AF355" i="48"/>
  <c r="T343" i="48"/>
  <c r="W346" i="48"/>
  <c r="AJ359" i="48"/>
  <c r="AD353" i="48"/>
  <c r="I332" i="48"/>
  <c r="AH357" i="48"/>
  <c r="L335" i="48"/>
  <c r="X347" i="48"/>
  <c r="S342" i="48"/>
  <c r="G330" i="48"/>
  <c r="AR29" i="48"/>
  <c r="Z43" i="48"/>
  <c r="AD43" i="48" s="1"/>
  <c r="AC42" i="48"/>
  <c r="Y43" i="48"/>
  <c r="L37" i="48"/>
  <c r="M37" i="48"/>
  <c r="T33" i="48"/>
  <c r="AE33" i="48"/>
  <c r="S34" i="48"/>
  <c r="Q243" i="48"/>
  <c r="L238" i="48"/>
  <c r="V248" i="48"/>
  <c r="AB254" i="48"/>
  <c r="C229" i="48"/>
  <c r="AM229" i="48" s="1"/>
  <c r="H234" i="48"/>
  <c r="R244" i="48"/>
  <c r="I235" i="48"/>
  <c r="G233" i="48"/>
  <c r="F232" i="48"/>
  <c r="W249" i="48"/>
  <c r="Y251" i="48"/>
  <c r="AA253" i="48"/>
  <c r="J236" i="48"/>
  <c r="S245" i="48"/>
  <c r="O241" i="48"/>
  <c r="X250" i="48"/>
  <c r="AF258" i="48"/>
  <c r="AJ262" i="48"/>
  <c r="AD256" i="48"/>
  <c r="AL264" i="48"/>
  <c r="AC255" i="48"/>
  <c r="AI261" i="48"/>
  <c r="M239" i="48"/>
  <c r="T246" i="48"/>
  <c r="N240" i="48"/>
  <c r="AK263" i="48"/>
  <c r="Z252" i="48"/>
  <c r="AH260" i="48"/>
  <c r="AG259" i="48"/>
  <c r="AE257" i="48"/>
  <c r="E231" i="48"/>
  <c r="P242" i="48"/>
  <c r="K237" i="48"/>
  <c r="D230" i="48"/>
  <c r="U247" i="48"/>
  <c r="AV25" i="48"/>
  <c r="AY25" i="48" s="1"/>
  <c r="AZ25" i="48" s="1"/>
  <c r="AT26" i="48"/>
  <c r="B231" i="48"/>
  <c r="A230" i="48"/>
  <c r="P35" i="48"/>
  <c r="Q35" i="48" s="1"/>
  <c r="O13" i="44"/>
  <c r="N18" i="44"/>
  <c r="Q47" i="11"/>
  <c r="U11" i="45"/>
  <c r="U16" i="45" s="1"/>
  <c r="U18" i="45" s="1"/>
  <c r="V15" i="44"/>
  <c r="T15" i="43"/>
  <c r="U10" i="43"/>
  <c r="T17" i="43" l="1"/>
  <c r="O45" i="11" s="1"/>
  <c r="N20" i="44"/>
  <c r="N46" i="11" s="1"/>
  <c r="N48" i="11" s="1"/>
  <c r="G42" i="48"/>
  <c r="H42" i="48" s="1"/>
  <c r="E42" i="48"/>
  <c r="AN38" i="48"/>
  <c r="O38" i="48" s="1"/>
  <c r="D39" i="48"/>
  <c r="AN39" i="48" s="1"/>
  <c r="O39" i="48" s="1"/>
  <c r="B329" i="48"/>
  <c r="A328" i="48"/>
  <c r="Q341" i="48"/>
  <c r="AF356" i="48"/>
  <c r="AL362" i="48"/>
  <c r="V346" i="48"/>
  <c r="J334" i="48"/>
  <c r="S343" i="48"/>
  <c r="AK361" i="48"/>
  <c r="Y349" i="48"/>
  <c r="W347" i="48"/>
  <c r="F330" i="48"/>
  <c r="D328" i="48"/>
  <c r="U345" i="48"/>
  <c r="AB352" i="48"/>
  <c r="K335" i="48"/>
  <c r="I333" i="48"/>
  <c r="AD354" i="48"/>
  <c r="E329" i="48"/>
  <c r="AG357" i="48"/>
  <c r="Z350" i="48"/>
  <c r="M337" i="48"/>
  <c r="C327" i="48"/>
  <c r="AM327" i="48" s="1"/>
  <c r="J43" i="48" s="1"/>
  <c r="AI359" i="48"/>
  <c r="R342" i="48"/>
  <c r="N338" i="48"/>
  <c r="T344" i="48"/>
  <c r="AC353" i="48"/>
  <c r="O339" i="48"/>
  <c r="AA351" i="48"/>
  <c r="L336" i="48"/>
  <c r="X348" i="48"/>
  <c r="P340" i="48"/>
  <c r="AE355" i="48"/>
  <c r="H332" i="48"/>
  <c r="AH358" i="48"/>
  <c r="AJ360" i="48"/>
  <c r="G331" i="48"/>
  <c r="P36" i="48"/>
  <c r="Q36" i="48" s="1"/>
  <c r="A231" i="48"/>
  <c r="B232" i="48"/>
  <c r="T34" i="48"/>
  <c r="AE34" i="48"/>
  <c r="L38" i="48"/>
  <c r="M38" i="48"/>
  <c r="N241" i="48"/>
  <c r="Q244" i="48"/>
  <c r="D231" i="48"/>
  <c r="R245" i="48"/>
  <c r="L239" i="48"/>
  <c r="W250" i="48"/>
  <c r="X251" i="48"/>
  <c r="AD257" i="48"/>
  <c r="AE258" i="48"/>
  <c r="AF259" i="48"/>
  <c r="AG260" i="48"/>
  <c r="AH261" i="48"/>
  <c r="AJ263" i="48"/>
  <c r="AL265" i="48"/>
  <c r="K238" i="48"/>
  <c r="F233" i="48"/>
  <c r="I236" i="48"/>
  <c r="J237" i="48"/>
  <c r="P243" i="48"/>
  <c r="Y252" i="48"/>
  <c r="O242" i="48"/>
  <c r="AB255" i="48"/>
  <c r="Z253" i="48"/>
  <c r="G234" i="48"/>
  <c r="C230" i="48"/>
  <c r="AM230" i="48" s="1"/>
  <c r="AA254" i="48"/>
  <c r="E232" i="48"/>
  <c r="T247" i="48"/>
  <c r="V249" i="48"/>
  <c r="AK264" i="48"/>
  <c r="AI262" i="48"/>
  <c r="U248" i="48"/>
  <c r="AC256" i="48"/>
  <c r="M240" i="48"/>
  <c r="H235" i="48"/>
  <c r="S246" i="48"/>
  <c r="AR30" i="48"/>
  <c r="AL37" i="48"/>
  <c r="R35" i="48"/>
  <c r="S35" i="48" s="1"/>
  <c r="AT27" i="48"/>
  <c r="AV26" i="48"/>
  <c r="AY26" i="48" s="1"/>
  <c r="AZ26" i="48" s="1"/>
  <c r="Y44" i="48"/>
  <c r="AC43" i="48"/>
  <c r="Z44" i="48"/>
  <c r="AD44" i="48" s="1"/>
  <c r="P13" i="44"/>
  <c r="O18" i="44"/>
  <c r="V11" i="45"/>
  <c r="V16" i="45" s="1"/>
  <c r="V18" i="45" s="1"/>
  <c r="R47" i="11"/>
  <c r="W15" i="44"/>
  <c r="V10" i="43"/>
  <c r="U15" i="43"/>
  <c r="U17" i="43" l="1"/>
  <c r="P45" i="11" s="1"/>
  <c r="O20" i="44"/>
  <c r="O46" i="11" s="1"/>
  <c r="O48" i="11" s="1"/>
  <c r="G43" i="48"/>
  <c r="H43" i="48" s="1"/>
  <c r="E43" i="48"/>
  <c r="I39" i="48"/>
  <c r="K39" i="48" s="1"/>
  <c r="L39" i="48" s="1"/>
  <c r="O340" i="48"/>
  <c r="Q342" i="48"/>
  <c r="M338" i="48"/>
  <c r="P341" i="48"/>
  <c r="L337" i="48"/>
  <c r="Y350" i="48"/>
  <c r="Z351" i="48"/>
  <c r="AL363" i="48"/>
  <c r="J335" i="48"/>
  <c r="K336" i="48"/>
  <c r="C328" i="48"/>
  <c r="AM328" i="48" s="1"/>
  <c r="J44" i="48" s="1"/>
  <c r="W348" i="48"/>
  <c r="G332" i="48"/>
  <c r="AE356" i="48"/>
  <c r="AA352" i="48"/>
  <c r="S344" i="48"/>
  <c r="AD355" i="48"/>
  <c r="X349" i="48"/>
  <c r="H333" i="48"/>
  <c r="AG358" i="48"/>
  <c r="AK362" i="48"/>
  <c r="AI360" i="48"/>
  <c r="T345" i="48"/>
  <c r="V347" i="48"/>
  <c r="AB353" i="48"/>
  <c r="U346" i="48"/>
  <c r="AH359" i="48"/>
  <c r="AC354" i="48"/>
  <c r="D329" i="48"/>
  <c r="N339" i="48"/>
  <c r="AJ361" i="48"/>
  <c r="R343" i="48"/>
  <c r="AF357" i="48"/>
  <c r="I334" i="48"/>
  <c r="F331" i="48"/>
  <c r="E330" i="48"/>
  <c r="A329" i="48"/>
  <c r="B330" i="48"/>
  <c r="T35" i="48"/>
  <c r="AE35" i="48"/>
  <c r="AR31" i="48"/>
  <c r="P37" i="48"/>
  <c r="J238" i="48"/>
  <c r="F234" i="48"/>
  <c r="G235" i="48"/>
  <c r="V250" i="48"/>
  <c r="Z254" i="48"/>
  <c r="H236" i="48"/>
  <c r="X252" i="48"/>
  <c r="K239" i="48"/>
  <c r="L240" i="48"/>
  <c r="C231" i="48"/>
  <c r="AM231" i="48" s="1"/>
  <c r="D232" i="48"/>
  <c r="Y253" i="48"/>
  <c r="AB256" i="48"/>
  <c r="AF260" i="48"/>
  <c r="AJ264" i="48"/>
  <c r="R246" i="48"/>
  <c r="AE259" i="48"/>
  <c r="AI263" i="48"/>
  <c r="AA255" i="48"/>
  <c r="AD258" i="48"/>
  <c r="AH262" i="48"/>
  <c r="AL266" i="48"/>
  <c r="P244" i="48"/>
  <c r="N242" i="48"/>
  <c r="W251" i="48"/>
  <c r="AG261" i="48"/>
  <c r="I237" i="48"/>
  <c r="E233" i="48"/>
  <c r="O243" i="48"/>
  <c r="Q245" i="48"/>
  <c r="T248" i="48"/>
  <c r="U249" i="48"/>
  <c r="AC257" i="48"/>
  <c r="AK265" i="48"/>
  <c r="M241" i="48"/>
  <c r="S247" i="48"/>
  <c r="B233" i="48"/>
  <c r="A232" i="48"/>
  <c r="R36" i="48"/>
  <c r="S36" i="48" s="1"/>
  <c r="AC44" i="48"/>
  <c r="Z45" i="48"/>
  <c r="AD45" i="48" s="1"/>
  <c r="Y45" i="48"/>
  <c r="AT28" i="48"/>
  <c r="AV27" i="48"/>
  <c r="AY27" i="48" s="1"/>
  <c r="AZ27" i="48" s="1"/>
  <c r="AL38" i="48"/>
  <c r="Q13" i="44"/>
  <c r="P18" i="44"/>
  <c r="W11" i="45"/>
  <c r="W16" i="45" s="1"/>
  <c r="W18" i="45" s="1"/>
  <c r="S47" i="11"/>
  <c r="X15" i="44"/>
  <c r="W10" i="43"/>
  <c r="V15" i="43"/>
  <c r="V17" i="43" l="1"/>
  <c r="Q45" i="11" s="1"/>
  <c r="P20" i="44"/>
  <c r="P46" i="11" s="1"/>
  <c r="P48" i="11" s="1"/>
  <c r="G44" i="48"/>
  <c r="H44" i="48" s="1"/>
  <c r="E44" i="48"/>
  <c r="D40" i="48"/>
  <c r="I40" i="48" s="1"/>
  <c r="K40" i="48" s="1"/>
  <c r="M40" i="48" s="1"/>
  <c r="M39" i="48"/>
  <c r="AL39" i="48" s="1"/>
  <c r="M339" i="48"/>
  <c r="AL364" i="48"/>
  <c r="D330" i="48"/>
  <c r="AI361" i="48"/>
  <c r="AC355" i="48"/>
  <c r="AE357" i="48"/>
  <c r="C329" i="48"/>
  <c r="AM329" i="48" s="1"/>
  <c r="J45" i="48" s="1"/>
  <c r="P342" i="48"/>
  <c r="T346" i="48"/>
  <c r="N340" i="48"/>
  <c r="G333" i="48"/>
  <c r="Z352" i="48"/>
  <c r="S345" i="48"/>
  <c r="AK363" i="48"/>
  <c r="L338" i="48"/>
  <c r="W349" i="48"/>
  <c r="AJ362" i="48"/>
  <c r="AB354" i="48"/>
  <c r="R344" i="48"/>
  <c r="V348" i="48"/>
  <c r="K337" i="48"/>
  <c r="J336" i="48"/>
  <c r="H334" i="48"/>
  <c r="AF358" i="48"/>
  <c r="AH360" i="48"/>
  <c r="F332" i="48"/>
  <c r="AG359" i="48"/>
  <c r="Y351" i="48"/>
  <c r="U347" i="48"/>
  <c r="O341" i="48"/>
  <c r="AA353" i="48"/>
  <c r="Q343" i="48"/>
  <c r="I335" i="48"/>
  <c r="X350" i="48"/>
  <c r="AD356" i="48"/>
  <c r="E331" i="48"/>
  <c r="B331" i="48"/>
  <c r="A330" i="48"/>
  <c r="T36" i="48"/>
  <c r="AE36" i="48"/>
  <c r="A233" i="48"/>
  <c r="B234" i="48"/>
  <c r="AT29" i="48"/>
  <c r="AV28" i="48"/>
  <c r="AY28" i="48" s="1"/>
  <c r="AZ28" i="48" s="1"/>
  <c r="Q37" i="48"/>
  <c r="R37" i="48" s="1"/>
  <c r="Y46" i="48"/>
  <c r="AC45" i="48"/>
  <c r="Z46" i="48"/>
  <c r="AD46" i="48" s="1"/>
  <c r="AR32" i="48"/>
  <c r="P38" i="48"/>
  <c r="Q38" i="48" s="1"/>
  <c r="D233" i="48"/>
  <c r="G236" i="48"/>
  <c r="T249" i="48"/>
  <c r="I238" i="48"/>
  <c r="N243" i="48"/>
  <c r="R247" i="48"/>
  <c r="Z255" i="48"/>
  <c r="H237" i="48"/>
  <c r="L241" i="48"/>
  <c r="C232" i="48"/>
  <c r="AM232" i="48" s="1"/>
  <c r="F235" i="48"/>
  <c r="Q246" i="48"/>
  <c r="S248" i="48"/>
  <c r="V251" i="48"/>
  <c r="Y254" i="48"/>
  <c r="O244" i="48"/>
  <c r="AB257" i="48"/>
  <c r="AF261" i="48"/>
  <c r="AJ265" i="48"/>
  <c r="J239" i="48"/>
  <c r="AH263" i="48"/>
  <c r="W252" i="48"/>
  <c r="AE260" i="48"/>
  <c r="AK266" i="48"/>
  <c r="X253" i="48"/>
  <c r="AI264" i="48"/>
  <c r="AA256" i="48"/>
  <c r="AG262" i="48"/>
  <c r="AD259" i="48"/>
  <c r="AC258" i="48"/>
  <c r="AL267" i="48"/>
  <c r="P245" i="48"/>
  <c r="K240" i="48"/>
  <c r="M242" i="48"/>
  <c r="U250" i="48"/>
  <c r="E234" i="48"/>
  <c r="R13" i="44"/>
  <c r="Q18" i="44"/>
  <c r="X11" i="45"/>
  <c r="X16" i="45" s="1"/>
  <c r="X18" i="45" s="1"/>
  <c r="T47" i="11"/>
  <c r="Y15" i="44"/>
  <c r="W15" i="43"/>
  <c r="X10" i="43"/>
  <c r="W17" i="43" l="1"/>
  <c r="R45" i="11" s="1"/>
  <c r="Q20" i="44"/>
  <c r="Q46" i="11" s="1"/>
  <c r="Q48" i="11" s="1"/>
  <c r="G45" i="48"/>
  <c r="H45" i="48" s="1"/>
  <c r="E45" i="48"/>
  <c r="AN40" i="48"/>
  <c r="O40" i="48" s="1"/>
  <c r="D41" i="48"/>
  <c r="I41" i="48" s="1"/>
  <c r="K41" i="48" s="1"/>
  <c r="L41" i="48" s="1"/>
  <c r="L40" i="48"/>
  <c r="P39" i="48"/>
  <c r="Q39" i="48" s="1"/>
  <c r="R345" i="48"/>
  <c r="S346" i="48"/>
  <c r="AL365" i="48"/>
  <c r="AA354" i="48"/>
  <c r="U348" i="48"/>
  <c r="AE358" i="48"/>
  <c r="C330" i="48"/>
  <c r="AM330" i="48" s="1"/>
  <c r="J46" i="48" s="1"/>
  <c r="G334" i="48"/>
  <c r="Z353" i="48"/>
  <c r="P343" i="48"/>
  <c r="AH361" i="48"/>
  <c r="H335" i="48"/>
  <c r="I336" i="48"/>
  <c r="Y352" i="48"/>
  <c r="M340" i="48"/>
  <c r="Q344" i="48"/>
  <c r="AF359" i="48"/>
  <c r="J337" i="48"/>
  <c r="F333" i="48"/>
  <c r="D331" i="48"/>
  <c r="AG360" i="48"/>
  <c r="AB355" i="48"/>
  <c r="N341" i="48"/>
  <c r="AJ363" i="48"/>
  <c r="V349" i="48"/>
  <c r="AK364" i="48"/>
  <c r="E332" i="48"/>
  <c r="X351" i="48"/>
  <c r="W350" i="48"/>
  <c r="AC356" i="48"/>
  <c r="AD357" i="48"/>
  <c r="L339" i="48"/>
  <c r="K338" i="48"/>
  <c r="O342" i="48"/>
  <c r="AI362" i="48"/>
  <c r="T347" i="48"/>
  <c r="A331" i="48"/>
  <c r="B332" i="48"/>
  <c r="A234" i="48"/>
  <c r="B235" i="48"/>
  <c r="R38" i="48"/>
  <c r="S38" i="48" s="1"/>
  <c r="AC46" i="48"/>
  <c r="Y47" i="48"/>
  <c r="Z47" i="48"/>
  <c r="AD47" i="48" s="1"/>
  <c r="AT30" i="48"/>
  <c r="AV29" i="48"/>
  <c r="AY29" i="48" s="1"/>
  <c r="AZ29" i="48" s="1"/>
  <c r="AR33" i="48"/>
  <c r="D234" i="48"/>
  <c r="T250" i="48"/>
  <c r="V252" i="48"/>
  <c r="W253" i="48"/>
  <c r="Y255" i="48"/>
  <c r="I239" i="48"/>
  <c r="N244" i="48"/>
  <c r="C233" i="48"/>
  <c r="AM233" i="48" s="1"/>
  <c r="R248" i="48"/>
  <c r="J240" i="48"/>
  <c r="L242" i="48"/>
  <c r="Q247" i="48"/>
  <c r="S249" i="48"/>
  <c r="AG263" i="48"/>
  <c r="G237" i="48"/>
  <c r="O245" i="48"/>
  <c r="AB258" i="48"/>
  <c r="AF262" i="48"/>
  <c r="AJ266" i="48"/>
  <c r="H238" i="48"/>
  <c r="AA257" i="48"/>
  <c r="AE261" i="48"/>
  <c r="AI265" i="48"/>
  <c r="Z256" i="48"/>
  <c r="AH264" i="48"/>
  <c r="AD260" i="48"/>
  <c r="AL268" i="48"/>
  <c r="F236" i="48"/>
  <c r="AK267" i="48"/>
  <c r="U251" i="48"/>
  <c r="E235" i="48"/>
  <c r="AC259" i="48"/>
  <c r="M243" i="48"/>
  <c r="X254" i="48"/>
  <c r="K241" i="48"/>
  <c r="P246" i="48"/>
  <c r="S37" i="48"/>
  <c r="S13" i="44"/>
  <c r="R18" i="44"/>
  <c r="U47" i="11"/>
  <c r="Y11" i="45"/>
  <c r="Y16" i="45" s="1"/>
  <c r="Y18" i="45" s="1"/>
  <c r="Z15" i="44"/>
  <c r="Y10" i="43"/>
  <c r="X15" i="43"/>
  <c r="X17" i="43" l="1"/>
  <c r="S45" i="11" s="1"/>
  <c r="R20" i="44"/>
  <c r="R46" i="11" s="1"/>
  <c r="R48" i="11" s="1"/>
  <c r="G46" i="48"/>
  <c r="H46" i="48" s="1"/>
  <c r="E46" i="48"/>
  <c r="AL40" i="48"/>
  <c r="P40" i="48" s="1"/>
  <c r="Q40" i="48" s="1"/>
  <c r="R40" i="48" s="1"/>
  <c r="M41" i="48"/>
  <c r="D42" i="48"/>
  <c r="I42" i="48" s="1"/>
  <c r="K42" i="48" s="1"/>
  <c r="L42" i="48" s="1"/>
  <c r="AN41" i="48"/>
  <c r="O41" i="48" s="1"/>
  <c r="R39" i="48"/>
  <c r="S39" i="48" s="1"/>
  <c r="A332" i="48"/>
  <c r="B333" i="48"/>
  <c r="O343" i="48"/>
  <c r="AD358" i="48"/>
  <c r="AE359" i="48"/>
  <c r="E333" i="48"/>
  <c r="AG361" i="48"/>
  <c r="S347" i="48"/>
  <c r="AL366" i="48"/>
  <c r="P344" i="48"/>
  <c r="F334" i="48"/>
  <c r="C331" i="48"/>
  <c r="AM331" i="48" s="1"/>
  <c r="J47" i="48" s="1"/>
  <c r="V350" i="48"/>
  <c r="AF360" i="48"/>
  <c r="D332" i="48"/>
  <c r="AA355" i="48"/>
  <c r="U349" i="48"/>
  <c r="T348" i="48"/>
  <c r="L340" i="48"/>
  <c r="H336" i="48"/>
  <c r="AC357" i="48"/>
  <c r="N342" i="48"/>
  <c r="AB356" i="48"/>
  <c r="AH362" i="48"/>
  <c r="M341" i="48"/>
  <c r="K339" i="48"/>
  <c r="Y353" i="48"/>
  <c r="AJ364" i="48"/>
  <c r="G335" i="48"/>
  <c r="R346" i="48"/>
  <c r="X352" i="48"/>
  <c r="W351" i="48"/>
  <c r="Q345" i="48"/>
  <c r="I337" i="48"/>
  <c r="AK365" i="48"/>
  <c r="AI363" i="48"/>
  <c r="J338" i="48"/>
  <c r="Z354" i="48"/>
  <c r="AV30" i="48"/>
  <c r="AY30" i="48" s="1"/>
  <c r="AZ30" i="48" s="1"/>
  <c r="AT31" i="48"/>
  <c r="Y48" i="48"/>
  <c r="Z48" i="48"/>
  <c r="AD48" i="48" s="1"/>
  <c r="AC47" i="48"/>
  <c r="R249" i="48"/>
  <c r="F237" i="48"/>
  <c r="Q248" i="48"/>
  <c r="G238" i="48"/>
  <c r="L243" i="48"/>
  <c r="P247" i="48"/>
  <c r="N245" i="48"/>
  <c r="T251" i="48"/>
  <c r="C234" i="48"/>
  <c r="AM234" i="48" s="1"/>
  <c r="D235" i="48"/>
  <c r="H239" i="48"/>
  <c r="Y256" i="48"/>
  <c r="AG264" i="48"/>
  <c r="V253" i="48"/>
  <c r="AE262" i="48"/>
  <c r="I240" i="48"/>
  <c r="AB259" i="48"/>
  <c r="AJ267" i="48"/>
  <c r="S250" i="48"/>
  <c r="AH265" i="48"/>
  <c r="AF263" i="48"/>
  <c r="X255" i="48"/>
  <c r="AI266" i="48"/>
  <c r="AD261" i="48"/>
  <c r="AA258" i="48"/>
  <c r="Z257" i="48"/>
  <c r="J241" i="48"/>
  <c r="AL269" i="48"/>
  <c r="O246" i="48"/>
  <c r="W254" i="48"/>
  <c r="AC260" i="48"/>
  <c r="M244" i="48"/>
  <c r="K242" i="48"/>
  <c r="U252" i="48"/>
  <c r="AK268" i="48"/>
  <c r="E236" i="48"/>
  <c r="T37" i="48"/>
  <c r="AE37" i="48"/>
  <c r="A235" i="48"/>
  <c r="B236" i="48"/>
  <c r="AR34" i="48"/>
  <c r="T38" i="48"/>
  <c r="AE38" i="48"/>
  <c r="T13" i="44"/>
  <c r="S18" i="44"/>
  <c r="Z11" i="45"/>
  <c r="Z16" i="45" s="1"/>
  <c r="Z18" i="45" s="1"/>
  <c r="V47" i="11"/>
  <c r="AA15" i="44"/>
  <c r="Z10" i="43"/>
  <c r="Y15" i="43"/>
  <c r="Y17" i="43" l="1"/>
  <c r="T45" i="11" s="1"/>
  <c r="S20" i="44"/>
  <c r="S46" i="11" s="1"/>
  <c r="S48" i="11" s="1"/>
  <c r="G47" i="48"/>
  <c r="H47" i="48" s="1"/>
  <c r="E47" i="48"/>
  <c r="M42" i="48"/>
  <c r="AL41" i="48"/>
  <c r="P41" i="48" s="1"/>
  <c r="AN42" i="48"/>
  <c r="O42" i="48" s="1"/>
  <c r="D43" i="48"/>
  <c r="AN43" i="48" s="1"/>
  <c r="O43" i="48" s="1"/>
  <c r="AE39" i="48"/>
  <c r="T39" i="48"/>
  <c r="B334" i="48"/>
  <c r="A333" i="48"/>
  <c r="AD359" i="48"/>
  <c r="O344" i="48"/>
  <c r="U350" i="48"/>
  <c r="K340" i="48"/>
  <c r="M342" i="48"/>
  <c r="AB357" i="48"/>
  <c r="P345" i="48"/>
  <c r="Y354" i="48"/>
  <c r="R347" i="48"/>
  <c r="Q346" i="48"/>
  <c r="V351" i="48"/>
  <c r="D333" i="48"/>
  <c r="Z355" i="48"/>
  <c r="H337" i="48"/>
  <c r="AA356" i="48"/>
  <c r="J339" i="48"/>
  <c r="AG362" i="48"/>
  <c r="AE360" i="48"/>
  <c r="AJ365" i="48"/>
  <c r="AK366" i="48"/>
  <c r="C332" i="48"/>
  <c r="W352" i="48"/>
  <c r="X353" i="48"/>
  <c r="AF361" i="48"/>
  <c r="AI364" i="48"/>
  <c r="I338" i="48"/>
  <c r="N343" i="48"/>
  <c r="T349" i="48"/>
  <c r="AC358" i="48"/>
  <c r="S348" i="48"/>
  <c r="G336" i="48"/>
  <c r="AL367" i="48"/>
  <c r="E334" i="48"/>
  <c r="L341" i="48"/>
  <c r="F335" i="48"/>
  <c r="AH363" i="48"/>
  <c r="S40" i="48"/>
  <c r="B237" i="48"/>
  <c r="A236" i="48"/>
  <c r="AC48" i="48"/>
  <c r="Y49" i="48"/>
  <c r="Z49" i="48"/>
  <c r="AD49" i="48" s="1"/>
  <c r="AR35" i="48"/>
  <c r="AQ51" i="48" s="1"/>
  <c r="G239" i="48"/>
  <c r="N246" i="48"/>
  <c r="J242" i="48"/>
  <c r="D236" i="48"/>
  <c r="I241" i="48"/>
  <c r="L244" i="48"/>
  <c r="Q249" i="48"/>
  <c r="W255" i="48"/>
  <c r="H240" i="48"/>
  <c r="O247" i="48"/>
  <c r="R250" i="48"/>
  <c r="C235" i="48"/>
  <c r="AM235" i="48" s="1"/>
  <c r="V254" i="48"/>
  <c r="Z258" i="48"/>
  <c r="AD262" i="48"/>
  <c r="AH266" i="48"/>
  <c r="AL270" i="48"/>
  <c r="Y257" i="48"/>
  <c r="AG265" i="48"/>
  <c r="X256" i="48"/>
  <c r="AB260" i="48"/>
  <c r="AF264" i="48"/>
  <c r="AJ268" i="48"/>
  <c r="AE263" i="48"/>
  <c r="T252" i="48"/>
  <c r="AA259" i="48"/>
  <c r="AI267" i="48"/>
  <c r="P248" i="48"/>
  <c r="E237" i="48"/>
  <c r="F238" i="48"/>
  <c r="S251" i="48"/>
  <c r="K243" i="48"/>
  <c r="AC261" i="48"/>
  <c r="U253" i="48"/>
  <c r="AK269" i="48"/>
  <c r="M245" i="48"/>
  <c r="AV31" i="48"/>
  <c r="AY31" i="48" s="1"/>
  <c r="AZ31" i="48" s="1"/>
  <c r="AT32" i="48"/>
  <c r="U13" i="44"/>
  <c r="T18" i="44"/>
  <c r="AA11" i="45"/>
  <c r="AA16" i="45" s="1"/>
  <c r="AA18" i="45" s="1"/>
  <c r="W47" i="11"/>
  <c r="AB15" i="44"/>
  <c r="AC15" i="44" s="1"/>
  <c r="AA10" i="43"/>
  <c r="Z15" i="43"/>
  <c r="S49" i="11" l="1"/>
  <c r="Z17" i="43"/>
  <c r="U45" i="11" s="1"/>
  <c r="T20" i="44"/>
  <c r="T46" i="11" s="1"/>
  <c r="T48" i="11" s="1"/>
  <c r="AM332" i="48"/>
  <c r="J48" i="48" s="1"/>
  <c r="E48" i="48" s="1"/>
  <c r="Q41" i="48"/>
  <c r="R41" i="48" s="1"/>
  <c r="S41" i="48" s="1"/>
  <c r="AE41" i="48" s="1"/>
  <c r="AL42" i="48"/>
  <c r="P42" i="48" s="1"/>
  <c r="I43" i="48"/>
  <c r="D44" i="48" s="1"/>
  <c r="G48" i="48"/>
  <c r="T350" i="48"/>
  <c r="N344" i="48"/>
  <c r="Y355" i="48"/>
  <c r="X354" i="48"/>
  <c r="AK367" i="48"/>
  <c r="AB358" i="48"/>
  <c r="K341" i="48"/>
  <c r="AH364" i="48"/>
  <c r="U351" i="48"/>
  <c r="W353" i="48"/>
  <c r="AF362" i="48"/>
  <c r="AI365" i="48"/>
  <c r="Z356" i="48"/>
  <c r="H338" i="48"/>
  <c r="G337" i="48"/>
  <c r="AC359" i="48"/>
  <c r="S349" i="48"/>
  <c r="AD360" i="48"/>
  <c r="AG363" i="48"/>
  <c r="AA357" i="48"/>
  <c r="R348" i="48"/>
  <c r="F336" i="48"/>
  <c r="P346" i="48"/>
  <c r="V352" i="48"/>
  <c r="AL368" i="48"/>
  <c r="C333" i="48"/>
  <c r="AE361" i="48"/>
  <c r="E335" i="48"/>
  <c r="M343" i="48"/>
  <c r="L342" i="48"/>
  <c r="I339" i="48"/>
  <c r="O345" i="48"/>
  <c r="J340" i="48"/>
  <c r="AJ366" i="48"/>
  <c r="Q347" i="48"/>
  <c r="D334" i="48"/>
  <c r="B335" i="48"/>
  <c r="A334" i="48"/>
  <c r="D237" i="48"/>
  <c r="O248" i="48"/>
  <c r="W256" i="48"/>
  <c r="X257" i="48"/>
  <c r="Y258" i="48"/>
  <c r="Z259" i="48"/>
  <c r="AB261" i="48"/>
  <c r="AD263" i="48"/>
  <c r="AE264" i="48"/>
  <c r="AF265" i="48"/>
  <c r="AG266" i="48"/>
  <c r="AH267" i="48"/>
  <c r="AJ269" i="48"/>
  <c r="AL271" i="48"/>
  <c r="C236" i="48"/>
  <c r="AM236" i="48" s="1"/>
  <c r="G49" i="48" s="1"/>
  <c r="I242" i="48"/>
  <c r="F239" i="48"/>
  <c r="G240" i="48"/>
  <c r="Q250" i="48"/>
  <c r="V255" i="48"/>
  <c r="J243" i="48"/>
  <c r="S252" i="48"/>
  <c r="T253" i="48"/>
  <c r="R251" i="48"/>
  <c r="N247" i="48"/>
  <c r="P249" i="48"/>
  <c r="U254" i="48"/>
  <c r="L245" i="48"/>
  <c r="H241" i="48"/>
  <c r="K244" i="48"/>
  <c r="AI268" i="48"/>
  <c r="M246" i="48"/>
  <c r="AA260" i="48"/>
  <c r="AC262" i="48"/>
  <c r="AK270" i="48"/>
  <c r="E238" i="48"/>
  <c r="AQ28" i="48"/>
  <c r="AQ52" i="48"/>
  <c r="AQ29" i="48"/>
  <c r="AQ31" i="48"/>
  <c r="AQ30" i="48"/>
  <c r="AQ32" i="48"/>
  <c r="AQ33" i="48"/>
  <c r="AQ34" i="48"/>
  <c r="AQ35" i="48"/>
  <c r="AQ36" i="48"/>
  <c r="AQ37" i="48"/>
  <c r="AQ38" i="48"/>
  <c r="AQ39" i="48"/>
  <c r="AQ40" i="48"/>
  <c r="AQ41" i="48"/>
  <c r="AQ42" i="48"/>
  <c r="AQ43" i="48"/>
  <c r="AQ44" i="48"/>
  <c r="AQ45" i="48"/>
  <c r="AQ46" i="48"/>
  <c r="AQ47" i="48"/>
  <c r="AQ48" i="48"/>
  <c r="AQ49" i="48"/>
  <c r="AQ50" i="48"/>
  <c r="AV32" i="48"/>
  <c r="AY32" i="48" s="1"/>
  <c r="AZ32" i="48" s="1"/>
  <c r="AT33" i="48"/>
  <c r="B238" i="48"/>
  <c r="A237" i="48"/>
  <c r="AC49" i="48"/>
  <c r="Z50" i="48"/>
  <c r="AD50" i="48" s="1"/>
  <c r="Y50" i="48"/>
  <c r="T40" i="48"/>
  <c r="AE40" i="48"/>
  <c r="V13" i="44"/>
  <c r="U18" i="44"/>
  <c r="AB11" i="45"/>
  <c r="AB16" i="45" s="1"/>
  <c r="AB18" i="45" s="1"/>
  <c r="X47" i="11"/>
  <c r="AA15" i="43"/>
  <c r="AB10" i="43"/>
  <c r="T49" i="11" l="1"/>
  <c r="U20" i="44"/>
  <c r="U46" i="11" s="1"/>
  <c r="U48" i="11" s="1"/>
  <c r="AA17" i="43"/>
  <c r="V45" i="11" s="1"/>
  <c r="AM333" i="48"/>
  <c r="J49" i="48" s="1"/>
  <c r="E49" i="48" s="1"/>
  <c r="Q42" i="48"/>
  <c r="R42" i="48" s="1"/>
  <c r="S42" i="48" s="1"/>
  <c r="T41" i="48"/>
  <c r="K43" i="48"/>
  <c r="L43" i="48" s="1"/>
  <c r="I44" i="48"/>
  <c r="AN44" i="48"/>
  <c r="O44" i="48" s="1"/>
  <c r="H49" i="48"/>
  <c r="H48" i="48"/>
  <c r="O346" i="48"/>
  <c r="AJ367" i="48"/>
  <c r="AB359" i="48"/>
  <c r="U352" i="48"/>
  <c r="Q348" i="48"/>
  <c r="AD361" i="48"/>
  <c r="L343" i="48"/>
  <c r="V353" i="48"/>
  <c r="T351" i="48"/>
  <c r="M344" i="48"/>
  <c r="G338" i="48"/>
  <c r="W354" i="48"/>
  <c r="Z357" i="48"/>
  <c r="F337" i="48"/>
  <c r="AF363" i="48"/>
  <c r="I340" i="48"/>
  <c r="K342" i="48"/>
  <c r="H339" i="48"/>
  <c r="AA358" i="48"/>
  <c r="AH365" i="48"/>
  <c r="AG364" i="48"/>
  <c r="AK368" i="48"/>
  <c r="P347" i="48"/>
  <c r="N345" i="48"/>
  <c r="E336" i="48"/>
  <c r="R349" i="48"/>
  <c r="C334" i="48"/>
  <c r="X355" i="48"/>
  <c r="AE362" i="48"/>
  <c r="D335" i="48"/>
  <c r="S350" i="48"/>
  <c r="J341" i="48"/>
  <c r="AI366" i="48"/>
  <c r="Y356" i="48"/>
  <c r="AC360" i="48"/>
  <c r="AL369" i="48"/>
  <c r="A335" i="48"/>
  <c r="B336" i="48"/>
  <c r="AC50" i="48"/>
  <c r="Z51" i="48"/>
  <c r="AD51" i="48" s="1"/>
  <c r="Y51" i="48"/>
  <c r="B239" i="48"/>
  <c r="A238" i="48"/>
  <c r="I243" i="48"/>
  <c r="D238" i="48"/>
  <c r="F240" i="48"/>
  <c r="N248" i="48"/>
  <c r="Q251" i="48"/>
  <c r="R252" i="48"/>
  <c r="G241" i="48"/>
  <c r="Y259" i="48"/>
  <c r="AG267" i="48"/>
  <c r="AA261" i="48"/>
  <c r="AI269" i="48"/>
  <c r="O249" i="48"/>
  <c r="T254" i="48"/>
  <c r="L246" i="48"/>
  <c r="X258" i="48"/>
  <c r="AF266" i="48"/>
  <c r="J244" i="48"/>
  <c r="AD264" i="48"/>
  <c r="AB262" i="48"/>
  <c r="AH268" i="48"/>
  <c r="Z260" i="48"/>
  <c r="W257" i="48"/>
  <c r="V256" i="48"/>
  <c r="AL272" i="48"/>
  <c r="AJ270" i="48"/>
  <c r="P250" i="48"/>
  <c r="AE265" i="48"/>
  <c r="H242" i="48"/>
  <c r="AC263" i="48"/>
  <c r="K245" i="48"/>
  <c r="C237" i="48"/>
  <c r="AM237" i="48" s="1"/>
  <c r="G50" i="48" s="1"/>
  <c r="S253" i="48"/>
  <c r="E239" i="48"/>
  <c r="U255" i="48"/>
  <c r="M247" i="48"/>
  <c r="AK271" i="48"/>
  <c r="AT34" i="48"/>
  <c r="AV33" i="48"/>
  <c r="AY33" i="48" s="1"/>
  <c r="AZ33" i="48" s="1"/>
  <c r="W13" i="44"/>
  <c r="V18" i="44"/>
  <c r="Y47" i="11"/>
  <c r="AC11" i="45"/>
  <c r="AC16" i="45" s="1"/>
  <c r="AC18" i="45" s="1"/>
  <c r="AB15" i="43"/>
  <c r="AC10" i="43"/>
  <c r="V49" i="11" l="1"/>
  <c r="U49" i="11"/>
  <c r="V20" i="44"/>
  <c r="V46" i="11" s="1"/>
  <c r="V48" i="11" s="1"/>
  <c r="AB17" i="43"/>
  <c r="W45" i="11" s="1"/>
  <c r="AM334" i="48"/>
  <c r="J50" i="48" s="1"/>
  <c r="E50" i="48" s="1"/>
  <c r="M43" i="48"/>
  <c r="AL43" i="48" s="1"/>
  <c r="P43" i="48" s="1"/>
  <c r="D45" i="48"/>
  <c r="K44" i="48"/>
  <c r="H50" i="48"/>
  <c r="A336" i="48"/>
  <c r="B337" i="48"/>
  <c r="Y357" i="48"/>
  <c r="AD362" i="48"/>
  <c r="O347" i="48"/>
  <c r="Z358" i="48"/>
  <c r="D336" i="48"/>
  <c r="AG365" i="48"/>
  <c r="R350" i="48"/>
  <c r="N346" i="48"/>
  <c r="P348" i="48"/>
  <c r="AA359" i="48"/>
  <c r="V354" i="48"/>
  <c r="H340" i="48"/>
  <c r="AB360" i="48"/>
  <c r="E337" i="48"/>
  <c r="U353" i="48"/>
  <c r="I341" i="48"/>
  <c r="AI367" i="48"/>
  <c r="AH366" i="48"/>
  <c r="F338" i="48"/>
  <c r="Q349" i="48"/>
  <c r="C335" i="48"/>
  <c r="AM335" i="48" s="1"/>
  <c r="J51" i="48" s="1"/>
  <c r="AF364" i="48"/>
  <c r="J342" i="48"/>
  <c r="X356" i="48"/>
  <c r="L344" i="48"/>
  <c r="AC361" i="48"/>
  <c r="K343" i="48"/>
  <c r="W355" i="48"/>
  <c r="G339" i="48"/>
  <c r="T352" i="48"/>
  <c r="AL370" i="48"/>
  <c r="AJ368" i="48"/>
  <c r="S351" i="48"/>
  <c r="AE363" i="48"/>
  <c r="M345" i="48"/>
  <c r="AK369" i="48"/>
  <c r="T42" i="48"/>
  <c r="AE42" i="48"/>
  <c r="A239" i="48"/>
  <c r="B240" i="48"/>
  <c r="F241" i="48"/>
  <c r="I244" i="48"/>
  <c r="J245" i="48"/>
  <c r="V257" i="48"/>
  <c r="W258" i="48"/>
  <c r="X259" i="48"/>
  <c r="Y260" i="48"/>
  <c r="Z261" i="48"/>
  <c r="AB263" i="48"/>
  <c r="AD265" i="48"/>
  <c r="AE266" i="48"/>
  <c r="AF267" i="48"/>
  <c r="AG268" i="48"/>
  <c r="AH269" i="48"/>
  <c r="AJ271" i="48"/>
  <c r="AL273" i="48"/>
  <c r="D239" i="48"/>
  <c r="O250" i="48"/>
  <c r="N249" i="48"/>
  <c r="T255" i="48"/>
  <c r="C238" i="48"/>
  <c r="AM238" i="48" s="1"/>
  <c r="G51" i="48" s="1"/>
  <c r="H243" i="48"/>
  <c r="Q252" i="48"/>
  <c r="R253" i="48"/>
  <c r="P251" i="48"/>
  <c r="L247" i="48"/>
  <c r="M248" i="48"/>
  <c r="G242" i="48"/>
  <c r="S254" i="48"/>
  <c r="E240" i="48"/>
  <c r="AK272" i="48"/>
  <c r="AA262" i="48"/>
  <c r="AC264" i="48"/>
  <c r="U256" i="48"/>
  <c r="AI270" i="48"/>
  <c r="K246" i="48"/>
  <c r="AT35" i="48"/>
  <c r="AV35" i="48" s="1"/>
  <c r="AY35" i="48" s="1"/>
  <c r="AZ35" i="48" s="1"/>
  <c r="AV34" i="48"/>
  <c r="AY34" i="48" s="1"/>
  <c r="AZ34" i="48" s="1"/>
  <c r="Y52" i="48"/>
  <c r="AC51" i="48"/>
  <c r="Z52" i="48"/>
  <c r="AD52" i="48" s="1"/>
  <c r="X13" i="44"/>
  <c r="W18" i="44"/>
  <c r="AD11" i="45"/>
  <c r="AD16" i="45" s="1"/>
  <c r="AD18" i="45" s="1"/>
  <c r="Z47" i="11"/>
  <c r="AD10" i="43"/>
  <c r="AC15" i="43"/>
  <c r="W20" i="44" l="1"/>
  <c r="W46" i="11" s="1"/>
  <c r="W48" i="11" s="1"/>
  <c r="AC17" i="43"/>
  <c r="X45" i="11" s="1"/>
  <c r="E51" i="48"/>
  <c r="Q43" i="48"/>
  <c r="R43" i="48" s="1"/>
  <c r="I45" i="48"/>
  <c r="AN45" i="48"/>
  <c r="O45" i="48" s="1"/>
  <c r="L44" i="48"/>
  <c r="M44" i="48"/>
  <c r="H51" i="48"/>
  <c r="A337" i="48"/>
  <c r="B338" i="48"/>
  <c r="F339" i="48"/>
  <c r="M346" i="48"/>
  <c r="AL371" i="48"/>
  <c r="X357" i="48"/>
  <c r="AH367" i="48"/>
  <c r="E338" i="48"/>
  <c r="AA360" i="48"/>
  <c r="AF365" i="48"/>
  <c r="AK370" i="48"/>
  <c r="Q350" i="48"/>
  <c r="AJ369" i="48"/>
  <c r="N347" i="48"/>
  <c r="AB361" i="48"/>
  <c r="K344" i="48"/>
  <c r="Z359" i="48"/>
  <c r="U354" i="48"/>
  <c r="AI368" i="48"/>
  <c r="Y358" i="48"/>
  <c r="D337" i="48"/>
  <c r="P349" i="48"/>
  <c r="AE364" i="48"/>
  <c r="G340" i="48"/>
  <c r="L345" i="48"/>
  <c r="AD363" i="48"/>
  <c r="V355" i="48"/>
  <c r="AG366" i="48"/>
  <c r="R351" i="48"/>
  <c r="S352" i="48"/>
  <c r="H341" i="48"/>
  <c r="I342" i="48"/>
  <c r="O348" i="48"/>
  <c r="T353" i="48"/>
  <c r="W356" i="48"/>
  <c r="C336" i="48"/>
  <c r="AM336" i="48" s="1"/>
  <c r="J52" i="48" s="1"/>
  <c r="J343" i="48"/>
  <c r="AC362" i="48"/>
  <c r="N250" i="48"/>
  <c r="L248" i="48"/>
  <c r="O251" i="48"/>
  <c r="G243" i="48"/>
  <c r="I245" i="48"/>
  <c r="Y261" i="48"/>
  <c r="AG269" i="48"/>
  <c r="H244" i="48"/>
  <c r="T256" i="48"/>
  <c r="X260" i="48"/>
  <c r="AB264" i="48"/>
  <c r="AF268" i="48"/>
  <c r="AJ272" i="48"/>
  <c r="W259" i="48"/>
  <c r="AA263" i="48"/>
  <c r="AE267" i="48"/>
  <c r="AI271" i="48"/>
  <c r="R254" i="48"/>
  <c r="F242" i="48"/>
  <c r="Z262" i="48"/>
  <c r="AH270" i="48"/>
  <c r="D240" i="48"/>
  <c r="J246" i="48"/>
  <c r="V258" i="48"/>
  <c r="AD266" i="48"/>
  <c r="Q253" i="48"/>
  <c r="P252" i="48"/>
  <c r="S255" i="48"/>
  <c r="AL274" i="48"/>
  <c r="C239" i="48"/>
  <c r="AM239" i="48" s="1"/>
  <c r="G52" i="48" s="1"/>
  <c r="E241" i="48"/>
  <c r="AK273" i="48"/>
  <c r="M249" i="48"/>
  <c r="K247" i="48"/>
  <c r="U257" i="48"/>
  <c r="AC265" i="48"/>
  <c r="AZ37" i="48"/>
  <c r="Z53" i="48"/>
  <c r="AD53" i="48" s="1"/>
  <c r="AC52" i="48"/>
  <c r="Y53" i="48"/>
  <c r="A240" i="48"/>
  <c r="B241" i="48"/>
  <c r="Y13" i="44"/>
  <c r="X18" i="44"/>
  <c r="AE11" i="45"/>
  <c r="AF11" i="45" s="1"/>
  <c r="AF16" i="45" s="1"/>
  <c r="AF18" i="45" s="1"/>
  <c r="AC47" i="11" s="1"/>
  <c r="AA47" i="11"/>
  <c r="AE10" i="43"/>
  <c r="AD15" i="43"/>
  <c r="W49" i="11" l="1"/>
  <c r="X20" i="44"/>
  <c r="X46" i="11" s="1"/>
  <c r="X48" i="11" s="1"/>
  <c r="AD17" i="43"/>
  <c r="Y45" i="11" s="1"/>
  <c r="E52" i="48"/>
  <c r="S43" i="48"/>
  <c r="K45" i="48"/>
  <c r="D46" i="48"/>
  <c r="AL44" i="48"/>
  <c r="H52" i="48"/>
  <c r="H342" i="48"/>
  <c r="AC363" i="48"/>
  <c r="Q351" i="48"/>
  <c r="AF366" i="48"/>
  <c r="D338" i="48"/>
  <c r="AD364" i="48"/>
  <c r="O349" i="48"/>
  <c r="K345" i="48"/>
  <c r="J344" i="48"/>
  <c r="R352" i="48"/>
  <c r="S353" i="48"/>
  <c r="AH368" i="48"/>
  <c r="I343" i="48"/>
  <c r="T354" i="48"/>
  <c r="P350" i="48"/>
  <c r="AB362" i="48"/>
  <c r="Z360" i="48"/>
  <c r="AA361" i="48"/>
  <c r="V356" i="48"/>
  <c r="AJ370" i="48"/>
  <c r="M347" i="48"/>
  <c r="AK371" i="48"/>
  <c r="L346" i="48"/>
  <c r="G341" i="48"/>
  <c r="F340" i="48"/>
  <c r="AG367" i="48"/>
  <c r="AL372" i="48"/>
  <c r="C337" i="48"/>
  <c r="AM337" i="48" s="1"/>
  <c r="J53" i="48" s="1"/>
  <c r="E339" i="48"/>
  <c r="X358" i="48"/>
  <c r="W357" i="48"/>
  <c r="AI369" i="48"/>
  <c r="AE365" i="48"/>
  <c r="Y359" i="48"/>
  <c r="N348" i="48"/>
  <c r="U355" i="48"/>
  <c r="A338" i="48"/>
  <c r="B339" i="48"/>
  <c r="BA12" i="48"/>
  <c r="BA24" i="48"/>
  <c r="BA14" i="48"/>
  <c r="BA16" i="48"/>
  <c r="BA23" i="48"/>
  <c r="BA28" i="48"/>
  <c r="BA33" i="48"/>
  <c r="BA30" i="48"/>
  <c r="BA34" i="48"/>
  <c r="BA17" i="48"/>
  <c r="BA32" i="48"/>
  <c r="BA19" i="48"/>
  <c r="BA27" i="48"/>
  <c r="BA11" i="48"/>
  <c r="BA31" i="48"/>
  <c r="BA35" i="48"/>
  <c r="BA18" i="48"/>
  <c r="BA21" i="48"/>
  <c r="BA13" i="48"/>
  <c r="BA20" i="48"/>
  <c r="BA25" i="48"/>
  <c r="BA26" i="48"/>
  <c r="BA29" i="48"/>
  <c r="BA15" i="48"/>
  <c r="BA22" i="48"/>
  <c r="B242" i="48"/>
  <c r="A241" i="48"/>
  <c r="L249" i="48"/>
  <c r="I246" i="48"/>
  <c r="Q254" i="48"/>
  <c r="O252" i="48"/>
  <c r="J247" i="48"/>
  <c r="P253" i="48"/>
  <c r="N251" i="48"/>
  <c r="K248" i="48"/>
  <c r="Y262" i="48"/>
  <c r="AG270" i="48"/>
  <c r="R255" i="48"/>
  <c r="AJ273" i="48"/>
  <c r="D241" i="48"/>
  <c r="W260" i="48"/>
  <c r="AE268" i="48"/>
  <c r="T257" i="48"/>
  <c r="AB265" i="48"/>
  <c r="AL275" i="48"/>
  <c r="Z263" i="48"/>
  <c r="X261" i="48"/>
  <c r="G244" i="48"/>
  <c r="AA264" i="48"/>
  <c r="V259" i="48"/>
  <c r="F243" i="48"/>
  <c r="S256" i="48"/>
  <c r="AI272" i="48"/>
  <c r="AH271" i="48"/>
  <c r="AF269" i="48"/>
  <c r="AD267" i="48"/>
  <c r="E242" i="48"/>
  <c r="C240" i="48"/>
  <c r="AM240" i="48" s="1"/>
  <c r="G53" i="48" s="1"/>
  <c r="H245" i="48"/>
  <c r="AK274" i="48"/>
  <c r="AC266" i="48"/>
  <c r="M250" i="48"/>
  <c r="U258" i="48"/>
  <c r="Z54" i="48"/>
  <c r="AD54" i="48" s="1"/>
  <c r="AC53" i="48"/>
  <c r="Y54" i="48"/>
  <c r="Z13" i="44"/>
  <c r="Y18" i="44"/>
  <c r="AE16" i="45"/>
  <c r="AE18" i="45" s="1"/>
  <c r="I18" i="45" s="1"/>
  <c r="AE15" i="43"/>
  <c r="AF10" i="43"/>
  <c r="X49" i="11" l="1"/>
  <c r="Y20" i="44"/>
  <c r="Y46" i="11" s="1"/>
  <c r="Y48" i="11" s="1"/>
  <c r="AE17" i="43"/>
  <c r="Z45" i="11" s="1"/>
  <c r="AE43" i="48"/>
  <c r="T43" i="48"/>
  <c r="P44" i="48"/>
  <c r="Q44" i="48" s="1"/>
  <c r="R44" i="48" s="1"/>
  <c r="S44" i="48" s="1"/>
  <c r="I46" i="48"/>
  <c r="AN46" i="48"/>
  <c r="O46" i="48" s="1"/>
  <c r="M45" i="48"/>
  <c r="L45" i="48"/>
  <c r="H53" i="48"/>
  <c r="V357" i="48"/>
  <c r="Q352" i="48"/>
  <c r="AB363" i="48"/>
  <c r="M348" i="48"/>
  <c r="F341" i="48"/>
  <c r="K346" i="48"/>
  <c r="Y360" i="48"/>
  <c r="L347" i="48"/>
  <c r="AE366" i="48"/>
  <c r="AG368" i="48"/>
  <c r="T355" i="48"/>
  <c r="U356" i="48"/>
  <c r="AD365" i="48"/>
  <c r="AF367" i="48"/>
  <c r="AH369" i="48"/>
  <c r="I344" i="48"/>
  <c r="X359" i="48"/>
  <c r="AI370" i="48"/>
  <c r="D339" i="48"/>
  <c r="E340" i="48"/>
  <c r="C338" i="48"/>
  <c r="AM338" i="48" s="1"/>
  <c r="J54" i="48" s="1"/>
  <c r="AL373" i="48"/>
  <c r="AA362" i="48"/>
  <c r="AC364" i="48"/>
  <c r="Z361" i="48"/>
  <c r="N349" i="48"/>
  <c r="J345" i="48"/>
  <c r="G342" i="48"/>
  <c r="W358" i="48"/>
  <c r="S354" i="48"/>
  <c r="R353" i="48"/>
  <c r="AK372" i="48"/>
  <c r="H343" i="48"/>
  <c r="AJ371" i="48"/>
  <c r="O350" i="48"/>
  <c r="P351" i="48"/>
  <c r="B340" i="48"/>
  <c r="A339" i="48"/>
  <c r="L250" i="48"/>
  <c r="N252" i="48"/>
  <c r="O253" i="48"/>
  <c r="Q255" i="48"/>
  <c r="R256" i="48"/>
  <c r="G245" i="48"/>
  <c r="C241" i="48"/>
  <c r="AM241" i="48" s="1"/>
  <c r="G54" i="48" s="1"/>
  <c r="F244" i="48"/>
  <c r="V260" i="48"/>
  <c r="Z264" i="48"/>
  <c r="AD268" i="48"/>
  <c r="AH272" i="48"/>
  <c r="AL276" i="48"/>
  <c r="Y263" i="48"/>
  <c r="AG271" i="48"/>
  <c r="J248" i="48"/>
  <c r="K249" i="48"/>
  <c r="T258" i="48"/>
  <c r="X262" i="48"/>
  <c r="AB266" i="48"/>
  <c r="AF270" i="48"/>
  <c r="D242" i="48"/>
  <c r="I247" i="48"/>
  <c r="W261" i="48"/>
  <c r="AE269" i="48"/>
  <c r="AJ274" i="48"/>
  <c r="S257" i="48"/>
  <c r="AA265" i="48"/>
  <c r="AI273" i="48"/>
  <c r="P254" i="48"/>
  <c r="H246" i="48"/>
  <c r="E243" i="48"/>
  <c r="AC267" i="48"/>
  <c r="U259" i="48"/>
  <c r="AK275" i="48"/>
  <c r="M251" i="48"/>
  <c r="Z55" i="48"/>
  <c r="AD55" i="48" s="1"/>
  <c r="AC54" i="48"/>
  <c r="Y55" i="48"/>
  <c r="B243" i="48"/>
  <c r="A242" i="48"/>
  <c r="AF15" i="43"/>
  <c r="AF17" i="43" s="1"/>
  <c r="AG10" i="43"/>
  <c r="AA13" i="44"/>
  <c r="Z18" i="44"/>
  <c r="Z20" i="44" s="1"/>
  <c r="AB47" i="11"/>
  <c r="G47" i="11" s="1"/>
  <c r="F47" i="11"/>
  <c r="B13" i="36"/>
  <c r="AG15" i="43" l="1"/>
  <c r="AH10" i="43"/>
  <c r="AH15" i="43" s="1"/>
  <c r="AH17" i="43" s="1"/>
  <c r="AC45" i="11" s="1"/>
  <c r="AG17" i="43"/>
  <c r="K17" i="43" s="1"/>
  <c r="F45" i="11" s="1"/>
  <c r="E54" i="48"/>
  <c r="AL45" i="48"/>
  <c r="P45" i="48" s="1"/>
  <c r="Q45" i="48" s="1"/>
  <c r="AE44" i="48"/>
  <c r="T44" i="48"/>
  <c r="D47" i="48"/>
  <c r="K46" i="48"/>
  <c r="H54" i="48"/>
  <c r="A340" i="48"/>
  <c r="B341" i="48"/>
  <c r="V358" i="48"/>
  <c r="AB364" i="48"/>
  <c r="U357" i="48"/>
  <c r="S355" i="48"/>
  <c r="C339" i="48"/>
  <c r="AM339" i="48" s="1"/>
  <c r="J55" i="48" s="1"/>
  <c r="AC365" i="48"/>
  <c r="AJ372" i="48"/>
  <c r="P352" i="48"/>
  <c r="T356" i="48"/>
  <c r="L348" i="48"/>
  <c r="X360" i="48"/>
  <c r="AA363" i="48"/>
  <c r="Z362" i="48"/>
  <c r="AF368" i="48"/>
  <c r="E341" i="48"/>
  <c r="D340" i="48"/>
  <c r="AL374" i="48"/>
  <c r="I345" i="48"/>
  <c r="F342" i="48"/>
  <c r="H344" i="48"/>
  <c r="AK373" i="48"/>
  <c r="M349" i="48"/>
  <c r="AE367" i="48"/>
  <c r="K347" i="48"/>
  <c r="AH370" i="48"/>
  <c r="R354" i="48"/>
  <c r="Y361" i="48"/>
  <c r="W359" i="48"/>
  <c r="O351" i="48"/>
  <c r="AD366" i="48"/>
  <c r="J346" i="48"/>
  <c r="N350" i="48"/>
  <c r="G343" i="48"/>
  <c r="Q353" i="48"/>
  <c r="AG369" i="48"/>
  <c r="AI371" i="48"/>
  <c r="J249" i="48"/>
  <c r="I248" i="48"/>
  <c r="D243" i="48"/>
  <c r="H247" i="48"/>
  <c r="P255" i="48"/>
  <c r="G246" i="48"/>
  <c r="Q256" i="48"/>
  <c r="O254" i="48"/>
  <c r="R257" i="48"/>
  <c r="V261" i="48"/>
  <c r="Z265" i="48"/>
  <c r="AD269" i="48"/>
  <c r="AH273" i="48"/>
  <c r="AL277" i="48"/>
  <c r="T259" i="48"/>
  <c r="AB267" i="48"/>
  <c r="AJ275" i="48"/>
  <c r="F245" i="48"/>
  <c r="Y264" i="48"/>
  <c r="AG272" i="48"/>
  <c r="W262" i="48"/>
  <c r="AK276" i="48"/>
  <c r="U260" i="48"/>
  <c r="AC268" i="48"/>
  <c r="AI274" i="48"/>
  <c r="S258" i="48"/>
  <c r="AF271" i="48"/>
  <c r="L251" i="48"/>
  <c r="AE270" i="48"/>
  <c r="AA266" i="48"/>
  <c r="N253" i="48"/>
  <c r="X263" i="48"/>
  <c r="K250" i="48"/>
  <c r="C242" i="48"/>
  <c r="AM242" i="48" s="1"/>
  <c r="G55" i="48" s="1"/>
  <c r="E244" i="48"/>
  <c r="M252" i="48"/>
  <c r="Y56" i="48"/>
  <c r="Z56" i="48"/>
  <c r="AD56" i="48" s="1"/>
  <c r="AC55" i="48"/>
  <c r="A243" i="48"/>
  <c r="B244" i="48"/>
  <c r="AA45" i="11"/>
  <c r="Z46" i="11"/>
  <c r="Z48" i="11" s="1"/>
  <c r="AB13" i="44"/>
  <c r="AA18" i="44"/>
  <c r="AB18" i="44" l="1"/>
  <c r="AC13" i="44"/>
  <c r="AC18" i="44" s="1"/>
  <c r="AC20" i="44" s="1"/>
  <c r="AC46" i="11" s="1"/>
  <c r="AC48" i="11"/>
  <c r="AB20" i="44"/>
  <c r="AA20" i="44"/>
  <c r="AA46" i="11" s="1"/>
  <c r="AA48" i="11" s="1"/>
  <c r="AB45" i="11"/>
  <c r="G45" i="11" s="1"/>
  <c r="E55" i="48"/>
  <c r="R45" i="48"/>
  <c r="S45" i="48" s="1"/>
  <c r="L46" i="48"/>
  <c r="M46" i="48"/>
  <c r="I47" i="48"/>
  <c r="AN47" i="48"/>
  <c r="O47" i="48" s="1"/>
  <c r="H55" i="48"/>
  <c r="A341" i="48"/>
  <c r="B342" i="48"/>
  <c r="Y362" i="48"/>
  <c r="Z363" i="48"/>
  <c r="AA364" i="48"/>
  <c r="AF369" i="48"/>
  <c r="C340" i="48"/>
  <c r="AM340" i="48" s="1"/>
  <c r="J56" i="48" s="1"/>
  <c r="AC366" i="48"/>
  <c r="G344" i="48"/>
  <c r="H345" i="48"/>
  <c r="E342" i="48"/>
  <c r="AG370" i="48"/>
  <c r="AD367" i="48"/>
  <c r="W360" i="48"/>
  <c r="AL375" i="48"/>
  <c r="K348" i="48"/>
  <c r="N351" i="48"/>
  <c r="R355" i="48"/>
  <c r="AJ373" i="48"/>
  <c r="Q354" i="48"/>
  <c r="F343" i="48"/>
  <c r="J347" i="48"/>
  <c r="AB365" i="48"/>
  <c r="L349" i="48"/>
  <c r="D341" i="48"/>
  <c r="AI372" i="48"/>
  <c r="M350" i="48"/>
  <c r="P353" i="48"/>
  <c r="I346" i="48"/>
  <c r="V359" i="48"/>
  <c r="O352" i="48"/>
  <c r="X361" i="48"/>
  <c r="AH371" i="48"/>
  <c r="AE368" i="48"/>
  <c r="T357" i="48"/>
  <c r="AK374" i="48"/>
  <c r="S356" i="48"/>
  <c r="U358" i="48"/>
  <c r="Y57" i="48"/>
  <c r="Z57" i="48"/>
  <c r="AD57" i="48" s="1"/>
  <c r="AC56" i="48"/>
  <c r="A244" i="48"/>
  <c r="B245" i="48"/>
  <c r="F246" i="48"/>
  <c r="L252" i="48"/>
  <c r="D244" i="48"/>
  <c r="I249" i="48"/>
  <c r="H248" i="48"/>
  <c r="S259" i="48"/>
  <c r="W263" i="48"/>
  <c r="AA267" i="48"/>
  <c r="AE271" i="48"/>
  <c r="AI275" i="48"/>
  <c r="K251" i="48"/>
  <c r="R258" i="48"/>
  <c r="V262" i="48"/>
  <c r="Z266" i="48"/>
  <c r="AD270" i="48"/>
  <c r="AH274" i="48"/>
  <c r="G247" i="48"/>
  <c r="Q257" i="48"/>
  <c r="Y265" i="48"/>
  <c r="O255" i="48"/>
  <c r="T260" i="48"/>
  <c r="AB268" i="48"/>
  <c r="E245" i="48"/>
  <c r="X264" i="48"/>
  <c r="AF272" i="48"/>
  <c r="J250" i="48"/>
  <c r="P256" i="48"/>
  <c r="AK277" i="48"/>
  <c r="AG273" i="48"/>
  <c r="AL278" i="48"/>
  <c r="N254" i="48"/>
  <c r="AJ276" i="48"/>
  <c r="C243" i="48"/>
  <c r="AM243" i="48" s="1"/>
  <c r="G56" i="48" s="1"/>
  <c r="M253" i="48"/>
  <c r="U261" i="48"/>
  <c r="AC269" i="48"/>
  <c r="AB46" i="11" l="1"/>
  <c r="G46" i="11" s="1"/>
  <c r="F20" i="44"/>
  <c r="F46" i="11" s="1"/>
  <c r="F48" i="11" s="1"/>
  <c r="E56" i="48"/>
  <c r="T45" i="48"/>
  <c r="AE45" i="48"/>
  <c r="AL46" i="48"/>
  <c r="P46" i="48" s="1"/>
  <c r="Q46" i="48" s="1"/>
  <c r="K47" i="48"/>
  <c r="D48" i="48"/>
  <c r="H56" i="48"/>
  <c r="A342" i="48"/>
  <c r="B343" i="48"/>
  <c r="J348" i="48"/>
  <c r="AK375" i="48"/>
  <c r="AL376" i="48"/>
  <c r="AD368" i="48"/>
  <c r="X362" i="48"/>
  <c r="AH372" i="48"/>
  <c r="C341" i="48"/>
  <c r="AM341" i="48" s="1"/>
  <c r="J57" i="48" s="1"/>
  <c r="AF370" i="48"/>
  <c r="AA365" i="48"/>
  <c r="H346" i="48"/>
  <c r="AJ374" i="48"/>
  <c r="F344" i="48"/>
  <c r="R356" i="48"/>
  <c r="I347" i="48"/>
  <c r="P354" i="48"/>
  <c r="N352" i="48"/>
  <c r="AI373" i="48"/>
  <c r="D342" i="48"/>
  <c r="O353" i="48"/>
  <c r="U359" i="48"/>
  <c r="Q355" i="48"/>
  <c r="AB366" i="48"/>
  <c r="L350" i="48"/>
  <c r="T358" i="48"/>
  <c r="W361" i="48"/>
  <c r="V360" i="48"/>
  <c r="S357" i="48"/>
  <c r="AC367" i="48"/>
  <c r="M351" i="48"/>
  <c r="AE369" i="48"/>
  <c r="AG371" i="48"/>
  <c r="Y363" i="48"/>
  <c r="E343" i="48"/>
  <c r="G345" i="48"/>
  <c r="K349" i="48"/>
  <c r="Z364" i="48"/>
  <c r="Z58" i="48"/>
  <c r="AD58" i="48" s="1"/>
  <c r="AC57" i="48"/>
  <c r="Y58" i="48"/>
  <c r="A245" i="48"/>
  <c r="B246" i="48"/>
  <c r="G248" i="48"/>
  <c r="F247" i="48"/>
  <c r="N255" i="48"/>
  <c r="L253" i="48"/>
  <c r="P257" i="48"/>
  <c r="Q258" i="48"/>
  <c r="R259" i="48"/>
  <c r="T261" i="48"/>
  <c r="V263" i="48"/>
  <c r="W264" i="48"/>
  <c r="X265" i="48"/>
  <c r="Y266" i="48"/>
  <c r="Z267" i="48"/>
  <c r="AB269" i="48"/>
  <c r="AD271" i="48"/>
  <c r="AE272" i="48"/>
  <c r="AF273" i="48"/>
  <c r="AG274" i="48"/>
  <c r="AH275" i="48"/>
  <c r="AJ277" i="48"/>
  <c r="AL279" i="48"/>
  <c r="H249" i="48"/>
  <c r="D245" i="48"/>
  <c r="K252" i="48"/>
  <c r="I250" i="48"/>
  <c r="O256" i="48"/>
  <c r="J251" i="48"/>
  <c r="AK278" i="48"/>
  <c r="M254" i="48"/>
  <c r="AI276" i="48"/>
  <c r="S260" i="48"/>
  <c r="U262" i="48"/>
  <c r="C244" i="48"/>
  <c r="AM244" i="48" s="1"/>
  <c r="G57" i="48" s="1"/>
  <c r="AA268" i="48"/>
  <c r="AC270" i="48"/>
  <c r="E246" i="48"/>
  <c r="F18" i="35"/>
  <c r="AB48" i="11" l="1"/>
  <c r="G48" i="11" s="1"/>
  <c r="E57" i="48"/>
  <c r="I48" i="48"/>
  <c r="D49" i="48" s="1"/>
  <c r="AN48" i="48"/>
  <c r="O48" i="48" s="1"/>
  <c r="M47" i="48"/>
  <c r="L47" i="48"/>
  <c r="R46" i="48"/>
  <c r="S46" i="48" s="1"/>
  <c r="H57" i="48"/>
  <c r="A343" i="48"/>
  <c r="B344" i="48"/>
  <c r="X363" i="48"/>
  <c r="E344" i="48"/>
  <c r="T359" i="48"/>
  <c r="AF371" i="48"/>
  <c r="AC368" i="48"/>
  <c r="J349" i="48"/>
  <c r="AB367" i="48"/>
  <c r="S358" i="48"/>
  <c r="AK376" i="48"/>
  <c r="AJ375" i="48"/>
  <c r="U360" i="48"/>
  <c r="Y364" i="48"/>
  <c r="F345" i="48"/>
  <c r="D343" i="48"/>
  <c r="AA366" i="48"/>
  <c r="H347" i="48"/>
  <c r="AD369" i="48"/>
  <c r="G346" i="48"/>
  <c r="AI374" i="48"/>
  <c r="K350" i="48"/>
  <c r="AG372" i="48"/>
  <c r="L351" i="48"/>
  <c r="Q356" i="48"/>
  <c r="R357" i="48"/>
  <c r="N353" i="48"/>
  <c r="AH373" i="48"/>
  <c r="Z365" i="48"/>
  <c r="I348" i="48"/>
  <c r="C342" i="48"/>
  <c r="AM342" i="48" s="1"/>
  <c r="J58" i="48" s="1"/>
  <c r="AL377" i="48"/>
  <c r="AE370" i="48"/>
  <c r="O354" i="48"/>
  <c r="P355" i="48"/>
  <c r="W362" i="48"/>
  <c r="V361" i="48"/>
  <c r="M352" i="48"/>
  <c r="A246" i="48"/>
  <c r="B247" i="48"/>
  <c r="Z59" i="48"/>
  <c r="AD59" i="48" s="1"/>
  <c r="AC58" i="48"/>
  <c r="Y59" i="48"/>
  <c r="G249" i="48"/>
  <c r="N256" i="48"/>
  <c r="I251" i="48"/>
  <c r="J252" i="48"/>
  <c r="D246" i="48"/>
  <c r="H250" i="48"/>
  <c r="R260" i="48"/>
  <c r="V264" i="48"/>
  <c r="Z268" i="48"/>
  <c r="AD272" i="48"/>
  <c r="AH276" i="48"/>
  <c r="AF274" i="48"/>
  <c r="AI277" i="48"/>
  <c r="L254" i="48"/>
  <c r="P258" i="48"/>
  <c r="X266" i="48"/>
  <c r="K253" i="48"/>
  <c r="U263" i="48"/>
  <c r="AC271" i="48"/>
  <c r="AE273" i="48"/>
  <c r="AJ278" i="48"/>
  <c r="S261" i="48"/>
  <c r="AK279" i="48"/>
  <c r="Q259" i="48"/>
  <c r="F248" i="48"/>
  <c r="W265" i="48"/>
  <c r="AG275" i="48"/>
  <c r="AL280" i="48"/>
  <c r="O257" i="48"/>
  <c r="AB270" i="48"/>
  <c r="AA269" i="48"/>
  <c r="Y267" i="48"/>
  <c r="T262" i="48"/>
  <c r="M255" i="48"/>
  <c r="C245" i="48"/>
  <c r="AM245" i="48" s="1"/>
  <c r="G58" i="48" s="1"/>
  <c r="E247" i="48"/>
  <c r="D24" i="34"/>
  <c r="E58" i="48" l="1"/>
  <c r="AL47" i="48"/>
  <c r="P47" i="48" s="1"/>
  <c r="Q47" i="48" s="1"/>
  <c r="R47" i="48" s="1"/>
  <c r="S47" i="48" s="1"/>
  <c r="K48" i="48"/>
  <c r="T46" i="48"/>
  <c r="AE46" i="48"/>
  <c r="H58" i="48"/>
  <c r="B345" i="48"/>
  <c r="A344" i="48"/>
  <c r="AF372" i="48"/>
  <c r="U361" i="48"/>
  <c r="AC369" i="48"/>
  <c r="G347" i="48"/>
  <c r="N354" i="48"/>
  <c r="X364" i="48"/>
  <c r="D344" i="48"/>
  <c r="W363" i="48"/>
  <c r="AH374" i="48"/>
  <c r="C343" i="48"/>
  <c r="AM343" i="48" s="1"/>
  <c r="J59" i="48" s="1"/>
  <c r="AI375" i="48"/>
  <c r="AK377" i="48"/>
  <c r="Z366" i="48"/>
  <c r="Y365" i="48"/>
  <c r="L352" i="48"/>
  <c r="AL378" i="48"/>
  <c r="H348" i="48"/>
  <c r="I349" i="48"/>
  <c r="P356" i="48"/>
  <c r="M353" i="48"/>
  <c r="AJ376" i="48"/>
  <c r="R358" i="48"/>
  <c r="O355" i="48"/>
  <c r="J350" i="48"/>
  <c r="E345" i="48"/>
  <c r="Q357" i="48"/>
  <c r="F346" i="48"/>
  <c r="AG373" i="48"/>
  <c r="AD370" i="48"/>
  <c r="V362" i="48"/>
  <c r="AA367" i="48"/>
  <c r="AE371" i="48"/>
  <c r="T360" i="48"/>
  <c r="S359" i="48"/>
  <c r="AB368" i="48"/>
  <c r="K351" i="48"/>
  <c r="J253" i="48"/>
  <c r="N257" i="48"/>
  <c r="O258" i="48"/>
  <c r="P259" i="48"/>
  <c r="Q260" i="48"/>
  <c r="R261" i="48"/>
  <c r="T263" i="48"/>
  <c r="V265" i="48"/>
  <c r="W266" i="48"/>
  <c r="X267" i="48"/>
  <c r="Y268" i="48"/>
  <c r="Z269" i="48"/>
  <c r="AB271" i="48"/>
  <c r="AD273" i="48"/>
  <c r="AE274" i="48"/>
  <c r="AF275" i="48"/>
  <c r="AG276" i="48"/>
  <c r="AH277" i="48"/>
  <c r="AJ279" i="48"/>
  <c r="AL281" i="48"/>
  <c r="H251" i="48"/>
  <c r="C246" i="48"/>
  <c r="AM246" i="48" s="1"/>
  <c r="G59" i="48" s="1"/>
  <c r="K254" i="48"/>
  <c r="G250" i="48"/>
  <c r="I252" i="48"/>
  <c r="D247" i="48"/>
  <c r="F249" i="48"/>
  <c r="L255" i="48"/>
  <c r="E248" i="48"/>
  <c r="S262" i="48"/>
  <c r="AA270" i="48"/>
  <c r="AC272" i="48"/>
  <c r="AI278" i="48"/>
  <c r="AK280" i="48"/>
  <c r="M256" i="48"/>
  <c r="U264" i="48"/>
  <c r="AC59" i="48"/>
  <c r="Z60" i="48"/>
  <c r="AD60" i="48" s="1"/>
  <c r="Y60" i="48"/>
  <c r="B248" i="48"/>
  <c r="A247" i="48"/>
  <c r="C11" i="6"/>
  <c r="O46" i="34"/>
  <c r="O47" i="34" s="1"/>
  <c r="AF46" i="34"/>
  <c r="AF47" i="34" s="1"/>
  <c r="E46" i="34"/>
  <c r="E47" i="34" s="1"/>
  <c r="N22" i="34"/>
  <c r="L5" i="34"/>
  <c r="N5" i="34" s="1"/>
  <c r="P5" i="34" s="1"/>
  <c r="R5" i="34" s="1"/>
  <c r="T5" i="34" s="1"/>
  <c r="V5" i="34" s="1"/>
  <c r="X5" i="34" s="1"/>
  <c r="Z5" i="34" s="1"/>
  <c r="AB5" i="34" s="1"/>
  <c r="AD5" i="34" s="1"/>
  <c r="AF5" i="34" s="1"/>
  <c r="AH5" i="34" s="1"/>
  <c r="L6" i="34"/>
  <c r="M6" i="34"/>
  <c r="N6" i="34"/>
  <c r="O6" i="34"/>
  <c r="P6" i="34"/>
  <c r="Q6" i="34"/>
  <c r="R6" i="34"/>
  <c r="S6" i="34"/>
  <c r="T6" i="34"/>
  <c r="U6" i="34"/>
  <c r="V6" i="34"/>
  <c r="W6" i="34"/>
  <c r="X6" i="34"/>
  <c r="Y6" i="34"/>
  <c r="Z6" i="34"/>
  <c r="AA6" i="34"/>
  <c r="AB6" i="34"/>
  <c r="AC6" i="34"/>
  <c r="AD6" i="34"/>
  <c r="AE6" i="34"/>
  <c r="AF6" i="34"/>
  <c r="AG6" i="34"/>
  <c r="AH6" i="34"/>
  <c r="AI6" i="34"/>
  <c r="L8" i="34"/>
  <c r="M8" i="34"/>
  <c r="N8" i="34"/>
  <c r="O8" i="34"/>
  <c r="P8" i="34"/>
  <c r="Q8" i="34"/>
  <c r="R8" i="34"/>
  <c r="S8" i="34"/>
  <c r="T8" i="34"/>
  <c r="U8" i="34"/>
  <c r="V8" i="34"/>
  <c r="W8" i="34"/>
  <c r="X8" i="34"/>
  <c r="Y8" i="34"/>
  <c r="Z8" i="34"/>
  <c r="AA8" i="34"/>
  <c r="AB8" i="34"/>
  <c r="AC8" i="34"/>
  <c r="AD8" i="34"/>
  <c r="AE8" i="34"/>
  <c r="AF8" i="34"/>
  <c r="AG8" i="34"/>
  <c r="AH8" i="34"/>
  <c r="AI8" i="34"/>
  <c r="L13" i="34"/>
  <c r="M13" i="34"/>
  <c r="N13" i="34"/>
  <c r="O13" i="34"/>
  <c r="P13" i="34"/>
  <c r="Q13" i="34"/>
  <c r="R13" i="34"/>
  <c r="S13" i="34"/>
  <c r="T13" i="34"/>
  <c r="U13" i="34"/>
  <c r="V13" i="34"/>
  <c r="W13" i="34"/>
  <c r="X13" i="34"/>
  <c r="Y13" i="34"/>
  <c r="Z13" i="34"/>
  <c r="AA13" i="34"/>
  <c r="AB13" i="34"/>
  <c r="AC13" i="34"/>
  <c r="AD13" i="34"/>
  <c r="AE13" i="34"/>
  <c r="AF13" i="34"/>
  <c r="AG13" i="34"/>
  <c r="AH13" i="34"/>
  <c r="AI13" i="34"/>
  <c r="L14" i="34"/>
  <c r="M14" i="34"/>
  <c r="N14" i="34"/>
  <c r="O14" i="34"/>
  <c r="P14" i="34"/>
  <c r="Q14" i="34"/>
  <c r="R14" i="34"/>
  <c r="S14" i="34"/>
  <c r="T14" i="34"/>
  <c r="U14" i="34"/>
  <c r="V14" i="34"/>
  <c r="W14" i="34"/>
  <c r="X14" i="34"/>
  <c r="Y14" i="34"/>
  <c r="Z14" i="34"/>
  <c r="AA14" i="34"/>
  <c r="AB14" i="34"/>
  <c r="AC14" i="34"/>
  <c r="AD14" i="34"/>
  <c r="AE14" i="34"/>
  <c r="AF14" i="34"/>
  <c r="AG14" i="34"/>
  <c r="AH14" i="34"/>
  <c r="AI14"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L16" i="34"/>
  <c r="M16" i="34"/>
  <c r="N16" i="34"/>
  <c r="O16" i="34"/>
  <c r="P16" i="34"/>
  <c r="Q16" i="34"/>
  <c r="R16" i="34"/>
  <c r="S16" i="34"/>
  <c r="T16" i="34"/>
  <c r="U16" i="34"/>
  <c r="V16" i="34"/>
  <c r="W16" i="34"/>
  <c r="X16" i="34"/>
  <c r="Y16" i="34"/>
  <c r="Z16" i="34"/>
  <c r="AA16" i="34"/>
  <c r="AB16" i="34"/>
  <c r="AC16" i="34"/>
  <c r="AD16" i="34"/>
  <c r="AE16" i="34"/>
  <c r="AF16" i="34"/>
  <c r="AG16" i="34"/>
  <c r="AH16" i="34"/>
  <c r="AI16" i="34"/>
  <c r="L17" i="34"/>
  <c r="M17" i="34"/>
  <c r="N17" i="34"/>
  <c r="O17" i="34"/>
  <c r="P17" i="34"/>
  <c r="Q17" i="34"/>
  <c r="R17" i="34"/>
  <c r="R18" i="34" s="1"/>
  <c r="S17" i="34"/>
  <c r="T17" i="34"/>
  <c r="U17" i="34"/>
  <c r="V17" i="34"/>
  <c r="W17" i="34"/>
  <c r="X17" i="34"/>
  <c r="Y17" i="34"/>
  <c r="Z17" i="34"/>
  <c r="AA17" i="34"/>
  <c r="AB17" i="34"/>
  <c r="AB18" i="34" s="1"/>
  <c r="AC17" i="34"/>
  <c r="AD17" i="34"/>
  <c r="AE17" i="34"/>
  <c r="AF17" i="34"/>
  <c r="AG17" i="34"/>
  <c r="AH17" i="34"/>
  <c r="AI17" i="34"/>
  <c r="L21" i="34"/>
  <c r="M21" i="34"/>
  <c r="N21" i="34"/>
  <c r="O21" i="34"/>
  <c r="P21" i="34"/>
  <c r="Q21" i="34"/>
  <c r="R21" i="34"/>
  <c r="S21" i="34"/>
  <c r="T21" i="34"/>
  <c r="U21" i="34"/>
  <c r="V21" i="34"/>
  <c r="W21" i="34"/>
  <c r="X21" i="34"/>
  <c r="Y21" i="34"/>
  <c r="Z21" i="34"/>
  <c r="AA21" i="34"/>
  <c r="AB21" i="34"/>
  <c r="AC21" i="34"/>
  <c r="AD21" i="34"/>
  <c r="AE21" i="34"/>
  <c r="AF21" i="34"/>
  <c r="AG21" i="34"/>
  <c r="AH21" i="34"/>
  <c r="AI21" i="34"/>
  <c r="S22" i="34"/>
  <c r="T22" i="34"/>
  <c r="U22" i="34"/>
  <c r="X22" i="34"/>
  <c r="AA22" i="34"/>
  <c r="AI22" i="34"/>
  <c r="L23" i="34"/>
  <c r="M23" i="34"/>
  <c r="N23" i="34"/>
  <c r="O23" i="34"/>
  <c r="P23" i="34"/>
  <c r="Q23" i="34"/>
  <c r="R23" i="34"/>
  <c r="S23" i="34"/>
  <c r="T23" i="34"/>
  <c r="U23" i="34"/>
  <c r="V23" i="34"/>
  <c r="W23" i="34"/>
  <c r="X23" i="34"/>
  <c r="Y23" i="34"/>
  <c r="Z23" i="34"/>
  <c r="AA23" i="34"/>
  <c r="AB23" i="34"/>
  <c r="AC23" i="34"/>
  <c r="AD23" i="34"/>
  <c r="AE23" i="34"/>
  <c r="AF23" i="34"/>
  <c r="AG23" i="34"/>
  <c r="AH23" i="34"/>
  <c r="AI23"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L26" i="34"/>
  <c r="M26" i="34"/>
  <c r="N26" i="34"/>
  <c r="O26" i="34"/>
  <c r="P26" i="34"/>
  <c r="Q26" i="34"/>
  <c r="R26" i="34"/>
  <c r="S26" i="34"/>
  <c r="T26" i="34"/>
  <c r="U26" i="34"/>
  <c r="V26" i="34"/>
  <c r="W26" i="34"/>
  <c r="X26" i="34"/>
  <c r="Y26" i="34"/>
  <c r="Z26" i="34"/>
  <c r="AA26" i="34"/>
  <c r="AB26" i="34"/>
  <c r="AC26" i="34"/>
  <c r="AD26" i="34"/>
  <c r="AE26" i="34"/>
  <c r="AF26" i="34"/>
  <c r="AG26" i="34"/>
  <c r="AH26" i="34"/>
  <c r="AI26" i="34"/>
  <c r="L27" i="34"/>
  <c r="M27" i="34"/>
  <c r="N27" i="34"/>
  <c r="O27" i="34"/>
  <c r="P27" i="34"/>
  <c r="Q27" i="34"/>
  <c r="R27" i="34"/>
  <c r="S27" i="34"/>
  <c r="T27" i="34"/>
  <c r="U27" i="34"/>
  <c r="V27" i="34"/>
  <c r="W27" i="34"/>
  <c r="X27" i="34"/>
  <c r="Y27" i="34"/>
  <c r="Z27" i="34"/>
  <c r="AA27" i="34"/>
  <c r="AB27" i="34"/>
  <c r="AC27" i="34"/>
  <c r="AD27" i="34"/>
  <c r="AE27" i="34"/>
  <c r="AF27" i="34"/>
  <c r="AG27" i="34"/>
  <c r="AH27" i="34"/>
  <c r="AI27" i="34"/>
  <c r="L28" i="34"/>
  <c r="M28" i="34"/>
  <c r="N28" i="34"/>
  <c r="O28" i="34"/>
  <c r="P28" i="34"/>
  <c r="Q28" i="34"/>
  <c r="R28" i="34"/>
  <c r="S28" i="34"/>
  <c r="T28" i="34"/>
  <c r="U28" i="34"/>
  <c r="V28" i="34"/>
  <c r="W28" i="34"/>
  <c r="X28" i="34"/>
  <c r="Y28" i="34"/>
  <c r="Z28" i="34"/>
  <c r="AA28" i="34"/>
  <c r="AB28" i="34"/>
  <c r="AC28" i="34"/>
  <c r="AD28" i="34"/>
  <c r="AE28" i="34"/>
  <c r="AF28" i="34"/>
  <c r="AG28" i="34"/>
  <c r="AH28" i="34"/>
  <c r="AI28"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L31" i="34"/>
  <c r="M31" i="34"/>
  <c r="N31" i="34"/>
  <c r="O31" i="34"/>
  <c r="P31" i="34"/>
  <c r="Q31" i="34"/>
  <c r="R31" i="34"/>
  <c r="S31" i="34"/>
  <c r="T31" i="34"/>
  <c r="U31" i="34"/>
  <c r="V31" i="34"/>
  <c r="W31" i="34"/>
  <c r="X31" i="34"/>
  <c r="Y31" i="34"/>
  <c r="Z31" i="34"/>
  <c r="AA31" i="34"/>
  <c r="AB31" i="34"/>
  <c r="AC31" i="34"/>
  <c r="AD31" i="34"/>
  <c r="AE31" i="34"/>
  <c r="AF31" i="34"/>
  <c r="AG31" i="34"/>
  <c r="AH31" i="34"/>
  <c r="AI31" i="34"/>
  <c r="L32" i="34"/>
  <c r="M32" i="34"/>
  <c r="N32" i="34"/>
  <c r="O32" i="34"/>
  <c r="P32" i="34"/>
  <c r="Q32" i="34"/>
  <c r="R32" i="34"/>
  <c r="S32" i="34"/>
  <c r="T32" i="34"/>
  <c r="U32" i="34"/>
  <c r="V32" i="34"/>
  <c r="W32" i="34"/>
  <c r="X32" i="34"/>
  <c r="Y32" i="34"/>
  <c r="Z32" i="34"/>
  <c r="AA32" i="34"/>
  <c r="AB32" i="34"/>
  <c r="AC32" i="34"/>
  <c r="AD32" i="34"/>
  <c r="AE32" i="34"/>
  <c r="AF32" i="34"/>
  <c r="AG32" i="34"/>
  <c r="AH32" i="34"/>
  <c r="AI32" i="34"/>
  <c r="L33" i="34"/>
  <c r="M33" i="34"/>
  <c r="N33" i="34"/>
  <c r="O33" i="34"/>
  <c r="P33" i="34"/>
  <c r="Q33" i="34"/>
  <c r="R33" i="34"/>
  <c r="S33" i="34"/>
  <c r="T33" i="34"/>
  <c r="U33" i="34"/>
  <c r="V33" i="34"/>
  <c r="W33" i="34"/>
  <c r="X33" i="34"/>
  <c r="Y33" i="34"/>
  <c r="Z33" i="34"/>
  <c r="AA33" i="34"/>
  <c r="AB33" i="34"/>
  <c r="AC33" i="34"/>
  <c r="AD33" i="34"/>
  <c r="AE33" i="34"/>
  <c r="AF33" i="34"/>
  <c r="AG33" i="34"/>
  <c r="AH33" i="34"/>
  <c r="AI33" i="34"/>
  <c r="L34" i="34"/>
  <c r="M34" i="34"/>
  <c r="N34" i="34"/>
  <c r="O34" i="34"/>
  <c r="P34" i="34"/>
  <c r="Q34" i="34"/>
  <c r="R34" i="34"/>
  <c r="S34" i="34"/>
  <c r="T34" i="34"/>
  <c r="U34" i="34"/>
  <c r="V34" i="34"/>
  <c r="W34" i="34"/>
  <c r="X34" i="34"/>
  <c r="Y34" i="34"/>
  <c r="Z34" i="34"/>
  <c r="AA34" i="34"/>
  <c r="AB34" i="34"/>
  <c r="AC34" i="34"/>
  <c r="AD34" i="34"/>
  <c r="AE34" i="34"/>
  <c r="AF34" i="34"/>
  <c r="AG34" i="34"/>
  <c r="AH34" i="34"/>
  <c r="AI34" i="34"/>
  <c r="L35" i="34"/>
  <c r="M35" i="34"/>
  <c r="N35" i="34"/>
  <c r="O35" i="34"/>
  <c r="P35" i="34"/>
  <c r="Q35" i="34"/>
  <c r="R35" i="34"/>
  <c r="S35" i="34"/>
  <c r="T35" i="34"/>
  <c r="U35" i="34"/>
  <c r="V35" i="34"/>
  <c r="W35" i="34"/>
  <c r="X35" i="34"/>
  <c r="Y35" i="34"/>
  <c r="Z35" i="34"/>
  <c r="AA35" i="34"/>
  <c r="AB35" i="34"/>
  <c r="AC35" i="34"/>
  <c r="AD35" i="34"/>
  <c r="AE35" i="34"/>
  <c r="AF35" i="34"/>
  <c r="AG35" i="34"/>
  <c r="AH35" i="34"/>
  <c r="AI35"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L38" i="34"/>
  <c r="M38" i="34"/>
  <c r="N38" i="34"/>
  <c r="O38" i="34"/>
  <c r="P38" i="34"/>
  <c r="Q38" i="34"/>
  <c r="R38" i="34"/>
  <c r="S38" i="34"/>
  <c r="T38" i="34"/>
  <c r="U38" i="34"/>
  <c r="V38" i="34"/>
  <c r="W38" i="34"/>
  <c r="X38" i="34"/>
  <c r="Y38" i="34"/>
  <c r="Z38" i="34"/>
  <c r="AA38" i="34"/>
  <c r="AB38" i="34"/>
  <c r="AC38" i="34"/>
  <c r="AD38" i="34"/>
  <c r="AE38" i="34"/>
  <c r="AF38" i="34"/>
  <c r="AG38" i="34"/>
  <c r="AH38" i="34"/>
  <c r="AI38" i="34"/>
  <c r="L39" i="34"/>
  <c r="M39" i="34"/>
  <c r="N39" i="34"/>
  <c r="O39" i="34"/>
  <c r="P39" i="34"/>
  <c r="Q39" i="34"/>
  <c r="R39" i="34"/>
  <c r="S39" i="34"/>
  <c r="T39" i="34"/>
  <c r="U39" i="34"/>
  <c r="V39" i="34"/>
  <c r="W39" i="34"/>
  <c r="X39" i="34"/>
  <c r="Y39" i="34"/>
  <c r="Z39" i="34"/>
  <c r="AA39" i="34"/>
  <c r="AB39" i="34"/>
  <c r="AC39" i="34"/>
  <c r="AD39" i="34"/>
  <c r="AE39" i="34"/>
  <c r="AF39" i="34"/>
  <c r="AG39" i="34"/>
  <c r="AH39" i="34"/>
  <c r="AI39"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L42" i="34"/>
  <c r="M42" i="34"/>
  <c r="N42" i="34"/>
  <c r="O42" i="34"/>
  <c r="P42" i="34"/>
  <c r="Q42" i="34"/>
  <c r="R42" i="34"/>
  <c r="S42" i="34"/>
  <c r="T42" i="34"/>
  <c r="U42" i="34"/>
  <c r="V42" i="34"/>
  <c r="W42" i="34"/>
  <c r="X42" i="34"/>
  <c r="Y42" i="34"/>
  <c r="Z42" i="34"/>
  <c r="AA42" i="34"/>
  <c r="AB42" i="34"/>
  <c r="AC42" i="34"/>
  <c r="AD42" i="34"/>
  <c r="AE42" i="34"/>
  <c r="AF42" i="34"/>
  <c r="AG42" i="34"/>
  <c r="AH42" i="34"/>
  <c r="AI42" i="34"/>
  <c r="K42" i="34"/>
  <c r="K41" i="34"/>
  <c r="K39" i="34"/>
  <c r="K38" i="34"/>
  <c r="K36" i="34"/>
  <c r="K35" i="34"/>
  <c r="K34" i="34"/>
  <c r="K33" i="34"/>
  <c r="K32" i="34"/>
  <c r="K31" i="34"/>
  <c r="K30" i="34"/>
  <c r="K28" i="34"/>
  <c r="K27" i="34"/>
  <c r="K26" i="34"/>
  <c r="K25" i="34"/>
  <c r="K23" i="34"/>
  <c r="K21" i="34"/>
  <c r="K17" i="34"/>
  <c r="K16" i="34"/>
  <c r="K15" i="34"/>
  <c r="K14" i="34"/>
  <c r="K13" i="34"/>
  <c r="K8" i="34"/>
  <c r="K6" i="34"/>
  <c r="B44" i="34"/>
  <c r="D42" i="34"/>
  <c r="D33" i="34"/>
  <c r="D35" i="34" s="1"/>
  <c r="D37" i="34" s="1"/>
  <c r="B33" i="34"/>
  <c r="E29" i="34"/>
  <c r="R29" i="34" s="1"/>
  <c r="C29" i="34"/>
  <c r="B29" i="34"/>
  <c r="D27" i="34"/>
  <c r="B24" i="34"/>
  <c r="E18" i="34"/>
  <c r="C18" i="34"/>
  <c r="B18" i="34"/>
  <c r="D17" i="34"/>
  <c r="D16" i="34"/>
  <c r="D15" i="34"/>
  <c r="E10" i="34"/>
  <c r="AF10" i="34" s="1"/>
  <c r="C12" i="34"/>
  <c r="D8" i="34"/>
  <c r="D11" i="34" s="1"/>
  <c r="E7" i="34"/>
  <c r="D6" i="34"/>
  <c r="K5" i="34"/>
  <c r="M5" i="34" s="1"/>
  <c r="O5" i="34" s="1"/>
  <c r="Q5" i="34" s="1"/>
  <c r="S5" i="34" s="1"/>
  <c r="U5" i="34" s="1"/>
  <c r="W5" i="34" s="1"/>
  <c r="Y5" i="34" s="1"/>
  <c r="AA5" i="34" s="1"/>
  <c r="AC5" i="34" s="1"/>
  <c r="AE5" i="34" s="1"/>
  <c r="AG5" i="34" s="1"/>
  <c r="AI5" i="34" s="1"/>
  <c r="B44" i="3"/>
  <c r="AI42" i="3"/>
  <c r="AH42" i="3"/>
  <c r="AG42" i="3"/>
  <c r="AF42" i="3"/>
  <c r="AE42" i="3"/>
  <c r="AD42" i="3"/>
  <c r="AC42" i="3"/>
  <c r="AB42" i="3"/>
  <c r="AA42" i="3"/>
  <c r="Z42" i="3"/>
  <c r="Y42" i="3"/>
  <c r="X42" i="3"/>
  <c r="W42" i="3"/>
  <c r="V42" i="3"/>
  <c r="U42" i="3"/>
  <c r="T42" i="3"/>
  <c r="S42" i="3"/>
  <c r="R42" i="3"/>
  <c r="Q42" i="3"/>
  <c r="P42" i="3"/>
  <c r="O42" i="3"/>
  <c r="N42" i="3"/>
  <c r="M42" i="3"/>
  <c r="L42" i="3"/>
  <c r="K42" i="3"/>
  <c r="D42" i="3"/>
  <c r="D43" i="3" s="1"/>
  <c r="Y43" i="3" s="1"/>
  <c r="AI41" i="3"/>
  <c r="AH41" i="3"/>
  <c r="AG41" i="3"/>
  <c r="AF41" i="3"/>
  <c r="AE41" i="3"/>
  <c r="AD41" i="3"/>
  <c r="AC41" i="3"/>
  <c r="AB41" i="3"/>
  <c r="AA41" i="3"/>
  <c r="Z41" i="3"/>
  <c r="Y41" i="3"/>
  <c r="X41" i="3"/>
  <c r="W41" i="3"/>
  <c r="V41" i="3"/>
  <c r="U41" i="3"/>
  <c r="T41" i="3"/>
  <c r="S41" i="3"/>
  <c r="R41" i="3"/>
  <c r="Q41" i="3"/>
  <c r="P41" i="3"/>
  <c r="O41" i="3"/>
  <c r="N41" i="3"/>
  <c r="M41" i="3"/>
  <c r="L41" i="3"/>
  <c r="K41" i="3"/>
  <c r="AI39" i="3"/>
  <c r="AH39" i="3"/>
  <c r="AG39" i="3"/>
  <c r="AF39" i="3"/>
  <c r="AE39" i="3"/>
  <c r="AD39" i="3"/>
  <c r="AC39" i="3"/>
  <c r="AB39" i="3"/>
  <c r="AA39" i="3"/>
  <c r="Z39" i="3"/>
  <c r="Y39" i="3"/>
  <c r="X39" i="3"/>
  <c r="W39" i="3"/>
  <c r="V39" i="3"/>
  <c r="U39" i="3"/>
  <c r="T39" i="3"/>
  <c r="S39" i="3"/>
  <c r="R39" i="3"/>
  <c r="Q39" i="3"/>
  <c r="P39" i="3"/>
  <c r="O39" i="3"/>
  <c r="N39" i="3"/>
  <c r="M39" i="3"/>
  <c r="L39" i="3"/>
  <c r="K39" i="3"/>
  <c r="AI38" i="3"/>
  <c r="AH38" i="3"/>
  <c r="AG38" i="3"/>
  <c r="AF38" i="3"/>
  <c r="AE38" i="3"/>
  <c r="AD38" i="3"/>
  <c r="AC38" i="3"/>
  <c r="AB38" i="3"/>
  <c r="AA38" i="3"/>
  <c r="Z38" i="3"/>
  <c r="Y38" i="3"/>
  <c r="X38" i="3"/>
  <c r="W38" i="3"/>
  <c r="V38" i="3"/>
  <c r="U38" i="3"/>
  <c r="T38" i="3"/>
  <c r="S38" i="3"/>
  <c r="R38" i="3"/>
  <c r="Q38" i="3"/>
  <c r="P38" i="3"/>
  <c r="O38" i="3"/>
  <c r="N38" i="3"/>
  <c r="M38" i="3"/>
  <c r="L38" i="3"/>
  <c r="K38" i="3"/>
  <c r="AI36" i="3"/>
  <c r="AH36" i="3"/>
  <c r="AG36" i="3"/>
  <c r="AF36" i="3"/>
  <c r="AE36" i="3"/>
  <c r="AD36" i="3"/>
  <c r="AC36" i="3"/>
  <c r="AB36" i="3"/>
  <c r="AA36" i="3"/>
  <c r="Z36" i="3"/>
  <c r="Y36" i="3"/>
  <c r="X36" i="3"/>
  <c r="W36" i="3"/>
  <c r="V36" i="3"/>
  <c r="U36" i="3"/>
  <c r="T36" i="3"/>
  <c r="S36" i="3"/>
  <c r="R36" i="3"/>
  <c r="Q36" i="3"/>
  <c r="P36" i="3"/>
  <c r="O36" i="3"/>
  <c r="N36" i="3"/>
  <c r="M36" i="3"/>
  <c r="L36" i="3"/>
  <c r="K36" i="3"/>
  <c r="AI35" i="3"/>
  <c r="AH35" i="3"/>
  <c r="AG35" i="3"/>
  <c r="AF35" i="3"/>
  <c r="AE35" i="3"/>
  <c r="AD35" i="3"/>
  <c r="AC35" i="3"/>
  <c r="AB35" i="3"/>
  <c r="AA35" i="3"/>
  <c r="Z35" i="3"/>
  <c r="Y35" i="3"/>
  <c r="X35" i="3"/>
  <c r="W35" i="3"/>
  <c r="V35" i="3"/>
  <c r="U35" i="3"/>
  <c r="T35" i="3"/>
  <c r="S35" i="3"/>
  <c r="R35" i="3"/>
  <c r="Q35" i="3"/>
  <c r="P35" i="3"/>
  <c r="O35" i="3"/>
  <c r="N35" i="3"/>
  <c r="M35" i="3"/>
  <c r="L35" i="3"/>
  <c r="K35" i="3"/>
  <c r="AI34" i="3"/>
  <c r="AH34" i="3"/>
  <c r="AG34" i="3"/>
  <c r="AF34" i="3"/>
  <c r="AE34" i="3"/>
  <c r="AD34" i="3"/>
  <c r="AC34" i="3"/>
  <c r="AB34" i="3"/>
  <c r="AA34" i="3"/>
  <c r="Z34" i="3"/>
  <c r="Y34" i="3"/>
  <c r="X34" i="3"/>
  <c r="W34" i="3"/>
  <c r="V34" i="3"/>
  <c r="U34" i="3"/>
  <c r="T34" i="3"/>
  <c r="S34" i="3"/>
  <c r="R34" i="3"/>
  <c r="Q34" i="3"/>
  <c r="P34" i="3"/>
  <c r="O34" i="3"/>
  <c r="N34" i="3"/>
  <c r="M34" i="3"/>
  <c r="L34" i="3"/>
  <c r="K34" i="3"/>
  <c r="E33" i="3"/>
  <c r="E35" i="3" s="1"/>
  <c r="E37" i="3" s="1"/>
  <c r="B33" i="3"/>
  <c r="AI32" i="3"/>
  <c r="AH32" i="3"/>
  <c r="AG32" i="3"/>
  <c r="AF32" i="3"/>
  <c r="AE32" i="3"/>
  <c r="AD32" i="3"/>
  <c r="AC32" i="3"/>
  <c r="AB32" i="3"/>
  <c r="AA32" i="3"/>
  <c r="Z32" i="3"/>
  <c r="Y32" i="3"/>
  <c r="X32" i="3"/>
  <c r="W32" i="3"/>
  <c r="V32" i="3"/>
  <c r="U32" i="3"/>
  <c r="T32" i="3"/>
  <c r="S32" i="3"/>
  <c r="R32" i="3"/>
  <c r="Q32" i="3"/>
  <c r="P32" i="3"/>
  <c r="O32" i="3"/>
  <c r="N32" i="3"/>
  <c r="M32" i="3"/>
  <c r="L32" i="3"/>
  <c r="K32" i="3"/>
  <c r="AI31" i="3"/>
  <c r="AH31" i="3"/>
  <c r="AG31" i="3"/>
  <c r="AF31" i="3"/>
  <c r="AE31" i="3"/>
  <c r="AD31" i="3"/>
  <c r="AC31" i="3"/>
  <c r="AB31" i="3"/>
  <c r="AA31" i="3"/>
  <c r="Z31" i="3"/>
  <c r="Y31" i="3"/>
  <c r="X31" i="3"/>
  <c r="W31" i="3"/>
  <c r="V31" i="3"/>
  <c r="U31" i="3"/>
  <c r="T31" i="3"/>
  <c r="S31" i="3"/>
  <c r="R31" i="3"/>
  <c r="Q31" i="3"/>
  <c r="P31" i="3"/>
  <c r="O31" i="3"/>
  <c r="N31" i="3"/>
  <c r="M31" i="3"/>
  <c r="L31" i="3"/>
  <c r="K31" i="3"/>
  <c r="AI30" i="3"/>
  <c r="AH30" i="3"/>
  <c r="AG30" i="3"/>
  <c r="AF30" i="3"/>
  <c r="AE30" i="3"/>
  <c r="AD30" i="3"/>
  <c r="AC30" i="3"/>
  <c r="AB30" i="3"/>
  <c r="AA30" i="3"/>
  <c r="Z30" i="3"/>
  <c r="Y30" i="3"/>
  <c r="X30" i="3"/>
  <c r="W30" i="3"/>
  <c r="V30" i="3"/>
  <c r="U30" i="3"/>
  <c r="T30" i="3"/>
  <c r="S30" i="3"/>
  <c r="R30" i="3"/>
  <c r="Q30" i="3"/>
  <c r="P30" i="3"/>
  <c r="O30" i="3"/>
  <c r="N30" i="3"/>
  <c r="M30" i="3"/>
  <c r="L30" i="3"/>
  <c r="K30" i="3"/>
  <c r="E29" i="3"/>
  <c r="C29" i="3"/>
  <c r="B29" i="3"/>
  <c r="AI28" i="3"/>
  <c r="AH28" i="3"/>
  <c r="AG28" i="3"/>
  <c r="AF28" i="3"/>
  <c r="AE28" i="3"/>
  <c r="AD28" i="3"/>
  <c r="AC28" i="3"/>
  <c r="AB28" i="3"/>
  <c r="AA28" i="3"/>
  <c r="Z28" i="3"/>
  <c r="Y28" i="3"/>
  <c r="X28" i="3"/>
  <c r="W28" i="3"/>
  <c r="V28" i="3"/>
  <c r="U28" i="3"/>
  <c r="T28" i="3"/>
  <c r="S28" i="3"/>
  <c r="R28" i="3"/>
  <c r="Q28" i="3"/>
  <c r="P28" i="3"/>
  <c r="O28" i="3"/>
  <c r="N28" i="3"/>
  <c r="M28" i="3"/>
  <c r="L28" i="3"/>
  <c r="K28" i="3"/>
  <c r="D27" i="3"/>
  <c r="AG27" i="3" s="1"/>
  <c r="AI26" i="3"/>
  <c r="AH26" i="3"/>
  <c r="AG26" i="3"/>
  <c r="AF26" i="3"/>
  <c r="AE26" i="3"/>
  <c r="AD26" i="3"/>
  <c r="AC26" i="3"/>
  <c r="AB26" i="3"/>
  <c r="AA26" i="3"/>
  <c r="Z26" i="3"/>
  <c r="Y26" i="3"/>
  <c r="X26" i="3"/>
  <c r="W26" i="3"/>
  <c r="V26" i="3"/>
  <c r="U26" i="3"/>
  <c r="T26" i="3"/>
  <c r="S26" i="3"/>
  <c r="R26" i="3"/>
  <c r="Q26" i="3"/>
  <c r="P26" i="3"/>
  <c r="O26" i="3"/>
  <c r="N26" i="3"/>
  <c r="M26" i="3"/>
  <c r="L26" i="3"/>
  <c r="K26" i="3"/>
  <c r="AI25" i="3"/>
  <c r="AH25" i="3"/>
  <c r="AG25" i="3"/>
  <c r="AF25" i="3"/>
  <c r="AE25" i="3"/>
  <c r="AD25" i="3"/>
  <c r="AC25" i="3"/>
  <c r="AB25" i="3"/>
  <c r="AA25" i="3"/>
  <c r="Z25" i="3"/>
  <c r="Y25" i="3"/>
  <c r="X25" i="3"/>
  <c r="W25" i="3"/>
  <c r="V25" i="3"/>
  <c r="U25" i="3"/>
  <c r="T25" i="3"/>
  <c r="S25" i="3"/>
  <c r="R25" i="3"/>
  <c r="Q25" i="3"/>
  <c r="P25" i="3"/>
  <c r="O25" i="3"/>
  <c r="N25" i="3"/>
  <c r="M25" i="3"/>
  <c r="L25" i="3"/>
  <c r="K25" i="3"/>
  <c r="B24" i="3"/>
  <c r="AI23" i="3"/>
  <c r="AH23" i="3"/>
  <c r="AG23" i="3"/>
  <c r="AF23" i="3"/>
  <c r="AE23" i="3"/>
  <c r="AD23" i="3"/>
  <c r="AC23" i="3"/>
  <c r="AB23" i="3"/>
  <c r="AA23" i="3"/>
  <c r="Z23" i="3"/>
  <c r="Y23" i="3"/>
  <c r="X23" i="3"/>
  <c r="W23" i="3"/>
  <c r="V23" i="3"/>
  <c r="U23" i="3"/>
  <c r="T23" i="3"/>
  <c r="S23" i="3"/>
  <c r="R23" i="3"/>
  <c r="Q23" i="3"/>
  <c r="P23" i="3"/>
  <c r="O23" i="3"/>
  <c r="N23" i="3"/>
  <c r="M23" i="3"/>
  <c r="L23" i="3"/>
  <c r="K23" i="3"/>
  <c r="AI21" i="3"/>
  <c r="AH21" i="3"/>
  <c r="AG21" i="3"/>
  <c r="AF21" i="3"/>
  <c r="AE21" i="3"/>
  <c r="AD21" i="3"/>
  <c r="AC21" i="3"/>
  <c r="AB21" i="3"/>
  <c r="AA21" i="3"/>
  <c r="Z21" i="3"/>
  <c r="Y21" i="3"/>
  <c r="X21" i="3"/>
  <c r="W21" i="3"/>
  <c r="V21" i="3"/>
  <c r="U21" i="3"/>
  <c r="T21" i="3"/>
  <c r="S21" i="3"/>
  <c r="R21" i="3"/>
  <c r="Q21" i="3"/>
  <c r="P21" i="3"/>
  <c r="O21" i="3"/>
  <c r="N21" i="3"/>
  <c r="M21" i="3"/>
  <c r="L21" i="3"/>
  <c r="K21" i="3"/>
  <c r="E18" i="3"/>
  <c r="C18" i="3"/>
  <c r="B18" i="3"/>
  <c r="D17" i="3"/>
  <c r="AG17" i="3" s="1"/>
  <c r="AB11" i="42" s="1"/>
  <c r="D16" i="3"/>
  <c r="AE16" i="3" s="1"/>
  <c r="Z10" i="42" s="1"/>
  <c r="D15" i="3"/>
  <c r="AF15" i="3" s="1"/>
  <c r="AA9" i="42" s="1"/>
  <c r="AI14" i="3"/>
  <c r="AH14" i="3"/>
  <c r="AG14" i="3"/>
  <c r="AF14" i="3"/>
  <c r="AE14" i="3"/>
  <c r="AD14" i="3"/>
  <c r="AC14" i="3"/>
  <c r="AB14" i="3"/>
  <c r="AA14" i="3"/>
  <c r="Z14" i="3"/>
  <c r="Y14" i="3"/>
  <c r="X14" i="3"/>
  <c r="W14" i="3"/>
  <c r="V14" i="3"/>
  <c r="U14" i="3"/>
  <c r="T14" i="3"/>
  <c r="S14" i="3"/>
  <c r="R14" i="3"/>
  <c r="Q14" i="3"/>
  <c r="P14" i="3"/>
  <c r="O14" i="3"/>
  <c r="N14" i="3"/>
  <c r="M14" i="3"/>
  <c r="L14" i="3"/>
  <c r="K14" i="3"/>
  <c r="AI13" i="3"/>
  <c r="AH13" i="3"/>
  <c r="AG13" i="3"/>
  <c r="AF13" i="3"/>
  <c r="AE13" i="3"/>
  <c r="AD13" i="3"/>
  <c r="AC13" i="3"/>
  <c r="AB13" i="3"/>
  <c r="AA13" i="3"/>
  <c r="Z13" i="3"/>
  <c r="Y13" i="3"/>
  <c r="X13" i="3"/>
  <c r="W13" i="3"/>
  <c r="V13" i="3"/>
  <c r="U13" i="3"/>
  <c r="T13" i="3"/>
  <c r="S13" i="3"/>
  <c r="R13" i="3"/>
  <c r="Q13" i="3"/>
  <c r="P13" i="3"/>
  <c r="O13" i="3"/>
  <c r="N13" i="3"/>
  <c r="M13" i="3"/>
  <c r="L13" i="3"/>
  <c r="K13" i="3"/>
  <c r="AD7" i="42"/>
  <c r="AC7" i="42"/>
  <c r="AB7" i="42"/>
  <c r="AA7" i="42"/>
  <c r="Z7" i="42"/>
  <c r="Y7" i="42"/>
  <c r="X7" i="42"/>
  <c r="W7" i="42"/>
  <c r="V7" i="42"/>
  <c r="U7" i="42"/>
  <c r="T7" i="42"/>
  <c r="S7" i="42"/>
  <c r="R7" i="42"/>
  <c r="Q7" i="42"/>
  <c r="P7" i="42"/>
  <c r="O7" i="42"/>
  <c r="N7" i="42"/>
  <c r="M7" i="42"/>
  <c r="L7" i="42"/>
  <c r="K7" i="42"/>
  <c r="J7" i="42"/>
  <c r="I7" i="42"/>
  <c r="H7" i="42"/>
  <c r="G7" i="42"/>
  <c r="E10" i="3"/>
  <c r="K8" i="3"/>
  <c r="E8" i="3"/>
  <c r="K7" i="3"/>
  <c r="E7" i="3"/>
  <c r="E40" i="3" s="1"/>
  <c r="D6" i="3"/>
  <c r="K5" i="3"/>
  <c r="F10" i="11"/>
  <c r="AF18" i="34" l="1"/>
  <c r="X18" i="34"/>
  <c r="H21" i="3"/>
  <c r="AH46" i="34"/>
  <c r="AH47" i="34" s="1"/>
  <c r="P46" i="34"/>
  <c r="P47" i="34" s="1"/>
  <c r="H15" i="34"/>
  <c r="H28" i="34"/>
  <c r="AE46" i="34"/>
  <c r="AE47" i="34" s="1"/>
  <c r="K6" i="3"/>
  <c r="L6" i="3"/>
  <c r="Q6" i="3"/>
  <c r="Q2" i="3" s="1"/>
  <c r="AI7" i="34"/>
  <c r="AG7" i="34"/>
  <c r="N7" i="34"/>
  <c r="AB7" i="34"/>
  <c r="S7" i="34"/>
  <c r="Y7" i="34"/>
  <c r="P7" i="34"/>
  <c r="T7" i="34"/>
  <c r="R7" i="34"/>
  <c r="X7" i="34"/>
  <c r="AC7" i="34"/>
  <c r="AH7" i="34"/>
  <c r="Q7" i="34"/>
  <c r="W7" i="34"/>
  <c r="L7" i="34"/>
  <c r="Z7" i="34"/>
  <c r="AF7" i="34"/>
  <c r="O7" i="34"/>
  <c r="U7" i="34"/>
  <c r="AA7" i="34"/>
  <c r="AD7" i="34"/>
  <c r="M7" i="34"/>
  <c r="K7" i="34"/>
  <c r="V7" i="34"/>
  <c r="AE7" i="34"/>
  <c r="H16" i="34"/>
  <c r="AA46" i="34"/>
  <c r="AA47" i="34" s="1"/>
  <c r="H17" i="34"/>
  <c r="Z46" i="34"/>
  <c r="Z47" i="34" s="1"/>
  <c r="H21" i="34"/>
  <c r="X46" i="34"/>
  <c r="X47" i="34" s="1"/>
  <c r="S46" i="34"/>
  <c r="S47" i="34" s="1"/>
  <c r="AI46" i="34"/>
  <c r="AI47" i="34" s="1"/>
  <c r="R46" i="34"/>
  <c r="R47" i="34" s="1"/>
  <c r="Q18" i="34"/>
  <c r="M6" i="3"/>
  <c r="M2" i="3" s="1"/>
  <c r="U6" i="3"/>
  <c r="AC6" i="3"/>
  <c r="X5" i="42" s="1"/>
  <c r="N6" i="3"/>
  <c r="N2" i="3" s="1"/>
  <c r="V6" i="3"/>
  <c r="AD6" i="3"/>
  <c r="Y6" i="3"/>
  <c r="AG6" i="3"/>
  <c r="Z6" i="3"/>
  <c r="O6" i="3"/>
  <c r="O2" i="3" s="1"/>
  <c r="W6" i="3"/>
  <c r="AE6" i="3"/>
  <c r="P6" i="3"/>
  <c r="P2" i="3" s="1"/>
  <c r="X6" i="3"/>
  <c r="AF6" i="3"/>
  <c r="AH6" i="3"/>
  <c r="S6" i="3"/>
  <c r="AA6" i="3"/>
  <c r="AI6" i="3"/>
  <c r="T6" i="3"/>
  <c r="AB6" i="3"/>
  <c r="R6" i="3"/>
  <c r="R2" i="3" s="1"/>
  <c r="P18" i="34"/>
  <c r="O18" i="34"/>
  <c r="L18" i="34"/>
  <c r="T24" i="34"/>
  <c r="M18" i="34"/>
  <c r="N18" i="34"/>
  <c r="S18" i="34"/>
  <c r="S24" i="34"/>
  <c r="V18" i="34"/>
  <c r="W18" i="34"/>
  <c r="AH27" i="3"/>
  <c r="R17" i="3"/>
  <c r="M11" i="42" s="1"/>
  <c r="W17" i="3"/>
  <c r="R11" i="42" s="1"/>
  <c r="F7" i="42"/>
  <c r="E59" i="48"/>
  <c r="AC18" i="34"/>
  <c r="U18" i="34"/>
  <c r="O16" i="3"/>
  <c r="J10" i="42" s="1"/>
  <c r="T18" i="34"/>
  <c r="L10" i="34"/>
  <c r="P15" i="3"/>
  <c r="K9" i="42" s="1"/>
  <c r="X15" i="3"/>
  <c r="S9" i="42" s="1"/>
  <c r="AH18" i="34"/>
  <c r="AG16" i="3"/>
  <c r="AB10" i="42" s="1"/>
  <c r="N17" i="3"/>
  <c r="I11" i="42" s="1"/>
  <c r="W46" i="34"/>
  <c r="W47" i="34" s="1"/>
  <c r="T47" i="48"/>
  <c r="AE47" i="48"/>
  <c r="I49" i="48"/>
  <c r="D50" i="48" s="1"/>
  <c r="AN49" i="48"/>
  <c r="O49" i="48" s="1"/>
  <c r="L48" i="48"/>
  <c r="M48" i="48"/>
  <c r="H59" i="48"/>
  <c r="Y366" i="48"/>
  <c r="T361" i="48"/>
  <c r="AF373" i="48"/>
  <c r="AJ377" i="48"/>
  <c r="L353" i="48"/>
  <c r="P357" i="48"/>
  <c r="C344" i="48"/>
  <c r="AM344" i="48" s="1"/>
  <c r="Q358" i="48"/>
  <c r="N355" i="48"/>
  <c r="AE372" i="48"/>
  <c r="G348" i="48"/>
  <c r="AG374" i="48"/>
  <c r="X365" i="48"/>
  <c r="AB369" i="48"/>
  <c r="J351" i="48"/>
  <c r="D345" i="48"/>
  <c r="S360" i="48"/>
  <c r="AI376" i="48"/>
  <c r="W364" i="48"/>
  <c r="M354" i="48"/>
  <c r="O356" i="48"/>
  <c r="AK378" i="48"/>
  <c r="AD371" i="48"/>
  <c r="V363" i="48"/>
  <c r="I350" i="48"/>
  <c r="H349" i="48"/>
  <c r="K352" i="48"/>
  <c r="F347" i="48"/>
  <c r="E346" i="48"/>
  <c r="AA368" i="48"/>
  <c r="AL379" i="48"/>
  <c r="U362" i="48"/>
  <c r="R359" i="48"/>
  <c r="AH375" i="48"/>
  <c r="Z367" i="48"/>
  <c r="AC370" i="48"/>
  <c r="A345" i="48"/>
  <c r="B346" i="48"/>
  <c r="A346" i="48" s="1"/>
  <c r="B249" i="48"/>
  <c r="A248" i="48"/>
  <c r="Y61" i="48"/>
  <c r="AC60" i="48"/>
  <c r="Z61" i="48"/>
  <c r="AD61" i="48" s="1"/>
  <c r="F250" i="48"/>
  <c r="G251" i="48"/>
  <c r="L256" i="48"/>
  <c r="D248" i="48"/>
  <c r="J254" i="48"/>
  <c r="N258" i="48"/>
  <c r="R262" i="48"/>
  <c r="V266" i="48"/>
  <c r="Z270" i="48"/>
  <c r="AD274" i="48"/>
  <c r="AH278" i="48"/>
  <c r="K255" i="48"/>
  <c r="Q261" i="48"/>
  <c r="Y269" i="48"/>
  <c r="AG277" i="48"/>
  <c r="P260" i="48"/>
  <c r="T264" i="48"/>
  <c r="X268" i="48"/>
  <c r="AB272" i="48"/>
  <c r="H252" i="48"/>
  <c r="O259" i="48"/>
  <c r="W267" i="48"/>
  <c r="AE275" i="48"/>
  <c r="AJ280" i="48"/>
  <c r="I253" i="48"/>
  <c r="S263" i="48"/>
  <c r="AA271" i="48"/>
  <c r="AF276" i="48"/>
  <c r="AL282" i="48"/>
  <c r="AI279" i="48"/>
  <c r="AK281" i="48"/>
  <c r="M257" i="48"/>
  <c r="E249" i="48"/>
  <c r="C247" i="48"/>
  <c r="AM247" i="48" s="1"/>
  <c r="G60" i="48" s="1"/>
  <c r="AC273" i="48"/>
  <c r="U265" i="48"/>
  <c r="L15" i="3"/>
  <c r="AA18" i="34"/>
  <c r="AG46" i="34"/>
  <c r="AG47" i="34" s="1"/>
  <c r="Y46" i="34"/>
  <c r="Y47" i="34" s="1"/>
  <c r="Q46" i="34"/>
  <c r="Q47" i="34" s="1"/>
  <c r="Z18" i="34"/>
  <c r="AB15" i="3"/>
  <c r="W9" i="42" s="1"/>
  <c r="AD46" i="34"/>
  <c r="AD47" i="34" s="1"/>
  <c r="V46" i="34"/>
  <c r="V47" i="34" s="1"/>
  <c r="N46" i="34"/>
  <c r="N47" i="34" s="1"/>
  <c r="AA17" i="3"/>
  <c r="V11" i="42" s="1"/>
  <c r="T27" i="3"/>
  <c r="K46" i="34"/>
  <c r="AC46" i="34"/>
  <c r="AC47" i="34" s="1"/>
  <c r="U46" i="34"/>
  <c r="U47" i="34" s="1"/>
  <c r="M46" i="34"/>
  <c r="Y18" i="34"/>
  <c r="O27" i="3"/>
  <c r="U24" i="34"/>
  <c r="AF17" i="3"/>
  <c r="AA11" i="42" s="1"/>
  <c r="AB27" i="3"/>
  <c r="L46" i="34"/>
  <c r="L47" i="34" s="1"/>
  <c r="AB46" i="34"/>
  <c r="AB47" i="34" s="1"/>
  <c r="T46" i="34"/>
  <c r="T47" i="34" s="1"/>
  <c r="AF22" i="34"/>
  <c r="AF24" i="34" s="1"/>
  <c r="P22" i="34"/>
  <c r="P24" i="34" s="1"/>
  <c r="AC22" i="34"/>
  <c r="AC24" i="34" s="1"/>
  <c r="M22" i="34"/>
  <c r="M24" i="34" s="1"/>
  <c r="AB22" i="34"/>
  <c r="AB24" i="34" s="1"/>
  <c r="L22" i="34"/>
  <c r="L24" i="34" s="1"/>
  <c r="AF29" i="34"/>
  <c r="AE18" i="34"/>
  <c r="AE29" i="34"/>
  <c r="AD18" i="34"/>
  <c r="N24" i="34"/>
  <c r="AG18" i="34"/>
  <c r="Y29" i="34"/>
  <c r="E33" i="34"/>
  <c r="E35" i="34" s="1"/>
  <c r="E37" i="34" s="1"/>
  <c r="T29" i="34"/>
  <c r="AH22" i="34"/>
  <c r="AH24" i="34" s="1"/>
  <c r="Z22" i="34"/>
  <c r="Z24" i="34" s="1"/>
  <c r="R22" i="34"/>
  <c r="R24" i="34" s="1"/>
  <c r="Q29" i="34"/>
  <c r="AG22" i="34"/>
  <c r="AG24" i="34" s="1"/>
  <c r="Y22" i="34"/>
  <c r="Y24" i="34" s="1"/>
  <c r="Q22" i="34"/>
  <c r="Q24" i="34" s="1"/>
  <c r="P29" i="34"/>
  <c r="X24" i="34"/>
  <c r="K22" i="34"/>
  <c r="O29" i="34"/>
  <c r="AE22" i="34"/>
  <c r="AE24" i="34" s="1"/>
  <c r="W22" i="34"/>
  <c r="W24" i="34" s="1"/>
  <c r="O22" i="34"/>
  <c r="O24" i="34" s="1"/>
  <c r="AI18" i="34"/>
  <c r="AG29" i="34"/>
  <c r="AD22" i="34"/>
  <c r="AD24" i="34" s="1"/>
  <c r="V22" i="34"/>
  <c r="V24" i="34" s="1"/>
  <c r="E40" i="34"/>
  <c r="L40" i="34" s="1"/>
  <c r="AB29" i="34"/>
  <c r="L29" i="34"/>
  <c r="AI24" i="34"/>
  <c r="AA24" i="34"/>
  <c r="X29" i="34"/>
  <c r="W29" i="34"/>
  <c r="Q10" i="34"/>
  <c r="Y10" i="34"/>
  <c r="AG10" i="34"/>
  <c r="R10" i="34"/>
  <c r="Z10" i="34"/>
  <c r="AH10" i="34"/>
  <c r="S10" i="34"/>
  <c r="AA10" i="34"/>
  <c r="AI10" i="34"/>
  <c r="W10" i="34"/>
  <c r="K10" i="34"/>
  <c r="T10" i="34"/>
  <c r="AB10" i="34"/>
  <c r="M10" i="34"/>
  <c r="U10" i="34"/>
  <c r="AC10" i="34"/>
  <c r="N10" i="34"/>
  <c r="V10" i="34"/>
  <c r="AD10" i="34"/>
  <c r="O10" i="34"/>
  <c r="AE10" i="34"/>
  <c r="X10" i="34"/>
  <c r="P10" i="34"/>
  <c r="AD29" i="34"/>
  <c r="V29" i="34"/>
  <c r="N29" i="34"/>
  <c r="AC29" i="34"/>
  <c r="U29" i="34"/>
  <c r="M29" i="34"/>
  <c r="AI29" i="34"/>
  <c r="AA29" i="34"/>
  <c r="S29" i="34"/>
  <c r="K29" i="34"/>
  <c r="AH29" i="34"/>
  <c r="Z29" i="34"/>
  <c r="E8" i="34"/>
  <c r="D9" i="34"/>
  <c r="D12" i="34" s="1"/>
  <c r="D18" i="34"/>
  <c r="D40" i="34"/>
  <c r="D29" i="34"/>
  <c r="D43" i="34"/>
  <c r="E42" i="34"/>
  <c r="Q16" i="3"/>
  <c r="L10" i="42" s="1"/>
  <c r="AB17" i="3"/>
  <c r="W11" i="42" s="1"/>
  <c r="V27" i="3"/>
  <c r="K17" i="3"/>
  <c r="AC17" i="3"/>
  <c r="X11" i="42" s="1"/>
  <c r="Q43" i="3"/>
  <c r="V16" i="3"/>
  <c r="Q10" i="42" s="1"/>
  <c r="L17" i="3"/>
  <c r="G11" i="42" s="1"/>
  <c r="U17" i="3"/>
  <c r="P11" i="42" s="1"/>
  <c r="AD17" i="3"/>
  <c r="Y11" i="42" s="1"/>
  <c r="L27" i="3"/>
  <c r="Z27" i="3"/>
  <c r="AC43" i="3"/>
  <c r="S17" i="3"/>
  <c r="N11" i="42" s="1"/>
  <c r="AI27" i="3"/>
  <c r="U16" i="3"/>
  <c r="P10" i="42" s="1"/>
  <c r="T17" i="3"/>
  <c r="O11" i="42" s="1"/>
  <c r="K27" i="3"/>
  <c r="W27" i="3"/>
  <c r="W16" i="3"/>
  <c r="R10" i="42" s="1"/>
  <c r="M17" i="3"/>
  <c r="H11" i="42" s="1"/>
  <c r="V17" i="3"/>
  <c r="Q11" i="42" s="1"/>
  <c r="AE17" i="3"/>
  <c r="Z11" i="42" s="1"/>
  <c r="N27" i="3"/>
  <c r="AA27" i="3"/>
  <c r="AC16" i="3"/>
  <c r="X10" i="42" s="1"/>
  <c r="D40" i="3"/>
  <c r="AD40" i="3" s="1"/>
  <c r="M16" i="3"/>
  <c r="H10" i="42" s="1"/>
  <c r="AD16" i="3"/>
  <c r="Y10" i="42" s="1"/>
  <c r="O17" i="3"/>
  <c r="J11" i="42" s="1"/>
  <c r="X17" i="3"/>
  <c r="S11" i="42" s="1"/>
  <c r="AH17" i="3"/>
  <c r="AC11" i="42" s="1"/>
  <c r="R27" i="3"/>
  <c r="AD27" i="3"/>
  <c r="E42" i="3"/>
  <c r="E43" i="3" s="1"/>
  <c r="N16" i="3"/>
  <c r="I10" i="42" s="1"/>
  <c r="P17" i="3"/>
  <c r="K11" i="42" s="1"/>
  <c r="Z17" i="3"/>
  <c r="U11" i="42" s="1"/>
  <c r="AI17" i="3"/>
  <c r="AD11" i="42" s="1"/>
  <c r="S27" i="3"/>
  <c r="AE27" i="3"/>
  <c r="D51" i="3"/>
  <c r="E9" i="3"/>
  <c r="E12" i="3" s="1"/>
  <c r="E11" i="3"/>
  <c r="AE15" i="3"/>
  <c r="Z9" i="42" s="1"/>
  <c r="W15" i="3"/>
  <c r="R9" i="42" s="1"/>
  <c r="O15" i="3"/>
  <c r="AC15" i="3"/>
  <c r="U15" i="3"/>
  <c r="P9" i="42" s="1"/>
  <c r="AD15" i="3"/>
  <c r="Y9" i="42" s="1"/>
  <c r="V15" i="3"/>
  <c r="Q9" i="42" s="1"/>
  <c r="N15" i="3"/>
  <c r="M15" i="3"/>
  <c r="AI15" i="3"/>
  <c r="AD9" i="42" s="1"/>
  <c r="AA15" i="3"/>
  <c r="V9" i="42" s="1"/>
  <c r="S15" i="3"/>
  <c r="N9" i="42" s="1"/>
  <c r="K15" i="3"/>
  <c r="Y15" i="3"/>
  <c r="T9" i="42" s="1"/>
  <c r="AG43" i="3"/>
  <c r="Z15" i="3"/>
  <c r="U9" i="42" s="1"/>
  <c r="M43" i="3"/>
  <c r="AH43" i="3"/>
  <c r="Q15" i="3"/>
  <c r="L9" i="42" s="1"/>
  <c r="U43" i="3"/>
  <c r="R15" i="3"/>
  <c r="M9" i="42" s="1"/>
  <c r="AH15" i="3"/>
  <c r="AC9" i="42" s="1"/>
  <c r="D18" i="3"/>
  <c r="D9" i="3"/>
  <c r="D11" i="3"/>
  <c r="AF43" i="3"/>
  <c r="X43" i="3"/>
  <c r="P43" i="3"/>
  <c r="AD43" i="3"/>
  <c r="V43" i="3"/>
  <c r="AE43" i="3"/>
  <c r="W43" i="3"/>
  <c r="O43" i="3"/>
  <c r="N43" i="3"/>
  <c r="AB43" i="3"/>
  <c r="T43" i="3"/>
  <c r="L43" i="3"/>
  <c r="AI43" i="3"/>
  <c r="AA43" i="3"/>
  <c r="S43" i="3"/>
  <c r="K43" i="3"/>
  <c r="R43" i="3"/>
  <c r="AG15" i="3"/>
  <c r="T15" i="3"/>
  <c r="AB16" i="3"/>
  <c r="W10" i="42" s="1"/>
  <c r="T16" i="3"/>
  <c r="O10" i="42" s="1"/>
  <c r="L16" i="3"/>
  <c r="AH16" i="3"/>
  <c r="AC10" i="42" s="1"/>
  <c r="R16" i="3"/>
  <c r="M10" i="42" s="1"/>
  <c r="AI16" i="3"/>
  <c r="AD10" i="42" s="1"/>
  <c r="AA16" i="3"/>
  <c r="V10" i="42" s="1"/>
  <c r="S16" i="3"/>
  <c r="N10" i="42" s="1"/>
  <c r="K16" i="3"/>
  <c r="Z16" i="3"/>
  <c r="U10" i="42" s="1"/>
  <c r="AF16" i="3"/>
  <c r="X16" i="3"/>
  <c r="S10" i="42" s="1"/>
  <c r="P16" i="3"/>
  <c r="Y16" i="3"/>
  <c r="T10" i="42" s="1"/>
  <c r="Z43" i="3"/>
  <c r="M27" i="3"/>
  <c r="U27" i="3"/>
  <c r="AC27" i="3"/>
  <c r="P27" i="3"/>
  <c r="X27" i="3"/>
  <c r="AF27" i="3"/>
  <c r="D29" i="3"/>
  <c r="Q17" i="3"/>
  <c r="L11" i="42" s="1"/>
  <c r="Y17" i="3"/>
  <c r="T11" i="42" s="1"/>
  <c r="Q27" i="3"/>
  <c r="Y27" i="3"/>
  <c r="H6" i="3" l="1"/>
  <c r="H7" i="34"/>
  <c r="H27" i="3"/>
  <c r="F11" i="42"/>
  <c r="H17" i="3"/>
  <c r="O37" i="34"/>
  <c r="L37" i="34"/>
  <c r="F9" i="42"/>
  <c r="H15" i="3"/>
  <c r="H10" i="34"/>
  <c r="F10" i="42"/>
  <c r="H16" i="3"/>
  <c r="H29" i="34"/>
  <c r="H22" i="34"/>
  <c r="H24" i="34" s="1"/>
  <c r="K47" i="34"/>
  <c r="H46" i="34"/>
  <c r="H47" i="34" s="1"/>
  <c r="H43" i="3"/>
  <c r="M9" i="3"/>
  <c r="U9" i="3"/>
  <c r="AC9" i="3"/>
  <c r="K9" i="3"/>
  <c r="N9" i="3"/>
  <c r="V9" i="3"/>
  <c r="AD9" i="3"/>
  <c r="Y9" i="3"/>
  <c r="O9" i="3"/>
  <c r="W9" i="3"/>
  <c r="AE9" i="3"/>
  <c r="P9" i="3"/>
  <c r="X9" i="3"/>
  <c r="AF9" i="3"/>
  <c r="Q9" i="3"/>
  <c r="AG9" i="3"/>
  <c r="Z9" i="3"/>
  <c r="AH9" i="3"/>
  <c r="S9" i="3"/>
  <c r="AA9" i="3"/>
  <c r="AI9" i="3"/>
  <c r="L9" i="3"/>
  <c r="T9" i="3"/>
  <c r="AB9" i="3"/>
  <c r="R9" i="3"/>
  <c r="E44" i="3"/>
  <c r="E47" i="3" s="1"/>
  <c r="L11" i="3"/>
  <c r="G8" i="42" s="1"/>
  <c r="T11" i="3"/>
  <c r="O8" i="42" s="1"/>
  <c r="AB11" i="3"/>
  <c r="W8" i="42" s="1"/>
  <c r="K11" i="3"/>
  <c r="M11" i="3"/>
  <c r="H8" i="42" s="1"/>
  <c r="U11" i="3"/>
  <c r="P8" i="42" s="1"/>
  <c r="AC11" i="3"/>
  <c r="X8" i="42" s="1"/>
  <c r="V11" i="3"/>
  <c r="Q8" i="42" s="1"/>
  <c r="AD11" i="3"/>
  <c r="Y8" i="42" s="1"/>
  <c r="O11" i="3"/>
  <c r="J8" i="42" s="1"/>
  <c r="W11" i="3"/>
  <c r="R8" i="42" s="1"/>
  <c r="AE11" i="3"/>
  <c r="Z8" i="42" s="1"/>
  <c r="X11" i="3"/>
  <c r="S8" i="42" s="1"/>
  <c r="AF11" i="3"/>
  <c r="AA8" i="42" s="1"/>
  <c r="Y11" i="3"/>
  <c r="T8" i="42" s="1"/>
  <c r="Z11" i="3"/>
  <c r="U8" i="42" s="1"/>
  <c r="AH11" i="3"/>
  <c r="AC8" i="42" s="1"/>
  <c r="AA11" i="3"/>
  <c r="V8" i="42" s="1"/>
  <c r="N11" i="3"/>
  <c r="I8" i="42" s="1"/>
  <c r="P11" i="3"/>
  <c r="K8" i="42" s="1"/>
  <c r="Q11" i="3"/>
  <c r="L8" i="42" s="1"/>
  <c r="AG11" i="3"/>
  <c r="AB8" i="42" s="1"/>
  <c r="R11" i="3"/>
  <c r="M8" i="42" s="1"/>
  <c r="S11" i="3"/>
  <c r="N8" i="42" s="1"/>
  <c r="AI11" i="3"/>
  <c r="AD8" i="42" s="1"/>
  <c r="AA5" i="42"/>
  <c r="N5" i="42"/>
  <c r="H5" i="42"/>
  <c r="U5" i="42"/>
  <c r="W5" i="42"/>
  <c r="R40" i="3"/>
  <c r="R44" i="3" s="1"/>
  <c r="AB5" i="42"/>
  <c r="M5" i="42"/>
  <c r="G9" i="42"/>
  <c r="L18" i="3"/>
  <c r="V5" i="42"/>
  <c r="F5" i="42"/>
  <c r="O5" i="42"/>
  <c r="T5" i="42"/>
  <c r="AC5" i="42"/>
  <c r="AD5" i="42"/>
  <c r="Y5" i="42"/>
  <c r="J5" i="42"/>
  <c r="P5" i="42"/>
  <c r="I5" i="42"/>
  <c r="G5" i="42"/>
  <c r="L5" i="42"/>
  <c r="Q5" i="42"/>
  <c r="R5" i="42"/>
  <c r="K5" i="42"/>
  <c r="S5" i="42"/>
  <c r="Z5" i="42"/>
  <c r="N37" i="34"/>
  <c r="X37" i="34"/>
  <c r="AC37" i="34"/>
  <c r="T37" i="34"/>
  <c r="AH37" i="34"/>
  <c r="V40" i="3"/>
  <c r="V44" i="3" s="1"/>
  <c r="K37" i="34"/>
  <c r="AL48" i="48"/>
  <c r="P48" i="48" s="1"/>
  <c r="Q48" i="48" s="1"/>
  <c r="R48" i="48" s="1"/>
  <c r="S48" i="48" s="1"/>
  <c r="K49" i="48"/>
  <c r="H60" i="48"/>
  <c r="AI378" i="48"/>
  <c r="P359" i="48"/>
  <c r="J353" i="48"/>
  <c r="AE374" i="48"/>
  <c r="E348" i="48"/>
  <c r="AK380" i="48"/>
  <c r="AF375" i="48"/>
  <c r="R361" i="48"/>
  <c r="AA370" i="48"/>
  <c r="F349" i="48"/>
  <c r="T363" i="48"/>
  <c r="AJ379" i="48"/>
  <c r="AH377" i="48"/>
  <c r="M356" i="48"/>
  <c r="AD373" i="48"/>
  <c r="H351" i="48"/>
  <c r="U364" i="48"/>
  <c r="N357" i="48"/>
  <c r="O358" i="48"/>
  <c r="X367" i="48"/>
  <c r="Q360" i="48"/>
  <c r="G350" i="48"/>
  <c r="K354" i="48"/>
  <c r="V365" i="48"/>
  <c r="AG376" i="48"/>
  <c r="C346" i="48"/>
  <c r="S362" i="48"/>
  <c r="AB371" i="48"/>
  <c r="W366" i="48"/>
  <c r="I352" i="48"/>
  <c r="AL381" i="48"/>
  <c r="AM381" i="48" s="1"/>
  <c r="J97" i="48" s="1"/>
  <c r="D347" i="48"/>
  <c r="L355" i="48"/>
  <c r="Z369" i="48"/>
  <c r="AC372" i="48"/>
  <c r="Y368" i="48"/>
  <c r="O357" i="48"/>
  <c r="AA369" i="48"/>
  <c r="AG375" i="48"/>
  <c r="X366" i="48"/>
  <c r="E347" i="48"/>
  <c r="R360" i="48"/>
  <c r="J352" i="48"/>
  <c r="J393" i="48" s="1"/>
  <c r="T362" i="48"/>
  <c r="W365" i="48"/>
  <c r="AI377" i="48"/>
  <c r="K353" i="48"/>
  <c r="K393" i="48" s="1"/>
  <c r="AC371" i="48"/>
  <c r="C345" i="48"/>
  <c r="L354" i="48"/>
  <c r="L393" i="48" s="1"/>
  <c r="AB370" i="48"/>
  <c r="Z368" i="48"/>
  <c r="N356" i="48"/>
  <c r="AK379" i="48"/>
  <c r="AJ378" i="48"/>
  <c r="D346" i="48"/>
  <c r="D393" i="48" s="1"/>
  <c r="AE373" i="48"/>
  <c r="V364" i="48"/>
  <c r="G349" i="48"/>
  <c r="S361" i="48"/>
  <c r="P358" i="48"/>
  <c r="H350" i="48"/>
  <c r="F348" i="48"/>
  <c r="Y367" i="48"/>
  <c r="AH376" i="48"/>
  <c r="M355" i="48"/>
  <c r="Q359" i="48"/>
  <c r="AL380" i="48"/>
  <c r="AD372" i="48"/>
  <c r="U363" i="48"/>
  <c r="AF374" i="48"/>
  <c r="I351" i="48"/>
  <c r="J60" i="48"/>
  <c r="D249" i="48"/>
  <c r="G252" i="48"/>
  <c r="C248" i="48"/>
  <c r="AM248" i="48" s="1"/>
  <c r="G61" i="48" s="1"/>
  <c r="F251" i="48"/>
  <c r="K256" i="48"/>
  <c r="H253" i="48"/>
  <c r="N259" i="48"/>
  <c r="R263" i="48"/>
  <c r="V267" i="48"/>
  <c r="Z271" i="48"/>
  <c r="AD275" i="48"/>
  <c r="L257" i="48"/>
  <c r="T265" i="48"/>
  <c r="AB273" i="48"/>
  <c r="AE276" i="48"/>
  <c r="AG278" i="48"/>
  <c r="Q262" i="48"/>
  <c r="Y270" i="48"/>
  <c r="AH279" i="48"/>
  <c r="AK282" i="48"/>
  <c r="O260" i="48"/>
  <c r="AF277" i="48"/>
  <c r="M258" i="48"/>
  <c r="U266" i="48"/>
  <c r="AI280" i="48"/>
  <c r="P261" i="48"/>
  <c r="AA272" i="48"/>
  <c r="AL283" i="48"/>
  <c r="J255" i="48"/>
  <c r="X269" i="48"/>
  <c r="W268" i="48"/>
  <c r="AC274" i="48"/>
  <c r="AJ281" i="48"/>
  <c r="I254" i="48"/>
  <c r="S264" i="48"/>
  <c r="E250" i="48"/>
  <c r="A249" i="48"/>
  <c r="B250" i="48"/>
  <c r="Z62" i="48"/>
  <c r="AD62" i="48" s="1"/>
  <c r="AC61" i="48"/>
  <c r="Y62" i="48"/>
  <c r="M47" i="34"/>
  <c r="N40" i="3"/>
  <c r="N44" i="3" s="1"/>
  <c r="W40" i="34"/>
  <c r="AG18" i="3"/>
  <c r="AB9" i="42"/>
  <c r="AC18" i="3"/>
  <c r="X9" i="42"/>
  <c r="AB37" i="34"/>
  <c r="P40" i="3"/>
  <c r="P44" i="3" s="1"/>
  <c r="G10" i="42"/>
  <c r="M18" i="3"/>
  <c r="H9" i="42"/>
  <c r="Y40" i="3"/>
  <c r="Y44" i="3" s="1"/>
  <c r="X40" i="3"/>
  <c r="X44" i="3" s="1"/>
  <c r="N18" i="3"/>
  <c r="I9" i="42"/>
  <c r="S37" i="34"/>
  <c r="W37" i="34"/>
  <c r="Y37" i="34"/>
  <c r="AG37" i="34"/>
  <c r="T18" i="3"/>
  <c r="O9" i="42"/>
  <c r="P18" i="3"/>
  <c r="K10" i="42"/>
  <c r="O18" i="3"/>
  <c r="J9" i="42"/>
  <c r="AG40" i="3"/>
  <c r="AG44" i="3" s="1"/>
  <c r="AF40" i="3"/>
  <c r="AF44" i="3" s="1"/>
  <c r="AF18" i="3"/>
  <c r="AA10" i="42"/>
  <c r="Q40" i="3"/>
  <c r="Q44" i="3" s="1"/>
  <c r="AI37" i="34"/>
  <c r="AE37" i="34"/>
  <c r="Q37" i="34"/>
  <c r="AF22" i="3"/>
  <c r="AF24" i="3" s="1"/>
  <c r="AA12" i="42" s="1"/>
  <c r="X22" i="3"/>
  <c r="X24" i="3" s="1"/>
  <c r="S12" i="42" s="1"/>
  <c r="P22" i="3"/>
  <c r="P24" i="3" s="1"/>
  <c r="K12" i="42" s="1"/>
  <c r="AD22" i="3"/>
  <c r="AD24" i="3" s="1"/>
  <c r="Y12" i="42" s="1"/>
  <c r="N22" i="3"/>
  <c r="N24" i="3" s="1"/>
  <c r="I12" i="42" s="1"/>
  <c r="U22" i="3"/>
  <c r="U24" i="3" s="1"/>
  <c r="P12" i="42" s="1"/>
  <c r="M22" i="3"/>
  <c r="M24" i="3" s="1"/>
  <c r="H12" i="42" s="1"/>
  <c r="AH22" i="3"/>
  <c r="AH24" i="3" s="1"/>
  <c r="AC12" i="42" s="1"/>
  <c r="AG22" i="3"/>
  <c r="AG24" i="3" s="1"/>
  <c r="AB12" i="42" s="1"/>
  <c r="Q22" i="3"/>
  <c r="Q24" i="3" s="1"/>
  <c r="L12" i="42" s="1"/>
  <c r="AE22" i="3"/>
  <c r="AE24" i="3" s="1"/>
  <c r="Z12" i="42" s="1"/>
  <c r="W22" i="3"/>
  <c r="W24" i="3" s="1"/>
  <c r="R12" i="42" s="1"/>
  <c r="O22" i="3"/>
  <c r="O24" i="3" s="1"/>
  <c r="J12" i="42" s="1"/>
  <c r="V22" i="3"/>
  <c r="V24" i="3" s="1"/>
  <c r="Q12" i="42" s="1"/>
  <c r="AC22" i="3"/>
  <c r="AC24" i="3" s="1"/>
  <c r="X12" i="42" s="1"/>
  <c r="R22" i="3"/>
  <c r="R24" i="3" s="1"/>
  <c r="M12" i="42" s="1"/>
  <c r="Y22" i="3"/>
  <c r="Y24" i="3" s="1"/>
  <c r="T12" i="42" s="1"/>
  <c r="D33" i="3"/>
  <c r="AB22" i="3"/>
  <c r="AB24" i="3" s="1"/>
  <c r="W12" i="42" s="1"/>
  <c r="T22" i="3"/>
  <c r="T24" i="3" s="1"/>
  <c r="O12" i="42" s="1"/>
  <c r="L22" i="3"/>
  <c r="AI22" i="3"/>
  <c r="AI24" i="3" s="1"/>
  <c r="AD12" i="42" s="1"/>
  <c r="AA22" i="3"/>
  <c r="AA24" i="3" s="1"/>
  <c r="V12" i="42" s="1"/>
  <c r="S22" i="3"/>
  <c r="S24" i="3" s="1"/>
  <c r="N12" i="42" s="1"/>
  <c r="K22" i="3"/>
  <c r="Z22" i="3"/>
  <c r="Z24" i="3" s="1"/>
  <c r="U12" i="42" s="1"/>
  <c r="Z37" i="34"/>
  <c r="AA37" i="34"/>
  <c r="V37" i="34"/>
  <c r="P37" i="34"/>
  <c r="M37" i="34"/>
  <c r="AD37" i="34"/>
  <c r="AF37" i="34"/>
  <c r="U37" i="34"/>
  <c r="R37" i="34"/>
  <c r="N40" i="34"/>
  <c r="AC40" i="34"/>
  <c r="K24" i="34"/>
  <c r="AF40" i="34"/>
  <c r="AI40" i="34"/>
  <c r="AH40" i="34"/>
  <c r="D44" i="34"/>
  <c r="D49" i="34" s="1"/>
  <c r="X40" i="34"/>
  <c r="Q40" i="34"/>
  <c r="Y40" i="34"/>
  <c r="AG40" i="34"/>
  <c r="K40" i="34"/>
  <c r="U40" i="34"/>
  <c r="AA40" i="34"/>
  <c r="AE40" i="34"/>
  <c r="M40" i="34"/>
  <c r="S40" i="34"/>
  <c r="P40" i="34"/>
  <c r="Z40" i="34"/>
  <c r="AD40" i="34"/>
  <c r="AB40" i="34"/>
  <c r="R40" i="34"/>
  <c r="O40" i="34"/>
  <c r="V40" i="34"/>
  <c r="T40" i="34"/>
  <c r="K18" i="34"/>
  <c r="E9" i="34"/>
  <c r="E11" i="34"/>
  <c r="E43" i="34"/>
  <c r="AE18" i="3"/>
  <c r="AD44" i="3"/>
  <c r="X18" i="3"/>
  <c r="V18" i="3"/>
  <c r="Q18" i="3"/>
  <c r="AD18" i="3"/>
  <c r="AH40" i="3"/>
  <c r="AH44" i="3" s="1"/>
  <c r="AB40" i="3"/>
  <c r="AB44" i="3" s="1"/>
  <c r="L40" i="3"/>
  <c r="L44" i="3" s="1"/>
  <c r="AA40" i="3"/>
  <c r="AA44" i="3" s="1"/>
  <c r="K40" i="3"/>
  <c r="W40" i="3"/>
  <c r="W44" i="3" s="1"/>
  <c r="U40" i="3"/>
  <c r="U44" i="3" s="1"/>
  <c r="AI40" i="3"/>
  <c r="AI44" i="3" s="1"/>
  <c r="O40" i="3"/>
  <c r="O44" i="3" s="1"/>
  <c r="M40" i="3"/>
  <c r="M44" i="3" s="1"/>
  <c r="T40" i="3"/>
  <c r="T44" i="3" s="1"/>
  <c r="S40" i="3"/>
  <c r="S44" i="3" s="1"/>
  <c r="AE40" i="3"/>
  <c r="AE44" i="3" s="1"/>
  <c r="AC40" i="3"/>
  <c r="AC44" i="3" s="1"/>
  <c r="Z40" i="3"/>
  <c r="Z44" i="3" s="1"/>
  <c r="AB18" i="3"/>
  <c r="D44" i="3"/>
  <c r="U18" i="3"/>
  <c r="W18" i="3"/>
  <c r="K18" i="3"/>
  <c r="D12" i="3"/>
  <c r="S18" i="3"/>
  <c r="AA18" i="3"/>
  <c r="AG29" i="3"/>
  <c r="Y29" i="3"/>
  <c r="Q29" i="3"/>
  <c r="AE29" i="3"/>
  <c r="O29" i="3"/>
  <c r="AF29" i="3"/>
  <c r="X29" i="3"/>
  <c r="P29" i="3"/>
  <c r="W29" i="3"/>
  <c r="AC29" i="3"/>
  <c r="U29" i="3"/>
  <c r="M29" i="3"/>
  <c r="AB29" i="3"/>
  <c r="T29" i="3"/>
  <c r="L29" i="3"/>
  <c r="Z29" i="3"/>
  <c r="S29" i="3"/>
  <c r="N29" i="3"/>
  <c r="V29" i="3"/>
  <c r="R29" i="3"/>
  <c r="AI29" i="3"/>
  <c r="AH29" i="3"/>
  <c r="K29" i="3"/>
  <c r="AD29" i="3"/>
  <c r="AA29" i="3"/>
  <c r="AH18" i="3"/>
  <c r="AI18" i="3"/>
  <c r="R18" i="3"/>
  <c r="Z18" i="3"/>
  <c r="Y18" i="3"/>
  <c r="D55" i="3"/>
  <c r="H11" i="3" l="1"/>
  <c r="H22" i="3"/>
  <c r="H24" i="3" s="1"/>
  <c r="H40" i="34"/>
  <c r="H37" i="34"/>
  <c r="H9" i="3"/>
  <c r="H29" i="3"/>
  <c r="H40" i="3"/>
  <c r="O12" i="3"/>
  <c r="AE12" i="3"/>
  <c r="M393" i="48"/>
  <c r="AM363" i="48"/>
  <c r="J79" i="48" s="1"/>
  <c r="AM353" i="48"/>
  <c r="J69" i="48" s="1"/>
  <c r="X12" i="3"/>
  <c r="AA12" i="3"/>
  <c r="T12" i="3"/>
  <c r="AF12" i="3"/>
  <c r="AG12" i="3"/>
  <c r="R12" i="3"/>
  <c r="AB12" i="3"/>
  <c r="S12" i="3"/>
  <c r="Y12" i="3"/>
  <c r="Z12" i="3"/>
  <c r="P12" i="3"/>
  <c r="N12" i="3"/>
  <c r="AD12" i="3"/>
  <c r="V12" i="3"/>
  <c r="U12" i="3"/>
  <c r="Q12" i="3"/>
  <c r="AC12" i="3"/>
  <c r="AI12" i="3"/>
  <c r="AH12" i="3"/>
  <c r="L24" i="3"/>
  <c r="G12" i="42" s="1"/>
  <c r="D35" i="3"/>
  <c r="D37" i="3" s="1"/>
  <c r="D47" i="3" s="1"/>
  <c r="AI33" i="3"/>
  <c r="AA33" i="3"/>
  <c r="S33" i="3"/>
  <c r="K33" i="3"/>
  <c r="AF33" i="3"/>
  <c r="P33" i="3"/>
  <c r="W33" i="3"/>
  <c r="V33" i="3"/>
  <c r="AC33" i="3"/>
  <c r="AB33" i="3"/>
  <c r="AH33" i="3"/>
  <c r="Z33" i="3"/>
  <c r="R33" i="3"/>
  <c r="AE33" i="3"/>
  <c r="AD33" i="3"/>
  <c r="U33" i="3"/>
  <c r="T33" i="3"/>
  <c r="AG33" i="3"/>
  <c r="Y33" i="3"/>
  <c r="Q33" i="3"/>
  <c r="X33" i="3"/>
  <c r="O33" i="3"/>
  <c r="N33" i="3"/>
  <c r="M33" i="3"/>
  <c r="L33" i="3"/>
  <c r="W12" i="3"/>
  <c r="H18" i="3"/>
  <c r="F6" i="42"/>
  <c r="V393" i="48"/>
  <c r="R393" i="48"/>
  <c r="H393" i="48"/>
  <c r="AE48" i="48"/>
  <c r="T48" i="48"/>
  <c r="M49" i="48"/>
  <c r="L49" i="48"/>
  <c r="I50" i="48"/>
  <c r="D51" i="48" s="1"/>
  <c r="AN50" i="48"/>
  <c r="O50" i="48" s="1"/>
  <c r="G393" i="48"/>
  <c r="P393" i="48"/>
  <c r="E393" i="48"/>
  <c r="S393" i="48"/>
  <c r="AM379" i="48"/>
  <c r="J95" i="48" s="1"/>
  <c r="I393" i="48"/>
  <c r="F393" i="48"/>
  <c r="Q393" i="48"/>
  <c r="AM372" i="48"/>
  <c r="J88" i="48" s="1"/>
  <c r="AM369" i="48"/>
  <c r="J85" i="48" s="1"/>
  <c r="AM346" i="48"/>
  <c r="J62" i="48" s="1"/>
  <c r="AM357" i="48"/>
  <c r="J73" i="48" s="1"/>
  <c r="AM378" i="48"/>
  <c r="J94" i="48" s="1"/>
  <c r="H61" i="48"/>
  <c r="AM365" i="48"/>
  <c r="J81" i="48" s="1"/>
  <c r="AM361" i="48"/>
  <c r="J77" i="48" s="1"/>
  <c r="AM362" i="48"/>
  <c r="J78" i="48" s="1"/>
  <c r="AM358" i="48"/>
  <c r="J74" i="48" s="1"/>
  <c r="AM359" i="48"/>
  <c r="J75" i="48" s="1"/>
  <c r="AM355" i="48"/>
  <c r="J71" i="48" s="1"/>
  <c r="AM376" i="48"/>
  <c r="J92" i="48" s="1"/>
  <c r="AM351" i="48"/>
  <c r="J67" i="48" s="1"/>
  <c r="AM354" i="48"/>
  <c r="J70" i="48" s="1"/>
  <c r="AM373" i="48"/>
  <c r="J89" i="48" s="1"/>
  <c r="AM375" i="48"/>
  <c r="J91" i="48" s="1"/>
  <c r="N393" i="48"/>
  <c r="AM370" i="48"/>
  <c r="J86" i="48" s="1"/>
  <c r="AM352" i="48"/>
  <c r="J68" i="48" s="1"/>
  <c r="AM350" i="48"/>
  <c r="J66" i="48" s="1"/>
  <c r="AM356" i="48"/>
  <c r="J72" i="48" s="1"/>
  <c r="AM380" i="48"/>
  <c r="J96" i="48" s="1"/>
  <c r="AM349" i="48"/>
  <c r="J65" i="48" s="1"/>
  <c r="E60" i="48"/>
  <c r="AM364" i="48"/>
  <c r="J80" i="48" s="1"/>
  <c r="AM347" i="48"/>
  <c r="J63" i="48" s="1"/>
  <c r="T393" i="48"/>
  <c r="O393" i="48"/>
  <c r="AM366" i="48"/>
  <c r="J82" i="48" s="1"/>
  <c r="AM360" i="48"/>
  <c r="J76" i="48" s="1"/>
  <c r="AM377" i="48"/>
  <c r="J93" i="48" s="1"/>
  <c r="AM348" i="48"/>
  <c r="J64" i="48" s="1"/>
  <c r="AM345" i="48"/>
  <c r="C393" i="48"/>
  <c r="U393" i="48"/>
  <c r="AM368" i="48"/>
  <c r="J84" i="48" s="1"/>
  <c r="AM371" i="48"/>
  <c r="J87" i="48" s="1"/>
  <c r="AM367" i="48"/>
  <c r="J83" i="48" s="1"/>
  <c r="AM374" i="48"/>
  <c r="J90" i="48" s="1"/>
  <c r="D250" i="48"/>
  <c r="F252" i="48"/>
  <c r="G253" i="48"/>
  <c r="I255" i="48"/>
  <c r="J256" i="48"/>
  <c r="K257" i="48"/>
  <c r="O261" i="48"/>
  <c r="S265" i="48"/>
  <c r="W269" i="48"/>
  <c r="AA273" i="48"/>
  <c r="AE277" i="48"/>
  <c r="N260" i="48"/>
  <c r="R264" i="48"/>
  <c r="V268" i="48"/>
  <c r="Z272" i="48"/>
  <c r="AD276" i="48"/>
  <c r="Q263" i="48"/>
  <c r="Y271" i="48"/>
  <c r="L258" i="48"/>
  <c r="T266" i="48"/>
  <c r="AH280" i="48"/>
  <c r="AL284" i="48"/>
  <c r="C249" i="48"/>
  <c r="AM249" i="48" s="1"/>
  <c r="G62" i="48" s="1"/>
  <c r="P262" i="48"/>
  <c r="X270" i="48"/>
  <c r="AG279" i="48"/>
  <c r="AJ282" i="48"/>
  <c r="AF278" i="48"/>
  <c r="AB274" i="48"/>
  <c r="AI281" i="48"/>
  <c r="AC275" i="48"/>
  <c r="E251" i="48"/>
  <c r="H254" i="48"/>
  <c r="AK283" i="48"/>
  <c r="U267" i="48"/>
  <c r="M259" i="48"/>
  <c r="Y63" i="48"/>
  <c r="AC62" i="48"/>
  <c r="Z63" i="48"/>
  <c r="AD63" i="48" s="1"/>
  <c r="A250" i="48"/>
  <c r="B251" i="48"/>
  <c r="Q6" i="42"/>
  <c r="AD6" i="42"/>
  <c r="R6" i="42"/>
  <c r="AB6" i="42"/>
  <c r="U6" i="42"/>
  <c r="G6" i="42"/>
  <c r="K6" i="42"/>
  <c r="AC6" i="42"/>
  <c r="S6" i="42"/>
  <c r="O6" i="42"/>
  <c r="H6" i="42"/>
  <c r="M6" i="42"/>
  <c r="P6" i="42"/>
  <c r="L6" i="42"/>
  <c r="V6" i="42"/>
  <c r="J6" i="42"/>
  <c r="I6" i="42"/>
  <c r="Z6" i="42"/>
  <c r="Y6" i="42"/>
  <c r="AA6" i="42"/>
  <c r="W6" i="42"/>
  <c r="N6" i="42"/>
  <c r="X6" i="42"/>
  <c r="T6" i="42"/>
  <c r="H44" i="3"/>
  <c r="AA37" i="3"/>
  <c r="AB37" i="3"/>
  <c r="R37" i="3"/>
  <c r="S37" i="3"/>
  <c r="Q37" i="3"/>
  <c r="AI37" i="3"/>
  <c r="K24" i="3"/>
  <c r="F12" i="42" s="1"/>
  <c r="E44" i="34"/>
  <c r="R43" i="34"/>
  <c r="Z43" i="34"/>
  <c r="AH43" i="34"/>
  <c r="S43" i="34"/>
  <c r="AA43" i="34"/>
  <c r="AI43" i="34"/>
  <c r="L43" i="34"/>
  <c r="T43" i="34"/>
  <c r="AB43" i="34"/>
  <c r="K43" i="34"/>
  <c r="AF43" i="34"/>
  <c r="M43" i="34"/>
  <c r="U43" i="34"/>
  <c r="AC43" i="34"/>
  <c r="N43" i="34"/>
  <c r="V43" i="34"/>
  <c r="AD43" i="34"/>
  <c r="O43" i="34"/>
  <c r="W43" i="34"/>
  <c r="AE43" i="34"/>
  <c r="P43" i="34"/>
  <c r="X43" i="34"/>
  <c r="Q43" i="34"/>
  <c r="Y43" i="34"/>
  <c r="AG43" i="34"/>
  <c r="Q11" i="34"/>
  <c r="Y11" i="34"/>
  <c r="AG11" i="34"/>
  <c r="R11" i="34"/>
  <c r="Z11" i="34"/>
  <c r="AH11" i="34"/>
  <c r="S11" i="34"/>
  <c r="AA11" i="34"/>
  <c r="AI11" i="34"/>
  <c r="O11" i="34"/>
  <c r="AE11" i="34"/>
  <c r="L11" i="34"/>
  <c r="T11" i="34"/>
  <c r="AB11" i="34"/>
  <c r="M11" i="34"/>
  <c r="U11" i="34"/>
  <c r="AC11" i="34"/>
  <c r="N11" i="34"/>
  <c r="V11" i="34"/>
  <c r="AD11" i="34"/>
  <c r="K11" i="34"/>
  <c r="W11" i="34"/>
  <c r="P11" i="34"/>
  <c r="X11" i="34"/>
  <c r="AF11" i="34"/>
  <c r="E12" i="34"/>
  <c r="Q9" i="34"/>
  <c r="Y9" i="34"/>
  <c r="AG9" i="34"/>
  <c r="R9" i="34"/>
  <c r="Z9" i="34"/>
  <c r="AH9" i="34"/>
  <c r="S9" i="34"/>
  <c r="AA9" i="34"/>
  <c r="AI9" i="34"/>
  <c r="O9" i="34"/>
  <c r="AE9" i="34"/>
  <c r="X9" i="34"/>
  <c r="L9" i="34"/>
  <c r="T9" i="34"/>
  <c r="AB9" i="34"/>
  <c r="M9" i="34"/>
  <c r="U9" i="34"/>
  <c r="AC9" i="34"/>
  <c r="N9" i="34"/>
  <c r="V9" i="34"/>
  <c r="AD9" i="34"/>
  <c r="W9" i="34"/>
  <c r="P9" i="34"/>
  <c r="AF9" i="34"/>
  <c r="K9" i="34"/>
  <c r="H18" i="34"/>
  <c r="H12" i="3" l="1"/>
  <c r="H11" i="34"/>
  <c r="H9" i="34"/>
  <c r="H12" i="34" s="1"/>
  <c r="H33" i="3"/>
  <c r="H43" i="34"/>
  <c r="H44" i="34" s="1"/>
  <c r="Q47" i="3"/>
  <c r="N5" i="11" s="1"/>
  <c r="D53" i="3"/>
  <c r="AB47" i="3"/>
  <c r="Y5" i="11" s="1"/>
  <c r="S47" i="3"/>
  <c r="P5" i="11" s="1"/>
  <c r="AA47" i="3"/>
  <c r="X5" i="11" s="1"/>
  <c r="V37" i="3"/>
  <c r="V47" i="3" s="1"/>
  <c r="S5" i="11" s="1"/>
  <c r="X37" i="3"/>
  <c r="X47" i="3" s="1"/>
  <c r="U5" i="11" s="1"/>
  <c r="L12" i="34"/>
  <c r="L49" i="34" s="1"/>
  <c r="AH37" i="3"/>
  <c r="AH47" i="3" s="1"/>
  <c r="AE5" i="11" s="1"/>
  <c r="K37" i="3"/>
  <c r="W37" i="3"/>
  <c r="W47" i="3" s="1"/>
  <c r="T5" i="11" s="1"/>
  <c r="Y37" i="3"/>
  <c r="Y47" i="3" s="1"/>
  <c r="V5" i="11" s="1"/>
  <c r="M37" i="3"/>
  <c r="M47" i="3" s="1"/>
  <c r="J5" i="11" s="1"/>
  <c r="AG37" i="3"/>
  <c r="AG47" i="3" s="1"/>
  <c r="AD5" i="11" s="1"/>
  <c r="U37" i="3"/>
  <c r="U47" i="3" s="1"/>
  <c r="R5" i="11" s="1"/>
  <c r="T37" i="3"/>
  <c r="T47" i="3" s="1"/>
  <c r="Q5" i="11" s="1"/>
  <c r="N37" i="3"/>
  <c r="N47" i="3" s="1"/>
  <c r="K5" i="11" s="1"/>
  <c r="O37" i="3"/>
  <c r="O47" i="3" s="1"/>
  <c r="L5" i="11" s="1"/>
  <c r="P37" i="3"/>
  <c r="P47" i="3" s="1"/>
  <c r="M5" i="11" s="1"/>
  <c r="L37" i="3"/>
  <c r="L47" i="3" s="1"/>
  <c r="I5" i="11" s="1"/>
  <c r="AE37" i="3"/>
  <c r="AE47" i="3" s="1"/>
  <c r="AB5" i="11" s="1"/>
  <c r="Z37" i="3"/>
  <c r="Z47" i="3" s="1"/>
  <c r="W5" i="11" s="1"/>
  <c r="AF37" i="3"/>
  <c r="AF47" i="3" s="1"/>
  <c r="AC5" i="11" s="1"/>
  <c r="AC37" i="3"/>
  <c r="AC47" i="3" s="1"/>
  <c r="Z5" i="11" s="1"/>
  <c r="AD37" i="3"/>
  <c r="AD47" i="3" s="1"/>
  <c r="AA5" i="11" s="1"/>
  <c r="M12" i="34"/>
  <c r="M49" i="34" s="1"/>
  <c r="R47" i="3"/>
  <c r="P12" i="34"/>
  <c r="P49" i="34" s="1"/>
  <c r="S12" i="34"/>
  <c r="S49" i="34" s="1"/>
  <c r="K50" i="48"/>
  <c r="AL49" i="48"/>
  <c r="H62" i="48"/>
  <c r="J61" i="48"/>
  <c r="J24" i="48" s="1"/>
  <c r="AM393" i="48"/>
  <c r="B252" i="48"/>
  <c r="A251" i="48"/>
  <c r="Z64" i="48"/>
  <c r="AD64" i="48" s="1"/>
  <c r="AC63" i="48"/>
  <c r="Y64" i="48"/>
  <c r="D251" i="48"/>
  <c r="G254" i="48"/>
  <c r="H255" i="48"/>
  <c r="F253" i="48"/>
  <c r="K258" i="48"/>
  <c r="O262" i="48"/>
  <c r="S266" i="48"/>
  <c r="W270" i="48"/>
  <c r="AA274" i="48"/>
  <c r="AE278" i="48"/>
  <c r="AB275" i="48"/>
  <c r="Q264" i="48"/>
  <c r="Y272" i="48"/>
  <c r="N261" i="48"/>
  <c r="V269" i="48"/>
  <c r="AH281" i="48"/>
  <c r="AL285" i="48"/>
  <c r="L259" i="48"/>
  <c r="AK284" i="48"/>
  <c r="J257" i="48"/>
  <c r="AJ283" i="48"/>
  <c r="P263" i="48"/>
  <c r="I256" i="48"/>
  <c r="X271" i="48"/>
  <c r="Z273" i="48"/>
  <c r="AI282" i="48"/>
  <c r="U268" i="48"/>
  <c r="T267" i="48"/>
  <c r="AG280" i="48"/>
  <c r="R265" i="48"/>
  <c r="AC276" i="48"/>
  <c r="AF279" i="48"/>
  <c r="M260" i="48"/>
  <c r="AD277" i="48"/>
  <c r="E252" i="48"/>
  <c r="C250" i="48"/>
  <c r="AM250" i="48" s="1"/>
  <c r="G63" i="48" s="1"/>
  <c r="O12" i="34"/>
  <c r="Y12" i="34"/>
  <c r="AI47" i="3"/>
  <c r="AF5" i="11" s="1"/>
  <c r="E49" i="34"/>
  <c r="X12" i="34"/>
  <c r="V12" i="34"/>
  <c r="R12" i="34"/>
  <c r="N12" i="34"/>
  <c r="AE12" i="34"/>
  <c r="AG12" i="34"/>
  <c r="W12" i="34"/>
  <c r="T12" i="34"/>
  <c r="AH12" i="34"/>
  <c r="AB12" i="34"/>
  <c r="AD12" i="34"/>
  <c r="AC12" i="34"/>
  <c r="K12" i="34"/>
  <c r="K49" i="34" s="1"/>
  <c r="U12" i="34"/>
  <c r="AI12" i="34"/>
  <c r="Q12" i="34"/>
  <c r="AF12" i="34"/>
  <c r="AA12" i="34"/>
  <c r="Z12" i="34"/>
  <c r="H37" i="3" l="1"/>
  <c r="K47" i="3"/>
  <c r="H5" i="11" s="1"/>
  <c r="O48" i="3"/>
  <c r="O5" i="11"/>
  <c r="I51" i="48"/>
  <c r="D52" i="48" s="1"/>
  <c r="AN51" i="48"/>
  <c r="O51" i="48" s="1"/>
  <c r="P49" i="48"/>
  <c r="Q49" i="48" s="1"/>
  <c r="R49" i="48" s="1"/>
  <c r="M50" i="48"/>
  <c r="L50" i="48"/>
  <c r="H63" i="48"/>
  <c r="E61" i="48"/>
  <c r="E62" i="48" s="1"/>
  <c r="E63" i="48" s="1"/>
  <c r="E64" i="48" s="1"/>
  <c r="E65" i="48" s="1"/>
  <c r="E66" i="48" s="1"/>
  <c r="E67" i="48" s="1"/>
  <c r="E68" i="48" s="1"/>
  <c r="E69" i="48" s="1"/>
  <c r="E70" i="48" s="1"/>
  <c r="E71" i="48" s="1"/>
  <c r="E72" i="48" s="1"/>
  <c r="E73" i="48" s="1"/>
  <c r="E74" i="48" s="1"/>
  <c r="E75" i="48" s="1"/>
  <c r="E76" i="48" s="1"/>
  <c r="E77" i="48" s="1"/>
  <c r="E78" i="48" s="1"/>
  <c r="E79" i="48" s="1"/>
  <c r="E80" i="48" s="1"/>
  <c r="E81" i="48" s="1"/>
  <c r="E82" i="48" s="1"/>
  <c r="E83" i="48" s="1"/>
  <c r="E84" i="48" s="1"/>
  <c r="E85" i="48" s="1"/>
  <c r="E86" i="48" s="1"/>
  <c r="E87" i="48" s="1"/>
  <c r="E88" i="48" s="1"/>
  <c r="E89" i="48" s="1"/>
  <c r="E90" i="48" s="1"/>
  <c r="E91" i="48" s="1"/>
  <c r="E92" i="48" s="1"/>
  <c r="E93" i="48" s="1"/>
  <c r="E94" i="48" s="1"/>
  <c r="E95" i="48" s="1"/>
  <c r="E96" i="48" s="1"/>
  <c r="E97" i="48" s="1"/>
  <c r="E98" i="48" s="1"/>
  <c r="E99" i="48" s="1"/>
  <c r="E100" i="48" s="1"/>
  <c r="E101" i="48" s="1"/>
  <c r="E102" i="48" s="1"/>
  <c r="E103" i="48" s="1"/>
  <c r="E104" i="48" s="1"/>
  <c r="E105" i="48" s="1"/>
  <c r="E106" i="48" s="1"/>
  <c r="E107" i="48" s="1"/>
  <c r="B253" i="48"/>
  <c r="A252" i="48"/>
  <c r="Y65" i="48"/>
  <c r="AC64" i="48"/>
  <c r="Z65" i="48"/>
  <c r="AD65" i="48" s="1"/>
  <c r="G255" i="48"/>
  <c r="L260" i="48"/>
  <c r="P264" i="48"/>
  <c r="T268" i="48"/>
  <c r="X272" i="48"/>
  <c r="AB276" i="48"/>
  <c r="H256" i="48"/>
  <c r="K259" i="48"/>
  <c r="O263" i="48"/>
  <c r="S267" i="48"/>
  <c r="W271" i="48"/>
  <c r="AA275" i="48"/>
  <c r="J258" i="48"/>
  <c r="N262" i="48"/>
  <c r="R266" i="48"/>
  <c r="V270" i="48"/>
  <c r="D252" i="48"/>
  <c r="F254" i="48"/>
  <c r="I257" i="48"/>
  <c r="Q265" i="48"/>
  <c r="AI283" i="48"/>
  <c r="Y273" i="48"/>
  <c r="AD278" i="48"/>
  <c r="AE279" i="48"/>
  <c r="AH282" i="48"/>
  <c r="AL286" i="48"/>
  <c r="M261" i="48"/>
  <c r="U269" i="48"/>
  <c r="AG281" i="48"/>
  <c r="AK285" i="48"/>
  <c r="C251" i="48"/>
  <c r="AM251" i="48" s="1"/>
  <c r="G64" i="48" s="1"/>
  <c r="Z274" i="48"/>
  <c r="AC277" i="48"/>
  <c r="E253" i="48"/>
  <c r="AF280" i="48"/>
  <c r="AJ284" i="48"/>
  <c r="U49" i="34"/>
  <c r="R16" i="11" s="1"/>
  <c r="AA49" i="34"/>
  <c r="X16" i="11" s="1"/>
  <c r="J16" i="11"/>
  <c r="N49" i="34"/>
  <c r="K16" i="11" s="1"/>
  <c r="AF49" i="34"/>
  <c r="AC16" i="11" s="1"/>
  <c r="AB49" i="34"/>
  <c r="Y16" i="11" s="1"/>
  <c r="R49" i="34"/>
  <c r="O16" i="11" s="1"/>
  <c r="M16" i="11"/>
  <c r="Q49" i="34"/>
  <c r="N16" i="11" s="1"/>
  <c r="AH49" i="34"/>
  <c r="AE16" i="11" s="1"/>
  <c r="V49" i="34"/>
  <c r="S16" i="11" s="1"/>
  <c r="AI49" i="34"/>
  <c r="AF16" i="11" s="1"/>
  <c r="P16" i="11"/>
  <c r="T49" i="34"/>
  <c r="Q16" i="11" s="1"/>
  <c r="W49" i="34"/>
  <c r="T16" i="11" s="1"/>
  <c r="X49" i="34"/>
  <c r="U16" i="11" s="1"/>
  <c r="H49" i="34"/>
  <c r="F16" i="11" s="1"/>
  <c r="AC49" i="34"/>
  <c r="Z16" i="11" s="1"/>
  <c r="AG49" i="34"/>
  <c r="AD16" i="11" s="1"/>
  <c r="Z49" i="34"/>
  <c r="W16" i="11" s="1"/>
  <c r="H16" i="11"/>
  <c r="I16" i="11"/>
  <c r="AE49" i="34"/>
  <c r="AB16" i="11" s="1"/>
  <c r="Y49" i="34"/>
  <c r="V16" i="11" s="1"/>
  <c r="AD49" i="34"/>
  <c r="AA16" i="11" s="1"/>
  <c r="O49" i="34"/>
  <c r="L16" i="11" s="1"/>
  <c r="F9" i="15"/>
  <c r="G25" i="42" s="1"/>
  <c r="G26" i="42" s="1"/>
  <c r="G9" i="15"/>
  <c r="H25" i="42" s="1"/>
  <c r="H26" i="42" s="1"/>
  <c r="H9" i="15"/>
  <c r="I25" i="42" s="1"/>
  <c r="I26" i="42" s="1"/>
  <c r="I9" i="15"/>
  <c r="J25" i="42" s="1"/>
  <c r="J26" i="42" s="1"/>
  <c r="J9" i="15"/>
  <c r="K25" i="42" s="1"/>
  <c r="K26" i="42" s="1"/>
  <c r="K9" i="15"/>
  <c r="L25" i="42" s="1"/>
  <c r="L26" i="42" s="1"/>
  <c r="L9" i="15"/>
  <c r="M25" i="42" s="1"/>
  <c r="M26" i="42" s="1"/>
  <c r="M9" i="15"/>
  <c r="N25" i="42" s="1"/>
  <c r="N26" i="42" s="1"/>
  <c r="N9" i="15"/>
  <c r="O25" i="42" s="1"/>
  <c r="O26" i="42" s="1"/>
  <c r="O9" i="15"/>
  <c r="P25" i="42" s="1"/>
  <c r="P26" i="42" s="1"/>
  <c r="P9" i="15"/>
  <c r="Q25" i="42" s="1"/>
  <c r="Q26" i="42" s="1"/>
  <c r="Q9" i="15"/>
  <c r="R25" i="42" s="1"/>
  <c r="R26" i="42" s="1"/>
  <c r="R9" i="15"/>
  <c r="S25" i="42" s="1"/>
  <c r="S26" i="42" s="1"/>
  <c r="S9" i="15"/>
  <c r="T25" i="42" s="1"/>
  <c r="T26" i="42" s="1"/>
  <c r="T9" i="15"/>
  <c r="U25" i="42" s="1"/>
  <c r="U26" i="42" s="1"/>
  <c r="U9" i="15"/>
  <c r="V25" i="42" s="1"/>
  <c r="V26" i="42" s="1"/>
  <c r="V9" i="15"/>
  <c r="W25" i="42" s="1"/>
  <c r="W26" i="42" s="1"/>
  <c r="W9" i="15"/>
  <c r="X25" i="42" s="1"/>
  <c r="X26" i="42" s="1"/>
  <c r="X9" i="15"/>
  <c r="Y25" i="42" s="1"/>
  <c r="Y26" i="42" s="1"/>
  <c r="Y9" i="15"/>
  <c r="Z25" i="42" s="1"/>
  <c r="Z26" i="42" s="1"/>
  <c r="Z9" i="15"/>
  <c r="AA25" i="42" s="1"/>
  <c r="AA26" i="42" s="1"/>
  <c r="AA9" i="15"/>
  <c r="AB25" i="42" s="1"/>
  <c r="AB26" i="42" s="1"/>
  <c r="AB9" i="15"/>
  <c r="AC25" i="42" s="1"/>
  <c r="AC26" i="42" s="1"/>
  <c r="AC9" i="15"/>
  <c r="AD25" i="42" s="1"/>
  <c r="AD26" i="42" s="1"/>
  <c r="E9" i="15"/>
  <c r="F25" i="42" s="1"/>
  <c r="F26" i="42" s="1"/>
  <c r="R13" i="42"/>
  <c r="S13" i="42"/>
  <c r="T13" i="42"/>
  <c r="U13" i="42"/>
  <c r="V13" i="42"/>
  <c r="W13" i="42"/>
  <c r="AA13" i="42"/>
  <c r="AB13" i="42"/>
  <c r="AC13" i="42"/>
  <c r="AD13" i="42"/>
  <c r="R14" i="42"/>
  <c r="S14" i="42"/>
  <c r="T14" i="42"/>
  <c r="U14" i="42"/>
  <c r="V14" i="42"/>
  <c r="W14" i="42"/>
  <c r="AA14" i="42"/>
  <c r="AB14" i="42"/>
  <c r="AC14" i="42"/>
  <c r="AD14" i="42"/>
  <c r="H13" i="42"/>
  <c r="I13" i="42"/>
  <c r="J13" i="42"/>
  <c r="K13" i="42"/>
  <c r="L13" i="42"/>
  <c r="M13" i="42"/>
  <c r="N13" i="42"/>
  <c r="O13" i="42"/>
  <c r="P13" i="42"/>
  <c r="Q13" i="42"/>
  <c r="H14" i="42"/>
  <c r="I14" i="42"/>
  <c r="J14" i="42"/>
  <c r="K14" i="42"/>
  <c r="L14" i="42"/>
  <c r="M14" i="42"/>
  <c r="N14" i="42"/>
  <c r="O14" i="42"/>
  <c r="P14" i="42"/>
  <c r="Q14" i="42"/>
  <c r="G13" i="42"/>
  <c r="G14" i="42"/>
  <c r="F15" i="42"/>
  <c r="F14" i="42"/>
  <c r="F13" i="42"/>
  <c r="F8" i="42"/>
  <c r="G5" i="11" l="1"/>
  <c r="H47" i="3"/>
  <c r="F5" i="11" s="1"/>
  <c r="G16" i="11"/>
  <c r="AL50" i="48"/>
  <c r="P50" i="48" s="1"/>
  <c r="Q50" i="48" s="1"/>
  <c r="K51" i="48"/>
  <c r="S49" i="48"/>
  <c r="H64" i="48"/>
  <c r="H257" i="48"/>
  <c r="I258" i="48"/>
  <c r="J259" i="48"/>
  <c r="L261" i="48"/>
  <c r="N263" i="48"/>
  <c r="O264" i="48"/>
  <c r="P265" i="48"/>
  <c r="Q266" i="48"/>
  <c r="R267" i="48"/>
  <c r="T269" i="48"/>
  <c r="V271" i="48"/>
  <c r="W272" i="48"/>
  <c r="X273" i="48"/>
  <c r="Y274" i="48"/>
  <c r="Z275" i="48"/>
  <c r="AB277" i="48"/>
  <c r="AD279" i="48"/>
  <c r="AE280" i="48"/>
  <c r="AF281" i="48"/>
  <c r="AG282" i="48"/>
  <c r="AH283" i="48"/>
  <c r="AJ285" i="48"/>
  <c r="AL287" i="48"/>
  <c r="D253" i="48"/>
  <c r="G256" i="48"/>
  <c r="F255" i="48"/>
  <c r="K260" i="48"/>
  <c r="AK286" i="48"/>
  <c r="AI284" i="48"/>
  <c r="AA276" i="48"/>
  <c r="E254" i="48"/>
  <c r="S268" i="48"/>
  <c r="U270" i="48"/>
  <c r="AC278" i="48"/>
  <c r="M262" i="48"/>
  <c r="C252" i="48"/>
  <c r="AM252" i="48" s="1"/>
  <c r="G65" i="48" s="1"/>
  <c r="AC65" i="48"/>
  <c r="Z66" i="48"/>
  <c r="AD66" i="48" s="1"/>
  <c r="Y66" i="48"/>
  <c r="A253" i="48"/>
  <c r="B254" i="48"/>
  <c r="AD22" i="42"/>
  <c r="P16" i="42"/>
  <c r="O16" i="42"/>
  <c r="G16" i="42"/>
  <c r="H16" i="42"/>
  <c r="AC16" i="42"/>
  <c r="U16" i="42"/>
  <c r="N16" i="42"/>
  <c r="L16" i="42"/>
  <c r="K16" i="42"/>
  <c r="J16" i="42"/>
  <c r="AB16" i="42"/>
  <c r="T16" i="42"/>
  <c r="AD16" i="42"/>
  <c r="V16" i="42"/>
  <c r="AC22" i="42"/>
  <c r="Q16" i="42"/>
  <c r="I16" i="42"/>
  <c r="AA16" i="42"/>
  <c r="S16" i="42"/>
  <c r="R16" i="42"/>
  <c r="W16" i="42"/>
  <c r="AA22" i="42"/>
  <c r="M16" i="42"/>
  <c r="F16" i="42"/>
  <c r="AB22" i="42"/>
  <c r="R50" i="48" l="1"/>
  <c r="S50" i="48" s="1"/>
  <c r="V50" i="48" s="1"/>
  <c r="M51" i="48"/>
  <c r="L51" i="48"/>
  <c r="I52" i="48"/>
  <c r="AN52" i="48"/>
  <c r="O52" i="48" s="1"/>
  <c r="T49" i="48"/>
  <c r="AE49" i="48"/>
  <c r="H65" i="48"/>
  <c r="A254" i="48"/>
  <c r="B255" i="48"/>
  <c r="AC66" i="48"/>
  <c r="Y67" i="48"/>
  <c r="Z67" i="48"/>
  <c r="AD67" i="48" s="1"/>
  <c r="F256" i="48"/>
  <c r="D254" i="48"/>
  <c r="G257" i="48"/>
  <c r="K261" i="48"/>
  <c r="O265" i="48"/>
  <c r="S269" i="48"/>
  <c r="W273" i="48"/>
  <c r="AA277" i="48"/>
  <c r="Z276" i="48"/>
  <c r="X274" i="48"/>
  <c r="J260" i="48"/>
  <c r="R268" i="48"/>
  <c r="AD280" i="48"/>
  <c r="AH284" i="48"/>
  <c r="AL288" i="48"/>
  <c r="H258" i="48"/>
  <c r="AG283" i="48"/>
  <c r="V272" i="48"/>
  <c r="AB278" i="48"/>
  <c r="AF282" i="48"/>
  <c r="N264" i="48"/>
  <c r="AC279" i="48"/>
  <c r="I259" i="48"/>
  <c r="T270" i="48"/>
  <c r="AE281" i="48"/>
  <c r="Q267" i="48"/>
  <c r="P266" i="48"/>
  <c r="Y275" i="48"/>
  <c r="AK287" i="48"/>
  <c r="AJ286" i="48"/>
  <c r="L262" i="48"/>
  <c r="AI285" i="48"/>
  <c r="U271" i="48"/>
  <c r="E255" i="48"/>
  <c r="M263" i="48"/>
  <c r="C253" i="48"/>
  <c r="AM253" i="48" s="1"/>
  <c r="G66" i="48" s="1"/>
  <c r="K7" i="41"/>
  <c r="L7" i="41"/>
  <c r="M7" i="41"/>
  <c r="N7" i="41"/>
  <c r="O7" i="41"/>
  <c r="P7" i="41"/>
  <c r="Q7" i="41"/>
  <c r="R7" i="41"/>
  <c r="S7" i="41"/>
  <c r="T7" i="41"/>
  <c r="U7" i="41"/>
  <c r="V7" i="41"/>
  <c r="W7" i="41"/>
  <c r="X7" i="41"/>
  <c r="Y7" i="41"/>
  <c r="Z7" i="41"/>
  <c r="AA7" i="41"/>
  <c r="AB7" i="41"/>
  <c r="AC7" i="41"/>
  <c r="AD7" i="41"/>
  <c r="AE7" i="41"/>
  <c r="AF7" i="41"/>
  <c r="AG7" i="41"/>
  <c r="AH7" i="41"/>
  <c r="K10" i="41"/>
  <c r="L10" i="41"/>
  <c r="M10" i="41"/>
  <c r="N10" i="41"/>
  <c r="O10" i="41"/>
  <c r="P10" i="41"/>
  <c r="Q10" i="41"/>
  <c r="R10" i="41"/>
  <c r="S10" i="41"/>
  <c r="T10" i="41"/>
  <c r="U10" i="41"/>
  <c r="V10" i="41"/>
  <c r="W10" i="41"/>
  <c r="X10" i="41"/>
  <c r="Y10" i="41"/>
  <c r="Z10" i="41"/>
  <c r="AA10" i="41"/>
  <c r="AB10" i="41"/>
  <c r="AC10" i="41"/>
  <c r="AD10" i="41"/>
  <c r="AE10" i="41"/>
  <c r="AF10" i="41"/>
  <c r="AG10" i="41"/>
  <c r="AH10" i="41"/>
  <c r="K11" i="41"/>
  <c r="L11" i="41"/>
  <c r="M11" i="41"/>
  <c r="N11" i="41"/>
  <c r="O11" i="41"/>
  <c r="P11" i="41"/>
  <c r="Q11" i="41"/>
  <c r="R11" i="41"/>
  <c r="S11" i="41"/>
  <c r="T11" i="41"/>
  <c r="U11" i="41"/>
  <c r="V11" i="41"/>
  <c r="W11" i="41"/>
  <c r="X11" i="41"/>
  <c r="Y11" i="41"/>
  <c r="Z11" i="41"/>
  <c r="AA11" i="41"/>
  <c r="AB11" i="41"/>
  <c r="AC11" i="41"/>
  <c r="AD11" i="41"/>
  <c r="AE11" i="41"/>
  <c r="AF11" i="41"/>
  <c r="AG11" i="41"/>
  <c r="AH11" i="41"/>
  <c r="K12" i="41"/>
  <c r="L12" i="41"/>
  <c r="M12" i="41"/>
  <c r="N12" i="41"/>
  <c r="O12" i="41"/>
  <c r="P12" i="41"/>
  <c r="Q12" i="41"/>
  <c r="R12" i="41"/>
  <c r="S12" i="41"/>
  <c r="T12" i="41"/>
  <c r="U12" i="41"/>
  <c r="V12" i="41"/>
  <c r="W12" i="41"/>
  <c r="X12" i="41"/>
  <c r="Y12" i="41"/>
  <c r="Z12" i="41"/>
  <c r="AA12" i="41"/>
  <c r="AB12" i="41"/>
  <c r="AC12" i="41"/>
  <c r="AD12" i="41"/>
  <c r="AE12" i="41"/>
  <c r="AF12" i="41"/>
  <c r="AG12" i="41"/>
  <c r="AH12" i="41"/>
  <c r="K15" i="41"/>
  <c r="L15" i="41"/>
  <c r="M15" i="41"/>
  <c r="N15" i="41"/>
  <c r="O15" i="41"/>
  <c r="P15" i="41"/>
  <c r="Q15" i="41"/>
  <c r="R15" i="41"/>
  <c r="S15" i="41"/>
  <c r="T15" i="41"/>
  <c r="U15" i="41"/>
  <c r="V15" i="41"/>
  <c r="W15" i="41"/>
  <c r="X15" i="41"/>
  <c r="Y15" i="41"/>
  <c r="Z15" i="41"/>
  <c r="AA15" i="41"/>
  <c r="AB15" i="41"/>
  <c r="AC15" i="41"/>
  <c r="AD15" i="41"/>
  <c r="AE15" i="41"/>
  <c r="AF15" i="41"/>
  <c r="AG15" i="41"/>
  <c r="AH15" i="41"/>
  <c r="K16" i="41"/>
  <c r="L16" i="41"/>
  <c r="M16" i="41"/>
  <c r="N16" i="41"/>
  <c r="O16" i="41"/>
  <c r="P16" i="41"/>
  <c r="Q16" i="41"/>
  <c r="R16" i="41"/>
  <c r="S16" i="41"/>
  <c r="T16" i="41"/>
  <c r="U16" i="41"/>
  <c r="V16" i="41"/>
  <c r="W16" i="41"/>
  <c r="X16" i="41"/>
  <c r="Y16" i="41"/>
  <c r="Z16" i="41"/>
  <c r="AA16" i="41"/>
  <c r="AB16" i="41"/>
  <c r="AC16" i="41"/>
  <c r="AD16" i="41"/>
  <c r="AE16" i="41"/>
  <c r="AF16" i="41"/>
  <c r="AG16" i="41"/>
  <c r="AH16" i="41"/>
  <c r="K19" i="41"/>
  <c r="L19" i="41"/>
  <c r="M19" i="41"/>
  <c r="N19" i="41"/>
  <c r="O19" i="41"/>
  <c r="P19" i="41"/>
  <c r="Q19" i="41"/>
  <c r="R19" i="41"/>
  <c r="S19" i="41"/>
  <c r="T19" i="41"/>
  <c r="U19" i="41"/>
  <c r="V19" i="41"/>
  <c r="W19" i="41"/>
  <c r="X19" i="41"/>
  <c r="Y19" i="41"/>
  <c r="Z19" i="41"/>
  <c r="AA19" i="41"/>
  <c r="AB19" i="41"/>
  <c r="AC19" i="41"/>
  <c r="AD19" i="41"/>
  <c r="AE19" i="41"/>
  <c r="AF19" i="41"/>
  <c r="AG19" i="41"/>
  <c r="AH19" i="41"/>
  <c r="K20" i="41"/>
  <c r="L20" i="41"/>
  <c r="M20" i="41"/>
  <c r="N20" i="41"/>
  <c r="O20" i="41"/>
  <c r="P20" i="41"/>
  <c r="Q20" i="41"/>
  <c r="R20" i="41"/>
  <c r="S20" i="41"/>
  <c r="T20" i="41"/>
  <c r="U20" i="41"/>
  <c r="V20" i="41"/>
  <c r="W20" i="41"/>
  <c r="X20" i="41"/>
  <c r="Y20" i="41"/>
  <c r="Z20" i="41"/>
  <c r="AA20" i="41"/>
  <c r="AB20" i="41"/>
  <c r="AC20" i="41"/>
  <c r="AD20" i="41"/>
  <c r="AE20" i="41"/>
  <c r="AF20" i="41"/>
  <c r="AG20" i="41"/>
  <c r="AH20" i="41"/>
  <c r="K21" i="41"/>
  <c r="L21" i="41"/>
  <c r="M21" i="41"/>
  <c r="N21" i="41"/>
  <c r="O21" i="41"/>
  <c r="P21" i="41"/>
  <c r="Q21" i="41"/>
  <c r="R21" i="41"/>
  <c r="S21" i="41"/>
  <c r="T21" i="41"/>
  <c r="U21" i="41"/>
  <c r="V21" i="41"/>
  <c r="W21" i="41"/>
  <c r="X21" i="41"/>
  <c r="Y21" i="41"/>
  <c r="Z21" i="41"/>
  <c r="AA21" i="41"/>
  <c r="AB21" i="41"/>
  <c r="AC21" i="41"/>
  <c r="AD21" i="41"/>
  <c r="AE21" i="41"/>
  <c r="AF21" i="41"/>
  <c r="AG21" i="41"/>
  <c r="AH21" i="41"/>
  <c r="K24" i="41"/>
  <c r="L24" i="41"/>
  <c r="M24" i="41"/>
  <c r="N24" i="41"/>
  <c r="O24" i="41"/>
  <c r="P24" i="41"/>
  <c r="Q24" i="41"/>
  <c r="R24" i="41"/>
  <c r="S24" i="41"/>
  <c r="T24" i="41"/>
  <c r="U24" i="41"/>
  <c r="V24" i="41"/>
  <c r="W24" i="41"/>
  <c r="X24" i="41"/>
  <c r="Y24" i="41"/>
  <c r="Z24" i="41"/>
  <c r="AA24" i="41"/>
  <c r="AB24" i="41"/>
  <c r="AC24" i="41"/>
  <c r="AD24" i="41"/>
  <c r="AE24" i="41"/>
  <c r="AF24" i="41"/>
  <c r="AG24" i="41"/>
  <c r="AH24" i="41"/>
  <c r="K25" i="41"/>
  <c r="L25" i="41"/>
  <c r="M25" i="41"/>
  <c r="N25" i="41"/>
  <c r="O25" i="41"/>
  <c r="P25" i="41"/>
  <c r="Q25" i="41"/>
  <c r="R25" i="41"/>
  <c r="S25" i="41"/>
  <c r="T25" i="41"/>
  <c r="U25" i="41"/>
  <c r="V25" i="41"/>
  <c r="W25" i="41"/>
  <c r="X25" i="41"/>
  <c r="Y25" i="41"/>
  <c r="Z25" i="41"/>
  <c r="AA25" i="41"/>
  <c r="AB25" i="41"/>
  <c r="AC25" i="41"/>
  <c r="AD25" i="41"/>
  <c r="AE25" i="41"/>
  <c r="AF25" i="41"/>
  <c r="AG25" i="41"/>
  <c r="AH25" i="41"/>
  <c r="K28" i="41"/>
  <c r="L28" i="41"/>
  <c r="M28" i="41"/>
  <c r="N28" i="41"/>
  <c r="O28" i="41"/>
  <c r="P28" i="41"/>
  <c r="Q28" i="41"/>
  <c r="R28" i="41"/>
  <c r="S28" i="41"/>
  <c r="T28" i="41"/>
  <c r="U28" i="41"/>
  <c r="V28" i="41"/>
  <c r="W28" i="41"/>
  <c r="X28" i="41"/>
  <c r="Y28" i="41"/>
  <c r="Z28" i="41"/>
  <c r="AA28" i="41"/>
  <c r="AB28" i="41"/>
  <c r="AC28" i="41"/>
  <c r="AD28" i="41"/>
  <c r="AE28" i="41"/>
  <c r="AF28" i="41"/>
  <c r="AG28" i="41"/>
  <c r="AH28" i="41"/>
  <c r="K29" i="41"/>
  <c r="L29" i="41"/>
  <c r="M29" i="41"/>
  <c r="N29" i="41"/>
  <c r="O29" i="41"/>
  <c r="P29" i="41"/>
  <c r="Q29" i="41"/>
  <c r="R29" i="41"/>
  <c r="S29" i="41"/>
  <c r="T29" i="41"/>
  <c r="U29" i="41"/>
  <c r="V29" i="41"/>
  <c r="W29" i="41"/>
  <c r="X29" i="41"/>
  <c r="Y29" i="41"/>
  <c r="Z29" i="41"/>
  <c r="AA29" i="41"/>
  <c r="AB29" i="41"/>
  <c r="AC29" i="41"/>
  <c r="AD29" i="41"/>
  <c r="AE29" i="41"/>
  <c r="AF29" i="41"/>
  <c r="AG29" i="41"/>
  <c r="AH29"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K39" i="41"/>
  <c r="L39" i="41"/>
  <c r="M39" i="41"/>
  <c r="N39" i="41"/>
  <c r="O39" i="41"/>
  <c r="P39" i="41"/>
  <c r="Q39" i="41"/>
  <c r="R39" i="41"/>
  <c r="S39" i="41"/>
  <c r="T39" i="41"/>
  <c r="U39" i="41"/>
  <c r="V39" i="41"/>
  <c r="W39" i="41"/>
  <c r="X39" i="41"/>
  <c r="Y39" i="41"/>
  <c r="Z39" i="41"/>
  <c r="AA39" i="41"/>
  <c r="AB39" i="41"/>
  <c r="AC39" i="41"/>
  <c r="AD39" i="41"/>
  <c r="AE39" i="41"/>
  <c r="AF39" i="41"/>
  <c r="AG39" i="41"/>
  <c r="AH39"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G46"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K50" i="41"/>
  <c r="L50" i="41"/>
  <c r="M50" i="41"/>
  <c r="N50" i="41"/>
  <c r="O50" i="41"/>
  <c r="P50" i="41"/>
  <c r="Q50" i="41"/>
  <c r="R50" i="41"/>
  <c r="S50" i="41"/>
  <c r="T50" i="41"/>
  <c r="U50" i="41"/>
  <c r="V50" i="41"/>
  <c r="W50" i="41"/>
  <c r="X50" i="41"/>
  <c r="Y50" i="41"/>
  <c r="Z50" i="41"/>
  <c r="AA50" i="41"/>
  <c r="AB50" i="41"/>
  <c r="AC50" i="41"/>
  <c r="AD50" i="41"/>
  <c r="AE50" i="41"/>
  <c r="AF50" i="41"/>
  <c r="AG50" i="41"/>
  <c r="AH50" i="41"/>
  <c r="K51" i="41"/>
  <c r="L51" i="41"/>
  <c r="M51" i="41"/>
  <c r="N51" i="41"/>
  <c r="O51" i="41"/>
  <c r="P51" i="41"/>
  <c r="Q51" i="41"/>
  <c r="R51" i="41"/>
  <c r="S51" i="41"/>
  <c r="T51" i="41"/>
  <c r="U51" i="41"/>
  <c r="V51" i="41"/>
  <c r="W51" i="41"/>
  <c r="X51" i="41"/>
  <c r="Y51" i="41"/>
  <c r="Z51" i="41"/>
  <c r="AA51" i="41"/>
  <c r="AB51" i="41"/>
  <c r="AC51" i="41"/>
  <c r="AD51" i="41"/>
  <c r="AE51" i="41"/>
  <c r="AF51" i="41"/>
  <c r="AG51" i="41"/>
  <c r="AH51"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L5" i="41"/>
  <c r="M5" i="41"/>
  <c r="N5" i="41"/>
  <c r="O5" i="41"/>
  <c r="P5" i="41"/>
  <c r="Q5" i="41"/>
  <c r="R5" i="41"/>
  <c r="S5" i="41"/>
  <c r="T5" i="41"/>
  <c r="U5" i="41"/>
  <c r="V5" i="41"/>
  <c r="W5" i="41"/>
  <c r="X5" i="41"/>
  <c r="Y5" i="41"/>
  <c r="Z5" i="41"/>
  <c r="AA5" i="41"/>
  <c r="AB5" i="41"/>
  <c r="AC5" i="41"/>
  <c r="AD5" i="41"/>
  <c r="AE5" i="41"/>
  <c r="AF5" i="41"/>
  <c r="AG5" i="41"/>
  <c r="AH5" i="41"/>
  <c r="K5" i="41"/>
  <c r="AE50" i="48" l="1"/>
  <c r="T50" i="48"/>
  <c r="K52" i="48"/>
  <c r="U50" i="48"/>
  <c r="AF50" i="48"/>
  <c r="AL51" i="48"/>
  <c r="H66" i="48"/>
  <c r="AC67" i="48"/>
  <c r="Y68" i="48"/>
  <c r="Z68" i="48"/>
  <c r="AD68" i="48" s="1"/>
  <c r="A255" i="48"/>
  <c r="B256" i="48"/>
  <c r="F257" i="48"/>
  <c r="G258" i="48"/>
  <c r="H259" i="48"/>
  <c r="I260" i="48"/>
  <c r="J261" i="48"/>
  <c r="L263" i="48"/>
  <c r="N265" i="48"/>
  <c r="O266" i="48"/>
  <c r="P267" i="48"/>
  <c r="Q268" i="48"/>
  <c r="R269" i="48"/>
  <c r="T271" i="48"/>
  <c r="V273" i="48"/>
  <c r="W274" i="48"/>
  <c r="X275" i="48"/>
  <c r="Y276" i="48"/>
  <c r="Z277" i="48"/>
  <c r="AB279" i="48"/>
  <c r="AD281" i="48"/>
  <c r="AE282" i="48"/>
  <c r="AF283" i="48"/>
  <c r="AG284" i="48"/>
  <c r="AH285" i="48"/>
  <c r="AJ287" i="48"/>
  <c r="AL289" i="48"/>
  <c r="D255" i="48"/>
  <c r="C254" i="48"/>
  <c r="AM254" i="48" s="1"/>
  <c r="G67" i="48" s="1"/>
  <c r="AI286" i="48"/>
  <c r="M264" i="48"/>
  <c r="S270" i="48"/>
  <c r="AC280" i="48"/>
  <c r="K262" i="48"/>
  <c r="AK288" i="48"/>
  <c r="E256" i="48"/>
  <c r="AA278" i="48"/>
  <c r="U272" i="48"/>
  <c r="J7" i="41"/>
  <c r="G7" i="41" s="1"/>
  <c r="J10" i="41"/>
  <c r="G10" i="41" s="1"/>
  <c r="J11" i="41"/>
  <c r="G11" i="41" s="1"/>
  <c r="J12" i="41"/>
  <c r="G12" i="41" s="1"/>
  <c r="J15" i="41"/>
  <c r="G15" i="41" s="1"/>
  <c r="J16" i="41"/>
  <c r="G16" i="41" s="1"/>
  <c r="J19" i="41"/>
  <c r="G19" i="41" s="1"/>
  <c r="J20" i="41"/>
  <c r="G20" i="41" s="1"/>
  <c r="J21" i="41"/>
  <c r="G21" i="41" s="1"/>
  <c r="J24" i="41"/>
  <c r="G24" i="41" s="1"/>
  <c r="J25" i="41"/>
  <c r="G25" i="41" s="1"/>
  <c r="J28" i="41"/>
  <c r="G28" i="41" s="1"/>
  <c r="J29" i="41"/>
  <c r="G29" i="41" s="1"/>
  <c r="J32" i="41"/>
  <c r="G32" i="41" s="1"/>
  <c r="J33" i="41"/>
  <c r="G33" i="41" s="1"/>
  <c r="J36" i="41"/>
  <c r="G36" i="41" s="1"/>
  <c r="J37" i="41"/>
  <c r="G37" i="41" s="1"/>
  <c r="J38" i="41"/>
  <c r="G38" i="41" s="1"/>
  <c r="J39" i="41"/>
  <c r="G39" i="41" s="1"/>
  <c r="J42" i="41"/>
  <c r="G42" i="41" s="1"/>
  <c r="J43" i="41"/>
  <c r="G43" i="41" s="1"/>
  <c r="J47" i="41"/>
  <c r="J50" i="41"/>
  <c r="G50" i="41" s="1"/>
  <c r="J51" i="41"/>
  <c r="G51" i="41" s="1"/>
  <c r="J52" i="41"/>
  <c r="G52" i="41" s="1"/>
  <c r="J55" i="41"/>
  <c r="G55" i="41" s="1"/>
  <c r="J56" i="41"/>
  <c r="G56" i="41" s="1"/>
  <c r="J59" i="41"/>
  <c r="G59" i="41" s="1"/>
  <c r="J60" i="41"/>
  <c r="G60" i="41" s="1"/>
  <c r="J5" i="41"/>
  <c r="E6" i="41"/>
  <c r="AI50" i="48" l="1"/>
  <c r="AG50" i="48"/>
  <c r="P51" i="48"/>
  <c r="Q51" i="48" s="1"/>
  <c r="R51" i="48" s="1"/>
  <c r="AN53" i="48"/>
  <c r="O53" i="48" s="1"/>
  <c r="L52" i="48"/>
  <c r="M52" i="48"/>
  <c r="H67" i="48"/>
  <c r="Z69" i="48"/>
  <c r="AD69" i="48" s="1"/>
  <c r="AC68" i="48"/>
  <c r="Y69" i="48"/>
  <c r="G259" i="48"/>
  <c r="K263" i="48"/>
  <c r="O267" i="48"/>
  <c r="S271" i="48"/>
  <c r="W275" i="48"/>
  <c r="AA279" i="48"/>
  <c r="F258" i="48"/>
  <c r="J262" i="48"/>
  <c r="N266" i="48"/>
  <c r="R270" i="48"/>
  <c r="V274" i="48"/>
  <c r="I261" i="48"/>
  <c r="Q269" i="48"/>
  <c r="C255" i="48"/>
  <c r="AM255" i="48" s="1"/>
  <c r="G68" i="48" s="1"/>
  <c r="L264" i="48"/>
  <c r="T272" i="48"/>
  <c r="Z278" i="48"/>
  <c r="AD282" i="48"/>
  <c r="AH286" i="48"/>
  <c r="AL290" i="48"/>
  <c r="AG285" i="48"/>
  <c r="H260" i="48"/>
  <c r="P268" i="48"/>
  <c r="Y277" i="48"/>
  <c r="AB280" i="48"/>
  <c r="AF284" i="48"/>
  <c r="AJ288" i="48"/>
  <c r="D256" i="48"/>
  <c r="U273" i="48"/>
  <c r="AI287" i="48"/>
  <c r="X276" i="48"/>
  <c r="AE283" i="48"/>
  <c r="AK289" i="48"/>
  <c r="M265" i="48"/>
  <c r="E257" i="48"/>
  <c r="AC281" i="48"/>
  <c r="A256" i="48"/>
  <c r="B257" i="48"/>
  <c r="P6" i="41"/>
  <c r="X6" i="41"/>
  <c r="AF6" i="41"/>
  <c r="Z6" i="41"/>
  <c r="M6" i="41"/>
  <c r="AD6" i="41"/>
  <c r="AE6" i="41"/>
  <c r="Q6" i="41"/>
  <c r="Y6" i="41"/>
  <c r="AG6" i="41"/>
  <c r="R6" i="41"/>
  <c r="AH6" i="41"/>
  <c r="AC6" i="41"/>
  <c r="V6" i="41"/>
  <c r="W6" i="41"/>
  <c r="K6" i="41"/>
  <c r="S6" i="41"/>
  <c r="AA6" i="41"/>
  <c r="L6" i="41"/>
  <c r="T6" i="41"/>
  <c r="AB6" i="41"/>
  <c r="U6" i="41"/>
  <c r="N6" i="41"/>
  <c r="O6" i="41"/>
  <c r="J6" i="41"/>
  <c r="G47" i="41"/>
  <c r="AL52" i="48" l="1"/>
  <c r="P52" i="48" s="1"/>
  <c r="Q52" i="48" s="1"/>
  <c r="R52" i="48" s="1"/>
  <c r="D54" i="48"/>
  <c r="S51" i="48"/>
  <c r="V51" i="48" s="1"/>
  <c r="H68" i="48"/>
  <c r="A257" i="48"/>
  <c r="B258" i="48"/>
  <c r="Y70" i="48"/>
  <c r="AC69" i="48"/>
  <c r="Z70" i="48"/>
  <c r="AD70" i="48" s="1"/>
  <c r="G260" i="48"/>
  <c r="K264" i="48"/>
  <c r="O268" i="48"/>
  <c r="S272" i="48"/>
  <c r="W276" i="48"/>
  <c r="T273" i="48"/>
  <c r="Z279" i="48"/>
  <c r="I262" i="48"/>
  <c r="Q270" i="48"/>
  <c r="F259" i="48"/>
  <c r="N267" i="48"/>
  <c r="AD283" i="48"/>
  <c r="AH287" i="48"/>
  <c r="AL291" i="48"/>
  <c r="D257" i="48"/>
  <c r="Y278" i="48"/>
  <c r="AC282" i="48"/>
  <c r="AK290" i="48"/>
  <c r="R271" i="48"/>
  <c r="AB281" i="48"/>
  <c r="AJ289" i="48"/>
  <c r="H261" i="48"/>
  <c r="X277" i="48"/>
  <c r="AE284" i="48"/>
  <c r="P269" i="48"/>
  <c r="U274" i="48"/>
  <c r="AA280" i="48"/>
  <c r="AI288" i="48"/>
  <c r="M266" i="48"/>
  <c r="V275" i="48"/>
  <c r="L265" i="48"/>
  <c r="AG286" i="48"/>
  <c r="J263" i="48"/>
  <c r="AF285" i="48"/>
  <c r="E258" i="48"/>
  <c r="C256" i="48"/>
  <c r="AM256" i="48" s="1"/>
  <c r="G69" i="48" s="1"/>
  <c r="G6" i="41"/>
  <c r="G5" i="41"/>
  <c r="G61" i="41" s="1"/>
  <c r="S52" i="48" l="1"/>
  <c r="V52" i="48" s="1"/>
  <c r="I54" i="48"/>
  <c r="AN54" i="48"/>
  <c r="O54" i="48" s="1"/>
  <c r="T51" i="48"/>
  <c r="AE51" i="48"/>
  <c r="M53" i="48"/>
  <c r="L53" i="48"/>
  <c r="H69" i="48"/>
  <c r="AC70" i="48"/>
  <c r="Y71" i="48"/>
  <c r="AC71" i="48" s="1"/>
  <c r="Z71" i="48"/>
  <c r="AD71" i="48" s="1"/>
  <c r="A258" i="48"/>
  <c r="B259" i="48"/>
  <c r="D258" i="48"/>
  <c r="H262" i="48"/>
  <c r="L266" i="48"/>
  <c r="P270" i="48"/>
  <c r="T274" i="48"/>
  <c r="X278" i="48"/>
  <c r="C257" i="48"/>
  <c r="AM257" i="48" s="1"/>
  <c r="G70" i="48" s="1"/>
  <c r="G261" i="48"/>
  <c r="K265" i="48"/>
  <c r="O269" i="48"/>
  <c r="S273" i="48"/>
  <c r="W277" i="48"/>
  <c r="F260" i="48"/>
  <c r="J264" i="48"/>
  <c r="N268" i="48"/>
  <c r="R272" i="48"/>
  <c r="I263" i="48"/>
  <c r="Q271" i="48"/>
  <c r="V276" i="48"/>
  <c r="AA281" i="48"/>
  <c r="AE285" i="48"/>
  <c r="AI289" i="48"/>
  <c r="Z280" i="48"/>
  <c r="AD284" i="48"/>
  <c r="AH288" i="48"/>
  <c r="AL292" i="48"/>
  <c r="E259" i="48"/>
  <c r="M267" i="48"/>
  <c r="AC283" i="48"/>
  <c r="AG287" i="48"/>
  <c r="AK291" i="48"/>
  <c r="U275" i="48"/>
  <c r="AF286" i="48"/>
  <c r="Y279" i="48"/>
  <c r="AJ290" i="48"/>
  <c r="AB282" i="48"/>
  <c r="AD29" i="11"/>
  <c r="AE29" i="11"/>
  <c r="AF29" i="11"/>
  <c r="AL53" i="48" l="1"/>
  <c r="P53" i="48" s="1"/>
  <c r="Q53" i="48" s="1"/>
  <c r="R53" i="48" s="1"/>
  <c r="S53" i="48" s="1"/>
  <c r="T52" i="48"/>
  <c r="AE52" i="48"/>
  <c r="U52" i="48"/>
  <c r="AF52" i="48"/>
  <c r="AF51" i="48"/>
  <c r="U51" i="48"/>
  <c r="K54" i="48"/>
  <c r="D55" i="48"/>
  <c r="H70" i="48"/>
  <c r="B260" i="48"/>
  <c r="A259" i="48"/>
  <c r="D259" i="48"/>
  <c r="H263" i="48"/>
  <c r="L267" i="48"/>
  <c r="P271" i="48"/>
  <c r="T275" i="48"/>
  <c r="F261" i="48"/>
  <c r="N269" i="48"/>
  <c r="S274" i="48"/>
  <c r="V277" i="48"/>
  <c r="C258" i="48"/>
  <c r="AM258" i="48" s="1"/>
  <c r="G71" i="48" s="1"/>
  <c r="K266" i="48"/>
  <c r="AA282" i="48"/>
  <c r="AE286" i="48"/>
  <c r="AI290" i="48"/>
  <c r="Q272" i="48"/>
  <c r="R273" i="48"/>
  <c r="Z281" i="48"/>
  <c r="AH289" i="48"/>
  <c r="O270" i="48"/>
  <c r="Y280" i="48"/>
  <c r="AG288" i="48"/>
  <c r="G262" i="48"/>
  <c r="AB283" i="48"/>
  <c r="AJ291" i="48"/>
  <c r="M268" i="48"/>
  <c r="AF287" i="48"/>
  <c r="J265" i="48"/>
  <c r="X279" i="48"/>
  <c r="I264" i="48"/>
  <c r="U276" i="48"/>
  <c r="AD285" i="48"/>
  <c r="AL293" i="48"/>
  <c r="AC284" i="48"/>
  <c r="AK292" i="48"/>
  <c r="E260" i="48"/>
  <c r="W278" i="48"/>
  <c r="C13" i="36"/>
  <c r="C14" i="36" s="1"/>
  <c r="B14" i="36"/>
  <c r="G27" i="36"/>
  <c r="I27" i="36"/>
  <c r="G31" i="36"/>
  <c r="I31" i="36"/>
  <c r="G33" i="36"/>
  <c r="G34" i="36"/>
  <c r="B10" i="36" s="1"/>
  <c r="G35" i="36"/>
  <c r="B9" i="36" s="1"/>
  <c r="G39" i="36"/>
  <c r="I39" i="36"/>
  <c r="G43" i="36"/>
  <c r="I43" i="36"/>
  <c r="G45" i="36"/>
  <c r="G46" i="36"/>
  <c r="C10" i="36" s="1"/>
  <c r="G47" i="36"/>
  <c r="C9" i="36" s="1"/>
  <c r="AI51" i="48" l="1"/>
  <c r="AG51" i="48"/>
  <c r="AI52" i="48"/>
  <c r="AG52" i="48"/>
  <c r="I55" i="48"/>
  <c r="AN55" i="48"/>
  <c r="O55" i="48" s="1"/>
  <c r="L54" i="48"/>
  <c r="M54" i="48"/>
  <c r="T53" i="48"/>
  <c r="AE53" i="48"/>
  <c r="V53" i="48"/>
  <c r="H71" i="48"/>
  <c r="I265" i="48"/>
  <c r="Q273" i="48"/>
  <c r="D260" i="48"/>
  <c r="H264" i="48"/>
  <c r="L268" i="48"/>
  <c r="P272" i="48"/>
  <c r="T276" i="48"/>
  <c r="C259" i="48"/>
  <c r="AM259" i="48" s="1"/>
  <c r="G72" i="48" s="1"/>
  <c r="G263" i="48"/>
  <c r="K267" i="48"/>
  <c r="O271" i="48"/>
  <c r="F262" i="48"/>
  <c r="N270" i="48"/>
  <c r="X280" i="48"/>
  <c r="AB284" i="48"/>
  <c r="AF288" i="48"/>
  <c r="AJ292" i="48"/>
  <c r="AA283" i="48"/>
  <c r="AE287" i="48"/>
  <c r="AI291" i="48"/>
  <c r="J266" i="48"/>
  <c r="S275" i="48"/>
  <c r="Z282" i="48"/>
  <c r="AD286" i="48"/>
  <c r="AH290" i="48"/>
  <c r="AL294" i="48"/>
  <c r="V278" i="48"/>
  <c r="W279" i="48"/>
  <c r="R274" i="48"/>
  <c r="AC285" i="48"/>
  <c r="AK293" i="48"/>
  <c r="AG289" i="48"/>
  <c r="Y281" i="48"/>
  <c r="E261" i="48"/>
  <c r="M269" i="48"/>
  <c r="U277" i="48"/>
  <c r="A260" i="48"/>
  <c r="B261" i="48"/>
  <c r="J43" i="36"/>
  <c r="J39" i="36"/>
  <c r="J46" i="36" s="1"/>
  <c r="C11" i="36" s="1"/>
  <c r="H31" i="36"/>
  <c r="H27" i="36"/>
  <c r="H39" i="36"/>
  <c r="J31" i="36"/>
  <c r="H43" i="36"/>
  <c r="J27" i="36"/>
  <c r="D9" i="36"/>
  <c r="B15" i="36"/>
  <c r="C15" i="36"/>
  <c r="K55" i="48" l="1"/>
  <c r="D56" i="48"/>
  <c r="AF53" i="48"/>
  <c r="AL54" i="48"/>
  <c r="H72" i="48"/>
  <c r="B262" i="48"/>
  <c r="A261" i="48"/>
  <c r="D261" i="48"/>
  <c r="F263" i="48"/>
  <c r="G264" i="48"/>
  <c r="H265" i="48"/>
  <c r="I266" i="48"/>
  <c r="J267" i="48"/>
  <c r="L269" i="48"/>
  <c r="N271" i="48"/>
  <c r="O272" i="48"/>
  <c r="P273" i="48"/>
  <c r="Q274" i="48"/>
  <c r="R275" i="48"/>
  <c r="T277" i="48"/>
  <c r="V279" i="48"/>
  <c r="W280" i="48"/>
  <c r="X281" i="48"/>
  <c r="Y282" i="48"/>
  <c r="Z283" i="48"/>
  <c r="AB285" i="48"/>
  <c r="AD287" i="48"/>
  <c r="AE288" i="48"/>
  <c r="AF289" i="48"/>
  <c r="AG290" i="48"/>
  <c r="AH291" i="48"/>
  <c r="AJ293" i="48"/>
  <c r="K268" i="48"/>
  <c r="U278" i="48"/>
  <c r="AC286" i="48"/>
  <c r="AK294" i="48"/>
  <c r="AI292" i="48"/>
  <c r="S276" i="48"/>
  <c r="E262" i="48"/>
  <c r="AA284" i="48"/>
  <c r="M270" i="48"/>
  <c r="C260" i="48"/>
  <c r="AM260" i="48" s="1"/>
  <c r="G73" i="48" s="1"/>
  <c r="C16" i="36"/>
  <c r="J34" i="36"/>
  <c r="B11" i="36" s="1"/>
  <c r="B16" i="36" s="1"/>
  <c r="D15" i="36"/>
  <c r="M55" i="48" l="1"/>
  <c r="L55" i="48"/>
  <c r="P54" i="48"/>
  <c r="Q54" i="48" s="1"/>
  <c r="AG53" i="48"/>
  <c r="AI53" i="48"/>
  <c r="I56" i="48"/>
  <c r="AN56" i="48"/>
  <c r="O56" i="48" s="1"/>
  <c r="H73" i="48"/>
  <c r="D262" i="48"/>
  <c r="H266" i="48"/>
  <c r="L270" i="48"/>
  <c r="P274" i="48"/>
  <c r="T278" i="48"/>
  <c r="J268" i="48"/>
  <c r="U279" i="48"/>
  <c r="G265" i="48"/>
  <c r="W281" i="48"/>
  <c r="AA285" i="48"/>
  <c r="AE289" i="48"/>
  <c r="AI293" i="48"/>
  <c r="M271" i="48"/>
  <c r="V280" i="48"/>
  <c r="AD288" i="48"/>
  <c r="K269" i="48"/>
  <c r="AC287" i="48"/>
  <c r="S277" i="48"/>
  <c r="Y283" i="48"/>
  <c r="N272" i="48"/>
  <c r="I267" i="48"/>
  <c r="Q275" i="48"/>
  <c r="AB286" i="48"/>
  <c r="AJ294" i="48"/>
  <c r="F264" i="48"/>
  <c r="R276" i="48"/>
  <c r="E263" i="48"/>
  <c r="Z284" i="48"/>
  <c r="AH292" i="48"/>
  <c r="C261" i="48"/>
  <c r="AM261" i="48" s="1"/>
  <c r="G74" i="48" s="1"/>
  <c r="AG291" i="48"/>
  <c r="X282" i="48"/>
  <c r="AF290" i="48"/>
  <c r="O273" i="48"/>
  <c r="B263" i="48"/>
  <c r="A262" i="48"/>
  <c r="D11" i="36"/>
  <c r="D16" i="36"/>
  <c r="E36" i="35"/>
  <c r="F37" i="35" s="1"/>
  <c r="G23" i="35"/>
  <c r="F16" i="35"/>
  <c r="G19" i="35" s="1"/>
  <c r="F23" i="25"/>
  <c r="G25" i="25" s="1"/>
  <c r="F13" i="25"/>
  <c r="F11" i="25"/>
  <c r="E29" i="19"/>
  <c r="E22" i="19"/>
  <c r="F24" i="19" s="1"/>
  <c r="E17" i="19"/>
  <c r="F19" i="19" s="1"/>
  <c r="E59" i="29"/>
  <c r="F59" i="29"/>
  <c r="G59" i="29"/>
  <c r="H59" i="29"/>
  <c r="I59" i="29"/>
  <c r="E60" i="29"/>
  <c r="F60" i="29"/>
  <c r="G60" i="29"/>
  <c r="H60" i="29"/>
  <c r="I60" i="29"/>
  <c r="E61" i="29"/>
  <c r="F61" i="29"/>
  <c r="G61" i="29"/>
  <c r="H61" i="29"/>
  <c r="I61" i="29"/>
  <c r="D61" i="29"/>
  <c r="D60" i="29"/>
  <c r="D59" i="29"/>
  <c r="J56" i="29"/>
  <c r="J55" i="29"/>
  <c r="J54" i="29"/>
  <c r="D35" i="29"/>
  <c r="D37" i="29" s="1"/>
  <c r="D26" i="29"/>
  <c r="D28" i="29" s="1"/>
  <c r="J61" i="29" l="1"/>
  <c r="D17" i="29" s="1"/>
  <c r="N5" i="36"/>
  <c r="Q37" i="11" s="1"/>
  <c r="H5" i="36"/>
  <c r="K37" i="11" s="1"/>
  <c r="AL55" i="48"/>
  <c r="P55" i="48" s="1"/>
  <c r="Q55" i="48" s="1"/>
  <c r="R55" i="48" s="1"/>
  <c r="K56" i="48"/>
  <c r="D57" i="48"/>
  <c r="R54" i="48"/>
  <c r="S54" i="48" s="1"/>
  <c r="H74" i="48"/>
  <c r="D263" i="48"/>
  <c r="F265" i="48"/>
  <c r="G266" i="48"/>
  <c r="H267" i="48"/>
  <c r="I268" i="48"/>
  <c r="J269" i="48"/>
  <c r="L271" i="48"/>
  <c r="N273" i="48"/>
  <c r="O274" i="48"/>
  <c r="P275" i="48"/>
  <c r="Q276" i="48"/>
  <c r="R277" i="48"/>
  <c r="T279" i="48"/>
  <c r="V281" i="48"/>
  <c r="W282" i="48"/>
  <c r="X283" i="48"/>
  <c r="Y284" i="48"/>
  <c r="Z285" i="48"/>
  <c r="AB287" i="48"/>
  <c r="AD289" i="48"/>
  <c r="AE290" i="48"/>
  <c r="AF291" i="48"/>
  <c r="AG292" i="48"/>
  <c r="AH293" i="48"/>
  <c r="AC288" i="48"/>
  <c r="U280" i="48"/>
  <c r="AI294" i="48"/>
  <c r="K270" i="48"/>
  <c r="E264" i="48"/>
  <c r="C262" i="48"/>
  <c r="AM262" i="48" s="1"/>
  <c r="G75" i="48" s="1"/>
  <c r="M272" i="48"/>
  <c r="S278" i="48"/>
  <c r="AA286" i="48"/>
  <c r="A263" i="48"/>
  <c r="B264" i="48"/>
  <c r="AA5" i="36"/>
  <c r="AD37" i="11" s="1"/>
  <c r="P5" i="36"/>
  <c r="S37" i="11" s="1"/>
  <c r="G5" i="36"/>
  <c r="J37" i="11" s="1"/>
  <c r="F5" i="36"/>
  <c r="I37" i="11" s="1"/>
  <c r="L5" i="36"/>
  <c r="O37" i="11" s="1"/>
  <c r="E5" i="36"/>
  <c r="W5" i="36"/>
  <c r="Z37" i="11" s="1"/>
  <c r="Q5" i="36"/>
  <c r="T37" i="11" s="1"/>
  <c r="S5" i="36"/>
  <c r="V37" i="11" s="1"/>
  <c r="M5" i="36"/>
  <c r="P37" i="11" s="1"/>
  <c r="I5" i="36"/>
  <c r="L37" i="11" s="1"/>
  <c r="X5" i="36"/>
  <c r="AA37" i="11" s="1"/>
  <c r="T5" i="36"/>
  <c r="W37" i="11" s="1"/>
  <c r="Z5" i="36"/>
  <c r="AC37" i="11" s="1"/>
  <c r="R5" i="36"/>
  <c r="U37" i="11" s="1"/>
  <c r="V5" i="36"/>
  <c r="Y37" i="11" s="1"/>
  <c r="O5" i="36"/>
  <c r="R37" i="11" s="1"/>
  <c r="AC5" i="36"/>
  <c r="AF37" i="11" s="1"/>
  <c r="K5" i="36"/>
  <c r="N37" i="11" s="1"/>
  <c r="Y5" i="36"/>
  <c r="J5" i="36"/>
  <c r="M37" i="11" s="1"/>
  <c r="G14" i="25"/>
  <c r="G27" i="25" s="1"/>
  <c r="AB5" i="36"/>
  <c r="AE37" i="11" s="1"/>
  <c r="U5" i="36"/>
  <c r="X37" i="11" s="1"/>
  <c r="J59" i="29"/>
  <c r="J60" i="29"/>
  <c r="D18" i="29" s="1"/>
  <c r="D19" i="29" s="1"/>
  <c r="D42" i="29" s="1"/>
  <c r="E32" i="35"/>
  <c r="F28" i="35"/>
  <c r="G30" i="35" s="1"/>
  <c r="J7" i="35" s="1"/>
  <c r="G19" i="25"/>
  <c r="G25" i="19"/>
  <c r="E30" i="19"/>
  <c r="F31" i="19" s="1"/>
  <c r="G33" i="19" s="1"/>
  <c r="E5" i="25" l="1"/>
  <c r="B5" i="36"/>
  <c r="F37" i="11" s="1"/>
  <c r="AB37" i="11"/>
  <c r="F34" i="35"/>
  <c r="I8" i="35" s="1"/>
  <c r="S55" i="48"/>
  <c r="T55" i="48" s="1"/>
  <c r="I57" i="48"/>
  <c r="AN57" i="48"/>
  <c r="O57" i="48" s="1"/>
  <c r="AE54" i="48"/>
  <c r="V54" i="48"/>
  <c r="T54" i="48"/>
  <c r="L56" i="48"/>
  <c r="M56" i="48"/>
  <c r="H75" i="48"/>
  <c r="A264" i="48"/>
  <c r="B265" i="48"/>
  <c r="D264" i="48"/>
  <c r="H268" i="48"/>
  <c r="L272" i="48"/>
  <c r="P276" i="48"/>
  <c r="C263" i="48"/>
  <c r="AM263" i="48" s="1"/>
  <c r="G76" i="48" s="1"/>
  <c r="G267" i="48"/>
  <c r="K271" i="48"/>
  <c r="O275" i="48"/>
  <c r="F266" i="48"/>
  <c r="J270" i="48"/>
  <c r="I269" i="48"/>
  <c r="N274" i="48"/>
  <c r="Q277" i="48"/>
  <c r="W283" i="48"/>
  <c r="AA287" i="48"/>
  <c r="AE291" i="48"/>
  <c r="V282" i="48"/>
  <c r="Z286" i="48"/>
  <c r="AD290" i="48"/>
  <c r="AH294" i="48"/>
  <c r="E265" i="48"/>
  <c r="R278" i="48"/>
  <c r="U281" i="48"/>
  <c r="Y285" i="48"/>
  <c r="AC289" i="48"/>
  <c r="AG293" i="48"/>
  <c r="M273" i="48"/>
  <c r="S279" i="48"/>
  <c r="X284" i="48"/>
  <c r="AF292" i="48"/>
  <c r="T280" i="48"/>
  <c r="AB288" i="48"/>
  <c r="G36" i="19"/>
  <c r="Y11" i="19" s="1"/>
  <c r="AC23" i="11" s="1"/>
  <c r="H37" i="11"/>
  <c r="D41" i="29"/>
  <c r="D43" i="29" s="1"/>
  <c r="D45" i="29" s="1"/>
  <c r="J5" i="25"/>
  <c r="M17" i="11" s="1"/>
  <c r="O5" i="25"/>
  <c r="R17" i="11" s="1"/>
  <c r="W5" i="25"/>
  <c r="Z17" i="11" s="1"/>
  <c r="R5" i="25"/>
  <c r="U17" i="11" s="1"/>
  <c r="K5" i="25"/>
  <c r="N17" i="11" s="1"/>
  <c r="AC5" i="25"/>
  <c r="AF17" i="11" s="1"/>
  <c r="H5" i="25"/>
  <c r="K17" i="11" s="1"/>
  <c r="P5" i="25"/>
  <c r="S17" i="11" s="1"/>
  <c r="X5" i="25"/>
  <c r="AA17" i="11" s="1"/>
  <c r="Z5" i="25"/>
  <c r="AC17" i="11" s="1"/>
  <c r="AB5" i="25"/>
  <c r="AE17" i="11" s="1"/>
  <c r="AA5" i="25"/>
  <c r="AD17" i="11" s="1"/>
  <c r="L5" i="25"/>
  <c r="O17" i="11" s="1"/>
  <c r="U5" i="25"/>
  <c r="X17" i="11" s="1"/>
  <c r="V5" i="25"/>
  <c r="Y17" i="11" s="1"/>
  <c r="F5" i="25"/>
  <c r="I17" i="11" s="1"/>
  <c r="Q5" i="25"/>
  <c r="T17" i="11" s="1"/>
  <c r="Y5" i="25"/>
  <c r="G5" i="25"/>
  <c r="J17" i="11" s="1"/>
  <c r="S5" i="25"/>
  <c r="V17" i="11" s="1"/>
  <c r="T5" i="25"/>
  <c r="W17" i="11" s="1"/>
  <c r="M5" i="25"/>
  <c r="P17" i="11" s="1"/>
  <c r="I5" i="25"/>
  <c r="L17" i="11" s="1"/>
  <c r="N5" i="25"/>
  <c r="Q17" i="11" s="1"/>
  <c r="G7" i="35"/>
  <c r="M8" i="35"/>
  <c r="U8" i="35"/>
  <c r="AC8" i="35"/>
  <c r="S8" i="35"/>
  <c r="F8" i="35"/>
  <c r="N8" i="35"/>
  <c r="V8" i="35"/>
  <c r="AD8" i="35"/>
  <c r="L8" i="35"/>
  <c r="T8" i="35"/>
  <c r="AB8" i="35"/>
  <c r="O8" i="35"/>
  <c r="G8" i="35" l="1"/>
  <c r="P8" i="35"/>
  <c r="Z8" i="35"/>
  <c r="J8" i="35"/>
  <c r="K8" i="35"/>
  <c r="Q8" i="35"/>
  <c r="W8" i="35"/>
  <c r="E8" i="35" s="1"/>
  <c r="X8" i="35"/>
  <c r="H8" i="35"/>
  <c r="R8" i="35"/>
  <c r="AA8" i="35"/>
  <c r="Y8" i="35"/>
  <c r="W11" i="19"/>
  <c r="AA23" i="11" s="1"/>
  <c r="B5" i="25"/>
  <c r="F17" i="11" s="1"/>
  <c r="G37" i="11"/>
  <c r="AB17" i="11"/>
  <c r="F11" i="19"/>
  <c r="J23" i="11" s="1"/>
  <c r="M11" i="19"/>
  <c r="Q23" i="11" s="1"/>
  <c r="H11" i="19"/>
  <c r="L23" i="11" s="1"/>
  <c r="E11" i="19"/>
  <c r="I23" i="11" s="1"/>
  <c r="T11" i="19"/>
  <c r="X23" i="11" s="1"/>
  <c r="AB11" i="19"/>
  <c r="AF23" i="11" s="1"/>
  <c r="AA11" i="19"/>
  <c r="AE23" i="11" s="1"/>
  <c r="Z11" i="19"/>
  <c r="AD23" i="11" s="1"/>
  <c r="L11" i="19"/>
  <c r="P23" i="11" s="1"/>
  <c r="O11" i="19"/>
  <c r="S23" i="11" s="1"/>
  <c r="AE55" i="48"/>
  <c r="V55" i="48"/>
  <c r="AL56" i="48"/>
  <c r="P56" i="48" s="1"/>
  <c r="AF54" i="48"/>
  <c r="K57" i="48"/>
  <c r="D58" i="48"/>
  <c r="H76" i="48"/>
  <c r="B266" i="48"/>
  <c r="A265" i="48"/>
  <c r="D265" i="48"/>
  <c r="H269" i="48"/>
  <c r="L273" i="48"/>
  <c r="P277" i="48"/>
  <c r="F267" i="48"/>
  <c r="N275" i="48"/>
  <c r="R279" i="48"/>
  <c r="C264" i="48"/>
  <c r="AM264" i="48" s="1"/>
  <c r="G77" i="48" s="1"/>
  <c r="K272" i="48"/>
  <c r="O276" i="48"/>
  <c r="S280" i="48"/>
  <c r="W284" i="48"/>
  <c r="AA288" i="48"/>
  <c r="AE292" i="48"/>
  <c r="I270" i="48"/>
  <c r="M274" i="48"/>
  <c r="Z287" i="48"/>
  <c r="G268" i="48"/>
  <c r="Y286" i="48"/>
  <c r="AG294" i="48"/>
  <c r="AC290" i="48"/>
  <c r="E266" i="48"/>
  <c r="X285" i="48"/>
  <c r="AF293" i="48"/>
  <c r="V283" i="48"/>
  <c r="AD291" i="48"/>
  <c r="U282" i="48"/>
  <c r="Q278" i="48"/>
  <c r="T281" i="48"/>
  <c r="AB289" i="48"/>
  <c r="J271" i="48"/>
  <c r="V11" i="19"/>
  <c r="Z23" i="11" s="1"/>
  <c r="Q11" i="19"/>
  <c r="U23" i="11" s="1"/>
  <c r="N11" i="19"/>
  <c r="R23" i="11" s="1"/>
  <c r="G11" i="19"/>
  <c r="K23" i="11" s="1"/>
  <c r="U11" i="19"/>
  <c r="Y23" i="11" s="1"/>
  <c r="I11" i="19"/>
  <c r="M23" i="11" s="1"/>
  <c r="D11" i="19"/>
  <c r="X11" i="19"/>
  <c r="AB23" i="11" s="1"/>
  <c r="K11" i="19"/>
  <c r="O23" i="11" s="1"/>
  <c r="S11" i="19"/>
  <c r="W23" i="11" s="1"/>
  <c r="J11" i="19"/>
  <c r="N23" i="11" s="1"/>
  <c r="R11" i="19"/>
  <c r="V23" i="11" s="1"/>
  <c r="P11" i="19"/>
  <c r="T23" i="11" s="1"/>
  <c r="Z7" i="35"/>
  <c r="AB7" i="35"/>
  <c r="L7" i="35"/>
  <c r="K7" i="35"/>
  <c r="M7" i="35"/>
  <c r="AA7" i="35"/>
  <c r="H17" i="11"/>
  <c r="L11" i="29"/>
  <c r="O24" i="11" s="1"/>
  <c r="T11" i="29"/>
  <c r="W24" i="11" s="1"/>
  <c r="AB11" i="29"/>
  <c r="AE24" i="11" s="1"/>
  <c r="O11" i="29"/>
  <c r="R24" i="11" s="1"/>
  <c r="P11" i="29"/>
  <c r="S24" i="11" s="1"/>
  <c r="Y11" i="29"/>
  <c r="AB24" i="11" s="1"/>
  <c r="Z11" i="29"/>
  <c r="AC24" i="11" s="1"/>
  <c r="S11" i="29"/>
  <c r="V24" i="11" s="1"/>
  <c r="M11" i="29"/>
  <c r="P24" i="11" s="1"/>
  <c r="U11" i="29"/>
  <c r="X24" i="11" s="1"/>
  <c r="AC11" i="29"/>
  <c r="AF24" i="11" s="1"/>
  <c r="G11" i="29"/>
  <c r="J24" i="11" s="1"/>
  <c r="I11" i="29"/>
  <c r="L24" i="11" s="1"/>
  <c r="J11" i="29"/>
  <c r="M24" i="11" s="1"/>
  <c r="F11" i="29"/>
  <c r="I24" i="11" s="1"/>
  <c r="N11" i="29"/>
  <c r="Q24" i="11" s="1"/>
  <c r="V11" i="29"/>
  <c r="Y24" i="11" s="1"/>
  <c r="E11" i="29"/>
  <c r="W11" i="29"/>
  <c r="Z24" i="11" s="1"/>
  <c r="H11" i="29"/>
  <c r="K24" i="11" s="1"/>
  <c r="X11" i="29"/>
  <c r="AA24" i="11" s="1"/>
  <c r="Q11" i="29"/>
  <c r="T24" i="11" s="1"/>
  <c r="R11" i="29"/>
  <c r="U24" i="11" s="1"/>
  <c r="K11" i="29"/>
  <c r="N24" i="11" s="1"/>
  <c r="AA11" i="29"/>
  <c r="AD24" i="11" s="1"/>
  <c r="I7" i="35"/>
  <c r="P7" i="35"/>
  <c r="Q7" i="35"/>
  <c r="N7" i="35"/>
  <c r="T7" i="35"/>
  <c r="AC7" i="35"/>
  <c r="V7" i="35"/>
  <c r="S7" i="35"/>
  <c r="F7" i="35"/>
  <c r="U7" i="35"/>
  <c r="O7" i="35"/>
  <c r="Y7" i="35"/>
  <c r="R7" i="35"/>
  <c r="X7" i="35"/>
  <c r="H7" i="35"/>
  <c r="AD7" i="35"/>
  <c r="W7" i="35"/>
  <c r="G38" i="35"/>
  <c r="G40" i="35" s="1"/>
  <c r="I9" i="35"/>
  <c r="M9" i="35"/>
  <c r="Q9" i="35"/>
  <c r="U9" i="35"/>
  <c r="Y9" i="35"/>
  <c r="AC9" i="35"/>
  <c r="L9" i="35"/>
  <c r="G9" i="35"/>
  <c r="G10" i="35" s="1"/>
  <c r="I15" i="11" s="1"/>
  <c r="I19" i="11" s="1"/>
  <c r="S9" i="35"/>
  <c r="AA9" i="35"/>
  <c r="J9" i="35"/>
  <c r="J10" i="35" s="1"/>
  <c r="N9" i="35"/>
  <c r="R9" i="35"/>
  <c r="V9" i="35"/>
  <c r="Z9" i="35"/>
  <c r="AD9" i="35"/>
  <c r="F9" i="35"/>
  <c r="H9" i="35"/>
  <c r="P9" i="35"/>
  <c r="T9" i="35"/>
  <c r="X9" i="35"/>
  <c r="AB9" i="35"/>
  <c r="K9" i="35"/>
  <c r="O9" i="35"/>
  <c r="W9" i="35"/>
  <c r="G17" i="11" l="1"/>
  <c r="H24" i="11"/>
  <c r="D11" i="29"/>
  <c r="H23" i="11"/>
  <c r="C11" i="19"/>
  <c r="E7" i="35"/>
  <c r="E9" i="35"/>
  <c r="I10" i="35"/>
  <c r="K15" i="11" s="1"/>
  <c r="AB10" i="35"/>
  <c r="AD15" i="11" s="1"/>
  <c r="L10" i="35"/>
  <c r="N15" i="11" s="1"/>
  <c r="N19" i="11" s="1"/>
  <c r="AA10" i="35"/>
  <c r="AC15" i="11" s="1"/>
  <c r="AC19" i="11" s="1"/>
  <c r="M10" i="35"/>
  <c r="O15" i="11" s="1"/>
  <c r="O19" i="11" s="1"/>
  <c r="K10" i="35"/>
  <c r="M15" i="11" s="1"/>
  <c r="M19" i="11" s="1"/>
  <c r="AF55" i="48"/>
  <c r="AI55" i="48" s="1"/>
  <c r="Q56" i="48"/>
  <c r="R56" i="48" s="1"/>
  <c r="S56" i="48" s="1"/>
  <c r="I58" i="48"/>
  <c r="AN58" i="48"/>
  <c r="O58" i="48" s="1"/>
  <c r="L57" i="48"/>
  <c r="M57" i="48"/>
  <c r="AG54" i="48"/>
  <c r="AI54" i="48"/>
  <c r="H77" i="48"/>
  <c r="A266" i="48"/>
  <c r="B267" i="48"/>
  <c r="I271" i="48"/>
  <c r="Q279" i="48"/>
  <c r="D266" i="48"/>
  <c r="H270" i="48"/>
  <c r="L274" i="48"/>
  <c r="C265" i="48"/>
  <c r="AM265" i="48" s="1"/>
  <c r="G78" i="48" s="1"/>
  <c r="G269" i="48"/>
  <c r="F268" i="48"/>
  <c r="T282" i="48"/>
  <c r="X286" i="48"/>
  <c r="AB290" i="48"/>
  <c r="AF294" i="48"/>
  <c r="P278" i="48"/>
  <c r="S281" i="48"/>
  <c r="W285" i="48"/>
  <c r="AA289" i="48"/>
  <c r="AE293" i="48"/>
  <c r="J272" i="48"/>
  <c r="K273" i="48"/>
  <c r="N276" i="48"/>
  <c r="R280" i="48"/>
  <c r="V284" i="48"/>
  <c r="Z288" i="48"/>
  <c r="AD292" i="48"/>
  <c r="U283" i="48"/>
  <c r="AC291" i="48"/>
  <c r="O277" i="48"/>
  <c r="Y287" i="48"/>
  <c r="E267" i="48"/>
  <c r="M275" i="48"/>
  <c r="Z10" i="35"/>
  <c r="AB15" i="11" s="1"/>
  <c r="AB19" i="11" s="1"/>
  <c r="W10" i="35"/>
  <c r="Y15" i="11" s="1"/>
  <c r="Y19" i="11" s="1"/>
  <c r="X10" i="35"/>
  <c r="Z15" i="11" s="1"/>
  <c r="Z19" i="11" s="1"/>
  <c r="R10" i="35"/>
  <c r="T15" i="11" s="1"/>
  <c r="T19" i="11" s="1"/>
  <c r="O10" i="35"/>
  <c r="Q15" i="11" s="1"/>
  <c r="Q19" i="11" s="1"/>
  <c r="S10" i="35"/>
  <c r="U15" i="11" s="1"/>
  <c r="U19" i="11" s="1"/>
  <c r="L15" i="11"/>
  <c r="L19" i="11" s="1"/>
  <c r="V10" i="35"/>
  <c r="X15" i="11" s="1"/>
  <c r="X19" i="11" s="1"/>
  <c r="AC10" i="35"/>
  <c r="AE15" i="11" s="1"/>
  <c r="N10" i="35"/>
  <c r="P15" i="11" s="1"/>
  <c r="P19" i="11" s="1"/>
  <c r="Q10" i="35"/>
  <c r="S15" i="11" s="1"/>
  <c r="S19" i="11" s="1"/>
  <c r="Y10" i="35"/>
  <c r="AA15" i="11" s="1"/>
  <c r="AA19" i="11" s="1"/>
  <c r="H10" i="35"/>
  <c r="J15" i="11" s="1"/>
  <c r="I18" i="11"/>
  <c r="P10" i="35"/>
  <c r="R15" i="11" s="1"/>
  <c r="R19" i="11" s="1"/>
  <c r="T10" i="35"/>
  <c r="V15" i="11" s="1"/>
  <c r="V19" i="11" s="1"/>
  <c r="AD10" i="35"/>
  <c r="AF15" i="11" s="1"/>
  <c r="U10" i="35"/>
  <c r="W15" i="11" s="1"/>
  <c r="W19" i="11" s="1"/>
  <c r="F10" i="35"/>
  <c r="H15" i="11" s="1"/>
  <c r="H19" i="11" s="1"/>
  <c r="J18" i="11" l="1"/>
  <c r="J19" i="11"/>
  <c r="K18" i="11"/>
  <c r="K19" i="11"/>
  <c r="G15" i="11"/>
  <c r="E10" i="35"/>
  <c r="F15" i="11" s="1"/>
  <c r="F18" i="11" s="1"/>
  <c r="AG55" i="48"/>
  <c r="AE56" i="48"/>
  <c r="T56" i="48"/>
  <c r="V56" i="48"/>
  <c r="AL57" i="48"/>
  <c r="P57" i="48" s="1"/>
  <c r="Q57" i="48" s="1"/>
  <c r="R57" i="48" s="1"/>
  <c r="S57" i="48" s="1"/>
  <c r="T57" i="48" s="1"/>
  <c r="D59" i="48"/>
  <c r="K58" i="48"/>
  <c r="H78" i="48"/>
  <c r="I272" i="48"/>
  <c r="C266" i="48"/>
  <c r="AM266" i="48" s="1"/>
  <c r="G79" i="48" s="1"/>
  <c r="H271" i="48"/>
  <c r="T283" i="48"/>
  <c r="X287" i="48"/>
  <c r="AB291" i="48"/>
  <c r="F269" i="48"/>
  <c r="W286" i="48"/>
  <c r="AE294" i="48"/>
  <c r="D267" i="48"/>
  <c r="L275" i="48"/>
  <c r="P279" i="48"/>
  <c r="V285" i="48"/>
  <c r="AD293" i="48"/>
  <c r="Z289" i="48"/>
  <c r="J273" i="48"/>
  <c r="Y288" i="48"/>
  <c r="G270" i="48"/>
  <c r="U284" i="48"/>
  <c r="AC292" i="48"/>
  <c r="N277" i="48"/>
  <c r="S282" i="48"/>
  <c r="AA290" i="48"/>
  <c r="O278" i="48"/>
  <c r="R281" i="48"/>
  <c r="Q280" i="48"/>
  <c r="K274" i="48"/>
  <c r="M276" i="48"/>
  <c r="E268" i="48"/>
  <c r="A267" i="48"/>
  <c r="B268" i="48"/>
  <c r="H18" i="11"/>
  <c r="L18" i="11"/>
  <c r="V57" i="48" l="1"/>
  <c r="AE57" i="48"/>
  <c r="AF56" i="48"/>
  <c r="M58" i="48"/>
  <c r="L58" i="48"/>
  <c r="I59" i="48"/>
  <c r="AN59" i="48"/>
  <c r="O59" i="48" s="1"/>
  <c r="H79" i="48"/>
  <c r="A268" i="48"/>
  <c r="B269" i="48"/>
  <c r="F270" i="48"/>
  <c r="J274" i="48"/>
  <c r="N278" i="48"/>
  <c r="I273" i="48"/>
  <c r="D268" i="48"/>
  <c r="H272" i="48"/>
  <c r="C267" i="48"/>
  <c r="AM267" i="48" s="1"/>
  <c r="G80" i="48" s="1"/>
  <c r="K275" i="48"/>
  <c r="O279" i="48"/>
  <c r="Q281" i="48"/>
  <c r="U285" i="48"/>
  <c r="Y289" i="48"/>
  <c r="AC293" i="48"/>
  <c r="P280" i="48"/>
  <c r="T284" i="48"/>
  <c r="X288" i="48"/>
  <c r="AB292" i="48"/>
  <c r="G271" i="48"/>
  <c r="S283" i="48"/>
  <c r="W287" i="48"/>
  <c r="AA291" i="48"/>
  <c r="L276" i="48"/>
  <c r="R282" i="48"/>
  <c r="Z290" i="48"/>
  <c r="AD294" i="48"/>
  <c r="V286" i="48"/>
  <c r="M277" i="48"/>
  <c r="E269" i="48"/>
  <c r="M18" i="11"/>
  <c r="N18" i="11"/>
  <c r="AI56" i="48" l="1"/>
  <c r="AG56" i="48"/>
  <c r="AF57" i="48"/>
  <c r="K59" i="48"/>
  <c r="D60" i="48"/>
  <c r="AL58" i="48"/>
  <c r="H80" i="48"/>
  <c r="D269" i="48"/>
  <c r="F271" i="48"/>
  <c r="G272" i="48"/>
  <c r="H273" i="48"/>
  <c r="I274" i="48"/>
  <c r="J275" i="48"/>
  <c r="L277" i="48"/>
  <c r="N279" i="48"/>
  <c r="O280" i="48"/>
  <c r="P281" i="48"/>
  <c r="Q282" i="48"/>
  <c r="R283" i="48"/>
  <c r="T285" i="48"/>
  <c r="V287" i="48"/>
  <c r="W288" i="48"/>
  <c r="X289" i="48"/>
  <c r="Y290" i="48"/>
  <c r="Z291" i="48"/>
  <c r="AB293" i="48"/>
  <c r="S284" i="48"/>
  <c r="C268" i="48"/>
  <c r="AM268" i="48" s="1"/>
  <c r="G81" i="48" s="1"/>
  <c r="AA292" i="48"/>
  <c r="M278" i="48"/>
  <c r="K276" i="48"/>
  <c r="U286" i="48"/>
  <c r="E270" i="48"/>
  <c r="AC294" i="48"/>
  <c r="A269" i="48"/>
  <c r="B270" i="48"/>
  <c r="O18" i="11"/>
  <c r="AI57" i="48" l="1"/>
  <c r="AG57" i="48"/>
  <c r="I60" i="48"/>
  <c r="AN60" i="48"/>
  <c r="O60" i="48" s="1"/>
  <c r="L59" i="48"/>
  <c r="M59" i="48"/>
  <c r="P58" i="48"/>
  <c r="Q58" i="48" s="1"/>
  <c r="H81" i="48"/>
  <c r="A270" i="48"/>
  <c r="B271" i="48"/>
  <c r="I275" i="48"/>
  <c r="L278" i="48"/>
  <c r="G273" i="48"/>
  <c r="J276" i="48"/>
  <c r="D270" i="48"/>
  <c r="H274" i="48"/>
  <c r="K277" i="48"/>
  <c r="P282" i="48"/>
  <c r="T286" i="48"/>
  <c r="X290" i="48"/>
  <c r="AB294" i="48"/>
  <c r="M279" i="48"/>
  <c r="S285" i="48"/>
  <c r="AA293" i="48"/>
  <c r="R284" i="48"/>
  <c r="Z292" i="48"/>
  <c r="U287" i="48"/>
  <c r="Q283" i="48"/>
  <c r="Y291" i="48"/>
  <c r="O281" i="48"/>
  <c r="W289" i="48"/>
  <c r="N280" i="48"/>
  <c r="V288" i="48"/>
  <c r="F272" i="48"/>
  <c r="C269" i="48"/>
  <c r="AM269" i="48" s="1"/>
  <c r="G82" i="48" s="1"/>
  <c r="E271" i="48"/>
  <c r="P18" i="11"/>
  <c r="Q18" i="11"/>
  <c r="R58" i="48" l="1"/>
  <c r="S58" i="48" s="1"/>
  <c r="T58" i="48" s="1"/>
  <c r="AL59" i="48"/>
  <c r="K60" i="48"/>
  <c r="D61" i="48"/>
  <c r="H82" i="48"/>
  <c r="B272" i="48"/>
  <c r="A271" i="48"/>
  <c r="D271" i="48"/>
  <c r="F273" i="48"/>
  <c r="G274" i="48"/>
  <c r="H275" i="48"/>
  <c r="I276" i="48"/>
  <c r="J277" i="48"/>
  <c r="L279" i="48"/>
  <c r="N281" i="48"/>
  <c r="O282" i="48"/>
  <c r="P283" i="48"/>
  <c r="Q284" i="48"/>
  <c r="R285" i="48"/>
  <c r="T287" i="48"/>
  <c r="V289" i="48"/>
  <c r="W290" i="48"/>
  <c r="X291" i="48"/>
  <c r="Y292" i="48"/>
  <c r="Z293" i="48"/>
  <c r="C270" i="48"/>
  <c r="AM270" i="48" s="1"/>
  <c r="G83" i="48" s="1"/>
  <c r="U288" i="48"/>
  <c r="M280" i="48"/>
  <c r="S286" i="48"/>
  <c r="K278" i="48"/>
  <c r="E272" i="48"/>
  <c r="AA294" i="48"/>
  <c r="R18" i="11"/>
  <c r="AE58" i="48" l="1"/>
  <c r="V58" i="48"/>
  <c r="I61" i="48"/>
  <c r="AN61" i="48"/>
  <c r="O61" i="48" s="1"/>
  <c r="M60" i="48"/>
  <c r="L60" i="48"/>
  <c r="P59" i="48"/>
  <c r="Q59" i="48" s="1"/>
  <c r="R59" i="48" s="1"/>
  <c r="H83" i="48"/>
  <c r="I277" i="48"/>
  <c r="D272" i="48"/>
  <c r="H276" i="48"/>
  <c r="C271" i="48"/>
  <c r="AM271" i="48" s="1"/>
  <c r="G84" i="48" s="1"/>
  <c r="L280" i="48"/>
  <c r="P284" i="48"/>
  <c r="T288" i="48"/>
  <c r="X292" i="48"/>
  <c r="O283" i="48"/>
  <c r="S287" i="48"/>
  <c r="W291" i="48"/>
  <c r="F274" i="48"/>
  <c r="N282" i="48"/>
  <c r="R286" i="48"/>
  <c r="V290" i="48"/>
  <c r="Z294" i="48"/>
  <c r="G275" i="48"/>
  <c r="M281" i="48"/>
  <c r="U289" i="48"/>
  <c r="J278" i="48"/>
  <c r="Y293" i="48"/>
  <c r="Q285" i="48"/>
  <c r="K279" i="48"/>
  <c r="E273" i="48"/>
  <c r="B273" i="48"/>
  <c r="A272" i="48"/>
  <c r="S18" i="11"/>
  <c r="AL60" i="48" l="1"/>
  <c r="P60" i="48" s="1"/>
  <c r="Q60" i="48" s="1"/>
  <c r="R60" i="48" s="1"/>
  <c r="AF58" i="48"/>
  <c r="AG58" i="48" s="1"/>
  <c r="S59" i="48"/>
  <c r="K61" i="48"/>
  <c r="D62" i="48"/>
  <c r="H84" i="48"/>
  <c r="I278" i="48"/>
  <c r="C272" i="48"/>
  <c r="AM272" i="48" s="1"/>
  <c r="G85" i="48" s="1"/>
  <c r="H277" i="48"/>
  <c r="J279" i="48"/>
  <c r="L281" i="48"/>
  <c r="P285" i="48"/>
  <c r="T289" i="48"/>
  <c r="X293" i="48"/>
  <c r="O284" i="48"/>
  <c r="W292" i="48"/>
  <c r="G276" i="48"/>
  <c r="N283" i="48"/>
  <c r="V291" i="48"/>
  <c r="Q286" i="48"/>
  <c r="Y294" i="48"/>
  <c r="M282" i="48"/>
  <c r="U290" i="48"/>
  <c r="K280" i="48"/>
  <c r="S288" i="48"/>
  <c r="D273" i="48"/>
  <c r="R287" i="48"/>
  <c r="F275" i="48"/>
  <c r="E274" i="48"/>
  <c r="B274" i="48"/>
  <c r="A273" i="48"/>
  <c r="T18" i="11"/>
  <c r="S60" i="48" l="1"/>
  <c r="AE60" i="48" s="1"/>
  <c r="AI58" i="48"/>
  <c r="M61" i="48"/>
  <c r="L61" i="48"/>
  <c r="AE59" i="48"/>
  <c r="V59" i="48"/>
  <c r="T59" i="48"/>
  <c r="I62" i="48"/>
  <c r="AN62" i="48"/>
  <c r="O62" i="48" s="1"/>
  <c r="H85" i="48"/>
  <c r="F276" i="48"/>
  <c r="J280" i="48"/>
  <c r="C273" i="48"/>
  <c r="AM273" i="48" s="1"/>
  <c r="G86" i="48" s="1"/>
  <c r="Q287" i="48"/>
  <c r="U291" i="48"/>
  <c r="L282" i="48"/>
  <c r="P286" i="48"/>
  <c r="T290" i="48"/>
  <c r="X294" i="48"/>
  <c r="I279" i="48"/>
  <c r="K281" i="48"/>
  <c r="O285" i="48"/>
  <c r="S289" i="48"/>
  <c r="W293" i="48"/>
  <c r="G277" i="48"/>
  <c r="H278" i="48"/>
  <c r="R288" i="48"/>
  <c r="D274" i="48"/>
  <c r="N284" i="48"/>
  <c r="V292" i="48"/>
  <c r="E275" i="48"/>
  <c r="M283" i="48"/>
  <c r="A274" i="48"/>
  <c r="B275" i="48"/>
  <c r="U18" i="11"/>
  <c r="T60" i="48" l="1"/>
  <c r="V60" i="48"/>
  <c r="D63" i="48"/>
  <c r="K62" i="48"/>
  <c r="AF59" i="48"/>
  <c r="AL61" i="48"/>
  <c r="H86" i="48"/>
  <c r="B276" i="48"/>
  <c r="A275" i="48"/>
  <c r="F277" i="48"/>
  <c r="C274" i="48"/>
  <c r="AM274" i="48" s="1"/>
  <c r="G87" i="48" s="1"/>
  <c r="D275" i="48"/>
  <c r="G278" i="48"/>
  <c r="M284" i="48"/>
  <c r="Q288" i="48"/>
  <c r="U292" i="48"/>
  <c r="L283" i="48"/>
  <c r="T291" i="48"/>
  <c r="K282" i="48"/>
  <c r="S290" i="48"/>
  <c r="O286" i="48"/>
  <c r="H279" i="48"/>
  <c r="J281" i="48"/>
  <c r="R289" i="48"/>
  <c r="I280" i="48"/>
  <c r="P287" i="48"/>
  <c r="W294" i="48"/>
  <c r="N285" i="48"/>
  <c r="V293" i="48"/>
  <c r="E276" i="48"/>
  <c r="V18" i="11"/>
  <c r="AF60" i="48" l="1"/>
  <c r="AG60" i="48" s="1"/>
  <c r="I63" i="48"/>
  <c r="AN63" i="48"/>
  <c r="O63" i="48" s="1"/>
  <c r="P61" i="48"/>
  <c r="Q61" i="48" s="1"/>
  <c r="AG59" i="48"/>
  <c r="AI59" i="48"/>
  <c r="L62" i="48"/>
  <c r="M62" i="48"/>
  <c r="H87" i="48"/>
  <c r="C275" i="48"/>
  <c r="AM275" i="48" s="1"/>
  <c r="G88" i="48" s="1"/>
  <c r="G279" i="48"/>
  <c r="F278" i="48"/>
  <c r="J282" i="48"/>
  <c r="N286" i="48"/>
  <c r="R290" i="48"/>
  <c r="V294" i="48"/>
  <c r="V296" i="48" s="1"/>
  <c r="I281" i="48"/>
  <c r="Q289" i="48"/>
  <c r="L284" i="48"/>
  <c r="P288" i="48"/>
  <c r="T292" i="48"/>
  <c r="H280" i="48"/>
  <c r="D276" i="48"/>
  <c r="O287" i="48"/>
  <c r="S291" i="48"/>
  <c r="K283" i="48"/>
  <c r="E277" i="48"/>
  <c r="M285" i="48"/>
  <c r="U293" i="48"/>
  <c r="A276" i="48"/>
  <c r="B277" i="48"/>
  <c r="W18" i="11"/>
  <c r="D15" i="32"/>
  <c r="I25" i="11" s="1"/>
  <c r="E15" i="32"/>
  <c r="J25" i="11" s="1"/>
  <c r="F15" i="32"/>
  <c r="K25" i="11" s="1"/>
  <c r="G15" i="32"/>
  <c r="L25" i="11" s="1"/>
  <c r="H15" i="32"/>
  <c r="M25" i="11" s="1"/>
  <c r="I15" i="32"/>
  <c r="N25" i="11" s="1"/>
  <c r="J15" i="32"/>
  <c r="O25" i="11" s="1"/>
  <c r="K15" i="32"/>
  <c r="P25" i="11" s="1"/>
  <c r="L15" i="32"/>
  <c r="Q25" i="11" s="1"/>
  <c r="M15" i="32"/>
  <c r="R25" i="11" s="1"/>
  <c r="N15" i="32"/>
  <c r="S25" i="11" s="1"/>
  <c r="O15" i="32"/>
  <c r="T25" i="11" s="1"/>
  <c r="P15" i="32"/>
  <c r="U25" i="11" s="1"/>
  <c r="Q15" i="32"/>
  <c r="V25" i="11" s="1"/>
  <c r="R15" i="32"/>
  <c r="W25" i="11" s="1"/>
  <c r="S15" i="32"/>
  <c r="X25" i="11" s="1"/>
  <c r="T15" i="32"/>
  <c r="Y25" i="11" s="1"/>
  <c r="U15" i="32"/>
  <c r="Z25" i="11" s="1"/>
  <c r="V15" i="32"/>
  <c r="AA25" i="11" s="1"/>
  <c r="W15" i="32"/>
  <c r="AB25" i="11" s="1"/>
  <c r="X15" i="32"/>
  <c r="AC25" i="11" s="1"/>
  <c r="Y15" i="32"/>
  <c r="AD25" i="11" s="1"/>
  <c r="AD26" i="11" s="1"/>
  <c r="Z15" i="32"/>
  <c r="AE25" i="11" s="1"/>
  <c r="AE26" i="11" s="1"/>
  <c r="AA15" i="32"/>
  <c r="AF25" i="11" s="1"/>
  <c r="AF26" i="11" s="1"/>
  <c r="C15" i="32"/>
  <c r="E12" i="20"/>
  <c r="D12" i="20"/>
  <c r="I21" i="11" s="1"/>
  <c r="I27" i="11" s="1"/>
  <c r="C12" i="20"/>
  <c r="L12" i="6"/>
  <c r="M12" i="6"/>
  <c r="N12" i="6"/>
  <c r="O12" i="6"/>
  <c r="P12" i="6"/>
  <c r="Q12" i="6"/>
  <c r="R12" i="6"/>
  <c r="S12" i="6"/>
  <c r="T12" i="6"/>
  <c r="U12" i="6"/>
  <c r="V12" i="6"/>
  <c r="W12" i="6"/>
  <c r="X12" i="6"/>
  <c r="Y12" i="6"/>
  <c r="Z12" i="6"/>
  <c r="AA12" i="6"/>
  <c r="AB12" i="6"/>
  <c r="AC12" i="6"/>
  <c r="AD12" i="6"/>
  <c r="AE12" i="6"/>
  <c r="AF12" i="6"/>
  <c r="AG12" i="6"/>
  <c r="AH12" i="6"/>
  <c r="K12" i="6"/>
  <c r="K10" i="6"/>
  <c r="AA26" i="11" l="1"/>
  <c r="AA27" i="11"/>
  <c r="W26" i="11"/>
  <c r="W27" i="11"/>
  <c r="S26" i="11"/>
  <c r="S27" i="11"/>
  <c r="AB26" i="11"/>
  <c r="AB27" i="11"/>
  <c r="P26" i="11"/>
  <c r="P27" i="11"/>
  <c r="Z26" i="11"/>
  <c r="Z27" i="11"/>
  <c r="V26" i="11"/>
  <c r="V27" i="11"/>
  <c r="R26" i="11"/>
  <c r="R27" i="11"/>
  <c r="X26" i="11"/>
  <c r="X27" i="11"/>
  <c r="T26" i="11"/>
  <c r="T27" i="11"/>
  <c r="AC26" i="11"/>
  <c r="AC27" i="11"/>
  <c r="Y26" i="11"/>
  <c r="Y27" i="11"/>
  <c r="U26" i="11"/>
  <c r="U27" i="11"/>
  <c r="Q26" i="11"/>
  <c r="Q27" i="11"/>
  <c r="O26" i="11"/>
  <c r="O27" i="11"/>
  <c r="N26" i="11"/>
  <c r="N27" i="11"/>
  <c r="M26" i="11"/>
  <c r="M27" i="11"/>
  <c r="L26" i="11"/>
  <c r="L27" i="11"/>
  <c r="K26" i="11"/>
  <c r="K27" i="11"/>
  <c r="H21" i="11"/>
  <c r="H27" i="11" s="1"/>
  <c r="B12" i="20"/>
  <c r="J21" i="11"/>
  <c r="B15" i="32"/>
  <c r="I26" i="11"/>
  <c r="B13" i="20"/>
  <c r="H25" i="11"/>
  <c r="R61" i="48"/>
  <c r="S61" i="48" s="1"/>
  <c r="V61" i="48" s="1"/>
  <c r="AI60" i="48"/>
  <c r="AL62" i="48"/>
  <c r="K63" i="48"/>
  <c r="D64" i="48"/>
  <c r="H88" i="48"/>
  <c r="B278" i="48"/>
  <c r="A277" i="48"/>
  <c r="D277" i="48"/>
  <c r="F279" i="48"/>
  <c r="G280" i="48"/>
  <c r="H281" i="48"/>
  <c r="I282" i="48"/>
  <c r="J283" i="48"/>
  <c r="L285" i="48"/>
  <c r="N287" i="48"/>
  <c r="O288" i="48"/>
  <c r="P289" i="48"/>
  <c r="Q290" i="48"/>
  <c r="R291" i="48"/>
  <c r="T293" i="48"/>
  <c r="M286" i="48"/>
  <c r="C276" i="48"/>
  <c r="AM276" i="48" s="1"/>
  <c r="G89" i="48" s="1"/>
  <c r="K284" i="48"/>
  <c r="S292" i="48"/>
  <c r="U294" i="48"/>
  <c r="U296" i="48" s="1"/>
  <c r="E278" i="48"/>
  <c r="G21" i="42"/>
  <c r="H20" i="42"/>
  <c r="H21" i="42"/>
  <c r="F19" i="42"/>
  <c r="F20" i="42"/>
  <c r="G19" i="42"/>
  <c r="F21" i="42"/>
  <c r="G20" i="42"/>
  <c r="H19" i="42"/>
  <c r="X18" i="11"/>
  <c r="V27" i="18"/>
  <c r="W27" i="18"/>
  <c r="X27" i="18"/>
  <c r="Y27" i="18"/>
  <c r="Z27" i="18"/>
  <c r="AA27" i="18"/>
  <c r="D23" i="31"/>
  <c r="D24" i="31" s="1"/>
  <c r="B23" i="31"/>
  <c r="C23" i="31"/>
  <c r="J26" i="11" l="1"/>
  <c r="J27" i="11"/>
  <c r="H26" i="11"/>
  <c r="G25" i="11"/>
  <c r="H22" i="42"/>
  <c r="Y22" i="42"/>
  <c r="T61" i="48"/>
  <c r="AE61" i="48"/>
  <c r="M63" i="48"/>
  <c r="L63" i="48"/>
  <c r="AF61" i="48"/>
  <c r="P62" i="48"/>
  <c r="Q62" i="48" s="1"/>
  <c r="I64" i="48"/>
  <c r="AN64" i="48"/>
  <c r="O64" i="48" s="1"/>
  <c r="H89" i="48"/>
  <c r="D278" i="48"/>
  <c r="F280" i="48"/>
  <c r="I283" i="48"/>
  <c r="M287" i="48"/>
  <c r="Q291" i="48"/>
  <c r="H282" i="48"/>
  <c r="P290" i="48"/>
  <c r="C277" i="48"/>
  <c r="AM277" i="48" s="1"/>
  <c r="G90" i="48" s="1"/>
  <c r="G281" i="48"/>
  <c r="O289" i="48"/>
  <c r="K285" i="48"/>
  <c r="N288" i="48"/>
  <c r="L286" i="48"/>
  <c r="T294" i="48"/>
  <c r="T296" i="48" s="1"/>
  <c r="S293" i="48"/>
  <c r="J284" i="48"/>
  <c r="R292" i="48"/>
  <c r="E279" i="48"/>
  <c r="B279" i="48"/>
  <c r="A278" i="48"/>
  <c r="I22" i="42"/>
  <c r="M22" i="42"/>
  <c r="W22" i="42"/>
  <c r="Q22" i="42"/>
  <c r="O22" i="42"/>
  <c r="V22" i="42"/>
  <c r="S22" i="42"/>
  <c r="L22" i="42"/>
  <c r="P22" i="42"/>
  <c r="F22" i="42"/>
  <c r="U22" i="42"/>
  <c r="K22" i="42"/>
  <c r="Z22" i="42"/>
  <c r="J22" i="42"/>
  <c r="X22" i="42"/>
  <c r="N22" i="42"/>
  <c r="T22" i="42"/>
  <c r="G22" i="42"/>
  <c r="R22" i="42"/>
  <c r="Z29" i="11"/>
  <c r="V29" i="11"/>
  <c r="AA29" i="11"/>
  <c r="M29" i="11"/>
  <c r="X29" i="11"/>
  <c r="W29" i="11"/>
  <c r="N29" i="11"/>
  <c r="Y29" i="11"/>
  <c r="T29" i="11"/>
  <c r="S29" i="11"/>
  <c r="Q29" i="11"/>
  <c r="L29" i="11"/>
  <c r="AB29" i="11"/>
  <c r="R29" i="11"/>
  <c r="H29" i="11"/>
  <c r="U29" i="11"/>
  <c r="P29" i="11"/>
  <c r="O29" i="11"/>
  <c r="J29" i="11"/>
  <c r="Y18" i="11"/>
  <c r="F25" i="11"/>
  <c r="G25" i="4" s="1"/>
  <c r="C24" i="31"/>
  <c r="C25" i="31" s="1"/>
  <c r="F9" i="31" s="1"/>
  <c r="D25" i="31"/>
  <c r="B24" i="31"/>
  <c r="B25" i="31" s="1"/>
  <c r="F25" i="4" l="1"/>
  <c r="H25" i="4"/>
  <c r="G9" i="31"/>
  <c r="X9" i="31"/>
  <c r="AC36" i="11" s="1"/>
  <c r="H9" i="31"/>
  <c r="M36" i="11" s="1"/>
  <c r="M9" i="31"/>
  <c r="R36" i="11" s="1"/>
  <c r="Q9" i="31"/>
  <c r="V36" i="11" s="1"/>
  <c r="S9" i="31"/>
  <c r="X36" i="11" s="1"/>
  <c r="N9" i="31"/>
  <c r="S36" i="11" s="1"/>
  <c r="E9" i="31"/>
  <c r="J36" i="11" s="1"/>
  <c r="AA9" i="31"/>
  <c r="V9" i="31"/>
  <c r="AA36" i="11" s="1"/>
  <c r="I9" i="31"/>
  <c r="N36" i="11" s="1"/>
  <c r="K9" i="31"/>
  <c r="P36" i="11" s="1"/>
  <c r="U9" i="31"/>
  <c r="Z36" i="11" s="1"/>
  <c r="J9" i="31"/>
  <c r="O36" i="11" s="1"/>
  <c r="L9" i="31"/>
  <c r="Q36" i="11" s="1"/>
  <c r="W9" i="31"/>
  <c r="Y9" i="31"/>
  <c r="AD36" i="11" s="1"/>
  <c r="D9" i="31"/>
  <c r="R9" i="31"/>
  <c r="W36" i="11" s="1"/>
  <c r="T9" i="31"/>
  <c r="Y36" i="11" s="1"/>
  <c r="P9" i="31"/>
  <c r="U36" i="11" s="1"/>
  <c r="Z9" i="31"/>
  <c r="AE36" i="11" s="1"/>
  <c r="O9" i="31"/>
  <c r="T36" i="11" s="1"/>
  <c r="G29" i="11"/>
  <c r="R62" i="48"/>
  <c r="S62" i="48" s="1"/>
  <c r="AE62" i="48" s="1"/>
  <c r="K64" i="48"/>
  <c r="D65" i="48"/>
  <c r="AG61" i="48"/>
  <c r="AI61" i="48"/>
  <c r="AL63" i="48"/>
  <c r="H90" i="48"/>
  <c r="D279" i="48"/>
  <c r="F281" i="48"/>
  <c r="G282" i="48"/>
  <c r="H283" i="48"/>
  <c r="I284" i="48"/>
  <c r="J285" i="48"/>
  <c r="L287" i="48"/>
  <c r="N289" i="48"/>
  <c r="O290" i="48"/>
  <c r="P291" i="48"/>
  <c r="Q292" i="48"/>
  <c r="R293" i="48"/>
  <c r="C278" i="48"/>
  <c r="AM278" i="48" s="1"/>
  <c r="G91" i="48" s="1"/>
  <c r="M288" i="48"/>
  <c r="S294" i="48"/>
  <c r="S296" i="48" s="1"/>
  <c r="K286" i="48"/>
  <c r="E280" i="48"/>
  <c r="A279" i="48"/>
  <c r="B280" i="48"/>
  <c r="K36" i="11"/>
  <c r="AF36" i="11"/>
  <c r="L36" i="11"/>
  <c r="Z18" i="11"/>
  <c r="X20" i="9"/>
  <c r="K25" i="4" l="1"/>
  <c r="B9" i="31"/>
  <c r="F36" i="11" s="1"/>
  <c r="AB36" i="11"/>
  <c r="T62" i="48"/>
  <c r="V62" i="48"/>
  <c r="AF62" i="48" s="1"/>
  <c r="I65" i="48"/>
  <c r="AN65" i="48"/>
  <c r="O65" i="48" s="1"/>
  <c r="P63" i="48"/>
  <c r="Q63" i="48" s="1"/>
  <c r="M64" i="48"/>
  <c r="L64" i="48"/>
  <c r="H91" i="48"/>
  <c r="I285" i="48"/>
  <c r="M289" i="48"/>
  <c r="Q293" i="48"/>
  <c r="H284" i="48"/>
  <c r="L288" i="48"/>
  <c r="P292" i="48"/>
  <c r="G283" i="48"/>
  <c r="K287" i="48"/>
  <c r="O291" i="48"/>
  <c r="D280" i="48"/>
  <c r="J286" i="48"/>
  <c r="R294" i="48"/>
  <c r="R296" i="48" s="1"/>
  <c r="C279" i="48"/>
  <c r="AM279" i="48" s="1"/>
  <c r="G92" i="48" s="1"/>
  <c r="N290" i="48"/>
  <c r="F282" i="48"/>
  <c r="E281" i="48"/>
  <c r="A280" i="48"/>
  <c r="B281" i="48"/>
  <c r="Y20" i="9"/>
  <c r="I36" i="11"/>
  <c r="AA18" i="11"/>
  <c r="H36" i="11"/>
  <c r="G36" i="11" l="1"/>
  <c r="R63" i="48"/>
  <c r="S63" i="48" s="1"/>
  <c r="AE63" i="48" s="1"/>
  <c r="D66" i="48"/>
  <c r="K65" i="48"/>
  <c r="AG62" i="48"/>
  <c r="AI62" i="48"/>
  <c r="AL64" i="48"/>
  <c r="H92" i="48"/>
  <c r="B282" i="48"/>
  <c r="A281" i="48"/>
  <c r="C280" i="48"/>
  <c r="AM280" i="48" s="1"/>
  <c r="G93" i="48" s="1"/>
  <c r="E282" i="48"/>
  <c r="I286" i="48"/>
  <c r="M290" i="48"/>
  <c r="Q294" i="48"/>
  <c r="Q296" i="48" s="1"/>
  <c r="D281" i="48"/>
  <c r="L289" i="48"/>
  <c r="K288" i="48"/>
  <c r="O292" i="48"/>
  <c r="J287" i="48"/>
  <c r="H285" i="48"/>
  <c r="P293" i="48"/>
  <c r="G284" i="48"/>
  <c r="F283" i="48"/>
  <c r="N291" i="48"/>
  <c r="AB18" i="11"/>
  <c r="I20" i="30"/>
  <c r="E20" i="30"/>
  <c r="V63" i="48" l="1"/>
  <c r="T63" i="48"/>
  <c r="M65" i="48"/>
  <c r="L65" i="48"/>
  <c r="I66" i="48"/>
  <c r="AN66" i="48"/>
  <c r="O66" i="48" s="1"/>
  <c r="P64" i="48"/>
  <c r="Q64" i="48" s="1"/>
  <c r="R64" i="48" s="1"/>
  <c r="H93" i="48"/>
  <c r="F284" i="48"/>
  <c r="J288" i="48"/>
  <c r="N292" i="48"/>
  <c r="I287" i="48"/>
  <c r="D282" i="48"/>
  <c r="H286" i="48"/>
  <c r="L290" i="48"/>
  <c r="P294" i="48"/>
  <c r="P296" i="48" s="1"/>
  <c r="G285" i="48"/>
  <c r="O293" i="48"/>
  <c r="K289" i="48"/>
  <c r="C281" i="48"/>
  <c r="AM281" i="48" s="1"/>
  <c r="G94" i="48" s="1"/>
  <c r="M291" i="48"/>
  <c r="E283" i="48"/>
  <c r="A282" i="48"/>
  <c r="B283" i="48"/>
  <c r="G8" i="30"/>
  <c r="L38" i="11" s="1"/>
  <c r="O8" i="30"/>
  <c r="T38" i="11" s="1"/>
  <c r="W8" i="30"/>
  <c r="T8" i="30"/>
  <c r="Y38" i="11" s="1"/>
  <c r="U8" i="30"/>
  <c r="H8" i="30"/>
  <c r="M38" i="11" s="1"/>
  <c r="P8" i="30"/>
  <c r="U38" i="11" s="1"/>
  <c r="J8" i="30"/>
  <c r="O38" i="11" s="1"/>
  <c r="K8" i="30"/>
  <c r="P38" i="11" s="1"/>
  <c r="L8" i="30"/>
  <c r="Q38" i="11" s="1"/>
  <c r="J38" i="11"/>
  <c r="N8" i="30"/>
  <c r="S38" i="11" s="1"/>
  <c r="I8" i="30"/>
  <c r="Q8" i="30"/>
  <c r="V38" i="11" s="1"/>
  <c r="R8" i="30"/>
  <c r="W38" i="11" s="1"/>
  <c r="S8" i="30"/>
  <c r="X38" i="11" s="1"/>
  <c r="I38" i="11"/>
  <c r="M8" i="30"/>
  <c r="R38" i="11" s="1"/>
  <c r="F8" i="30"/>
  <c r="V8" i="30"/>
  <c r="AA38" i="11" s="1"/>
  <c r="AC18" i="11"/>
  <c r="X8" i="30"/>
  <c r="AC38" i="11" s="1"/>
  <c r="AA8" i="30"/>
  <c r="AF38" i="11" s="1"/>
  <c r="Y8" i="30"/>
  <c r="AD38" i="11" s="1"/>
  <c r="Z8" i="30"/>
  <c r="AE38" i="11" s="1"/>
  <c r="K38" i="11" l="1"/>
  <c r="B8" i="30"/>
  <c r="F38" i="11" s="1"/>
  <c r="AB38" i="11"/>
  <c r="G24" i="11"/>
  <c r="AF63" i="48"/>
  <c r="S64" i="48"/>
  <c r="K66" i="48"/>
  <c r="D67" i="48"/>
  <c r="AL65" i="48"/>
  <c r="H94" i="48"/>
  <c r="B284" i="48"/>
  <c r="A283" i="48"/>
  <c r="F285" i="48"/>
  <c r="J289" i="48"/>
  <c r="N293" i="48"/>
  <c r="I288" i="48"/>
  <c r="H287" i="48"/>
  <c r="C282" i="48"/>
  <c r="AM282" i="48" s="1"/>
  <c r="G95" i="48" s="1"/>
  <c r="K290" i="48"/>
  <c r="G286" i="48"/>
  <c r="O294" i="48"/>
  <c r="O296" i="48" s="1"/>
  <c r="E284" i="48"/>
  <c r="M292" i="48"/>
  <c r="D283" i="48"/>
  <c r="L291" i="48"/>
  <c r="Z38" i="11"/>
  <c r="H38" i="11"/>
  <c r="AD18" i="11"/>
  <c r="N38" i="11"/>
  <c r="F24" i="11"/>
  <c r="G24" i="4" s="1"/>
  <c r="G38" i="11" l="1"/>
  <c r="AG63" i="48"/>
  <c r="AI63" i="48"/>
  <c r="P65" i="48"/>
  <c r="Q65" i="48" s="1"/>
  <c r="R65" i="48" s="1"/>
  <c r="S65" i="48" s="1"/>
  <c r="I67" i="48"/>
  <c r="AN67" i="48"/>
  <c r="O67" i="48" s="1"/>
  <c r="L66" i="48"/>
  <c r="M66" i="48"/>
  <c r="V64" i="48"/>
  <c r="T64" i="48"/>
  <c r="AE64" i="48"/>
  <c r="H95" i="48"/>
  <c r="A284" i="48"/>
  <c r="B285" i="48"/>
  <c r="C283" i="48"/>
  <c r="AM283" i="48" s="1"/>
  <c r="G96" i="48" s="1"/>
  <c r="G287" i="48"/>
  <c r="K291" i="48"/>
  <c r="F286" i="48"/>
  <c r="J290" i="48"/>
  <c r="N294" i="48"/>
  <c r="N296" i="48" s="1"/>
  <c r="E285" i="48"/>
  <c r="I289" i="48"/>
  <c r="M293" i="48"/>
  <c r="D284" i="48"/>
  <c r="L292" i="48"/>
  <c r="H288" i="48"/>
  <c r="AE18" i="11"/>
  <c r="AC31" i="11"/>
  <c r="AD31" i="11"/>
  <c r="AE31" i="11"/>
  <c r="AF31" i="11"/>
  <c r="F47" i="28"/>
  <c r="G44" i="28"/>
  <c r="G43" i="28"/>
  <c r="G42" i="28"/>
  <c r="E41" i="28"/>
  <c r="E40" i="28"/>
  <c r="F46" i="28" s="1"/>
  <c r="G35" i="28"/>
  <c r="H35" i="28" s="1"/>
  <c r="G34" i="28"/>
  <c r="H34" i="28" s="1"/>
  <c r="G33" i="28"/>
  <c r="H33" i="28" s="1"/>
  <c r="F32" i="28"/>
  <c r="G41" i="28" s="1"/>
  <c r="E32" i="28"/>
  <c r="F31" i="28"/>
  <c r="G40" i="28" s="1"/>
  <c r="E31" i="28"/>
  <c r="E32" i="27"/>
  <c r="D24" i="27"/>
  <c r="D23" i="27"/>
  <c r="E31" i="27" s="1"/>
  <c r="F18" i="27"/>
  <c r="G18" i="27" s="1"/>
  <c r="F17" i="27"/>
  <c r="G17" i="27" s="1"/>
  <c r="F16" i="27"/>
  <c r="G16" i="27" s="1"/>
  <c r="E15" i="27"/>
  <c r="D15" i="27"/>
  <c r="E14" i="27"/>
  <c r="G23" i="27" s="1"/>
  <c r="D14" i="27"/>
  <c r="T65" i="48" l="1"/>
  <c r="V65" i="48"/>
  <c r="AE65" i="48"/>
  <c r="AF64" i="48"/>
  <c r="AL66" i="48"/>
  <c r="K67" i="48"/>
  <c r="D68" i="48"/>
  <c r="H96" i="48"/>
  <c r="B286" i="48"/>
  <c r="A285" i="48"/>
  <c r="D285" i="48"/>
  <c r="F287" i="48"/>
  <c r="G288" i="48"/>
  <c r="H289" i="48"/>
  <c r="I290" i="48"/>
  <c r="J291" i="48"/>
  <c r="L293" i="48"/>
  <c r="E286" i="48"/>
  <c r="M294" i="48"/>
  <c r="M296" i="48" s="1"/>
  <c r="C284" i="48"/>
  <c r="AM284" i="48" s="1"/>
  <c r="G97" i="48" s="1"/>
  <c r="K292" i="48"/>
  <c r="AF18" i="11"/>
  <c r="G18" i="11" s="1"/>
  <c r="G32" i="28"/>
  <c r="F15" i="27"/>
  <c r="E33" i="27"/>
  <c r="F14" i="27"/>
  <c r="G28" i="27"/>
  <c r="F48" i="28"/>
  <c r="G45" i="28"/>
  <c r="H45" i="28" s="1"/>
  <c r="G31" i="28"/>
  <c r="F36" i="28"/>
  <c r="H36" i="28" s="1"/>
  <c r="E19" i="27"/>
  <c r="G19" i="27" s="1"/>
  <c r="AB31" i="11" l="1"/>
  <c r="P66" i="48"/>
  <c r="Q66" i="48" s="1"/>
  <c r="R66" i="48" s="1"/>
  <c r="S66" i="48" s="1"/>
  <c r="I68" i="48"/>
  <c r="AN68" i="48"/>
  <c r="O68" i="48" s="1"/>
  <c r="L67" i="48"/>
  <c r="M67" i="48"/>
  <c r="AG64" i="48"/>
  <c r="AI64" i="48"/>
  <c r="AF65" i="48"/>
  <c r="H97" i="48"/>
  <c r="F288" i="48"/>
  <c r="J292" i="48"/>
  <c r="E287" i="48"/>
  <c r="D286" i="48"/>
  <c r="L294" i="48"/>
  <c r="L296" i="48" s="1"/>
  <c r="C285" i="48"/>
  <c r="AM285" i="48" s="1"/>
  <c r="G98" i="48" s="1"/>
  <c r="K293" i="48"/>
  <c r="I291" i="48"/>
  <c r="H290" i="48"/>
  <c r="G289" i="48"/>
  <c r="B287" i="48"/>
  <c r="A286" i="48"/>
  <c r="S31" i="11"/>
  <c r="I31" i="11"/>
  <c r="P31" i="11"/>
  <c r="W31" i="11"/>
  <c r="T31" i="11"/>
  <c r="R31" i="11"/>
  <c r="J31" i="11"/>
  <c r="N31" i="11"/>
  <c r="L31" i="11"/>
  <c r="U31" i="11"/>
  <c r="Q31" i="11"/>
  <c r="K31" i="11"/>
  <c r="V31" i="11"/>
  <c r="O31" i="11"/>
  <c r="X31" i="11"/>
  <c r="Y31" i="11"/>
  <c r="M31" i="11"/>
  <c r="Z31" i="11"/>
  <c r="I45" i="28"/>
  <c r="H28" i="27"/>
  <c r="F31" i="11" l="1"/>
  <c r="AE66" i="48"/>
  <c r="V66" i="48"/>
  <c r="T66" i="48"/>
  <c r="AL67" i="48"/>
  <c r="AG65" i="48"/>
  <c r="AI65" i="48"/>
  <c r="D69" i="48"/>
  <c r="K68" i="48"/>
  <c r="H98" i="48"/>
  <c r="B288" i="48"/>
  <c r="A287" i="48"/>
  <c r="D287" i="48"/>
  <c r="F289" i="48"/>
  <c r="G290" i="48"/>
  <c r="H291" i="48"/>
  <c r="I292" i="48"/>
  <c r="J293" i="48"/>
  <c r="E288" i="48"/>
  <c r="C286" i="48"/>
  <c r="AM286" i="48" s="1"/>
  <c r="G99" i="48" s="1"/>
  <c r="K294" i="48"/>
  <c r="K296" i="48" s="1"/>
  <c r="AA31" i="11"/>
  <c r="G31" i="11" s="1"/>
  <c r="M5" i="27"/>
  <c r="R30" i="11" s="1"/>
  <c r="R35" i="11" s="1"/>
  <c r="U5" i="27"/>
  <c r="Z30" i="11" s="1"/>
  <c r="Z35" i="11" s="1"/>
  <c r="G5" i="27"/>
  <c r="L30" i="11" s="1"/>
  <c r="L35" i="11" s="1"/>
  <c r="P5" i="27"/>
  <c r="U30" i="11" s="1"/>
  <c r="U35" i="11" s="1"/>
  <c r="Q5" i="27"/>
  <c r="V30" i="11" s="1"/>
  <c r="V35" i="11" s="1"/>
  <c r="AA5" i="27"/>
  <c r="AF30" i="11" s="1"/>
  <c r="AF33" i="11" s="1"/>
  <c r="N5" i="27"/>
  <c r="S30" i="11" s="1"/>
  <c r="S35" i="11" s="1"/>
  <c r="V5" i="27"/>
  <c r="F5" i="27"/>
  <c r="K30" i="11" s="1"/>
  <c r="K35" i="11" s="1"/>
  <c r="D5" i="27"/>
  <c r="I30" i="11" s="1"/>
  <c r="I35" i="11" s="1"/>
  <c r="I5" i="27"/>
  <c r="N30" i="11" s="1"/>
  <c r="N35" i="11" s="1"/>
  <c r="R5" i="27"/>
  <c r="W30" i="11" s="1"/>
  <c r="W35" i="11" s="1"/>
  <c r="K5" i="27"/>
  <c r="P30" i="11" s="1"/>
  <c r="P35" i="11" s="1"/>
  <c r="T5" i="27"/>
  <c r="Y30" i="11" s="1"/>
  <c r="Y35" i="11" s="1"/>
  <c r="O5" i="27"/>
  <c r="T30" i="11" s="1"/>
  <c r="T35" i="11" s="1"/>
  <c r="W5" i="27"/>
  <c r="E5" i="27"/>
  <c r="J30" i="11" s="1"/>
  <c r="J35" i="11" s="1"/>
  <c r="X5" i="27"/>
  <c r="AC30" i="11" s="1"/>
  <c r="AC35" i="11" s="1"/>
  <c r="Y5" i="27"/>
  <c r="AD30" i="11" s="1"/>
  <c r="AD33" i="11" s="1"/>
  <c r="J5" i="27"/>
  <c r="O30" i="11" s="1"/>
  <c r="O35" i="11" s="1"/>
  <c r="Z5" i="27"/>
  <c r="AE30" i="11" s="1"/>
  <c r="AE33" i="11" s="1"/>
  <c r="S5" i="27"/>
  <c r="X30" i="11" s="1"/>
  <c r="X35" i="11" s="1"/>
  <c r="L5" i="27"/>
  <c r="Q30" i="11" s="1"/>
  <c r="Q35" i="11" s="1"/>
  <c r="H5" i="27"/>
  <c r="M30" i="11" s="1"/>
  <c r="M35" i="11" s="1"/>
  <c r="C5" i="27"/>
  <c r="AC33" i="11" l="1"/>
  <c r="AC34" i="11"/>
  <c r="Q33" i="11"/>
  <c r="Q34" i="11"/>
  <c r="I33" i="11"/>
  <c r="I34" i="11"/>
  <c r="R33" i="11"/>
  <c r="R34" i="11"/>
  <c r="K33" i="11"/>
  <c r="K34" i="11"/>
  <c r="V33" i="11"/>
  <c r="V34" i="11"/>
  <c r="P33" i="11"/>
  <c r="P34" i="11"/>
  <c r="O33" i="11"/>
  <c r="O34" i="11"/>
  <c r="W33" i="11"/>
  <c r="W34" i="11"/>
  <c r="U33" i="11"/>
  <c r="U34" i="11"/>
  <c r="Z33" i="11"/>
  <c r="Z34" i="11"/>
  <c r="J33" i="11"/>
  <c r="J34" i="11"/>
  <c r="M33" i="11"/>
  <c r="M34" i="11"/>
  <c r="T33" i="11"/>
  <c r="T34" i="11"/>
  <c r="S33" i="11"/>
  <c r="S34" i="11"/>
  <c r="X33" i="11"/>
  <c r="X34" i="11"/>
  <c r="Y33" i="11"/>
  <c r="Y34" i="11"/>
  <c r="N33" i="11"/>
  <c r="N34" i="11"/>
  <c r="L33" i="11"/>
  <c r="L34" i="11"/>
  <c r="B5" i="27"/>
  <c r="F30" i="11" s="1"/>
  <c r="F33" i="11" s="1"/>
  <c r="AB30" i="11"/>
  <c r="AB35" i="11" s="1"/>
  <c r="I69" i="48"/>
  <c r="AN69" i="48"/>
  <c r="O69" i="48" s="1"/>
  <c r="P67" i="48"/>
  <c r="Q67" i="48" s="1"/>
  <c r="R67" i="48" s="1"/>
  <c r="L68" i="48"/>
  <c r="M68" i="48"/>
  <c r="AF66" i="48"/>
  <c r="H99" i="48"/>
  <c r="F290" i="48"/>
  <c r="J294" i="48"/>
  <c r="J296" i="48" s="1"/>
  <c r="I293" i="48"/>
  <c r="D288" i="48"/>
  <c r="H292" i="48"/>
  <c r="G291" i="48"/>
  <c r="C287" i="48"/>
  <c r="AM287" i="48" s="1"/>
  <c r="G100" i="48" s="1"/>
  <c r="E289" i="48"/>
  <c r="A288" i="48"/>
  <c r="B289" i="48"/>
  <c r="AA30" i="11"/>
  <c r="AA35" i="11" s="1"/>
  <c r="H30" i="11"/>
  <c r="H35" i="11" s="1"/>
  <c r="AB33" i="11" l="1"/>
  <c r="AB34" i="11"/>
  <c r="H33" i="11"/>
  <c r="H34" i="11"/>
  <c r="AA33" i="11"/>
  <c r="AA34" i="11"/>
  <c r="G30" i="11"/>
  <c r="G33" i="11" s="1"/>
  <c r="K69" i="48"/>
  <c r="D70" i="48"/>
  <c r="AG66" i="48"/>
  <c r="AI66" i="48"/>
  <c r="AL68" i="48"/>
  <c r="S67" i="48"/>
  <c r="H100" i="48"/>
  <c r="F291" i="48"/>
  <c r="I294" i="48"/>
  <c r="I296" i="48" s="1"/>
  <c r="H293" i="48"/>
  <c r="G292" i="48"/>
  <c r="E290" i="48"/>
  <c r="D289" i="48"/>
  <c r="C288" i="48"/>
  <c r="AM288" i="48" s="1"/>
  <c r="G101" i="48" s="1"/>
  <c r="B290" i="48"/>
  <c r="A289" i="48"/>
  <c r="G48" i="4"/>
  <c r="G18" i="4"/>
  <c r="G31" i="4"/>
  <c r="G37" i="4"/>
  <c r="F37" i="4" s="1"/>
  <c r="G38" i="4"/>
  <c r="F38" i="4" s="1"/>
  <c r="F24" i="4"/>
  <c r="G45" i="4"/>
  <c r="F45" i="4" s="1"/>
  <c r="G46" i="4"/>
  <c r="F46" i="4" s="1"/>
  <c r="G47" i="4"/>
  <c r="F47" i="4" s="1"/>
  <c r="G16" i="4"/>
  <c r="F16" i="4" s="1"/>
  <c r="G17" i="4"/>
  <c r="F17" i="4" s="1"/>
  <c r="G10" i="4"/>
  <c r="F10" i="4" s="1"/>
  <c r="G11" i="4"/>
  <c r="F11" i="4" s="1"/>
  <c r="F31" i="4" l="1"/>
  <c r="E14" i="1"/>
  <c r="E6" i="1"/>
  <c r="AE67" i="48"/>
  <c r="T67" i="48"/>
  <c r="V67" i="48"/>
  <c r="P68" i="48"/>
  <c r="Q68" i="48" s="1"/>
  <c r="L69" i="48"/>
  <c r="M69" i="48"/>
  <c r="I70" i="48"/>
  <c r="AN70" i="48"/>
  <c r="O70" i="48" s="1"/>
  <c r="H101" i="48"/>
  <c r="C289" i="48"/>
  <c r="AM289" i="48" s="1"/>
  <c r="G102" i="48" s="1"/>
  <c r="G293" i="48"/>
  <c r="F292" i="48"/>
  <c r="E291" i="48"/>
  <c r="D290" i="48"/>
  <c r="H294" i="48"/>
  <c r="H296" i="48" s="1"/>
  <c r="A290" i="48"/>
  <c r="B291" i="48"/>
  <c r="B38" i="46"/>
  <c r="H47" i="4"/>
  <c r="K47" i="4" s="1"/>
  <c r="F16" i="41"/>
  <c r="H37" i="4"/>
  <c r="K37" i="4" s="1"/>
  <c r="F38" i="41"/>
  <c r="B66" i="46"/>
  <c r="B37" i="46"/>
  <c r="H46" i="4"/>
  <c r="K46" i="4" s="1"/>
  <c r="F15" i="41"/>
  <c r="B85" i="46"/>
  <c r="B31" i="46"/>
  <c r="B4" i="46"/>
  <c r="B36" i="46"/>
  <c r="H45" i="4"/>
  <c r="K45" i="4" s="1"/>
  <c r="F10" i="41"/>
  <c r="B84" i="46"/>
  <c r="H11" i="4"/>
  <c r="K11" i="4" s="1"/>
  <c r="B23" i="46"/>
  <c r="H24" i="4"/>
  <c r="K24" i="4" s="1"/>
  <c r="B47" i="46"/>
  <c r="B83" i="46"/>
  <c r="H10" i="4"/>
  <c r="K10" i="4" s="1"/>
  <c r="B22" i="46"/>
  <c r="H31" i="4"/>
  <c r="B82" i="46"/>
  <c r="H17" i="4"/>
  <c r="K17" i="4" s="1"/>
  <c r="F60" i="41"/>
  <c r="B30" i="46"/>
  <c r="B60" i="46"/>
  <c r="B81" i="46"/>
  <c r="H16" i="4"/>
  <c r="F32" i="41"/>
  <c r="B29" i="46"/>
  <c r="B59" i="46"/>
  <c r="B80" i="46"/>
  <c r="B39" i="46"/>
  <c r="H38" i="4"/>
  <c r="K38" i="4" s="1"/>
  <c r="F37" i="41"/>
  <c r="B67" i="46"/>
  <c r="B5" i="46"/>
  <c r="B40" i="46"/>
  <c r="K31" i="4" l="1"/>
  <c r="G21" i="11"/>
  <c r="K16" i="4"/>
  <c r="AL69" i="48"/>
  <c r="R68" i="48"/>
  <c r="S68" i="48" s="1"/>
  <c r="AF67" i="48"/>
  <c r="K70" i="48"/>
  <c r="D71" i="48"/>
  <c r="H102" i="48"/>
  <c r="C290" i="48"/>
  <c r="AM290" i="48" s="1"/>
  <c r="G103" i="48" s="1"/>
  <c r="G294" i="48"/>
  <c r="G296" i="48" s="1"/>
  <c r="F293" i="48"/>
  <c r="E292" i="48"/>
  <c r="D291" i="48"/>
  <c r="B292" i="48"/>
  <c r="A291" i="48"/>
  <c r="G23" i="11" l="1"/>
  <c r="G26" i="11" s="1"/>
  <c r="I71" i="48"/>
  <c r="AN71" i="48"/>
  <c r="O71" i="48" s="1"/>
  <c r="M70" i="48"/>
  <c r="L70" i="48"/>
  <c r="P69" i="48"/>
  <c r="Q69" i="48" s="1"/>
  <c r="R69" i="48" s="1"/>
  <c r="S69" i="48" s="1"/>
  <c r="AG67" i="48"/>
  <c r="AI67" i="48"/>
  <c r="V68" i="48"/>
  <c r="T68" i="48"/>
  <c r="AE68" i="48"/>
  <c r="H103" i="48"/>
  <c r="A292" i="48"/>
  <c r="B293" i="48"/>
  <c r="D292" i="48"/>
  <c r="C291" i="48"/>
  <c r="AM291" i="48" s="1"/>
  <c r="G104" i="48" s="1"/>
  <c r="F294" i="48"/>
  <c r="F296" i="48" s="1"/>
  <c r="E293" i="48"/>
  <c r="F23" i="11"/>
  <c r="G15" i="4"/>
  <c r="F15" i="4" s="1"/>
  <c r="G44" i="4"/>
  <c r="F44" i="4" s="1"/>
  <c r="G29" i="4"/>
  <c r="G36" i="4"/>
  <c r="F36" i="4" s="1"/>
  <c r="G30" i="4"/>
  <c r="F30" i="4" s="1"/>
  <c r="D27" i="18"/>
  <c r="E27" i="18"/>
  <c r="F27" i="18"/>
  <c r="G27" i="18"/>
  <c r="H27" i="18"/>
  <c r="I27" i="18"/>
  <c r="J27" i="18"/>
  <c r="K27" i="18"/>
  <c r="L27" i="18"/>
  <c r="M27" i="18"/>
  <c r="N27" i="18"/>
  <c r="O27" i="18"/>
  <c r="P27" i="18"/>
  <c r="Q27" i="18"/>
  <c r="R27" i="18"/>
  <c r="S27" i="18"/>
  <c r="T27" i="18"/>
  <c r="U27" i="18"/>
  <c r="C27" i="18"/>
  <c r="B14" i="18"/>
  <c r="B19" i="18" s="1"/>
  <c r="C13" i="18"/>
  <c r="C14" i="18" s="1"/>
  <c r="C19" i="18" s="1"/>
  <c r="G33" i="4" l="1"/>
  <c r="E10" i="1" s="1"/>
  <c r="F22" i="4"/>
  <c r="G23" i="4"/>
  <c r="F29" i="4"/>
  <c r="F33" i="4" s="1"/>
  <c r="F48" i="4"/>
  <c r="F18" i="4"/>
  <c r="AL70" i="48"/>
  <c r="P70" i="48" s="1"/>
  <c r="Q70" i="48" s="1"/>
  <c r="R70" i="48" s="1"/>
  <c r="S70" i="48" s="1"/>
  <c r="K71" i="48"/>
  <c r="D72" i="48"/>
  <c r="AE69" i="48"/>
  <c r="AG69" i="48" s="1"/>
  <c r="T69" i="48"/>
  <c r="AF68" i="48"/>
  <c r="H104" i="48"/>
  <c r="B294" i="48"/>
  <c r="A294" i="48" s="1"/>
  <c r="A293" i="48"/>
  <c r="D293" i="48"/>
  <c r="E294" i="48"/>
  <c r="E296" i="48" s="1"/>
  <c r="C292" i="48"/>
  <c r="AM292" i="48" s="1"/>
  <c r="G105" i="48" s="1"/>
  <c r="H30" i="4"/>
  <c r="B79" i="46"/>
  <c r="B65" i="46"/>
  <c r="H36" i="4"/>
  <c r="K36" i="4" s="1"/>
  <c r="F36" i="41"/>
  <c r="H29" i="4"/>
  <c r="F50" i="41"/>
  <c r="B58" i="46"/>
  <c r="B52" i="46"/>
  <c r="B35" i="46"/>
  <c r="H44" i="4"/>
  <c r="H48" i="4" s="1"/>
  <c r="F11" i="41"/>
  <c r="H15" i="4"/>
  <c r="H18" i="4" s="1"/>
  <c r="B28" i="46"/>
  <c r="H22" i="4"/>
  <c r="K22" i="4" s="1"/>
  <c r="B45" i="46"/>
  <c r="D13" i="18"/>
  <c r="E13" i="18" s="1"/>
  <c r="F13" i="18" s="1"/>
  <c r="G13" i="18" s="1"/>
  <c r="G14" i="18" s="1"/>
  <c r="G19" i="18" s="1"/>
  <c r="D11" i="15"/>
  <c r="F23" i="4" l="1"/>
  <c r="H23" i="4"/>
  <c r="F24" i="41"/>
  <c r="B46" i="46"/>
  <c r="H33" i="4"/>
  <c r="K33" i="4" s="1"/>
  <c r="K29" i="4"/>
  <c r="K48" i="4"/>
  <c r="K44" i="4"/>
  <c r="K18" i="4"/>
  <c r="K15" i="4"/>
  <c r="K30" i="4"/>
  <c r="AG68" i="48"/>
  <c r="AI68" i="48"/>
  <c r="T70" i="48"/>
  <c r="AE70" i="48"/>
  <c r="AG70" i="48" s="1"/>
  <c r="M71" i="48"/>
  <c r="L71" i="48"/>
  <c r="I72" i="48"/>
  <c r="AN72" i="48"/>
  <c r="O72" i="48" s="1"/>
  <c r="H105" i="48"/>
  <c r="C293" i="48"/>
  <c r="AM293" i="48" s="1"/>
  <c r="G106" i="48" s="1"/>
  <c r="D294" i="48"/>
  <c r="D296" i="48" s="1"/>
  <c r="C294" i="48"/>
  <c r="A296" i="48"/>
  <c r="E20" i="15"/>
  <c r="M20" i="15"/>
  <c r="P52" i="11" s="1"/>
  <c r="U20" i="15"/>
  <c r="X52" i="11" s="1"/>
  <c r="AC20" i="15"/>
  <c r="AF52" i="11" s="1"/>
  <c r="G20" i="15"/>
  <c r="J52" i="11" s="1"/>
  <c r="W20" i="15"/>
  <c r="Z52" i="11" s="1"/>
  <c r="P20" i="15"/>
  <c r="S52" i="11" s="1"/>
  <c r="I20" i="15"/>
  <c r="L52" i="11" s="1"/>
  <c r="Y20" i="15"/>
  <c r="F20" i="15"/>
  <c r="I52" i="11" s="1"/>
  <c r="N20" i="15"/>
  <c r="Q52" i="11" s="1"/>
  <c r="V20" i="15"/>
  <c r="Y52" i="11" s="1"/>
  <c r="O20" i="15"/>
  <c r="R52" i="11" s="1"/>
  <c r="H20" i="15"/>
  <c r="X20" i="15"/>
  <c r="AA52" i="11" s="1"/>
  <c r="Q20" i="15"/>
  <c r="T52" i="11" s="1"/>
  <c r="J20" i="15"/>
  <c r="M52" i="11" s="1"/>
  <c r="R20" i="15"/>
  <c r="U52" i="11" s="1"/>
  <c r="Z20" i="15"/>
  <c r="AC52" i="11" s="1"/>
  <c r="K20" i="15"/>
  <c r="N52" i="11" s="1"/>
  <c r="S20" i="15"/>
  <c r="V52" i="11" s="1"/>
  <c r="AA20" i="15"/>
  <c r="AD52" i="11" s="1"/>
  <c r="L20" i="15"/>
  <c r="O52" i="11" s="1"/>
  <c r="T20" i="15"/>
  <c r="W52" i="11" s="1"/>
  <c r="AB20" i="15"/>
  <c r="AE52" i="11" s="1"/>
  <c r="D14" i="18"/>
  <c r="D19" i="18" s="1"/>
  <c r="F14" i="18"/>
  <c r="F19" i="18" s="1"/>
  <c r="C28" i="18" s="1"/>
  <c r="E14" i="18"/>
  <c r="E19" i="18" s="1"/>
  <c r="K23" i="4" l="1"/>
  <c r="D20" i="15"/>
  <c r="F52" i="11" s="1"/>
  <c r="G52" i="4" s="1"/>
  <c r="F52" i="4" s="1"/>
  <c r="Z28" i="18"/>
  <c r="AE39" i="11" s="1"/>
  <c r="AE41" i="11" s="1"/>
  <c r="D28" i="18"/>
  <c r="I39" i="11" s="1"/>
  <c r="I41" i="11" s="1"/>
  <c r="AB52" i="11"/>
  <c r="AL71" i="48"/>
  <c r="P71" i="48" s="1"/>
  <c r="Q71" i="48" s="1"/>
  <c r="R71" i="48" s="1"/>
  <c r="S71" i="48" s="1"/>
  <c r="D73" i="48"/>
  <c r="K72" i="48"/>
  <c r="H106" i="48"/>
  <c r="AM294" i="48"/>
  <c r="C296" i="48"/>
  <c r="AA28" i="18"/>
  <c r="AF39" i="11" s="1"/>
  <c r="AF41" i="11" s="1"/>
  <c r="Y28" i="18"/>
  <c r="AD39" i="11" s="1"/>
  <c r="AD41" i="11" s="1"/>
  <c r="K28" i="18"/>
  <c r="P39" i="11" s="1"/>
  <c r="W28" i="18"/>
  <c r="O28" i="18"/>
  <c r="T39" i="11" s="1"/>
  <c r="Q28" i="18"/>
  <c r="V39" i="11" s="1"/>
  <c r="V41" i="11" s="1"/>
  <c r="I28" i="18"/>
  <c r="N39" i="11" s="1"/>
  <c r="E28" i="18"/>
  <c r="J39" i="11" s="1"/>
  <c r="J41" i="11" s="1"/>
  <c r="R28" i="18"/>
  <c r="W39" i="11" s="1"/>
  <c r="W41" i="11" s="1"/>
  <c r="L28" i="18"/>
  <c r="Q39" i="11" s="1"/>
  <c r="S28" i="18"/>
  <c r="X39" i="11" s="1"/>
  <c r="X41" i="11" s="1"/>
  <c r="P28" i="18"/>
  <c r="U39" i="11" s="1"/>
  <c r="H28" i="18"/>
  <c r="M39" i="11" s="1"/>
  <c r="J28" i="18"/>
  <c r="O39" i="11" s="1"/>
  <c r="M28" i="18"/>
  <c r="R39" i="11" s="1"/>
  <c r="U28" i="18"/>
  <c r="Z39" i="11" s="1"/>
  <c r="Z41" i="11" s="1"/>
  <c r="N28" i="18"/>
  <c r="S39" i="11" s="1"/>
  <c r="X28" i="18"/>
  <c r="AC39" i="11" s="1"/>
  <c r="AC41" i="11" s="1"/>
  <c r="G28" i="18"/>
  <c r="L39" i="11" s="1"/>
  <c r="L41" i="11" s="1"/>
  <c r="V28" i="18"/>
  <c r="T28" i="18"/>
  <c r="Y39" i="11" s="1"/>
  <c r="Y41" i="11" s="1"/>
  <c r="F28" i="18"/>
  <c r="K39" i="11" s="1"/>
  <c r="K41" i="11" s="1"/>
  <c r="H39" i="11"/>
  <c r="H41" i="11" s="1"/>
  <c r="K52" i="11"/>
  <c r="D27" i="14"/>
  <c r="D23" i="14"/>
  <c r="Q23" i="14" s="1"/>
  <c r="S41" i="11" l="1"/>
  <c r="S42" i="11"/>
  <c r="M41" i="11"/>
  <c r="M42" i="11"/>
  <c r="T41" i="11"/>
  <c r="T42" i="11"/>
  <c r="U41" i="11"/>
  <c r="U42" i="11"/>
  <c r="R41" i="11"/>
  <c r="R42" i="11"/>
  <c r="N41" i="11"/>
  <c r="N42" i="11"/>
  <c r="P41" i="11"/>
  <c r="P42" i="11"/>
  <c r="O41" i="11"/>
  <c r="O42" i="11"/>
  <c r="Q41" i="11"/>
  <c r="Q42" i="11"/>
  <c r="B28" i="18"/>
  <c r="F39" i="11" s="1"/>
  <c r="F41" i="11" s="1"/>
  <c r="G52" i="11"/>
  <c r="M41" i="42"/>
  <c r="M42" i="42" s="1"/>
  <c r="M44" i="42" s="1"/>
  <c r="Q30" i="14"/>
  <c r="AB39" i="11"/>
  <c r="AB41" i="11" s="1"/>
  <c r="I73" i="48"/>
  <c r="AN73" i="48"/>
  <c r="O73" i="48" s="1"/>
  <c r="T71" i="48"/>
  <c r="AE71" i="48"/>
  <c r="L72" i="48"/>
  <c r="M72" i="48"/>
  <c r="G107" i="48"/>
  <c r="AM213" i="48"/>
  <c r="S23" i="14"/>
  <c r="H52" i="4"/>
  <c r="K52" i="4" s="1"/>
  <c r="F28" i="41"/>
  <c r="B74" i="46"/>
  <c r="AA39" i="11"/>
  <c r="AA41" i="11" s="1"/>
  <c r="W22" i="14"/>
  <c r="AE23" i="14"/>
  <c r="AA41" i="42" s="1"/>
  <c r="AA42" i="42" s="1"/>
  <c r="AA44" i="42" s="1"/>
  <c r="AF23" i="14"/>
  <c r="AB41" i="42" s="1"/>
  <c r="AB42" i="42" s="1"/>
  <c r="AB44" i="42" s="1"/>
  <c r="W23" i="14"/>
  <c r="S41" i="42" s="1"/>
  <c r="S42" i="42" s="1"/>
  <c r="S44" i="42" s="1"/>
  <c r="AE22" i="14"/>
  <c r="AA23" i="14"/>
  <c r="W41" i="42" s="1"/>
  <c r="W42" i="42" s="1"/>
  <c r="W44" i="42" s="1"/>
  <c r="P23" i="14"/>
  <c r="K23" i="14"/>
  <c r="X23" i="14"/>
  <c r="T41" i="42" s="1"/>
  <c r="T42" i="42" s="1"/>
  <c r="T44" i="42" s="1"/>
  <c r="O23" i="14"/>
  <c r="V23" i="14"/>
  <c r="AC23" i="14"/>
  <c r="Y41" i="42" s="1"/>
  <c r="Y42" i="42" s="1"/>
  <c r="U23" i="14"/>
  <c r="M23" i="14"/>
  <c r="AB22" i="14"/>
  <c r="AD22" i="14"/>
  <c r="AD23" i="14"/>
  <c r="Z41" i="42" s="1"/>
  <c r="Z42" i="42" s="1"/>
  <c r="N23" i="14"/>
  <c r="AC22" i="14"/>
  <c r="AB23" i="14"/>
  <c r="X41" i="42" s="1"/>
  <c r="X42" i="42" s="1"/>
  <c r="T23" i="14"/>
  <c r="L23" i="14"/>
  <c r="AA22" i="14"/>
  <c r="AH22" i="14"/>
  <c r="J23" i="14"/>
  <c r="AH23" i="14"/>
  <c r="AD41" i="42" s="1"/>
  <c r="AD42" i="42" s="1"/>
  <c r="AD44" i="42" s="1"/>
  <c r="Z23" i="14"/>
  <c r="V41" i="42" s="1"/>
  <c r="V42" i="42" s="1"/>
  <c r="V44" i="42" s="1"/>
  <c r="R23" i="14"/>
  <c r="AG22" i="14"/>
  <c r="Y22" i="14"/>
  <c r="Z22" i="14"/>
  <c r="AG23" i="14"/>
  <c r="AC41" i="42" s="1"/>
  <c r="AC42" i="42" s="1"/>
  <c r="AC44" i="42" s="1"/>
  <c r="Y23" i="14"/>
  <c r="U41" i="42" s="1"/>
  <c r="U42" i="42" s="1"/>
  <c r="U44" i="42" s="1"/>
  <c r="AF22" i="14"/>
  <c r="X22" i="14"/>
  <c r="G22" i="14" l="1"/>
  <c r="G41" i="42"/>
  <c r="G42" i="42" s="1"/>
  <c r="G44" i="42" s="1"/>
  <c r="K30" i="14"/>
  <c r="H41" i="42"/>
  <c r="H42" i="42" s="1"/>
  <c r="H44" i="42" s="1"/>
  <c r="L30" i="14"/>
  <c r="I41" i="42"/>
  <c r="I42" i="42" s="1"/>
  <c r="I44" i="42" s="1"/>
  <c r="M30" i="14"/>
  <c r="J41" i="42"/>
  <c r="J42" i="42" s="1"/>
  <c r="J44" i="42" s="1"/>
  <c r="N30" i="14"/>
  <c r="F41" i="42"/>
  <c r="F42" i="42" s="1"/>
  <c r="F44" i="42" s="1"/>
  <c r="G23" i="14"/>
  <c r="J30" i="14"/>
  <c r="AA30" i="14"/>
  <c r="Y51" i="11" s="1"/>
  <c r="AD30" i="14"/>
  <c r="W30" i="14"/>
  <c r="U51" i="11" s="1"/>
  <c r="AB30" i="14"/>
  <c r="Z51" i="11" s="1"/>
  <c r="Z53" i="11" s="1"/>
  <c r="Y30" i="14"/>
  <c r="W51" i="11" s="1"/>
  <c r="X30" i="14"/>
  <c r="V51" i="11" s="1"/>
  <c r="AC30" i="14"/>
  <c r="AA51" i="11" s="1"/>
  <c r="AA53" i="11" s="1"/>
  <c r="AF30" i="14"/>
  <c r="AD51" i="11" s="1"/>
  <c r="AD53" i="11" s="1"/>
  <c r="K41" i="42"/>
  <c r="K42" i="42" s="1"/>
  <c r="K44" i="42" s="1"/>
  <c r="O30" i="14"/>
  <c r="M51" i="11" s="1"/>
  <c r="M53" i="11" s="1"/>
  <c r="O41" i="42"/>
  <c r="O42" i="42" s="1"/>
  <c r="O44" i="42" s="1"/>
  <c r="S30" i="14"/>
  <c r="Q51" i="11" s="1"/>
  <c r="R41" i="42"/>
  <c r="R42" i="42" s="1"/>
  <c r="R44" i="42" s="1"/>
  <c r="V30" i="14"/>
  <c r="T51" i="11" s="1"/>
  <c r="AH30" i="14"/>
  <c r="AF51" i="11" s="1"/>
  <c r="AF53" i="11" s="1"/>
  <c r="L41" i="42"/>
  <c r="L42" i="42" s="1"/>
  <c r="L44" i="42" s="1"/>
  <c r="P30" i="14"/>
  <c r="N51" i="11" s="1"/>
  <c r="N53" i="11" s="1"/>
  <c r="Z30" i="14"/>
  <c r="X51" i="11" s="1"/>
  <c r="AG30" i="14"/>
  <c r="AE51" i="11" s="1"/>
  <c r="AE53" i="11" s="1"/>
  <c r="P41" i="42"/>
  <c r="P42" i="42" s="1"/>
  <c r="P44" i="42" s="1"/>
  <c r="T30" i="14"/>
  <c r="R51" i="11" s="1"/>
  <c r="Q41" i="42"/>
  <c r="Q42" i="42" s="1"/>
  <c r="Q44" i="42" s="1"/>
  <c r="U30" i="14"/>
  <c r="S51" i="11" s="1"/>
  <c r="AE30" i="14"/>
  <c r="AC51" i="11" s="1"/>
  <c r="N41" i="42"/>
  <c r="N42" i="42" s="1"/>
  <c r="N44" i="42" s="1"/>
  <c r="R30" i="14"/>
  <c r="P51" i="11" s="1"/>
  <c r="I51" i="11"/>
  <c r="I53" i="11" s="1"/>
  <c r="G39" i="11"/>
  <c r="G41" i="11" s="1"/>
  <c r="K73" i="48"/>
  <c r="D74" i="48"/>
  <c r="AL72" i="48"/>
  <c r="AG71" i="48"/>
  <c r="H107" i="48"/>
  <c r="H24" i="48" s="1"/>
  <c r="G24" i="48"/>
  <c r="B53" i="46"/>
  <c r="G39" i="4"/>
  <c r="F39" i="4" s="1"/>
  <c r="G41" i="4"/>
  <c r="J51" i="11"/>
  <c r="J53" i="11" s="1"/>
  <c r="K51" i="11"/>
  <c r="K53" i="11" s="1"/>
  <c r="O51" i="11"/>
  <c r="L51" i="11"/>
  <c r="H7" i="11"/>
  <c r="D9" i="9"/>
  <c r="D11" i="9" s="1"/>
  <c r="O53" i="11" l="1"/>
  <c r="O54" i="11"/>
  <c r="Q53" i="11"/>
  <c r="Q54" i="11"/>
  <c r="S53" i="11"/>
  <c r="S54" i="11"/>
  <c r="U53" i="11"/>
  <c r="U54" i="11"/>
  <c r="P53" i="11"/>
  <c r="P54" i="11"/>
  <c r="X53" i="11"/>
  <c r="X54" i="11"/>
  <c r="T53" i="11"/>
  <c r="T54" i="11"/>
  <c r="V53" i="11"/>
  <c r="V54" i="11"/>
  <c r="R53" i="11"/>
  <c r="R54" i="11"/>
  <c r="W53" i="11"/>
  <c r="W54" i="11"/>
  <c r="Y53" i="11"/>
  <c r="Y54" i="11"/>
  <c r="F41" i="4"/>
  <c r="L53" i="11"/>
  <c r="AC53" i="11"/>
  <c r="G30" i="14"/>
  <c r="F51" i="11" s="1"/>
  <c r="F53" i="11" s="1"/>
  <c r="H51" i="11"/>
  <c r="E12" i="1"/>
  <c r="F30" i="14"/>
  <c r="AB51" i="11"/>
  <c r="L73" i="48"/>
  <c r="M73" i="48"/>
  <c r="P72" i="48"/>
  <c r="Q72" i="48" s="1"/>
  <c r="R72" i="48" s="1"/>
  <c r="S72" i="48" s="1"/>
  <c r="I74" i="48"/>
  <c r="AN74" i="48"/>
  <c r="O74" i="48" s="1"/>
  <c r="D13" i="9"/>
  <c r="H39" i="4"/>
  <c r="F39" i="41"/>
  <c r="B68" i="46"/>
  <c r="B69" i="46"/>
  <c r="B9" i="46"/>
  <c r="AB53" i="11" l="1"/>
  <c r="H53" i="11"/>
  <c r="G51" i="11"/>
  <c r="H41" i="4"/>
  <c r="K41" i="4" s="1"/>
  <c r="K39" i="4"/>
  <c r="AL73" i="48"/>
  <c r="P73" i="48" s="1"/>
  <c r="Q73" i="48" s="1"/>
  <c r="R73" i="48" s="1"/>
  <c r="D75" i="48"/>
  <c r="K74" i="48"/>
  <c r="T72" i="48"/>
  <c r="B54" i="46"/>
  <c r="B7" i="46"/>
  <c r="D16" i="9"/>
  <c r="D17" i="9" s="1"/>
  <c r="I21" i="9" s="1"/>
  <c r="L7" i="11" s="1"/>
  <c r="G51" i="4"/>
  <c r="F51" i="4" s="1"/>
  <c r="G53" i="11" l="1"/>
  <c r="AB21" i="9"/>
  <c r="AE7" i="11" s="1"/>
  <c r="AC21" i="9"/>
  <c r="AF7" i="11" s="1"/>
  <c r="Z21" i="9"/>
  <c r="AC7" i="11" s="1"/>
  <c r="AA21" i="9"/>
  <c r="AD7" i="11" s="1"/>
  <c r="F53" i="4"/>
  <c r="H21" i="9"/>
  <c r="K7" i="11" s="1"/>
  <c r="T21" i="9"/>
  <c r="W7" i="11" s="1"/>
  <c r="S73" i="48"/>
  <c r="T73" i="48" s="1"/>
  <c r="I75" i="48"/>
  <c r="AN75" i="48"/>
  <c r="O75" i="48" s="1"/>
  <c r="M74" i="48"/>
  <c r="L74" i="48"/>
  <c r="F21" i="9"/>
  <c r="Y21" i="9"/>
  <c r="AB7" i="11" s="1"/>
  <c r="R21" i="9"/>
  <c r="U7" i="11" s="1"/>
  <c r="M21" i="9"/>
  <c r="P7" i="11" s="1"/>
  <c r="Q21" i="9"/>
  <c r="T7" i="11" s="1"/>
  <c r="L21" i="9"/>
  <c r="O7" i="11" s="1"/>
  <c r="N21" i="9"/>
  <c r="Q7" i="11" s="1"/>
  <c r="G21" i="9"/>
  <c r="J7" i="11" s="1"/>
  <c r="J21" i="9"/>
  <c r="M7" i="11" s="1"/>
  <c r="S21" i="9"/>
  <c r="V7" i="11" s="1"/>
  <c r="K21" i="9"/>
  <c r="N7" i="11" s="1"/>
  <c r="W21" i="9"/>
  <c r="Z7" i="11" s="1"/>
  <c r="U21" i="9"/>
  <c r="X7" i="11" s="1"/>
  <c r="X21" i="9"/>
  <c r="AA7" i="11" s="1"/>
  <c r="V21" i="9"/>
  <c r="Y7" i="11" s="1"/>
  <c r="O21" i="9"/>
  <c r="R7" i="11" s="1"/>
  <c r="H51" i="4"/>
  <c r="H53" i="4" s="1"/>
  <c r="K53" i="4" s="1"/>
  <c r="B73" i="46"/>
  <c r="P21" i="9"/>
  <c r="S7" i="11" s="1"/>
  <c r="G53" i="4"/>
  <c r="L10" i="6"/>
  <c r="M10" i="6"/>
  <c r="N10" i="6"/>
  <c r="O10" i="6"/>
  <c r="P10" i="6"/>
  <c r="Q10" i="6"/>
  <c r="R10" i="6"/>
  <c r="S10" i="6"/>
  <c r="T10" i="6"/>
  <c r="U10" i="6"/>
  <c r="V10" i="6"/>
  <c r="W10" i="6"/>
  <c r="X10" i="6"/>
  <c r="Y10" i="6"/>
  <c r="Z10" i="6"/>
  <c r="AA10" i="6"/>
  <c r="AB10" i="6"/>
  <c r="AC10" i="6"/>
  <c r="AD10" i="6"/>
  <c r="AE10" i="6"/>
  <c r="AF10" i="6"/>
  <c r="AG10" i="6"/>
  <c r="AH10" i="6"/>
  <c r="D21" i="9" l="1"/>
  <c r="E16" i="1"/>
  <c r="K51" i="4"/>
  <c r="AL74" i="48"/>
  <c r="D76" i="48"/>
  <c r="K75" i="48"/>
  <c r="B75" i="46"/>
  <c r="B10" i="46"/>
  <c r="F7" i="11"/>
  <c r="G7" i="4" s="1"/>
  <c r="F7" i="4" s="1"/>
  <c r="I7" i="11"/>
  <c r="G7" i="11" s="1"/>
  <c r="D11" i="6"/>
  <c r="D9" i="6"/>
  <c r="P74" i="48" l="1"/>
  <c r="Q74" i="48" s="1"/>
  <c r="I76" i="48"/>
  <c r="AN76" i="48"/>
  <c r="O76" i="48" s="1"/>
  <c r="M75" i="48"/>
  <c r="L75" i="48"/>
  <c r="H7" i="4"/>
  <c r="K7" i="4" s="1"/>
  <c r="B21" i="46"/>
  <c r="P9" i="6"/>
  <c r="X9" i="6"/>
  <c r="L9" i="6"/>
  <c r="AB9" i="6"/>
  <c r="AC9" i="6"/>
  <c r="AD9" i="6"/>
  <c r="O9" i="6"/>
  <c r="Q9" i="6"/>
  <c r="Y9" i="6"/>
  <c r="S9" i="6"/>
  <c r="AA9" i="6"/>
  <c r="M9" i="6"/>
  <c r="V9" i="6"/>
  <c r="W9" i="6"/>
  <c r="R9" i="6"/>
  <c r="Z9" i="6"/>
  <c r="T9" i="6"/>
  <c r="U9" i="6"/>
  <c r="N9" i="6"/>
  <c r="K9" i="6"/>
  <c r="Q11" i="6"/>
  <c r="Y11" i="6"/>
  <c r="AG11" i="6"/>
  <c r="AE11" i="6"/>
  <c r="P11" i="6"/>
  <c r="R11" i="6"/>
  <c r="Z11" i="6"/>
  <c r="AH11" i="6"/>
  <c r="L11" i="6"/>
  <c r="AB11" i="6"/>
  <c r="U11" i="6"/>
  <c r="O11" i="6"/>
  <c r="X11" i="6"/>
  <c r="S11" i="6"/>
  <c r="AA11" i="6"/>
  <c r="T11" i="6"/>
  <c r="K11" i="6"/>
  <c r="M11" i="6"/>
  <c r="AC11" i="6"/>
  <c r="N11" i="6"/>
  <c r="V11" i="6"/>
  <c r="AD11" i="6"/>
  <c r="W11" i="6"/>
  <c r="AF11" i="6"/>
  <c r="AE9" i="6"/>
  <c r="AF9" i="6"/>
  <c r="AG9" i="6"/>
  <c r="AH9" i="6"/>
  <c r="D10" i="6"/>
  <c r="D13" i="6" s="1"/>
  <c r="R74" i="48" l="1"/>
  <c r="S74" i="48" s="1"/>
  <c r="AL75" i="48"/>
  <c r="P75" i="48" s="1"/>
  <c r="D77" i="48"/>
  <c r="K76" i="48"/>
  <c r="J12" i="6"/>
  <c r="J10" i="6"/>
  <c r="J9" i="6"/>
  <c r="G9" i="6" s="1"/>
  <c r="AH8" i="6"/>
  <c r="AG8" i="6"/>
  <c r="AF8" i="6"/>
  <c r="AE8" i="6"/>
  <c r="AD8" i="6"/>
  <c r="AC8" i="6"/>
  <c r="AB8" i="6"/>
  <c r="AA8" i="6"/>
  <c r="Z8" i="6"/>
  <c r="Y8" i="6"/>
  <c r="X8" i="6"/>
  <c r="W8" i="6"/>
  <c r="V8" i="6"/>
  <c r="U8" i="6"/>
  <c r="T8" i="6"/>
  <c r="S8" i="6"/>
  <c r="R8" i="6"/>
  <c r="Q8" i="6"/>
  <c r="P8" i="6"/>
  <c r="O8" i="6"/>
  <c r="N8" i="6"/>
  <c r="M8" i="6"/>
  <c r="L8" i="6"/>
  <c r="K8" i="6"/>
  <c r="J8" i="6"/>
  <c r="AE7" i="6"/>
  <c r="U7" i="6"/>
  <c r="J7" i="6"/>
  <c r="AH7" i="6"/>
  <c r="J6" i="6"/>
  <c r="K6" i="6" s="1"/>
  <c r="J5" i="6"/>
  <c r="J4" i="6"/>
  <c r="T74" i="48" l="1"/>
  <c r="Q75" i="48"/>
  <c r="M76" i="48"/>
  <c r="L76" i="48"/>
  <c r="I77" i="48"/>
  <c r="AN77" i="48"/>
  <c r="O77" i="48" s="1"/>
  <c r="Q7" i="6"/>
  <c r="O7" i="6"/>
  <c r="Z7" i="6"/>
  <c r="AA7" i="6"/>
  <c r="K7" i="6"/>
  <c r="V7" i="6"/>
  <c r="AG7" i="6"/>
  <c r="N7" i="6"/>
  <c r="S7" i="6"/>
  <c r="Y7" i="6"/>
  <c r="AD7" i="6"/>
  <c r="M7" i="6"/>
  <c r="R7" i="6"/>
  <c r="W7" i="6"/>
  <c r="AC7" i="6"/>
  <c r="L6" i="6"/>
  <c r="J11" i="6"/>
  <c r="G11" i="6" s="1"/>
  <c r="L7" i="6"/>
  <c r="P7" i="6"/>
  <c r="T7" i="6"/>
  <c r="X7" i="6"/>
  <c r="AB7" i="6"/>
  <c r="AF7" i="6"/>
  <c r="K77" i="48" l="1"/>
  <c r="D78" i="48"/>
  <c r="R75" i="48"/>
  <c r="S75" i="48" s="1"/>
  <c r="AL76" i="48"/>
  <c r="S13" i="6"/>
  <c r="AA13" i="6"/>
  <c r="AF13" i="6"/>
  <c r="AG13" i="6"/>
  <c r="R13" i="6"/>
  <c r="L13" i="6"/>
  <c r="J6" i="11" s="1"/>
  <c r="T13" i="6"/>
  <c r="AB13" i="6"/>
  <c r="K13" i="6"/>
  <c r="I6" i="11" s="1"/>
  <c r="N13" i="6"/>
  <c r="AD13" i="6"/>
  <c r="W13" i="6"/>
  <c r="P13" i="6"/>
  <c r="Y13" i="6"/>
  <c r="Z13" i="6"/>
  <c r="M13" i="6"/>
  <c r="U13" i="6"/>
  <c r="AC13" i="6"/>
  <c r="V13" i="6"/>
  <c r="O13" i="6"/>
  <c r="AE13" i="6"/>
  <c r="X13" i="6"/>
  <c r="Q13" i="6"/>
  <c r="AH13" i="6"/>
  <c r="Z14" i="42"/>
  <c r="X14" i="42"/>
  <c r="Y14" i="42"/>
  <c r="Y13" i="42"/>
  <c r="Z13" i="42"/>
  <c r="X13" i="42"/>
  <c r="M6" i="6"/>
  <c r="J13" i="6"/>
  <c r="J13" i="11" l="1"/>
  <c r="J57" i="11"/>
  <c r="I13" i="11"/>
  <c r="I57" i="11"/>
  <c r="I12" i="11"/>
  <c r="J12" i="11"/>
  <c r="J55" i="11" s="1"/>
  <c r="E9" i="47" s="1"/>
  <c r="G13" i="6"/>
  <c r="T75" i="48"/>
  <c r="P76" i="48"/>
  <c r="M77" i="48"/>
  <c r="L77" i="48"/>
  <c r="I78" i="48"/>
  <c r="AN78" i="48"/>
  <c r="O78" i="48" s="1"/>
  <c r="H6" i="11"/>
  <c r="H57" i="11" s="1"/>
  <c r="N6" i="6"/>
  <c r="K6" i="11"/>
  <c r="K13" i="11" l="1"/>
  <c r="K57" i="11"/>
  <c r="I55" i="11"/>
  <c r="D9" i="47" s="1"/>
  <c r="H13" i="11"/>
  <c r="K12" i="11"/>
  <c r="K55" i="11" s="1"/>
  <c r="F9" i="47" s="1"/>
  <c r="H12" i="11"/>
  <c r="G46" i="42"/>
  <c r="G47" i="42" s="1"/>
  <c r="H46" i="42"/>
  <c r="H47" i="42" s="1"/>
  <c r="Q76" i="48"/>
  <c r="R76" i="48" s="1"/>
  <c r="S76" i="48" s="1"/>
  <c r="D79" i="48"/>
  <c r="K78" i="48"/>
  <c r="AL77" i="48"/>
  <c r="X16" i="42"/>
  <c r="X44" i="42" s="1"/>
  <c r="Y16" i="42"/>
  <c r="Y44" i="42" s="1"/>
  <c r="Z16" i="42"/>
  <c r="Z44" i="42" s="1"/>
  <c r="L6" i="11"/>
  <c r="O6" i="6"/>
  <c r="L13" i="11" l="1"/>
  <c r="L57" i="11"/>
  <c r="H55" i="11"/>
  <c r="L12" i="11"/>
  <c r="L55" i="11" s="1"/>
  <c r="G9" i="47" s="1"/>
  <c r="I46" i="42"/>
  <c r="I47" i="42" s="1"/>
  <c r="T76" i="48"/>
  <c r="P77" i="48"/>
  <c r="Q77" i="48" s="1"/>
  <c r="M78" i="48"/>
  <c r="L78" i="48"/>
  <c r="I79" i="48"/>
  <c r="AN79" i="48"/>
  <c r="O79" i="48" s="1"/>
  <c r="P6" i="6"/>
  <c r="M6" i="11"/>
  <c r="M13" i="11" l="1"/>
  <c r="M57" i="11"/>
  <c r="M12" i="11"/>
  <c r="F46" i="42"/>
  <c r="F47" i="42" s="1"/>
  <c r="C9" i="47"/>
  <c r="J46" i="42"/>
  <c r="J47" i="42" s="1"/>
  <c r="R77" i="48"/>
  <c r="S77" i="48" s="1"/>
  <c r="D80" i="48"/>
  <c r="K79" i="48"/>
  <c r="AL78" i="48"/>
  <c r="P78" i="48" s="1"/>
  <c r="Q78" i="48" s="1"/>
  <c r="R78" i="48" s="1"/>
  <c r="N6" i="11"/>
  <c r="Q6" i="6"/>
  <c r="N13" i="11" l="1"/>
  <c r="N57" i="11"/>
  <c r="M55" i="11"/>
  <c r="H9" i="47" s="1"/>
  <c r="N12" i="11"/>
  <c r="S78" i="48"/>
  <c r="T78" i="48" s="1"/>
  <c r="T77" i="48"/>
  <c r="M79" i="48"/>
  <c r="L79" i="48"/>
  <c r="I80" i="48"/>
  <c r="AN80" i="48"/>
  <c r="O80" i="48" s="1"/>
  <c r="R6" i="6"/>
  <c r="O6" i="11"/>
  <c r="O13" i="11" l="1"/>
  <c r="O57" i="11"/>
  <c r="K46" i="42"/>
  <c r="K47" i="42" s="1"/>
  <c r="N55" i="11"/>
  <c r="I9" i="47" s="1"/>
  <c r="O12" i="11"/>
  <c r="O55" i="11" s="1"/>
  <c r="K80" i="48"/>
  <c r="D81" i="48"/>
  <c r="AL79" i="48"/>
  <c r="P79" i="48" s="1"/>
  <c r="P6" i="11"/>
  <c r="S6" i="6"/>
  <c r="P13" i="11" l="1"/>
  <c r="P57" i="11"/>
  <c r="L46" i="42"/>
  <c r="L47" i="42" s="1"/>
  <c r="P12" i="11"/>
  <c r="P55" i="11" s="1"/>
  <c r="K9" i="47" s="1"/>
  <c r="I81" i="48"/>
  <c r="AN81" i="48"/>
  <c r="O81" i="48" s="1"/>
  <c r="M80" i="48"/>
  <c r="L80" i="48"/>
  <c r="Q79" i="48"/>
  <c r="Q6" i="11"/>
  <c r="T6" i="6"/>
  <c r="Q13" i="11" l="1"/>
  <c r="Q57" i="11"/>
  <c r="Q12" i="11"/>
  <c r="Q55" i="11" s="1"/>
  <c r="L9" i="47" s="1"/>
  <c r="J9" i="47"/>
  <c r="M46" i="42"/>
  <c r="M47" i="42" s="1"/>
  <c r="AL80" i="48"/>
  <c r="P80" i="48" s="1"/>
  <c r="Q80" i="48" s="1"/>
  <c r="R80" i="48" s="1"/>
  <c r="S80" i="48" s="1"/>
  <c r="T80" i="48" s="1"/>
  <c r="N46" i="42"/>
  <c r="N47" i="42" s="1"/>
  <c r="R79" i="48"/>
  <c r="S79" i="48" s="1"/>
  <c r="K81" i="48"/>
  <c r="D82" i="48"/>
  <c r="R6" i="11"/>
  <c r="U6" i="6"/>
  <c r="R13" i="11" l="1"/>
  <c r="R57" i="11"/>
  <c r="R12" i="11"/>
  <c r="R55" i="11" s="1"/>
  <c r="M9" i="47" s="1"/>
  <c r="O46" i="42"/>
  <c r="O47" i="42" s="1"/>
  <c r="T79" i="48"/>
  <c r="I82" i="48"/>
  <c r="AN82" i="48"/>
  <c r="O82" i="48" s="1"/>
  <c r="M81" i="48"/>
  <c r="L81" i="48"/>
  <c r="V6" i="6"/>
  <c r="S6" i="11"/>
  <c r="S13" i="11" l="1"/>
  <c r="S57" i="11"/>
  <c r="S12" i="11"/>
  <c r="P46" i="42"/>
  <c r="P47" i="42" s="1"/>
  <c r="AL81" i="48"/>
  <c r="P81" i="48" s="1"/>
  <c r="D83" i="48"/>
  <c r="K82" i="48"/>
  <c r="T6" i="11"/>
  <c r="W6" i="6"/>
  <c r="S55" i="11" l="1"/>
  <c r="Q46" i="42" s="1"/>
  <c r="Q47" i="42" s="1"/>
  <c r="T13" i="11"/>
  <c r="T57" i="11"/>
  <c r="T12" i="11"/>
  <c r="T55" i="11" s="1"/>
  <c r="O9" i="47" s="1"/>
  <c r="N9" i="47"/>
  <c r="Q81" i="48"/>
  <c r="R81" i="48" s="1"/>
  <c r="S81" i="48" s="1"/>
  <c r="L82" i="48"/>
  <c r="M82" i="48"/>
  <c r="I83" i="48"/>
  <c r="AN83" i="48"/>
  <c r="O83" i="48" s="1"/>
  <c r="X6" i="6"/>
  <c r="U6" i="11"/>
  <c r="U13" i="11" l="1"/>
  <c r="U57" i="11"/>
  <c r="U12" i="11"/>
  <c r="U55" i="11" s="1"/>
  <c r="P9" i="47" s="1"/>
  <c r="R46" i="42"/>
  <c r="R47" i="42" s="1"/>
  <c r="AL82" i="48"/>
  <c r="T81" i="48"/>
  <c r="K83" i="48"/>
  <c r="D84" i="48"/>
  <c r="V6" i="11"/>
  <c r="Y6" i="6"/>
  <c r="V13" i="11" l="1"/>
  <c r="V57" i="11"/>
  <c r="V12" i="11"/>
  <c r="S46" i="42"/>
  <c r="S47" i="42" s="1"/>
  <c r="I84" i="48"/>
  <c r="AN84" i="48"/>
  <c r="O84" i="48" s="1"/>
  <c r="M83" i="48"/>
  <c r="L83" i="48"/>
  <c r="P82" i="48"/>
  <c r="Q82" i="48" s="1"/>
  <c r="R82" i="48" s="1"/>
  <c r="Z6" i="6"/>
  <c r="W6" i="11"/>
  <c r="W13" i="11" l="1"/>
  <c r="W57" i="11"/>
  <c r="V55" i="11"/>
  <c r="Q9" i="47" s="1"/>
  <c r="W12" i="11"/>
  <c r="W55" i="11" s="1"/>
  <c r="R9" i="47" s="1"/>
  <c r="T46" i="42"/>
  <c r="T47" i="42" s="1"/>
  <c r="AL83" i="48"/>
  <c r="P83" i="48" s="1"/>
  <c r="Q83" i="48" s="1"/>
  <c r="R83" i="48" s="1"/>
  <c r="S83" i="48" s="1"/>
  <c r="T83" i="48" s="1"/>
  <c r="D85" i="48"/>
  <c r="K84" i="48"/>
  <c r="S82" i="48"/>
  <c r="T82" i="48" s="1"/>
  <c r="X6" i="11"/>
  <c r="AA6" i="6"/>
  <c r="X13" i="11" l="1"/>
  <c r="X57" i="11"/>
  <c r="X12" i="11"/>
  <c r="X55" i="11" s="1"/>
  <c r="S9" i="47" s="1"/>
  <c r="U46" i="42"/>
  <c r="U47" i="42" s="1"/>
  <c r="M84" i="48"/>
  <c r="L84" i="48"/>
  <c r="I85" i="48"/>
  <c r="AN85" i="48"/>
  <c r="O85" i="48" s="1"/>
  <c r="AB6" i="6"/>
  <c r="V46" i="42" l="1"/>
  <c r="V47" i="42" s="1"/>
  <c r="AL84" i="48"/>
  <c r="P84" i="48" s="1"/>
  <c r="D86" i="48"/>
  <c r="K85" i="48"/>
  <c r="Y6" i="11"/>
  <c r="Z6" i="11"/>
  <c r="AC6" i="6"/>
  <c r="Z13" i="11" l="1"/>
  <c r="Z57" i="11"/>
  <c r="Y13" i="11"/>
  <c r="Y57" i="11"/>
  <c r="Y12" i="11"/>
  <c r="Z12" i="11"/>
  <c r="Z55" i="11" s="1"/>
  <c r="U9" i="47" s="1"/>
  <c r="Q84" i="48"/>
  <c r="R84" i="48" s="1"/>
  <c r="M85" i="48"/>
  <c r="L85" i="48"/>
  <c r="I86" i="48"/>
  <c r="AN86" i="48"/>
  <c r="O86" i="48" s="1"/>
  <c r="AD6" i="6"/>
  <c r="Y55" i="11" l="1"/>
  <c r="T9" i="47" s="1"/>
  <c r="X46" i="42"/>
  <c r="X47" i="42" s="1"/>
  <c r="AL85" i="48"/>
  <c r="P85" i="48" s="1"/>
  <c r="Q85" i="48" s="1"/>
  <c r="R85" i="48" s="1"/>
  <c r="S84" i="48"/>
  <c r="T84" i="48" s="1"/>
  <c r="D87" i="48"/>
  <c r="K86" i="48"/>
  <c r="AA6" i="11"/>
  <c r="AB6" i="11"/>
  <c r="AE6" i="6"/>
  <c r="AB13" i="11" l="1"/>
  <c r="AB57" i="11"/>
  <c r="AA13" i="11"/>
  <c r="AA57" i="11"/>
  <c r="W46" i="42"/>
  <c r="W47" i="42" s="1"/>
  <c r="AB12" i="11"/>
  <c r="AB55" i="11" s="1"/>
  <c r="W9" i="47" s="1"/>
  <c r="AA12" i="11"/>
  <c r="AA55" i="11" s="1"/>
  <c r="S85" i="48"/>
  <c r="T85" i="48" s="1"/>
  <c r="I87" i="48"/>
  <c r="AN87" i="48"/>
  <c r="O87" i="48" s="1"/>
  <c r="L86" i="48"/>
  <c r="M86" i="48"/>
  <c r="AF6" i="6"/>
  <c r="AC6" i="11"/>
  <c r="AC13" i="11" l="1"/>
  <c r="AC57" i="11"/>
  <c r="AC12" i="11"/>
  <c r="V9" i="47"/>
  <c r="Y46" i="42"/>
  <c r="Y47" i="42" s="1"/>
  <c r="Z46" i="42"/>
  <c r="Z47" i="42" s="1"/>
  <c r="D88" i="48"/>
  <c r="K87" i="48"/>
  <c r="AL86" i="48"/>
  <c r="AG6" i="6"/>
  <c r="AC55" i="11" l="1"/>
  <c r="X9" i="47" s="1"/>
  <c r="V28" i="48" s="1" a="1"/>
  <c r="V29" i="48" s="1"/>
  <c r="AA46" i="42"/>
  <c r="M87" i="48"/>
  <c r="L87" i="48"/>
  <c r="I88" i="48"/>
  <c r="AN88" i="48"/>
  <c r="O88" i="48" s="1"/>
  <c r="P86" i="48"/>
  <c r="Q86" i="48" s="1"/>
  <c r="R86" i="48" s="1"/>
  <c r="S86" i="48" s="1"/>
  <c r="T86" i="48" s="1"/>
  <c r="AD6" i="11"/>
  <c r="AH6" i="6"/>
  <c r="AF6" i="11" s="1"/>
  <c r="AE6" i="11"/>
  <c r="F21" i="11"/>
  <c r="V43" i="48" l="1"/>
  <c r="V28" i="48"/>
  <c r="V48" i="48"/>
  <c r="V44" i="48"/>
  <c r="V37" i="48"/>
  <c r="V31" i="48"/>
  <c r="V42" i="48"/>
  <c r="V32" i="48"/>
  <c r="V38" i="48"/>
  <c r="V39" i="48"/>
  <c r="V45" i="48"/>
  <c r="V49" i="48"/>
  <c r="V30" i="48"/>
  <c r="V36" i="48"/>
  <c r="V47" i="48"/>
  <c r="V41" i="48"/>
  <c r="V35" i="48"/>
  <c r="V40" i="48"/>
  <c r="V33" i="48"/>
  <c r="V34" i="48"/>
  <c r="V46" i="48"/>
  <c r="F26" i="11"/>
  <c r="AE12" i="11"/>
  <c r="AE55" i="11" s="1"/>
  <c r="Z9" i="47" s="1"/>
  <c r="AF12" i="11"/>
  <c r="AF55" i="11" s="1"/>
  <c r="B8" i="46"/>
  <c r="AD12" i="11"/>
  <c r="AD55" i="11" s="1"/>
  <c r="AF49" i="48"/>
  <c r="U49" i="48"/>
  <c r="G6" i="11"/>
  <c r="G12" i="11" s="1"/>
  <c r="AF32" i="48"/>
  <c r="U37" i="48"/>
  <c r="AF44" i="48"/>
  <c r="C19" i="51"/>
  <c r="U40" i="48"/>
  <c r="U33" i="48"/>
  <c r="U48" i="48"/>
  <c r="C15" i="51"/>
  <c r="C16" i="51"/>
  <c r="U38" i="48"/>
  <c r="AF35" i="48"/>
  <c r="AF43" i="48"/>
  <c r="U36" i="48"/>
  <c r="AF47" i="48"/>
  <c r="C5" i="51"/>
  <c r="AF30" i="48"/>
  <c r="C8" i="51"/>
  <c r="C3" i="51"/>
  <c r="C20" i="51"/>
  <c r="AF39" i="48"/>
  <c r="U39" i="48"/>
  <c r="C13" i="51"/>
  <c r="AL87" i="48"/>
  <c r="P87" i="48" s="1"/>
  <c r="Q87" i="48" s="1"/>
  <c r="R87" i="48" s="1"/>
  <c r="S87" i="48" s="1"/>
  <c r="T87" i="48" s="1"/>
  <c r="K88" i="48"/>
  <c r="D89" i="48"/>
  <c r="F6" i="11"/>
  <c r="F12" i="11" s="1"/>
  <c r="G21" i="4"/>
  <c r="F55" i="11" l="1"/>
  <c r="B61" i="46"/>
  <c r="Y9" i="47"/>
  <c r="AB46" i="42"/>
  <c r="F21" i="4"/>
  <c r="F26" i="4" s="1"/>
  <c r="G26" i="4"/>
  <c r="AI49" i="48"/>
  <c r="AG49" i="48"/>
  <c r="V20" i="48"/>
  <c r="N9" i="48" s="1"/>
  <c r="G6" i="4"/>
  <c r="F6" i="4" s="1"/>
  <c r="C2" i="51"/>
  <c r="F2" i="51" s="1"/>
  <c r="G2" i="51" s="1"/>
  <c r="U32" i="48"/>
  <c r="U34" i="48"/>
  <c r="AF34" i="48"/>
  <c r="AI34" i="48" s="1"/>
  <c r="C12" i="51"/>
  <c r="D12" i="51" s="1"/>
  <c r="U42" i="48"/>
  <c r="U44" i="48"/>
  <c r="C11" i="51"/>
  <c r="F11" i="51" s="1"/>
  <c r="AF45" i="48"/>
  <c r="AI45" i="48" s="1"/>
  <c r="C6" i="51"/>
  <c r="F6" i="51" s="1"/>
  <c r="AF38" i="48"/>
  <c r="AG38" i="48" s="1"/>
  <c r="AF28" i="48"/>
  <c r="AI28" i="48" s="1"/>
  <c r="AF42" i="48"/>
  <c r="AG42" i="48" s="1"/>
  <c r="AF37" i="48"/>
  <c r="AG37" i="48" s="1"/>
  <c r="AF29" i="48"/>
  <c r="AI29" i="48" s="1"/>
  <c r="C9" i="51"/>
  <c r="F9" i="51" s="1"/>
  <c r="C17" i="51"/>
  <c r="F17" i="51" s="1"/>
  <c r="AF46" i="48"/>
  <c r="AI46" i="48" s="1"/>
  <c r="U45" i="48"/>
  <c r="U47" i="48"/>
  <c r="C7" i="51"/>
  <c r="D7" i="51" s="1"/>
  <c r="U31" i="48"/>
  <c r="U29" i="48"/>
  <c r="C4" i="51"/>
  <c r="F4" i="51" s="1"/>
  <c r="U35" i="48"/>
  <c r="C18" i="51"/>
  <c r="F18" i="51" s="1"/>
  <c r="C21" i="51"/>
  <c r="D21" i="51" s="1"/>
  <c r="AF41" i="48"/>
  <c r="AI41" i="48" s="1"/>
  <c r="V13" i="48"/>
  <c r="U41" i="48"/>
  <c r="C22" i="51"/>
  <c r="F22" i="51" s="1"/>
  <c r="U43" i="48"/>
  <c r="AF48" i="48"/>
  <c r="AG48" i="48" s="1"/>
  <c r="AF40" i="48"/>
  <c r="AI40" i="48" s="1"/>
  <c r="AF36" i="48"/>
  <c r="AG36" i="48" s="1"/>
  <c r="AF31" i="48"/>
  <c r="AI31" i="48" s="1"/>
  <c r="AF33" i="48"/>
  <c r="AG33" i="48" s="1"/>
  <c r="C14" i="51"/>
  <c r="D14" i="51" s="1"/>
  <c r="U30" i="48"/>
  <c r="C10" i="51"/>
  <c r="F10" i="51" s="1"/>
  <c r="U46" i="48"/>
  <c r="AI44" i="48"/>
  <c r="AG44" i="48"/>
  <c r="AI39" i="48"/>
  <c r="AG39" i="48"/>
  <c r="AI43" i="48"/>
  <c r="AG43" i="48"/>
  <c r="AG30" i="48"/>
  <c r="AI30" i="48"/>
  <c r="F19" i="51"/>
  <c r="D19" i="51"/>
  <c r="F20" i="51"/>
  <c r="D20" i="51"/>
  <c r="AG35" i="48"/>
  <c r="AI35" i="48"/>
  <c r="AI32" i="48"/>
  <c r="AG32" i="48"/>
  <c r="D15" i="51"/>
  <c r="F15" i="51"/>
  <c r="F16" i="51"/>
  <c r="D16" i="51"/>
  <c r="AC46" i="42"/>
  <c r="D8" i="51"/>
  <c r="F8" i="51"/>
  <c r="D3" i="51"/>
  <c r="F3" i="51"/>
  <c r="F5" i="51"/>
  <c r="D5" i="51"/>
  <c r="D13" i="51"/>
  <c r="F13" i="51"/>
  <c r="AI47" i="48"/>
  <c r="AG47" i="48"/>
  <c r="I89" i="48"/>
  <c r="AN89" i="48"/>
  <c r="O89" i="48" s="1"/>
  <c r="L88" i="48"/>
  <c r="M88" i="48"/>
  <c r="H21" i="4"/>
  <c r="H26" i="4" s="1"/>
  <c r="F56" i="41"/>
  <c r="B44" i="46"/>
  <c r="G5" i="4"/>
  <c r="B86" i="46" l="1"/>
  <c r="F51" i="41"/>
  <c r="B11" i="46"/>
  <c r="F5" i="4"/>
  <c r="F12" i="4" s="1"/>
  <c r="F55" i="4" s="1"/>
  <c r="G12" i="4"/>
  <c r="AA9" i="47"/>
  <c r="F6" i="41"/>
  <c r="H6" i="4"/>
  <c r="K6" i="4" s="1"/>
  <c r="B20" i="46"/>
  <c r="E8" i="1"/>
  <c r="D2" i="51"/>
  <c r="F12" i="51"/>
  <c r="G55" i="11"/>
  <c r="AG34" i="48"/>
  <c r="AD46" i="42"/>
  <c r="AG45" i="48"/>
  <c r="D9" i="51"/>
  <c r="AG28" i="48"/>
  <c r="D11" i="51"/>
  <c r="D17" i="51"/>
  <c r="D6" i="51"/>
  <c r="AI38" i="48"/>
  <c r="AG46" i="48"/>
  <c r="AH28" i="48"/>
  <c r="AH29" i="48" s="1"/>
  <c r="AH30" i="48" s="1"/>
  <c r="AH31" i="48" s="1"/>
  <c r="AH32" i="48" s="1"/>
  <c r="AH33" i="48" s="1"/>
  <c r="AH34" i="48" s="1"/>
  <c r="AH35" i="48" s="1"/>
  <c r="AH36" i="48" s="1"/>
  <c r="AH37" i="48" s="1"/>
  <c r="AH38" i="48" s="1"/>
  <c r="AH39" i="48" s="1"/>
  <c r="AH40" i="48" s="1"/>
  <c r="AH41" i="48" s="1"/>
  <c r="AH42" i="48" s="1"/>
  <c r="AH43" i="48" s="1"/>
  <c r="AH44" i="48" s="1"/>
  <c r="AH45" i="48" s="1"/>
  <c r="AH46" i="48" s="1"/>
  <c r="AH47" i="48" s="1"/>
  <c r="AH48" i="48" s="1"/>
  <c r="AH49" i="48" s="1"/>
  <c r="AH50" i="48" s="1"/>
  <c r="AH51" i="48" s="1"/>
  <c r="AH52" i="48" s="1"/>
  <c r="AH53" i="48" s="1"/>
  <c r="AH54" i="48" s="1"/>
  <c r="AH55" i="48" s="1"/>
  <c r="AH56" i="48" s="1"/>
  <c r="AH57" i="48" s="1"/>
  <c r="AH58" i="48" s="1"/>
  <c r="AH59" i="48" s="1"/>
  <c r="AH60" i="48" s="1"/>
  <c r="AH61" i="48" s="1"/>
  <c r="AH62" i="48" s="1"/>
  <c r="AH63" i="48" s="1"/>
  <c r="AH64" i="48" s="1"/>
  <c r="AH65" i="48" s="1"/>
  <c r="AH66" i="48" s="1"/>
  <c r="AH67" i="48" s="1"/>
  <c r="AH68" i="48" s="1"/>
  <c r="AH69" i="48" s="1"/>
  <c r="AH70" i="48" s="1"/>
  <c r="AH71" i="48" s="1"/>
  <c r="AG29" i="48"/>
  <c r="AI33" i="48"/>
  <c r="AI37" i="48"/>
  <c r="AI42" i="48"/>
  <c r="F7" i="51"/>
  <c r="G11" i="51" s="1"/>
  <c r="F21" i="51"/>
  <c r="AG41" i="48"/>
  <c r="D22" i="51"/>
  <c r="F14" i="51"/>
  <c r="D4" i="51"/>
  <c r="AI48" i="48"/>
  <c r="AG31" i="48"/>
  <c r="D18" i="51"/>
  <c r="AI36" i="48"/>
  <c r="D10" i="51"/>
  <c r="AG40" i="48"/>
  <c r="K21" i="4"/>
  <c r="K26" i="4"/>
  <c r="G3" i="51"/>
  <c r="H3" i="51" s="1"/>
  <c r="H2" i="51"/>
  <c r="G6" i="51"/>
  <c r="G5" i="51"/>
  <c r="G4" i="51"/>
  <c r="AL88" i="48"/>
  <c r="K89" i="48"/>
  <c r="D90" i="48"/>
  <c r="H5" i="4"/>
  <c r="F5" i="41"/>
  <c r="B19" i="46"/>
  <c r="B48" i="46"/>
  <c r="B6" i="46"/>
  <c r="H12" i="4" l="1"/>
  <c r="H55" i="4" s="1"/>
  <c r="E4" i="1"/>
  <c r="G13" i="51"/>
  <c r="G8" i="51"/>
  <c r="G9" i="51"/>
  <c r="G12" i="51"/>
  <c r="G18" i="51"/>
  <c r="G7" i="51"/>
  <c r="H7" i="51" s="1"/>
  <c r="G10" i="51"/>
  <c r="G17" i="51"/>
  <c r="G21" i="51"/>
  <c r="G19" i="51"/>
  <c r="G15" i="51"/>
  <c r="G14" i="51"/>
  <c r="G22" i="51"/>
  <c r="G20" i="51"/>
  <c r="G16" i="51"/>
  <c r="AG19" i="48"/>
  <c r="AG22" i="48" s="1"/>
  <c r="AH22" i="48" s="1"/>
  <c r="K5" i="4"/>
  <c r="H4" i="51"/>
  <c r="H6" i="51"/>
  <c r="H5" i="51"/>
  <c r="I90" i="48"/>
  <c r="AN90" i="48"/>
  <c r="O90" i="48" s="1"/>
  <c r="P88" i="48"/>
  <c r="Q88" i="48" s="1"/>
  <c r="R88" i="48" s="1"/>
  <c r="S88" i="48" s="1"/>
  <c r="T88" i="48" s="1"/>
  <c r="M89" i="48"/>
  <c r="L89" i="48"/>
  <c r="B3" i="46"/>
  <c r="B24" i="46"/>
  <c r="G55" i="4"/>
  <c r="J33" i="4" l="1"/>
  <c r="E18" i="1"/>
  <c r="J12" i="4"/>
  <c r="J26" i="4"/>
  <c r="K55" i="4"/>
  <c r="K12" i="4"/>
  <c r="H8" i="51"/>
  <c r="H13" i="51"/>
  <c r="H11" i="51"/>
  <c r="H10" i="51"/>
  <c r="H12" i="51"/>
  <c r="H9" i="51"/>
  <c r="H15" i="51"/>
  <c r="H16" i="51"/>
  <c r="H20" i="51"/>
  <c r="H18" i="51"/>
  <c r="H19" i="51"/>
  <c r="H22" i="51"/>
  <c r="H17" i="51"/>
  <c r="H14" i="51"/>
  <c r="H21" i="51"/>
  <c r="B15" i="46"/>
  <c r="J53" i="4"/>
  <c r="J48" i="4"/>
  <c r="J18" i="4"/>
  <c r="I55" i="4"/>
  <c r="J41" i="4"/>
  <c r="AL89" i="48"/>
  <c r="P89" i="48" s="1"/>
  <c r="Q89" i="48" s="1"/>
  <c r="R89" i="48" s="1"/>
  <c r="S89" i="48" s="1"/>
  <c r="T89" i="48" s="1"/>
  <c r="D91" i="48"/>
  <c r="K90" i="48"/>
  <c r="M90" i="48" l="1"/>
  <c r="L90" i="48"/>
  <c r="I91" i="48"/>
  <c r="AN91" i="48"/>
  <c r="O91" i="48" s="1"/>
  <c r="AL90" i="48" l="1"/>
  <c r="P90" i="48" s="1"/>
  <c r="Q90" i="48" s="1"/>
  <c r="R90" i="48" s="1"/>
  <c r="S90" i="48" s="1"/>
  <c r="T90" i="48" s="1"/>
  <c r="D92" i="48"/>
  <c r="K91" i="48"/>
  <c r="M91" i="48" l="1"/>
  <c r="L91" i="48"/>
  <c r="I92" i="48"/>
  <c r="AN92" i="48"/>
  <c r="O92" i="48" s="1"/>
  <c r="AL91" i="48" l="1"/>
  <c r="P91" i="48" s="1"/>
  <c r="Q91" i="48" s="1"/>
  <c r="R91" i="48" s="1"/>
  <c r="S91" i="48" s="1"/>
  <c r="T91" i="48" s="1"/>
  <c r="D93" i="48"/>
  <c r="K92" i="48"/>
  <c r="M92" i="48" l="1"/>
  <c r="L92" i="48"/>
  <c r="I93" i="48"/>
  <c r="AN93" i="48"/>
  <c r="O93" i="48" s="1"/>
  <c r="K93" i="48" l="1"/>
  <c r="D94" i="48"/>
  <c r="AL92" i="48"/>
  <c r="I94" i="48" l="1"/>
  <c r="AN94" i="48"/>
  <c r="O94" i="48" s="1"/>
  <c r="M93" i="48"/>
  <c r="L93" i="48"/>
  <c r="P92" i="48"/>
  <c r="Q92" i="48" s="1"/>
  <c r="R92" i="48" s="1"/>
  <c r="S92" i="48" s="1"/>
  <c r="T92" i="48" s="1"/>
  <c r="AL93" i="48" l="1"/>
  <c r="P93" i="48" s="1"/>
  <c r="Q93" i="48" s="1"/>
  <c r="R93" i="48" s="1"/>
  <c r="S93" i="48" s="1"/>
  <c r="T93" i="48" s="1"/>
  <c r="D95" i="48"/>
  <c r="K94" i="48"/>
  <c r="M94" i="48" l="1"/>
  <c r="L94" i="48"/>
  <c r="I95" i="48"/>
  <c r="AN95" i="48"/>
  <c r="O95" i="48" s="1"/>
  <c r="AL94" i="48" l="1"/>
  <c r="P94" i="48" s="1"/>
  <c r="D96" i="48"/>
  <c r="K95" i="48"/>
  <c r="Q94" i="48" l="1"/>
  <c r="R94" i="48" s="1"/>
  <c r="S94" i="48" s="1"/>
  <c r="T94" i="48" s="1"/>
  <c r="L95" i="48"/>
  <c r="M95" i="48"/>
  <c r="I96" i="48"/>
  <c r="AN96" i="48"/>
  <c r="O96" i="48" s="1"/>
  <c r="K96" i="48" l="1"/>
  <c r="D97" i="48"/>
  <c r="AL95" i="48"/>
  <c r="P95" i="48" l="1"/>
  <c r="Q95" i="48" s="1"/>
  <c r="I97" i="48"/>
  <c r="AN97" i="48"/>
  <c r="O97" i="48" s="1"/>
  <c r="L96" i="48"/>
  <c r="M96" i="48"/>
  <c r="R95" i="48" l="1"/>
  <c r="S95" i="48" s="1"/>
  <c r="T95" i="48" s="1"/>
  <c r="AL96" i="48"/>
  <c r="P96" i="48" s="1"/>
  <c r="Q96" i="48" s="1"/>
  <c r="R96" i="48" s="1"/>
  <c r="D98" i="48"/>
  <c r="K97" i="48"/>
  <c r="L97" i="48" l="1"/>
  <c r="M97" i="48"/>
  <c r="I98" i="48"/>
  <c r="AN98" i="48"/>
  <c r="O98" i="48" s="1"/>
  <c r="S96" i="48"/>
  <c r="T96" i="48" s="1"/>
  <c r="AL97" i="48" l="1"/>
  <c r="P97" i="48" s="1"/>
  <c r="Q97" i="48" s="1"/>
  <c r="K98" i="48"/>
  <c r="D99" i="48"/>
  <c r="R97" i="48" l="1"/>
  <c r="S97" i="48" s="1"/>
  <c r="T97" i="48" s="1"/>
  <c r="I99" i="48"/>
  <c r="AN99" i="48"/>
  <c r="O99" i="48" s="1"/>
  <c r="L98" i="48"/>
  <c r="M98" i="48"/>
  <c r="AL98" i="48" l="1"/>
  <c r="K99" i="48"/>
  <c r="D100" i="48"/>
  <c r="M99" i="48" l="1"/>
  <c r="L99" i="48"/>
  <c r="I100" i="48"/>
  <c r="AN100" i="48"/>
  <c r="O100" i="48" s="1"/>
  <c r="P98" i="48"/>
  <c r="Q98" i="48" s="1"/>
  <c r="R98" i="48" l="1"/>
  <c r="S98" i="48" s="1"/>
  <c r="T98" i="48" s="1"/>
  <c r="AL99" i="48"/>
  <c r="P99" i="48" s="1"/>
  <c r="Q99" i="48" s="1"/>
  <c r="D101" i="48"/>
  <c r="K100" i="48"/>
  <c r="L100" i="48" l="1"/>
  <c r="M100" i="48"/>
  <c r="I101" i="48"/>
  <c r="AN101" i="48"/>
  <c r="O101" i="48" s="1"/>
  <c r="R99" i="48"/>
  <c r="S99" i="48" s="1"/>
  <c r="T99" i="48" s="1"/>
  <c r="AL100" i="48" l="1"/>
  <c r="K101" i="48"/>
  <c r="D102" i="48"/>
  <c r="P100" i="48" l="1"/>
  <c r="Q100" i="48" s="1"/>
  <c r="R100" i="48" s="1"/>
  <c r="I102" i="48"/>
  <c r="AN102" i="48"/>
  <c r="O102" i="48" s="1"/>
  <c r="L101" i="48"/>
  <c r="M101" i="48"/>
  <c r="AL101" i="48" l="1"/>
  <c r="D103" i="48"/>
  <c r="K102" i="48"/>
  <c r="S100" i="48"/>
  <c r="T100" i="48" s="1"/>
  <c r="P101" i="48" l="1"/>
  <c r="Q101" i="48" s="1"/>
  <c r="L102" i="48"/>
  <c r="M102" i="48"/>
  <c r="I103" i="48"/>
  <c r="AN103" i="48"/>
  <c r="O103" i="48" s="1"/>
  <c r="R101" i="48" l="1"/>
  <c r="S101" i="48" s="1"/>
  <c r="T101" i="48" s="1"/>
  <c r="D104" i="48"/>
  <c r="K103" i="48"/>
  <c r="AL102" i="48"/>
  <c r="P102" i="48" l="1"/>
  <c r="Q102" i="48" s="1"/>
  <c r="M103" i="48"/>
  <c r="L103" i="48"/>
  <c r="I104" i="48"/>
  <c r="AN104" i="48"/>
  <c r="O104" i="48" s="1"/>
  <c r="R102" i="48" l="1"/>
  <c r="S102" i="48" s="1"/>
  <c r="T102" i="48" s="1"/>
  <c r="D105" i="48"/>
  <c r="K104" i="48"/>
  <c r="AL103" i="48"/>
  <c r="P103" i="48" s="1"/>
  <c r="Q103" i="48" s="1"/>
  <c r="R103" i="48" s="1"/>
  <c r="S103" i="48" l="1"/>
  <c r="T103" i="48" s="1"/>
  <c r="M104" i="48"/>
  <c r="L104" i="48"/>
  <c r="I105" i="48"/>
  <c r="AN105" i="48"/>
  <c r="O105" i="48" s="1"/>
  <c r="AL104" i="48" l="1"/>
  <c r="P104" i="48" s="1"/>
  <c r="Q104" i="48" s="1"/>
  <c r="R104" i="48" s="1"/>
  <c r="K105" i="48"/>
  <c r="D106" i="48"/>
  <c r="S104" i="48" l="1"/>
  <c r="T104" i="48" s="1"/>
  <c r="L105" i="48"/>
  <c r="M105" i="48"/>
  <c r="I106" i="48"/>
  <c r="AN106" i="48"/>
  <c r="O106" i="48" s="1"/>
  <c r="D107" i="48" l="1"/>
  <c r="K106" i="48"/>
  <c r="AL105" i="48"/>
  <c r="P105" i="48" s="1"/>
  <c r="Q105" i="48" s="1"/>
  <c r="R105" i="48" s="1"/>
  <c r="S105" i="48" l="1"/>
  <c r="T105" i="48" s="1"/>
  <c r="L106" i="48"/>
  <c r="M106" i="48"/>
  <c r="I107" i="48"/>
  <c r="K107" i="48" s="1"/>
  <c r="AN107" i="48"/>
  <c r="O107" i="48" s="1"/>
  <c r="O24" i="48" s="1"/>
  <c r="M107" i="48" l="1"/>
  <c r="L107" i="48"/>
  <c r="AL106" i="48"/>
  <c r="P106" i="48" s="1"/>
  <c r="Q106" i="48" s="1"/>
  <c r="R106" i="48" s="1"/>
  <c r="AL107" i="48" l="1"/>
  <c r="L24" i="48"/>
  <c r="M24" i="48"/>
  <c r="L15" i="48"/>
  <c r="L14" i="48" s="1"/>
  <c r="S106" i="48"/>
  <c r="T106" i="48" s="1"/>
  <c r="P107" i="48" l="1"/>
  <c r="Q107" i="48" l="1"/>
  <c r="Q24" i="48" s="1"/>
  <c r="P24" i="48"/>
  <c r="R107" i="48" l="1"/>
  <c r="R24" i="48" l="1"/>
  <c r="S107" i="48"/>
  <c r="S24" i="48" l="1"/>
  <c r="T107" i="48"/>
  <c r="T24" i="48" s="1"/>
  <c r="L8" i="48" l="1"/>
  <c r="AI27" i="48"/>
  <c r="N10" i="48" s="1"/>
  <c r="L11" i="48" l="1"/>
  <c r="L12" i="48" s="1"/>
  <c r="L13" i="48" s="1"/>
  <c r="N8" i="48"/>
  <c r="BB28" i="48" l="1"/>
  <c r="BC28" i="48" s="1"/>
  <c r="BB20" i="48"/>
  <c r="BC20" i="48" s="1"/>
  <c r="BB32" i="48"/>
  <c r="BC32" i="48" s="1"/>
  <c r="BB29" i="48"/>
  <c r="BC29" i="48" s="1"/>
  <c r="BB16" i="48"/>
  <c r="BC16" i="48" s="1"/>
  <c r="BB17" i="48"/>
  <c r="BC17" i="48" s="1"/>
  <c r="BB11" i="48"/>
  <c r="BC11" i="48" s="1"/>
  <c r="BB21" i="48"/>
  <c r="BC21" i="48" s="1"/>
  <c r="BB19" i="48"/>
  <c r="BC19" i="48" s="1"/>
  <c r="BB33" i="48"/>
  <c r="BC33" i="48" s="1"/>
  <c r="BB23" i="48"/>
  <c r="BC23" i="48" s="1"/>
  <c r="BB18" i="48"/>
  <c r="BC18" i="48" s="1"/>
  <c r="BB13" i="48"/>
  <c r="BC13" i="48" s="1"/>
  <c r="BB31" i="48"/>
  <c r="BC31" i="48" s="1"/>
  <c r="BB12" i="48"/>
  <c r="BC12" i="48" s="1"/>
  <c r="BB34" i="48"/>
  <c r="BC34" i="48" s="1"/>
  <c r="BB24" i="48"/>
  <c r="BC24" i="48" s="1"/>
  <c r="BB30" i="48"/>
  <c r="BC30" i="48" s="1"/>
  <c r="BB25" i="48"/>
  <c r="BC25" i="48" s="1"/>
  <c r="BB27" i="48"/>
  <c r="BC27" i="48" s="1"/>
  <c r="BB22" i="48"/>
  <c r="BC22" i="48" s="1"/>
  <c r="BB35" i="48"/>
  <c r="BC35" i="48" s="1"/>
  <c r="BB14" i="48"/>
  <c r="BC14" i="48" s="1"/>
  <c r="BB15" i="48"/>
  <c r="BC15" i="48" s="1"/>
  <c r="BB26" i="48"/>
  <c r="BC26" i="48" s="1"/>
</calcChain>
</file>

<file path=xl/comments1.xml><?xml version="1.0" encoding="utf-8"?>
<comments xmlns="http://schemas.openxmlformats.org/spreadsheetml/2006/main">
  <authors>
    <author>czvp1w</author>
  </authors>
  <commentList>
    <comment ref="M1" authorId="0" shapeId="0">
      <text>
        <r>
          <rPr>
            <b/>
            <sz val="8"/>
            <color indexed="81"/>
            <rFont val="Tahoma"/>
            <family val="2"/>
          </rPr>
          <t>czvp1w:</t>
        </r>
        <r>
          <rPr>
            <sz val="8"/>
            <color indexed="81"/>
            <rFont val="Tahoma"/>
            <family val="2"/>
          </rPr>
          <t xml:space="preserve">
</t>
        </r>
        <r>
          <rPr>
            <sz val="12"/>
            <color indexed="81"/>
            <rFont val="Tahoma"/>
            <family val="2"/>
          </rPr>
          <t xml:space="preserve">updated from WUTC settlement effective 1/1/12
</t>
        </r>
      </text>
    </comment>
    <comment ref="M3" authorId="0" shapeId="0">
      <text>
        <r>
          <rPr>
            <b/>
            <sz val="8"/>
            <color indexed="81"/>
            <rFont val="Tahoma"/>
            <family val="2"/>
          </rPr>
          <t>czvp1w:</t>
        </r>
        <r>
          <rPr>
            <sz val="8"/>
            <color indexed="81"/>
            <rFont val="Tahoma"/>
            <family val="2"/>
          </rPr>
          <t xml:space="preserve">
</t>
        </r>
        <r>
          <rPr>
            <sz val="14"/>
            <color indexed="81"/>
            <rFont val="Tahoma"/>
            <family val="2"/>
          </rPr>
          <t>update from WUTC settlement effective 1/1/12 (plug amount per black box settlement)</t>
        </r>
      </text>
    </comment>
  </commentList>
</comments>
</file>

<file path=xl/comments10.xml><?xml version="1.0" encoding="utf-8"?>
<comments xmlns="http://schemas.openxmlformats.org/spreadsheetml/2006/main">
  <authors>
    <author>tzmj9b</author>
  </authors>
  <commentList>
    <comment ref="J6"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K6"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11.xml><?xml version="1.0" encoding="utf-8"?>
<comments xmlns="http://schemas.openxmlformats.org/spreadsheetml/2006/main">
  <authors>
    <author>tzmj9b</author>
  </authors>
  <commentList>
    <comment ref="D14" authorId="0" shapeId="0">
      <text>
        <r>
          <rPr>
            <b/>
            <sz val="9"/>
            <color indexed="81"/>
            <rFont val="Tahoma"/>
            <family val="2"/>
          </rPr>
          <t xml:space="preserve">Dan – Use these numbers for your costs.  A better estimate, Vern  agreed.  Tamara
From: Smith, David R. 
Sent: Friday, May 12, 2017 11:08 AM
To: Bradley, Tamara &lt;Tamara.Bradley@avistacorp.com&gt;
Cc: Petty, Valerie &lt;Valerie.Petty@avistacorp.com&gt;; Pickett, Rodney &lt;Rodney.Pickett@avistacorp.com&gt;
Subject: RE: Cost of replacing an ERT
Tamara,
I can speak to the costs that we are paying our contractor Southern Cross for the Oregon ERT Replacement Program:
1. Materials
a. Residential - $55.77 each (includes the ERT module, index, and programming)
b. Commercial - $201.22 each (includes the ERT module, index, and programming)
2. Labor to replace ERT - $21.42 each
3. Total
a. Residential - $77.19 each
b. Commercial - $222.64 each
I will have to defer the costs for an Avista Servicemen to replace an ERT to Rodney.  I believe Rodney took this cost into account when his group performed an asset management study in 2015.
Dave
</t>
        </r>
      </text>
    </comment>
    <comment ref="G44" authorId="0" shapeId="0">
      <text>
        <r>
          <rPr>
            <b/>
            <sz val="9"/>
            <color indexed="81"/>
            <rFont val="Tahoma"/>
            <family val="2"/>
          </rPr>
          <t>tzmj9b:</t>
        </r>
        <r>
          <rPr>
            <sz val="9"/>
            <color indexed="81"/>
            <rFont val="Tahoma"/>
            <family val="2"/>
          </rPr>
          <t xml:space="preserve">
better to have a balanced replacement with some early removals because the replacement costs offset the loss of remaining life of early battery replacement</t>
        </r>
      </text>
    </comment>
  </commentList>
</comments>
</file>

<file path=xl/comments12.xml><?xml version="1.0" encoding="utf-8"?>
<comments xmlns="http://schemas.openxmlformats.org/spreadsheetml/2006/main">
  <authors>
    <author>tzmj9b</author>
  </authors>
  <commentList>
    <comment ref="J6"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K6"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13.xml><?xml version="1.0" encoding="utf-8"?>
<comments xmlns="http://schemas.openxmlformats.org/spreadsheetml/2006/main">
  <authors>
    <author>tzmj9b</author>
    <author>CustomerSolutions</author>
  </authors>
  <commentList>
    <comment ref="B17" authorId="0" shapeId="0">
      <text>
        <r>
          <rPr>
            <b/>
            <sz val="9"/>
            <color indexed="81"/>
            <rFont val="Tahoma"/>
            <family val="2"/>
          </rPr>
          <t>Jon Thompson estimate $460,000 every 5 years</t>
        </r>
      </text>
    </comment>
    <comment ref="C23" authorId="0" shapeId="0">
      <text>
        <r>
          <rPr>
            <b/>
            <sz val="8"/>
            <color indexed="81"/>
            <rFont val="Tahoma"/>
            <family val="2"/>
          </rPr>
          <t>would inlcude depreciation, fuel, maintenance and other costs averaged</t>
        </r>
      </text>
    </comment>
    <comment ref="D27" authorId="0" shapeId="0">
      <text>
        <r>
          <rPr>
            <b/>
            <sz val="11"/>
            <color indexed="81"/>
            <rFont val="Tahoma"/>
            <family val="2"/>
          </rPr>
          <t>Took the $265000/56 months and then multipled by 12 for annualized number to get $56,785. Numbers were supplied by Tony Klutz and represent workers comp numbers.</t>
        </r>
      </text>
    </comment>
    <comment ref="G41" authorId="1" shapeId="0">
      <text>
        <r>
          <rPr>
            <b/>
            <sz val="8"/>
            <color indexed="81"/>
            <rFont val="Tahoma"/>
            <family val="2"/>
          </rPr>
          <t>http://www.cushmanwakefield.com/~/media/marketbeat/2015/02/Portland_Americas_MarketBeat_Office_Q42014.pdf shows that $20/sqft assumption is within reason</t>
        </r>
      </text>
    </comment>
  </commentList>
</comments>
</file>

<file path=xl/comments14.xml><?xml version="1.0" encoding="utf-8"?>
<comments xmlns="http://schemas.openxmlformats.org/spreadsheetml/2006/main">
  <authors>
    <author>tc={42E88F79-7C8D-4E0C-BF7D-63AC81709472}</author>
    <author>tzmj9b</author>
    <author>dzd6mf</author>
  </authors>
  <commentList>
    <comment ref="H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Changed on 6/19/2020 - to refelct new information about arate case development - that the tariff will be changed to allow this.</t>
        </r>
      </text>
    </comment>
    <comment ref="D5" authorId="1" shapeId="0">
      <text>
        <r>
          <rPr>
            <b/>
            <sz val="9"/>
            <color indexed="81"/>
            <rFont val="Tahoma"/>
            <family val="2"/>
          </rPr>
          <t>tzmj9b:</t>
        </r>
        <r>
          <rPr>
            <sz val="9"/>
            <color indexed="81"/>
            <rFont val="Tahoma"/>
            <family val="2"/>
          </rPr>
          <t xml:space="preserve">
not load dependent</t>
        </r>
      </text>
    </comment>
    <comment ref="D19" authorId="2" shapeId="0">
      <text>
        <r>
          <rPr>
            <b/>
            <sz val="9"/>
            <color indexed="81"/>
            <rFont val="Tahoma"/>
            <family val="2"/>
          </rPr>
          <t>dzd6mf:</t>
        </r>
        <r>
          <rPr>
            <sz val="9"/>
            <color indexed="81"/>
            <rFont val="Tahoma"/>
            <family val="2"/>
          </rPr>
          <t xml:space="preserve">
Can we put this into cost:  
OSM or Serviceman labor rate * number of customers affected = Cost savings.
</t>
        </r>
      </text>
    </comment>
  </commentList>
</comments>
</file>

<file path=xl/comments15.xml><?xml version="1.0" encoding="utf-8"?>
<comments xmlns="http://schemas.openxmlformats.org/spreadsheetml/2006/main">
  <authors>
    <author>Burgess, Dan</author>
  </authors>
  <commentList>
    <comment ref="B8" authorId="0" shapeId="0">
      <text>
        <r>
          <rPr>
            <b/>
            <sz val="9"/>
            <color indexed="81"/>
            <rFont val="Tahoma"/>
            <family val="2"/>
          </rPr>
          <t>updated with Larry's numbers on 7/28/2020
Used a more conservative estimate which reduced the amount of the benefits</t>
        </r>
      </text>
    </comment>
  </commentList>
</comments>
</file>

<file path=xl/comments16.xml><?xml version="1.0" encoding="utf-8"?>
<comments xmlns="http://schemas.openxmlformats.org/spreadsheetml/2006/main">
  <authors>
    <author>Burgess, Dan</author>
  </authors>
  <commentList>
    <comment ref="J6" authorId="0" shapeId="0">
      <text>
        <r>
          <rPr>
            <b/>
            <sz val="9"/>
            <color indexed="81"/>
            <rFont val="Tahoma"/>
            <family val="2"/>
          </rPr>
          <t>updated with Larry's numbers on 7/28/2020
Used a more conservative estimate which reduced the amount of the benefits</t>
        </r>
      </text>
    </comment>
  </commentList>
</comments>
</file>

<file path=xl/comments17.xml><?xml version="1.0" encoding="utf-8"?>
<comments xmlns="http://schemas.openxmlformats.org/spreadsheetml/2006/main">
  <authors>
    <author>tzmj9b</author>
  </authors>
  <commentList>
    <comment ref="E22" authorId="0" shapeId="0">
      <text/>
    </comment>
  </commentList>
</comments>
</file>

<file path=xl/comments18.xml><?xml version="1.0" encoding="utf-8"?>
<comments xmlns="http://schemas.openxmlformats.org/spreadsheetml/2006/main">
  <authors>
    <author>Burgess, Dan</author>
    <author>tzmj9b</author>
  </authors>
  <commentList>
    <comment ref="M17" authorId="0" shapeId="0">
      <text>
        <r>
          <rPr>
            <b/>
            <sz val="9"/>
            <color indexed="81"/>
            <rFont val="Tahoma"/>
            <family val="2"/>
          </rPr>
          <t>Burgess, Dan:</t>
        </r>
        <r>
          <rPr>
            <sz val="9"/>
            <color indexed="81"/>
            <rFont val="Tahoma"/>
            <family val="2"/>
          </rPr>
          <t xml:space="preserve">
((($G$45)*(1+$B$22+$B$23)^COUNT($C3:L3))*L3)*(($B$24/(1-$B$24))*$B$25)-($B$20)</t>
        </r>
      </text>
    </comment>
    <comment ref="F39" authorId="1" shapeId="0">
      <text/>
    </comment>
  </commentList>
</comments>
</file>

<file path=xl/comments19.xml><?xml version="1.0" encoding="utf-8"?>
<comments xmlns="http://schemas.openxmlformats.org/spreadsheetml/2006/main">
  <authors>
    <author>Burgess, Dan</author>
    <author>tzmj9b</author>
    <author>jjs7340</author>
  </authors>
  <commentList>
    <comment ref="B5" authorId="0" shapeId="0">
      <text>
        <r>
          <rPr>
            <b/>
            <sz val="9"/>
            <color indexed="81"/>
            <rFont val="Tahoma"/>
            <family val="2"/>
          </rPr>
          <t>Burgess, Dan:</t>
        </r>
        <r>
          <rPr>
            <sz val="9"/>
            <color indexed="81"/>
            <rFont val="Tahoma"/>
            <family val="2"/>
          </rPr>
          <t xml:space="preserve">
updated to estimate it at 0.1% of revenue</t>
        </r>
      </text>
    </comment>
    <comment ref="C21" authorId="1" shapeId="0">
      <text>
        <r>
          <rPr>
            <b/>
            <sz val="9"/>
            <color indexed="81"/>
            <rFont val="Tahoma"/>
            <family val="2"/>
          </rPr>
          <t xml:space="preserve">.375% </t>
        </r>
        <r>
          <rPr>
            <b/>
            <sz val="8"/>
            <color indexed="81"/>
            <rFont val="Tahoma"/>
            <family val="2"/>
          </rPr>
          <t>(Average of .25% and .50%)</t>
        </r>
        <r>
          <rPr>
            <b/>
            <sz val="9"/>
            <color indexed="81"/>
            <rFont val="Tahoma"/>
            <family val="2"/>
          </rPr>
          <t xml:space="preserve"> for Electric at 65% of Revenue + .1875% for Gas at 35% of Revenue</t>
        </r>
      </text>
    </comment>
    <comment ref="A24" authorId="2" shapeId="0">
      <text>
        <r>
          <rPr>
            <b/>
            <sz val="9"/>
            <color indexed="81"/>
            <rFont val="Tahoma"/>
            <family val="2"/>
          </rPr>
          <t>1 FTE, Field, Billing, Legal Costs, O&amp;M related to analytical tools, less costs recovered from customer</t>
        </r>
      </text>
    </comment>
  </commentList>
</comments>
</file>

<file path=xl/comments2.xml><?xml version="1.0" encoding="utf-8"?>
<comments xmlns="http://schemas.openxmlformats.org/spreadsheetml/2006/main">
  <authors>
    <author>tzmj9b</author>
  </authors>
  <commentList>
    <comment ref="I13" authorId="0" shapeId="0">
      <text>
        <r>
          <rPr>
            <b/>
            <sz val="9"/>
            <color indexed="81"/>
            <rFont val="Tahoma"/>
            <family val="2"/>
          </rPr>
          <t>Changed to a 15 year per Liz Andrews (1/25/2016) - prior was 10 year</t>
        </r>
      </text>
    </comment>
  </commentList>
</comments>
</file>

<file path=xl/comments20.xml><?xml version="1.0" encoding="utf-8"?>
<comments xmlns="http://schemas.openxmlformats.org/spreadsheetml/2006/main">
  <authors>
    <author>Burgess, Dan</author>
  </authors>
  <commentList>
    <comment ref="C8" authorId="0" shapeId="0">
      <text>
        <r>
          <rPr>
            <b/>
            <sz val="9"/>
            <color indexed="81"/>
            <rFont val="Tahoma"/>
            <family val="2"/>
          </rPr>
          <t>Meter shop found failed meters during the A base socket update</t>
        </r>
      </text>
    </comment>
  </commentList>
</comments>
</file>

<file path=xl/comments21.xml><?xml version="1.0" encoding="utf-8"?>
<comments xmlns="http://schemas.openxmlformats.org/spreadsheetml/2006/main">
  <authors>
    <author>CustomerSolutions</author>
    <author>Burgess, Dan</author>
    <author>tmm8381</author>
  </authors>
  <commentList>
    <comment ref="B2" authorId="0" shapeId="0">
      <text>
        <r>
          <rPr>
            <b/>
            <sz val="8"/>
            <color indexed="81"/>
            <rFont val="Tahoma"/>
            <family val="2"/>
          </rPr>
          <t xml:space="preserve">SELECT WP_SRV_ADDRESS.STATE_CDE, Year([CREATION_DTE]) AS [Year], WP_MTRD_HIST.MTR_RDG_CDE, Count(WP_MTRD_HIST.USAGE_PT_KY) AS CountOfUSAGE_PT_KY
FROM (WP_MTRD_HIST INNER JOIN WP_USAGE_POINT ON WP_MTRD_HIST.USAGE_PT_KY = WP_USAGE_POINT.USAGE_PT_KY) INNER JOIN WP_SRV_ADDRESS ON WP_USAGE_POINT.SRV_ADDR_KY = WP_SRV_ADDRESS.SRV_ADDR_KY
WHERE (((WP_MTRD_HIST.CREATION_DTE) Between #1/1/2012# And #12/31/2014#) AND ((WP_MTRD_HIST.SRV_BILL_CDE)&lt;&gt;"X"))
GROUP BY WP_SRV_ADDRESS.STATE_CDE, Year([CREATION_DTE]), WP_MTRD_HIST.MTR_RDG_CDE
HAVING (((WP_SRV_ADDRESS.STATE_CDE)&lt;&gt;"MT") AND ((WP_MTRD_HIST.MTR_RDG_CDE)="K" Or (WP_MTRD_HIST.MTR_RDG_CDE)="E"));
</t>
        </r>
      </text>
    </comment>
    <comment ref="C11" authorId="1" shapeId="0">
      <text>
        <r>
          <rPr>
            <b/>
            <sz val="9"/>
            <color indexed="81"/>
            <rFont val="Tahoma"/>
            <family val="2"/>
          </rPr>
          <t>Burgess, Dan:</t>
        </r>
        <r>
          <rPr>
            <sz val="9"/>
            <color indexed="81"/>
            <rFont val="Tahoma"/>
            <family val="2"/>
          </rPr>
          <t xml:space="preserve">
was 6.5 minute - adjusting up to 9 minutes based on Billing's input</t>
        </r>
      </text>
    </comment>
    <comment ref="C14" authorId="1" shapeId="0">
      <text>
        <r>
          <rPr>
            <b/>
            <sz val="9"/>
            <color indexed="81"/>
            <rFont val="Tahoma"/>
            <family val="2"/>
          </rPr>
          <t>Burgess, Dan:</t>
        </r>
        <r>
          <rPr>
            <sz val="9"/>
            <color indexed="81"/>
            <rFont val="Tahoma"/>
            <family val="2"/>
          </rPr>
          <t xml:space="preserve">
Changed from 97% to reflect what has happened in Idaho where there is interval data</t>
        </r>
      </text>
    </comment>
    <comment ref="B24" authorId="2" shapeId="0">
      <text>
        <r>
          <rPr>
            <b/>
            <sz val="9"/>
            <color indexed="81"/>
            <rFont val="Tahoma"/>
            <family val="2"/>
          </rPr>
          <t>tmm8381:</t>
        </r>
        <r>
          <rPr>
            <sz val="9"/>
            <color indexed="81"/>
            <rFont val="Tahoma"/>
            <family val="2"/>
          </rPr>
          <t xml:space="preserve">
Account is flagged as needing review. CSR: Select the account, inquire CC&amp;B, review read history</t>
        </r>
      </text>
    </comment>
  </commentList>
</comments>
</file>

<file path=xl/comments22.xml><?xml version="1.0" encoding="utf-8"?>
<comments xmlns="http://schemas.openxmlformats.org/spreadsheetml/2006/main">
  <authors>
    <author>CustomerSolutions</author>
  </authors>
  <commentList>
    <comment ref="C8" authorId="0" shapeId="0">
      <text>
        <r>
          <rPr>
            <b/>
            <sz val="8"/>
            <color indexed="81"/>
            <rFont val="Tahoma"/>
            <family val="2"/>
          </rPr>
          <t>5,939,794 in 2013 and 6,008,277 in 2014</t>
        </r>
      </text>
    </comment>
  </commentList>
</comments>
</file>

<file path=xl/comments23.xml><?xml version="1.0" encoding="utf-8"?>
<comments xmlns="http://schemas.openxmlformats.org/spreadsheetml/2006/main">
  <authors>
    <author>Burgess, Dan</author>
  </authors>
  <commentList>
    <comment ref="C13" authorId="0" shapeId="0">
      <text>
        <r>
          <rPr>
            <b/>
            <sz val="9"/>
            <color indexed="81"/>
            <rFont val="Tahoma"/>
            <family val="2"/>
          </rPr>
          <t>Burgess, Dan:</t>
        </r>
        <r>
          <rPr>
            <sz val="9"/>
            <color indexed="81"/>
            <rFont val="Tahoma"/>
            <family val="2"/>
          </rPr>
          <t xml:space="preserve">
Updated from 5.5 to 9 minutes based on Billing group refreshed analysis</t>
        </r>
      </text>
    </comment>
  </commentList>
</comments>
</file>

<file path=xl/comments24.xml><?xml version="1.0" encoding="utf-8"?>
<comments xmlns="http://schemas.openxmlformats.org/spreadsheetml/2006/main">
  <authors>
    <author>Burgess, Dan</author>
  </authors>
  <commentList>
    <comment ref="C23" authorId="0" shapeId="0">
      <text>
        <r>
          <rPr>
            <b/>
            <sz val="9"/>
            <color indexed="81"/>
            <rFont val="Tahoma"/>
            <family val="2"/>
          </rPr>
          <t>Burgess, Dan:</t>
        </r>
        <r>
          <rPr>
            <sz val="9"/>
            <color indexed="81"/>
            <rFont val="Tahoma"/>
            <family val="2"/>
          </rPr>
          <t xml:space="preserve">
Updated 5/22 - updated cellular costs that are avoided</t>
        </r>
      </text>
    </comment>
  </commentList>
</comments>
</file>

<file path=xl/comments3.xml><?xml version="1.0" encoding="utf-8"?>
<comments xmlns="http://schemas.openxmlformats.org/spreadsheetml/2006/main">
  <authors>
    <author>tzmj9b</author>
    <author>Malensky, Vern</author>
  </authors>
  <commentList>
    <comment ref="D2" authorId="0" shapeId="0">
      <text>
        <r>
          <rPr>
            <b/>
            <sz val="9"/>
            <color indexed="81"/>
            <rFont val="Tahoma"/>
            <family val="2"/>
          </rPr>
          <t>Q1 2017 Update 4-17-2017 tab Line 78 cells BP:BT from WA AMI Monthly Budget.  Vern sent forward message from Jeanne Pluth (5/5/2017)</t>
        </r>
      </text>
    </comment>
    <comment ref="D4" authorId="0" shapeId="0">
      <text>
        <r>
          <rPr>
            <b/>
            <sz val="9"/>
            <color indexed="81"/>
            <rFont val="Tahoma"/>
            <family val="2"/>
          </rPr>
          <t>tzmj9b:</t>
        </r>
        <r>
          <rPr>
            <sz val="9"/>
            <color indexed="81"/>
            <rFont val="Tahoma"/>
            <family val="2"/>
          </rPr>
          <t xml:space="preserve">
Original accelerated meter depreciation.  This depreciation will need to change as a result of delayed deployment</t>
        </r>
      </text>
    </comment>
    <comment ref="D16" authorId="0" shapeId="0">
      <text>
        <r>
          <rPr>
            <b/>
            <sz val="9"/>
            <color indexed="81"/>
            <rFont val="Tahoma"/>
            <family val="2"/>
          </rPr>
          <t>Q1 2017 Update 4-17-2017 tab Line 78 cells BP:BT from WA AMI Monthly Budget.  Vern sent forward message from Jeanne Pluth (5/5/2017)</t>
        </r>
      </text>
    </comment>
    <comment ref="D17" authorId="0" shapeId="0">
      <text>
        <r>
          <rPr>
            <b/>
            <sz val="9"/>
            <color indexed="81"/>
            <rFont val="Tahoma"/>
            <family val="2"/>
          </rPr>
          <t>Vern's Update 8/22/2017
O&amp;M Spreadsheet - Early Years (2016-2021)</t>
        </r>
      </text>
    </comment>
    <comment ref="B26" authorId="1" shapeId="0">
      <text>
        <r>
          <rPr>
            <b/>
            <sz val="9"/>
            <color indexed="81"/>
            <rFont val="Tahoma"/>
            <family val="2"/>
          </rPr>
          <t>Malensky, Vern:</t>
        </r>
        <r>
          <rPr>
            <sz val="9"/>
            <color indexed="81"/>
            <rFont val="Tahoma"/>
            <family val="2"/>
          </rPr>
          <t xml:space="preserve">
This should not extend out past 2023 in O&amp;M forecasts… after warranty is up, these will move to capital.
$50 install labor per meter.  1.0% incremental increase in failures of installed meters per year. Only extends until 2023 as O&amp;M due to warranty.</t>
        </r>
      </text>
    </comment>
    <comment ref="B27" authorId="0" shapeId="0">
      <text>
        <r>
          <rPr>
            <b/>
            <sz val="9"/>
            <color indexed="81"/>
            <rFont val="Tahoma"/>
            <family val="2"/>
          </rPr>
          <t>Communications with customers regarding using their advanced meter after the meter has been deployed was deemed O&amp;M, and is represented here for forecasting purposes.</t>
        </r>
      </text>
    </comment>
  </commentList>
</comments>
</file>

<file path=xl/comments4.xml><?xml version="1.0" encoding="utf-8"?>
<comments xmlns="http://schemas.openxmlformats.org/spreadsheetml/2006/main">
  <authors>
    <author>tzmj9b</author>
  </authors>
  <commentList>
    <comment ref="B7" authorId="0" shapeId="0">
      <text>
        <r>
          <rPr>
            <b/>
            <sz val="9"/>
            <color indexed="81"/>
            <rFont val="Tahoma"/>
            <family val="2"/>
          </rPr>
          <t>Vern's Update 8/22/2017
O&amp;M Spreadsheet - Early Years (2016-2021)</t>
        </r>
      </text>
    </comment>
    <comment ref="I7" authorId="0" shapeId="0">
      <text>
        <r>
          <rPr>
            <b/>
            <sz val="9"/>
            <color indexed="81"/>
            <rFont val="Tahoma"/>
            <family val="2"/>
          </rPr>
          <t>reduced meter replacements under warranty (VM 8/22/17)</t>
        </r>
      </text>
    </comment>
    <comment ref="B8" authorId="0" shapeId="0">
      <text>
        <r>
          <rPr>
            <b/>
            <sz val="9"/>
            <color indexed="81"/>
            <rFont val="Tahoma"/>
            <family val="2"/>
          </rPr>
          <t>Vern's Update 8/22/2017
O&amp;M Spreadsheet - Early Years (2016-2021)</t>
        </r>
      </text>
    </comment>
  </commentList>
</comments>
</file>

<file path=xl/comments5.xml><?xml version="1.0" encoding="utf-8"?>
<comments xmlns="http://schemas.openxmlformats.org/spreadsheetml/2006/main">
  <authors>
    <author>tzmj9b</author>
  </authors>
  <commentList>
    <comment ref="D5" authorId="0" shapeId="0">
      <text>
        <r>
          <rPr>
            <b/>
            <sz val="9"/>
            <color indexed="81"/>
            <rFont val="Tahoma"/>
            <family val="2"/>
          </rPr>
          <t>Provide phaseout by year</t>
        </r>
      </text>
    </comment>
    <comment ref="D25" authorId="0" shapeId="0">
      <text>
        <r>
          <rPr>
            <b/>
            <sz val="9"/>
            <color indexed="81"/>
            <rFont val="Tahoma"/>
            <family val="2"/>
          </rPr>
          <t xml:space="preserve">Regulatory Requirement - Cannot end without Commission Approval
</t>
        </r>
      </text>
    </comment>
    <comment ref="D28" authorId="0" shapeId="0">
      <text>
        <r>
          <rPr>
            <b/>
            <sz val="9"/>
            <color indexed="81"/>
            <rFont val="Tahoma"/>
            <family val="2"/>
          </rPr>
          <t>Could be an offset if reduction in outside labor (Contractors)</t>
        </r>
      </text>
    </comment>
  </commentList>
</comments>
</file>

<file path=xl/comments6.xml><?xml version="1.0" encoding="utf-8"?>
<comments xmlns="http://schemas.openxmlformats.org/spreadsheetml/2006/main">
  <authors>
    <author>tzmj9b</author>
  </authors>
  <commentList>
    <comment ref="D19" authorId="0" shapeId="0">
      <text>
        <r>
          <rPr>
            <sz val="11"/>
            <color indexed="81"/>
            <rFont val="Tahoma"/>
            <family val="2"/>
          </rPr>
          <t>tzmj9b: Currently W/O decisions may not correlate with AMI activity based on decision to write off amounts that were incurred prior to implementation or might occur post implementation - resulting in arbitrary values for benefits</t>
        </r>
      </text>
    </comment>
    <comment ref="E43" authorId="0" shapeId="0">
      <text>
        <r>
          <rPr>
            <b/>
            <sz val="9"/>
            <color indexed="81"/>
            <rFont val="Tahoma"/>
            <family val="2"/>
          </rPr>
          <t>tzmj9b:</t>
        </r>
        <r>
          <rPr>
            <sz val="9"/>
            <color indexed="81"/>
            <rFont val="Tahoma"/>
            <family val="2"/>
          </rPr>
          <t xml:space="preserve">
reduced to zero per conversation with Larry</t>
        </r>
      </text>
    </comment>
  </commentList>
</comments>
</file>

<file path=xl/comments7.xml><?xml version="1.0" encoding="utf-8"?>
<comments xmlns="http://schemas.openxmlformats.org/spreadsheetml/2006/main">
  <authors>
    <author>tzmj9b</author>
  </authors>
  <commentList>
    <comment ref="B1" authorId="0" shapeId="0">
      <text>
        <r>
          <rPr>
            <b/>
            <sz val="9"/>
            <color indexed="81"/>
            <rFont val="Tahoma"/>
            <family val="2"/>
          </rPr>
          <t>1/13/2016 - For 2016, our rates are set to collect $492 million for electric service in Washington, and $157 million for natural gas.  (per LL)</t>
        </r>
      </text>
    </comment>
  </commentList>
</comments>
</file>

<file path=xl/comments8.xml><?xml version="1.0" encoding="utf-8"?>
<comments xmlns="http://schemas.openxmlformats.org/spreadsheetml/2006/main">
  <authors>
    <author>tzmj9b</author>
  </authors>
  <commentList>
    <comment ref="J7" authorId="0" shapeId="0">
      <text>
        <r>
          <rPr>
            <b/>
            <sz val="9"/>
            <color indexed="81"/>
            <rFont val="Tahoma"/>
            <family val="2"/>
          </rPr>
          <t>tzmj9b:</t>
        </r>
        <r>
          <rPr>
            <sz val="9"/>
            <color indexed="81"/>
            <rFont val="Tahoma"/>
            <family val="2"/>
          </rPr>
          <t xml:space="preserve">
Meters that could have been installed were not available for production (still being piloted)</t>
        </r>
      </text>
    </comment>
    <comment ref="F10" authorId="0" shapeId="0">
      <text>
        <r>
          <rPr>
            <b/>
            <sz val="9"/>
            <color indexed="81"/>
            <rFont val="Tahoma"/>
            <family val="2"/>
          </rPr>
          <t>Avoided Landfill Costs</t>
        </r>
      </text>
    </comment>
    <comment ref="F11" authorId="0" shapeId="0">
      <text>
        <r>
          <rPr>
            <b/>
            <sz val="9"/>
            <color indexed="81"/>
            <rFont val="Tahoma"/>
            <family val="2"/>
          </rPr>
          <t>tzmj9b:</t>
        </r>
        <r>
          <rPr>
            <sz val="9"/>
            <color indexed="81"/>
            <rFont val="Tahoma"/>
            <family val="2"/>
          </rPr>
          <t xml:space="preserve">
dropped to zero value per Larry (conversation with David Meyer)</t>
        </r>
      </text>
    </comment>
    <comment ref="I11"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J11"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9.xml><?xml version="1.0" encoding="utf-8"?>
<comments xmlns="http://schemas.openxmlformats.org/spreadsheetml/2006/main">
  <authors>
    <author>tzmj9b</author>
    <author>CustomerSolutions</author>
  </authors>
  <commentList>
    <comment ref="A2" authorId="0" shapeId="0">
      <text>
        <r>
          <rPr>
            <b/>
            <sz val="9"/>
            <color indexed="81"/>
            <rFont val="Tahoma"/>
            <family val="2"/>
          </rPr>
          <t>Attached is the 2016 budget info from Steve Carrozzo.
Oregon OSM salaries are :  130,500. &amp; Oregon van driver is $35,778.  For a total of $166,278. for Oregon
Idaho OSM salaries are: $214,062.  For Ed, Bruce &amp; ½ of Joanne’s salary &amp; ½ of Ken’s salary 
Steve showed a total budget of $3,440,648 so subtract OR &amp; ID &amp; it would be $3,060,308 for WA.
5 Spokane OSM’s &amp; Joanne &amp; Ken are both split between WA &amp; ID(1/2 each) for a total of 6 WA OSM’s which is a budget of $418,704.
Currently 41 WA meter readers (plus summer student meter readers) for the remainder of the budget.</t>
        </r>
      </text>
    </comment>
    <comment ref="N3" authorId="0" shapeId="0">
      <text>
        <r>
          <rPr>
            <b/>
            <sz val="9"/>
            <color indexed="81"/>
            <rFont val="Tahoma"/>
            <family val="2"/>
          </rPr>
          <t>tzmj9b:</t>
        </r>
        <r>
          <rPr>
            <sz val="9"/>
            <color indexed="81"/>
            <rFont val="Tahoma"/>
            <family val="2"/>
          </rPr>
          <t xml:space="preserve">
2/3 meters deployed</t>
        </r>
      </text>
    </comment>
    <comment ref="C5" authorId="0" shapeId="0">
      <text>
        <r>
          <rPr>
            <b/>
            <sz val="9"/>
            <color indexed="81"/>
            <rFont val="Tahoma"/>
            <family val="2"/>
          </rPr>
          <t>89% of total budget (3440648)
Updated 1/17/2016</t>
        </r>
      </text>
    </comment>
    <comment ref="B6" authorId="0" shapeId="0">
      <text>
        <r>
          <rPr>
            <b/>
            <sz val="9"/>
            <color indexed="81"/>
            <rFont val="Tahoma"/>
            <family val="2"/>
          </rPr>
          <t>Currently 41 WA meter readers (plus summer student meter readers) for the remainder of the budget.</t>
        </r>
      </text>
    </comment>
    <comment ref="C6" authorId="0" shapeId="0">
      <text>
        <r>
          <rPr>
            <b/>
            <sz val="9"/>
            <color indexed="81"/>
            <rFont val="Tahoma"/>
            <family val="2"/>
          </rPr>
          <t>tzmj9b:</t>
        </r>
        <r>
          <rPr>
            <sz val="9"/>
            <color indexed="81"/>
            <rFont val="Tahoma"/>
            <family val="2"/>
          </rPr>
          <t xml:space="preserve">
This number was updated on 12/11/2018 to reflect Rubal's update to numbers - originally we lifted 2016 budget thinking it was 2015's budget</t>
        </r>
      </text>
    </comment>
    <comment ref="C7" authorId="0" shapeId="0">
      <text>
        <r>
          <rPr>
            <b/>
            <sz val="9"/>
            <color indexed="81"/>
            <rFont val="Tahoma"/>
            <family val="2"/>
          </rPr>
          <t>5 Spokane OSM’s &amp; Joanne &amp; Ken are both split between WA &amp; ID(1/2 each) for a total of 6 WA OSM’s which is a budget of $418,704.</t>
        </r>
      </text>
    </comment>
    <comment ref="C9" authorId="0" shapeId="0">
      <text>
        <r>
          <rPr>
            <b/>
            <sz val="9"/>
            <color indexed="81"/>
            <rFont val="Tahoma"/>
            <family val="2"/>
          </rPr>
          <t>89% of Jackie, Mel and Robin</t>
        </r>
      </text>
    </comment>
    <comment ref="C11" authorId="0" shapeId="0">
      <text>
        <r>
          <rPr>
            <b/>
            <sz val="9"/>
            <color indexed="81"/>
            <rFont val="Tahoma"/>
            <family val="2"/>
          </rPr>
          <t>tzmj9b:</t>
        </r>
        <r>
          <rPr>
            <sz val="9"/>
            <color indexed="81"/>
            <rFont val="Tahoma"/>
            <family val="2"/>
          </rPr>
          <t xml:space="preserve">
updated to reflect that One Leave was already included in the budget and should be reduced to 0 from the original forecast - approximately $3 million reduction</t>
        </r>
      </text>
    </comment>
    <comment ref="B17" authorId="0" shapeId="0">
      <text>
        <r>
          <rPr>
            <b/>
            <sz val="9"/>
            <color indexed="81"/>
            <rFont val="Tahoma"/>
            <family val="2"/>
          </rPr>
          <t>Jon Thompson estimate $460,000 every 5 years</t>
        </r>
      </text>
    </comment>
    <comment ref="C23" authorId="0" shapeId="0">
      <text>
        <r>
          <rPr>
            <b/>
            <sz val="8"/>
            <color indexed="81"/>
            <rFont val="Tahoma"/>
            <family val="2"/>
          </rPr>
          <t>would inlcude depreciation, fuel, maintenance and other costs averaged</t>
        </r>
      </text>
    </comment>
    <comment ref="D27" authorId="0" shapeId="0">
      <text>
        <r>
          <rPr>
            <b/>
            <sz val="11"/>
            <color indexed="81"/>
            <rFont val="Tahoma"/>
            <family val="2"/>
          </rPr>
          <t>Took the $265000/56 months and then multipled by 12 for annualized number to get $56,785. Numbers were supplied by Tony Klutz and represent workers comp numbers.</t>
        </r>
      </text>
    </comment>
    <comment ref="G41" authorId="1" shapeId="0">
      <text>
        <r>
          <rPr>
            <b/>
            <sz val="8"/>
            <color indexed="81"/>
            <rFont val="Tahoma"/>
            <family val="2"/>
          </rPr>
          <t>http://www.cushmanwakefield.com/~/media/marketbeat/2015/02/Portland_Americas_MarketBeat_Office_Q42014.pdf shows that $20/sqft assumption is within reason</t>
        </r>
      </text>
    </comment>
  </commentList>
</comments>
</file>

<file path=xl/sharedStrings.xml><?xml version="1.0" encoding="utf-8"?>
<sst xmlns="http://schemas.openxmlformats.org/spreadsheetml/2006/main" count="2616" uniqueCount="1384">
  <si>
    <t>Area</t>
  </si>
  <si>
    <t>Meter Reading &amp; Meters</t>
  </si>
  <si>
    <t>Billing Accuracy</t>
  </si>
  <si>
    <t>Outage Management</t>
  </si>
  <si>
    <t>Energy Efficiency</t>
  </si>
  <si>
    <t>Energy Theft &amp; Unbilled Usage</t>
  </si>
  <si>
    <t>Utility Studies</t>
  </si>
  <si>
    <t>Customer Experience</t>
  </si>
  <si>
    <t>Financial Benefits</t>
  </si>
  <si>
    <t>Societal Benefits</t>
  </si>
  <si>
    <t>Total</t>
  </si>
  <si>
    <t>High</t>
  </si>
  <si>
    <t>Med</t>
  </si>
  <si>
    <t>Low</t>
  </si>
  <si>
    <t>Range /</t>
  </si>
  <si>
    <t>Special Reads</t>
  </si>
  <si>
    <t>Local Economy Jobs</t>
  </si>
  <si>
    <t>Account Open/Close/Transfer</t>
  </si>
  <si>
    <t>Credit Collections/Connections</t>
  </si>
  <si>
    <t>After Hours Fees</t>
  </si>
  <si>
    <t>Estimated Bills</t>
  </si>
  <si>
    <t>Bill Inquiries</t>
  </si>
  <si>
    <t>Billing Analysis</t>
  </si>
  <si>
    <t>Rebilling</t>
  </si>
  <si>
    <t>Avoided Single Lights Out</t>
  </si>
  <si>
    <t>Conservation Voltage Reduction</t>
  </si>
  <si>
    <t>Theft and Diversion</t>
  </si>
  <si>
    <t>Unbilled Usage</t>
  </si>
  <si>
    <t>Slow/Failed Meters</t>
  </si>
  <si>
    <t>Stopped Meters</t>
  </si>
  <si>
    <t>Retail Load Analysis</t>
  </si>
  <si>
    <t>Meter Sampling</t>
  </si>
  <si>
    <t>Net Metering</t>
  </si>
  <si>
    <t>% of Total</t>
  </si>
  <si>
    <t>Back to Summary Detail</t>
  </si>
  <si>
    <t>Meter Reading Budget Items</t>
  </si>
  <si>
    <t>Sources or References</t>
  </si>
  <si>
    <t>Payroll</t>
  </si>
  <si>
    <t>Total Budget</t>
  </si>
  <si>
    <t>Jackie Foss Budget 2016</t>
  </si>
  <si>
    <t>Meter Reader Payroll</t>
  </si>
  <si>
    <t>OSM Payroll</t>
  </si>
  <si>
    <t>MR Percent of Non Admin Payroll</t>
  </si>
  <si>
    <t>Calculation:  (Meter Reader Payroll/(Meter Reader Payroll+OSM Payroll))</t>
  </si>
  <si>
    <t>Admin Payroll</t>
  </si>
  <si>
    <t>MR Percent of Non Admin Payroll*Admin Payroll</t>
  </si>
  <si>
    <t>One Leave</t>
  </si>
  <si>
    <t>Overtime</t>
  </si>
  <si>
    <t>Jackie Foss Budget 2016: most goes to OSMs</t>
  </si>
  <si>
    <t>MR One Leave Portion</t>
  </si>
  <si>
    <t>ET - taken from Estimated Cost for AMI calcs</t>
  </si>
  <si>
    <t>Mileage Reimburse</t>
  </si>
  <si>
    <t>Jackie Foss Expense Report 2014</t>
  </si>
  <si>
    <t>Miles Driven</t>
  </si>
  <si>
    <t xml:space="preserve"> Fleet mileage records (see Meter Reader Mileage tab)</t>
  </si>
  <si>
    <t>Cost per Mile</t>
  </si>
  <si>
    <t>Fleet G. Loew</t>
  </si>
  <si>
    <t>Fleet Mileage Costs</t>
  </si>
  <si>
    <t>Calculation: Cost per Mile * Miles Driven</t>
  </si>
  <si>
    <t>Safety</t>
  </si>
  <si>
    <t>Injury Related Costs</t>
  </si>
  <si>
    <t>Anthony Klutz Safety Report: Costs are incurred outside of Jackies budget.</t>
  </si>
  <si>
    <t>Customer Benefit</t>
  </si>
  <si>
    <t>Reduced Mileage (Carbon Reduction)</t>
  </si>
  <si>
    <t>pound of carbon dioxide/mile driven</t>
  </si>
  <si>
    <t>(.96 pound of carbon dioxide/mile driven)
Avista Corporate Sustainability Report (Jessie Wuerst)</t>
  </si>
  <si>
    <t>Tons of carbon avoided</t>
  </si>
  <si>
    <t>Calculation: (Miles Driven * pound of carbon dioxide/mile driven)/2000</t>
  </si>
  <si>
    <t>Costs per ton</t>
  </si>
  <si>
    <t>Calculation: Costs per ton * Tons of carbon avoided</t>
  </si>
  <si>
    <t>Overheads</t>
  </si>
  <si>
    <t xml:space="preserve">Overhead </t>
  </si>
  <si>
    <t>Neil Thorson (Over head loaders calc)</t>
  </si>
  <si>
    <t>Facility Costs</t>
  </si>
  <si>
    <t>Portion of Facility Costs</t>
  </si>
  <si>
    <t>Calculation: Meter Reader Payroll/Total Budget</t>
  </si>
  <si>
    <t>MR Facility Costs</t>
  </si>
  <si>
    <t>Calculation:  Portion of Facility Costs * Facility Costs</t>
  </si>
  <si>
    <t>Total Meter Reading Costs</t>
  </si>
  <si>
    <t>Calcualtion: Summation of all costs in Column D</t>
  </si>
  <si>
    <t>NPV</t>
  </si>
  <si>
    <t>Annual Increase Rate</t>
  </si>
  <si>
    <t>Adjustment</t>
  </si>
  <si>
    <t>Customer Growth</t>
  </si>
  <si>
    <t>Annual System support and Maintenace (Hardware &amp; Software) Costs</t>
  </si>
  <si>
    <t>Database Admin &amp; Support Labor (1/4 time)</t>
  </si>
  <si>
    <t>IT Support &amp; Technologies</t>
  </si>
  <si>
    <t>Software &amp; Handhelds (5 years)</t>
  </si>
  <si>
    <t>Last refresh cost in 2011</t>
  </si>
  <si>
    <t>Jon Thompson current state O&amp;M for Handheld Reading Technologies, Openway, IEE MDM</t>
  </si>
  <si>
    <t>Annual Special Reads (Washington Only)</t>
  </si>
  <si>
    <t>CSR workflow per read (minutes)</t>
  </si>
  <si>
    <t>CSR Cost per Minute loaded</t>
  </si>
  <si>
    <t>CSR workflow costs</t>
  </si>
  <si>
    <t>Total CSR workflow costs</t>
  </si>
  <si>
    <t>Budgeted costs plus loaded costs per mobile dispatch</t>
  </si>
  <si>
    <t>Total budgeted costs plus loaded costs per mobile dispatch</t>
  </si>
  <si>
    <t>CSR Workflow</t>
  </si>
  <si>
    <t>Mins/Meter</t>
  </si>
  <si>
    <t>Sending for a Meter Reread:</t>
  </si>
  <si>
    <r>
      <t xml:space="preserve">1. Click: The </t>
    </r>
    <r>
      <rPr>
        <b/>
        <sz val="12"/>
        <color theme="1"/>
        <rFont val="Calibri"/>
        <family val="2"/>
        <scheme val="minor"/>
      </rPr>
      <t>Premise Tree</t>
    </r>
    <r>
      <rPr>
        <sz val="12"/>
        <color theme="1"/>
        <rFont val="Calibri"/>
        <family val="2"/>
        <scheme val="minor"/>
      </rPr>
      <t xml:space="preserve"> tab.</t>
    </r>
  </si>
  <si>
    <r>
      <t xml:space="preserve">2. Click: The </t>
    </r>
    <r>
      <rPr>
        <b/>
        <sz val="12"/>
        <color theme="1"/>
        <rFont val="Calibri"/>
        <family val="2"/>
        <scheme val="minor"/>
      </rPr>
      <t>SP Context Menu</t>
    </r>
  </si>
  <si>
    <r>
      <t xml:space="preserve">for the service to reread and select </t>
    </r>
    <r>
      <rPr>
        <b/>
        <sz val="12"/>
        <color theme="1"/>
        <rFont val="Calibri"/>
        <family val="2"/>
        <scheme val="minor"/>
      </rPr>
      <t>Go To Meter Read</t>
    </r>
    <r>
      <rPr>
        <sz val="12"/>
        <color theme="1"/>
        <rFont val="Calibri"/>
        <family val="2"/>
        <scheme val="minor"/>
      </rPr>
      <t>.</t>
    </r>
  </si>
  <si>
    <t>3. Select: The most recent meter read.</t>
  </si>
  <si>
    <r>
      <t xml:space="preserve">4. Click: The </t>
    </r>
    <r>
      <rPr>
        <b/>
        <sz val="12"/>
        <color theme="1"/>
        <rFont val="Calibri"/>
        <family val="2"/>
        <scheme val="minor"/>
      </rPr>
      <t>Reread Meter</t>
    </r>
    <r>
      <rPr>
        <sz val="12"/>
        <color theme="1"/>
        <rFont val="Calibri"/>
        <family val="2"/>
        <scheme val="minor"/>
      </rPr>
      <t xml:space="preserve"> button.</t>
    </r>
  </si>
  <si>
    <t>5. Educate: "A meter reader will verify the read and I will then contact you with the results."</t>
  </si>
  <si>
    <t>6. Create a Customer Contact To Do to come back to you.</t>
  </si>
  <si>
    <r>
      <t xml:space="preserve">1. Click: </t>
    </r>
    <r>
      <rPr>
        <b/>
        <sz val="12"/>
        <color theme="1"/>
        <rFont val="Calibri"/>
        <family val="2"/>
        <scheme val="minor"/>
      </rPr>
      <t xml:space="preserve">Person Context Menu </t>
    </r>
    <r>
      <rPr>
        <sz val="12"/>
        <color theme="1"/>
        <rFont val="Calibri"/>
        <family val="2"/>
        <scheme val="minor"/>
      </rPr>
      <t>icon on the dashboard.</t>
    </r>
  </si>
  <si>
    <r>
      <t xml:space="preserve">2. Click: The </t>
    </r>
    <r>
      <rPr>
        <b/>
        <sz val="12"/>
        <color theme="1"/>
        <rFont val="Calibri"/>
        <family val="2"/>
        <scheme val="minor"/>
      </rPr>
      <t>Add button for Go To Customer Contact.</t>
    </r>
  </si>
  <si>
    <r>
      <t xml:space="preserve">3. (Optional) Select: The contact method from the </t>
    </r>
    <r>
      <rPr>
        <b/>
        <i/>
        <sz val="12"/>
        <color theme="1"/>
        <rFont val="Calibri"/>
        <family val="2"/>
        <scheme val="minor"/>
      </rPr>
      <t>Preferred Contact Method</t>
    </r>
    <r>
      <rPr>
        <sz val="12"/>
        <color theme="1"/>
        <rFont val="Calibri"/>
        <family val="2"/>
        <scheme val="minor"/>
      </rPr>
      <t xml:space="preserve"> dropdown.</t>
    </r>
  </si>
  <si>
    <r>
      <t xml:space="preserve">Select </t>
    </r>
    <r>
      <rPr>
        <b/>
        <sz val="12"/>
        <color theme="1"/>
        <rFont val="Calibri"/>
        <family val="2"/>
        <scheme val="minor"/>
      </rPr>
      <t>Email</t>
    </r>
    <r>
      <rPr>
        <sz val="12"/>
        <color theme="1"/>
        <rFont val="Calibri"/>
        <family val="2"/>
        <scheme val="minor"/>
      </rPr>
      <t xml:space="preserve"> when the customer will be receiving a letter via email.</t>
    </r>
  </si>
  <si>
    <r>
      <t xml:space="preserve">4. Select: The </t>
    </r>
    <r>
      <rPr>
        <b/>
        <i/>
        <sz val="12"/>
        <color theme="1"/>
        <rFont val="Calibri"/>
        <family val="2"/>
        <scheme val="minor"/>
      </rPr>
      <t>Contact Class</t>
    </r>
    <r>
      <rPr>
        <sz val="12"/>
        <color theme="1"/>
        <rFont val="Calibri"/>
        <family val="2"/>
        <scheme val="minor"/>
      </rPr>
      <t xml:space="preserve"> from the dropdown.</t>
    </r>
  </si>
  <si>
    <r>
      <t xml:space="preserve">5. Click: The </t>
    </r>
    <r>
      <rPr>
        <b/>
        <sz val="12"/>
        <color theme="1"/>
        <rFont val="Calibri"/>
        <family val="2"/>
        <scheme val="minor"/>
      </rPr>
      <t>Search</t>
    </r>
  </si>
  <si>
    <r>
      <t xml:space="preserve">6. Enter: In the </t>
    </r>
    <r>
      <rPr>
        <b/>
        <sz val="12"/>
        <color theme="1"/>
        <rFont val="Calibri"/>
        <family val="2"/>
        <scheme val="minor"/>
      </rPr>
      <t>Comments</t>
    </r>
    <r>
      <rPr>
        <sz val="12"/>
        <color theme="1"/>
        <rFont val="Calibri"/>
        <family val="2"/>
        <scheme val="minor"/>
      </rPr>
      <t xml:space="preserve"> field:</t>
    </r>
  </si>
  <si>
    <t>Costs Per Install Per Meter</t>
  </si>
  <si>
    <t>Meterman's Cost</t>
  </si>
  <si>
    <t>Meter Cost</t>
  </si>
  <si>
    <t>Reduced Cost for Production Meter</t>
  </si>
  <si>
    <t>Install and Administrative Cost</t>
  </si>
  <si>
    <t>Labor Overheads</t>
  </si>
  <si>
    <t>Utilization Rate</t>
  </si>
  <si>
    <t>Total Labor Costs</t>
  </si>
  <si>
    <t>Total Meter Install Costs (incremental)</t>
  </si>
  <si>
    <t>Annual O&amp;M increase rate</t>
  </si>
  <si>
    <t>Year</t>
  </si>
  <si>
    <t>Forecasted Installed Solar Panels</t>
  </si>
  <si>
    <t>Forecasted Installed Cost</t>
  </si>
  <si>
    <t xml:space="preserve">Existing meters will be replaced with the new AMI meters and as a result will need to be properly managed for recovery or disposal.  The market for resale has dried up as evidenced with resellers stating that third world markets are choosing newer meters over refurbished meters.  We believe this can attributed to the theft and diversion benefits being large percentage-wise in less economically developed countries.   The lack of a resale market combined with lower salvage values for metals makes the benefits associated with recovery nonexistent.  
The benefit for recovery is offset with the labor costs to process the meters, but is still a worthy option because it reduces a potential disposal cost of approximately $148,000 and is consistent with our sustainability efforts.  
We assign a zero value to this benefit, but wanted to include a note that Avista will not incur disposal costs because there is a value enough for the meters for the recycling company to acquire them.
</t>
  </si>
  <si>
    <t>Benefits Description</t>
  </si>
  <si>
    <t>Component Estimate</t>
  </si>
  <si>
    <t>Current Installed base of meters</t>
  </si>
  <si>
    <t>Cellular Costs Per Month</t>
  </si>
  <si>
    <t>Cost Per meter</t>
  </si>
  <si>
    <t>Total Meter Costs</t>
  </si>
  <si>
    <t>Recovery Benefit of Meters</t>
  </si>
  <si>
    <t>Cost for Installs</t>
  </si>
  <si>
    <t>Percent of Meters Attributed to Load Studies In Washington</t>
  </si>
  <si>
    <t>Annual Networking Costs for Washington Load Study</t>
  </si>
  <si>
    <t>Meter Operations</t>
  </si>
  <si>
    <t>Load Studies</t>
  </si>
  <si>
    <t>Costs Per Move</t>
  </si>
  <si>
    <t>Years before resampling group established</t>
  </si>
  <si>
    <t>Annual Meter Move Costs</t>
  </si>
  <si>
    <t>Total Avoided Costs</t>
  </si>
  <si>
    <t/>
  </si>
  <si>
    <t>x</t>
  </si>
  <si>
    <t>Reduced Customer Calls</t>
  </si>
  <si>
    <t>Grand Total</t>
  </si>
  <si>
    <t>Analyst Costs Per Meter</t>
  </si>
  <si>
    <t>Dispatch Cost Per Order</t>
  </si>
  <si>
    <t>Metermen Costs Per Order</t>
  </si>
  <si>
    <t>Travel Costs Per Meter</t>
  </si>
  <si>
    <t>Performance Monitoring Per Meter</t>
  </si>
  <si>
    <t>Value</t>
  </si>
  <si>
    <t>Incremental Costs</t>
  </si>
  <si>
    <t>Stopped Meter Report</t>
  </si>
  <si>
    <t>Estimate</t>
  </si>
  <si>
    <t>Improvement in investigation Rate in Washington (row 9- row 6)</t>
  </si>
  <si>
    <t>Calculation: Predicted - Actual</t>
  </si>
  <si>
    <t>Estimated Avoided Visits Washington (row 12 * row 3)</t>
  </si>
  <si>
    <t xml:space="preserve">Billing analyst additional time to investigate stopped meter (mins) </t>
  </si>
  <si>
    <t>Loaded labor rate for billing analyst (per min)</t>
  </si>
  <si>
    <t>Total cost per investigation for billing analyst</t>
  </si>
  <si>
    <t>Calculation: Analyst time * labor rate</t>
  </si>
  <si>
    <t>Total additional analyst time to investigage</t>
  </si>
  <si>
    <t>Calculation: Analyst time * labor rate * Avoided Visits Counts</t>
  </si>
  <si>
    <t>Transportation Costs</t>
  </si>
  <si>
    <t>ServicemenLaborCostsEstimate tab</t>
  </si>
  <si>
    <t>Cost per meter serviceman per minute</t>
  </si>
  <si>
    <t>Time per visit per serviceman including travel time</t>
  </si>
  <si>
    <t>Average enroute and onsite times can average 45 minutes depending on location and meter type</t>
  </si>
  <si>
    <t>Cost per visit for serviceman (row 21 * row 22) + row 20</t>
  </si>
  <si>
    <t>Calculation</t>
  </si>
  <si>
    <t>Estimated benefit from avoided visits (row 23 * row 15) - (row 18 * row 15)</t>
  </si>
  <si>
    <t>Electric</t>
  </si>
  <si>
    <t>Gas</t>
  </si>
  <si>
    <t>Medium</t>
  </si>
  <si>
    <t>Cost Per Dispatch</t>
  </si>
  <si>
    <t>Budgeted Costs/Mobile Orders Completed</t>
  </si>
  <si>
    <t>Avoided Mobile Dispatch Costs</t>
  </si>
  <si>
    <t>Calculation: Costs Per Dispatch * Avoided Orders</t>
  </si>
  <si>
    <t>Forecasted Avoided Stopped Meter Checks</t>
  </si>
  <si>
    <r>
      <t xml:space="preserve">Field Visits to investigate stopped meters in Washington </t>
    </r>
    <r>
      <rPr>
        <i/>
        <sz val="11"/>
        <rFont val="Calibri"/>
        <family val="2"/>
        <scheme val="minor"/>
      </rPr>
      <t xml:space="preserve"> (Stopped Meter Report)</t>
    </r>
  </si>
  <si>
    <r>
      <t>Percent Meters investigate resulting in stopped in Washington</t>
    </r>
    <r>
      <rPr>
        <i/>
        <sz val="11"/>
        <rFont val="Calibri"/>
        <family val="2"/>
        <scheme val="minor"/>
      </rPr>
      <t xml:space="preserve"> (Stopped Meter Report)</t>
    </r>
  </si>
  <si>
    <r>
      <t xml:space="preserve">Percent Meters investigate resulting in stopped in Washington - Predicted Rate </t>
    </r>
    <r>
      <rPr>
        <vertAlign val="subscript"/>
        <sz val="11"/>
        <rFont val="Calibri"/>
        <family val="2"/>
        <scheme val="minor"/>
      </rPr>
      <t>1</t>
    </r>
  </si>
  <si>
    <t xml:space="preserve">Early notification of an outage, as provided by advanced meters, and better visibility of overall system outages, will improve outage response times and overall restoration efficiency. The immediate outage notification provided by the meters will reduce the time normally required for Avista to be notified of an outage.  And, because the integrated outage management system will immediately show the location of the meter, it will be possible to dispatch repair crews to the right location more quickly. In addition to more rapid response, the restoration notification from meters also provides a more accurate status of overall system outages, particularly during large outage events. This allows the utility to ensure all outages in an area have been restored before moving repair crews to a new location.
There are two parts to determining the direct customer savings associated with advanced metering: the estimate of the overall reduction in outage duration expected, and the direct cost to a customer that is associated with an outage of a given duration. To set a reasonable expectation for reduction in outage duration, Avista researched the values for reduced outage times that were reported by other utilities as associated with advanced metering. We chose to use a conservative value based on these reported utility experiences, and assumed that a 5% reduction in outage duration could be achieved by integrating outage alarms from advanced meters with the outage management system. We used the Department of Energy’s ICE calculator to quantify the cost of an outage event to our customers based on Avista’s actual reliability figures. The average impact to a residential customer is $5.41. Additional calculations were done per customer class to determine outage impacts. The purpose of quantifying outage costs to our customers is to demonstrate how a reduction in overall outage duration will provide a direct financial benefit to them.  
</t>
  </si>
  <si>
    <t xml:space="preserve">Estimated Customer Savings </t>
  </si>
  <si>
    <t>Table 1</t>
  </si>
  <si>
    <t>Total (Calculation)</t>
  </si>
  <si>
    <t>When an AMI meter is installed, the meter will communicate its status directly to OMT, accelerating the awareness of an outage by not relying solely on customer initiated outage reports.  Customers with AMI meters will not need to contact Avista to report their outage unless they have eyewitness reports of the cause of the outage.  This reduction in phone calls will reduce the manpower needed to handle customer initiated outage calls.</t>
  </si>
  <si>
    <t>Percent Realized</t>
  </si>
  <si>
    <t>Avoiding False Positive</t>
  </si>
  <si>
    <t>Average Time Per Response By Crew in Hours</t>
  </si>
  <si>
    <t>Number of Crew per Response</t>
  </si>
  <si>
    <t>Overtime Percentage Ratio</t>
  </si>
  <si>
    <t>Average Labor Rate</t>
  </si>
  <si>
    <t>Loading</t>
  </si>
  <si>
    <t>G</t>
  </si>
  <si>
    <t>T</t>
  </si>
  <si>
    <t>Energy Savings due to better understanding of energy usage</t>
  </si>
  <si>
    <t>Immediate direct feedback could be extremely valuable, especially for savings from daily behaviour in non-heating end-uses. In the longer term and on a larger scale, informative billing and annual energy reports can promote investment as well as influencing behaviour. Savings have been shown in the region of 5-15% and 0-10% for direct and indirect feedback respectively.</t>
  </si>
  <si>
    <t>#</t>
  </si>
  <si>
    <t>kWh</t>
  </si>
  <si>
    <t>Avg</t>
  </si>
  <si>
    <t>Commercial Customers</t>
  </si>
  <si>
    <t>Residential Customers</t>
  </si>
  <si>
    <t>Under 500 kWh/Mo</t>
  </si>
  <si>
    <t>500 - 1000 kWh/Mo</t>
  </si>
  <si>
    <t>Over 1000 kWh/Mo</t>
  </si>
  <si>
    <t>&lt;-- if total reduction across all customers was 2% on average</t>
  </si>
  <si>
    <t>Broken out</t>
  </si>
  <si>
    <t>% participating</t>
  </si>
  <si>
    <t>% percent Reduced</t>
  </si>
  <si>
    <t>http://www.slideshare.net/breakingnews/unlocking-energy-efficiency-in-the-us-economy-1789726</t>
  </si>
  <si>
    <t>http://www.eci.ox.ac.uk/research/energy/downloads/smart-metering-report.pdf</t>
  </si>
  <si>
    <t>1-4%</t>
  </si>
  <si>
    <t xml:space="preserve">http://finance-commerce.com/2014/09/sustainable-reducing-energy-use-through-behavioral-science/ </t>
  </si>
  <si>
    <t>http://opower.com/uploads/library/file/24/Opower_WP_Effective_Customer_Engagement.pdf.pdf</t>
  </si>
  <si>
    <t>http://www.elp.com/articles/2013/07/study-utility-customer-engagement-programs-are-worth-it.html</t>
  </si>
  <si>
    <t>https://www.energystar.gov/buildings/program-administrators/state-and-local-governments/campaigns</t>
  </si>
  <si>
    <t>http://www.energyvortex.com/pages/headlinedetails.cfm?id=4857</t>
  </si>
  <si>
    <t>http://www.intelligentutility.com/article/12/02/behavioral-approaches-energy-conservation-pay&amp;utm_medium=eNL&amp;utm_campaign=IU_DAILY2&amp;utm_term=Original-Member</t>
  </si>
  <si>
    <t>http://www.bchydro.com/content/dam/BCHydro/customer-portal/documents/projects/smart-metering/smi-program-business-case.pdf</t>
  </si>
  <si>
    <t>http://www.utilitydive.com/news/could-reducing-peak-demand-5-be-as-simple-as-asking/329102/</t>
  </si>
  <si>
    <t>REV_CLASS_CDE</t>
  </si>
  <si>
    <t>CountOfUSAGE_PT_KY</t>
  </si>
  <si>
    <t>SumOfACCUM_USAGE_QTY</t>
  </si>
  <si>
    <t>01</t>
  </si>
  <si>
    <t>21</t>
  </si>
  <si>
    <t>39</t>
  </si>
  <si>
    <t>31</t>
  </si>
  <si>
    <t>80</t>
  </si>
  <si>
    <t>51</t>
  </si>
  <si>
    <t>Third Party Evaluation</t>
  </si>
  <si>
    <t>Escalation Rate</t>
  </si>
  <si>
    <t>Percent who Don’t Access Web</t>
  </si>
  <si>
    <t>Percent Who Would Respond</t>
  </si>
  <si>
    <t>Forecasted EE Savings</t>
  </si>
  <si>
    <t>Forecasted EE Research Costs</t>
  </si>
  <si>
    <t>Outreach and Administration</t>
  </si>
  <si>
    <t>This benefit estimates the reduction in the number of truck rolls associated with customers who call in to report an outage that is determined to be caused by something on the occupant’s side of the meter.  Outage management responds to calls where customers lose power.  The goal is to restore power safely and quickly.  An outage that is responded to is called an incidence and each incidence is measured by duration and number of customers out of power.  Some incidences that are responded to are false incidences where the customer power loss is due to a cause on the customer side of the meter, which is still a cost to the utility.  Reducing the time spent investigating these false positives will result in lower time spent on the phones, data entry and physical trips to the customer’s home.  A call center representative will try to determine the meter state by asking the customer specific questions that would help diagnose if the outage is customer caused.  Questions such as have you checked your breaker or are your neighbors' lights on are used to determine if the problem is isolated to the homeowner's premise.  Without the AMI insight, a crew will be dispatched to investigate and if needed resolve an outage.</t>
  </si>
  <si>
    <t>2009-2014 Avg</t>
  </si>
  <si>
    <t>Events</t>
  </si>
  <si>
    <t>Crew Costs</t>
  </si>
  <si>
    <t>Vehicle Cost Per Incident</t>
  </si>
  <si>
    <t>Average Cost Per Incident</t>
  </si>
  <si>
    <t>Servicemen Costs</t>
  </si>
  <si>
    <t>CSR Time</t>
  </si>
  <si>
    <t>CSR reduced call time was included in the OMT Reduced Call Time Benefit</t>
  </si>
  <si>
    <t>Estimated Costs Total</t>
  </si>
  <si>
    <t>Total Costs</t>
  </si>
  <si>
    <t>Expected Percentage Decrease</t>
  </si>
  <si>
    <t>Expected Net Benefit</t>
  </si>
  <si>
    <t>Training: Part of the CSR Training</t>
  </si>
  <si>
    <t>Application and Development Cost</t>
  </si>
  <si>
    <t>Forecasted Avoided Cost</t>
  </si>
  <si>
    <t>Column Labels</t>
  </si>
  <si>
    <t>Sum of Lost gas revenue</t>
  </si>
  <si>
    <t>Sum of Lost electric revenue</t>
  </si>
  <si>
    <t>Row Labels</t>
  </si>
  <si>
    <t>WA</t>
  </si>
  <si>
    <t>Area light</t>
  </si>
  <si>
    <t>Both</t>
  </si>
  <si>
    <t>Average</t>
  </si>
  <si>
    <t>Data from Failed Meters Workbook</t>
  </si>
  <si>
    <t>2000 sqft at $5/sqft Annual Costs</t>
  </si>
  <si>
    <t>Forecasted Installed Cost (see Spreadsheet)</t>
  </si>
  <si>
    <t>Gas &amp; Electric</t>
  </si>
  <si>
    <t>Washington Revenue 2012</t>
  </si>
  <si>
    <t>Theft impact to revenue</t>
  </si>
  <si>
    <t>Estimated percent of theft found</t>
  </si>
  <si>
    <t>Recoverable revenue</t>
  </si>
  <si>
    <t>Cost of Resolution (estimate at 30% of recovered revenue)</t>
  </si>
  <si>
    <t>Net Opportunity</t>
  </si>
  <si>
    <t>Customer and Load Growth</t>
  </si>
  <si>
    <t>Annual Customer And Load Growth</t>
  </si>
  <si>
    <t>Expected Value</t>
  </si>
  <si>
    <t>Customer Load Growth</t>
  </si>
  <si>
    <t>Reuben Arts (OMT)</t>
  </si>
  <si>
    <t>Prior Study from 2009</t>
  </si>
  <si>
    <t>Blended Hourly Cost Per Crew Hour</t>
  </si>
  <si>
    <t>Average Time Per Response By Serviceman in Hours</t>
  </si>
  <si>
    <t>Number of Serviceman per Response</t>
  </si>
  <si>
    <t>Blended Hourly Cost Per Serviceman Hour</t>
  </si>
  <si>
    <t>Included in reduced customer calls benefit</t>
  </si>
  <si>
    <t>&lt;=2Man</t>
  </si>
  <si>
    <t>&gt;2Man</t>
  </si>
  <si>
    <t>PercentWashington</t>
  </si>
  <si>
    <t>Washington Grand Total</t>
  </si>
  <si>
    <t>CrewCat</t>
  </si>
  <si>
    <t>Incidents</t>
  </si>
  <si>
    <t>Total False Postive Reports Per Year Washington</t>
  </si>
  <si>
    <t>Crew Responded To Incident Count Washington</t>
  </si>
  <si>
    <t>Servicemen Responded to Incident Count Washington</t>
  </si>
  <si>
    <t>Customer Growth Rate</t>
  </si>
  <si>
    <t>c</t>
  </si>
  <si>
    <t>Reduction in customer outage phone calls</t>
  </si>
  <si>
    <t>Electric Call Volume (2014)</t>
  </si>
  <si>
    <t>Retrieve from Veronica see "Electric Call Volume" tab.</t>
  </si>
  <si>
    <t>WA electric Calls (2014) (67% of Electric calls)</t>
  </si>
  <si>
    <t>Calculation: 67% * Electric Call Volume (2014)</t>
  </si>
  <si>
    <t>Total Number of initial incidents created by CSRs (WA)</t>
  </si>
  <si>
    <t>Cognos Report see Incidents by CSRs tab</t>
  </si>
  <si>
    <t>Potential reduction in electric calls</t>
  </si>
  <si>
    <t>Calculation:</t>
  </si>
  <si>
    <t>Average Handle Time for All Calls (2014) - m:ss</t>
  </si>
  <si>
    <t>Retreived from Veronica Soules - Contact Center Stats</t>
  </si>
  <si>
    <t>Average Handle Time for Electric Calls (2014) - m:ss</t>
  </si>
  <si>
    <t xml:space="preserve">Electric AHT percentage of AHT. </t>
  </si>
  <si>
    <t>Calculation: Average Handle Time for Electric Calls (2014) - m:ss / Average Handle Time for Electric Calls (2014) - m:ss</t>
  </si>
  <si>
    <t>Cost per Call (2015)</t>
  </si>
  <si>
    <t>Cost per Electric Call (2015)</t>
  </si>
  <si>
    <t>Calculation: Electric AHT percentage of AHT.  * Cost per Call (2015)</t>
  </si>
  <si>
    <t>Cost Savings</t>
  </si>
  <si>
    <t>Calculation: Cost per Electric Call (2015) * (Percentage of WA Electric calls where initial incident was created by CSR * WA electric Calls (2014) (67% of Electric calls))</t>
  </si>
  <si>
    <t>Reduction in outage call duration as AMI meters are rolled out.</t>
  </si>
  <si>
    <t>Average CSR time to gather outage information to report incident</t>
  </si>
  <si>
    <t>QA Reviewed Electric Calls - range between 60-80 seconds.</t>
  </si>
  <si>
    <t>Decrease in call time</t>
  </si>
  <si>
    <t>Calculation: Average CSR time to gather outage information to report incident / Average Handle Time for Electric Calls (2014) - m:ss</t>
  </si>
  <si>
    <t>Cost related to gathering outage information to create initial ticket</t>
  </si>
  <si>
    <t>Calculation: Cost per Electric Call (2015) * Percentage of call time related to gathering outage information to create initial ticket</t>
  </si>
  <si>
    <t>Cost savings</t>
  </si>
  <si>
    <t>Calculation: Cost related to gathering outage information to create initial ticket * Total Number of initial incidents created by CSRs (WA)</t>
  </si>
  <si>
    <t>Total Cost Savings</t>
  </si>
  <si>
    <t>O&amp;M Escalation</t>
  </si>
  <si>
    <t xml:space="preserve"> Reduce After Hours reconnect from $32 to $16 (WA)</t>
  </si>
  <si>
    <t>Total number of after hours reconnects (2014-WA)</t>
  </si>
  <si>
    <t>Provided by Lisa Garrett, see After Hours FA's tab</t>
  </si>
  <si>
    <t>After hours reconnect fee (WA)</t>
  </si>
  <si>
    <t>Provided by Contact Center</t>
  </si>
  <si>
    <t>Customer Cost for After Hours Reconnect</t>
  </si>
  <si>
    <t>Calculation: Total number of after hours reconnects * After Hours fee</t>
  </si>
  <si>
    <t>Regular Business Hours fee (WA)</t>
  </si>
  <si>
    <t>Customer cost if they had paid regular fee</t>
  </si>
  <si>
    <t>Calculation: Total number of after hours reconnects * Regular Business Hours Fee</t>
  </si>
  <si>
    <t>Customer Cost Savings:</t>
  </si>
  <si>
    <t>Calculation: Customer cost for After Hours Reconnects - Customer cost if they had paid regular fee</t>
  </si>
  <si>
    <t>Customer doesn't have to wait for next day turn-on/reconnect</t>
  </si>
  <si>
    <t>Total number of FA's created after 7PM-7AM Mon-Fri (2014)</t>
  </si>
  <si>
    <t>Provided by Nicola, see Reconnects tab</t>
  </si>
  <si>
    <t>Total number of FA's created after 12PM on Saturday (2014)</t>
  </si>
  <si>
    <t>Total number of FA's created on Sunday (2014)</t>
  </si>
  <si>
    <t>Total number of customers who wouldn't have to wait for next day turn-on</t>
  </si>
  <si>
    <t>calculation: Total number of FA's created after 7PM-7AM Mon-Fri + Total number of FA's created after 12PM on Saturday + Total number of FA's created on Sunday</t>
  </si>
  <si>
    <t>Automate Reconnect fee charges - Eliminates a CS Support report</t>
  </si>
  <si>
    <t>Hours to complete report in 1 week (2015)</t>
  </si>
  <si>
    <t>provided by Lisa Garrett see Reduced CS Support Workload</t>
  </si>
  <si>
    <t>weeks in a year</t>
  </si>
  <si>
    <t>Calander weeks</t>
  </si>
  <si>
    <t>Hours to complete report in 1 year</t>
  </si>
  <si>
    <t>Calculation: Hours to complete report in 1 week * weeks in a year</t>
  </si>
  <si>
    <t>Loaded Labor Rate (2014)</t>
  </si>
  <si>
    <t xml:space="preserve">BackOffice 2014 Est avg. $ per Hr incl loadings. </t>
  </si>
  <si>
    <t>Avoided Late Fees</t>
  </si>
  <si>
    <t xml:space="preserve">Part 2 </t>
  </si>
  <si>
    <t>Additional Costs</t>
  </si>
  <si>
    <t>Credit Connections</t>
  </si>
  <si>
    <t>Reduce Prior Obligation and Balances, Thus write-off to revenue</t>
  </si>
  <si>
    <t>Prior Obligation Amount (2014)</t>
  </si>
  <si>
    <t>Write-off to revenue Amount (2014)</t>
  </si>
  <si>
    <t>Percentage increase/decrease?</t>
  </si>
  <si>
    <t>Discuss further with Jennifer Esch</t>
  </si>
  <si>
    <t>Eliminate "Too Old to Work" orders</t>
  </si>
  <si>
    <t>Total number of "Too Old to Work" orders (2014)</t>
  </si>
  <si>
    <t>Provided by Lisa Garrett see Too Old to Work</t>
  </si>
  <si>
    <t>Cost of Notices</t>
  </si>
  <si>
    <t xml:space="preserve">retreive from TransCentra invoices </t>
  </si>
  <si>
    <t xml:space="preserve">Cost of "Too Old to Work" notices </t>
  </si>
  <si>
    <t>Calculation: (Cost of Notices * 4) * Total number of "Too Old to Work" orders (2014)</t>
  </si>
  <si>
    <t>Cost if notices hadn't resulted in "Too Old to Work"</t>
  </si>
  <si>
    <t>Calculation: (Cost of Notices * 2) * Total number of "Too Old to Work" orders (2014)</t>
  </si>
  <si>
    <t>Cost Benefit</t>
  </si>
  <si>
    <t>Calculation: Cost of "Too Old to Work" notices - Cost if notices hadn't resulted in "Too Old to Work"</t>
  </si>
  <si>
    <t>Dispatch Workload will decrease if disconnects are automated</t>
  </si>
  <si>
    <t>Total number of disconnects related to credit (2014)</t>
  </si>
  <si>
    <t xml:space="preserve">Provided by Lisa Garrett seeDisconnects Reconnects 12-7-15 </t>
  </si>
  <si>
    <t xml:space="preserve">Average Budgeted cost per dispatch order </t>
  </si>
  <si>
    <t>Provided by Nicola, see Cost per Dispatch tab</t>
  </si>
  <si>
    <t>Cost for disconnects related to credit</t>
  </si>
  <si>
    <t xml:space="preserve">Calculation: Total number of disconnects related to credit (2014) * Average Budgeted cost per dispatch order </t>
  </si>
  <si>
    <t>Total number of reconnects related to credit (2014)</t>
  </si>
  <si>
    <t>Cost for reconnects related to credit</t>
  </si>
  <si>
    <t xml:space="preserve">Calculation: Total number of reconnects related to credit (2014) * Average Budgeted cost per dispatch order </t>
  </si>
  <si>
    <t>Calculation: Cost for disconnects related to credit + Cost for reconnects related to credit</t>
  </si>
  <si>
    <t>Potential increase to commission complaints</t>
  </si>
  <si>
    <t>Total number of complaints related to disconnects - WA (2014)</t>
  </si>
  <si>
    <t>Provided by Dalila Sheehan - see "credit disconnect complaints" tab.</t>
  </si>
  <si>
    <t>Expected increase to claims (10%)</t>
  </si>
  <si>
    <t>Calculation: Total number of claims related to disconnects - WA (2014) * Expected increase to claims (10%)</t>
  </si>
  <si>
    <t>Average hours to complete Claim</t>
  </si>
  <si>
    <t>Provided by Dalila Sheehan</t>
  </si>
  <si>
    <t>Labor Rate</t>
  </si>
  <si>
    <t xml:space="preserve">Commission 2014 Est avg. $ per Hr incl loadings. </t>
  </si>
  <si>
    <t>Additional Cost</t>
  </si>
  <si>
    <t>Account Open, Close Transfer</t>
  </si>
  <si>
    <t>Increase in Letters</t>
  </si>
  <si>
    <t>Cost of letters</t>
  </si>
  <si>
    <t>Pulled from TransCentra Billing spreasheet - Kim Corrigeux</t>
  </si>
  <si>
    <t>Letters for application of service (2014)</t>
  </si>
  <si>
    <t>Monthly average (1048 * 12month) - received from Paula Nichols</t>
  </si>
  <si>
    <t>2014 cost per application letter sent</t>
  </si>
  <si>
    <t>Calculation: cost of letters * letters for application of service (2014)</t>
  </si>
  <si>
    <t>Total Non-Soft Closes (2014)</t>
  </si>
  <si>
    <t>Metered History - counted meters where gap between open and close was greater than 1 day.  See NonSoftCloseDetails tab to show accounts - Lisa Garrett</t>
  </si>
  <si>
    <t>Expecteds cost for application with AMI meters</t>
  </si>
  <si>
    <t>Calculation: cost of letters * Total non-soft closes (2014)</t>
  </si>
  <si>
    <t xml:space="preserve">Increased Cost: </t>
  </si>
  <si>
    <t>Calculation: Expected cost for applications with AMI meters * 2014 cost per application letter sent</t>
  </si>
  <si>
    <t>Customer would have quicker reconnect response</t>
  </si>
  <si>
    <t>Average hours to complete FA</t>
  </si>
  <si>
    <t>Retreived from Nicola Hostetler see Cost per Dispatch tab</t>
  </si>
  <si>
    <t>Expected average hours to complete FA for AMI</t>
  </si>
  <si>
    <t>Customer Experience: Hours to complete FA</t>
  </si>
  <si>
    <t>total number of reconnects, non credit - WA (2014)</t>
  </si>
  <si>
    <t>Provided by Lisa Garrett see NonSoftClostDetails tab</t>
  </si>
  <si>
    <t>total number of disconnects, non credit - WA (2014)</t>
  </si>
  <si>
    <t>Total Open And Close That Can Be Done Remotely</t>
  </si>
  <si>
    <t>Calculation: Total Non-Soft Closes (2014) * 2 + total number of reconnects, non credit - WA (2014) + total number of disconnects, non credit - WA (2014)</t>
  </si>
  <si>
    <t>Cost per dispatch</t>
  </si>
  <si>
    <t>Servicemen Avoided Costs</t>
  </si>
  <si>
    <t>Serviceman costs per visit</t>
  </si>
  <si>
    <t>Total Costs for Servicemen Avoided Viists</t>
  </si>
  <si>
    <t>Customer experience</t>
  </si>
  <si>
    <t xml:space="preserve"> -2.5 hours</t>
  </si>
  <si>
    <t>Avoided Admin Costs for Open/Close/Transfer</t>
  </si>
  <si>
    <t>Avoided Admin Costs for Customer Requested Turn On and Turn Off</t>
  </si>
  <si>
    <t>Avoided Non Soft Open Close</t>
  </si>
  <si>
    <t>G Count of USAGE_PT_KY</t>
  </si>
  <si>
    <t>G Sum of SumOfUSAGE_QTY</t>
  </si>
  <si>
    <t>G Average of Days</t>
  </si>
  <si>
    <t>Count of USAGE_PT_KY</t>
  </si>
  <si>
    <t>Sum of SumOfUSAGE_QTY</t>
  </si>
  <si>
    <t>Average of Days</t>
  </si>
  <si>
    <t>E Count of USAGE_PT_KY</t>
  </si>
  <si>
    <t>E Sum of SumOfUSAGE_QTY</t>
  </si>
  <si>
    <t>E Average of Days</t>
  </si>
  <si>
    <t>Estimated Rev</t>
  </si>
  <si>
    <t>Revenue/Unit</t>
  </si>
  <si>
    <t>E</t>
  </si>
  <si>
    <t>Revenues</t>
  </si>
  <si>
    <t>Unit Costs</t>
  </si>
  <si>
    <t>Ratio</t>
  </si>
  <si>
    <t>Excluded all electric accounts with usage over 90,000 and gas accounts with usage greater than 9,000</t>
  </si>
  <si>
    <t>(Multiple Items)</t>
  </si>
  <si>
    <t>BILL_CORRECT_CDE</t>
  </si>
  <si>
    <t>Calculation: Unbilled Revenue + Billing Analyst Time + Servicemen Time</t>
  </si>
  <si>
    <t>Calculation: Cost per Review and Admin * Non Apps</t>
  </si>
  <si>
    <t>Estimated Review &amp; Admin costs</t>
  </si>
  <si>
    <t>Calculation: Loaded labor rate * edit processing time</t>
  </si>
  <si>
    <t>Cost per Review and Administration</t>
  </si>
  <si>
    <t>Billing Edit Process in Minutes per account</t>
  </si>
  <si>
    <t>Calculation: Unbilled usage * Rate (see pivot)</t>
  </si>
  <si>
    <t>Estimated Dollars not Billed Washington</t>
  </si>
  <si>
    <t>Table 1 - Pivot Data - source: Unbilled Data tab</t>
  </si>
  <si>
    <t>Usage adjusted off in Washington</t>
  </si>
  <si>
    <t>Table 1 - source: Unbilled Data tab</t>
  </si>
  <si>
    <t>Non App Meters in Washington</t>
  </si>
  <si>
    <t>Unbilled Accts</t>
  </si>
  <si>
    <t>X&amp;R Savings</t>
  </si>
  <si>
    <t>AMI Augmentation</t>
  </si>
  <si>
    <t>Future Grid Mod</t>
  </si>
  <si>
    <t>Grid Mod Cost</t>
  </si>
  <si>
    <t>CVR/AMI Cost Other (Capital)</t>
  </si>
  <si>
    <t>Mitigation (Capital)</t>
  </si>
  <si>
    <t>CVR/AMI Cost Other (O&amp;M)</t>
  </si>
  <si>
    <t>Avoided Disposal Cost</t>
  </si>
  <si>
    <t>Rebills</t>
  </si>
  <si>
    <t>Direct Customer Benefit Summary</t>
  </si>
  <si>
    <t>Annual Customer Cost Savings AMI</t>
  </si>
  <si>
    <t>Web Interface for Interval Data</t>
  </si>
  <si>
    <t>Text Alerts based on personal energy budget</t>
  </si>
  <si>
    <t>Better information during high bill inquiries</t>
  </si>
  <si>
    <t>More timely energy usage information</t>
  </si>
  <si>
    <t>CVR Energy usage reduction</t>
  </si>
  <si>
    <t>Demand Response (future)</t>
  </si>
  <si>
    <t>Privacy</t>
  </si>
  <si>
    <t>Fewer Avista employees on customer property</t>
  </si>
  <si>
    <t>Outage Restoration</t>
  </si>
  <si>
    <t>Improved Estimated Restoration Times during outages</t>
  </si>
  <si>
    <t>Reduced Outage Hours due to OMT integration</t>
  </si>
  <si>
    <t>Disconnect/Reconnect</t>
  </si>
  <si>
    <t>Reduced Time for reconnect after payment</t>
  </si>
  <si>
    <t>Reduced Reconnect Fee</t>
  </si>
  <si>
    <t>Elimination of estimated reads</t>
  </si>
  <si>
    <t>faster open/close/transfer of service</t>
  </si>
  <si>
    <t>disconnect while home is vacant (landlords)</t>
  </si>
  <si>
    <t>Billing Options</t>
  </si>
  <si>
    <t>Flexible Billing Schedules</t>
  </si>
  <si>
    <t>Time of use rate discounts (Future, e.g. night for Electric Vehicles)</t>
  </si>
  <si>
    <t>Pre-pay programs (future)</t>
  </si>
  <si>
    <t>Benefit Summary</t>
  </si>
  <si>
    <t>Meters</t>
  </si>
  <si>
    <t>.</t>
  </si>
  <si>
    <t>Meter Reading</t>
  </si>
  <si>
    <t>Obtain Special Read</t>
  </si>
  <si>
    <t>Replace Interval Meters</t>
  </si>
  <si>
    <t>Contact Center</t>
  </si>
  <si>
    <t>Bill Inquiry</t>
  </si>
  <si>
    <t>Outage Calls</t>
  </si>
  <si>
    <t>Billing</t>
  </si>
  <si>
    <t>Bill Analysis</t>
  </si>
  <si>
    <t>Collections</t>
  </si>
  <si>
    <t>Write-Off Reductions</t>
  </si>
  <si>
    <t>OSM</t>
  </si>
  <si>
    <t>Back-Off Expenses</t>
  </si>
  <si>
    <t>False Positives (NOP)</t>
  </si>
  <si>
    <t>Restoration</t>
  </si>
  <si>
    <t>Meter Shop</t>
  </si>
  <si>
    <t>Meter Testing</t>
  </si>
  <si>
    <t>Meter Repair</t>
  </si>
  <si>
    <t>Field Services</t>
  </si>
  <si>
    <t>Service Remote Switching</t>
  </si>
  <si>
    <t>Problem Customers</t>
  </si>
  <si>
    <t>Revenue Protection</t>
  </si>
  <si>
    <t>Slow Run or Failed Meters</t>
  </si>
  <si>
    <t>Engineering</t>
  </si>
  <si>
    <t>Distribution Optimization</t>
  </si>
  <si>
    <t>CVR</t>
  </si>
  <si>
    <t>Customer</t>
  </si>
  <si>
    <t>Rates Department</t>
  </si>
  <si>
    <t>Modeling Rates</t>
  </si>
  <si>
    <t>Operational</t>
  </si>
  <si>
    <t>Benefits</t>
  </si>
  <si>
    <t>Customer Facing</t>
  </si>
  <si>
    <t>O&amp;M Escl</t>
  </si>
  <si>
    <t>Load Gwth</t>
  </si>
  <si>
    <t>RRR</t>
  </si>
  <si>
    <t>Cash Value</t>
  </si>
  <si>
    <t>Disconnects and Reconnects (13 + 14)</t>
  </si>
  <si>
    <t>Serviceman costs per visit (2 visits required)</t>
  </si>
  <si>
    <t>Service Level Improvement</t>
  </si>
  <si>
    <t>Per Nicola Hostetler</t>
  </si>
  <si>
    <t>Cost Benefit: avoided trip</t>
  </si>
  <si>
    <t>AMI OFFSETS</t>
  </si>
  <si>
    <t>Include</t>
  </si>
  <si>
    <t>Benefit</t>
  </si>
  <si>
    <t>Reduction in Staff (Meter Readers)</t>
  </si>
  <si>
    <t>Reduction in Staff (Admin and Mgmt)</t>
  </si>
  <si>
    <t>Reduction in Labor</t>
  </si>
  <si>
    <t>Reduction in OSM budget</t>
  </si>
  <si>
    <t>Theft</t>
  </si>
  <si>
    <t>Avoided truck rolls</t>
  </si>
  <si>
    <t>Outage</t>
  </si>
  <si>
    <t>Solar Panel</t>
  </si>
  <si>
    <t>Avoided Cellular Costs</t>
  </si>
  <si>
    <t>Y</t>
  </si>
  <si>
    <t>N</t>
  </si>
  <si>
    <t>Avoided Truck Rolls</t>
  </si>
  <si>
    <t>Tara noted that Paul Kimmell Estimated ~2 Million</t>
  </si>
  <si>
    <t>Meter Readers</t>
  </si>
  <si>
    <t>OSMs</t>
  </si>
  <si>
    <t>Total Payroll</t>
  </si>
  <si>
    <t>v</t>
  </si>
  <si>
    <t>Vehicle Costs</t>
  </si>
  <si>
    <t>Injury Related Costs Meter Readers
 (2012-2014 Average)</t>
  </si>
  <si>
    <t>Injury Related Costs OSM's</t>
  </si>
  <si>
    <t>Avista Integrated Resource Plan</t>
  </si>
  <si>
    <t>Avoided Carbon Cost</t>
  </si>
  <si>
    <t>Meter Reads</t>
  </si>
  <si>
    <t>Total Manual Reads</t>
  </si>
  <si>
    <t>Cost Per Read</t>
  </si>
  <si>
    <t>Calculation: Total Manual Reads / Total Meter Reading Costs</t>
  </si>
  <si>
    <t>* Budgeted Cost Per Read (Jackie's Budget)</t>
  </si>
  <si>
    <t>Total OSM Costs</t>
  </si>
  <si>
    <t>Additional Costs (See Part 2)</t>
  </si>
  <si>
    <t>Total Additional Costs</t>
  </si>
  <si>
    <t>Meter Shop (Mike)</t>
  </si>
  <si>
    <t xml:space="preserve">Neil Thorson </t>
  </si>
  <si>
    <t>From Meter man study (accounts for holidays, OL, training, etc)</t>
  </si>
  <si>
    <t>Percent Costs O&amp;M</t>
  </si>
  <si>
    <t>Adjusted O&amp;M Increase Rate</t>
  </si>
  <si>
    <t>Annual O&amp;M increase Rate</t>
  </si>
  <si>
    <t>Annual inflation rate</t>
  </si>
  <si>
    <t>Source: IMF (Projected inflation rate through.2017-2020)</t>
  </si>
  <si>
    <t>d</t>
  </si>
  <si>
    <t xml:space="preserve">&lt;- need to update where this came from </t>
  </si>
  <si>
    <t>Analytic Modules</t>
  </si>
  <si>
    <t>Integration Costs</t>
  </si>
  <si>
    <t>Procedure:</t>
  </si>
  <si>
    <r>
      <t xml:space="preserve">a. Add: A </t>
    </r>
    <r>
      <rPr>
        <b/>
        <i/>
        <sz val="12"/>
        <color theme="1"/>
        <rFont val="Calibri"/>
        <family val="2"/>
        <scheme val="minor"/>
      </rPr>
      <t>Customer Contact</t>
    </r>
    <r>
      <rPr>
        <sz val="12"/>
        <color theme="1"/>
        <rFont val="Calibri"/>
        <family val="2"/>
        <scheme val="minor"/>
      </rPr>
      <t xml:space="preserve"> that includes the following details:</t>
    </r>
  </si>
  <si>
    <t>Needs x months billed</t>
  </si>
  <si>
    <t>Premise address</t>
  </si>
  <si>
    <r>
      <t>Note:</t>
    </r>
    <r>
      <rPr>
        <sz val="12"/>
        <color rgb="FF0075BC"/>
        <rFont val="Calibri"/>
        <family val="2"/>
        <scheme val="minor"/>
      </rPr>
      <t xml:space="preserve"> This will hit a Billing report and the Billing Team will work these.</t>
    </r>
  </si>
  <si>
    <t>2. Identify the billing period and read(s) required to bill.</t>
  </si>
  <si>
    <t>a. Go to Meter Read History.</t>
  </si>
  <si>
    <t>b. Review reads to confirm the read you’re using is in line and looks accurate. (If not, see Adding a Meter Read.)</t>
  </si>
  <si>
    <r>
      <t>c. Verify the required read(s) are checked “</t>
    </r>
    <r>
      <rPr>
        <b/>
        <sz val="12"/>
        <color theme="1"/>
        <rFont val="Calibri"/>
        <family val="2"/>
        <scheme val="minor"/>
      </rPr>
      <t>Use on Bill</t>
    </r>
    <r>
      <rPr>
        <sz val="12"/>
        <color theme="1"/>
        <rFont val="Calibri"/>
        <family val="2"/>
        <scheme val="minor"/>
      </rPr>
      <t>” and take note of the read dates.</t>
    </r>
  </si>
  <si>
    <t>3. How many “months” are you billing?</t>
  </si>
  <si>
    <t>If...</t>
  </si>
  <si>
    <t>Then...</t>
  </si>
  <si>
    <t>1 month:</t>
  </si>
  <si>
    <t>CLICK HERE</t>
  </si>
  <si>
    <r>
      <t xml:space="preserve">a. Click: The </t>
    </r>
    <r>
      <rPr>
        <b/>
        <sz val="12"/>
        <color theme="1"/>
        <rFont val="Calibri"/>
        <family val="2"/>
        <scheme val="minor"/>
      </rPr>
      <t>Account Context Menu</t>
    </r>
  </si>
  <si>
    <t>icon.</t>
  </si>
  <si>
    <r>
      <t xml:space="preserve">b. Click: The </t>
    </r>
    <r>
      <rPr>
        <b/>
        <sz val="12"/>
        <color theme="1"/>
        <rFont val="Calibri"/>
        <family val="2"/>
        <scheme val="minor"/>
      </rPr>
      <t>Add</t>
    </r>
  </si>
  <si>
    <r>
      <t xml:space="preserve">button for </t>
    </r>
    <r>
      <rPr>
        <b/>
        <sz val="12"/>
        <color theme="1"/>
        <rFont val="Calibri"/>
        <family val="2"/>
        <scheme val="minor"/>
      </rPr>
      <t>Go To Bill</t>
    </r>
    <r>
      <rPr>
        <sz val="12"/>
        <color theme="1"/>
        <rFont val="Calibri"/>
        <family val="2"/>
        <scheme val="minor"/>
      </rPr>
      <t>.</t>
    </r>
  </si>
  <si>
    <r>
      <t xml:space="preserve">c. Click: The </t>
    </r>
    <r>
      <rPr>
        <b/>
        <sz val="12"/>
        <color theme="1"/>
        <rFont val="Calibri"/>
        <family val="2"/>
        <scheme val="minor"/>
      </rPr>
      <t>Generate</t>
    </r>
    <r>
      <rPr>
        <sz val="12"/>
        <color theme="1"/>
        <rFont val="Calibri"/>
        <family val="2"/>
        <scheme val="minor"/>
      </rPr>
      <t xml:space="preserve"> button.</t>
    </r>
  </si>
  <si>
    <r>
      <t xml:space="preserve">d. Enter: The </t>
    </r>
    <r>
      <rPr>
        <b/>
        <i/>
        <sz val="12"/>
        <color theme="1"/>
        <rFont val="Calibri"/>
        <family val="2"/>
        <scheme val="minor"/>
      </rPr>
      <t>Last Meter Read Date</t>
    </r>
    <r>
      <rPr>
        <sz val="12"/>
        <color theme="1"/>
        <rFont val="Calibri"/>
        <family val="2"/>
        <scheme val="minor"/>
      </rPr>
      <t xml:space="preserve"> in the </t>
    </r>
    <r>
      <rPr>
        <b/>
        <sz val="12"/>
        <color theme="1"/>
        <rFont val="Calibri"/>
        <family val="2"/>
        <scheme val="minor"/>
      </rPr>
      <t>Cutoff Date</t>
    </r>
    <r>
      <rPr>
        <sz val="12"/>
        <color theme="1"/>
        <rFont val="Calibri"/>
        <family val="2"/>
        <scheme val="minor"/>
      </rPr>
      <t xml:space="preserve"> field.</t>
    </r>
  </si>
  <si>
    <r>
      <t xml:space="preserve">e. Click: The </t>
    </r>
    <r>
      <rPr>
        <b/>
        <sz val="12"/>
        <color theme="1"/>
        <rFont val="Calibri"/>
        <family val="2"/>
        <scheme val="minor"/>
      </rPr>
      <t>Calculate</t>
    </r>
    <r>
      <rPr>
        <sz val="12"/>
        <color theme="1"/>
        <rFont val="Calibri"/>
        <family val="2"/>
        <scheme val="minor"/>
      </rPr>
      <t xml:space="preserve"> button.</t>
    </r>
  </si>
  <si>
    <r>
      <t xml:space="preserve">f. Click: The </t>
    </r>
    <r>
      <rPr>
        <b/>
        <sz val="12"/>
        <color theme="1"/>
        <rFont val="Calibri"/>
        <family val="2"/>
        <scheme val="minor"/>
      </rPr>
      <t>Freeze</t>
    </r>
    <r>
      <rPr>
        <sz val="12"/>
        <color theme="1"/>
        <rFont val="Calibri"/>
        <family val="2"/>
        <scheme val="minor"/>
      </rPr>
      <t xml:space="preserve"> button.</t>
    </r>
  </si>
  <si>
    <r>
      <t xml:space="preserve">g. Click:  The </t>
    </r>
    <r>
      <rPr>
        <b/>
        <sz val="12"/>
        <color theme="1"/>
        <rFont val="Calibri"/>
        <family val="2"/>
        <scheme val="minor"/>
      </rPr>
      <t>Complete</t>
    </r>
    <r>
      <rPr>
        <sz val="12"/>
        <color theme="1"/>
        <rFont val="Calibri"/>
        <family val="2"/>
        <scheme val="minor"/>
      </rPr>
      <t xml:space="preserve"> button.</t>
    </r>
  </si>
  <si>
    <r>
      <t xml:space="preserve">h. Click: The </t>
    </r>
    <r>
      <rPr>
        <b/>
        <sz val="12"/>
        <color theme="1"/>
        <rFont val="Calibri"/>
        <family val="2"/>
        <scheme val="minor"/>
      </rPr>
      <t>Complete</t>
    </r>
    <r>
      <rPr>
        <sz val="12"/>
        <color theme="1"/>
        <rFont val="Calibri"/>
        <family val="2"/>
        <scheme val="minor"/>
      </rPr>
      <t xml:space="preserve"> button.</t>
    </r>
  </si>
  <si>
    <r>
      <t xml:space="preserve">i. Add: A </t>
    </r>
    <r>
      <rPr>
        <b/>
        <i/>
        <sz val="12"/>
        <color theme="1"/>
        <rFont val="Calibri"/>
        <family val="2"/>
        <scheme val="minor"/>
      </rPr>
      <t>Customer Contact</t>
    </r>
    <r>
      <rPr>
        <sz val="12"/>
        <color theme="1"/>
        <rFont val="Calibri"/>
        <family val="2"/>
        <scheme val="minor"/>
      </rPr>
      <t>.</t>
    </r>
  </si>
  <si>
    <t>2 or more months:</t>
  </si>
  <si>
    <t>icon on the dashboard.</t>
  </si>
  <si>
    <r>
      <t xml:space="preserve">b. Select: The </t>
    </r>
    <r>
      <rPr>
        <b/>
        <sz val="12"/>
        <color theme="1"/>
        <rFont val="Calibri"/>
        <family val="2"/>
        <scheme val="minor"/>
      </rPr>
      <t>Add</t>
    </r>
  </si>
  <si>
    <r>
      <t xml:space="preserve"> button for </t>
    </r>
    <r>
      <rPr>
        <b/>
        <sz val="12"/>
        <color theme="1"/>
        <rFont val="Calibri"/>
        <family val="2"/>
        <scheme val="minor"/>
      </rPr>
      <t>Go To Bill</t>
    </r>
    <r>
      <rPr>
        <sz val="12"/>
        <color theme="1"/>
        <rFont val="Calibri"/>
        <family val="2"/>
        <scheme val="minor"/>
      </rPr>
      <t>.</t>
    </r>
  </si>
  <si>
    <t xml:space="preserve">d. Enter: The End Meter Read Date for the first billing period in the Cutoff Date field. </t>
  </si>
  <si>
    <t>tip</t>
  </si>
  <si>
    <r>
      <t xml:space="preserve">Example: If you have reads for 7/01, 7/28, and 8/28, then </t>
    </r>
    <r>
      <rPr>
        <b/>
        <i/>
        <sz val="12"/>
        <color theme="1"/>
        <rFont val="Calibri"/>
        <family val="2"/>
        <scheme val="minor"/>
      </rPr>
      <t>End Meter Read Date</t>
    </r>
    <r>
      <rPr>
        <sz val="12"/>
        <color theme="1"/>
        <rFont val="Calibri"/>
        <family val="2"/>
        <scheme val="minor"/>
      </rPr>
      <t xml:space="preserve"> for the first billing period would be 7/28.</t>
    </r>
  </si>
  <si>
    <r>
      <t xml:space="preserve">g. Click: The </t>
    </r>
    <r>
      <rPr>
        <b/>
        <sz val="12"/>
        <color theme="1"/>
        <rFont val="Calibri"/>
        <family val="2"/>
        <scheme val="minor"/>
      </rPr>
      <t>Bill segment</t>
    </r>
    <r>
      <rPr>
        <sz val="12"/>
        <color theme="1"/>
        <rFont val="Calibri"/>
        <family val="2"/>
        <scheme val="minor"/>
      </rPr>
      <t xml:space="preserve"> link.</t>
    </r>
  </si>
  <si>
    <r>
      <t xml:space="preserve">h. Copy: The </t>
    </r>
    <r>
      <rPr>
        <b/>
        <sz val="12"/>
        <color theme="1"/>
        <rFont val="Calibri"/>
        <family val="2"/>
        <scheme val="minor"/>
      </rPr>
      <t>SA ID</t>
    </r>
    <r>
      <rPr>
        <sz val="12"/>
        <color theme="1"/>
        <rFont val="Calibri"/>
        <family val="2"/>
        <scheme val="minor"/>
      </rPr>
      <t>.</t>
    </r>
  </si>
  <si>
    <r>
      <t xml:space="preserve">i. Click: The </t>
    </r>
    <r>
      <rPr>
        <b/>
        <sz val="12"/>
        <color theme="1"/>
        <rFont val="Calibri"/>
        <family val="2"/>
        <scheme val="minor"/>
      </rPr>
      <t>Bill ID Context Menu</t>
    </r>
    <r>
      <rPr>
        <sz val="12"/>
        <color theme="1"/>
        <rFont val="Calibri"/>
        <family val="2"/>
        <scheme val="minor"/>
      </rPr>
      <t xml:space="preserve"> </t>
    </r>
  </si>
  <si>
    <r>
      <t xml:space="preserve">icon and select the </t>
    </r>
    <r>
      <rPr>
        <b/>
        <sz val="12"/>
        <color theme="1"/>
        <rFont val="Calibri"/>
        <family val="2"/>
        <scheme val="minor"/>
      </rPr>
      <t>Add</t>
    </r>
  </si>
  <si>
    <r>
      <t xml:space="preserve">button for </t>
    </r>
    <r>
      <rPr>
        <b/>
        <sz val="12"/>
        <color theme="1"/>
        <rFont val="Calibri"/>
        <family val="2"/>
        <scheme val="minor"/>
      </rPr>
      <t>Go To Bill Segment</t>
    </r>
    <r>
      <rPr>
        <sz val="12"/>
        <color theme="1"/>
        <rFont val="Calibri"/>
        <family val="2"/>
        <scheme val="minor"/>
      </rPr>
      <t>.</t>
    </r>
  </si>
  <si>
    <r>
      <t xml:space="preserve">j. Paste: The </t>
    </r>
    <r>
      <rPr>
        <b/>
        <i/>
        <sz val="12"/>
        <color theme="1"/>
        <rFont val="Calibri"/>
        <family val="2"/>
        <scheme val="minor"/>
      </rPr>
      <t>SA ID</t>
    </r>
    <r>
      <rPr>
        <sz val="12"/>
        <color theme="1"/>
        <rFont val="Calibri"/>
        <family val="2"/>
        <scheme val="minor"/>
      </rPr>
      <t xml:space="preserve"> into the </t>
    </r>
    <r>
      <rPr>
        <b/>
        <sz val="12"/>
        <color theme="1"/>
        <rFont val="Calibri"/>
        <family val="2"/>
        <scheme val="minor"/>
      </rPr>
      <t>SA ID</t>
    </r>
    <r>
      <rPr>
        <sz val="12"/>
        <color theme="1"/>
        <rFont val="Calibri"/>
        <family val="2"/>
        <scheme val="minor"/>
      </rPr>
      <t xml:space="preserve"> field.</t>
    </r>
  </si>
  <si>
    <r>
      <t xml:space="preserve">k. Click: The </t>
    </r>
    <r>
      <rPr>
        <b/>
        <sz val="12"/>
        <color theme="1"/>
        <rFont val="Calibri"/>
        <family val="2"/>
        <scheme val="minor"/>
      </rPr>
      <t>Generate</t>
    </r>
    <r>
      <rPr>
        <sz val="12"/>
        <color theme="1"/>
        <rFont val="Calibri"/>
        <family val="2"/>
        <scheme val="minor"/>
      </rPr>
      <t xml:space="preserve"> button.</t>
    </r>
  </si>
  <si>
    <r>
      <t xml:space="preserve">l. Enter: The </t>
    </r>
    <r>
      <rPr>
        <b/>
        <i/>
        <sz val="12"/>
        <color theme="1"/>
        <rFont val="Calibri"/>
        <family val="2"/>
        <scheme val="minor"/>
      </rPr>
      <t>Cutoff Date</t>
    </r>
    <r>
      <rPr>
        <sz val="12"/>
        <color theme="1"/>
        <rFont val="Calibri"/>
        <family val="2"/>
        <scheme val="minor"/>
      </rPr>
      <t xml:space="preserve"> for the next month.</t>
    </r>
  </si>
  <si>
    <r>
      <t>Note:</t>
    </r>
    <r>
      <rPr>
        <sz val="12"/>
        <color theme="1"/>
        <rFont val="Calibri"/>
        <family val="2"/>
        <scheme val="minor"/>
      </rPr>
      <t xml:space="preserve"> </t>
    </r>
    <r>
      <rPr>
        <sz val="12"/>
        <color rgb="FF0075BC"/>
        <rFont val="Calibri"/>
        <family val="2"/>
        <scheme val="minor"/>
      </rPr>
      <t>The Cutoff Date should be the meter read date of the next billing period.</t>
    </r>
  </si>
  <si>
    <r>
      <t xml:space="preserve">m. Click: The </t>
    </r>
    <r>
      <rPr>
        <b/>
        <sz val="12"/>
        <color theme="1"/>
        <rFont val="Calibri"/>
        <family val="2"/>
        <scheme val="minor"/>
      </rPr>
      <t>Calculate</t>
    </r>
    <r>
      <rPr>
        <sz val="12"/>
        <color theme="1"/>
        <rFont val="Calibri"/>
        <family val="2"/>
        <scheme val="minor"/>
      </rPr>
      <t xml:space="preserve"> button.</t>
    </r>
  </si>
  <si>
    <r>
      <t xml:space="preserve">n. Click: The </t>
    </r>
    <r>
      <rPr>
        <b/>
        <sz val="12"/>
        <color theme="1"/>
        <rFont val="Calibri"/>
        <family val="2"/>
        <scheme val="minor"/>
      </rPr>
      <t>Freeze</t>
    </r>
    <r>
      <rPr>
        <sz val="12"/>
        <color theme="1"/>
        <rFont val="Calibri"/>
        <family val="2"/>
        <scheme val="minor"/>
      </rPr>
      <t xml:space="preserve"> button.</t>
    </r>
  </si>
  <si>
    <t>o. Repeat: Steps i) through n) to add all additional bill segments if necessary for each SA.</t>
  </si>
  <si>
    <t xml:space="preserve">p. (If multiple SAs) Repeat: Step i) through n) </t>
  </si>
  <si>
    <t>Instead of pasting SA ID, search for correct SA.</t>
  </si>
  <si>
    <r>
      <t xml:space="preserve">q. Click: The </t>
    </r>
    <r>
      <rPr>
        <b/>
        <i/>
        <sz val="12"/>
        <color theme="1"/>
        <rFont val="Calibri"/>
        <family val="2"/>
        <scheme val="minor"/>
      </rPr>
      <t>Pending Bill Exists</t>
    </r>
    <r>
      <rPr>
        <sz val="12"/>
        <color theme="1"/>
        <rFont val="Calibri"/>
        <family val="2"/>
        <scheme val="minor"/>
      </rPr>
      <t xml:space="preserve"> hyperlink in the </t>
    </r>
    <r>
      <rPr>
        <b/>
        <sz val="12"/>
        <color theme="1"/>
        <rFont val="Calibri"/>
        <family val="2"/>
        <scheme val="minor"/>
      </rPr>
      <t>Financial Information</t>
    </r>
    <r>
      <rPr>
        <sz val="12"/>
        <color theme="1"/>
        <rFont val="Calibri"/>
        <family val="2"/>
        <scheme val="minor"/>
      </rPr>
      <t xml:space="preserve"> zone on the dashboard.</t>
    </r>
  </si>
  <si>
    <r>
      <t xml:space="preserve">r. Click: The </t>
    </r>
    <r>
      <rPr>
        <b/>
        <sz val="12"/>
        <color theme="1"/>
        <rFont val="Calibri"/>
        <family val="2"/>
        <scheme val="minor"/>
      </rPr>
      <t>Complete</t>
    </r>
    <r>
      <rPr>
        <sz val="12"/>
        <color theme="1"/>
        <rFont val="Calibri"/>
        <family val="2"/>
        <scheme val="minor"/>
      </rPr>
      <t xml:space="preserve"> button.</t>
    </r>
  </si>
  <si>
    <r>
      <t xml:space="preserve">s. Click:  The </t>
    </r>
    <r>
      <rPr>
        <b/>
        <sz val="12"/>
        <color theme="1"/>
        <rFont val="Calibri"/>
        <family val="2"/>
        <scheme val="minor"/>
      </rPr>
      <t>Complete</t>
    </r>
    <r>
      <rPr>
        <sz val="12"/>
        <color theme="1"/>
        <rFont val="Calibri"/>
        <family val="2"/>
        <scheme val="minor"/>
      </rPr>
      <t xml:space="preserve"> button.</t>
    </r>
  </si>
  <si>
    <r>
      <t xml:space="preserve">t. Add: A </t>
    </r>
    <r>
      <rPr>
        <b/>
        <i/>
        <sz val="12"/>
        <color theme="1"/>
        <rFont val="Calibri"/>
        <family val="2"/>
        <scheme val="minor"/>
      </rPr>
      <t>Customer Contact</t>
    </r>
    <r>
      <rPr>
        <sz val="12"/>
        <color theme="1"/>
        <rFont val="Calibri"/>
        <family val="2"/>
        <scheme val="minor"/>
      </rPr>
      <t>.</t>
    </r>
  </si>
  <si>
    <t>Table 2 (Breakout of Bill Analysis Times)</t>
  </si>
  <si>
    <t>Reviewed process with Kim Blair, Billing Analyst, Nov 2015</t>
  </si>
  <si>
    <t>Time Savings Caculation</t>
  </si>
  <si>
    <t>Billing Analyst Reviews "To Do" list reports</t>
  </si>
  <si>
    <t>Research, inquiry, review read history in CC&amp;B</t>
  </si>
  <si>
    <t>Calculate Correct Usage, Enter new read</t>
  </si>
  <si>
    <t>Correct bill manualy or process cancel/rebill</t>
  </si>
  <si>
    <t>AVG</t>
  </si>
  <si>
    <t>CSR</t>
  </si>
  <si>
    <t>Estimated Reads - CSR or Billing Analysts estimates bills</t>
  </si>
  <si>
    <t>YR 1</t>
  </si>
  <si>
    <t>YR 2</t>
  </si>
  <si>
    <t>YR 3</t>
  </si>
  <si>
    <t>YR 4</t>
  </si>
  <si>
    <t>YR 5</t>
  </si>
  <si>
    <t>YR 6</t>
  </si>
  <si>
    <t>YR 7</t>
  </si>
  <si>
    <t>YR 8</t>
  </si>
  <si>
    <t>YR 9</t>
  </si>
  <si>
    <t>YR 10</t>
  </si>
  <si>
    <t>YR 11</t>
  </si>
  <si>
    <t>YR 12</t>
  </si>
  <si>
    <t>YR 13</t>
  </si>
  <si>
    <t>YR 14</t>
  </si>
  <si>
    <t>YR 15</t>
  </si>
  <si>
    <t>YR 16</t>
  </si>
  <si>
    <t>YR 17</t>
  </si>
  <si>
    <t>YR 18</t>
  </si>
  <si>
    <t>YR 19</t>
  </si>
  <si>
    <t>YR 20</t>
  </si>
  <si>
    <t>YR 21</t>
  </si>
  <si>
    <t>YR 22</t>
  </si>
  <si>
    <t>2012-14</t>
  </si>
  <si>
    <t>Annual Estimated Bills</t>
  </si>
  <si>
    <t>Table 2</t>
  </si>
  <si>
    <t>Average analysis time in minutes</t>
  </si>
  <si>
    <t>Cost per minute loaded</t>
  </si>
  <si>
    <t>Loaded cost of CSR (2014) Source: Veronica Soules</t>
  </si>
  <si>
    <t xml:space="preserve">Average Cost per Estimated Loaded </t>
  </si>
  <si>
    <r>
      <t xml:space="preserve">Estimated Reduction in Rebills (%) </t>
    </r>
    <r>
      <rPr>
        <vertAlign val="subscript"/>
        <sz val="12"/>
        <rFont val="Calibri"/>
        <family val="2"/>
        <scheme val="minor"/>
      </rPr>
      <t>1</t>
    </r>
  </si>
  <si>
    <t>Failure Rate of AMI meters, projected at 1%</t>
  </si>
  <si>
    <t xml:space="preserve">Estimated Reduction in Rebill Costs </t>
  </si>
  <si>
    <t>References</t>
  </si>
  <si>
    <t>Automated reads will be automatically processed (currently available in CC&amp;B) - look at estimations as exceptions (estimated expections are 3%)</t>
  </si>
  <si>
    <t>Table 1 (Breakout of Bill Estimation Times)</t>
  </si>
  <si>
    <t>Account is flagged as needing estimation, research</t>
  </si>
  <si>
    <t>Determine if field service visit is required</t>
  </si>
  <si>
    <t>No, estimate bill</t>
  </si>
  <si>
    <t>Generate bill in CC&amp;B</t>
  </si>
  <si>
    <t>Table 2 (Counts of Estimated Bills)</t>
  </si>
  <si>
    <t>STATE_CDE</t>
  </si>
  <si>
    <t>Sum of CountOfUSAGE_PT_KY</t>
  </si>
  <si>
    <t>A</t>
  </si>
  <si>
    <t>B</t>
  </si>
  <si>
    <t>C</t>
  </si>
  <si>
    <t>F</t>
  </si>
  <si>
    <t>I</t>
  </si>
  <si>
    <t>K</t>
  </si>
  <si>
    <t>P</t>
  </si>
  <si>
    <t>Q</t>
  </si>
  <si>
    <t>R</t>
  </si>
  <si>
    <t>S</t>
  </si>
  <si>
    <t>V</t>
  </si>
  <si>
    <t>W</t>
  </si>
  <si>
    <t>Averate, total meter read codes that lead to Estimated Bill</t>
  </si>
  <si>
    <t>Currently Customer Service Representatives respond to bill inquiries without the benefit of querying a meter data management system that would provide a meter history in various increments.  Being able to query direct or trigger a process to automatically update with data would reduce the time involved in determining the current read by reducing the time to gather the data and input it into a spreadsheet that would enable comparisons.</t>
  </si>
  <si>
    <t xml:space="preserve">Annual Calls Handled By CSR </t>
  </si>
  <si>
    <t>Percent of calls that are billing inquiries</t>
  </si>
  <si>
    <t xml:space="preserve">Annual billing inquiry calls </t>
  </si>
  <si>
    <t>Estimated percent of calls that would benefit from AMI</t>
  </si>
  <si>
    <t>Conservative Adjustment</t>
  </si>
  <si>
    <t>Fraction of meters equipped with AMI</t>
  </si>
  <si>
    <t>Meter Shop Provisioning Analysis (% has increased since original analysis)</t>
  </si>
  <si>
    <t>Calls expected to be eliminated by AMI</t>
  </si>
  <si>
    <t>Table 1 (Contact Center Call Stats)</t>
  </si>
  <si>
    <t xml:space="preserve">IVR </t>
  </si>
  <si>
    <t>Inbound IVR Calls</t>
  </si>
  <si>
    <t>Outbound IVR Calls</t>
  </si>
  <si>
    <t>Total IVR Calls</t>
  </si>
  <si>
    <t>Billing Related</t>
  </si>
  <si>
    <t>IVR Handled</t>
  </si>
  <si>
    <t>CSR's Handled</t>
  </si>
  <si>
    <t>Total Billing Calls</t>
  </si>
  <si>
    <t xml:space="preserve">CSR's </t>
  </si>
  <si>
    <t>IVR Transfers</t>
  </si>
  <si>
    <t>Percent of CSR calls related to Billing</t>
  </si>
  <si>
    <t>Sent: Tue 07-01-2014 9:31 AM, 2014 data received 12.3.15, Source: Veronica Soules</t>
  </si>
  <si>
    <t>Value represented above includes avoided costs, efficiencies with benefits redeployed in the utility, net present value of long-lived asset programs, re-invested sourcing benefits &amp; power supply cost reductions.</t>
  </si>
  <si>
    <t>Table 2 (Breakout of Bill Estimation Times)</t>
  </si>
  <si>
    <t>CSR recieves call, opens account in CC&amp;B</t>
  </si>
  <si>
    <t>Dialogue with customer</t>
  </si>
  <si>
    <t>Research, inquiry, review read history</t>
  </si>
  <si>
    <t>Conclude call, give energy tips, send report, recap remarks</t>
  </si>
  <si>
    <t>Components</t>
  </si>
  <si>
    <t>Sources and References</t>
  </si>
  <si>
    <t>Annual Bills (average of 2013 &amp; 2014)</t>
  </si>
  <si>
    <t>Customer Information System</t>
  </si>
  <si>
    <t>Estimated Exception %</t>
  </si>
  <si>
    <t>Figure 1</t>
  </si>
  <si>
    <t>Estimated Exceptions</t>
  </si>
  <si>
    <t>Percent Washington Bills</t>
  </si>
  <si>
    <t>Percent Residential</t>
  </si>
  <si>
    <t>Daily Exception Load</t>
  </si>
  <si>
    <t>Daily Exception Load Worked %</t>
  </si>
  <si>
    <t>Fully loaded blended direct labor rate</t>
  </si>
  <si>
    <t>Total Minutes</t>
  </si>
  <si>
    <t>Cost per Minute</t>
  </si>
  <si>
    <t>Average Occupancy Rate (availability) &amp; Overheads factor</t>
  </si>
  <si>
    <t>Accounts for training, One Leave, and non direct work activities</t>
  </si>
  <si>
    <t>Expected reduction in analysis time in minutes</t>
  </si>
  <si>
    <t>Approximated 1 standard deviation reduction (Area under normal distribution curve)</t>
  </si>
  <si>
    <t>Total benefit</t>
  </si>
  <si>
    <t xml:space="preserve">  </t>
  </si>
  <si>
    <t>a</t>
  </si>
  <si>
    <t>Training</t>
  </si>
  <si>
    <t>b</t>
  </si>
  <si>
    <t>Application development (percentage of application that would also be developed for Revenue Protection)</t>
  </si>
  <si>
    <t>Integration</t>
  </si>
  <si>
    <t>IT/IS Support</t>
  </si>
  <si>
    <t>subtotal</t>
  </si>
  <si>
    <t>Figure 1 (Summary of DataSource Survey (2011)</t>
  </si>
  <si>
    <t>Figure 2 (Summary of DataSource Survey (2011)</t>
  </si>
  <si>
    <t>Bill Analysis/Rebills</t>
  </si>
  <si>
    <t>Estimation errors drove 80% of the rebill activity as shown in Table 2 below.  With AMI, interval data would reduce the need to estimate bills since the meter data would be able to determine the actual amounts for the given period(s)</t>
  </si>
  <si>
    <t>Bills Cancelled Before Bill Created</t>
  </si>
  <si>
    <t>Rebill Report (Customer Information System)</t>
  </si>
  <si>
    <t>Percent from Washington</t>
  </si>
  <si>
    <t>See Table 1</t>
  </si>
  <si>
    <t>Percent Cancelled and No New Bills Created</t>
  </si>
  <si>
    <t>Daily Exception Load (No New Bills)</t>
  </si>
  <si>
    <t>Loaded analyst time</t>
  </si>
  <si>
    <t>Average analysis time in minutes (New Bills)</t>
  </si>
  <si>
    <t>Table 3</t>
  </si>
  <si>
    <t>Average Cost per Rebill Loaded (New Bills)</t>
  </si>
  <si>
    <t>Calculation (Loaded Analyst Time * Average Analyst Time)</t>
  </si>
  <si>
    <t>Estimated Rebill Costs (No New Bills)</t>
  </si>
  <si>
    <t>Estimated Reduction in Rebills (New Bills)</t>
  </si>
  <si>
    <t>Estimation errors are the most likely to be reduced as a result of having interval data  - see Table 2</t>
  </si>
  <si>
    <t>Estimated Reduction in Rebill Costs (New Bills)</t>
  </si>
  <si>
    <t>Table 3 (Breakout of Rebilling Times)</t>
  </si>
  <si>
    <t>CUST_ACCT_KY #'s</t>
  </si>
  <si>
    <t>SRV_STATE_CDE</t>
  </si>
  <si>
    <t>ID</t>
  </si>
  <si>
    <t>Open account in CC&amp;B</t>
  </si>
  <si>
    <t>OR</t>
  </si>
  <si>
    <t>Source: Customer Information System</t>
  </si>
  <si>
    <t>CUST_ACCT_KY</t>
  </si>
  <si>
    <t>OPEN DATE</t>
  </si>
  <si>
    <t>OVER ESTIMATE</t>
  </si>
  <si>
    <t>METER TESTED FAST</t>
  </si>
  <si>
    <t>OVER READ</t>
  </si>
  <si>
    <t>INCORRECT BILLING</t>
  </si>
  <si>
    <t>CLOSE DATE</t>
  </si>
  <si>
    <t>LOW ESTIMATE</t>
  </si>
  <si>
    <t>RATE SCHEDULE CHANGE</t>
  </si>
  <si>
    <t>INCORRECT ESTIMATE</t>
  </si>
  <si>
    <t>STOPPED METER</t>
  </si>
  <si>
    <t>MIXED METERS</t>
  </si>
  <si>
    <t>CANCELLED IN ERROR</t>
  </si>
  <si>
    <t>DISPUTED BILL</t>
  </si>
  <si>
    <t>LOW READ</t>
  </si>
  <si>
    <t>INCORRECT OPEN READ</t>
  </si>
  <si>
    <t>CLOSE READ</t>
  </si>
  <si>
    <t>CORRECTION CODE ERROR</t>
  </si>
  <si>
    <t>METER INSTALLED</t>
  </si>
  <si>
    <t>BANKRUPT</t>
  </si>
  <si>
    <t>THEFT OF SERVICE</t>
  </si>
  <si>
    <t>MISREAD</t>
  </si>
  <si>
    <t>ZERO USE</t>
  </si>
  <si>
    <t>CONVERSION CODE</t>
  </si>
  <si>
    <t>HIGH DEMAND</t>
  </si>
  <si>
    <t>DONT USE SETTLEMENT ON ACCT</t>
  </si>
  <si>
    <t>Benefit Category</t>
  </si>
  <si>
    <t>Meter Reading and Meters</t>
  </si>
  <si>
    <t>Operational Efficiencies</t>
  </si>
  <si>
    <t>Energy Theft and Unbilled Usage</t>
  </si>
  <si>
    <t>Future Opportunity Benefits</t>
  </si>
  <si>
    <t>TOTAL</t>
  </si>
  <si>
    <t>Reduction in Meter Reading Costs</t>
  </si>
  <si>
    <t>Cumulative Benefits</t>
  </si>
  <si>
    <t xml:space="preserve">Billing Accuracy </t>
  </si>
  <si>
    <t xml:space="preserve"> Outage Management</t>
  </si>
  <si>
    <t>Totals</t>
  </si>
  <si>
    <t xml:space="preserve">Energy Efficiency </t>
  </si>
  <si>
    <t>NPV based on a 6.58% rate</t>
  </si>
  <si>
    <t>RIVA meters are scheduled to be delivered to Avista (electric May 2016) and (gas sept 2016)</t>
  </si>
  <si>
    <t>Deployment of meters starts Q2 2017 and completes in Q4 2018 for residential, and Q2 2020</t>
  </si>
  <si>
    <t>Benefits are accrued to end of project and not phased</t>
  </si>
  <si>
    <t>Costs for benefits are included in the costs analysis and are not in the benefit analysis</t>
  </si>
  <si>
    <t>O&amp;M inflation rate is 3%</t>
  </si>
  <si>
    <t>Customer load growth is - 0.3%</t>
  </si>
  <si>
    <t>Customer count growth is 1% (per meter)</t>
  </si>
  <si>
    <t>Inflation rate is 2.4%</t>
  </si>
  <si>
    <t>Costs are included in the cost model under "Data Analytics"</t>
  </si>
  <si>
    <t>How to Link the table into a document</t>
  </si>
  <si>
    <t>On the Home tab, in the Clipboard group, click the arrow under Paste, and then click Paste Special.</t>
  </si>
  <si>
    <r>
      <t xml:space="preserve">In the </t>
    </r>
    <r>
      <rPr>
        <sz val="11"/>
        <color rgb="FF363636"/>
        <rFont val="Calibri"/>
        <family val="2"/>
        <scheme val="minor"/>
      </rPr>
      <t>As</t>
    </r>
    <r>
      <rPr>
        <sz val="11"/>
        <color rgb="FF363636"/>
        <rFont val="Calibri"/>
        <family val="2"/>
        <scheme val="minor"/>
      </rPr>
      <t xml:space="preserve"> list, select </t>
    </r>
    <r>
      <rPr>
        <sz val="11"/>
        <color rgb="FF363636"/>
        <rFont val="Calibri"/>
        <family val="2"/>
        <scheme val="minor"/>
      </rPr>
      <t>Microsoft Office Excel object</t>
    </r>
    <r>
      <rPr>
        <sz val="11"/>
        <color rgb="FF363636"/>
        <rFont val="Calibri"/>
        <family val="2"/>
        <scheme val="minor"/>
      </rPr>
      <t>.</t>
    </r>
  </si>
  <si>
    <r>
      <t xml:space="preserve">Click </t>
    </r>
    <r>
      <rPr>
        <b/>
        <sz val="11"/>
        <color theme="1"/>
        <rFont val="Calibri"/>
        <family val="2"/>
        <scheme val="minor"/>
      </rPr>
      <t>Paste to insert an embedded object,</t>
    </r>
    <r>
      <rPr>
        <sz val="11"/>
        <color theme="1"/>
        <rFont val="Calibri"/>
        <family val="2"/>
        <scheme val="minor"/>
      </rPr>
      <t xml:space="preserve"> or </t>
    </r>
    <r>
      <rPr>
        <b/>
        <sz val="11"/>
        <color theme="1"/>
        <rFont val="Calibri"/>
        <family val="2"/>
        <scheme val="minor"/>
      </rPr>
      <t xml:space="preserve">click Paste link to insert a link </t>
    </r>
    <r>
      <rPr>
        <sz val="11"/>
        <color theme="1"/>
        <rFont val="Calibri"/>
        <family val="2"/>
        <scheme val="minor"/>
      </rPr>
      <t>to the object.</t>
    </r>
  </si>
  <si>
    <r>
      <t xml:space="preserve">Have to click the </t>
    </r>
    <r>
      <rPr>
        <b/>
        <u/>
        <sz val="11"/>
        <color rgb="FFFF0000"/>
        <rFont val="Calibri"/>
        <family val="2"/>
        <scheme val="minor"/>
      </rPr>
      <t xml:space="preserve">Paste link to insert a link </t>
    </r>
    <r>
      <rPr>
        <sz val="11"/>
        <color theme="1"/>
        <rFont val="Calibri"/>
        <family val="2"/>
        <scheme val="minor"/>
      </rPr>
      <t>to make the link work</t>
    </r>
  </si>
  <si>
    <t>Average analysis time reduced in minutes</t>
  </si>
  <si>
    <t>CSR\Billing Analyst Workflow Costs calculation</t>
  </si>
  <si>
    <t>CSR\Billing Analyst Loaded Costs Per Minute is $0.66</t>
  </si>
  <si>
    <t>(Serviceman's time include in route and onsite / utilization rate) * average minutes per vist + $15 transportation cost which includes unit cost per mile (average of $1 per mile)</t>
  </si>
  <si>
    <t>A staff of several billing analysts  that work through exception such as high/low bills.  These bills require determining if someone should be sent out if the data looks suspicious.  Combined with other meter health monitoring data, the number of exceptions could br reduced. This reduction could also be supported by automated smart process.  The automation of certain process could be accomplished through integration with dispatch and CC&amp;B.  These integrations are included in the MDM implemenation.</t>
  </si>
  <si>
    <t>Today's NPV</t>
  </si>
  <si>
    <t>All Benefits</t>
  </si>
  <si>
    <t>Costs</t>
  </si>
  <si>
    <t>Capital</t>
  </si>
  <si>
    <t>O&amp;M</t>
  </si>
  <si>
    <t>=</t>
  </si>
  <si>
    <t>-</t>
  </si>
  <si>
    <t>Rate</t>
  </si>
  <si>
    <t>Class =&gt;</t>
  </si>
  <si>
    <t>BOOK DEPRECIATION ON BOOK BASIS</t>
  </si>
  <si>
    <t>BOOK DEPRECIATION ON TAX BASIS</t>
  </si>
  <si>
    <t>TAX DEPRECIATION</t>
  </si>
  <si>
    <t>Revenue Requirements = [(j) + (l) + (m) + (n) + (o) - Federal Income Tax Rate * [(g) + (l) + (n) + (o)]] / Conversion Factor</t>
  </si>
  <si>
    <t>5 Years</t>
  </si>
  <si>
    <t>7 Years</t>
  </si>
  <si>
    <t>20 Years</t>
  </si>
  <si>
    <t>31.5 Year</t>
  </si>
  <si>
    <t xml:space="preserve">(r) Present Value Revenue Requirements = Total Revenue Requirements / [1 + Discount Factor] ^ [(a) - .5] </t>
  </si>
  <si>
    <t>(s) Total Revenue Requirements = (j) + (l) + (m) + (n) + (o) + (p) + (q) + (r)</t>
  </si>
  <si>
    <t>(r) Federal Income Taxes = [Revenue Requirements - [(g) + (l) + (n) + (o) + Miscellaneous Revenue Items + State Tax] * Federal Income Tax Rate</t>
  </si>
  <si>
    <t>(q) State Income Tax = [Revenue Requirement - [(g) + (l) + (m) + (n) + (o) + (p)] * State Income Tax Rate</t>
  </si>
  <si>
    <t>(p) Miscellaneous Revenue Items = Revenue Requirements * Miscellaneous Revenue Items Percentage</t>
  </si>
  <si>
    <t>(o) Property Taxes = Property Tax Rate * (d)</t>
  </si>
  <si>
    <t>(n) Operating and Maintenance Expense = Previous(n) * [1 + O&amp;M Escalation Factor]</t>
  </si>
  <si>
    <t>(m) Equity Return = [Weighted Cost of Preferred + Weighted Cost of Common] * (k)</t>
  </si>
  <si>
    <t>(l) Interest Expense = Weighted Cost of Debt * (k)</t>
  </si>
  <si>
    <t>(k) Average Rate Base = [(d) + (i)] / 2</t>
  </si>
  <si>
    <t>(j) Book Depreciation = Straight Line Per Book Life</t>
  </si>
  <si>
    <t>(i) Rate Base End of Period = (d) - (j) - (h)</t>
  </si>
  <si>
    <t>(h) Deferred Taxes = [(f)-(g)] * Federal Income Tax Rate</t>
  </si>
  <si>
    <t>(g) Book Depreciation on Tax Basis = Straight Line Depreciation of Tax Basis</t>
  </si>
  <si>
    <t>(f) Tax Depreciation = Modified ACRS Schedules Times The Tax Basis</t>
  </si>
  <si>
    <t>(e) Accumulated Depreciation = Previous(e) + (j)</t>
  </si>
  <si>
    <t>(d) Rate Base Beginning of Period = Previous(i) + Previous(c)</t>
  </si>
  <si>
    <t>(c) Capital Additions Book Basis</t>
  </si>
  <si>
    <t>(b) Capital Additions Tax Basis</t>
  </si>
  <si>
    <t>(a) Time Period in Years</t>
  </si>
  <si>
    <t>6)  ASSUME THAT PARTICIPANTS WILL PAY A 1% ANNUAL CAPITAL REPLACEMENT CHARGE.</t>
  </si>
  <si>
    <t>RETURN ON GENERAL PLANT</t>
  </si>
  <si>
    <t>A&amp;G EXPENSES</t>
  </si>
  <si>
    <t xml:space="preserve">    CAN BE ALLOCATED TO BC HYDRO O&amp;M ON THAT BASIS. </t>
  </si>
  <si>
    <t xml:space="preserve">5)  ASSUME THAT A&amp;G AND RETURN ON GENERAL PLANT ARE A FUNCTION OF O&amp;M AND THAT THEY  </t>
  </si>
  <si>
    <t>MAINTENANCE</t>
  </si>
  <si>
    <t>OPERATIONS</t>
  </si>
  <si>
    <t xml:space="preserve">    WILL INCUR O&amp;M IN THE SAME RATIO.</t>
  </si>
  <si>
    <t xml:space="preserve">4)  ASSUME THAT O&amp;M EXPENSES ARE RELATED TO GROSS PLANT AND THAT MARSHALL NORTH AND SOUTH </t>
  </si>
  <si>
    <t>EXCESS</t>
  </si>
  <si>
    <t>MARGIN</t>
  </si>
  <si>
    <t>REQ</t>
  </si>
  <si>
    <t>LOAD</t>
  </si>
  <si>
    <t>CUST</t>
  </si>
  <si>
    <t xml:space="preserve"> KWH EA</t>
  </si>
  <si>
    <t>YR</t>
  </si>
  <si>
    <t>year</t>
  </si>
  <si>
    <t>(SHORTFALL)</t>
  </si>
  <si>
    <t>ESTIMATED</t>
  </si>
  <si>
    <t>REVENUE</t>
  </si>
  <si>
    <t>COMM</t>
  </si>
  <si>
    <t>CUML</t>
  </si>
  <si>
    <t>NEW</t>
  </si>
  <si>
    <t>margin by</t>
  </si>
  <si>
    <t>Period</t>
  </si>
  <si>
    <t xml:space="preserve">ASSUMED INFLATION </t>
  </si>
  <si>
    <t>CUMULATIVE</t>
  </si>
  <si>
    <t>ANNUAL</t>
  </si>
  <si>
    <t>RES LOAD @</t>
  </si>
  <si>
    <t>Savings or</t>
  </si>
  <si>
    <t>Total =&gt;</t>
  </si>
  <si>
    <t>3)  INFLATION RATE ON TRANSMISSION O&amp;M</t>
  </si>
  <si>
    <t>levelized cont. to fixed costs</t>
  </si>
  <si>
    <t>(u)</t>
  </si>
  <si>
    <t>(t)</t>
  </si>
  <si>
    <t>(s)</t>
  </si>
  <si>
    <t>(r)</t>
  </si>
  <si>
    <t>(q)</t>
  </si>
  <si>
    <t>(p)</t>
  </si>
  <si>
    <t>(o)</t>
  </si>
  <si>
    <t>(n)</t>
  </si>
  <si>
    <t>(m)</t>
  </si>
  <si>
    <t>(l)</t>
  </si>
  <si>
    <t>(k)</t>
  </si>
  <si>
    <t>(j)</t>
  </si>
  <si>
    <t>(i)</t>
  </si>
  <si>
    <t>(h)</t>
  </si>
  <si>
    <t>(g)</t>
  </si>
  <si>
    <t>(f)</t>
  </si>
  <si>
    <t>(e)</t>
  </si>
  <si>
    <t>(d)</t>
  </si>
  <si>
    <t>(c)</t>
  </si>
  <si>
    <t>(b)</t>
  </si>
  <si>
    <t>(a)</t>
  </si>
  <si>
    <t>BOP</t>
  </si>
  <si>
    <t>Requirement</t>
  </si>
  <si>
    <t>per kwh</t>
  </si>
  <si>
    <t>Term .............................</t>
  </si>
  <si>
    <t>YEAR</t>
  </si>
  <si>
    <t>Reqmnt</t>
  </si>
  <si>
    <t>Taxes</t>
  </si>
  <si>
    <t>Tax</t>
  </si>
  <si>
    <t>Items</t>
  </si>
  <si>
    <t>Expense</t>
  </si>
  <si>
    <t>Return</t>
  </si>
  <si>
    <t>Base</t>
  </si>
  <si>
    <t>Deprec.</t>
  </si>
  <si>
    <t>EOP</t>
  </si>
  <si>
    <t>Basis</t>
  </si>
  <si>
    <t>NET ELECTRIC PLANT</t>
  </si>
  <si>
    <t>Net Book</t>
  </si>
  <si>
    <t>Revenue</t>
  </si>
  <si>
    <t>Interest .......................</t>
  </si>
  <si>
    <t xml:space="preserve">ROR BY </t>
  </si>
  <si>
    <t>Gross Marg</t>
  </si>
  <si>
    <t>Income</t>
  </si>
  <si>
    <t xml:space="preserve">Revenue </t>
  </si>
  <si>
    <t>Property</t>
  </si>
  <si>
    <t>O&amp;M &amp; A&amp;G</t>
  </si>
  <si>
    <t>Equity</t>
  </si>
  <si>
    <t>Interest</t>
  </si>
  <si>
    <t>Book</t>
  </si>
  <si>
    <t xml:space="preserve">Deferred </t>
  </si>
  <si>
    <t>on Tax</t>
  </si>
  <si>
    <t>TOTAL TRANS O&amp;M</t>
  </si>
  <si>
    <t>GROSS ELECTRIC PLANT</t>
  </si>
  <si>
    <t>Inter.</t>
  </si>
  <si>
    <t>pv of contribution to fixed costs</t>
  </si>
  <si>
    <t>LEVELIZED</t>
  </si>
  <si>
    <t xml:space="preserve">ACTUAL </t>
  </si>
  <si>
    <t>Present Val</t>
  </si>
  <si>
    <t>Federal</t>
  </si>
  <si>
    <t>State</t>
  </si>
  <si>
    <t>Misc.</t>
  </si>
  <si>
    <t>Book Dep.</t>
  </si>
  <si>
    <t>Accum.</t>
  </si>
  <si>
    <t xml:space="preserve">  -----------------</t>
  </si>
  <si>
    <t xml:space="preserve">  Capital Additions</t>
  </si>
  <si>
    <t xml:space="preserve">  MAINT</t>
  </si>
  <si>
    <t>TRANSM PLNT NET</t>
  </si>
  <si>
    <t>TERM</t>
  </si>
  <si>
    <t>......................................................................................................................................................................................................................</t>
  </si>
  <si>
    <t xml:space="preserve">  WHEELING</t>
  </si>
  <si>
    <t xml:space="preserve">  OPER (NO WHEELING)</t>
  </si>
  <si>
    <t>TRANSM PLNT A/D</t>
  </si>
  <si>
    <t>PV GM</t>
  </si>
  <si>
    <t>Conversion Factor</t>
  </si>
  <si>
    <t>NPV equity</t>
  </si>
  <si>
    <t>TRANSMISSION EXPENSES</t>
  </si>
  <si>
    <t>TRANSM PLNT GROSS</t>
  </si>
  <si>
    <t>(ah)</t>
  </si>
  <si>
    <t>(ag)</t>
  </si>
  <si>
    <t>(af)</t>
  </si>
  <si>
    <t>(ae)</t>
  </si>
  <si>
    <t>(ad)</t>
  </si>
  <si>
    <t>(ac)</t>
  </si>
  <si>
    <t>(ab)</t>
  </si>
  <si>
    <t>(aa)</t>
  </si>
  <si>
    <t>(z)</t>
  </si>
  <si>
    <t>(y)</t>
  </si>
  <si>
    <t>(x)</t>
  </si>
  <si>
    <t>(w)</t>
  </si>
  <si>
    <t>(v)</t>
  </si>
  <si>
    <t>Lev ROE</t>
  </si>
  <si>
    <t>Federal Income Tax</t>
  </si>
  <si>
    <t>2)  WWP'S TRANSMISSION PLANT, TOTAL PLANT (GROSS &amp; NET) AND TRANSMISSION O&amp;M ARE AS FOLLOWS AT 12/31/88.</t>
  </si>
  <si>
    <t>nominal sum</t>
  </si>
  <si>
    <t>Before Federal Income Tax</t>
  </si>
  <si>
    <t>Levelized Gr. Mar. Requirement .......</t>
  </si>
  <si>
    <t>O&amp;M Escalation Factor ..........</t>
  </si>
  <si>
    <t xml:space="preserve">  WWP'S SHARE</t>
  </si>
  <si>
    <t>State Income Tax</t>
  </si>
  <si>
    <t>IRR</t>
  </si>
  <si>
    <t>Property Tax Rate ...............</t>
  </si>
  <si>
    <t>BILLINGS</t>
  </si>
  <si>
    <t>WHEELING</t>
  </si>
  <si>
    <t>BILLING</t>
  </si>
  <si>
    <t>CHARGE</t>
  </si>
  <si>
    <t>A&amp;G</t>
  </si>
  <si>
    <t>TOTAL O&amp;M</t>
  </si>
  <si>
    <t>PERIOD</t>
  </si>
  <si>
    <t>Before State Income Tax</t>
  </si>
  <si>
    <t>pv lvlized margin</t>
  </si>
  <si>
    <t>Book Life (Years) ..............</t>
  </si>
  <si>
    <t xml:space="preserve">  MARSHALL NORTH</t>
  </si>
  <si>
    <t>VALUE OTHER</t>
  </si>
  <si>
    <t>TOTAL OTHER</t>
  </si>
  <si>
    <t>CAP RLPCMT</t>
  </si>
  <si>
    <t>pv princ</t>
  </si>
  <si>
    <t>Principal ......................</t>
  </si>
  <si>
    <t>(4) Transportation Equipment.</t>
  </si>
  <si>
    <t>1)  WWP'S PROPOSED PORTION OF MARSHALL NORTH CAPACITY IS 20%</t>
  </si>
  <si>
    <t>OTHER</t>
  </si>
  <si>
    <t>PRESENT</t>
  </si>
  <si>
    <t>Misc. Revenue Items</t>
  </si>
  <si>
    <t>IRR CALC</t>
  </si>
  <si>
    <t>(3) Other Equipment.</t>
  </si>
  <si>
    <t xml:space="preserve">    and Distribution.</t>
  </si>
  <si>
    <t>ASSUMPTIONS</t>
  </si>
  <si>
    <t>Franchise Fees</t>
  </si>
  <si>
    <t xml:space="preserve">(2) Generation, Transmission, </t>
  </si>
  <si>
    <t>Washington Excise Tax</t>
  </si>
  <si>
    <t>(1) General Structures.</t>
  </si>
  <si>
    <t>Capital Class ...........................</t>
  </si>
  <si>
    <t>BC HYDRO TRANSMISSION PROPOSAL</t>
  </si>
  <si>
    <t>MITCHELL</t>
  </si>
  <si>
    <t>Commission Fees</t>
  </si>
  <si>
    <t>Common Equity ......................</t>
  </si>
  <si>
    <t>Discount Factor ......................</t>
  </si>
  <si>
    <t xml:space="preserve"> WASHINGTON WATER POWER</t>
  </si>
  <si>
    <t>DEFELICE</t>
  </si>
  <si>
    <t>Uncollectables</t>
  </si>
  <si>
    <t>Preferred Stock .................</t>
  </si>
  <si>
    <t>Federal Income Tax Rate ........</t>
  </si>
  <si>
    <t xml:space="preserve">    WASHINGTON WATER POWER</t>
  </si>
  <si>
    <t>Gross Revenue</t>
  </si>
  <si>
    <t>Debt ...........................</t>
  </si>
  <si>
    <t>State Income Tax Rate ............</t>
  </si>
  <si>
    <t>Current Revenue Requirement (WA)</t>
  </si>
  <si>
    <t xml:space="preserve">AMI Net </t>
  </si>
  <si>
    <t>%</t>
  </si>
  <si>
    <t>Remote Service Connectivity</t>
  </si>
  <si>
    <t>Utility Managed Energy Efficiency</t>
  </si>
  <si>
    <t>Customer Managed Energy Efficiency</t>
  </si>
  <si>
    <t>End of period is March 31, 2036</t>
  </si>
  <si>
    <t>% Reduced</t>
  </si>
  <si>
    <t>kWh Reduction</t>
  </si>
  <si>
    <t>NPV Cost Per Meter Per Month (CPI Rate)</t>
  </si>
  <si>
    <t>Cost Per Meter Per Month (CPI Rate)</t>
  </si>
  <si>
    <t>Cumulative NPV Cost Per Meter Per Month (CPI Rate)</t>
  </si>
  <si>
    <t>Table    : Key Benefit Drivers (in $ millions, over 20.75 years)</t>
  </si>
  <si>
    <t>Table   : Meter Reading Cost Savings Breakdown (in $ millions, over 20.75 years)</t>
  </si>
  <si>
    <t>Table 11: Remote Service Connectivity Savings Breakdown (in $ millions, over 20.75 years)</t>
  </si>
  <si>
    <t>Table 12: Billing Accuracy Breakdown (in $ millions, over 20.75 years)</t>
  </si>
  <si>
    <t>Table   : Outage Management Benefit Breakout (in $ millions, over 20.75 years)</t>
  </si>
  <si>
    <t>Table 14: Operational Efficiencies Benefit Breakout (in $ millions, over 20.75 years)</t>
  </si>
  <si>
    <t>Table   : Energy Efficiency Breakout (in $ millions, over 20.75 years)</t>
  </si>
  <si>
    <t>Table   : Energy Theft &amp; Unbilled Usage (in $ millions, over 20.75 years)</t>
  </si>
  <si>
    <t>Table   : Utility Studies (in $ millions, over 20.75 years)</t>
  </si>
  <si>
    <t>Table 16: Quantified Customer Benefit Breakout (in $ millions, over 20.75 years )</t>
  </si>
  <si>
    <t>Percent Installed</t>
  </si>
  <si>
    <t>Total Budgeted Cost</t>
  </si>
  <si>
    <t>Residential Meters</t>
  </si>
  <si>
    <t>Commercial Meters</t>
  </si>
  <si>
    <t>** 2017 and 2021 are partial years. 2018 shows higher percentages relating to the higher density of meters in Spokane County.</t>
  </si>
  <si>
    <t>RESIDENTIAL</t>
  </si>
  <si>
    <t>COMMERCIAL</t>
  </si>
  <si>
    <t>SPOKANE</t>
  </si>
  <si>
    <t>WHITMAN</t>
  </si>
  <si>
    <t>ASOTIN</t>
  </si>
  <si>
    <t>ADAMS</t>
  </si>
  <si>
    <t>FRANKLIN</t>
  </si>
  <si>
    <t>GRANT</t>
  </si>
  <si>
    <t>LINCOLN</t>
  </si>
  <si>
    <t>FERRY</t>
  </si>
  <si>
    <t>STEVENS</t>
  </si>
  <si>
    <t>KLICKITAT</t>
  </si>
  <si>
    <t>SKAMANIA</t>
  </si>
  <si>
    <t>Record Retire</t>
  </si>
  <si>
    <t>less:</t>
  </si>
  <si>
    <t>Reg Asset</t>
  </si>
  <si>
    <t>Current Depr</t>
  </si>
  <si>
    <t>Meter Additions</t>
  </si>
  <si>
    <t>Calculation: Summation of all costs in Column D</t>
  </si>
  <si>
    <t>Pivot Tab: Data Pull from Workplace (excluded Openway reads) - 2014 (Manual and Walk by)</t>
  </si>
  <si>
    <t>15 yr amort</t>
  </si>
  <si>
    <t>Meter Reading Budget 2016</t>
  </si>
  <si>
    <t>Meter Reading Expense Report 2014</t>
  </si>
  <si>
    <t>Meter Reading Budget 2016: Meter Reader Portion</t>
  </si>
  <si>
    <t>ET - taken from Estimated Cost for AMI system</t>
  </si>
  <si>
    <t>Forecast from historical budget</t>
  </si>
  <si>
    <t>Years where a production meter is required</t>
  </si>
  <si>
    <t>Acc/Dep</t>
  </si>
  <si>
    <t>Manual Service Dispatches Avoided</t>
  </si>
  <si>
    <t>Avoided Cost: For Open And Close That Can Be Done Remotely</t>
  </si>
  <si>
    <t>Based on an average of $4,170,430/Year from 2010 - 2014
Percent of costs apportioned to employees and corresponding costs such as payroll, meals and lodging is 59.5%
Assumption is that estimated reduction in time is 10% or (5.95% adjusted)</t>
  </si>
  <si>
    <t>Forecasted Restoration Savings</t>
  </si>
  <si>
    <t>NPV Original</t>
  </si>
  <si>
    <t>Date</t>
  </si>
  <si>
    <t>Adjustment Impact</t>
  </si>
  <si>
    <t>Benefit Area</t>
  </si>
  <si>
    <t>Reason</t>
  </si>
  <si>
    <t>What Changed</t>
  </si>
  <si>
    <t>Meter Deployment</t>
  </si>
  <si>
    <t>All</t>
  </si>
  <si>
    <t>Meter Availability</t>
  </si>
  <si>
    <t>Full meter deployment (98% of meters - 2% testing done prior) will begin deployment in March 2019 with shorter deployment time (21 months vs 24 months for residential, plus commercial meters will have A base recongigured ahead of time that reduces deployment time)</t>
  </si>
  <si>
    <t>Existing</t>
  </si>
  <si>
    <t>Project Everest</t>
  </si>
  <si>
    <t>O&amp;M Expenses Only</t>
  </si>
  <si>
    <t>Escalation</t>
  </si>
  <si>
    <t>Labor</t>
  </si>
  <si>
    <t>Non Labor</t>
  </si>
  <si>
    <r>
      <t>b.</t>
    </r>
    <r>
      <rPr>
        <b/>
        <sz val="7"/>
        <color rgb="FF1F497D"/>
        <rFont val="Times New Roman"/>
        <family val="1"/>
      </rPr>
      <t xml:space="preserve">      </t>
    </r>
    <r>
      <rPr>
        <b/>
        <sz val="11"/>
        <color rgb="FF1F497D"/>
        <rFont val="Calibri"/>
        <family val="2"/>
        <scheme val="minor"/>
      </rPr>
      <t>Commercial - $222.64 each</t>
    </r>
  </si>
  <si>
    <r>
      <t>a.</t>
    </r>
    <r>
      <rPr>
        <b/>
        <sz val="7"/>
        <color rgb="FF1F497D"/>
        <rFont val="Times New Roman"/>
        <family val="1"/>
      </rPr>
      <t xml:space="preserve">       </t>
    </r>
    <r>
      <rPr>
        <b/>
        <sz val="11"/>
        <color rgb="FF1F497D"/>
        <rFont val="Calibri"/>
        <family val="2"/>
        <scheme val="minor"/>
      </rPr>
      <t>Residential - $77.19 each</t>
    </r>
  </si>
  <si>
    <r>
      <t>3.</t>
    </r>
    <r>
      <rPr>
        <b/>
        <sz val="7"/>
        <color rgb="FF1F497D"/>
        <rFont val="Times New Roman"/>
        <family val="1"/>
      </rPr>
      <t xml:space="preserve">       </t>
    </r>
    <r>
      <rPr>
        <b/>
        <sz val="11"/>
        <color rgb="FF1F497D"/>
        <rFont val="Calibri"/>
        <family val="2"/>
        <scheme val="minor"/>
      </rPr>
      <t>Total</t>
    </r>
  </si>
  <si>
    <r>
      <t>2.</t>
    </r>
    <r>
      <rPr>
        <sz val="7"/>
        <color rgb="FF1F497D"/>
        <rFont val="Times New Roman"/>
        <family val="1"/>
      </rPr>
      <t xml:space="preserve">       </t>
    </r>
    <r>
      <rPr>
        <sz val="11"/>
        <color rgb="FF1F497D"/>
        <rFont val="Calibri"/>
        <family val="2"/>
        <scheme val="minor"/>
      </rPr>
      <t>Labor to replace ERT - $21.42 each</t>
    </r>
  </si>
  <si>
    <r>
      <t>b.</t>
    </r>
    <r>
      <rPr>
        <sz val="7"/>
        <color rgb="FF1F497D"/>
        <rFont val="Times New Roman"/>
        <family val="1"/>
      </rPr>
      <t xml:space="preserve">      </t>
    </r>
    <r>
      <rPr>
        <sz val="11"/>
        <color rgb="FF1F497D"/>
        <rFont val="Calibri"/>
        <family val="2"/>
        <scheme val="minor"/>
      </rPr>
      <t>Commercial - $201.22 each (includes the ERT module, index, and programming)</t>
    </r>
  </si>
  <si>
    <t>Count</t>
  </si>
  <si>
    <t>Remaining Life of Battery</t>
  </si>
  <si>
    <r>
      <t>a.</t>
    </r>
    <r>
      <rPr>
        <sz val="7"/>
        <color rgb="FF1F497D"/>
        <rFont val="Times New Roman"/>
        <family val="1"/>
      </rPr>
      <t xml:space="preserve">       </t>
    </r>
    <r>
      <rPr>
        <sz val="11"/>
        <color rgb="FF1F497D"/>
        <rFont val="Calibri"/>
        <family val="2"/>
        <scheme val="minor"/>
      </rPr>
      <t>Residential - $55.77 each (includes the ERT module, index, and programming)</t>
    </r>
  </si>
  <si>
    <t>Battery Catalog of Remaining Life from Asset Management (5/12/2017)</t>
  </si>
  <si>
    <r>
      <t>1.</t>
    </r>
    <r>
      <rPr>
        <sz val="7"/>
        <color rgb="FF1F497D"/>
        <rFont val="Times New Roman"/>
        <family val="1"/>
      </rPr>
      <t xml:space="preserve">       </t>
    </r>
    <r>
      <rPr>
        <sz val="11"/>
        <color rgb="FF1F497D"/>
        <rFont val="Calibri"/>
        <family val="2"/>
        <scheme val="minor"/>
      </rPr>
      <t>Materials</t>
    </r>
  </si>
  <si>
    <t>Cost Inputs</t>
  </si>
  <si>
    <t>Estimated Avoided ERT Replacement Costs</t>
  </si>
  <si>
    <t>Estimated Cost per ERT (Overheads)</t>
  </si>
  <si>
    <t>Estimated Cost per ERT (Labor)</t>
  </si>
  <si>
    <t>Estimated Cost Per ERT (Equipment)</t>
  </si>
  <si>
    <t>Estimated ERT Avoided Replacements</t>
  </si>
  <si>
    <t>Percent of ERTs that Would Not Fail Prior to Planned Replacement</t>
  </si>
  <si>
    <t>ERTs That Would Require Planned Replacement</t>
  </si>
  <si>
    <t>Cost Adj</t>
  </si>
  <si>
    <t>After</t>
  </si>
  <si>
    <t>Before</t>
  </si>
  <si>
    <t xml:space="preserve">Smoothing </t>
  </si>
  <si>
    <t>Code</t>
  </si>
  <si>
    <t>Class</t>
  </si>
  <si>
    <t>Error Ratio</t>
  </si>
  <si>
    <t>Sample</t>
  </si>
  <si>
    <t>Washington</t>
  </si>
  <si>
    <t>Residential</t>
  </si>
  <si>
    <t>Idaho</t>
  </si>
  <si>
    <t>011/012</t>
  </si>
  <si>
    <t>General Service</t>
  </si>
  <si>
    <t>021/022</t>
  </si>
  <si>
    <t>Large General Service</t>
  </si>
  <si>
    <t>031/032</t>
  </si>
  <si>
    <t>Pumping</t>
  </si>
  <si>
    <t>Washington Study</t>
  </si>
  <si>
    <t>Non Residential</t>
  </si>
  <si>
    <t>Cellular Costs</t>
  </si>
  <si>
    <t>Commercial</t>
  </si>
  <si>
    <t>Washington Load Study Meters (Residential)</t>
  </si>
  <si>
    <t>Washington Load Study Meters (Commercial)</t>
  </si>
  <si>
    <t>Washington Load Study Meters (Total)</t>
  </si>
  <si>
    <t>Annual New Installs Per Year (0.5%)</t>
  </si>
  <si>
    <t>Every 10 Years (next update is 2018, requires new meters since G2 cellular coverage is no longer available)</t>
  </si>
  <si>
    <t>Meter Moves (every 5 years)</t>
  </si>
  <si>
    <t>Cost for New Installs Washington Load Study</t>
  </si>
  <si>
    <t xml:space="preserve">New Information </t>
  </si>
  <si>
    <t>Was able to track down actual costs for cellular and updated the meter costs due to changes in meter technology</t>
  </si>
  <si>
    <t>Rev Pro</t>
  </si>
  <si>
    <t>Calculation correction</t>
  </si>
  <si>
    <t>Gas theft calculation was updated to a new amount</t>
  </si>
  <si>
    <t>Assumption</t>
  </si>
  <si>
    <t xml:space="preserve">Electric meters assumption about percent reduction changed as a result of subsequent study of digital meters showing that electric meters do not slow down.  Additionally, gas ERTS will also be replaced reducing the potential for battery failures due to age. </t>
  </si>
  <si>
    <t>Column G</t>
  </si>
  <si>
    <t>Column H</t>
  </si>
  <si>
    <t>Load</t>
  </si>
  <si>
    <t>Inflation</t>
  </si>
  <si>
    <t>CR</t>
  </si>
  <si>
    <t>Updated Model</t>
  </si>
  <si>
    <t>Revised schedules were not calculating correctly - brought in the original data are revised the formulas</t>
  </si>
  <si>
    <t>These values are used from the AMI O&amp;M forecast and exclude any labor benefits being accounted elsewhere (for example the meter reader benefits for labor, etc) - last updated 8/2/2017</t>
  </si>
  <si>
    <t>Mech Meter Depreciation</t>
  </si>
  <si>
    <t>Meter failure replacement (1.0% incremental over today)</t>
  </si>
  <si>
    <t>Changes in O&amp;M</t>
  </si>
  <si>
    <t>Customer Communications - Post Meter Deployment</t>
  </si>
  <si>
    <t>Changes in Capital</t>
  </si>
  <si>
    <t>Costs before Current Update</t>
  </si>
  <si>
    <t>Meter Replacement</t>
  </si>
  <si>
    <t>O&amp;M Spreadsheet - Early Years (2016-2021)</t>
  </si>
  <si>
    <t>Incremental Refresh Expenses &amp; Out Years</t>
  </si>
  <si>
    <t>Capital (software licenses/hardware)</t>
  </si>
  <si>
    <t>O_M (software/hardware maintenance and support)</t>
  </si>
  <si>
    <t>Meter Reader Budget Overview</t>
  </si>
  <si>
    <t>Meter Reader Payroll (AMI Forecast)</t>
  </si>
  <si>
    <t>&lt;- includes reduction in staff</t>
  </si>
  <si>
    <t>Meter Readers Budget</t>
  </si>
  <si>
    <t>&lt;- Rubal to provide forecast based on complement changes</t>
  </si>
  <si>
    <t>Meter Readers Actuals</t>
  </si>
  <si>
    <t>&lt;- will auto adjust based on historic budget to actuals</t>
  </si>
  <si>
    <t>AMI Forecast to Budget Variance</t>
  </si>
  <si>
    <t>AMI Forecast to Actuals Variance</t>
  </si>
  <si>
    <t>Budget to Actuals Variance</t>
  </si>
  <si>
    <t xml:space="preserve">One Leave </t>
  </si>
  <si>
    <t>AMI Forecast to Actuals Variance Less One Leave</t>
  </si>
  <si>
    <t>Next Steps</t>
  </si>
  <si>
    <t>Get approval for Revision</t>
  </si>
  <si>
    <t>Work with Ruabl, Tamara, Vern &amp; Dan to establish the future accounting process for Dashboard</t>
  </si>
  <si>
    <t>Notes</t>
  </si>
  <si>
    <t>2018-2020 part of meter reader budget is going to capital</t>
  </si>
  <si>
    <t>remainder of meter readers after 2020 will be fully assigned to Idaho</t>
  </si>
  <si>
    <t>For 2020, using percentages of 2019 one leave to estimate 2020 one leave</t>
  </si>
  <si>
    <t>2020 budget, 3 FT employees are noted as retired (for a total of 25 FTs)</t>
  </si>
  <si>
    <t>Notes for the update to budget above (work provided by Rubal and incorporated into forecast above and then sent to Vern on 12/11/2018</t>
  </si>
  <si>
    <t>See notes below</t>
  </si>
  <si>
    <t>Itron Services</t>
  </si>
  <si>
    <t>Itron Software</t>
  </si>
  <si>
    <t>Itron Hardware</t>
  </si>
  <si>
    <t xml:space="preserve">$              7,097 </t>
  </si>
  <si>
    <t xml:space="preserve"> $            77,708 </t>
  </si>
  <si>
    <t xml:space="preserve"> $       4,642,768 </t>
  </si>
  <si>
    <t xml:space="preserve"> $       21,009,355 </t>
  </si>
  <si>
    <t xml:space="preserve"> $       10,090,189 </t>
  </si>
  <si>
    <t>* need to add this to Vern's numbers for the Deployment and Advisor services</t>
  </si>
  <si>
    <t xml:space="preserve"> 2,905,562 </t>
  </si>
  <si>
    <t xml:space="preserve"> 1,740,272 </t>
  </si>
  <si>
    <t>Original</t>
  </si>
  <si>
    <t>Wellington &amp; FivePoint Updated</t>
  </si>
  <si>
    <t>Added in Itron</t>
  </si>
  <si>
    <t>New Total</t>
  </si>
  <si>
    <t>The updated information has not been added into the financial model (this is for discussion)</t>
  </si>
  <si>
    <t>Link to ERT replacement doc</t>
  </si>
  <si>
    <t>Itron Deployment Services</t>
  </si>
  <si>
    <t>Trinity MDM Services</t>
  </si>
  <si>
    <t>Head End System Services</t>
  </si>
  <si>
    <t>New Total Actual</t>
  </si>
  <si>
    <t>New Total NPV</t>
  </si>
  <si>
    <t>New Revision based on current experience (201910)</t>
  </si>
  <si>
    <t xml:space="preserve">reduction rate </t>
  </si>
  <si>
    <t>Option</t>
  </si>
  <si>
    <t>Option 1</t>
  </si>
  <si>
    <t>Option 2</t>
  </si>
  <si>
    <t>Option 4</t>
  </si>
  <si>
    <t>Outage Timeline</t>
  </si>
  <si>
    <t>Outage Systems will take longer than planned</t>
  </si>
  <si>
    <t>Adjustments to timelines (specific)</t>
  </si>
  <si>
    <t>4 OPTIONS:</t>
  </si>
  <si>
    <t>1.            Stop deployment - indefinite</t>
  </si>
  <si>
    <t>2.            Complete Urban, then stop</t>
  </si>
  <si>
    <r>
      <t>4.            Keep going</t>
    </r>
    <r>
      <rPr>
        <sz val="10"/>
        <color rgb="FF000000"/>
        <rFont val="Segoe UI"/>
        <family val="2"/>
      </rPr>
      <t xml:space="preserve"> </t>
    </r>
  </si>
  <si>
    <t>Stop deployment - indefinite</t>
  </si>
  <si>
    <t>Complete Urban, then stop</t>
  </si>
  <si>
    <t>Stop now, restart with DaVinci in July 2021</t>
  </si>
  <si>
    <t xml:space="preserve"> Keep going </t>
  </si>
  <si>
    <t>Local Economy</t>
  </si>
  <si>
    <t>Aupdated Assumptions and values</t>
  </si>
  <si>
    <t>Significant increase in benefits tied to additional activities that were deem part of local jobs or economy</t>
  </si>
  <si>
    <t>Meter Reader Budget</t>
  </si>
  <si>
    <t>Meter</t>
  </si>
  <si>
    <t>Revised the forecast</t>
  </si>
  <si>
    <t>Had escalation occur too early since we new year budget was used vs. assumed prior year budget</t>
  </si>
  <si>
    <t>Estimated Bill</t>
  </si>
  <si>
    <t>Updated time unit</t>
  </si>
  <si>
    <t>Revised upt he time due to increased times with new system (CC&amp;B)</t>
  </si>
  <si>
    <t>Time to process a rebill is up as a result of increased processes</t>
  </si>
  <si>
    <t>diversion</t>
  </si>
  <si>
    <t>RevPro</t>
  </si>
  <si>
    <t>Reduced forecast</t>
  </si>
  <si>
    <t>deployment observations show that theft is much lower than predicted (even with conservative estimates)</t>
  </si>
  <si>
    <t>EngEfficiency</t>
  </si>
  <si>
    <t>current analysis post deployment (where deployment has occurred indicate that voltage drop can't be achieved in certain areas due to existing voltage or system design</t>
  </si>
  <si>
    <t>All Outage Components</t>
  </si>
  <si>
    <t>System Development Delay</t>
  </si>
  <si>
    <t>Technology hurdle was larger than expected (AWS development included)</t>
  </si>
  <si>
    <t xml:space="preserve">Select Delpoyment Option Here -&gt; </t>
  </si>
  <si>
    <t>Option 3.6</t>
  </si>
  <si>
    <t>Option 3.12</t>
  </si>
  <si>
    <t>Option 5</t>
  </si>
  <si>
    <t xml:space="preserve">i. Assume we would not go to hourly intervals, minimal read rate increases due to SP3 and SP4, web presentment remains impacted, assume on-demand activities (outage, ping, remote disconnect/reconnect).  </t>
  </si>
  <si>
    <t>Keep</t>
  </si>
  <si>
    <r>
      <t>4.            Keep going</t>
    </r>
    <r>
      <rPr>
        <sz val="10"/>
        <color rgb="FF000000"/>
        <rFont val="Segoe UI"/>
        <family val="2"/>
      </rPr>
      <t xml:space="preserve"> but modified capabilities</t>
    </r>
  </si>
  <si>
    <t>3.            Stop now, restart with DaVinci in July 2021 and 6 month increments for 2 more scenarios</t>
  </si>
  <si>
    <t>90% interval read reliability</t>
  </si>
  <si>
    <t>Option 3.0</t>
  </si>
  <si>
    <t>Project Everest (pre-12/30/2019)</t>
  </si>
  <si>
    <t>Prior Version Benefits</t>
  </si>
  <si>
    <t>Adjusted to Number of Months</t>
  </si>
  <si>
    <t>Adjusted to Deployment %</t>
  </si>
  <si>
    <t>&lt;-(Total/5 Months)*12 Months</t>
  </si>
  <si>
    <t>Adjusted Total + (Adjusted Total * Currently Not Deployed Percentage * 20%)</t>
  </si>
  <si>
    <t>Average Rate Increase Percent</t>
  </si>
  <si>
    <t>Burned Wiring Portion of Case from CC&amp;B</t>
  </si>
  <si>
    <t xml:space="preserve">? Likelihood that they are found in normal inspections vs finding new instances.  </t>
  </si>
  <si>
    <t>We found these things by deployment efforts, but we also have to note that the meters are inspected periodically (for the big ones)</t>
  </si>
  <si>
    <t xml:space="preserve">So can we assume that the eventually founds will be replaced by the new founds or do we reduce future values 8 years out on the premise that </t>
  </si>
  <si>
    <t>Added Dropped Leg tab</t>
  </si>
  <si>
    <t>Rev pro</t>
  </si>
  <si>
    <t>Was not included in the original benefits</t>
  </si>
  <si>
    <t>Burnt wiring or loss of phase results in power going to the customer but not being registered</t>
  </si>
  <si>
    <t>Forecasted</t>
  </si>
  <si>
    <t>Annual MWh Savings</t>
  </si>
  <si>
    <t>Annual Customer Growth</t>
  </si>
  <si>
    <t>Rate Increase</t>
  </si>
  <si>
    <t>Behavioral Energy Conservation</t>
  </si>
  <si>
    <t>Actual Dollars</t>
  </si>
  <si>
    <t>2019</t>
  </si>
  <si>
    <t>     Ramp up in Capability</t>
  </si>
  <si>
    <t>    AnnualCustomerSavings</t>
  </si>
  <si>
    <t xml:space="preserve">Annual Value = </t>
  </si>
  <si>
    <t>Reduced Outage Duraion from More Efficient Restoration Processes</t>
  </si>
  <si>
    <t>4% Reduction in Duration</t>
  </si>
  <si>
    <t>Benefits Added After Original</t>
  </si>
  <si>
    <t>Added ICE Calc to Restoration Efficiencies</t>
  </si>
  <si>
    <t xml:space="preserve">Added benefit </t>
  </si>
  <si>
    <t>Added in the value of getting power on sooner for customers impacted by a storm</t>
  </si>
  <si>
    <t>Replaced Add't EE w/ Behavioral</t>
  </si>
  <si>
    <t>EE</t>
  </si>
  <si>
    <t>New program efforts to leverage AMI</t>
  </si>
  <si>
    <t>Investment made to acquire an Analytics solution that will be utilized by Customer Solutions and Contact center</t>
  </si>
  <si>
    <t>Reduced % reduced down</t>
  </si>
  <si>
    <t>Assumption was 97%, but adjusted the number to 85% to reflect Idaho's AMR experience (more conservative estimate)</t>
  </si>
  <si>
    <t>Broke out data</t>
  </si>
  <si>
    <t>Added in Meter Repair into its own tab - it was in local economy</t>
  </si>
  <si>
    <t>&lt;- Use this for Meter repair values</t>
  </si>
  <si>
    <t>&lt; excluded this from totals for local economy and jobs and created new tab</t>
  </si>
  <si>
    <t>&lt;- $34 MM</t>
  </si>
  <si>
    <t>&lt;- 2019</t>
  </si>
  <si>
    <t>ICE calculations</t>
  </si>
  <si>
    <t>revised the starting values</t>
  </si>
  <si>
    <t>Needed to exclude planned outages that were apparently in the original values</t>
  </si>
  <si>
    <t>YR 23</t>
  </si>
  <si>
    <t>Eliminate Regular Meter Reading</t>
  </si>
  <si>
    <t>Reduce Special Meter Reading</t>
  </si>
  <si>
    <t>Meter Salvage Value</t>
  </si>
  <si>
    <t>Earlier Outage Notification</t>
  </si>
  <si>
    <t>More Rapid Restoration</t>
  </si>
  <si>
    <t>Reduced Major Storms Cost</t>
  </si>
  <si>
    <t>Customer Meter Base Repairs</t>
  </si>
  <si>
    <t>Natural Gas Meter Module Refresh</t>
  </si>
  <si>
    <t xml:space="preserve">  Energy Efficiency</t>
  </si>
  <si>
    <t>Customer Energy Efficiency</t>
  </si>
  <si>
    <t>Grid-Interactive Efficient Buildings</t>
  </si>
  <si>
    <t>Partial Power</t>
  </si>
  <si>
    <t>reformatted the summary sheets</t>
  </si>
  <si>
    <t>Comparison of Initial and Currently Estimated Financial Benefits</t>
  </si>
  <si>
    <t>Meter Reading and Meter Salvage</t>
  </si>
  <si>
    <t>Behavioral Energy Efficiency</t>
  </si>
  <si>
    <t>Capacity Costs</t>
  </si>
  <si>
    <t>factor</t>
  </si>
  <si>
    <t>levelized</t>
  </si>
  <si>
    <t>T&amp;D Capacity</t>
  </si>
  <si>
    <t>Gen Capacity</t>
  </si>
  <si>
    <t>Max Avoided</t>
  </si>
  <si>
    <t>bldg Code</t>
  </si>
  <si>
    <t>Load Added</t>
  </si>
  <si>
    <t>Schedule 21/22  Secondary</t>
  </si>
  <si>
    <t>Schedule 21 Primary</t>
  </si>
  <si>
    <t>EDO_Reduction</t>
  </si>
  <si>
    <t>MW</t>
  </si>
  <si>
    <t xml:space="preserve">Attached is the 2018 demand study work paper used in the 2019 WA and ID GRC filings.  The 2018 monthly system peaks are shown on the tab titled “Peak Calc CP” on Rows 84 through 114 . 
 It appears that the annual coincident peak occurred on August 10, 2018 at 4:00 PM.  Large commercial and industrial customers served on Schedule 21 or 22 had peak demand of WA 233,522 KW, and ID 121,235 KW out of the system total of 1,729,000 KW that hour.  </t>
  </si>
  <si>
    <t>Rev</t>
  </si>
  <si>
    <t>Loss of Phase</t>
  </si>
  <si>
    <t>Customer Direct Benefits</t>
  </si>
  <si>
    <t xml:space="preserve">Cost Savings Expected to be Redeployed to Other Work and Not Result in a Direct Reduction in Revenue Requirement </t>
  </si>
  <si>
    <t>Grand AMI Total Benefits</t>
  </si>
  <si>
    <t>Revenue Requirement Reductions</t>
  </si>
  <si>
    <t>2018 Meter Reading Costs Correction</t>
  </si>
  <si>
    <t>Area of Benefit</t>
  </si>
  <si>
    <t>"True" Reductions in Revenue Req</t>
  </si>
  <si>
    <t>Expected Savings to be Redeployed</t>
  </si>
  <si>
    <t>from next tab…...</t>
  </si>
  <si>
    <t xml:space="preserve">   Test Year Benefits to Customers Not Redeployed</t>
  </si>
  <si>
    <t>O&amp;M Offset - Total</t>
  </si>
  <si>
    <t>Electric Share</t>
  </si>
  <si>
    <t>Natural Gas Share</t>
  </si>
  <si>
    <t xml:space="preserve">   Total AMI Offsets</t>
  </si>
  <si>
    <t>Offsets</t>
  </si>
  <si>
    <t>AMI</t>
  </si>
  <si>
    <t>Adjustment for Commission Requirement - no remote disconnect for low income customers.  Requires keeping 4 meter readers, otherwise previously not planned for and included as reduced expense, i.e. benefit in this file.</t>
  </si>
  <si>
    <r>
      <t xml:space="preserve">   Rate Year Benefits to Customers Not Redeployed    </t>
    </r>
    <r>
      <rPr>
        <b/>
        <sz val="11"/>
        <color rgb="FFFF0000"/>
        <rFont val="Calibri"/>
        <family val="2"/>
        <scheme val="minor"/>
      </rPr>
      <t>C</t>
    </r>
  </si>
  <si>
    <r>
      <t xml:space="preserve">2021 Benefits to Customers Not Redeployed             </t>
    </r>
    <r>
      <rPr>
        <b/>
        <sz val="11"/>
        <color rgb="FFFF0000"/>
        <rFont val="Calibri"/>
        <family val="2"/>
        <scheme val="minor"/>
      </rPr>
      <t>A</t>
    </r>
  </si>
  <si>
    <r>
      <t xml:space="preserve">2022 Benefits to Customers Not Redeployed             </t>
    </r>
    <r>
      <rPr>
        <b/>
        <sz val="11"/>
        <color rgb="FFFF0000"/>
        <rFont val="Calibri"/>
        <family val="2"/>
        <scheme val="minor"/>
      </rPr>
      <t>B</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</si>
</sst>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409]d/mmm/yy;@"/>
    <numFmt numFmtId="168" formatCode="mm:ss;@"/>
    <numFmt numFmtId="169" formatCode="_(&quot;$&quot;* #,##0.000_);_(&quot;$&quot;* \(#,##0.000\);_(&quot;$&quot;* &quot;-&quot;??_);_(@_)"/>
    <numFmt numFmtId="170" formatCode="_(* #,##0.000_);_(* \(#,##0.000\);_(* &quot;-&quot;??_);_(@_)"/>
    <numFmt numFmtId="171" formatCode="0.000"/>
    <numFmt numFmtId="172" formatCode="_(&quot;$&quot;* #,##0.0_);_(&quot;$&quot;* \(#,##0.0\);_(&quot;$&quot;* &quot;-&quot;??_);_(@_)"/>
    <numFmt numFmtId="173" formatCode="_(* #,##0.0_);_(* \(#,##0.0\);_(* &quot;-&quot;??_);_(@_)"/>
    <numFmt numFmtId="174" formatCode="#,##0\ ;\(#,##0\)"/>
    <numFmt numFmtId="175" formatCode="0.00000"/>
    <numFmt numFmtId="176" formatCode="0.0000000"/>
    <numFmt numFmtId="177" formatCode="&quot;$&quot;#,##0.00000"/>
    <numFmt numFmtId="178" formatCode="0.0000%"/>
    <numFmt numFmtId="179" formatCode="#,##0.000\ ;\(#,##0.000\)"/>
    <numFmt numFmtId="180" formatCode="0.000%"/>
    <numFmt numFmtId="181" formatCode="&quot;$&quot;#,##0"/>
    <numFmt numFmtId="182" formatCode="_(* #,##0.00000_);_(* \(#,##0.00000\);_(* &quot;-&quot;??_);_(@_)"/>
    <numFmt numFmtId="183" formatCode="0.0"/>
    <numFmt numFmtId="184" formatCode="0.0000"/>
    <numFmt numFmtId="185" formatCode="0.00000%"/>
    <numFmt numFmtId="186" formatCode="&quot;$&quot;#,##0.0"/>
  </numFmts>
  <fonts count="85">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u/>
      <sz val="11"/>
      <color theme="10"/>
      <name val="Calibri"/>
      <family val="2"/>
    </font>
    <font>
      <sz val="11"/>
      <color theme="1"/>
      <name val="Calibri"/>
      <family val="2"/>
      <scheme val="minor"/>
    </font>
    <font>
      <sz val="11"/>
      <color rgb="FF006100"/>
      <name val="Calibri"/>
      <family val="2"/>
      <scheme val="minor"/>
    </font>
    <font>
      <b/>
      <sz val="16"/>
      <color theme="1"/>
      <name val="Calibri"/>
      <family val="2"/>
      <scheme val="minor"/>
    </font>
    <font>
      <b/>
      <sz val="8"/>
      <color indexed="81"/>
      <name val="Tahoma"/>
      <family val="2"/>
    </font>
    <font>
      <b/>
      <sz val="11"/>
      <color indexed="81"/>
      <name val="Tahoma"/>
      <family val="2"/>
    </font>
    <font>
      <sz val="12"/>
      <name val="Courier"/>
      <family val="3"/>
    </font>
    <font>
      <sz val="12"/>
      <name val="Calibri"/>
      <family val="2"/>
      <scheme val="minor"/>
    </font>
    <font>
      <b/>
      <sz val="12"/>
      <name val="Calibri"/>
      <family val="2"/>
      <scheme val="minor"/>
    </font>
    <font>
      <sz val="10"/>
      <name val="Geneva"/>
    </font>
    <font>
      <sz val="10"/>
      <color theme="1"/>
      <name val="Tahoma"/>
      <family val="2"/>
    </font>
    <font>
      <sz val="10"/>
      <name val="Arial"/>
      <family val="2"/>
    </font>
    <font>
      <sz val="10"/>
      <name val="MS Sans Serif"/>
      <family val="2"/>
    </font>
    <font>
      <b/>
      <sz val="12"/>
      <color theme="1"/>
      <name val="Calibri"/>
      <family val="2"/>
      <scheme val="minor"/>
    </font>
    <font>
      <sz val="12"/>
      <color theme="1"/>
      <name val="Calibri"/>
      <family val="2"/>
      <scheme val="minor"/>
    </font>
    <font>
      <b/>
      <i/>
      <sz val="12"/>
      <color theme="1"/>
      <name val="Calibri"/>
      <family val="2"/>
      <scheme val="minor"/>
    </font>
    <font>
      <sz val="10"/>
      <color theme="1"/>
      <name val="Arial"/>
      <family val="2"/>
    </font>
    <font>
      <sz val="11"/>
      <name val="Calibri"/>
      <family val="2"/>
      <scheme val="minor"/>
    </font>
    <font>
      <b/>
      <sz val="11"/>
      <name val="Calibri"/>
      <family val="2"/>
      <scheme val="minor"/>
    </font>
    <font>
      <i/>
      <sz val="11"/>
      <name val="Calibri"/>
      <family val="2"/>
      <scheme val="minor"/>
    </font>
    <font>
      <vertAlign val="subscript"/>
      <sz val="11"/>
      <name val="Calibri"/>
      <family val="2"/>
      <scheme val="minor"/>
    </font>
    <font>
      <b/>
      <sz val="14"/>
      <name val="Calibri"/>
      <family val="2"/>
      <scheme val="minor"/>
    </font>
    <font>
      <sz val="12"/>
      <name val="Calibri"/>
      <family val="2"/>
    </font>
    <font>
      <b/>
      <sz val="11"/>
      <name val="Calibri"/>
      <family val="2"/>
    </font>
    <font>
      <b/>
      <sz val="9"/>
      <color indexed="81"/>
      <name val="Tahoma"/>
      <family val="2"/>
    </font>
    <font>
      <sz val="10"/>
      <color indexed="8"/>
      <name val="Arial"/>
      <family val="2"/>
    </font>
    <font>
      <b/>
      <sz val="12"/>
      <name val="Calibri"/>
      <family val="2"/>
    </font>
    <font>
      <sz val="10.5"/>
      <name val="Consolas"/>
      <family val="3"/>
    </font>
    <font>
      <u/>
      <sz val="12"/>
      <color theme="10"/>
      <name val="Courier"/>
      <family val="3"/>
    </font>
    <font>
      <sz val="11"/>
      <color indexed="8"/>
      <name val="Calibri"/>
      <family val="2"/>
    </font>
    <font>
      <sz val="9"/>
      <color indexed="81"/>
      <name val="Tahoma"/>
      <family val="2"/>
    </font>
    <font>
      <sz val="11"/>
      <color rgb="FFFF0000"/>
      <name val="Calibri"/>
      <family val="2"/>
      <scheme val="minor"/>
    </font>
    <font>
      <sz val="11"/>
      <color theme="0"/>
      <name val="Calibri"/>
      <family val="2"/>
      <scheme val="minor"/>
    </font>
    <font>
      <b/>
      <sz val="12"/>
      <color theme="1"/>
      <name val="Courier"/>
      <family val="3"/>
    </font>
    <font>
      <sz val="14"/>
      <color theme="1"/>
      <name val="Calibri"/>
      <family val="2"/>
      <scheme val="minor"/>
    </font>
    <font>
      <sz val="11"/>
      <color theme="8"/>
      <name val="Calibri"/>
      <family val="2"/>
      <scheme val="minor"/>
    </font>
    <font>
      <u/>
      <sz val="11"/>
      <color theme="10"/>
      <name val="Calibri"/>
      <family val="2"/>
      <scheme val="minor"/>
    </font>
    <font>
      <u/>
      <sz val="11"/>
      <color theme="8"/>
      <name val="Calibri"/>
      <family val="2"/>
      <scheme val="minor"/>
    </font>
    <font>
      <b/>
      <sz val="12"/>
      <color theme="0"/>
      <name val="Calibri"/>
      <family val="2"/>
      <scheme val="minor"/>
    </font>
    <font>
      <b/>
      <sz val="16"/>
      <name val="Calibri"/>
      <family val="2"/>
      <scheme val="minor"/>
    </font>
    <font>
      <sz val="11"/>
      <color indexed="81"/>
      <name val="Tahoma"/>
      <family val="2"/>
    </font>
    <font>
      <b/>
      <sz val="14"/>
      <color rgb="FF000000"/>
      <name val="Calibri"/>
      <family val="2"/>
      <scheme val="minor"/>
    </font>
    <font>
      <sz val="12"/>
      <color rgb="FF0075BC"/>
      <name val="Calibri"/>
      <family val="2"/>
      <scheme val="minor"/>
    </font>
    <font>
      <b/>
      <sz val="12"/>
      <color rgb="FF0075BC"/>
      <name val="Calibri"/>
      <family val="2"/>
      <scheme val="minor"/>
    </font>
    <font>
      <sz val="12"/>
      <color rgb="FFFFFFFF"/>
      <name val="Calibri"/>
      <family val="2"/>
    </font>
    <font>
      <sz val="11"/>
      <color rgb="FFFFFFFF"/>
      <name val="Calibri"/>
      <family val="2"/>
    </font>
    <font>
      <sz val="11"/>
      <color rgb="FF1F497D"/>
      <name val="Calibri"/>
      <family val="2"/>
    </font>
    <font>
      <sz val="11"/>
      <name val="Calibri"/>
      <family val="2"/>
    </font>
    <font>
      <vertAlign val="subscript"/>
      <sz val="12"/>
      <name val="Calibri"/>
      <family val="2"/>
      <scheme val="minor"/>
    </font>
    <font>
      <sz val="8"/>
      <color rgb="FFFFFFFF"/>
      <name val="Calibri"/>
      <family val="2"/>
    </font>
    <font>
      <b/>
      <sz val="10"/>
      <color theme="1"/>
      <name val="Times New Roman"/>
      <family val="1"/>
    </font>
    <font>
      <sz val="10"/>
      <color theme="1"/>
      <name val="Times New Roman"/>
      <family val="1"/>
    </font>
    <font>
      <sz val="11"/>
      <color rgb="FF363636"/>
      <name val="Calibri"/>
      <family val="2"/>
      <scheme val="minor"/>
    </font>
    <font>
      <b/>
      <u/>
      <sz val="11"/>
      <color rgb="FFFF0000"/>
      <name val="Calibri"/>
      <family val="2"/>
      <scheme val="minor"/>
    </font>
    <font>
      <b/>
      <sz val="11"/>
      <color rgb="FFFFFFFF"/>
      <name val="Times New Roman"/>
      <family val="1"/>
    </font>
    <font>
      <b/>
      <sz val="11"/>
      <color theme="1"/>
      <name val="Tahoma"/>
      <family val="2"/>
    </font>
    <font>
      <b/>
      <sz val="12"/>
      <color theme="1"/>
      <name val="Tahoma"/>
      <family val="2"/>
    </font>
    <font>
      <sz val="9"/>
      <name val="Calibri"/>
      <family val="2"/>
      <scheme val="minor"/>
    </font>
    <font>
      <sz val="8"/>
      <color indexed="81"/>
      <name val="Tahoma"/>
      <family val="2"/>
    </font>
    <font>
      <sz val="14"/>
      <color indexed="81"/>
      <name val="Tahoma"/>
      <family val="2"/>
    </font>
    <font>
      <sz val="12"/>
      <color indexed="81"/>
      <name val="Tahoma"/>
      <family val="2"/>
    </font>
    <font>
      <b/>
      <sz val="11"/>
      <color theme="0"/>
      <name val="Avenir Next LT W04 Italic"/>
      <family val="2"/>
    </font>
    <font>
      <sz val="11"/>
      <color rgb="FF000000"/>
      <name val="Calibri"/>
      <family val="2"/>
    </font>
    <font>
      <b/>
      <sz val="11"/>
      <color rgb="FF1F497D"/>
      <name val="Calibri"/>
      <family val="2"/>
      <scheme val="minor"/>
    </font>
    <font>
      <b/>
      <sz val="7"/>
      <color rgb="FF1F497D"/>
      <name val="Times New Roman"/>
      <family val="1"/>
    </font>
    <font>
      <sz val="11"/>
      <color rgb="FF1F497D"/>
      <name val="Calibri"/>
      <family val="2"/>
      <scheme val="minor"/>
    </font>
    <font>
      <sz val="7"/>
      <color rgb="FF1F497D"/>
      <name val="Times New Roman"/>
      <family val="1"/>
    </font>
    <font>
      <sz val="11"/>
      <color rgb="FF000000"/>
      <name val="Georgia"/>
      <family val="1"/>
    </font>
    <font>
      <b/>
      <sz val="9"/>
      <color rgb="FFFFFFFF"/>
      <name val="Georgia"/>
      <family val="1"/>
    </font>
    <font>
      <sz val="9"/>
      <color rgb="FF000000"/>
      <name val="Georgia"/>
      <family val="1"/>
    </font>
    <font>
      <b/>
      <sz val="16"/>
      <color theme="0" tint="-4.9989318521683403E-2"/>
      <name val="Calibri"/>
      <family val="2"/>
      <scheme val="minor"/>
    </font>
    <font>
      <b/>
      <sz val="10"/>
      <color theme="1"/>
      <name val="Tahoma"/>
      <family val="2"/>
    </font>
    <font>
      <sz val="12"/>
      <color theme="1"/>
      <name val="Times New Roman"/>
      <family val="1"/>
    </font>
    <font>
      <sz val="10"/>
      <color rgb="FF000000"/>
      <name val="Segoe UI"/>
      <family val="2"/>
    </font>
    <font>
      <b/>
      <sz val="12"/>
      <color theme="0" tint="-4.9989318521683403E-2"/>
      <name val="Calibri"/>
      <family val="2"/>
      <scheme val="minor"/>
    </font>
    <font>
      <sz val="8"/>
      <color theme="1"/>
      <name val="Calibri"/>
      <family val="2"/>
      <scheme val="minor"/>
    </font>
    <font>
      <b/>
      <sz val="12"/>
      <color rgb="FFFFFF00"/>
      <name val="Calibri"/>
      <family val="2"/>
      <scheme val="minor"/>
    </font>
    <font>
      <b/>
      <sz val="11"/>
      <color rgb="FF000000"/>
      <name val="Calibri"/>
      <family val="2"/>
    </font>
    <font>
      <sz val="8"/>
      <name val="Calibri"/>
      <family val="2"/>
      <scheme val="minor"/>
    </font>
    <font>
      <sz val="11"/>
      <color rgb="FF000000"/>
      <name val="Arial"/>
      <family val="2"/>
    </font>
    <font>
      <b/>
      <sz val="11"/>
      <color rgb="FFFF0000"/>
      <name val="Calibri"/>
      <family val="2"/>
      <scheme val="minor"/>
    </font>
  </fonts>
  <fills count="60">
    <fill>
      <patternFill patternType="none"/>
    </fill>
    <fill>
      <patternFill patternType="gray125"/>
    </fill>
    <fill>
      <patternFill patternType="solid">
        <fgColor theme="8" tint="-0.249977111117893"/>
        <bgColor indexed="64"/>
      </patternFill>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BFBFB"/>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C000"/>
        <bgColor indexed="64"/>
      </patternFill>
    </fill>
    <fill>
      <patternFill patternType="solid">
        <fgColor indexed="22"/>
        <bgColor indexed="0"/>
      </patternFill>
    </fill>
    <fill>
      <patternFill patternType="solid">
        <fgColor theme="4"/>
      </patternFill>
    </fill>
    <fill>
      <patternFill patternType="solid">
        <fgColor theme="3"/>
        <bgColor indexed="64"/>
      </patternFill>
    </fill>
    <fill>
      <patternFill patternType="solid">
        <fgColor theme="4" tint="0.79998168889431442"/>
        <bgColor theme="4" tint="0.79998168889431442"/>
      </patternFill>
    </fill>
    <fill>
      <patternFill patternType="solid">
        <fgColor theme="3"/>
        <bgColor theme="4" tint="0.79998168889431442"/>
      </patternFill>
    </fill>
    <fill>
      <patternFill patternType="solid">
        <fgColor theme="9" tint="0.59999389629810485"/>
        <bgColor theme="4" tint="0.79998168889431442"/>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bgColor indexed="64"/>
      </patternFill>
    </fill>
    <fill>
      <patternFill patternType="solid">
        <fgColor rgb="FFC0C0C0"/>
        <bgColor indexed="64"/>
      </patternFill>
    </fill>
    <fill>
      <patternFill patternType="solid">
        <fgColor rgb="FF1F497D"/>
        <bgColor indexed="64"/>
      </patternFill>
    </fill>
    <fill>
      <patternFill patternType="solid">
        <fgColor rgb="FFF2F2F2"/>
        <bgColor indexed="64"/>
      </patternFill>
    </fill>
    <fill>
      <patternFill patternType="solid">
        <fgColor rgb="FF31849B"/>
        <bgColor indexed="64"/>
      </patternFill>
    </fill>
    <fill>
      <patternFill patternType="solid">
        <fgColor theme="6"/>
        <bgColor indexed="64"/>
      </patternFill>
    </fill>
    <fill>
      <patternFill patternType="solid">
        <fgColor rgb="FF4E6127"/>
        <bgColor indexed="64"/>
      </patternFill>
    </fill>
    <fill>
      <patternFill patternType="solid">
        <fgColor theme="0"/>
        <bgColor indexed="64"/>
      </patternFill>
    </fill>
    <fill>
      <patternFill patternType="solid">
        <fgColor indexed="13"/>
        <bgColor indexed="64"/>
      </patternFill>
    </fill>
    <fill>
      <patternFill patternType="solid">
        <fgColor indexed="1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79998168889431442"/>
        <bgColor theme="4" tint="0.79998168889431442"/>
      </patternFill>
    </fill>
    <fill>
      <patternFill patternType="solid">
        <fgColor rgb="FF00B050"/>
        <bgColor indexed="64"/>
      </patternFill>
    </fill>
    <fill>
      <patternFill patternType="solid">
        <fgColor rgb="FF09FF78"/>
        <bgColor indexed="64"/>
      </patternFill>
    </fill>
    <fill>
      <patternFill patternType="solid">
        <fgColor rgb="FF3366CC"/>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366092"/>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bgColor indexed="64"/>
      </patternFill>
    </fill>
    <fill>
      <patternFill patternType="solid">
        <fgColor rgb="FFFF99FF"/>
        <bgColor indexed="64"/>
      </patternFill>
    </fill>
    <fill>
      <patternFill patternType="solid">
        <fgColor rgb="FFFFE5FF"/>
        <bgColor indexed="64"/>
      </patternFill>
    </fill>
    <fill>
      <patternFill patternType="solid">
        <fgColor theme="2"/>
        <bgColor indexed="64"/>
      </patternFill>
    </fill>
    <fill>
      <patternFill patternType="solid">
        <fgColor theme="6" tint="0.79998168889431442"/>
        <bgColor indexed="0"/>
      </patternFill>
    </fill>
    <fill>
      <patternFill patternType="solid">
        <fgColor theme="8" tint="0.39997558519241921"/>
        <bgColor indexed="64"/>
      </patternFill>
    </fill>
    <fill>
      <patternFill patternType="solid">
        <fgColor theme="9" tint="0.79998168889431442"/>
        <bgColor indexed="64"/>
      </patternFill>
    </fill>
  </fills>
  <borders count="8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4" tint="0.39997558519241921"/>
      </bottom>
      <diagonal/>
    </border>
    <border>
      <left style="medium">
        <color indexed="64"/>
      </left>
      <right/>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bottom style="thin">
        <color theme="4" tint="0.39997558519241921"/>
      </bottom>
      <diagonal/>
    </border>
    <border>
      <left style="thin">
        <color auto="1"/>
      </left>
      <right/>
      <top style="medium">
        <color auto="1"/>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1F497D"/>
      </left>
      <right style="medium">
        <color rgb="FF1F497D"/>
      </right>
      <top style="medium">
        <color rgb="FF1F497D"/>
      </top>
      <bottom style="medium">
        <color rgb="FF1F497D"/>
      </bottom>
      <diagonal/>
    </border>
    <border>
      <left/>
      <right style="medium">
        <color rgb="FF1F497D"/>
      </right>
      <top style="medium">
        <color rgb="FF1F497D"/>
      </top>
      <bottom style="medium">
        <color rgb="FF1F497D"/>
      </bottom>
      <diagonal/>
    </border>
    <border>
      <left style="medium">
        <color rgb="FF1F497D"/>
      </left>
      <right style="medium">
        <color rgb="FF1F497D"/>
      </right>
      <top/>
      <bottom style="medium">
        <color rgb="FF1F497D"/>
      </bottom>
      <diagonal/>
    </border>
    <border>
      <left/>
      <right style="medium">
        <color rgb="FF1F497D"/>
      </right>
      <top/>
      <bottom style="medium">
        <color rgb="FF1F497D"/>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double">
        <color indexed="64"/>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rgb="FF000000"/>
      </right>
      <top style="medium">
        <color rgb="FF000000"/>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rgb="FFFF0000"/>
      </bottom>
      <diagonal/>
    </border>
    <border>
      <left style="medium">
        <color indexed="64"/>
      </left>
      <right style="medium">
        <color indexed="64"/>
      </right>
      <top style="thick">
        <color rgb="FFFF0000"/>
      </top>
      <bottom style="thick">
        <color rgb="FFFF0000"/>
      </bottom>
      <diagonal/>
    </border>
    <border>
      <left style="thin">
        <color indexed="64"/>
      </left>
      <right style="medium">
        <color indexed="64"/>
      </right>
      <top/>
      <bottom style="medium">
        <color indexed="64"/>
      </bottom>
      <diagonal/>
    </border>
  </borders>
  <cellStyleXfs count="476">
    <xf numFmtId="0" fontId="0" fillId="0" borderId="0"/>
    <xf numFmtId="0" fontId="4" fillId="0" borderId="0" applyNumberFormat="0" applyFill="0" applyBorder="0" applyAlignment="0" applyProtection="0">
      <alignment vertical="top"/>
      <protection locked="0"/>
    </xf>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6" fillId="3" borderId="0" applyNumberFormat="0" applyBorder="0" applyAlignment="0" applyProtection="0"/>
    <xf numFmtId="0" fontId="10" fillId="0" borderId="0"/>
    <xf numFmtId="0" fontId="10" fillId="0" borderId="0"/>
    <xf numFmtId="8" fontId="13" fillId="0" borderId="0" applyFont="0" applyFill="0" applyBorder="0" applyAlignment="0" applyProtection="0"/>
    <xf numFmtId="43" fontId="10" fillId="0" borderId="0" applyFont="0" applyFill="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4"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16" fillId="0" borderId="0"/>
    <xf numFmtId="0" fontId="1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10" fillId="4" borderId="9" applyNumberFormat="0" applyFont="0" applyAlignment="0" applyProtection="0"/>
    <xf numFmtId="0" fontId="10" fillId="4" borderId="9" applyNumberFormat="0" applyFont="0" applyAlignment="0" applyProtection="0"/>
    <xf numFmtId="0" fontId="10" fillId="4" borderId="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29" fillId="0" borderId="0"/>
    <xf numFmtId="9" fontId="10" fillId="0" borderId="0" applyFont="0" applyFill="0" applyBorder="0" applyAlignment="0" applyProtection="0"/>
    <xf numFmtId="0" fontId="36" fillId="23" borderId="0" applyNumberFormat="0" applyBorder="0" applyAlignment="0" applyProtection="0"/>
    <xf numFmtId="0" fontId="29" fillId="0" borderId="0"/>
    <xf numFmtId="0" fontId="32" fillId="0" borderId="0" applyNumberFormat="0" applyFill="0" applyBorder="0" applyAlignment="0" applyProtection="0">
      <alignment vertical="top"/>
      <protection locked="0"/>
    </xf>
    <xf numFmtId="43" fontId="10" fillId="0" borderId="0" applyFont="0" applyFill="0" applyBorder="0" applyAlignment="0" applyProtection="0"/>
    <xf numFmtId="8" fontId="13" fillId="0" borderId="0" applyFont="0" applyFill="0" applyBorder="0" applyAlignment="0" applyProtection="0"/>
    <xf numFmtId="9" fontId="10" fillId="0" borderId="0" applyFont="0" applyFill="0" applyBorder="0" applyAlignment="0" applyProtection="0"/>
    <xf numFmtId="0" fontId="5" fillId="6" borderId="0" applyNumberFormat="0" applyBorder="0" applyAlignment="0" applyProtection="0"/>
    <xf numFmtId="0" fontId="5" fillId="5" borderId="0" applyNumberFormat="0" applyBorder="0" applyAlignment="0" applyProtection="0"/>
    <xf numFmtId="0" fontId="16" fillId="0" borderId="0"/>
    <xf numFmtId="0" fontId="29" fillId="0" borderId="0"/>
  </cellStyleXfs>
  <cellXfs count="1024">
    <xf numFmtId="0" fontId="0" fillId="0" borderId="0" xfId="0"/>
    <xf numFmtId="0" fontId="0" fillId="2" borderId="0" xfId="0" applyFill="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3" fillId="0" borderId="1" xfId="0" applyFont="1" applyBorder="1"/>
    <xf numFmtId="0" fontId="2" fillId="0" borderId="0" xfId="0" applyFont="1" applyBorder="1"/>
    <xf numFmtId="0" fontId="2" fillId="0" borderId="7" xfId="0" applyFont="1" applyBorder="1"/>
    <xf numFmtId="0" fontId="1" fillId="2" borderId="0" xfId="0" applyFont="1" applyFill="1" applyAlignment="1">
      <alignment horizontal="center"/>
    </xf>
    <xf numFmtId="0" fontId="4" fillId="0" borderId="0" xfId="1" applyBorder="1" applyAlignment="1" applyProtection="1"/>
    <xf numFmtId="0" fontId="4" fillId="0" borderId="0" xfId="1" applyAlignment="1" applyProtection="1"/>
    <xf numFmtId="0" fontId="7" fillId="0" borderId="0" xfId="0" applyFont="1"/>
    <xf numFmtId="0" fontId="2" fillId="0" borderId="0" xfId="0" applyFont="1" applyAlignment="1">
      <alignment horizontal="center" wrapText="1"/>
    </xf>
    <xf numFmtId="0" fontId="0" fillId="0" borderId="0" xfId="0" applyAlignment="1">
      <alignment wrapText="1"/>
    </xf>
    <xf numFmtId="164" fontId="0" fillId="0" borderId="0" xfId="3" applyNumberFormat="1" applyFont="1"/>
    <xf numFmtId="164" fontId="0" fillId="0" borderId="0" xfId="0" applyNumberFormat="1"/>
    <xf numFmtId="9" fontId="0" fillId="0" borderId="0" xfId="4" applyFont="1"/>
    <xf numFmtId="165" fontId="0" fillId="0" borderId="0" xfId="2" applyNumberFormat="1" applyFont="1"/>
    <xf numFmtId="165" fontId="0" fillId="0" borderId="0" xfId="0" applyNumberFormat="1"/>
    <xf numFmtId="44" fontId="0" fillId="0" borderId="0" xfId="3" applyFont="1"/>
    <xf numFmtId="164" fontId="6" fillId="3" borderId="0" xfId="5" applyNumberFormat="1"/>
    <xf numFmtId="0" fontId="0" fillId="0" borderId="0" xfId="0" applyAlignment="1">
      <alignment horizontal="center"/>
    </xf>
    <xf numFmtId="0" fontId="0" fillId="0" borderId="0" xfId="0" applyAlignment="1">
      <alignment horizontal="center" wrapText="1"/>
    </xf>
    <xf numFmtId="9" fontId="0" fillId="0" borderId="0" xfId="0" applyNumberFormat="1" applyAlignment="1">
      <alignment horizontal="center"/>
    </xf>
    <xf numFmtId="10" fontId="0" fillId="0" borderId="0" xfId="0" applyNumberFormat="1" applyAlignment="1">
      <alignment horizontal="center"/>
    </xf>
    <xf numFmtId="164" fontId="0" fillId="0" borderId="0" xfId="3" applyNumberFormat="1" applyFont="1" applyAlignment="1">
      <alignment horizontal="center"/>
    </xf>
    <xf numFmtId="6" fontId="0" fillId="0" borderId="0" xfId="0" applyNumberFormat="1" applyAlignment="1">
      <alignment wrapText="1"/>
    </xf>
    <xf numFmtId="166" fontId="0" fillId="0" borderId="0" xfId="0" applyNumberFormat="1" applyAlignment="1">
      <alignment horizontal="center"/>
    </xf>
    <xf numFmtId="165" fontId="0" fillId="0" borderId="0" xfId="2" applyNumberFormat="1" applyFont="1" applyAlignment="1">
      <alignment horizontal="center"/>
    </xf>
    <xf numFmtId="6" fontId="0" fillId="0" borderId="0" xfId="0" applyNumberFormat="1" applyBorder="1"/>
    <xf numFmtId="0" fontId="11" fillId="0" borderId="0" xfId="6" applyFont="1"/>
    <xf numFmtId="0" fontId="11" fillId="0" borderId="0" xfId="6" applyFont="1" applyAlignment="1">
      <alignment horizontal="center"/>
    </xf>
    <xf numFmtId="165" fontId="11" fillId="0" borderId="0" xfId="9" applyNumberFormat="1" applyFont="1" applyAlignment="1">
      <alignment horizontal="center"/>
    </xf>
    <xf numFmtId="8" fontId="11" fillId="0" borderId="0" xfId="8" applyNumberFormat="1" applyFont="1"/>
    <xf numFmtId="164" fontId="11" fillId="0" borderId="0" xfId="3" applyNumberFormat="1" applyFont="1" applyAlignment="1">
      <alignment horizontal="center"/>
    </xf>
    <xf numFmtId="0" fontId="0" fillId="0" borderId="0" xfId="0"/>
    <xf numFmtId="0" fontId="11" fillId="0" borderId="0" xfId="6" applyFont="1"/>
    <xf numFmtId="0" fontId="11" fillId="0" borderId="0" xfId="6" applyFont="1" applyAlignment="1">
      <alignment horizontal="center"/>
    </xf>
    <xf numFmtId="0" fontId="18" fillId="0" borderId="0" xfId="0" applyFont="1" applyAlignment="1">
      <alignment horizontal="left" indent="2"/>
    </xf>
    <xf numFmtId="0" fontId="17" fillId="0" borderId="0" xfId="0" applyFont="1" applyAlignment="1">
      <alignment wrapText="1"/>
    </xf>
    <xf numFmtId="0" fontId="18" fillId="0" borderId="0" xfId="0" applyFont="1" applyAlignment="1">
      <alignment horizontal="left" wrapText="1"/>
    </xf>
    <xf numFmtId="0" fontId="4" fillId="0" borderId="0" xfId="1" applyAlignment="1" applyProtection="1">
      <alignment horizontal="left" wrapText="1"/>
    </xf>
    <xf numFmtId="0" fontId="18" fillId="0" borderId="0" xfId="0" applyFont="1" applyAlignment="1">
      <alignment horizontal="left" wrapText="1" indent="2"/>
    </xf>
    <xf numFmtId="0" fontId="0" fillId="0" borderId="0" xfId="0"/>
    <xf numFmtId="0" fontId="11" fillId="0" borderId="0" xfId="6" applyFont="1"/>
    <xf numFmtId="0" fontId="12" fillId="0" borderId="0" xfId="6" applyFont="1"/>
    <xf numFmtId="6" fontId="11" fillId="0" borderId="0" xfId="6" applyNumberFormat="1" applyFont="1" applyAlignment="1">
      <alignment horizontal="center"/>
    </xf>
    <xf numFmtId="0" fontId="2" fillId="0" borderId="0" xfId="0" applyFont="1"/>
    <xf numFmtId="9" fontId="0" fillId="0" borderId="0" xfId="0" applyNumberFormat="1"/>
    <xf numFmtId="0" fontId="0" fillId="17" borderId="2" xfId="0" applyFill="1" applyBorder="1"/>
    <xf numFmtId="0" fontId="11" fillId="0" borderId="0" xfId="0" applyFont="1"/>
    <xf numFmtId="0" fontId="11" fillId="0" borderId="0" xfId="0" applyFont="1" applyAlignment="1">
      <alignment horizontal="left" wrapText="1"/>
    </xf>
    <xf numFmtId="0" fontId="11" fillId="0" borderId="0" xfId="0" applyFont="1" applyAlignment="1">
      <alignment horizontal="center"/>
    </xf>
    <xf numFmtId="165" fontId="11" fillId="0" borderId="0" xfId="118" applyNumberFormat="1" applyFont="1" applyAlignment="1">
      <alignment horizontal="center"/>
    </xf>
    <xf numFmtId="6" fontId="11" fillId="0" borderId="0" xfId="0" applyNumberFormat="1" applyFont="1" applyAlignment="1">
      <alignment horizontal="center"/>
    </xf>
    <xf numFmtId="6" fontId="11" fillId="0" borderId="0" xfId="190" applyNumberFormat="1" applyFont="1" applyAlignment="1">
      <alignment horizontal="center"/>
    </xf>
    <xf numFmtId="9" fontId="11" fillId="0" borderId="0" xfId="394" applyFont="1" applyAlignment="1">
      <alignment horizontal="center"/>
    </xf>
    <xf numFmtId="6" fontId="0" fillId="0" borderId="0" xfId="0" applyNumberFormat="1"/>
    <xf numFmtId="6" fontId="0" fillId="0" borderId="0" xfId="3" applyNumberFormat="1" applyFont="1" applyBorder="1"/>
    <xf numFmtId="0" fontId="4" fillId="0" borderId="0" xfId="1" applyFont="1" applyAlignment="1" applyProtection="1"/>
    <xf numFmtId="0" fontId="5" fillId="0" borderId="0" xfId="0" applyFont="1"/>
    <xf numFmtId="0" fontId="21" fillId="0" borderId="0" xfId="460" applyFont="1" applyAlignment="1">
      <alignment horizontal="center"/>
    </xf>
    <xf numFmtId="0" fontId="21" fillId="0" borderId="0" xfId="460" applyFont="1" applyAlignment="1">
      <alignment horizontal="center" wrapText="1"/>
    </xf>
    <xf numFmtId="0" fontId="21" fillId="0" borderId="0" xfId="460" applyFont="1"/>
    <xf numFmtId="3" fontId="21" fillId="0" borderId="0" xfId="9" applyNumberFormat="1" applyFont="1" applyAlignment="1">
      <alignment horizontal="center"/>
    </xf>
    <xf numFmtId="3" fontId="21" fillId="0" borderId="0" xfId="9" applyNumberFormat="1" applyFont="1" applyAlignment="1">
      <alignment horizontal="left"/>
    </xf>
    <xf numFmtId="166" fontId="21" fillId="0" borderId="0" xfId="421" applyNumberFormat="1" applyFont="1" applyAlignment="1">
      <alignment horizontal="center"/>
    </xf>
    <xf numFmtId="9" fontId="21" fillId="0" borderId="0" xfId="421" applyNumberFormat="1" applyFont="1" applyAlignment="1">
      <alignment horizontal="center"/>
    </xf>
    <xf numFmtId="9" fontId="21" fillId="19" borderId="0" xfId="421" applyNumberFormat="1" applyFont="1" applyFill="1" applyAlignment="1">
      <alignment horizontal="center"/>
    </xf>
    <xf numFmtId="9" fontId="21" fillId="0" borderId="0" xfId="421" applyNumberFormat="1" applyFont="1" applyAlignment="1">
      <alignment horizontal="left"/>
    </xf>
    <xf numFmtId="3" fontId="21" fillId="18" borderId="0" xfId="9" applyNumberFormat="1" applyFont="1" applyFill="1" applyAlignment="1">
      <alignment horizontal="center"/>
    </xf>
    <xf numFmtId="3" fontId="21" fillId="0" borderId="0" xfId="421" applyNumberFormat="1" applyFont="1" applyAlignment="1">
      <alignment horizontal="center"/>
    </xf>
    <xf numFmtId="3" fontId="21" fillId="0" borderId="0" xfId="421" applyNumberFormat="1" applyFont="1" applyAlignment="1">
      <alignment horizontal="left"/>
    </xf>
    <xf numFmtId="8" fontId="21" fillId="0" borderId="0" xfId="190" applyFont="1" applyAlignment="1">
      <alignment horizontal="center"/>
    </xf>
    <xf numFmtId="8" fontId="21" fillId="0" borderId="0" xfId="190" applyFont="1" applyAlignment="1">
      <alignment horizontal="left"/>
    </xf>
    <xf numFmtId="4" fontId="21" fillId="0" borderId="0" xfId="421" applyNumberFormat="1" applyFont="1" applyAlignment="1">
      <alignment horizontal="center"/>
    </xf>
    <xf numFmtId="4" fontId="21" fillId="0" borderId="0" xfId="421" applyNumberFormat="1" applyFont="1" applyAlignment="1">
      <alignment horizontal="left"/>
    </xf>
    <xf numFmtId="0" fontId="21" fillId="0" borderId="0" xfId="460" applyFont="1" applyAlignment="1">
      <alignment horizontal="left"/>
    </xf>
    <xf numFmtId="6" fontId="21" fillId="0" borderId="0" xfId="190" applyNumberFormat="1" applyFont="1" applyAlignment="1">
      <alignment horizontal="center"/>
    </xf>
    <xf numFmtId="9" fontId="5" fillId="0" borderId="0" xfId="0" applyNumberFormat="1" applyFont="1"/>
    <xf numFmtId="0" fontId="5" fillId="0" borderId="0" xfId="0" applyFont="1" applyAlignment="1">
      <alignment horizontal="center"/>
    </xf>
    <xf numFmtId="165" fontId="5" fillId="0" borderId="0" xfId="2" applyNumberFormat="1" applyFont="1" applyAlignment="1">
      <alignment horizontal="center"/>
    </xf>
    <xf numFmtId="164" fontId="5" fillId="0" borderId="0" xfId="3" applyNumberFormat="1" applyFont="1"/>
    <xf numFmtId="6" fontId="5" fillId="0" borderId="0" xfId="3" applyNumberFormat="1" applyFont="1" applyAlignment="1">
      <alignment horizontal="center"/>
    </xf>
    <xf numFmtId="0" fontId="0" fillId="0" borderId="0" xfId="0" applyAlignment="1">
      <alignment horizontal="center"/>
    </xf>
    <xf numFmtId="6" fontId="0" fillId="0" borderId="7" xfId="0" applyNumberFormat="1" applyBorder="1"/>
    <xf numFmtId="0" fontId="25" fillId="0" borderId="0" xfId="461" applyFont="1"/>
    <xf numFmtId="0" fontId="11" fillId="0" borderId="0" xfId="461" applyFont="1" applyAlignment="1">
      <alignment horizontal="center"/>
    </xf>
    <xf numFmtId="0" fontId="10" fillId="0" borderId="0" xfId="462" applyFont="1" applyAlignment="1">
      <alignment horizontal="center" wrapText="1"/>
    </xf>
    <xf numFmtId="8" fontId="11" fillId="0" borderId="0" xfId="190" applyFont="1" applyAlignment="1">
      <alignment horizontal="center"/>
    </xf>
    <xf numFmtId="0" fontId="0" fillId="2" borderId="0" xfId="0" applyFill="1" applyAlignment="1">
      <alignment horizontal="center"/>
    </xf>
    <xf numFmtId="0" fontId="0" fillId="0" borderId="6" xfId="0" applyBorder="1" applyAlignment="1">
      <alignment horizontal="center"/>
    </xf>
    <xf numFmtId="0" fontId="3" fillId="0" borderId="1" xfId="0" applyFont="1" applyBorder="1" applyAlignment="1">
      <alignment horizontal="left"/>
    </xf>
    <xf numFmtId="0" fontId="0" fillId="0" borderId="0" xfId="0" applyFill="1" applyBorder="1"/>
    <xf numFmtId="0" fontId="30" fillId="0" borderId="0" xfId="0" applyFont="1"/>
    <xf numFmtId="0" fontId="26" fillId="0" borderId="0" xfId="0" applyFont="1"/>
    <xf numFmtId="0" fontId="26" fillId="0" borderId="0" xfId="0" applyFont="1" applyAlignment="1">
      <alignment horizontal="center"/>
    </xf>
    <xf numFmtId="165" fontId="26" fillId="0" borderId="0" xfId="0" applyNumberFormat="1" applyFont="1"/>
    <xf numFmtId="1" fontId="26" fillId="0" borderId="0" xfId="0" applyNumberFormat="1" applyFont="1"/>
    <xf numFmtId="6" fontId="30" fillId="0" borderId="0" xfId="190" applyNumberFormat="1" applyFont="1"/>
    <xf numFmtId="9" fontId="30" fillId="0" borderId="0" xfId="394" applyFont="1" applyAlignment="1">
      <alignment horizontal="center"/>
    </xf>
    <xf numFmtId="9" fontId="26" fillId="0" borderId="0" xfId="394" applyFont="1" applyAlignment="1">
      <alignment horizontal="center"/>
    </xf>
    <xf numFmtId="166" fontId="26" fillId="0" borderId="0" xfId="394" applyNumberFormat="1" applyFont="1" applyAlignment="1">
      <alignment horizontal="center"/>
    </xf>
    <xf numFmtId="10" fontId="26" fillId="0" borderId="0" xfId="394" applyNumberFormat="1" applyFont="1"/>
    <xf numFmtId="0" fontId="31" fillId="0" borderId="0" xfId="0" applyFont="1"/>
    <xf numFmtId="0" fontId="30" fillId="0" borderId="0" xfId="0" applyFont="1" applyAlignment="1">
      <alignment horizontal="center"/>
    </xf>
    <xf numFmtId="0" fontId="32" fillId="0" borderId="0" xfId="1" applyFont="1" applyAlignment="1" applyProtection="1"/>
    <xf numFmtId="9" fontId="30" fillId="0" borderId="0" xfId="0" applyNumberFormat="1" applyFont="1" applyAlignment="1">
      <alignment horizontal="center"/>
    </xf>
    <xf numFmtId="0" fontId="33" fillId="22" borderId="13" xfId="464" applyFont="1" applyFill="1" applyBorder="1" applyAlignment="1">
      <alignment horizontal="center"/>
    </xf>
    <xf numFmtId="0" fontId="33" fillId="0" borderId="14" xfId="464" applyFont="1" applyFill="1" applyBorder="1" applyAlignment="1">
      <alignment wrapText="1"/>
    </xf>
    <xf numFmtId="165" fontId="33" fillId="0" borderId="14" xfId="118" applyNumberFormat="1" applyFont="1" applyFill="1" applyBorder="1" applyAlignment="1">
      <alignment horizontal="right" wrapText="1"/>
    </xf>
    <xf numFmtId="0" fontId="0" fillId="0" borderId="0" xfId="0" applyFont="1" applyAlignment="1">
      <alignment horizontal="center"/>
    </xf>
    <xf numFmtId="0" fontId="0" fillId="0" borderId="0" xfId="0" applyAlignment="1">
      <alignment horizontal="center"/>
    </xf>
    <xf numFmtId="0" fontId="25" fillId="0" borderId="0" xfId="0" applyFont="1"/>
    <xf numFmtId="1" fontId="11" fillId="0" borderId="0" xfId="0" applyNumberFormat="1" applyFont="1" applyAlignment="1">
      <alignment horizontal="center"/>
    </xf>
    <xf numFmtId="9" fontId="11" fillId="0" borderId="0" xfId="0" applyNumberFormat="1" applyFont="1" applyAlignment="1">
      <alignment horizontal="center"/>
    </xf>
    <xf numFmtId="0" fontId="12" fillId="0" borderId="0" xfId="0" applyFont="1" applyAlignment="1">
      <alignment horizontal="right"/>
    </xf>
    <xf numFmtId="0" fontId="11" fillId="18" borderId="0" xfId="0" applyFont="1" applyFill="1" applyAlignment="1">
      <alignment horizontal="center"/>
    </xf>
    <xf numFmtId="0" fontId="0" fillId="0" borderId="0" xfId="0" applyFont="1"/>
    <xf numFmtId="0" fontId="0" fillId="0" borderId="0" xfId="0" applyAlignment="1">
      <alignment horizontal="left"/>
    </xf>
    <xf numFmtId="164" fontId="0" fillId="0" borderId="0" xfId="0" applyNumberFormat="1" applyAlignment="1">
      <alignment horizontal="center"/>
    </xf>
    <xf numFmtId="0" fontId="0" fillId="0" borderId="0" xfId="0" applyAlignment="1">
      <alignment horizontal="left" indent="1"/>
    </xf>
    <xf numFmtId="0" fontId="0" fillId="0" borderId="0" xfId="0" applyAlignment="1">
      <alignment horizontal="right"/>
    </xf>
    <xf numFmtId="0" fontId="0" fillId="0" borderId="0" xfId="0" pivotButton="1"/>
    <xf numFmtId="0" fontId="0" fillId="0" borderId="0" xfId="0" pivotButton="1" applyAlignment="1">
      <alignment horizontal="center"/>
    </xf>
    <xf numFmtId="9" fontId="0" fillId="0" borderId="0" xfId="0" applyNumberFormat="1" applyBorder="1"/>
    <xf numFmtId="44" fontId="0" fillId="0" borderId="0" xfId="0" applyNumberFormat="1"/>
    <xf numFmtId="9" fontId="0" fillId="0" borderId="0" xfId="4" applyFont="1" applyBorder="1"/>
    <xf numFmtId="0" fontId="11" fillId="0" borderId="0" xfId="460" applyFont="1"/>
    <xf numFmtId="0" fontId="12" fillId="0" borderId="0" xfId="460" applyFont="1"/>
    <xf numFmtId="0" fontId="12" fillId="0" borderId="0" xfId="460" applyFont="1" applyAlignment="1">
      <alignment horizontal="center"/>
    </xf>
    <xf numFmtId="0" fontId="12" fillId="0" borderId="0" xfId="460" applyFont="1" applyAlignment="1">
      <alignment horizontal="center" wrapText="1"/>
    </xf>
    <xf numFmtId="10" fontId="0" fillId="0" borderId="0" xfId="0" applyNumberFormat="1"/>
    <xf numFmtId="8" fontId="0" fillId="0" borderId="0" xfId="0" applyNumberFormat="1"/>
    <xf numFmtId="0" fontId="0" fillId="0" borderId="0" xfId="0" applyAlignment="1">
      <alignment horizontal="center" wrapText="1"/>
    </xf>
    <xf numFmtId="0" fontId="0" fillId="0" borderId="0" xfId="0" applyAlignment="1">
      <alignment horizontal="center"/>
    </xf>
    <xf numFmtId="0" fontId="0" fillId="0" borderId="0" xfId="0" applyAlignment="1">
      <alignment horizontal="left" wrapText="1"/>
    </xf>
    <xf numFmtId="0" fontId="11" fillId="0" borderId="0" xfId="461" applyFont="1" applyAlignment="1">
      <alignment horizontal="left" wrapText="1"/>
    </xf>
    <xf numFmtId="0" fontId="11" fillId="0" borderId="0" xfId="0" applyFont="1" applyAlignment="1">
      <alignment horizontal="left"/>
    </xf>
    <xf numFmtId="0" fontId="11" fillId="0" borderId="0" xfId="0" applyFont="1" applyAlignment="1">
      <alignment horizontal="left" wrapText="1"/>
    </xf>
    <xf numFmtId="0" fontId="0" fillId="0" borderId="0" xfId="0" applyAlignment="1">
      <alignment horizontal="center"/>
    </xf>
    <xf numFmtId="0" fontId="2" fillId="0" borderId="0" xfId="0" applyFont="1" applyBorder="1" applyAlignment="1">
      <alignment horizontal="center"/>
    </xf>
    <xf numFmtId="10" fontId="5" fillId="0" borderId="0" xfId="0" applyNumberFormat="1" applyFont="1"/>
    <xf numFmtId="166" fontId="0" fillId="0" borderId="0" xfId="0" applyNumberFormat="1" applyAlignment="1">
      <alignment horizontal="center" wrapText="1"/>
    </xf>
    <xf numFmtId="166" fontId="5" fillId="0" borderId="0" xfId="0" applyNumberFormat="1" applyFont="1" applyAlignment="1">
      <alignment horizontal="center"/>
    </xf>
    <xf numFmtId="166" fontId="0" fillId="0" borderId="0" xfId="0" applyNumberFormat="1"/>
    <xf numFmtId="164" fontId="0" fillId="0" borderId="0" xfId="3" applyNumberFormat="1" applyFont="1" applyBorder="1"/>
    <xf numFmtId="166" fontId="5" fillId="0" borderId="0" xfId="0" applyNumberFormat="1" applyFont="1"/>
    <xf numFmtId="0" fontId="0" fillId="0" borderId="0" xfId="0" applyAlignment="1">
      <alignment horizontal="left"/>
    </xf>
    <xf numFmtId="9" fontId="11" fillId="0" borderId="0" xfId="394" applyNumberFormat="1" applyFont="1" applyAlignment="1">
      <alignment horizontal="center"/>
    </xf>
    <xf numFmtId="0" fontId="11" fillId="18" borderId="0" xfId="0" applyFont="1" applyFill="1"/>
    <xf numFmtId="6" fontId="11" fillId="18" borderId="0" xfId="190" applyNumberFormat="1" applyFont="1" applyFill="1" applyAlignment="1">
      <alignment horizontal="center"/>
    </xf>
    <xf numFmtId="9" fontId="11" fillId="18" borderId="0" xfId="0" applyNumberFormat="1" applyFont="1" applyFill="1" applyAlignment="1">
      <alignment horizontal="center"/>
    </xf>
    <xf numFmtId="8" fontId="11" fillId="0" borderId="0" xfId="0" applyNumberFormat="1" applyFont="1"/>
    <xf numFmtId="6" fontId="11" fillId="0" borderId="0" xfId="190" applyNumberFormat="1" applyFont="1" applyAlignment="1">
      <alignment horizontal="left"/>
    </xf>
    <xf numFmtId="0" fontId="11" fillId="24" borderId="15" xfId="0" applyFont="1" applyFill="1" applyBorder="1"/>
    <xf numFmtId="0" fontId="12" fillId="18" borderId="10" xfId="0" applyFont="1" applyFill="1" applyBorder="1" applyAlignment="1">
      <alignment horizontal="center"/>
    </xf>
    <xf numFmtId="0" fontId="12" fillId="18" borderId="12" xfId="0" applyFont="1" applyFill="1" applyBorder="1" applyAlignment="1">
      <alignment horizontal="center"/>
    </xf>
    <xf numFmtId="0" fontId="37" fillId="25" borderId="16" xfId="0" applyFont="1" applyFill="1" applyBorder="1"/>
    <xf numFmtId="0" fontId="26" fillId="0" borderId="2" xfId="0" applyNumberFormat="1" applyFont="1" applyBorder="1" applyAlignment="1">
      <alignment horizontal="center"/>
    </xf>
    <xf numFmtId="0" fontId="26" fillId="0" borderId="3" xfId="0" applyNumberFormat="1" applyFont="1" applyBorder="1" applyAlignment="1">
      <alignment horizontal="center"/>
    </xf>
    <xf numFmtId="0" fontId="37" fillId="25" borderId="17" xfId="0" applyFont="1" applyFill="1" applyBorder="1"/>
    <xf numFmtId="0" fontId="26" fillId="0" borderId="0" xfId="0" applyNumberFormat="1" applyFont="1" applyBorder="1" applyAlignment="1">
      <alignment horizontal="center"/>
    </xf>
    <xf numFmtId="0" fontId="26" fillId="0" borderId="5" xfId="0" applyNumberFormat="1" applyFont="1" applyBorder="1" applyAlignment="1">
      <alignment horizontal="center"/>
    </xf>
    <xf numFmtId="0" fontId="37" fillId="25" borderId="6" xfId="0" applyFont="1" applyFill="1" applyBorder="1"/>
    <xf numFmtId="0" fontId="26" fillId="0" borderId="7" xfId="0" applyNumberFormat="1" applyFont="1" applyBorder="1" applyAlignment="1">
      <alignment horizontal="center"/>
    </xf>
    <xf numFmtId="0" fontId="26" fillId="0" borderId="8" xfId="0" applyNumberFormat="1" applyFont="1" applyBorder="1" applyAlignment="1">
      <alignment horizontal="center"/>
    </xf>
    <xf numFmtId="0" fontId="37" fillId="26" borderId="4" xfId="0" applyFont="1" applyFill="1" applyBorder="1"/>
    <xf numFmtId="0" fontId="26" fillId="24" borderId="0" xfId="0" applyNumberFormat="1" applyFont="1" applyFill="1" applyBorder="1" applyAlignment="1">
      <alignment horizontal="center"/>
    </xf>
    <xf numFmtId="0" fontId="26" fillId="24" borderId="5" xfId="0" applyNumberFormat="1" applyFont="1" applyFill="1" applyBorder="1" applyAlignment="1">
      <alignment horizontal="center"/>
    </xf>
    <xf numFmtId="0" fontId="37" fillId="27" borderId="16" xfId="0" applyFont="1" applyFill="1" applyBorder="1"/>
    <xf numFmtId="9" fontId="26" fillId="0" borderId="2" xfId="394" applyFont="1" applyFill="1" applyBorder="1" applyAlignment="1">
      <alignment horizontal="center"/>
    </xf>
    <xf numFmtId="0" fontId="37" fillId="27" borderId="17" xfId="0" applyFont="1" applyFill="1" applyBorder="1"/>
    <xf numFmtId="0" fontId="26" fillId="0" borderId="0" xfId="0" applyFont="1" applyFill="1" applyBorder="1" applyAlignment="1">
      <alignment horizontal="center"/>
    </xf>
    <xf numFmtId="0" fontId="37" fillId="27" borderId="6" xfId="0" applyFont="1" applyFill="1" applyBorder="1"/>
    <xf numFmtId="0" fontId="26" fillId="0" borderId="7" xfId="0" applyFont="1" applyFill="1" applyBorder="1" applyAlignment="1">
      <alignment horizontal="center"/>
    </xf>
    <xf numFmtId="0" fontId="11" fillId="0" borderId="0" xfId="0" applyFont="1" applyFill="1" applyAlignment="1">
      <alignment horizontal="center"/>
    </xf>
    <xf numFmtId="0" fontId="33" fillId="22" borderId="13" xfId="467" applyFont="1" applyFill="1" applyBorder="1" applyAlignment="1">
      <alignment horizontal="center"/>
    </xf>
    <xf numFmtId="0" fontId="33" fillId="0" borderId="14" xfId="467" applyFont="1" applyFill="1" applyBorder="1" applyAlignment="1">
      <alignment horizontal="right" wrapText="1"/>
    </xf>
    <xf numFmtId="0" fontId="33" fillId="0" borderId="14" xfId="467" applyFont="1" applyFill="1" applyBorder="1" applyAlignment="1">
      <alignment wrapText="1"/>
    </xf>
    <xf numFmtId="9" fontId="26" fillId="0" borderId="18" xfId="394" applyFont="1" applyFill="1" applyBorder="1" applyAlignment="1">
      <alignment horizontal="center"/>
    </xf>
    <xf numFmtId="0" fontId="26" fillId="0" borderId="19" xfId="0" applyNumberFormat="1" applyFont="1" applyBorder="1" applyAlignment="1">
      <alignment horizontal="center"/>
    </xf>
    <xf numFmtId="1" fontId="26" fillId="0" borderId="19" xfId="0" applyNumberFormat="1" applyFont="1" applyBorder="1" applyAlignment="1">
      <alignment horizontal="center"/>
    </xf>
    <xf numFmtId="1" fontId="26" fillId="0" borderId="20" xfId="0" applyNumberFormat="1" applyFont="1" applyBorder="1" applyAlignment="1">
      <alignment horizontal="center"/>
    </xf>
    <xf numFmtId="9" fontId="11" fillId="0" borderId="0" xfId="0" applyNumberFormat="1" applyFont="1" applyAlignment="1">
      <alignment horizontal="center" wrapText="1"/>
    </xf>
    <xf numFmtId="0" fontId="38" fillId="28" borderId="0" xfId="0" applyFont="1" applyFill="1"/>
    <xf numFmtId="0" fontId="3" fillId="28" borderId="0" xfId="0" applyFont="1" applyFill="1"/>
    <xf numFmtId="165" fontId="0" fillId="0" borderId="0" xfId="2" applyNumberFormat="1" applyFont="1" applyFill="1"/>
    <xf numFmtId="0" fontId="21" fillId="0" borderId="0" xfId="0" applyFont="1" applyFill="1" applyBorder="1"/>
    <xf numFmtId="9" fontId="0" fillId="0" borderId="21" xfId="4" applyFont="1" applyBorder="1"/>
    <xf numFmtId="168" fontId="21" fillId="0" borderId="0" xfId="0" applyNumberFormat="1" applyFont="1" applyFill="1" applyBorder="1"/>
    <xf numFmtId="165" fontId="0" fillId="0" borderId="0" xfId="0" applyNumberFormat="1" applyBorder="1"/>
    <xf numFmtId="164" fontId="21" fillId="0" borderId="0" xfId="0" applyNumberFormat="1" applyFont="1" applyFill="1" applyBorder="1"/>
    <xf numFmtId="0" fontId="0" fillId="0" borderId="0" xfId="0" applyFont="1" applyFill="1"/>
    <xf numFmtId="8" fontId="21" fillId="0" borderId="0" xfId="0" applyNumberFormat="1" applyFont="1" applyFill="1" applyBorder="1"/>
    <xf numFmtId="8" fontId="21" fillId="0" borderId="21" xfId="0" applyNumberFormat="1" applyFont="1" applyFill="1" applyBorder="1"/>
    <xf numFmtId="44" fontId="21" fillId="0" borderId="0" xfId="0" applyNumberFormat="1" applyFont="1" applyFill="1" applyBorder="1"/>
    <xf numFmtId="0" fontId="2" fillId="29" borderId="0" xfId="0" applyFont="1" applyFill="1"/>
    <xf numFmtId="165" fontId="2" fillId="29" borderId="0" xfId="0" applyNumberFormat="1" applyFont="1" applyFill="1" applyBorder="1"/>
    <xf numFmtId="8" fontId="2" fillId="29" borderId="22" xfId="0" applyNumberFormat="1" applyFont="1" applyFill="1" applyBorder="1"/>
    <xf numFmtId="0" fontId="0" fillId="0" borderId="0" xfId="0" applyFill="1"/>
    <xf numFmtId="0" fontId="2" fillId="0" borderId="0" xfId="0" applyFont="1" applyFill="1" applyBorder="1"/>
    <xf numFmtId="0" fontId="0" fillId="0" borderId="0" xfId="0" applyFont="1" applyFill="1" applyBorder="1"/>
    <xf numFmtId="44" fontId="22" fillId="29" borderId="0" xfId="3" applyFont="1" applyFill="1" applyBorder="1"/>
    <xf numFmtId="164" fontId="22" fillId="29" borderId="0" xfId="0" applyNumberFormat="1" applyFont="1" applyFill="1" applyBorder="1"/>
    <xf numFmtId="0" fontId="22" fillId="28" borderId="0" xfId="0" applyFont="1" applyFill="1"/>
    <xf numFmtId="164" fontId="22" fillId="28" borderId="0" xfId="0" applyNumberFormat="1" applyFont="1" applyFill="1"/>
    <xf numFmtId="0" fontId="39" fillId="0" borderId="0" xfId="0" applyFont="1"/>
    <xf numFmtId="164" fontId="0" fillId="0" borderId="21" xfId="0" applyNumberFormat="1" applyBorder="1"/>
    <xf numFmtId="164" fontId="0" fillId="0" borderId="0" xfId="0" applyNumberFormat="1" applyBorder="1"/>
    <xf numFmtId="0" fontId="0" fillId="29" borderId="0" xfId="0" applyFill="1"/>
    <xf numFmtId="164" fontId="2" fillId="29" borderId="22" xfId="0" applyNumberFormat="1" applyFont="1" applyFill="1" applyBorder="1"/>
    <xf numFmtId="0" fontId="21" fillId="0" borderId="0" xfId="0" applyFont="1"/>
    <xf numFmtId="0" fontId="2" fillId="29" borderId="22" xfId="0" applyFont="1" applyFill="1" applyBorder="1"/>
    <xf numFmtId="0" fontId="41" fillId="0" borderId="0" xfId="1" applyFont="1" applyAlignment="1" applyProtection="1"/>
    <xf numFmtId="0" fontId="0" fillId="0" borderId="23" xfId="0" applyBorder="1"/>
    <xf numFmtId="8" fontId="0" fillId="0" borderId="0" xfId="0" applyNumberFormat="1" applyBorder="1"/>
    <xf numFmtId="0" fontId="22" fillId="29" borderId="0" xfId="0" applyFont="1" applyFill="1"/>
    <xf numFmtId="8" fontId="22" fillId="29" borderId="22" xfId="0" applyNumberFormat="1" applyFont="1" applyFill="1" applyBorder="1"/>
    <xf numFmtId="0" fontId="40" fillId="0" borderId="0" xfId="1" applyFont="1" applyFill="1" applyBorder="1" applyAlignment="1" applyProtection="1"/>
    <xf numFmtId="0" fontId="0" fillId="0" borderId="0" xfId="0" applyAlignment="1"/>
    <xf numFmtId="0" fontId="0" fillId="0" borderId="0" xfId="0" applyFont="1" applyFill="1" applyBorder="1" applyAlignment="1"/>
    <xf numFmtId="0" fontId="35" fillId="18" borderId="0" xfId="0" applyFont="1" applyFill="1" applyBorder="1" applyAlignment="1"/>
    <xf numFmtId="0" fontId="35" fillId="0" borderId="0" xfId="0" applyFont="1" applyFill="1" applyBorder="1" applyAlignment="1"/>
    <xf numFmtId="0" fontId="21" fillId="0" borderId="0" xfId="0" applyFont="1" applyFill="1" applyBorder="1" applyAlignment="1"/>
    <xf numFmtId="0" fontId="38" fillId="28" borderId="0" xfId="0" applyFont="1" applyFill="1" applyAlignment="1"/>
    <xf numFmtId="0" fontId="3" fillId="28" borderId="0" xfId="0" applyFont="1" applyFill="1" applyAlignment="1"/>
    <xf numFmtId="164" fontId="5" fillId="0" borderId="0" xfId="3" applyNumberFormat="1" applyFont="1" applyFill="1" applyBorder="1" applyAlignment="1"/>
    <xf numFmtId="164" fontId="0" fillId="0" borderId="0" xfId="0" applyNumberFormat="1" applyFont="1" applyFill="1" applyBorder="1" applyAlignment="1"/>
    <xf numFmtId="44" fontId="0" fillId="0" borderId="0" xfId="3" applyFont="1" applyFill="1" applyBorder="1" applyAlignment="1"/>
    <xf numFmtId="164" fontId="0" fillId="0" borderId="23" xfId="0" applyNumberFormat="1" applyFont="1" applyFill="1" applyBorder="1" applyAlignment="1"/>
    <xf numFmtId="0" fontId="2" fillId="29" borderId="0" xfId="0" applyFont="1" applyFill="1" applyBorder="1" applyAlignment="1"/>
    <xf numFmtId="0" fontId="0" fillId="29" borderId="0" xfId="0" applyFill="1" applyAlignment="1"/>
    <xf numFmtId="164" fontId="2" fillId="29" borderId="22" xfId="3" applyNumberFormat="1" applyFont="1" applyFill="1" applyBorder="1" applyAlignment="1"/>
    <xf numFmtId="8" fontId="0" fillId="0" borderId="0" xfId="3" applyNumberFormat="1" applyFont="1" applyFill="1" applyBorder="1" applyAlignment="1"/>
    <xf numFmtId="44" fontId="0" fillId="0" borderId="0" xfId="0" applyNumberFormat="1" applyFont="1" applyFill="1" applyBorder="1" applyAlignment="1"/>
    <xf numFmtId="164" fontId="2" fillId="29" borderId="22" xfId="0" applyNumberFormat="1" applyFont="1" applyFill="1" applyBorder="1" applyAlignment="1"/>
    <xf numFmtId="1" fontId="0" fillId="0" borderId="0" xfId="0" applyNumberFormat="1" applyFont="1" applyFill="1" applyBorder="1" applyAlignment="1"/>
    <xf numFmtId="8" fontId="0" fillId="0" borderId="0" xfId="0" applyNumberFormat="1" applyFont="1" applyFill="1" applyBorder="1" applyAlignment="1"/>
    <xf numFmtId="8" fontId="21" fillId="0" borderId="0" xfId="0" applyNumberFormat="1" applyFont="1" applyFill="1" applyBorder="1" applyAlignment="1"/>
    <xf numFmtId="0" fontId="2" fillId="29" borderId="0" xfId="0" applyFont="1" applyFill="1" applyAlignment="1"/>
    <xf numFmtId="8" fontId="2" fillId="29" borderId="22" xfId="0" applyNumberFormat="1" applyFont="1" applyFill="1" applyBorder="1" applyAlignment="1"/>
    <xf numFmtId="0" fontId="22" fillId="28" borderId="0" xfId="0" applyFont="1" applyFill="1" applyAlignment="1"/>
    <xf numFmtId="164" fontId="22" fillId="28" borderId="0" xfId="0" applyNumberFormat="1" applyFont="1" applyFill="1" applyAlignment="1"/>
    <xf numFmtId="0" fontId="3" fillId="0" borderId="0" xfId="0" applyFont="1" applyAlignment="1"/>
    <xf numFmtId="0" fontId="2" fillId="0" borderId="0" xfId="0" applyFont="1" applyAlignment="1">
      <alignment horizontal="center" vertical="center"/>
    </xf>
    <xf numFmtId="0" fontId="40" fillId="0" borderId="0" xfId="1" applyFont="1" applyAlignment="1" applyProtection="1"/>
    <xf numFmtId="0" fontId="0" fillId="0" borderId="0" xfId="0" applyBorder="1" applyAlignment="1">
      <alignment horizontal="center"/>
    </xf>
    <xf numFmtId="0" fontId="22" fillId="29" borderId="22" xfId="0" applyFont="1" applyFill="1" applyBorder="1" applyAlignment="1">
      <alignment horizontal="center"/>
    </xf>
    <xf numFmtId="3" fontId="0" fillId="0" borderId="0" xfId="0" applyNumberFormat="1"/>
    <xf numFmtId="3" fontId="0" fillId="0" borderId="0" xfId="0" applyNumberFormat="1" applyAlignment="1">
      <alignment horizontal="center"/>
    </xf>
    <xf numFmtId="2" fontId="0" fillId="0" borderId="0" xfId="0" applyNumberFormat="1" applyAlignment="1">
      <alignment horizontal="center"/>
    </xf>
    <xf numFmtId="0" fontId="0" fillId="0" borderId="0" xfId="0" applyAlignment="1">
      <alignment horizontal="left" indent="2"/>
    </xf>
    <xf numFmtId="169" fontId="32" fillId="0" borderId="0" xfId="468" applyNumberFormat="1" applyAlignment="1" applyProtection="1"/>
    <xf numFmtId="169" fontId="32" fillId="0" borderId="0" xfId="3" applyNumberFormat="1" applyFont="1" applyAlignment="1" applyProtection="1"/>
    <xf numFmtId="0" fontId="2" fillId="25" borderId="0" xfId="0" applyFont="1" applyFill="1" applyBorder="1" applyAlignment="1">
      <alignment horizontal="center"/>
    </xf>
    <xf numFmtId="0" fontId="2" fillId="25" borderId="24" xfId="0" applyFont="1" applyFill="1" applyBorder="1" applyAlignment="1">
      <alignment horizontal="center"/>
    </xf>
    <xf numFmtId="0" fontId="3" fillId="0" borderId="0" xfId="0" applyFont="1"/>
    <xf numFmtId="44" fontId="0" fillId="0" borderId="0" xfId="0" applyNumberFormat="1" applyAlignment="1">
      <alignment horizontal="center"/>
    </xf>
    <xf numFmtId="0" fontId="11" fillId="0" borderId="0" xfId="460" applyFont="1" applyFill="1"/>
    <xf numFmtId="0" fontId="2" fillId="0" borderId="0" xfId="0" applyFont="1" applyAlignment="1">
      <alignment horizontal="center"/>
    </xf>
    <xf numFmtId="0" fontId="0" fillId="0" borderId="1" xfId="0" applyBorder="1"/>
    <xf numFmtId="0" fontId="0" fillId="0" borderId="25" xfId="0" applyBorder="1" applyAlignment="1">
      <alignment horizontal="center"/>
    </xf>
    <xf numFmtId="0" fontId="0" fillId="0" borderId="10" xfId="0" applyBorder="1" applyAlignment="1">
      <alignment horizontal="center" wrapText="1"/>
    </xf>
    <xf numFmtId="0" fontId="0" fillId="0" borderId="25" xfId="0" applyBorder="1" applyAlignment="1">
      <alignment horizontal="center" wrapText="1"/>
    </xf>
    <xf numFmtId="0" fontId="0" fillId="0" borderId="12" xfId="0" applyBorder="1" applyAlignment="1">
      <alignment horizontal="center" wrapText="1"/>
    </xf>
    <xf numFmtId="0" fontId="0" fillId="0" borderId="26" xfId="0" applyBorder="1"/>
    <xf numFmtId="170" fontId="0" fillId="0" borderId="0" xfId="2" applyNumberFormat="1" applyFont="1" applyAlignment="1">
      <alignment horizontal="center"/>
    </xf>
    <xf numFmtId="0" fontId="0" fillId="0" borderId="27" xfId="0" applyBorder="1"/>
    <xf numFmtId="0" fontId="0" fillId="0" borderId="28" xfId="0" applyBorder="1"/>
    <xf numFmtId="0" fontId="0" fillId="19" borderId="0" xfId="0" applyFill="1"/>
    <xf numFmtId="0" fontId="43" fillId="0" borderId="0" xfId="0" applyFont="1"/>
    <xf numFmtId="0" fontId="12" fillId="0" borderId="0" xfId="0" applyFont="1"/>
    <xf numFmtId="0" fontId="42" fillId="23" borderId="11" xfId="466" applyFont="1" applyBorder="1" applyAlignment="1">
      <alignment horizontal="center" wrapText="1"/>
    </xf>
    <xf numFmtId="0" fontId="42" fillId="23" borderId="10" xfId="466" applyFont="1" applyBorder="1" applyAlignment="1">
      <alignment horizontal="center" wrapText="1"/>
    </xf>
    <xf numFmtId="0" fontId="42" fillId="23" borderId="15" xfId="466" applyFont="1" applyBorder="1" applyAlignment="1">
      <alignment horizontal="center" wrapText="1"/>
    </xf>
    <xf numFmtId="0" fontId="12" fillId="0" borderId="1" xfId="0" applyFont="1" applyBorder="1"/>
    <xf numFmtId="0" fontId="11" fillId="0" borderId="3" xfId="0" applyFont="1" applyBorder="1"/>
    <xf numFmtId="0" fontId="11" fillId="0" borderId="3" xfId="0" applyFont="1" applyBorder="1" applyAlignment="1">
      <alignment horizontal="center"/>
    </xf>
    <xf numFmtId="0" fontId="12" fillId="0" borderId="4" xfId="0" applyFont="1" applyBorder="1"/>
    <xf numFmtId="0" fontId="11" fillId="0" borderId="5" xfId="0" applyFont="1" applyFill="1" applyBorder="1"/>
    <xf numFmtId="6" fontId="11" fillId="0" borderId="5" xfId="0" applyNumberFormat="1" applyFont="1" applyBorder="1" applyAlignment="1">
      <alignment horizontal="center"/>
    </xf>
    <xf numFmtId="6" fontId="11" fillId="0" borderId="5" xfId="190" applyNumberFormat="1" applyFont="1" applyBorder="1" applyAlignment="1">
      <alignment horizontal="center"/>
    </xf>
    <xf numFmtId="0" fontId="11" fillId="0" borderId="5" xfId="0" applyFont="1" applyBorder="1" applyAlignment="1">
      <alignment horizontal="center"/>
    </xf>
    <xf numFmtId="6" fontId="26" fillId="30" borderId="5" xfId="190" applyNumberFormat="1" applyFont="1" applyFill="1" applyBorder="1" applyAlignment="1">
      <alignment horizontal="center"/>
    </xf>
    <xf numFmtId="0" fontId="0" fillId="0" borderId="19" xfId="0" applyBorder="1" applyAlignment="1">
      <alignment horizontal="center"/>
    </xf>
    <xf numFmtId="6" fontId="11" fillId="30" borderId="5" xfId="190" applyNumberFormat="1" applyFont="1" applyFill="1" applyBorder="1" applyAlignment="1">
      <alignment horizontal="center"/>
    </xf>
    <xf numFmtId="0" fontId="12" fillId="0" borderId="6" xfId="0" applyFont="1" applyBorder="1"/>
    <xf numFmtId="0" fontId="11" fillId="0" borderId="8" xfId="0" applyFont="1" applyFill="1" applyBorder="1"/>
    <xf numFmtId="6" fontId="11" fillId="0" borderId="8" xfId="190" applyNumberFormat="1" applyFont="1" applyBorder="1" applyAlignment="1">
      <alignment horizontal="center"/>
    </xf>
    <xf numFmtId="0" fontId="17" fillId="6" borderId="11" xfId="472" applyFont="1" applyBorder="1"/>
    <xf numFmtId="0" fontId="17" fillId="6" borderId="10" xfId="472" applyFont="1" applyBorder="1"/>
    <xf numFmtId="6" fontId="17" fillId="6" borderId="15" xfId="472" applyNumberFormat="1" applyFont="1" applyBorder="1" applyAlignment="1">
      <alignment horizontal="center"/>
    </xf>
    <xf numFmtId="0" fontId="11" fillId="0" borderId="18" xfId="0" applyFont="1" applyBorder="1" applyAlignment="1">
      <alignment horizontal="center"/>
    </xf>
    <xf numFmtId="0" fontId="11" fillId="0" borderId="2" xfId="0" applyFont="1" applyBorder="1"/>
    <xf numFmtId="6" fontId="11" fillId="0" borderId="19" xfId="0" applyNumberFormat="1" applyFont="1" applyBorder="1"/>
    <xf numFmtId="6" fontId="11" fillId="0" borderId="19" xfId="0" applyNumberFormat="1" applyFont="1" applyFill="1" applyBorder="1"/>
    <xf numFmtId="6" fontId="11" fillId="0" borderId="19" xfId="190" applyNumberFormat="1" applyFont="1" applyFill="1" applyBorder="1"/>
    <xf numFmtId="0" fontId="0" fillId="0" borderId="3" xfId="0" applyFill="1" applyBorder="1"/>
    <xf numFmtId="0" fontId="0" fillId="0" borderId="5" xfId="0" applyFill="1" applyBorder="1"/>
    <xf numFmtId="0" fontId="0" fillId="0" borderId="8" xfId="0" applyFill="1" applyBorder="1"/>
    <xf numFmtId="6" fontId="11" fillId="0" borderId="18" xfId="190" applyNumberFormat="1" applyFont="1" applyFill="1" applyBorder="1"/>
    <xf numFmtId="0" fontId="0" fillId="0" borderId="19" xfId="0" applyBorder="1"/>
    <xf numFmtId="6" fontId="11" fillId="0" borderId="20" xfId="190" applyNumberFormat="1" applyFont="1" applyFill="1" applyBorder="1"/>
    <xf numFmtId="0" fontId="22" fillId="0" borderId="0" xfId="0" applyFont="1"/>
    <xf numFmtId="0" fontId="22" fillId="0" borderId="1" xfId="0" applyFont="1" applyBorder="1"/>
    <xf numFmtId="0" fontId="22" fillId="0" borderId="4" xfId="0" applyFont="1" applyBorder="1"/>
    <xf numFmtId="0" fontId="22" fillId="0" borderId="4" xfId="0" applyFont="1" applyFill="1" applyBorder="1"/>
    <xf numFmtId="0" fontId="22" fillId="0" borderId="1" xfId="0" applyFont="1" applyFill="1" applyBorder="1"/>
    <xf numFmtId="0" fontId="0" fillId="0" borderId="4" xfId="0" applyFont="1" applyBorder="1"/>
    <xf numFmtId="0" fontId="22" fillId="0" borderId="6" xfId="0" applyFont="1" applyFill="1" applyBorder="1"/>
    <xf numFmtId="0" fontId="0" fillId="0" borderId="0" xfId="0" applyFill="1" applyBorder="1" applyAlignment="1">
      <alignment horizontal="center"/>
    </xf>
    <xf numFmtId="166" fontId="0" fillId="0" borderId="0" xfId="4" applyNumberFormat="1" applyFont="1"/>
    <xf numFmtId="10" fontId="0" fillId="0" borderId="0" xfId="4" applyNumberFormat="1" applyFont="1"/>
    <xf numFmtId="0" fontId="11" fillId="0" borderId="0" xfId="0" applyFont="1" applyAlignment="1">
      <alignment horizontal="right"/>
    </xf>
    <xf numFmtId="0" fontId="0" fillId="0" borderId="7" xfId="0" applyFill="1" applyBorder="1"/>
    <xf numFmtId="9" fontId="0" fillId="0" borderId="0" xfId="4" applyFont="1" applyAlignment="1"/>
    <xf numFmtId="0" fontId="2" fillId="0" borderId="0" xfId="0" applyFont="1" applyAlignment="1"/>
    <xf numFmtId="0" fontId="0" fillId="0" borderId="0" xfId="0" applyBorder="1" applyAlignment="1"/>
    <xf numFmtId="44" fontId="0" fillId="0" borderId="0" xfId="3" applyFont="1" applyAlignment="1"/>
    <xf numFmtId="165" fontId="0" fillId="0" borderId="0" xfId="2" applyNumberFormat="1" applyFont="1" applyBorder="1" applyAlignment="1"/>
    <xf numFmtId="0" fontId="0" fillId="0" borderId="23" xfId="0" applyBorder="1" applyAlignment="1"/>
    <xf numFmtId="44" fontId="5" fillId="0" borderId="0" xfId="3" applyFont="1" applyBorder="1" applyAlignment="1"/>
    <xf numFmtId="0" fontId="0" fillId="0" borderId="0" xfId="0" applyFill="1" applyBorder="1" applyAlignment="1"/>
    <xf numFmtId="0" fontId="0" fillId="0" borderId="23" xfId="0" applyFont="1" applyBorder="1" applyAlignment="1"/>
    <xf numFmtId="0" fontId="0" fillId="0" borderId="0" xfId="0" applyFont="1" applyBorder="1" applyAlignment="1"/>
    <xf numFmtId="0" fontId="26" fillId="0" borderId="0" xfId="7" applyFont="1" applyAlignment="1">
      <alignment horizontal="left"/>
    </xf>
    <xf numFmtId="0" fontId="22" fillId="29" borderId="0" xfId="0" applyFont="1" applyFill="1" applyAlignment="1"/>
    <xf numFmtId="0" fontId="21" fillId="29" borderId="0" xfId="0" applyFont="1" applyFill="1" applyBorder="1" applyAlignment="1"/>
    <xf numFmtId="164" fontId="22" fillId="29" borderId="0" xfId="3" applyNumberFormat="1" applyFont="1" applyFill="1" applyBorder="1" applyAlignment="1"/>
    <xf numFmtId="164" fontId="22" fillId="29" borderId="22" xfId="3" applyNumberFormat="1" applyFont="1" applyFill="1" applyBorder="1" applyAlignment="1"/>
    <xf numFmtId="0" fontId="21" fillId="0" borderId="0" xfId="0" applyFont="1" applyAlignment="1"/>
    <xf numFmtId="0" fontId="22" fillId="29" borderId="0" xfId="0" applyFont="1" applyFill="1" applyBorder="1" applyAlignment="1"/>
    <xf numFmtId="0" fontId="39" fillId="0" borderId="0" xfId="0" applyFont="1" applyAlignment="1"/>
    <xf numFmtId="8" fontId="0" fillId="0" borderId="0" xfId="0" applyNumberFormat="1" applyAlignment="1"/>
    <xf numFmtId="164" fontId="0" fillId="0" borderId="21" xfId="3" applyNumberFormat="1" applyFont="1" applyBorder="1" applyAlignment="1"/>
    <xf numFmtId="171"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Alignment="1">
      <alignment horizontal="left" wrapText="1"/>
    </xf>
    <xf numFmtId="0" fontId="0" fillId="0" borderId="0" xfId="0" applyAlignment="1">
      <alignment horizontal="left"/>
    </xf>
    <xf numFmtId="0" fontId="2" fillId="0" borderId="23" xfId="0" applyFont="1" applyBorder="1"/>
    <xf numFmtId="0" fontId="0" fillId="0" borderId="7" xfId="0" applyBorder="1" applyAlignment="1">
      <alignment horizontal="center"/>
    </xf>
    <xf numFmtId="0" fontId="0" fillId="31" borderId="0" xfId="0" applyFill="1" applyAlignment="1">
      <alignment horizontal="center"/>
    </xf>
    <xf numFmtId="0" fontId="0" fillId="31" borderId="0" xfId="0" applyFill="1"/>
    <xf numFmtId="0" fontId="3" fillId="0" borderId="0" xfId="0" applyFont="1" applyAlignment="1">
      <alignment horizontal="left"/>
    </xf>
    <xf numFmtId="0" fontId="2" fillId="0" borderId="0" xfId="0" applyFont="1" applyFill="1"/>
    <xf numFmtId="164" fontId="0" fillId="0" borderId="7" xfId="3" applyNumberFormat="1" applyFont="1" applyBorder="1"/>
    <xf numFmtId="0" fontId="17" fillId="0" borderId="0" xfId="0" applyFont="1" applyAlignment="1">
      <alignment horizontal="center"/>
    </xf>
    <xf numFmtId="0" fontId="0" fillId="0" borderId="0" xfId="2" applyNumberFormat="1" applyFont="1" applyAlignment="1">
      <alignment horizontal="center"/>
    </xf>
    <xf numFmtId="0" fontId="0" fillId="0" borderId="0" xfId="0" applyFill="1" applyAlignment="1">
      <alignment horizontal="center"/>
    </xf>
    <xf numFmtId="0" fontId="2" fillId="9" borderId="0" xfId="28" applyFont="1" applyAlignment="1">
      <alignment horizontal="center"/>
    </xf>
    <xf numFmtId="0" fontId="2" fillId="5" borderId="0" xfId="473" applyFont="1" applyAlignment="1">
      <alignment horizontal="center"/>
    </xf>
    <xf numFmtId="0" fontId="0" fillId="0" borderId="0" xfId="0" applyFill="1" applyAlignment="1">
      <alignment horizontal="center" wrapText="1"/>
    </xf>
    <xf numFmtId="0" fontId="5" fillId="9" borderId="0" xfId="28"/>
    <xf numFmtId="0" fontId="5" fillId="5" borderId="0" xfId="473"/>
    <xf numFmtId="0" fontId="0" fillId="0" borderId="0" xfId="0" applyFill="1" applyAlignment="1">
      <alignment wrapText="1"/>
    </xf>
    <xf numFmtId="9" fontId="0" fillId="0" borderId="0" xfId="0" applyNumberFormat="1" applyFill="1" applyAlignment="1">
      <alignment horizontal="center"/>
    </xf>
    <xf numFmtId="166" fontId="0" fillId="0" borderId="0" xfId="0" applyNumberFormat="1" applyFill="1" applyAlignment="1">
      <alignment horizontal="center"/>
    </xf>
    <xf numFmtId="164" fontId="0" fillId="0" borderId="0" xfId="3" applyNumberFormat="1" applyFont="1" applyFill="1"/>
    <xf numFmtId="164" fontId="5" fillId="9" borderId="0" xfId="28" applyNumberFormat="1"/>
    <xf numFmtId="164" fontId="5" fillId="5" borderId="0" xfId="473" applyNumberFormat="1"/>
    <xf numFmtId="6" fontId="0" fillId="0" borderId="0" xfId="0" applyNumberFormat="1" applyFill="1" applyAlignment="1">
      <alignment wrapText="1"/>
    </xf>
    <xf numFmtId="164" fontId="0" fillId="0" borderId="0" xfId="3" applyNumberFormat="1" applyFont="1" applyFill="1" applyAlignment="1">
      <alignment horizontal="center"/>
    </xf>
    <xf numFmtId="9" fontId="5" fillId="9" borderId="0" xfId="28" applyNumberFormat="1" applyAlignment="1">
      <alignment horizontal="center"/>
    </xf>
    <xf numFmtId="9" fontId="5" fillId="5" borderId="0" xfId="473" applyNumberFormat="1" applyAlignment="1">
      <alignment horizontal="center"/>
    </xf>
    <xf numFmtId="164" fontId="0" fillId="0" borderId="0" xfId="3" applyNumberFormat="1" applyFont="1" applyFill="1" applyBorder="1"/>
    <xf numFmtId="164" fontId="5" fillId="9" borderId="0" xfId="28" applyNumberFormat="1" applyBorder="1"/>
    <xf numFmtId="164" fontId="5" fillId="5" borderId="0" xfId="473" applyNumberFormat="1" applyBorder="1"/>
    <xf numFmtId="0" fontId="0" fillId="0" borderId="0" xfId="0" applyBorder="1" applyAlignment="1">
      <alignment wrapText="1"/>
    </xf>
    <xf numFmtId="6" fontId="0" fillId="0" borderId="0" xfId="0" applyNumberFormat="1" applyFill="1" applyBorder="1" applyAlignment="1">
      <alignment wrapText="1"/>
    </xf>
    <xf numFmtId="9" fontId="0" fillId="0" borderId="0" xfId="0" applyNumberFormat="1" applyFill="1" applyBorder="1" applyAlignment="1">
      <alignment horizontal="center"/>
    </xf>
    <xf numFmtId="166" fontId="0" fillId="0" borderId="0" xfId="0" applyNumberFormat="1" applyFill="1" applyBorder="1" applyAlignment="1">
      <alignment horizontal="center"/>
    </xf>
    <xf numFmtId="164" fontId="0" fillId="0" borderId="0" xfId="3" applyNumberFormat="1" applyFont="1" applyFill="1" applyBorder="1" applyAlignment="1">
      <alignment horizontal="center"/>
    </xf>
    <xf numFmtId="164" fontId="5" fillId="9" borderId="29" xfId="28" applyNumberFormat="1" applyBorder="1"/>
    <xf numFmtId="164" fontId="5" fillId="5" borderId="29" xfId="473" applyNumberFormat="1" applyBorder="1"/>
    <xf numFmtId="0" fontId="0" fillId="0" borderId="29" xfId="0" applyBorder="1" applyAlignment="1">
      <alignment horizontal="center"/>
    </xf>
    <xf numFmtId="0" fontId="0" fillId="0" borderId="29" xfId="0" applyBorder="1" applyAlignment="1">
      <alignment wrapText="1"/>
    </xf>
    <xf numFmtId="6" fontId="0" fillId="0" borderId="29" xfId="0" applyNumberFormat="1" applyFill="1" applyBorder="1" applyAlignment="1">
      <alignment wrapText="1"/>
    </xf>
    <xf numFmtId="9" fontId="0" fillId="0" borderId="29" xfId="0" applyNumberFormat="1" applyFill="1" applyBorder="1" applyAlignment="1">
      <alignment horizontal="center"/>
    </xf>
    <xf numFmtId="166" fontId="0" fillId="0" borderId="29" xfId="0" applyNumberFormat="1" applyFill="1" applyBorder="1" applyAlignment="1">
      <alignment horizontal="center"/>
    </xf>
    <xf numFmtId="164" fontId="0" fillId="0" borderId="29" xfId="3" applyNumberFormat="1" applyFont="1" applyFill="1" applyBorder="1" applyAlignment="1">
      <alignment horizontal="center"/>
    </xf>
    <xf numFmtId="164" fontId="0" fillId="0" borderId="29" xfId="3" applyNumberFormat="1" applyFont="1" applyBorder="1"/>
    <xf numFmtId="165" fontId="5" fillId="9" borderId="0" xfId="2" applyNumberFormat="1" applyFill="1"/>
    <xf numFmtId="44" fontId="0" fillId="0" borderId="29" xfId="0" applyNumberFormat="1" applyBorder="1"/>
    <xf numFmtId="164" fontId="0" fillId="0" borderId="0" xfId="0" applyNumberFormat="1" applyFill="1" applyAlignment="1">
      <alignment wrapText="1"/>
    </xf>
    <xf numFmtId="164" fontId="0" fillId="0" borderId="29" xfId="0" applyNumberFormat="1" applyBorder="1"/>
    <xf numFmtId="165" fontId="5" fillId="5" borderId="0" xfId="2" applyNumberFormat="1" applyFill="1"/>
    <xf numFmtId="172" fontId="0" fillId="0" borderId="29" xfId="3" applyNumberFormat="1" applyFont="1" applyBorder="1"/>
    <xf numFmtId="44" fontId="5" fillId="9" borderId="0" xfId="28" applyNumberFormat="1"/>
    <xf numFmtId="9" fontId="5" fillId="5" borderId="0" xfId="473" applyNumberFormat="1"/>
    <xf numFmtId="0" fontId="0" fillId="0" borderId="29" xfId="0" applyBorder="1"/>
    <xf numFmtId="0" fontId="5" fillId="9" borderId="7" xfId="28" applyBorder="1"/>
    <xf numFmtId="0" fontId="5" fillId="5" borderId="7" xfId="473" applyBorder="1"/>
    <xf numFmtId="0" fontId="0" fillId="0" borderId="7" xfId="0" applyBorder="1" applyAlignment="1">
      <alignment wrapText="1"/>
    </xf>
    <xf numFmtId="0" fontId="0" fillId="0" borderId="7" xfId="0" applyFill="1" applyBorder="1" applyAlignment="1">
      <alignment wrapText="1"/>
    </xf>
    <xf numFmtId="0" fontId="0" fillId="0" borderId="7" xfId="0" applyFill="1" applyBorder="1" applyAlignment="1">
      <alignment horizontal="center"/>
    </xf>
    <xf numFmtId="164" fontId="0" fillId="0" borderId="7" xfId="3" applyNumberFormat="1" applyFont="1" applyFill="1" applyBorder="1" applyAlignment="1">
      <alignment horizontal="center"/>
    </xf>
    <xf numFmtId="165" fontId="5" fillId="9" borderId="0" xfId="28" applyNumberFormat="1"/>
    <xf numFmtId="165" fontId="5" fillId="5" borderId="0" xfId="473" applyNumberFormat="1"/>
    <xf numFmtId="44" fontId="5" fillId="5" borderId="0" xfId="473" applyNumberFormat="1"/>
    <xf numFmtId="0" fontId="0" fillId="0" borderId="0" xfId="0" applyBorder="1" applyAlignment="1">
      <alignment horizontal="left" wrapText="1"/>
    </xf>
    <xf numFmtId="0" fontId="38" fillId="28" borderId="0" xfId="0" applyFont="1" applyFill="1" applyAlignment="1">
      <alignment horizontal="left"/>
    </xf>
    <xf numFmtId="0" fontId="2" fillId="0" borderId="0" xfId="0" applyFont="1" applyFill="1" applyBorder="1" applyAlignment="1">
      <alignment horizontal="left"/>
    </xf>
    <xf numFmtId="0" fontId="0" fillId="0" borderId="0" xfId="0" applyFont="1" applyFill="1" applyBorder="1" applyAlignment="1">
      <alignment horizontal="left"/>
    </xf>
    <xf numFmtId="6" fontId="0" fillId="0" borderId="0" xfId="0" applyNumberFormat="1" applyFill="1"/>
    <xf numFmtId="0" fontId="0" fillId="0" borderId="29" xfId="0" applyBorder="1" applyAlignment="1">
      <alignment horizontal="left" wrapText="1"/>
    </xf>
    <xf numFmtId="0" fontId="4" fillId="0" borderId="0" xfId="1" applyAlignment="1" applyProtection="1">
      <alignment horizontal="left"/>
    </xf>
    <xf numFmtId="164" fontId="0" fillId="18" borderId="0" xfId="3" applyNumberFormat="1" applyFont="1" applyFill="1"/>
    <xf numFmtId="0" fontId="0" fillId="2" borderId="0" xfId="0" applyFill="1" applyAlignment="1"/>
    <xf numFmtId="0" fontId="0" fillId="0" borderId="2" xfId="0" applyBorder="1" applyAlignment="1"/>
    <xf numFmtId="0" fontId="2" fillId="0" borderId="0" xfId="0" applyFont="1" applyBorder="1" applyAlignment="1"/>
    <xf numFmtId="0" fontId="2" fillId="0" borderId="7" xfId="0" applyFont="1" applyBorder="1" applyAlignment="1"/>
    <xf numFmtId="0" fontId="0" fillId="0" borderId="0" xfId="0" applyAlignment="1">
      <alignment horizontal="center"/>
    </xf>
    <xf numFmtId="0" fontId="11" fillId="0" borderId="0" xfId="0" applyFont="1" applyAlignment="1">
      <alignment horizontal="left" wrapText="1"/>
    </xf>
    <xf numFmtId="164" fontId="5" fillId="0" borderId="0" xfId="3" applyNumberFormat="1" applyFont="1" applyAlignment="1">
      <alignment horizontal="center"/>
    </xf>
    <xf numFmtId="0" fontId="45"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left" vertical="center" indent="2"/>
    </xf>
    <xf numFmtId="0" fontId="18" fillId="0" borderId="0" xfId="0" applyFont="1" applyAlignment="1">
      <alignment horizontal="left" vertical="center" indent="3"/>
    </xf>
    <xf numFmtId="0" fontId="47" fillId="0" borderId="0" xfId="0" applyFont="1" applyAlignment="1">
      <alignment horizontal="left" vertical="center" indent="4"/>
    </xf>
    <xf numFmtId="0" fontId="4" fillId="0" borderId="0" xfId="1" applyAlignment="1" applyProtection="1">
      <alignment horizontal="left" vertical="center" indent="2"/>
    </xf>
    <xf numFmtId="0" fontId="2" fillId="32" borderId="30" xfId="0" applyFont="1" applyFill="1" applyBorder="1" applyAlignment="1">
      <alignment vertical="top" wrapText="1"/>
    </xf>
    <xf numFmtId="0" fontId="4" fillId="0" borderId="35" xfId="1" applyBorder="1" applyAlignment="1" applyProtection="1">
      <alignment vertical="top" wrapText="1"/>
    </xf>
    <xf numFmtId="0" fontId="18" fillId="0" borderId="35" xfId="0" applyFont="1" applyBorder="1" applyAlignment="1">
      <alignment vertical="center" wrapText="1"/>
    </xf>
    <xf numFmtId="0" fontId="2" fillId="32" borderId="31" xfId="0" applyFont="1" applyFill="1" applyBorder="1" applyAlignment="1">
      <alignment vertical="top"/>
    </xf>
    <xf numFmtId="0" fontId="4" fillId="0" borderId="35" xfId="1" applyBorder="1" applyAlignment="1" applyProtection="1">
      <alignment vertical="top"/>
    </xf>
    <xf numFmtId="0" fontId="18" fillId="0" borderId="35" xfId="0" applyFont="1" applyBorder="1" applyAlignment="1">
      <alignment horizontal="left" vertical="center"/>
    </xf>
    <xf numFmtId="0" fontId="18" fillId="0" borderId="35" xfId="0" applyFont="1" applyBorder="1" applyAlignment="1">
      <alignment horizontal="left" vertical="center" wrapText="1"/>
    </xf>
    <xf numFmtId="0" fontId="18" fillId="0" borderId="34" xfId="0" applyFont="1" applyBorder="1" applyAlignment="1">
      <alignment horizontal="left" vertical="center" wrapText="1"/>
    </xf>
    <xf numFmtId="0" fontId="4" fillId="0" borderId="35" xfId="1" applyBorder="1" applyAlignment="1" applyProtection="1">
      <alignment horizontal="left" vertical="center" wrapText="1"/>
    </xf>
    <xf numFmtId="0" fontId="47" fillId="0" borderId="35" xfId="0" applyFont="1" applyBorder="1" applyAlignment="1">
      <alignment horizontal="left" vertical="center" wrapText="1"/>
    </xf>
    <xf numFmtId="0" fontId="0" fillId="0" borderId="0" xfId="461" applyFont="1" applyAlignment="1">
      <alignment horizontal="left"/>
    </xf>
    <xf numFmtId="44" fontId="11" fillId="0" borderId="0" xfId="3" applyFont="1"/>
    <xf numFmtId="6" fontId="12" fillId="0" borderId="48" xfId="190" applyNumberFormat="1" applyFont="1" applyBorder="1" applyAlignment="1">
      <alignment horizontal="center"/>
    </xf>
    <xf numFmtId="6" fontId="12" fillId="0" borderId="0" xfId="461" applyNumberFormat="1" applyFont="1" applyFill="1" applyBorder="1" applyAlignment="1">
      <alignment horizontal="center"/>
    </xf>
    <xf numFmtId="43" fontId="11" fillId="0" borderId="0" xfId="461" applyNumberFormat="1" applyFont="1" applyFill="1" applyBorder="1" applyAlignment="1">
      <alignment horizontal="center"/>
    </xf>
    <xf numFmtId="0" fontId="11" fillId="0" borderId="0" xfId="461" applyFont="1" applyFill="1" applyBorder="1" applyAlignment="1">
      <alignment horizontal="center"/>
    </xf>
    <xf numFmtId="0" fontId="42" fillId="0" borderId="0" xfId="466" applyFont="1" applyFill="1" applyBorder="1" applyAlignment="1">
      <alignment horizontal="center" vertical="center" wrapText="1"/>
    </xf>
    <xf numFmtId="0" fontId="1" fillId="0" borderId="0" xfId="466" applyFont="1" applyFill="1" applyBorder="1" applyAlignment="1">
      <alignment horizontal="center" vertical="center" wrapText="1"/>
    </xf>
    <xf numFmtId="173" fontId="11" fillId="0" borderId="0" xfId="0" applyNumberFormat="1" applyFont="1" applyAlignment="1">
      <alignment horizontal="center"/>
    </xf>
    <xf numFmtId="165" fontId="0" fillId="18" borderId="48" xfId="0" applyNumberFormat="1" applyFill="1" applyBorder="1"/>
    <xf numFmtId="9" fontId="0" fillId="0" borderId="0" xfId="394" applyFont="1"/>
    <xf numFmtId="0" fontId="0" fillId="0" borderId="0" xfId="0" applyNumberFormat="1"/>
    <xf numFmtId="165" fontId="0" fillId="0" borderId="0" xfId="0" applyNumberFormat="1" applyFill="1"/>
    <xf numFmtId="0" fontId="0" fillId="0" borderId="0" xfId="0" applyFill="1" applyAlignment="1">
      <alignment horizontal="left"/>
    </xf>
    <xf numFmtId="165" fontId="2" fillId="18" borderId="0" xfId="0" applyNumberFormat="1" applyFont="1" applyFill="1"/>
    <xf numFmtId="165" fontId="0" fillId="18" borderId="0" xfId="0" applyNumberFormat="1" applyFill="1"/>
    <xf numFmtId="0" fontId="0" fillId="18" borderId="0" xfId="0" applyFill="1" applyAlignment="1">
      <alignment horizontal="left"/>
    </xf>
    <xf numFmtId="0" fontId="12" fillId="0" borderId="49" xfId="0" applyFont="1" applyBorder="1" applyAlignment="1">
      <alignment horizontal="center"/>
    </xf>
    <xf numFmtId="0" fontId="11" fillId="0" borderId="49" xfId="0" applyFont="1" applyBorder="1" applyAlignment="1">
      <alignment horizontal="center"/>
    </xf>
    <xf numFmtId="0" fontId="11" fillId="0" borderId="0" xfId="0" applyFont="1" applyAlignment="1"/>
    <xf numFmtId="0" fontId="11" fillId="0" borderId="23" xfId="0" applyFont="1" applyBorder="1"/>
    <xf numFmtId="0" fontId="11" fillId="0" borderId="0" xfId="0" applyFont="1" applyFill="1"/>
    <xf numFmtId="0" fontId="43" fillId="0" borderId="0" xfId="0" applyFont="1" applyFill="1"/>
    <xf numFmtId="43" fontId="11" fillId="0" borderId="0" xfId="0" applyNumberFormat="1" applyFont="1"/>
    <xf numFmtId="6" fontId="12" fillId="18" borderId="48" xfId="0" applyNumberFormat="1" applyFont="1" applyFill="1" applyBorder="1" applyAlignment="1">
      <alignment horizontal="center"/>
    </xf>
    <xf numFmtId="6" fontId="12" fillId="0" borderId="48" xfId="0" applyNumberFormat="1" applyFont="1" applyBorder="1" applyAlignment="1">
      <alignment horizontal="center"/>
    </xf>
    <xf numFmtId="8" fontId="11" fillId="0" borderId="0" xfId="0" applyNumberFormat="1" applyFont="1" applyAlignment="1">
      <alignment horizontal="center"/>
    </xf>
    <xf numFmtId="43" fontId="11" fillId="0" borderId="0" xfId="0" applyNumberFormat="1" applyFont="1" applyAlignment="1">
      <alignment horizontal="center"/>
    </xf>
    <xf numFmtId="0" fontId="12" fillId="0" borderId="0" xfId="0" applyFont="1" applyAlignment="1">
      <alignment horizontal="center"/>
    </xf>
    <xf numFmtId="0" fontId="11" fillId="0" borderId="0" xfId="0" applyFont="1" applyBorder="1" applyAlignment="1">
      <alignment horizontal="left" wrapText="1"/>
    </xf>
    <xf numFmtId="0" fontId="11" fillId="0" borderId="0" xfId="0" applyFont="1" applyAlignment="1">
      <alignment wrapText="1"/>
    </xf>
    <xf numFmtId="0" fontId="10" fillId="0" borderId="0" xfId="7"/>
    <xf numFmtId="0" fontId="11" fillId="0" borderId="0" xfId="7" applyFont="1"/>
    <xf numFmtId="0" fontId="11" fillId="0" borderId="0" xfId="7" applyFont="1" applyAlignment="1">
      <alignment horizontal="center"/>
    </xf>
    <xf numFmtId="165" fontId="11" fillId="0" borderId="0" xfId="118" applyNumberFormat="1" applyFont="1" applyAlignment="1">
      <alignment horizontal="center"/>
    </xf>
    <xf numFmtId="6" fontId="11" fillId="0" borderId="0" xfId="190" applyNumberFormat="1" applyFont="1"/>
    <xf numFmtId="0" fontId="11" fillId="0" borderId="0" xfId="461" applyFont="1"/>
    <xf numFmtId="0" fontId="25" fillId="0" borderId="0" xfId="461" applyFont="1"/>
    <xf numFmtId="0" fontId="11" fillId="0" borderId="0" xfId="461" applyFont="1" applyAlignment="1">
      <alignment horizontal="center"/>
    </xf>
    <xf numFmtId="0" fontId="11" fillId="0" borderId="0" xfId="461" applyFont="1" applyAlignment="1">
      <alignment horizontal="center" wrapText="1"/>
    </xf>
    <xf numFmtId="0" fontId="11" fillId="0" borderId="0" xfId="461" applyFont="1" applyAlignment="1">
      <alignment horizontal="left" wrapText="1"/>
    </xf>
    <xf numFmtId="166" fontId="11" fillId="0" borderId="0" xfId="394" applyNumberFormat="1" applyFont="1" applyAlignment="1">
      <alignment horizontal="center"/>
    </xf>
    <xf numFmtId="165" fontId="11" fillId="0" borderId="0" xfId="461" applyNumberFormat="1" applyFont="1" applyAlignment="1">
      <alignment horizontal="center"/>
    </xf>
    <xf numFmtId="0" fontId="11" fillId="0" borderId="0" xfId="461" applyFont="1" applyAlignment="1">
      <alignment horizontal="left"/>
    </xf>
    <xf numFmtId="9" fontId="11" fillId="0" borderId="0" xfId="394" applyFont="1" applyAlignment="1">
      <alignment horizontal="center"/>
    </xf>
    <xf numFmtId="8" fontId="11" fillId="0" borderId="0" xfId="190" applyNumberFormat="1" applyFont="1" applyAlignment="1">
      <alignment horizontal="center"/>
    </xf>
    <xf numFmtId="8" fontId="11" fillId="0" borderId="0" xfId="190" applyFont="1" applyAlignment="1">
      <alignment horizontal="center"/>
    </xf>
    <xf numFmtId="6" fontId="11" fillId="0" borderId="0" xfId="190" applyNumberFormat="1" applyFont="1" applyAlignment="1">
      <alignment horizontal="center"/>
    </xf>
    <xf numFmtId="0" fontId="12" fillId="0" borderId="0" xfId="461" applyFont="1" applyAlignment="1">
      <alignment horizontal="right"/>
    </xf>
    <xf numFmtId="6" fontId="11" fillId="0" borderId="0" xfId="461" applyNumberFormat="1" applyFont="1" applyAlignment="1">
      <alignment horizontal="center"/>
    </xf>
    <xf numFmtId="0" fontId="48" fillId="33" borderId="0" xfId="461" applyFont="1" applyFill="1" applyAlignment="1">
      <alignment vertical="top"/>
    </xf>
    <xf numFmtId="0" fontId="49" fillId="33" borderId="0" xfId="461" applyFont="1" applyFill="1" applyAlignment="1">
      <alignment horizontal="center" vertical="top"/>
    </xf>
    <xf numFmtId="0" fontId="50" fillId="0" borderId="37" xfId="461" applyFont="1" applyBorder="1" applyAlignment="1">
      <alignment vertical="top"/>
    </xf>
    <xf numFmtId="0" fontId="50" fillId="0" borderId="39" xfId="461" applyFont="1" applyBorder="1" applyAlignment="1">
      <alignment vertical="top"/>
    </xf>
    <xf numFmtId="0" fontId="49" fillId="35" borderId="39" xfId="461" applyFont="1" applyFill="1" applyBorder="1" applyAlignment="1">
      <alignment vertical="top"/>
    </xf>
    <xf numFmtId="0" fontId="51" fillId="0" borderId="0" xfId="461" applyFont="1" applyAlignment="1">
      <alignment vertical="top"/>
    </xf>
    <xf numFmtId="9" fontId="49" fillId="35" borderId="40" xfId="461" applyNumberFormat="1" applyFont="1" applyFill="1" applyBorder="1" applyAlignment="1">
      <alignment horizontal="right" vertical="top"/>
    </xf>
    <xf numFmtId="0" fontId="12" fillId="0" borderId="0" xfId="461" applyFont="1"/>
    <xf numFmtId="1" fontId="11" fillId="0" borderId="0" xfId="461" applyNumberFormat="1" applyFont="1" applyAlignment="1">
      <alignment horizontal="center"/>
    </xf>
    <xf numFmtId="8" fontId="11" fillId="0" borderId="0" xfId="461" applyNumberFormat="1" applyFont="1" applyAlignment="1">
      <alignment horizontal="center"/>
    </xf>
    <xf numFmtId="0" fontId="11" fillId="0" borderId="0" xfId="461" applyFont="1" applyAlignment="1">
      <alignment horizontal="right"/>
    </xf>
    <xf numFmtId="0" fontId="10" fillId="0" borderId="0" xfId="461"/>
    <xf numFmtId="10" fontId="11" fillId="0" borderId="0" xfId="394" applyNumberFormat="1" applyFont="1" applyAlignment="1">
      <alignment horizontal="center"/>
    </xf>
    <xf numFmtId="164" fontId="11" fillId="0" borderId="0" xfId="190" applyNumberFormat="1" applyFont="1" applyAlignment="1">
      <alignment horizontal="center"/>
    </xf>
    <xf numFmtId="164" fontId="11" fillId="0" borderId="0" xfId="461" applyNumberFormat="1" applyFont="1" applyAlignment="1">
      <alignment horizontal="center"/>
    </xf>
    <xf numFmtId="0" fontId="10" fillId="0" borderId="0" xfId="461" applyAlignment="1">
      <alignment horizontal="center"/>
    </xf>
    <xf numFmtId="0" fontId="11" fillId="18" borderId="0" xfId="461" applyFont="1" applyFill="1"/>
    <xf numFmtId="0" fontId="11" fillId="18" borderId="0" xfId="461" applyFont="1" applyFill="1" applyAlignment="1">
      <alignment horizontal="center"/>
    </xf>
    <xf numFmtId="9" fontId="11" fillId="0" borderId="0" xfId="394" applyFont="1" applyAlignment="1">
      <alignment horizontal="left"/>
    </xf>
    <xf numFmtId="9" fontId="18" fillId="36" borderId="41" xfId="394" applyFont="1" applyFill="1" applyBorder="1" applyAlignment="1">
      <alignment horizontal="center"/>
    </xf>
    <xf numFmtId="0" fontId="33" fillId="22" borderId="42" xfId="475" applyFont="1" applyFill="1" applyBorder="1" applyAlignment="1">
      <alignment horizontal="center"/>
    </xf>
    <xf numFmtId="0" fontId="33" fillId="22" borderId="43" xfId="475" applyFont="1" applyFill="1" applyBorder="1" applyAlignment="1">
      <alignment horizontal="center"/>
    </xf>
    <xf numFmtId="0" fontId="33" fillId="0" borderId="44" xfId="475" applyFont="1" applyFill="1" applyBorder="1" applyAlignment="1">
      <alignment horizontal="center" wrapText="1"/>
    </xf>
    <xf numFmtId="0" fontId="33" fillId="0" borderId="45" xfId="475" applyFont="1" applyFill="1" applyBorder="1" applyAlignment="1">
      <alignment horizontal="center" wrapText="1"/>
    </xf>
    <xf numFmtId="0" fontId="11" fillId="0" borderId="46" xfId="461" applyFont="1" applyBorder="1" applyAlignment="1">
      <alignment horizontal="center"/>
    </xf>
    <xf numFmtId="9" fontId="11" fillId="0" borderId="47" xfId="394" applyFont="1" applyBorder="1" applyAlignment="1">
      <alignment horizontal="center"/>
    </xf>
    <xf numFmtId="9" fontId="11" fillId="18" borderId="0" xfId="394" applyFont="1" applyFill="1" applyAlignment="1">
      <alignment horizontal="center"/>
    </xf>
    <xf numFmtId="0" fontId="43" fillId="0" borderId="0" xfId="7" applyFont="1"/>
    <xf numFmtId="165" fontId="50" fillId="34" borderId="38" xfId="118" applyNumberFormat="1" applyFont="1" applyFill="1" applyBorder="1" applyAlignment="1">
      <alignment horizontal="center" vertical="top"/>
    </xf>
    <xf numFmtId="165" fontId="50" fillId="0" borderId="38" xfId="118" applyNumberFormat="1" applyFont="1" applyBorder="1" applyAlignment="1">
      <alignment horizontal="center" vertical="top"/>
    </xf>
    <xf numFmtId="165" fontId="50" fillId="34" borderId="40" xfId="118" applyNumberFormat="1" applyFont="1" applyFill="1" applyBorder="1" applyAlignment="1">
      <alignment horizontal="center" vertical="top"/>
    </xf>
    <xf numFmtId="165" fontId="50" fillId="0" borderId="40" xfId="118" applyNumberFormat="1" applyFont="1" applyBorder="1" applyAlignment="1">
      <alignment horizontal="center" vertical="top"/>
    </xf>
    <xf numFmtId="165" fontId="49" fillId="35" borderId="40" xfId="118" applyNumberFormat="1" applyFont="1" applyFill="1" applyBorder="1" applyAlignment="1">
      <alignment horizontal="center" vertical="top"/>
    </xf>
    <xf numFmtId="0" fontId="43" fillId="0" borderId="0" xfId="461" applyFont="1" applyAlignment="1">
      <alignment horizontal="left"/>
    </xf>
    <xf numFmtId="0" fontId="12" fillId="0" borderId="0" xfId="461" applyFont="1" applyAlignment="1">
      <alignment horizontal="left"/>
    </xf>
    <xf numFmtId="0" fontId="11" fillId="0" borderId="0" xfId="461" applyFont="1" applyAlignment="1">
      <alignment wrapText="1"/>
    </xf>
    <xf numFmtId="0" fontId="11" fillId="0" borderId="23" xfId="7" applyFont="1" applyBorder="1"/>
    <xf numFmtId="0" fontId="11" fillId="0" borderId="49" xfId="7" applyFont="1" applyBorder="1" applyAlignment="1">
      <alignment horizontal="center"/>
    </xf>
    <xf numFmtId="0" fontId="12" fillId="0" borderId="49" xfId="7" applyFont="1" applyBorder="1" applyAlignment="1">
      <alignment horizontal="center"/>
    </xf>
    <xf numFmtId="0" fontId="21" fillId="0" borderId="0" xfId="7" applyFont="1"/>
    <xf numFmtId="0" fontId="53" fillId="35" borderId="39" xfId="461" applyFont="1" applyFill="1" applyBorder="1" applyAlignment="1">
      <alignment vertical="top"/>
    </xf>
    <xf numFmtId="165" fontId="11" fillId="0" borderId="0" xfId="118" applyNumberFormat="1" applyFont="1" applyAlignment="1"/>
    <xf numFmtId="6" fontId="12" fillId="0" borderId="48" xfId="461" applyNumberFormat="1" applyFont="1" applyBorder="1" applyAlignment="1">
      <alignment horizontal="center"/>
    </xf>
    <xf numFmtId="165" fontId="11" fillId="0" borderId="0" xfId="118" applyNumberFormat="1" applyFont="1" applyFill="1" applyAlignment="1">
      <alignment horizontal="center"/>
    </xf>
    <xf numFmtId="43" fontId="11" fillId="0" borderId="48" xfId="118" applyFont="1" applyBorder="1" applyAlignment="1">
      <alignment horizontal="center"/>
    </xf>
    <xf numFmtId="165" fontId="11" fillId="0" borderId="49" xfId="118" applyNumberFormat="1" applyFont="1" applyFill="1" applyBorder="1" applyAlignment="1">
      <alignment horizontal="center"/>
    </xf>
    <xf numFmtId="43" fontId="11" fillId="0" borderId="0" xfId="461" applyNumberFormat="1" applyFont="1" applyAlignment="1">
      <alignment horizontal="center"/>
    </xf>
    <xf numFmtId="2" fontId="11" fillId="18" borderId="0" xfId="461" applyNumberFormat="1" applyFont="1" applyFill="1" applyAlignment="1">
      <alignment horizontal="center"/>
    </xf>
    <xf numFmtId="8" fontId="11" fillId="18" borderId="0" xfId="461" applyNumberFormat="1" applyFont="1" applyFill="1" applyAlignment="1">
      <alignment horizontal="center"/>
    </xf>
    <xf numFmtId="8" fontId="11" fillId="18" borderId="0" xfId="190" applyFont="1" applyFill="1" applyAlignment="1">
      <alignment horizontal="center"/>
    </xf>
    <xf numFmtId="9" fontId="11" fillId="0" borderId="0" xfId="394" applyFont="1" applyFill="1" applyAlignment="1">
      <alignment horizontal="center"/>
    </xf>
    <xf numFmtId="9" fontId="18" fillId="0" borderId="0" xfId="394" applyNumberFormat="1" applyFont="1" applyFill="1" applyAlignment="1">
      <alignment horizontal="center"/>
    </xf>
    <xf numFmtId="0" fontId="54" fillId="0" borderId="0" xfId="0" applyFont="1" applyAlignment="1">
      <alignment vertical="center"/>
    </xf>
    <xf numFmtId="0" fontId="55" fillId="0" borderId="32" xfId="0" applyFont="1" applyBorder="1" applyAlignment="1">
      <alignment vertical="center" wrapText="1"/>
    </xf>
    <xf numFmtId="0" fontId="54" fillId="0" borderId="32" xfId="0" applyFont="1" applyBorder="1" applyAlignment="1">
      <alignment vertical="center" wrapText="1"/>
    </xf>
    <xf numFmtId="0" fontId="54" fillId="0" borderId="0" xfId="0" applyFont="1" applyAlignment="1">
      <alignment horizontal="left" vertical="center"/>
    </xf>
    <xf numFmtId="0" fontId="54" fillId="0" borderId="0" xfId="0" applyFont="1" applyAlignment="1">
      <alignment horizontal="left"/>
    </xf>
    <xf numFmtId="0" fontId="54" fillId="0" borderId="0" xfId="0" applyFont="1" applyBorder="1" applyAlignment="1">
      <alignment vertical="center" wrapText="1"/>
    </xf>
    <xf numFmtId="0" fontId="54" fillId="0" borderId="0" xfId="0" applyFont="1" applyBorder="1" applyAlignment="1">
      <alignment horizontal="right" vertical="center" wrapText="1"/>
    </xf>
    <xf numFmtId="0" fontId="55" fillId="0" borderId="32" xfId="0" applyFont="1" applyFill="1" applyBorder="1" applyAlignment="1">
      <alignment vertical="center" wrapText="1"/>
    </xf>
    <xf numFmtId="0" fontId="0" fillId="18" borderId="0" xfId="0" applyFill="1"/>
    <xf numFmtId="0" fontId="0" fillId="38" borderId="0" xfId="0" applyFill="1"/>
    <xf numFmtId="6" fontId="55" fillId="0" borderId="34" xfId="0" applyNumberFormat="1" applyFont="1" applyBorder="1" applyAlignment="1">
      <alignment horizontal="right" vertical="center" wrapText="1"/>
    </xf>
    <xf numFmtId="6" fontId="55" fillId="0" borderId="34" xfId="0" applyNumberFormat="1" applyFont="1" applyBorder="1" applyAlignment="1">
      <alignment vertical="center" wrapText="1"/>
    </xf>
    <xf numFmtId="6" fontId="55" fillId="0" borderId="34" xfId="0" applyNumberFormat="1" applyFont="1" applyFill="1" applyBorder="1" applyAlignment="1">
      <alignment vertical="center" wrapText="1"/>
    </xf>
    <xf numFmtId="6" fontId="54" fillId="0" borderId="34" xfId="0" applyNumberFormat="1" applyFont="1" applyBorder="1" applyAlignment="1">
      <alignment vertical="center" wrapText="1"/>
    </xf>
    <xf numFmtId="6" fontId="54" fillId="0" borderId="34" xfId="0" applyNumberFormat="1" applyFont="1" applyBorder="1" applyAlignment="1">
      <alignment horizontal="right" vertical="center" wrapText="1"/>
    </xf>
    <xf numFmtId="0" fontId="55" fillId="0" borderId="34" xfId="0" applyFont="1" applyFill="1" applyBorder="1" applyAlignment="1">
      <alignment vertical="center" wrapText="1"/>
    </xf>
    <xf numFmtId="0" fontId="58" fillId="37" borderId="32" xfId="0" applyFont="1" applyFill="1" applyBorder="1" applyAlignment="1">
      <alignment horizontal="center" vertical="center" wrapText="1"/>
    </xf>
    <xf numFmtId="0" fontId="58" fillId="37" borderId="34" xfId="0" applyFont="1" applyFill="1" applyBorder="1" applyAlignment="1">
      <alignment horizontal="center" vertical="center" wrapText="1"/>
    </xf>
    <xf numFmtId="0" fontId="0" fillId="0" borderId="0" xfId="0" applyFont="1" applyBorder="1"/>
    <xf numFmtId="6" fontId="0" fillId="0" borderId="0" xfId="0" applyNumberFormat="1" applyFont="1" applyBorder="1"/>
    <xf numFmtId="165" fontId="11" fillId="0" borderId="48" xfId="118" applyNumberFormat="1" applyFont="1" applyBorder="1" applyAlignment="1">
      <alignment horizontal="center"/>
    </xf>
    <xf numFmtId="165" fontId="2" fillId="0" borderId="0" xfId="0" applyNumberFormat="1" applyFont="1" applyFill="1"/>
    <xf numFmtId="44" fontId="11" fillId="0" borderId="0" xfId="461" applyNumberFormat="1" applyFont="1" applyAlignment="1">
      <alignment horizontal="center"/>
    </xf>
    <xf numFmtId="0" fontId="11" fillId="29" borderId="18" xfId="0" applyFont="1" applyFill="1" applyBorder="1" applyAlignment="1">
      <alignment horizontal="center"/>
    </xf>
    <xf numFmtId="6" fontId="11" fillId="29" borderId="19" xfId="0" applyNumberFormat="1" applyFont="1" applyFill="1" applyBorder="1"/>
    <xf numFmtId="6" fontId="11" fillId="29" borderId="19" xfId="190" applyNumberFormat="1" applyFont="1" applyFill="1" applyBorder="1"/>
    <xf numFmtId="6" fontId="11" fillId="29" borderId="20" xfId="190" applyNumberFormat="1" applyFont="1" applyFill="1" applyBorder="1"/>
    <xf numFmtId="6" fontId="11" fillId="29" borderId="18" xfId="190" applyNumberFormat="1" applyFont="1" applyFill="1" applyBorder="1"/>
    <xf numFmtId="0" fontId="0" fillId="29" borderId="19" xfId="0" applyFill="1" applyBorder="1"/>
    <xf numFmtId="0" fontId="0" fillId="0" borderId="0" xfId="0" applyAlignment="1">
      <alignment horizontal="center" wrapText="1"/>
    </xf>
    <xf numFmtId="0" fontId="0" fillId="0" borderId="0" xfId="0" applyAlignment="1">
      <alignment horizontal="center"/>
    </xf>
    <xf numFmtId="0" fontId="59" fillId="0" borderId="0" xfId="0" applyFont="1"/>
    <xf numFmtId="0" fontId="14" fillId="0" borderId="0" xfId="0" applyFont="1"/>
    <xf numFmtId="164" fontId="14" fillId="0" borderId="0" xfId="0" applyNumberFormat="1" applyFont="1"/>
    <xf numFmtId="164" fontId="14" fillId="21" borderId="0" xfId="3" applyNumberFormat="1" applyFont="1" applyFill="1"/>
    <xf numFmtId="164" fontId="14" fillId="29" borderId="0" xfId="3" applyNumberFormat="1" applyFont="1" applyFill="1"/>
    <xf numFmtId="0" fontId="60" fillId="0" borderId="0" xfId="0" applyFont="1"/>
    <xf numFmtId="0" fontId="59" fillId="0" borderId="7" xfId="0" applyFont="1" applyBorder="1"/>
    <xf numFmtId="0" fontId="59" fillId="0" borderId="0" xfId="0" applyFont="1" applyAlignment="1">
      <alignment horizontal="center"/>
    </xf>
    <xf numFmtId="10" fontId="11" fillId="0" borderId="0" xfId="7" applyNumberFormat="1" applyFont="1"/>
    <xf numFmtId="3" fontId="11" fillId="0" borderId="0" xfId="7" applyNumberFormat="1" applyFont="1"/>
    <xf numFmtId="174" fontId="11" fillId="0" borderId="0" xfId="7" applyNumberFormat="1" applyFont="1"/>
    <xf numFmtId="174" fontId="11" fillId="0" borderId="0" xfId="7" applyNumberFormat="1" applyFont="1" applyAlignment="1">
      <alignment horizontal="fill"/>
    </xf>
    <xf numFmtId="175" fontId="11" fillId="0" borderId="0" xfId="7" applyNumberFormat="1" applyFont="1"/>
    <xf numFmtId="174" fontId="11" fillId="0" borderId="0" xfId="7" applyNumberFormat="1" applyFont="1" applyAlignment="1">
      <alignment horizontal="left"/>
    </xf>
    <xf numFmtId="176" fontId="11" fillId="0" borderId="0" xfId="7" applyNumberFormat="1" applyFont="1"/>
    <xf numFmtId="3" fontId="11" fillId="0" borderId="0" xfId="7" applyNumberFormat="1" applyFont="1" applyFill="1"/>
    <xf numFmtId="174" fontId="11" fillId="0" borderId="0" xfId="7" applyNumberFormat="1" applyFont="1" applyProtection="1">
      <protection locked="0"/>
    </xf>
    <xf numFmtId="174" fontId="11" fillId="0" borderId="21" xfId="7" applyNumberFormat="1" applyFont="1" applyBorder="1"/>
    <xf numFmtId="174" fontId="11" fillId="0" borderId="0" xfId="7" applyNumberFormat="1" applyFont="1" applyFill="1"/>
    <xf numFmtId="174" fontId="11" fillId="0" borderId="0" xfId="7" applyNumberFormat="1" applyFont="1" applyAlignment="1">
      <alignment horizontal="center"/>
    </xf>
    <xf numFmtId="10" fontId="11" fillId="0" borderId="0" xfId="7" applyNumberFormat="1" applyFont="1" applyFill="1"/>
    <xf numFmtId="10" fontId="11" fillId="0" borderId="0" xfId="7" applyNumberFormat="1" applyFont="1" applyAlignment="1">
      <alignment horizontal="center"/>
    </xf>
    <xf numFmtId="0" fontId="11" fillId="0" borderId="0" xfId="7" applyFont="1" applyFill="1"/>
    <xf numFmtId="174" fontId="11" fillId="0" borderId="0" xfId="7" applyNumberFormat="1" applyFont="1" applyFill="1" applyAlignment="1">
      <alignment horizontal="fill"/>
    </xf>
    <xf numFmtId="177" fontId="11" fillId="0" borderId="50" xfId="7" applyNumberFormat="1" applyFont="1" applyBorder="1"/>
    <xf numFmtId="3" fontId="11" fillId="0" borderId="50" xfId="7" applyNumberFormat="1" applyFont="1" applyBorder="1"/>
    <xf numFmtId="174" fontId="11" fillId="0" borderId="23" xfId="7" applyNumberFormat="1" applyFont="1" applyBorder="1"/>
    <xf numFmtId="174" fontId="11" fillId="0" borderId="51" xfId="7" applyNumberFormat="1" applyFont="1" applyBorder="1"/>
    <xf numFmtId="3" fontId="11" fillId="0" borderId="0" xfId="7" applyNumberFormat="1" applyFont="1" applyAlignment="1">
      <alignment horizontal="center"/>
    </xf>
    <xf numFmtId="174" fontId="11" fillId="0" borderId="0" xfId="7" applyNumberFormat="1" applyFont="1" applyFill="1" applyAlignment="1">
      <alignment horizontal="center"/>
    </xf>
    <xf numFmtId="0" fontId="11" fillId="0" borderId="52" xfId="7" applyFont="1" applyBorder="1"/>
    <xf numFmtId="174" fontId="11" fillId="0" borderId="53" xfId="7" applyNumberFormat="1" applyFont="1" applyBorder="1"/>
    <xf numFmtId="174" fontId="11" fillId="0" borderId="0" xfId="7" applyNumberFormat="1" applyFont="1" applyBorder="1"/>
    <xf numFmtId="174" fontId="11" fillId="0" borderId="0" xfId="7" applyNumberFormat="1" applyFont="1" applyBorder="1" applyAlignment="1">
      <alignment horizontal="left"/>
    </xf>
    <xf numFmtId="174" fontId="11" fillId="0" borderId="54" xfId="7" applyNumberFormat="1" applyFont="1" applyBorder="1"/>
    <xf numFmtId="10" fontId="11" fillId="0" borderId="53" xfId="7" applyNumberFormat="1" applyFont="1" applyBorder="1"/>
    <xf numFmtId="3" fontId="11" fillId="0" borderId="52" xfId="7" applyNumberFormat="1" applyFont="1" applyBorder="1"/>
    <xf numFmtId="174" fontId="11" fillId="0" borderId="55" xfId="7" applyNumberFormat="1" applyFont="1" applyBorder="1"/>
    <xf numFmtId="174" fontId="61" fillId="0" borderId="0" xfId="7" applyNumberFormat="1" applyFont="1" applyAlignment="1">
      <alignment horizontal="center"/>
    </xf>
    <xf numFmtId="174" fontId="43" fillId="18" borderId="15" xfId="7" applyNumberFormat="1" applyFont="1" applyFill="1" applyBorder="1" applyAlignment="1">
      <alignment horizontal="center"/>
    </xf>
    <xf numFmtId="174" fontId="43" fillId="18" borderId="15" xfId="7" applyNumberFormat="1" applyFont="1" applyFill="1" applyBorder="1"/>
    <xf numFmtId="178" fontId="11" fillId="0" borderId="0" xfId="7" applyNumberFormat="1" applyFont="1"/>
    <xf numFmtId="174" fontId="11" fillId="0" borderId="8" xfId="7" applyNumberFormat="1" applyFont="1" applyBorder="1"/>
    <xf numFmtId="174" fontId="11" fillId="0" borderId="7" xfId="7" applyNumberFormat="1" applyFont="1" applyBorder="1"/>
    <xf numFmtId="8" fontId="11" fillId="0" borderId="6" xfId="190" applyFont="1" applyBorder="1"/>
    <xf numFmtId="178" fontId="11" fillId="0" borderId="0" xfId="7" applyNumberFormat="1" applyFont="1" applyAlignment="1">
      <alignment horizontal="fill"/>
    </xf>
    <xf numFmtId="174" fontId="11" fillId="0" borderId="3" xfId="7" applyNumberFormat="1" applyFont="1" applyBorder="1"/>
    <xf numFmtId="174" fontId="11" fillId="0" borderId="2" xfId="7" applyNumberFormat="1" applyFont="1" applyBorder="1"/>
    <xf numFmtId="174" fontId="11" fillId="0" borderId="1" xfId="7" applyNumberFormat="1" applyFont="1" applyBorder="1"/>
    <xf numFmtId="174" fontId="43" fillId="0" borderId="15" xfId="7" applyNumberFormat="1" applyFont="1" applyBorder="1"/>
    <xf numFmtId="10" fontId="11" fillId="0" borderId="0" xfId="7" applyNumberFormat="1" applyFont="1" applyProtection="1">
      <protection locked="0"/>
    </xf>
    <xf numFmtId="174" fontId="11" fillId="0" borderId="56" xfId="7" applyNumberFormat="1" applyFont="1" applyBorder="1"/>
    <xf numFmtId="174" fontId="11" fillId="0" borderId="29" xfId="7" applyNumberFormat="1" applyFont="1" applyBorder="1"/>
    <xf numFmtId="10" fontId="43" fillId="18" borderId="15" xfId="7" applyNumberFormat="1" applyFont="1" applyFill="1" applyBorder="1" applyAlignment="1">
      <alignment horizontal="center"/>
    </xf>
    <xf numFmtId="174" fontId="43" fillId="39" borderId="15" xfId="7" applyNumberFormat="1" applyFont="1" applyFill="1" applyBorder="1" applyAlignment="1">
      <alignment horizontal="center"/>
    </xf>
    <xf numFmtId="9" fontId="11" fillId="0" borderId="0" xfId="7" applyNumberFormat="1" applyFont="1"/>
    <xf numFmtId="174" fontId="11" fillId="0" borderId="0" xfId="7" applyNumberFormat="1" applyFont="1" applyAlignment="1">
      <alignment horizontal="right"/>
    </xf>
    <xf numFmtId="174" fontId="11" fillId="0" borderId="57" xfId="7" applyNumberFormat="1" applyFont="1" applyBorder="1"/>
    <xf numFmtId="174" fontId="11" fillId="0" borderId="58" xfId="7" applyNumberFormat="1" applyFont="1" applyBorder="1"/>
    <xf numFmtId="174" fontId="25" fillId="39" borderId="15" xfId="7" applyNumberFormat="1" applyFont="1" applyFill="1" applyBorder="1" applyAlignment="1">
      <alignment horizontal="center"/>
    </xf>
    <xf numFmtId="174" fontId="11" fillId="0" borderId="59" xfId="7" applyNumberFormat="1" applyFont="1" applyBorder="1"/>
    <xf numFmtId="174" fontId="11" fillId="0" borderId="60" xfId="7" applyNumberFormat="1" applyFont="1" applyBorder="1"/>
    <xf numFmtId="174" fontId="11" fillId="0" borderId="61" xfId="7" applyNumberFormat="1" applyFont="1" applyBorder="1"/>
    <xf numFmtId="178" fontId="11" fillId="40" borderId="0" xfId="7" applyNumberFormat="1" applyFont="1" applyFill="1"/>
    <xf numFmtId="10" fontId="11" fillId="40" borderId="0" xfId="7" applyNumberFormat="1" applyFont="1" applyFill="1"/>
    <xf numFmtId="174" fontId="11" fillId="40" borderId="0" xfId="7" applyNumberFormat="1" applyFont="1" applyFill="1"/>
    <xf numFmtId="174" fontId="12" fillId="0" borderId="0" xfId="7" applyNumberFormat="1" applyFont="1" applyProtection="1">
      <protection locked="0"/>
    </xf>
    <xf numFmtId="14" fontId="11" fillId="0" borderId="0" xfId="7" applyNumberFormat="1" applyFont="1"/>
    <xf numFmtId="165" fontId="14" fillId="0" borderId="0" xfId="0" applyNumberFormat="1" applyFont="1"/>
    <xf numFmtId="44" fontId="0" fillId="0" borderId="0" xfId="191" applyFont="1"/>
    <xf numFmtId="0" fontId="5" fillId="0" borderId="0" xfId="310"/>
    <xf numFmtId="179" fontId="11" fillId="0" borderId="0" xfId="7" applyNumberFormat="1" applyFont="1"/>
    <xf numFmtId="165" fontId="0" fillId="0" borderId="0" xfId="2" applyNumberFormat="1" applyFont="1" applyBorder="1"/>
    <xf numFmtId="9" fontId="0" fillId="0" borderId="7" xfId="0" applyNumberFormat="1" applyBorder="1"/>
    <xf numFmtId="0" fontId="27" fillId="0" borderId="0" xfId="0" applyFont="1" applyAlignment="1"/>
    <xf numFmtId="0" fontId="0" fillId="0" borderId="0" xfId="0" applyAlignment="1">
      <alignment horizontal="left"/>
    </xf>
    <xf numFmtId="164" fontId="35" fillId="0" borderId="0" xfId="3" applyNumberFormat="1" applyFont="1" applyAlignment="1">
      <alignment horizontal="center"/>
    </xf>
    <xf numFmtId="9" fontId="6" fillId="3" borderId="62" xfId="4" applyNumberFormat="1" applyFont="1" applyFill="1" applyBorder="1"/>
    <xf numFmtId="0" fontId="0" fillId="41" borderId="62" xfId="0" applyFill="1" applyBorder="1" applyAlignment="1">
      <alignment horizontal="center"/>
    </xf>
    <xf numFmtId="0" fontId="0" fillId="42" borderId="62" xfId="0" applyFill="1" applyBorder="1" applyAlignment="1">
      <alignment horizontal="center"/>
    </xf>
    <xf numFmtId="165" fontId="0" fillId="41" borderId="62" xfId="0" applyNumberFormat="1" applyFill="1" applyBorder="1" applyAlignment="1">
      <alignment horizontal="center"/>
    </xf>
    <xf numFmtId="165" fontId="0" fillId="42" borderId="62" xfId="0" applyNumberFormat="1" applyFill="1" applyBorder="1" applyAlignment="1">
      <alignment horizontal="center"/>
    </xf>
    <xf numFmtId="165" fontId="0" fillId="0" borderId="0" xfId="0" applyNumberFormat="1" applyBorder="1" applyAlignment="1">
      <alignment horizontal="center"/>
    </xf>
    <xf numFmtId="0" fontId="0" fillId="41" borderId="42" xfId="0" applyFill="1" applyBorder="1"/>
    <xf numFmtId="0" fontId="0" fillId="41" borderId="63" xfId="0" applyFill="1" applyBorder="1"/>
    <xf numFmtId="0" fontId="0" fillId="41" borderId="45" xfId="0" applyFill="1" applyBorder="1" applyAlignment="1">
      <alignment horizontal="center"/>
    </xf>
    <xf numFmtId="0" fontId="0" fillId="41" borderId="44" xfId="0" applyFill="1" applyBorder="1" applyAlignment="1">
      <alignment horizontal="center" vertical="center"/>
    </xf>
    <xf numFmtId="166" fontId="0" fillId="41" borderId="45" xfId="4" applyNumberFormat="1" applyFont="1" applyFill="1" applyBorder="1" applyAlignment="1">
      <alignment horizontal="center"/>
    </xf>
    <xf numFmtId="0" fontId="0" fillId="41" borderId="46" xfId="0" applyFill="1" applyBorder="1"/>
    <xf numFmtId="0" fontId="2" fillId="25" borderId="64" xfId="0" applyFont="1" applyFill="1" applyBorder="1" applyAlignment="1">
      <alignment horizontal="center"/>
    </xf>
    <xf numFmtId="165" fontId="2" fillId="25" borderId="64" xfId="0" applyNumberFormat="1" applyFont="1" applyFill="1" applyBorder="1" applyAlignment="1">
      <alignment horizontal="center"/>
    </xf>
    <xf numFmtId="166" fontId="2" fillId="25" borderId="47" xfId="4" applyNumberFormat="1" applyFont="1" applyFill="1" applyBorder="1" applyAlignment="1">
      <alignment horizontal="center"/>
    </xf>
    <xf numFmtId="0" fontId="0" fillId="42" borderId="42" xfId="0" applyFill="1" applyBorder="1"/>
    <xf numFmtId="0" fontId="0" fillId="42" borderId="63" xfId="0" applyFill="1" applyBorder="1"/>
    <xf numFmtId="0" fontId="0" fillId="42" borderId="45" xfId="0" applyFill="1" applyBorder="1" applyAlignment="1">
      <alignment horizontal="center"/>
    </xf>
    <xf numFmtId="0" fontId="0" fillId="42" borderId="44" xfId="0" applyFill="1" applyBorder="1" applyAlignment="1">
      <alignment horizontal="center"/>
    </xf>
    <xf numFmtId="166" fontId="0" fillId="42" borderId="45" xfId="4" applyNumberFormat="1" applyFont="1" applyFill="1" applyBorder="1" applyAlignment="1">
      <alignment horizontal="center" vertical="center"/>
    </xf>
    <xf numFmtId="0" fontId="0" fillId="42" borderId="46" xfId="0" applyFill="1" applyBorder="1"/>
    <xf numFmtId="0" fontId="2" fillId="43" borderId="64" xfId="0" applyFont="1" applyFill="1" applyBorder="1" applyAlignment="1">
      <alignment horizontal="center"/>
    </xf>
    <xf numFmtId="165" fontId="2" fillId="43" borderId="64" xfId="0" applyNumberFormat="1" applyFont="1" applyFill="1" applyBorder="1" applyAlignment="1">
      <alignment horizontal="center"/>
    </xf>
    <xf numFmtId="166" fontId="2" fillId="43" borderId="47" xfId="4" applyNumberFormat="1" applyFont="1" applyFill="1" applyBorder="1" applyAlignment="1">
      <alignment horizontal="center"/>
    </xf>
    <xf numFmtId="180" fontId="0" fillId="0" borderId="0" xfId="4" applyNumberFormat="1" applyFont="1"/>
    <xf numFmtId="0" fontId="0" fillId="0" borderId="0" xfId="0" applyAlignment="1">
      <alignment horizontal="center"/>
    </xf>
    <xf numFmtId="166" fontId="6" fillId="3" borderId="62" xfId="4" applyNumberFormat="1" applyFont="1" applyFill="1" applyBorder="1"/>
    <xf numFmtId="165" fontId="0" fillId="0" borderId="23" xfId="0" applyNumberFormat="1" applyBorder="1"/>
    <xf numFmtId="165" fontId="0" fillId="0" borderId="22" xfId="0" applyNumberFormat="1" applyBorder="1"/>
    <xf numFmtId="43" fontId="0" fillId="0" borderId="23" xfId="0" applyNumberFormat="1" applyBorder="1"/>
    <xf numFmtId="0" fontId="2" fillId="45" borderId="0" xfId="0" applyFont="1" applyFill="1" applyAlignment="1">
      <alignment horizontal="center"/>
    </xf>
    <xf numFmtId="0" fontId="0" fillId="0" borderId="2" xfId="0" applyBorder="1" applyAlignment="1">
      <alignment horizontal="center"/>
    </xf>
    <xf numFmtId="166" fontId="0" fillId="0" borderId="0" xfId="4" applyNumberFormat="1" applyFont="1" applyBorder="1" applyAlignment="1">
      <alignment horizontal="center"/>
    </xf>
    <xf numFmtId="174" fontId="11" fillId="18" borderId="0" xfId="7" applyNumberFormat="1" applyFont="1" applyFill="1"/>
    <xf numFmtId="8" fontId="14" fillId="0" borderId="0" xfId="0" applyNumberFormat="1" applyFont="1"/>
    <xf numFmtId="8" fontId="0" fillId="0" borderId="0" xfId="0" applyNumberFormat="1" applyFill="1"/>
    <xf numFmtId="0" fontId="0" fillId="28" borderId="4" xfId="0" applyFill="1" applyBorder="1" applyAlignment="1">
      <alignment horizontal="center"/>
    </xf>
    <xf numFmtId="0" fontId="0" fillId="28" borderId="0" xfId="0" applyFill="1" applyBorder="1" applyAlignment="1">
      <alignment horizontal="center"/>
    </xf>
    <xf numFmtId="0" fontId="0" fillId="28" borderId="5" xfId="0" applyFill="1" applyBorder="1" applyAlignment="1">
      <alignment horizontal="center"/>
    </xf>
    <xf numFmtId="165" fontId="0" fillId="28" borderId="4" xfId="2" applyNumberFormat="1" applyFont="1" applyFill="1" applyBorder="1"/>
    <xf numFmtId="165" fontId="0" fillId="28" borderId="0" xfId="2" applyNumberFormat="1" applyFont="1" applyFill="1" applyBorder="1"/>
    <xf numFmtId="165" fontId="0" fillId="28" borderId="5" xfId="2" applyNumberFormat="1" applyFont="1" applyFill="1" applyBorder="1"/>
    <xf numFmtId="44" fontId="0" fillId="28" borderId="6" xfId="3" applyFont="1" applyFill="1" applyBorder="1"/>
    <xf numFmtId="164" fontId="0" fillId="28" borderId="7" xfId="3" applyNumberFormat="1" applyFont="1" applyFill="1" applyBorder="1"/>
    <xf numFmtId="164" fontId="0" fillId="28" borderId="8" xfId="3" applyNumberFormat="1" applyFont="1" applyFill="1" applyBorder="1"/>
    <xf numFmtId="165" fontId="0" fillId="0" borderId="0" xfId="0" applyNumberFormat="1" applyAlignment="1"/>
    <xf numFmtId="0" fontId="0" fillId="0" borderId="0" xfId="0" applyAlignment="1">
      <alignment horizontal="center"/>
    </xf>
    <xf numFmtId="0" fontId="11" fillId="0" borderId="0" xfId="0" applyFont="1" applyAlignment="1">
      <alignment horizontal="left" wrapText="1"/>
    </xf>
    <xf numFmtId="0" fontId="0" fillId="0" borderId="4" xfId="0" applyFill="1" applyBorder="1" applyAlignment="1">
      <alignment horizontal="center"/>
    </xf>
    <xf numFmtId="0" fontId="36" fillId="0" borderId="0" xfId="0" applyFont="1" applyAlignment="1">
      <alignment wrapText="1"/>
    </xf>
    <xf numFmtId="0" fontId="0" fillId="0" borderId="0" xfId="0" applyAlignment="1">
      <alignment horizontal="center"/>
    </xf>
    <xf numFmtId="6" fontId="0" fillId="0" borderId="5" xfId="0" applyNumberFormat="1" applyBorder="1"/>
    <xf numFmtId="6" fontId="0" fillId="0" borderId="8" xfId="0" applyNumberFormat="1" applyBorder="1"/>
    <xf numFmtId="0" fontId="0" fillId="2" borderId="1" xfId="0" applyFill="1" applyBorder="1"/>
    <xf numFmtId="0" fontId="0" fillId="2" borderId="2" xfId="0" applyFill="1" applyBorder="1"/>
    <xf numFmtId="0" fontId="0" fillId="2" borderId="4" xfId="0" applyFill="1" applyBorder="1"/>
    <xf numFmtId="0" fontId="0" fillId="2" borderId="0" xfId="0" applyFill="1" applyBorder="1"/>
    <xf numFmtId="0" fontId="1" fillId="2" borderId="5" xfId="0" applyFont="1" applyFill="1" applyBorder="1" applyAlignment="1">
      <alignment horizontal="center"/>
    </xf>
    <xf numFmtId="0" fontId="0" fillId="2" borderId="6" xfId="0" applyFill="1" applyBorder="1"/>
    <xf numFmtId="0" fontId="0" fillId="2" borderId="7" xfId="0" applyFill="1" applyBorder="1"/>
    <xf numFmtId="0" fontId="0" fillId="2" borderId="3" xfId="0" applyFill="1" applyBorder="1"/>
    <xf numFmtId="0" fontId="1" fillId="2" borderId="0" xfId="0" applyFont="1" applyFill="1" applyBorder="1" applyAlignment="1">
      <alignment horizontal="center" wrapText="1"/>
    </xf>
    <xf numFmtId="0" fontId="0" fillId="0" borderId="0" xfId="0" applyAlignment="1">
      <alignment horizontal="center"/>
    </xf>
    <xf numFmtId="0" fontId="65" fillId="46" borderId="0" xfId="0" applyFont="1" applyFill="1" applyAlignment="1">
      <alignment horizontal="center"/>
    </xf>
    <xf numFmtId="16" fontId="0" fillId="0" borderId="0" xfId="0" applyNumberFormat="1"/>
    <xf numFmtId="0" fontId="0" fillId="47" borderId="0" xfId="0" applyFill="1" applyAlignment="1">
      <alignment horizontal="center"/>
    </xf>
    <xf numFmtId="0" fontId="5" fillId="18" borderId="0" xfId="0" applyFont="1" applyFill="1" applyAlignment="1">
      <alignment horizontal="center"/>
    </xf>
    <xf numFmtId="164" fontId="0" fillId="18" borderId="0" xfId="3" applyNumberFormat="1" applyFont="1" applyFill="1" applyAlignment="1">
      <alignment horizontal="center"/>
    </xf>
    <xf numFmtId="0" fontId="0" fillId="0" borderId="0" xfId="0" applyAlignment="1">
      <alignment horizontal="center"/>
    </xf>
    <xf numFmtId="181" fontId="0" fillId="0" borderId="0" xfId="0" applyNumberFormat="1" applyBorder="1"/>
    <xf numFmtId="181" fontId="0" fillId="0" borderId="0" xfId="0" applyNumberFormat="1" applyFill="1" applyBorder="1"/>
    <xf numFmtId="181" fontId="0" fillId="0" borderId="0" xfId="3" applyNumberFormat="1" applyFont="1" applyBorder="1"/>
    <xf numFmtId="181" fontId="0" fillId="18" borderId="0" xfId="0" applyNumberFormat="1" applyFill="1" applyBorder="1"/>
    <xf numFmtId="174" fontId="11" fillId="29" borderId="0" xfId="7" applyNumberFormat="1" applyFont="1" applyFill="1"/>
    <xf numFmtId="174" fontId="11" fillId="47" borderId="0" xfId="7" applyNumberFormat="1" applyFont="1" applyFill="1"/>
    <xf numFmtId="174" fontId="11" fillId="48" borderId="0" xfId="7" applyNumberFormat="1" applyFont="1" applyFill="1"/>
    <xf numFmtId="174" fontId="11" fillId="48" borderId="0" xfId="7" applyNumberFormat="1" applyFont="1" applyFill="1" applyProtection="1">
      <protection locked="0"/>
    </xf>
    <xf numFmtId="10" fontId="11" fillId="48" borderId="0" xfId="7" applyNumberFormat="1" applyFont="1" applyFill="1"/>
    <xf numFmtId="3" fontId="11" fillId="48" borderId="0" xfId="7" applyNumberFormat="1" applyFont="1" applyFill="1"/>
    <xf numFmtId="0" fontId="66" fillId="0" borderId="0" xfId="0" applyFont="1" applyAlignment="1">
      <alignment horizontal="right" vertical="center"/>
    </xf>
    <xf numFmtId="0" fontId="66" fillId="0" borderId="0" xfId="0" applyFont="1" applyAlignment="1">
      <alignment vertical="center"/>
    </xf>
    <xf numFmtId="0" fontId="66" fillId="0" borderId="0" xfId="0" applyFont="1" applyAlignment="1">
      <alignment horizontal="center" vertical="center"/>
    </xf>
    <xf numFmtId="0" fontId="67" fillId="0" borderId="0" xfId="0" applyFont="1" applyAlignment="1">
      <alignment horizontal="left" vertical="center" indent="10"/>
    </xf>
    <xf numFmtId="0" fontId="67" fillId="0" borderId="0" xfId="0" applyFont="1" applyAlignment="1">
      <alignment horizontal="left" vertical="center" indent="5"/>
    </xf>
    <xf numFmtId="0" fontId="69" fillId="0" borderId="0" xfId="0" applyFont="1" applyAlignment="1">
      <alignment horizontal="left" vertical="center" indent="5"/>
    </xf>
    <xf numFmtId="0" fontId="69" fillId="0" borderId="0" xfId="0" applyFont="1" applyAlignment="1">
      <alignment horizontal="left" vertical="center" indent="10"/>
    </xf>
    <xf numFmtId="0" fontId="2" fillId="49" borderId="0" xfId="0" applyFont="1" applyFill="1" applyAlignment="1">
      <alignment horizontal="center" wrapText="1"/>
    </xf>
    <xf numFmtId="0" fontId="2" fillId="6" borderId="0" xfId="472" applyFont="1" applyAlignment="1">
      <alignment horizontal="center"/>
    </xf>
    <xf numFmtId="0" fontId="0" fillId="0" borderId="0" xfId="0" applyAlignment="1">
      <alignment horizontal="center"/>
    </xf>
    <xf numFmtId="6" fontId="0" fillId="18" borderId="0" xfId="0" applyNumberFormat="1" applyFill="1" applyBorder="1"/>
    <xf numFmtId="6" fontId="11" fillId="18" borderId="0" xfId="0" applyNumberFormat="1" applyFont="1" applyFill="1" applyAlignment="1">
      <alignment horizontal="center"/>
    </xf>
    <xf numFmtId="6" fontId="5" fillId="18" borderId="0" xfId="3" applyNumberFormat="1" applyFont="1" applyFill="1" applyAlignment="1">
      <alignment horizontal="center"/>
    </xf>
    <xf numFmtId="0" fontId="71" fillId="50" borderId="36" xfId="0" applyFont="1" applyFill="1" applyBorder="1" applyAlignment="1">
      <alignment vertical="center" wrapText="1"/>
    </xf>
    <xf numFmtId="0" fontId="72" fillId="50" borderId="65" xfId="0" applyFont="1" applyFill="1" applyBorder="1" applyAlignment="1">
      <alignment horizontal="center" vertical="center" wrapText="1"/>
    </xf>
    <xf numFmtId="0" fontId="71" fillId="50" borderId="65" xfId="0" applyFont="1" applyFill="1" applyBorder="1" applyAlignment="1">
      <alignment vertical="center" wrapText="1"/>
    </xf>
    <xf numFmtId="0" fontId="72" fillId="50" borderId="32" xfId="0" applyFont="1" applyFill="1" applyBorder="1" applyAlignment="1">
      <alignment horizontal="center" vertical="center" wrapText="1"/>
    </xf>
    <xf numFmtId="0" fontId="72" fillId="50" borderId="34" xfId="0" applyFont="1" applyFill="1" applyBorder="1" applyAlignment="1">
      <alignment horizontal="center" vertical="center" wrapText="1"/>
    </xf>
    <xf numFmtId="0" fontId="72" fillId="50" borderId="34" xfId="0" applyFont="1" applyFill="1" applyBorder="1" applyAlignment="1">
      <alignment vertical="center" wrapText="1"/>
    </xf>
    <xf numFmtId="0" fontId="73" fillId="0" borderId="33" xfId="0" applyFont="1" applyBorder="1" applyAlignment="1">
      <alignment vertical="center" wrapText="1"/>
    </xf>
    <xf numFmtId="0" fontId="73" fillId="0" borderId="35" xfId="0" applyFont="1" applyBorder="1" applyAlignment="1">
      <alignment horizontal="center" vertical="center" wrapText="1"/>
    </xf>
    <xf numFmtId="0" fontId="73" fillId="0" borderId="35" xfId="0" applyFont="1" applyBorder="1" applyAlignment="1">
      <alignment vertical="center" wrapText="1"/>
    </xf>
    <xf numFmtId="0" fontId="73" fillId="0" borderId="32" xfId="0" applyFont="1" applyBorder="1" applyAlignment="1">
      <alignment horizontal="center" vertical="center" wrapText="1"/>
    </xf>
    <xf numFmtId="0" fontId="73" fillId="0" borderId="34" xfId="0" applyFont="1" applyBorder="1" applyAlignment="1">
      <alignment horizontal="center" vertical="center" wrapText="1"/>
    </xf>
    <xf numFmtId="0" fontId="73" fillId="0" borderId="34" xfId="0" applyFont="1" applyBorder="1" applyAlignment="1">
      <alignment vertical="center" wrapText="1"/>
    </xf>
    <xf numFmtId="0" fontId="73" fillId="0" borderId="35" xfId="0" applyFont="1" applyBorder="1" applyAlignment="1">
      <alignment horizontal="left" vertical="center" wrapText="1" indent="1"/>
    </xf>
    <xf numFmtId="0" fontId="73" fillId="0" borderId="34" xfId="0" applyFont="1" applyBorder="1" applyAlignment="1">
      <alignment horizontal="left" vertical="center" wrapText="1" indent="1"/>
    </xf>
    <xf numFmtId="0" fontId="72" fillId="50" borderId="34" xfId="0" applyFont="1" applyFill="1" applyBorder="1" applyAlignment="1">
      <alignment horizontal="left" vertical="center" wrapText="1" indent="1"/>
    </xf>
    <xf numFmtId="0" fontId="0" fillId="0" borderId="0" xfId="0" applyAlignment="1">
      <alignment vertical="center"/>
    </xf>
    <xf numFmtId="3" fontId="0" fillId="0" borderId="0" xfId="0" applyNumberFormat="1" applyAlignment="1">
      <alignment vertical="center"/>
    </xf>
    <xf numFmtId="0" fontId="11" fillId="0" borderId="0" xfId="0" applyFont="1" applyAlignment="1">
      <alignment horizontal="left" indent="1"/>
    </xf>
    <xf numFmtId="0" fontId="11" fillId="0" borderId="0" xfId="0" applyFont="1" applyAlignment="1">
      <alignment horizontal="left" indent="2"/>
    </xf>
    <xf numFmtId="180" fontId="0" fillId="0" borderId="0" xfId="0" applyNumberFormat="1"/>
    <xf numFmtId="182" fontId="0" fillId="0" borderId="0" xfId="2" applyNumberFormat="1" applyFont="1"/>
    <xf numFmtId="164" fontId="0" fillId="0" borderId="4" xfId="3" applyNumberFormat="1" applyFont="1" applyBorder="1"/>
    <xf numFmtId="164" fontId="0" fillId="0" borderId="5" xfId="3" applyNumberFormat="1" applyFont="1" applyBorder="1"/>
    <xf numFmtId="164" fontId="0" fillId="0" borderId="6" xfId="3" applyNumberFormat="1" applyFont="1" applyBorder="1"/>
    <xf numFmtId="164" fontId="0" fillId="0" borderId="8" xfId="3" applyNumberFormat="1" applyFont="1" applyBorder="1"/>
    <xf numFmtId="164" fontId="0" fillId="0" borderId="5" xfId="0" applyNumberFormat="1" applyBorder="1"/>
    <xf numFmtId="164" fontId="0" fillId="0" borderId="7" xfId="0" applyNumberFormat="1" applyBorder="1"/>
    <xf numFmtId="164" fontId="0" fillId="0" borderId="8" xfId="0" applyNumberFormat="1" applyBorder="1"/>
    <xf numFmtId="6" fontId="5" fillId="51" borderId="0" xfId="3" applyNumberFormat="1" applyFont="1" applyFill="1" applyAlignment="1">
      <alignment horizontal="center"/>
    </xf>
    <xf numFmtId="174" fontId="74" fillId="52" borderId="0" xfId="7" applyNumberFormat="1" applyFont="1" applyFill="1"/>
    <xf numFmtId="0" fontId="20" fillId="18" borderId="0" xfId="0" applyFont="1" applyFill="1" applyAlignment="1">
      <alignment wrapText="1"/>
    </xf>
    <xf numFmtId="0" fontId="15" fillId="18" borderId="0" xfId="0" applyFont="1" applyFill="1" applyAlignment="1">
      <alignment wrapText="1"/>
    </xf>
    <xf numFmtId="0" fontId="75" fillId="0" borderId="0" xfId="0" applyFont="1"/>
    <xf numFmtId="164" fontId="0" fillId="53" borderId="62" xfId="3" applyNumberFormat="1" applyFont="1" applyFill="1" applyBorder="1"/>
    <xf numFmtId="164" fontId="0" fillId="53" borderId="0" xfId="3" applyNumberFormat="1" applyFont="1" applyFill="1"/>
    <xf numFmtId="0" fontId="0" fillId="0" borderId="62" xfId="0" applyBorder="1"/>
    <xf numFmtId="0" fontId="2" fillId="0" borderId="62" xfId="0" applyFont="1" applyBorder="1"/>
    <xf numFmtId="164" fontId="0" fillId="19" borderId="0" xfId="3" applyNumberFormat="1" applyFont="1" applyFill="1"/>
    <xf numFmtId="0" fontId="0" fillId="0" borderId="0" xfId="0" applyAlignment="1">
      <alignment horizontal="center"/>
    </xf>
    <xf numFmtId="164" fontId="0" fillId="54" borderId="0" xfId="3" applyNumberFormat="1" applyFont="1" applyFill="1"/>
    <xf numFmtId="166" fontId="0" fillId="0" borderId="0" xfId="0" applyNumberFormat="1" applyFill="1"/>
    <xf numFmtId="0" fontId="0" fillId="54" borderId="0" xfId="0" applyFill="1" applyAlignment="1">
      <alignment wrapText="1"/>
    </xf>
    <xf numFmtId="0" fontId="0" fillId="54" borderId="0" xfId="0" applyFill="1"/>
    <xf numFmtId="164" fontId="0" fillId="54" borderId="0" xfId="0" applyNumberFormat="1" applyFill="1" applyAlignment="1">
      <alignment wrapText="1"/>
    </xf>
    <xf numFmtId="0" fontId="0" fillId="55" borderId="0" xfId="0" applyFill="1" applyAlignment="1">
      <alignment wrapText="1"/>
    </xf>
    <xf numFmtId="0" fontId="0" fillId="55" borderId="0" xfId="0" applyFill="1"/>
    <xf numFmtId="0" fontId="0" fillId="55" borderId="0" xfId="0" applyFill="1" applyAlignment="1">
      <alignment horizontal="center"/>
    </xf>
    <xf numFmtId="164" fontId="0" fillId="55" borderId="0" xfId="0" applyNumberFormat="1" applyFill="1"/>
    <xf numFmtId="164" fontId="0" fillId="55" borderId="0" xfId="0" applyNumberFormat="1" applyFill="1" applyAlignment="1">
      <alignment horizontal="center"/>
    </xf>
    <xf numFmtId="164" fontId="0" fillId="55" borderId="0" xfId="0" applyNumberFormat="1" applyFill="1" applyAlignment="1">
      <alignment wrapText="1"/>
    </xf>
    <xf numFmtId="0" fontId="0" fillId="0" borderId="0" xfId="0" applyAlignment="1">
      <alignment horizontal="center"/>
    </xf>
    <xf numFmtId="0" fontId="50" fillId="0" borderId="0" xfId="0" applyFont="1" applyFill="1" applyBorder="1" applyAlignment="1">
      <alignment vertical="center"/>
    </xf>
    <xf numFmtId="0" fontId="2" fillId="56" borderId="11" xfId="0" applyFont="1" applyFill="1" applyBorder="1"/>
    <xf numFmtId="0" fontId="0" fillId="0" borderId="68" xfId="0" applyBorder="1"/>
    <xf numFmtId="0" fontId="0" fillId="0" borderId="71" xfId="0" applyBorder="1"/>
    <xf numFmtId="0" fontId="50" fillId="0" borderId="73" xfId="0" applyFont="1" applyBorder="1" applyAlignment="1">
      <alignment vertical="center"/>
    </xf>
    <xf numFmtId="0" fontId="50" fillId="0" borderId="75" xfId="0" applyFont="1" applyBorder="1" applyAlignment="1">
      <alignment vertical="center"/>
    </xf>
    <xf numFmtId="0" fontId="2" fillId="0" borderId="77" xfId="0" applyFont="1" applyBorder="1"/>
    <xf numFmtId="8" fontId="0" fillId="0" borderId="69" xfId="0" applyNumberFormat="1" applyBorder="1" applyAlignment="1">
      <alignment horizontal="center"/>
    </xf>
    <xf numFmtId="0" fontId="50" fillId="0" borderId="70" xfId="0" applyFont="1" applyBorder="1" applyAlignment="1">
      <alignment horizontal="center" vertical="center"/>
    </xf>
    <xf numFmtId="0" fontId="50" fillId="0" borderId="63" xfId="0" applyFont="1" applyBorder="1" applyAlignment="1">
      <alignment horizontal="center" vertical="center"/>
    </xf>
    <xf numFmtId="0" fontId="50" fillId="0" borderId="43" xfId="0" applyFont="1" applyBorder="1" applyAlignment="1">
      <alignment horizontal="center" vertical="center"/>
    </xf>
    <xf numFmtId="164" fontId="0" fillId="0" borderId="72" xfId="3" applyNumberFormat="1" applyFont="1" applyBorder="1" applyAlignment="1">
      <alignment horizontal="center"/>
    </xf>
    <xf numFmtId="164" fontId="0" fillId="18" borderId="52" xfId="3" applyNumberFormat="1" applyFont="1" applyFill="1" applyBorder="1" applyAlignment="1">
      <alignment horizontal="center"/>
    </xf>
    <xf numFmtId="164" fontId="0" fillId="18" borderId="26" xfId="3" applyNumberFormat="1" applyFont="1" applyFill="1" applyBorder="1" applyAlignment="1">
      <alignment horizontal="center"/>
    </xf>
    <xf numFmtId="164" fontId="0" fillId="18" borderId="66" xfId="3" applyNumberFormat="1" applyFont="1" applyFill="1" applyBorder="1" applyAlignment="1">
      <alignment horizontal="center"/>
    </xf>
    <xf numFmtId="164" fontId="2" fillId="56" borderId="15" xfId="3" applyNumberFormat="1" applyFont="1" applyFill="1" applyBorder="1" applyAlignment="1">
      <alignment horizontal="center"/>
    </xf>
    <xf numFmtId="164" fontId="2" fillId="56" borderId="10" xfId="3" applyNumberFormat="1" applyFont="1" applyFill="1" applyBorder="1" applyAlignment="1">
      <alignment horizontal="center"/>
    </xf>
    <xf numFmtId="164" fontId="2" fillId="56" borderId="12" xfId="3" applyNumberFormat="1" applyFont="1" applyFill="1" applyBorder="1" applyAlignment="1">
      <alignment horizontal="center"/>
    </xf>
    <xf numFmtId="164" fontId="0" fillId="0" borderId="74" xfId="3" applyNumberFormat="1" applyFont="1" applyBorder="1" applyAlignment="1">
      <alignment horizontal="center"/>
    </xf>
    <xf numFmtId="164" fontId="50" fillId="0" borderId="50" xfId="3" applyNumberFormat="1" applyFont="1" applyBorder="1" applyAlignment="1">
      <alignment horizontal="center" vertical="center"/>
    </xf>
    <xf numFmtId="164" fontId="50" fillId="0" borderId="28" xfId="3" applyNumberFormat="1" applyFont="1" applyBorder="1" applyAlignment="1">
      <alignment horizontal="center" vertical="center"/>
    </xf>
    <xf numFmtId="164" fontId="50" fillId="0" borderId="67" xfId="3" applyNumberFormat="1" applyFont="1" applyBorder="1" applyAlignment="1">
      <alignment horizontal="center" vertical="center"/>
    </xf>
    <xf numFmtId="164" fontId="0" fillId="0" borderId="76" xfId="3" applyNumberFormat="1" applyFont="1" applyBorder="1" applyAlignment="1">
      <alignment horizontal="center"/>
    </xf>
    <xf numFmtId="164" fontId="50" fillId="0" borderId="41" xfId="3" applyNumberFormat="1" applyFont="1" applyBorder="1" applyAlignment="1">
      <alignment horizontal="center" vertical="center"/>
    </xf>
    <xf numFmtId="164" fontId="50" fillId="0" borderId="62" xfId="3" applyNumberFormat="1" applyFont="1" applyBorder="1" applyAlignment="1">
      <alignment horizontal="center" vertical="center"/>
    </xf>
    <xf numFmtId="164" fontId="55" fillId="0" borderId="62" xfId="3" applyNumberFormat="1" applyFont="1" applyBorder="1" applyAlignment="1">
      <alignment horizontal="center" vertical="top"/>
    </xf>
    <xf numFmtId="164" fontId="55" fillId="0" borderId="45" xfId="3" applyNumberFormat="1" applyFont="1" applyBorder="1" applyAlignment="1">
      <alignment horizontal="center" vertical="top"/>
    </xf>
    <xf numFmtId="164" fontId="2" fillId="0" borderId="78" xfId="3" applyNumberFormat="1" applyFont="1" applyBorder="1" applyAlignment="1">
      <alignment horizontal="center"/>
    </xf>
    <xf numFmtId="164" fontId="2" fillId="0" borderId="79" xfId="3" applyNumberFormat="1" applyFont="1" applyBorder="1" applyAlignment="1">
      <alignment horizontal="center"/>
    </xf>
    <xf numFmtId="164" fontId="2" fillId="0" borderId="64" xfId="3" applyNumberFormat="1" applyFont="1" applyBorder="1" applyAlignment="1">
      <alignment horizontal="center"/>
    </xf>
    <xf numFmtId="164" fontId="2" fillId="0" borderId="47" xfId="3" applyNumberFormat="1" applyFont="1" applyBorder="1" applyAlignment="1">
      <alignment horizontal="center"/>
    </xf>
    <xf numFmtId="0" fontId="50" fillId="0" borderId="20" xfId="0" applyFont="1" applyBorder="1" applyAlignment="1">
      <alignment horizontal="center" vertical="center"/>
    </xf>
    <xf numFmtId="0" fontId="50" fillId="0" borderId="8" xfId="0" applyFont="1" applyBorder="1" applyAlignment="1">
      <alignment horizontal="center" vertical="center"/>
    </xf>
    <xf numFmtId="0" fontId="55" fillId="0" borderId="8" xfId="0" applyFont="1" applyBorder="1" applyAlignment="1">
      <alignment horizontal="center" vertical="top"/>
    </xf>
    <xf numFmtId="6" fontId="0" fillId="54" borderId="0" xfId="0" applyNumberFormat="1" applyFill="1" applyBorder="1"/>
    <xf numFmtId="0" fontId="0" fillId="0" borderId="0" xfId="0" applyAlignment="1">
      <alignment horizontal="left"/>
    </xf>
    <xf numFmtId="181" fontId="0" fillId="54" borderId="0" xfId="0" applyNumberFormat="1" applyFill="1" applyBorder="1"/>
    <xf numFmtId="44" fontId="0" fillId="0" borderId="0" xfId="0" applyNumberFormat="1" applyFill="1" applyAlignment="1">
      <alignment horizontal="center"/>
    </xf>
    <xf numFmtId="10" fontId="0" fillId="0" borderId="0" xfId="4" applyNumberFormat="1" applyFont="1" applyFill="1" applyAlignment="1">
      <alignment horizontal="center"/>
    </xf>
    <xf numFmtId="181" fontId="14" fillId="0" borderId="0" xfId="3" applyNumberFormat="1" applyFont="1"/>
    <xf numFmtId="181" fontId="14" fillId="0" borderId="7" xfId="3" applyNumberFormat="1" applyFont="1" applyBorder="1"/>
    <xf numFmtId="181" fontId="14" fillId="0" borderId="0" xfId="0" applyNumberFormat="1" applyFont="1"/>
    <xf numFmtId="0" fontId="0" fillId="0" borderId="0" xfId="0" applyAlignment="1">
      <alignment horizontal="center"/>
    </xf>
    <xf numFmtId="0" fontId="0" fillId="0" borderId="0" xfId="0" applyAlignment="1">
      <alignment horizontal="center"/>
    </xf>
    <xf numFmtId="9" fontId="0" fillId="0" borderId="0" xfId="4" applyFont="1" applyAlignment="1">
      <alignment horizontal="center"/>
    </xf>
    <xf numFmtId="164" fontId="0" fillId="18" borderId="0" xfId="0" applyNumberFormat="1" applyFill="1"/>
    <xf numFmtId="0" fontId="0" fillId="0" borderId="0" xfId="0" applyAlignment="1">
      <alignment horizontal="center"/>
    </xf>
    <xf numFmtId="0" fontId="0" fillId="18" borderId="0" xfId="0" applyFill="1" applyAlignment="1">
      <alignment horizontal="center"/>
    </xf>
    <xf numFmtId="0" fontId="76" fillId="0" borderId="0" xfId="0" applyFont="1" applyAlignment="1">
      <alignment vertical="center"/>
    </xf>
    <xf numFmtId="14" fontId="0" fillId="0" borderId="0" xfId="0" applyNumberFormat="1"/>
    <xf numFmtId="0" fontId="78" fillId="2" borderId="0" xfId="0" applyFont="1" applyFill="1" applyAlignment="1">
      <alignment horizontal="center" vertical="center"/>
    </xf>
    <xf numFmtId="0" fontId="79" fillId="28" borderId="0" xfId="0" applyFont="1" applyFill="1" applyAlignment="1">
      <alignment horizontal="center"/>
    </xf>
    <xf numFmtId="0" fontId="80" fillId="2" borderId="0" xfId="0" applyFont="1" applyFill="1" applyAlignment="1">
      <alignment horizontal="right" vertical="center"/>
    </xf>
    <xf numFmtId="0" fontId="80" fillId="2" borderId="0" xfId="0" applyFont="1" applyFill="1" applyAlignment="1">
      <alignment horizontal="center" vertical="center"/>
    </xf>
    <xf numFmtId="9" fontId="0" fillId="0" borderId="0" xfId="4" applyNumberFormat="1" applyFont="1" applyBorder="1" applyAlignment="1">
      <alignment horizontal="center"/>
    </xf>
    <xf numFmtId="0" fontId="1" fillId="31" borderId="0" xfId="0" applyFont="1" applyFill="1" applyAlignment="1">
      <alignment horizontal="center"/>
    </xf>
    <xf numFmtId="0" fontId="0" fillId="0" borderId="0" xfId="0" applyAlignment="1">
      <alignment horizontal="center"/>
    </xf>
    <xf numFmtId="0" fontId="0" fillId="0" borderId="0" xfId="0" applyAlignment="1">
      <alignment horizontal="left"/>
    </xf>
    <xf numFmtId="164" fontId="5" fillId="0" borderId="0" xfId="3" applyNumberFormat="1" applyFont="1" applyFill="1" applyAlignment="1">
      <alignment horizontal="center"/>
    </xf>
    <xf numFmtId="0" fontId="5" fillId="51" borderId="0" xfId="0" applyFont="1" applyFill="1"/>
    <xf numFmtId="6" fontId="5" fillId="51" borderId="0" xfId="0" applyNumberFormat="1" applyFont="1" applyFill="1"/>
    <xf numFmtId="0" fontId="0" fillId="51" borderId="0" xfId="0" applyFont="1" applyFill="1"/>
    <xf numFmtId="166" fontId="0" fillId="18" borderId="0" xfId="0" applyNumberFormat="1" applyFill="1"/>
    <xf numFmtId="0" fontId="0" fillId="51" borderId="0" xfId="0" applyFill="1"/>
    <xf numFmtId="6" fontId="0" fillId="51" borderId="0" xfId="0" applyNumberFormat="1" applyFill="1"/>
    <xf numFmtId="164" fontId="5" fillId="51" borderId="0" xfId="3" applyNumberFormat="1" applyFont="1" applyFill="1"/>
    <xf numFmtId="9" fontId="0" fillId="51" borderId="0" xfId="0" applyNumberFormat="1" applyFill="1"/>
    <xf numFmtId="0" fontId="30" fillId="51" borderId="0" xfId="0" applyFont="1" applyFill="1"/>
    <xf numFmtId="0" fontId="26" fillId="51" borderId="0" xfId="0" applyFont="1" applyFill="1"/>
    <xf numFmtId="0" fontId="26" fillId="51" borderId="0" xfId="0" applyFont="1" applyFill="1" applyAlignment="1">
      <alignment horizontal="center"/>
    </xf>
    <xf numFmtId="165" fontId="26" fillId="51" borderId="0" xfId="0" applyNumberFormat="1" applyFont="1" applyFill="1"/>
    <xf numFmtId="1" fontId="26" fillId="51" borderId="0" xfId="0" applyNumberFormat="1" applyFont="1" applyFill="1"/>
    <xf numFmtId="6" fontId="30" fillId="51" borderId="0" xfId="190" applyNumberFormat="1" applyFont="1" applyFill="1"/>
    <xf numFmtId="9" fontId="30" fillId="51" borderId="0" xfId="394" applyFont="1" applyFill="1" applyAlignment="1">
      <alignment horizontal="center"/>
    </xf>
    <xf numFmtId="9" fontId="26" fillId="51" borderId="0" xfId="394" applyFont="1" applyFill="1" applyAlignment="1">
      <alignment horizontal="center"/>
    </xf>
    <xf numFmtId="166" fontId="26" fillId="51" borderId="0" xfId="394" applyNumberFormat="1" applyFont="1" applyFill="1" applyAlignment="1">
      <alignment horizontal="center"/>
    </xf>
    <xf numFmtId="10" fontId="26" fillId="51" borderId="0" xfId="394" applyNumberFormat="1" applyFont="1" applyFill="1"/>
    <xf numFmtId="9" fontId="30" fillId="51" borderId="0" xfId="0" applyNumberFormat="1" applyFont="1" applyFill="1"/>
    <xf numFmtId="0" fontId="31" fillId="51" borderId="0" xfId="0" applyFont="1" applyFill="1"/>
    <xf numFmtId="0" fontId="30" fillId="51" borderId="0" xfId="0" applyFont="1" applyFill="1" applyAlignment="1">
      <alignment horizontal="center"/>
    </xf>
    <xf numFmtId="0" fontId="32" fillId="51" borderId="0" xfId="1" applyFont="1" applyFill="1" applyAlignment="1" applyProtection="1"/>
    <xf numFmtId="9" fontId="30" fillId="51" borderId="0" xfId="0" applyNumberFormat="1" applyFont="1" applyFill="1" applyAlignment="1">
      <alignment horizontal="center"/>
    </xf>
    <xf numFmtId="0" fontId="33" fillId="57" borderId="13" xfId="464" applyFont="1" applyFill="1" applyBorder="1" applyAlignment="1">
      <alignment horizontal="center"/>
    </xf>
    <xf numFmtId="0" fontId="33" fillId="51" borderId="14" xfId="464" applyFont="1" applyFill="1" applyBorder="1" applyAlignment="1">
      <alignment wrapText="1"/>
    </xf>
    <xf numFmtId="165" fontId="33" fillId="51" borderId="14" xfId="118" applyNumberFormat="1" applyFont="1" applyFill="1" applyBorder="1" applyAlignment="1">
      <alignment horizontal="right" wrapText="1"/>
    </xf>
    <xf numFmtId="0" fontId="5" fillId="51" borderId="0" xfId="3" applyNumberFormat="1" applyFont="1" applyFill="1"/>
    <xf numFmtId="0" fontId="5" fillId="51" borderId="0" xfId="3" applyNumberFormat="1" applyFont="1" applyFill="1" applyAlignment="1">
      <alignment horizontal="center"/>
    </xf>
    <xf numFmtId="6" fontId="5" fillId="51" borderId="0" xfId="4" applyNumberFormat="1" applyFont="1" applyFill="1" applyAlignment="1">
      <alignment horizontal="center"/>
    </xf>
    <xf numFmtId="0" fontId="0" fillId="20" borderId="0" xfId="0" applyFill="1"/>
    <xf numFmtId="42" fontId="5" fillId="0" borderId="0" xfId="3" applyNumberFormat="1" applyFont="1" applyAlignment="1">
      <alignment horizontal="center"/>
    </xf>
    <xf numFmtId="9" fontId="5" fillId="0" borderId="0" xfId="4" applyFont="1"/>
    <xf numFmtId="0" fontId="4" fillId="18" borderId="0" xfId="1" applyFill="1" applyBorder="1" applyAlignment="1" applyProtection="1"/>
    <xf numFmtId="0" fontId="0" fillId="0" borderId="0" xfId="0" applyAlignment="1">
      <alignment horizontal="center"/>
    </xf>
    <xf numFmtId="0" fontId="0" fillId="0" borderId="0" xfId="0" applyAlignment="1">
      <alignment horizontal="left"/>
    </xf>
    <xf numFmtId="0" fontId="81" fillId="0" borderId="0" xfId="0" applyFont="1" applyAlignment="1">
      <alignment vertical="center"/>
    </xf>
    <xf numFmtId="3" fontId="66" fillId="0" borderId="0" xfId="0" applyNumberFormat="1" applyFont="1" applyAlignment="1">
      <alignment horizontal="right" vertical="center"/>
    </xf>
    <xf numFmtId="164" fontId="66" fillId="0" borderId="0" xfId="3" applyNumberFormat="1" applyFont="1" applyAlignment="1">
      <alignment vertical="center"/>
    </xf>
    <xf numFmtId="0" fontId="66" fillId="18" borderId="0" xfId="0" applyFont="1" applyFill="1" applyAlignment="1">
      <alignment horizontal="right" vertical="center"/>
    </xf>
    <xf numFmtId="0" fontId="17" fillId="18" borderId="0" xfId="0" applyFont="1" applyFill="1" applyAlignment="1">
      <alignment horizontal="center" vertical="center"/>
    </xf>
    <xf numFmtId="181" fontId="0" fillId="0" borderId="0" xfId="3" applyNumberFormat="1" applyFont="1" applyFill="1" applyBorder="1"/>
    <xf numFmtId="0" fontId="0" fillId="0" borderId="0" xfId="0" applyAlignment="1">
      <alignment horizontal="center"/>
    </xf>
    <xf numFmtId="0" fontId="66" fillId="18" borderId="0" xfId="0" applyFont="1" applyFill="1" applyAlignment="1">
      <alignment vertical="center"/>
    </xf>
    <xf numFmtId="0" fontId="55" fillId="18" borderId="0" xfId="0" applyFont="1" applyFill="1"/>
    <xf numFmtId="6" fontId="66" fillId="0" borderId="0" xfId="0" applyNumberFormat="1" applyFont="1" applyAlignment="1">
      <alignment vertical="center"/>
    </xf>
    <xf numFmtId="9" fontId="11" fillId="0" borderId="0" xfId="4" applyFont="1" applyAlignment="1">
      <alignment horizontal="center"/>
    </xf>
    <xf numFmtId="9" fontId="11" fillId="0" borderId="0" xfId="4" applyFont="1"/>
    <xf numFmtId="180" fontId="11" fillId="0" borderId="0" xfId="4" applyNumberFormat="1" applyFont="1"/>
    <xf numFmtId="43" fontId="0" fillId="0" borderId="0" xfId="0" applyNumberFormat="1"/>
    <xf numFmtId="0" fontId="0" fillId="21" borderId="0" xfId="0" applyFill="1"/>
    <xf numFmtId="164" fontId="0" fillId="21" borderId="0" xfId="3" applyNumberFormat="1" applyFont="1" applyFill="1" applyAlignment="1">
      <alignment horizontal="center"/>
    </xf>
    <xf numFmtId="164" fontId="0" fillId="21" borderId="0" xfId="0" applyNumberFormat="1" applyFill="1"/>
    <xf numFmtId="164" fontId="0" fillId="21" borderId="0" xfId="0" applyNumberFormat="1" applyFill="1" applyAlignment="1">
      <alignment horizontal="center"/>
    </xf>
    <xf numFmtId="164" fontId="0" fillId="18" borderId="0" xfId="3" applyNumberFormat="1" applyFont="1" applyFill="1" applyAlignment="1"/>
    <xf numFmtId="0" fontId="0" fillId="0" borderId="0" xfId="0" applyAlignment="1">
      <alignment horizontal="left" wrapText="1"/>
    </xf>
    <xf numFmtId="165" fontId="35" fillId="0" borderId="0" xfId="2" applyNumberFormat="1" applyFont="1" applyAlignment="1">
      <alignment horizontal="center"/>
    </xf>
    <xf numFmtId="164" fontId="6" fillId="3" borderId="80" xfId="3" applyNumberFormat="1" applyFont="1" applyFill="1" applyBorder="1"/>
    <xf numFmtId="166" fontId="6" fillId="3" borderId="28" xfId="4" applyNumberFormat="1" applyFont="1" applyFill="1" applyBorder="1"/>
    <xf numFmtId="164" fontId="6" fillId="3" borderId="42" xfId="3" applyNumberFormat="1" applyFont="1" applyFill="1" applyBorder="1"/>
    <xf numFmtId="164" fontId="6" fillId="3" borderId="63" xfId="3" applyNumberFormat="1" applyFont="1" applyFill="1" applyBorder="1"/>
    <xf numFmtId="164" fontId="6" fillId="3" borderId="43" xfId="3" applyNumberFormat="1" applyFont="1" applyFill="1" applyBorder="1"/>
    <xf numFmtId="164" fontId="6" fillId="3" borderId="46" xfId="3" applyNumberFormat="1" applyFont="1" applyFill="1" applyBorder="1"/>
    <xf numFmtId="164" fontId="6" fillId="3" borderId="64" xfId="3" applyNumberFormat="1" applyFont="1" applyFill="1" applyBorder="1"/>
    <xf numFmtId="164" fontId="6" fillId="3" borderId="47" xfId="3" applyNumberFormat="1" applyFont="1" applyFill="1" applyBorder="1"/>
    <xf numFmtId="6" fontId="5" fillId="55" borderId="0" xfId="3" applyNumberFormat="1" applyFont="1" applyFill="1" applyAlignment="1">
      <alignment horizontal="center"/>
    </xf>
    <xf numFmtId="0" fontId="5" fillId="55" borderId="0" xfId="0" applyFont="1" applyFill="1" applyAlignment="1">
      <alignment horizontal="center"/>
    </xf>
    <xf numFmtId="6" fontId="5" fillId="0" borderId="0" xfId="0" applyNumberFormat="1" applyFont="1"/>
    <xf numFmtId="164" fontId="5" fillId="58" borderId="0" xfId="3" applyNumberFormat="1" applyFont="1" applyFill="1"/>
    <xf numFmtId="164" fontId="5" fillId="58" borderId="0" xfId="0" applyNumberFormat="1" applyFont="1" applyFill="1"/>
    <xf numFmtId="0" fontId="0" fillId="0" borderId="0" xfId="0" applyAlignment="1">
      <alignment horizontal="center"/>
    </xf>
    <xf numFmtId="0" fontId="0" fillId="0" borderId="0" xfId="0" applyAlignment="1">
      <alignment horizontal="left"/>
    </xf>
    <xf numFmtId="6" fontId="0" fillId="45" borderId="0" xfId="0" applyNumberFormat="1" applyFill="1" applyBorder="1"/>
    <xf numFmtId="6" fontId="0" fillId="45" borderId="0" xfId="3" applyNumberFormat="1" applyFont="1" applyFill="1" applyBorder="1"/>
    <xf numFmtId="164" fontId="0" fillId="45" borderId="0" xfId="3" applyNumberFormat="1" applyFont="1" applyFill="1" applyBorder="1"/>
    <xf numFmtId="164" fontId="0" fillId="18" borderId="0" xfId="3" applyNumberFormat="1" applyFont="1" applyFill="1" applyBorder="1"/>
    <xf numFmtId="8" fontId="0" fillId="0" borderId="0" xfId="0" applyNumberFormat="1" applyAlignment="1">
      <alignment horizontal="center"/>
    </xf>
    <xf numFmtId="183" fontId="0" fillId="0" borderId="0" xfId="0" applyNumberFormat="1" applyAlignment="1">
      <alignment horizontal="center"/>
    </xf>
    <xf numFmtId="184" fontId="0" fillId="21" borderId="0" xfId="0" applyNumberFormat="1" applyFill="1" applyAlignment="1">
      <alignment horizontal="center"/>
    </xf>
    <xf numFmtId="6" fontId="0" fillId="0" borderId="0" xfId="0" applyNumberFormat="1" applyAlignment="1">
      <alignment horizontal="center"/>
    </xf>
    <xf numFmtId="17" fontId="0" fillId="0" borderId="0" xfId="0" applyNumberFormat="1"/>
    <xf numFmtId="0" fontId="10" fillId="0" borderId="0" xfId="6"/>
    <xf numFmtId="3" fontId="10" fillId="0" borderId="0" xfId="9" applyNumberFormat="1"/>
    <xf numFmtId="185" fontId="0" fillId="0" borderId="0" xfId="4" applyNumberFormat="1" applyFont="1" applyAlignment="1">
      <alignment horizontal="center"/>
    </xf>
    <xf numFmtId="183" fontId="0" fillId="0" borderId="0" xfId="0" applyNumberFormat="1"/>
    <xf numFmtId="180" fontId="0" fillId="0" borderId="0" xfId="4" applyNumberFormat="1" applyFont="1" applyAlignment="1">
      <alignment horizontal="center"/>
    </xf>
    <xf numFmtId="185" fontId="0" fillId="0" borderId="0" xfId="4" applyNumberFormat="1" applyFont="1"/>
    <xf numFmtId="6" fontId="83" fillId="0" borderId="30" xfId="0" applyNumberFormat="1" applyFont="1" applyBorder="1" applyAlignment="1">
      <alignment horizontal="center" vertical="center" wrapText="1"/>
    </xf>
    <xf numFmtId="6" fontId="83" fillId="0" borderId="32" xfId="0" applyNumberFormat="1" applyFont="1" applyBorder="1" applyAlignment="1">
      <alignment horizontal="center" vertical="center" wrapText="1"/>
    </xf>
    <xf numFmtId="6" fontId="83" fillId="0" borderId="33" xfId="0" applyNumberFormat="1" applyFont="1" applyBorder="1" applyAlignment="1">
      <alignment horizontal="center" vertical="center" wrapText="1"/>
    </xf>
    <xf numFmtId="8" fontId="83" fillId="0" borderId="32" xfId="0" applyNumberFormat="1" applyFont="1" applyBorder="1" applyAlignment="1">
      <alignment horizontal="center" vertical="center" wrapText="1"/>
    </xf>
    <xf numFmtId="186" fontId="0" fillId="51" borderId="0" xfId="0" applyNumberFormat="1" applyFill="1" applyBorder="1"/>
    <xf numFmtId="0" fontId="0" fillId="51" borderId="4" xfId="0" applyFill="1" applyBorder="1" applyAlignment="1">
      <alignment horizontal="center"/>
    </xf>
    <xf numFmtId="0" fontId="2" fillId="51" borderId="0" xfId="0" applyFont="1" applyFill="1" applyBorder="1" applyAlignment="1"/>
    <xf numFmtId="0" fontId="2" fillId="51" borderId="0" xfId="0" applyFont="1" applyFill="1" applyBorder="1"/>
    <xf numFmtId="0" fontId="0" fillId="51" borderId="0" xfId="0" applyFill="1" applyBorder="1"/>
    <xf numFmtId="181" fontId="0" fillId="51" borderId="0" xfId="0" applyNumberFormat="1" applyFill="1" applyBorder="1"/>
    <xf numFmtId="181" fontId="0" fillId="51" borderId="0" xfId="0" applyNumberFormat="1" applyFill="1"/>
    <xf numFmtId="181" fontId="0" fillId="0" borderId="0" xfId="0" applyNumberFormat="1"/>
    <xf numFmtId="181" fontId="0" fillId="18" borderId="0" xfId="0" applyNumberFormat="1" applyFill="1"/>
    <xf numFmtId="181" fontId="0" fillId="59" borderId="0" xfId="0" applyNumberFormat="1" applyFill="1"/>
    <xf numFmtId="181" fontId="0" fillId="41" borderId="0" xfId="0" applyNumberFormat="1" applyFill="1"/>
    <xf numFmtId="0" fontId="0" fillId="42" borderId="0" xfId="0" applyFill="1"/>
    <xf numFmtId="181" fontId="0" fillId="42" borderId="0" xfId="0" applyNumberFormat="1" applyFill="1"/>
    <xf numFmtId="181" fontId="0" fillId="55" borderId="0" xfId="0" applyNumberFormat="1" applyFill="1"/>
    <xf numFmtId="0" fontId="2" fillId="51" borderId="0" xfId="0" applyFont="1" applyFill="1"/>
    <xf numFmtId="0" fontId="2" fillId="38" borderId="0" xfId="0" applyFont="1" applyFill="1"/>
    <xf numFmtId="181" fontId="2" fillId="59" borderId="0" xfId="0" applyNumberFormat="1" applyFont="1" applyFill="1"/>
    <xf numFmtId="0" fontId="2" fillId="41" borderId="0" xfId="0" applyFont="1" applyFill="1"/>
    <xf numFmtId="0" fontId="2" fillId="42" borderId="0" xfId="0" applyFont="1" applyFill="1"/>
    <xf numFmtId="0" fontId="2" fillId="59" borderId="0" xfId="0" applyFont="1" applyFill="1"/>
    <xf numFmtId="181" fontId="2" fillId="41" borderId="0" xfId="0" applyNumberFormat="1" applyFont="1" applyFill="1"/>
    <xf numFmtId="181" fontId="2" fillId="42" borderId="0" xfId="0" applyNumberFormat="1" applyFont="1" applyFill="1"/>
    <xf numFmtId="181" fontId="0" fillId="42" borderId="0" xfId="0" applyNumberFormat="1" applyFont="1" applyFill="1"/>
    <xf numFmtId="181" fontId="0" fillId="38" borderId="0" xfId="0" applyNumberFormat="1" applyFill="1"/>
    <xf numFmtId="181" fontId="2" fillId="0" borderId="0" xfId="0" applyNumberFormat="1" applyFont="1"/>
    <xf numFmtId="165" fontId="0" fillId="0" borderId="23" xfId="2" applyNumberFormat="1" applyFont="1" applyBorder="1"/>
    <xf numFmtId="165" fontId="0" fillId="0" borderId="7" xfId="2" applyNumberFormat="1" applyFont="1" applyBorder="1"/>
    <xf numFmtId="165" fontId="2" fillId="0" borderId="0" xfId="2" applyNumberFormat="1" applyFont="1" applyAlignment="1">
      <alignment horizontal="center"/>
    </xf>
    <xf numFmtId="181" fontId="0" fillId="21" borderId="0" xfId="0" applyNumberFormat="1" applyFill="1"/>
    <xf numFmtId="0" fontId="0" fillId="0" borderId="8" xfId="0" applyBorder="1"/>
    <xf numFmtId="165" fontId="0" fillId="0" borderId="42" xfId="2" applyNumberFormat="1" applyFont="1" applyBorder="1"/>
    <xf numFmtId="165" fontId="0" fillId="0" borderId="43" xfId="2" applyNumberFormat="1" applyFont="1" applyBorder="1"/>
    <xf numFmtId="165" fontId="0" fillId="0" borderId="6" xfId="2" applyNumberFormat="1" applyFont="1" applyFill="1" applyBorder="1"/>
    <xf numFmtId="165" fontId="0" fillId="21" borderId="81" xfId="2" applyNumberFormat="1" applyFont="1" applyFill="1" applyBorder="1"/>
    <xf numFmtId="165" fontId="0" fillId="21" borderId="82" xfId="2" applyNumberFormat="1" applyFont="1" applyFill="1" applyBorder="1"/>
    <xf numFmtId="165" fontId="0" fillId="0" borderId="83" xfId="2" applyNumberFormat="1" applyFont="1" applyFill="1" applyBorder="1"/>
    <xf numFmtId="165" fontId="0" fillId="0" borderId="46" xfId="2" applyNumberFormat="1" applyFont="1" applyBorder="1"/>
    <xf numFmtId="165" fontId="0" fillId="0" borderId="47" xfId="2" applyNumberFormat="1" applyFont="1" applyBorder="1"/>
    <xf numFmtId="165" fontId="0" fillId="59" borderId="20" xfId="2" applyNumberFormat="1" applyFont="1" applyFill="1" applyBorder="1"/>
    <xf numFmtId="164" fontId="2" fillId="18" borderId="6" xfId="3" applyNumberFormat="1" applyFont="1" applyFill="1" applyBorder="1"/>
    <xf numFmtId="0" fontId="0" fillId="42" borderId="44" xfId="0" applyFill="1" applyBorder="1" applyAlignment="1">
      <alignment horizontal="center" vertical="center"/>
    </xf>
    <xf numFmtId="165" fontId="0" fillId="42" borderId="62" xfId="0" applyNumberFormat="1" applyFill="1" applyBorder="1" applyAlignment="1">
      <alignment horizontal="center"/>
    </xf>
    <xf numFmtId="166" fontId="0" fillId="42" borderId="45" xfId="4" applyNumberFormat="1" applyFont="1" applyFill="1" applyBorder="1" applyAlignment="1">
      <alignment horizontal="center"/>
    </xf>
    <xf numFmtId="0" fontId="0" fillId="41" borderId="44" xfId="0" applyFill="1" applyBorder="1" applyAlignment="1">
      <alignment horizontal="center" vertical="center"/>
    </xf>
    <xf numFmtId="166" fontId="0" fillId="41" borderId="45" xfId="4" applyNumberFormat="1" applyFont="1" applyFill="1" applyBorder="1" applyAlignment="1">
      <alignment horizontal="center"/>
    </xf>
    <xf numFmtId="0" fontId="0" fillId="42" borderId="44" xfId="0" applyFill="1" applyBorder="1" applyAlignment="1">
      <alignment horizontal="center"/>
    </xf>
    <xf numFmtId="166" fontId="0" fillId="42" borderId="45" xfId="4" applyNumberFormat="1" applyFont="1" applyFill="1" applyBorder="1" applyAlignment="1">
      <alignment horizontal="center" vertical="center"/>
    </xf>
    <xf numFmtId="165" fontId="0" fillId="42" borderId="62" xfId="0" applyNumberFormat="1" applyFill="1" applyBorder="1" applyAlignment="1">
      <alignment horizontal="center" vertical="center"/>
    </xf>
    <xf numFmtId="0" fontId="1" fillId="44" borderId="0" xfId="0" applyFont="1" applyFill="1" applyAlignment="1">
      <alignment horizontal="center"/>
    </xf>
    <xf numFmtId="0" fontId="0" fillId="41" borderId="63" xfId="0" applyFill="1" applyBorder="1" applyAlignment="1">
      <alignment horizontal="center"/>
    </xf>
    <xf numFmtId="0" fontId="0" fillId="41" borderId="43" xfId="0" applyFill="1" applyBorder="1" applyAlignment="1">
      <alignment horizontal="center"/>
    </xf>
    <xf numFmtId="0" fontId="0" fillId="42" borderId="63" xfId="0" applyFill="1" applyBorder="1" applyAlignment="1">
      <alignment horizontal="center"/>
    </xf>
    <xf numFmtId="0" fontId="0" fillId="42" borderId="43" xfId="0" applyFill="1" applyBorder="1" applyAlignment="1">
      <alignment horizontal="center"/>
    </xf>
    <xf numFmtId="0" fontId="0" fillId="41" borderId="44" xfId="0" applyFill="1" applyBorder="1" applyAlignment="1">
      <alignment horizontal="center"/>
    </xf>
    <xf numFmtId="0" fontId="0" fillId="41" borderId="62" xfId="0" applyFill="1" applyBorder="1" applyAlignment="1">
      <alignment horizontal="center"/>
    </xf>
    <xf numFmtId="0" fontId="0" fillId="42" borderId="62" xfId="0" applyFill="1" applyBorder="1" applyAlignment="1">
      <alignment horizontal="center"/>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11"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Alignment="1">
      <alignment horizontal="center" wrapText="1"/>
    </xf>
    <xf numFmtId="0" fontId="0" fillId="0" borderId="0" xfId="0" applyAlignment="1">
      <alignment horizontal="center"/>
    </xf>
    <xf numFmtId="0" fontId="22" fillId="28" borderId="0" xfId="0" applyFont="1" applyFill="1" applyAlignment="1">
      <alignment horizontal="center"/>
    </xf>
    <xf numFmtId="0" fontId="0" fillId="0" borderId="0" xfId="0" applyAlignment="1">
      <alignment horizontal="left" wrapText="1"/>
    </xf>
    <xf numFmtId="0" fontId="22" fillId="0" borderId="0" xfId="460" applyFont="1" applyAlignment="1">
      <alignment horizontal="center"/>
    </xf>
    <xf numFmtId="0" fontId="11" fillId="0" borderId="0" xfId="461" applyFont="1" applyAlignment="1">
      <alignment horizontal="left" wrapText="1"/>
    </xf>
    <xf numFmtId="0" fontId="11" fillId="0" borderId="0" xfId="0" applyFont="1" applyAlignment="1">
      <alignment horizontal="left" wrapText="1"/>
    </xf>
    <xf numFmtId="0" fontId="0" fillId="0" borderId="0" xfId="0" applyAlignment="1">
      <alignment horizontal="left"/>
    </xf>
    <xf numFmtId="0" fontId="27" fillId="0" borderId="0" xfId="0" applyFont="1" applyAlignment="1">
      <alignment horizontal="left" wrapText="1"/>
    </xf>
    <xf numFmtId="0" fontId="26" fillId="0" borderId="0" xfId="0" applyFont="1" applyAlignment="1">
      <alignment horizontal="left" wrapText="1"/>
    </xf>
    <xf numFmtId="0" fontId="27" fillId="51" borderId="0" xfId="0" applyFont="1" applyFill="1" applyAlignment="1">
      <alignment horizontal="left" wrapText="1"/>
    </xf>
    <xf numFmtId="0" fontId="27" fillId="51" borderId="0" xfId="0" applyFont="1" applyFill="1" applyAlignment="1">
      <alignment horizontal="left"/>
    </xf>
    <xf numFmtId="0" fontId="69" fillId="0" borderId="0" xfId="0" applyFont="1" applyAlignment="1">
      <alignment horizontal="left" vertical="center" wrapText="1"/>
    </xf>
    <xf numFmtId="0" fontId="12" fillId="0" borderId="0" xfId="460" applyFont="1" applyAlignment="1">
      <alignment horizontal="center"/>
    </xf>
    <xf numFmtId="0" fontId="0" fillId="0" borderId="36" xfId="0" applyBorder="1" applyAlignment="1">
      <alignment vertical="top" wrapText="1"/>
    </xf>
    <xf numFmtId="0" fontId="0" fillId="0" borderId="33" xfId="0" applyBorder="1" applyAlignment="1">
      <alignment vertical="top" wrapText="1"/>
    </xf>
    <xf numFmtId="0" fontId="0" fillId="0" borderId="32" xfId="0" applyBorder="1" applyAlignment="1">
      <alignment vertical="top" wrapText="1"/>
    </xf>
    <xf numFmtId="0" fontId="11" fillId="0" borderId="23" xfId="7" applyFont="1" applyBorder="1" applyAlignment="1">
      <alignment horizontal="center"/>
    </xf>
    <xf numFmtId="0" fontId="11" fillId="0" borderId="23" xfId="0" applyFont="1" applyBorder="1" applyAlignment="1">
      <alignment horizontal="center"/>
    </xf>
    <xf numFmtId="0" fontId="21" fillId="0" borderId="0" xfId="461" applyFont="1" applyBorder="1" applyAlignment="1">
      <alignment horizontal="center"/>
    </xf>
    <xf numFmtId="0" fontId="84" fillId="0" borderId="0" xfId="0" applyFont="1" applyAlignment="1">
      <alignment horizontal="center"/>
    </xf>
  </cellXfs>
  <cellStyles count="476">
    <cellStyle name="20% - Accent1" xfId="473" builtinId="30"/>
    <cellStyle name="20% - Accent1 2" xfId="10"/>
    <cellStyle name="20% - Accent1 2 2" xfId="11"/>
    <cellStyle name="20% - Accent1 2 2 2" xfId="12"/>
    <cellStyle name="20% - Accent1 2 2 2 2" xfId="13"/>
    <cellStyle name="20% - Accent1 2 2 3" xfId="14"/>
    <cellStyle name="20% - Accent1 2 3" xfId="15"/>
    <cellStyle name="20% - Accent1 2 3 2" xfId="16"/>
    <cellStyle name="20% - Accent1 2 4" xfId="17"/>
    <cellStyle name="20% - Accent2 2" xfId="18"/>
    <cellStyle name="20% - Accent2 2 2" xfId="19"/>
    <cellStyle name="20% - Accent2 2 2 2" xfId="20"/>
    <cellStyle name="20% - Accent2 2 3" xfId="21"/>
    <cellStyle name="20% - Accent2 3" xfId="22"/>
    <cellStyle name="20% - Accent2 3 2" xfId="23"/>
    <cellStyle name="20% - Accent2 4" xfId="24"/>
    <cellStyle name="20% - Accent3 2" xfId="25"/>
    <cellStyle name="20% - Accent3 2 2" xfId="26"/>
    <cellStyle name="20% - Accent3 2 2 2" xfId="27"/>
    <cellStyle name="20% - Accent3 2 2 2 2" xfId="28"/>
    <cellStyle name="20% - Accent3 2 2 3" xfId="29"/>
    <cellStyle name="20% - Accent3 2 3" xfId="30"/>
    <cellStyle name="20% - Accent3 2 3 2" xfId="31"/>
    <cellStyle name="20% - Accent3 2 4" xfId="32"/>
    <cellStyle name="20% - Accent4 2" xfId="33"/>
    <cellStyle name="20% - Accent4 2 2" xfId="34"/>
    <cellStyle name="20% - Accent4 2 2 2" xfId="35"/>
    <cellStyle name="20% - Accent4 2 3" xfId="36"/>
    <cellStyle name="20% - Accent4 3" xfId="37"/>
    <cellStyle name="20% - Accent4 3 2" xfId="38"/>
    <cellStyle name="20% - Accent4 4" xfId="39"/>
    <cellStyle name="20% - Accent5 2" xfId="40"/>
    <cellStyle name="20% - Accent5 2 2" xfId="41"/>
    <cellStyle name="20% - Accent5 2 2 2" xfId="42"/>
    <cellStyle name="20% - Accent5 2 2 2 2" xfId="43"/>
    <cellStyle name="20% - Accent5 2 2 3" xfId="44"/>
    <cellStyle name="20% - Accent5 2 3" xfId="45"/>
    <cellStyle name="20% - Accent5 2 3 2" xfId="46"/>
    <cellStyle name="20% - Accent5 2 4" xfId="47"/>
    <cellStyle name="20% - Accent5 3" xfId="48"/>
    <cellStyle name="20% - Accent5 3 2" xfId="49"/>
    <cellStyle name="20% - Accent5 3 2 2" xfId="50"/>
    <cellStyle name="20% - Accent5 3 3" xfId="51"/>
    <cellStyle name="20% - Accent5 4" xfId="52"/>
    <cellStyle name="20% - Accent5 4 2" xfId="53"/>
    <cellStyle name="20% - Accent5 5" xfId="54"/>
    <cellStyle name="20% - Accent6 2" xfId="55"/>
    <cellStyle name="20% - Accent6 2 2" xfId="56"/>
    <cellStyle name="20% - Accent6 2 2 2" xfId="57"/>
    <cellStyle name="20% - Accent6 2 3" xfId="58"/>
    <cellStyle name="20% - Accent6 3" xfId="59"/>
    <cellStyle name="20% - Accent6 3 2" xfId="60"/>
    <cellStyle name="20% - Accent6 4" xfId="61"/>
    <cellStyle name="40% - Accent1" xfId="472" builtinId="31"/>
    <cellStyle name="40% - Accent1 2" xfId="62"/>
    <cellStyle name="40% - Accent1 2 2" xfId="63"/>
    <cellStyle name="40% - Accent1 2 2 2" xfId="64"/>
    <cellStyle name="40% - Accent1 2 2 2 2" xfId="65"/>
    <cellStyle name="40% - Accent1 2 2 3" xfId="66"/>
    <cellStyle name="40% - Accent1 2 3" xfId="67"/>
    <cellStyle name="40% - Accent1 2 3 2" xfId="68"/>
    <cellStyle name="40% - Accent1 2 4" xfId="69"/>
    <cellStyle name="40% - Accent1 3" xfId="70"/>
    <cellStyle name="40% - Accent2 2" xfId="71"/>
    <cellStyle name="40% - Accent2 2 2" xfId="72"/>
    <cellStyle name="40% - Accent2 2 2 2" xfId="73"/>
    <cellStyle name="40% - Accent2 2 3" xfId="74"/>
    <cellStyle name="40% - Accent2 3" xfId="75"/>
    <cellStyle name="40% - Accent2 3 2" xfId="76"/>
    <cellStyle name="40% - Accent2 4" xfId="77"/>
    <cellStyle name="40% - Accent3 2" xfId="78"/>
    <cellStyle name="40% - Accent3 2 2" xfId="79"/>
    <cellStyle name="40% - Accent3 2 2 2" xfId="80"/>
    <cellStyle name="40% - Accent3 2 3" xfId="81"/>
    <cellStyle name="40% - Accent3 3" xfId="82"/>
    <cellStyle name="40% - Accent3 3 2" xfId="83"/>
    <cellStyle name="40% - Accent3 4" xfId="84"/>
    <cellStyle name="40% - Accent4 2" xfId="85"/>
    <cellStyle name="40% - Accent4 2 2" xfId="86"/>
    <cellStyle name="40% - Accent4 2 2 2" xfId="87"/>
    <cellStyle name="40% - Accent4 2 2 2 2" xfId="88"/>
    <cellStyle name="40% - Accent4 2 2 3" xfId="89"/>
    <cellStyle name="40% - Accent4 2 3" xfId="90"/>
    <cellStyle name="40% - Accent4 2 3 2" xfId="91"/>
    <cellStyle name="40% - Accent4 2 4" xfId="92"/>
    <cellStyle name="40% - Accent4 3" xfId="93"/>
    <cellStyle name="40% - Accent5 2" xfId="94"/>
    <cellStyle name="40% - Accent5 2 2" xfId="95"/>
    <cellStyle name="40% - Accent5 2 2 2" xfId="96"/>
    <cellStyle name="40% - Accent5 2 2 2 2" xfId="97"/>
    <cellStyle name="40% - Accent5 2 2 3" xfId="98"/>
    <cellStyle name="40% - Accent5 2 3" xfId="99"/>
    <cellStyle name="40% - Accent5 2 3 2" xfId="100"/>
    <cellStyle name="40% - Accent5 2 4" xfId="101"/>
    <cellStyle name="40% - Accent5 3" xfId="102"/>
    <cellStyle name="40% - Accent5 3 2" xfId="103"/>
    <cellStyle name="40% - Accent5 3 2 2" xfId="104"/>
    <cellStyle name="40% - Accent5 3 2 2 2" xfId="105"/>
    <cellStyle name="40% - Accent5 3 2 3" xfId="106"/>
    <cellStyle name="40% - Accent5 3 3" xfId="107"/>
    <cellStyle name="40% - Accent5 3 3 2" xfId="108"/>
    <cellStyle name="40% - Accent5 3 4" xfId="109"/>
    <cellStyle name="40% - Accent5 4" xfId="110"/>
    <cellStyle name="40% - Accent6 2" xfId="111"/>
    <cellStyle name="40% - Accent6 2 2" xfId="112"/>
    <cellStyle name="40% - Accent6 2 2 2" xfId="113"/>
    <cellStyle name="40% - Accent6 2 3" xfId="114"/>
    <cellStyle name="40% - Accent6 3" xfId="115"/>
    <cellStyle name="40% - Accent6 3 2" xfId="116"/>
    <cellStyle name="40% - Accent6 4" xfId="117"/>
    <cellStyle name="Accent1" xfId="466" builtinId="29"/>
    <cellStyle name="Comma" xfId="2" builtinId="3"/>
    <cellStyle name="Comma 10" xfId="118"/>
    <cellStyle name="Comma 10 2" xfId="463"/>
    <cellStyle name="Comma 11" xfId="119"/>
    <cellStyle name="Comma 12" xfId="469"/>
    <cellStyle name="Comma 2" xfId="120"/>
    <cellStyle name="Comma 2 2" xfId="121"/>
    <cellStyle name="Comma 2 2 2" xfId="122"/>
    <cellStyle name="Comma 2 2 2 2" xfId="123"/>
    <cellStyle name="Comma 2 2 2 2 2" xfId="124"/>
    <cellStyle name="Comma 2 2 2 3" xfId="125"/>
    <cellStyle name="Comma 2 2 3" xfId="126"/>
    <cellStyle name="Comma 2 2 3 2" xfId="127"/>
    <cellStyle name="Comma 2 2 4" xfId="128"/>
    <cellStyle name="Comma 2 3" xfId="129"/>
    <cellStyle name="Comma 2 3 2" xfId="130"/>
    <cellStyle name="Comma 2 3 2 2" xfId="131"/>
    <cellStyle name="Comma 2 3 2 2 2" xfId="132"/>
    <cellStyle name="Comma 2 3 2 3" xfId="133"/>
    <cellStyle name="Comma 2 3 3" xfId="134"/>
    <cellStyle name="Comma 2 3 3 2" xfId="135"/>
    <cellStyle name="Comma 2 3 4" xfId="136"/>
    <cellStyle name="Comma 2 4" xfId="137"/>
    <cellStyle name="Comma 2 4 2" xfId="138"/>
    <cellStyle name="Comma 2 4 2 2" xfId="139"/>
    <cellStyle name="Comma 2 4 3" xfId="140"/>
    <cellStyle name="Comma 2 5" xfId="141"/>
    <cellStyle name="Comma 2 5 2" xfId="142"/>
    <cellStyle name="Comma 2 6" xfId="143"/>
    <cellStyle name="Comma 3" xfId="9"/>
    <cellStyle name="Comma 3 2" xfId="144"/>
    <cellStyle name="Comma 3 2 2" xfId="145"/>
    <cellStyle name="Comma 3 2 2 2" xfId="146"/>
    <cellStyle name="Comma 3 2 2 2 2" xfId="147"/>
    <cellStyle name="Comma 3 2 2 3" xfId="148"/>
    <cellStyle name="Comma 3 2 3" xfId="149"/>
    <cellStyle name="Comma 3 2 3 2" xfId="150"/>
    <cellStyle name="Comma 3 2 4" xfId="151"/>
    <cellStyle name="Comma 4" xfId="152"/>
    <cellStyle name="Comma 4 2" xfId="153"/>
    <cellStyle name="Comma 4 2 2" xfId="154"/>
    <cellStyle name="Comma 4 2 2 2" xfId="155"/>
    <cellStyle name="Comma 4 2 3" xfId="156"/>
    <cellStyle name="Comma 4 3" xfId="157"/>
    <cellStyle name="Comma 4 3 2" xfId="158"/>
    <cellStyle name="Comma 4 4" xfId="159"/>
    <cellStyle name="Comma 5" xfId="160"/>
    <cellStyle name="Comma 5 2" xfId="161"/>
    <cellStyle name="Comma 5 3" xfId="162"/>
    <cellStyle name="Comma 5 3 2" xfId="163"/>
    <cellStyle name="Comma 5 3 2 2" xfId="164"/>
    <cellStyle name="Comma 5 3 3" xfId="165"/>
    <cellStyle name="Comma 5 4" xfId="166"/>
    <cellStyle name="Comma 5 4 2" xfId="167"/>
    <cellStyle name="Comma 5 5" xfId="168"/>
    <cellStyle name="Comma 6" xfId="169"/>
    <cellStyle name="Comma 6 2" xfId="170"/>
    <cellStyle name="Comma 6 2 2" xfId="171"/>
    <cellStyle name="Comma 6 2 2 2" xfId="172"/>
    <cellStyle name="Comma 6 2 3" xfId="173"/>
    <cellStyle name="Comma 6 3" xfId="174"/>
    <cellStyle name="Comma 6 3 2" xfId="175"/>
    <cellStyle name="Comma 6 4" xfId="176"/>
    <cellStyle name="Comma 7" xfId="177"/>
    <cellStyle name="Comma 7 2" xfId="178"/>
    <cellStyle name="Comma 7 2 2" xfId="179"/>
    <cellStyle name="Comma 7 2 2 2" xfId="180"/>
    <cellStyle name="Comma 7 2 3" xfId="181"/>
    <cellStyle name="Comma 7 3" xfId="182"/>
    <cellStyle name="Comma 7 3 2" xfId="183"/>
    <cellStyle name="Comma 7 4" xfId="184"/>
    <cellStyle name="Comma 8" xfId="185"/>
    <cellStyle name="Comma 9" xfId="186"/>
    <cellStyle name="Comma 9 2" xfId="187"/>
    <cellStyle name="Comma 9 2 2" xfId="188"/>
    <cellStyle name="Comma 9 3" xfId="189"/>
    <cellStyle name="Currency" xfId="3" builtinId="4"/>
    <cellStyle name="Currency 10" xfId="190"/>
    <cellStyle name="Currency 11" xfId="191"/>
    <cellStyle name="Currency 12" xfId="470"/>
    <cellStyle name="Currency 2" xfId="8"/>
    <cellStyle name="Currency 2 2" xfId="192"/>
    <cellStyle name="Currency 2 2 2" xfId="193"/>
    <cellStyle name="Currency 2 2 2 2" xfId="194"/>
    <cellStyle name="Currency 2 2 3" xfId="195"/>
    <cellStyle name="Currency 2 3" xfId="196"/>
    <cellStyle name="Currency 2 3 2" xfId="197"/>
    <cellStyle name="Currency 2 4" xfId="198"/>
    <cellStyle name="Currency 3" xfId="199"/>
    <cellStyle name="Currency 3 2" xfId="200"/>
    <cellStyle name="Currency 4" xfId="201"/>
    <cellStyle name="Currency 4 2" xfId="202"/>
    <cellStyle name="Currency 4 2 2" xfId="203"/>
    <cellStyle name="Currency 4 2 2 2" xfId="204"/>
    <cellStyle name="Currency 4 2 3" xfId="205"/>
    <cellStyle name="Currency 4 3" xfId="206"/>
    <cellStyle name="Currency 4 3 2" xfId="207"/>
    <cellStyle name="Currency 4 4" xfId="208"/>
    <cellStyle name="Currency 5" xfId="209"/>
    <cellStyle name="Currency 5 2" xfId="210"/>
    <cellStyle name="Currency 5 2 2" xfId="211"/>
    <cellStyle name="Currency 5 2 2 2" xfId="212"/>
    <cellStyle name="Currency 5 2 3" xfId="213"/>
    <cellStyle name="Currency 5 3" xfId="214"/>
    <cellStyle name="Currency 5 3 2" xfId="215"/>
    <cellStyle name="Currency 5 4" xfId="216"/>
    <cellStyle name="Currency 6" xfId="217"/>
    <cellStyle name="Currency 7" xfId="218"/>
    <cellStyle name="Currency 7 2" xfId="219"/>
    <cellStyle name="Currency 7 2 2" xfId="220"/>
    <cellStyle name="Currency 7 3" xfId="221"/>
    <cellStyle name="Currency 8" xfId="222"/>
    <cellStyle name="Currency 9" xfId="223"/>
    <cellStyle name="Currency 9 2" xfId="224"/>
    <cellStyle name="Good" xfId="5" builtinId="26"/>
    <cellStyle name="Hyperlink" xfId="1" builtinId="8"/>
    <cellStyle name="Hyperlink 2" xfId="225"/>
    <cellStyle name="Hyperlink 3" xfId="468"/>
    <cellStyle name="Normal" xfId="0" builtinId="0"/>
    <cellStyle name="Normal 10" xfId="226"/>
    <cellStyle name="Normal 10 2" xfId="227"/>
    <cellStyle name="Normal 10 2 2" xfId="228"/>
    <cellStyle name="Normal 10 2 2 2" xfId="229"/>
    <cellStyle name="Normal 10 2 2 2 2" xfId="230"/>
    <cellStyle name="Normal 10 2 2 3" xfId="231"/>
    <cellStyle name="Normal 10 2 3" xfId="232"/>
    <cellStyle name="Normal 10 2 3 2" xfId="233"/>
    <cellStyle name="Normal 10 2 4" xfId="234"/>
    <cellStyle name="Normal 10 3" xfId="235"/>
    <cellStyle name="Normal 10 3 2" xfId="236"/>
    <cellStyle name="Normal 10 3 2 2" xfId="237"/>
    <cellStyle name="Normal 10 3 3" xfId="238"/>
    <cellStyle name="Normal 10 4" xfId="239"/>
    <cellStyle name="Normal 10 4 2" xfId="240"/>
    <cellStyle name="Normal 10 5" xfId="241"/>
    <cellStyle name="Normal 11" xfId="242"/>
    <cellStyle name="Normal 11 2" xfId="243"/>
    <cellStyle name="Normal 11 2 2" xfId="244"/>
    <cellStyle name="Normal 11 2 2 2" xfId="245"/>
    <cellStyle name="Normal 11 2 3" xfId="246"/>
    <cellStyle name="Normal 11 3" xfId="247"/>
    <cellStyle name="Normal 11 3 2" xfId="248"/>
    <cellStyle name="Normal 11 4" xfId="249"/>
    <cellStyle name="Normal 12" xfId="7"/>
    <cellStyle name="Normal 13" xfId="250"/>
    <cellStyle name="Normal 13 2" xfId="251"/>
    <cellStyle name="Normal 13 2 2" xfId="252"/>
    <cellStyle name="Normal 13 2 2 2" xfId="253"/>
    <cellStyle name="Normal 13 2 3" xfId="254"/>
    <cellStyle name="Normal 13 3" xfId="255"/>
    <cellStyle name="Normal 13 3 2" xfId="256"/>
    <cellStyle name="Normal 13 4" xfId="257"/>
    <cellStyle name="Normal 14" xfId="258"/>
    <cellStyle name="Normal 14 2" xfId="259"/>
    <cellStyle name="Normal 14 2 2" xfId="260"/>
    <cellStyle name="Normal 14 2 2 2" xfId="261"/>
    <cellStyle name="Normal 14 2 2 2 2" xfId="262"/>
    <cellStyle name="Normal 14 2 2 3" xfId="263"/>
    <cellStyle name="Normal 14 2 3" xfId="264"/>
    <cellStyle name="Normal 14 2 3 2" xfId="265"/>
    <cellStyle name="Normal 14 2 4" xfId="266"/>
    <cellStyle name="Normal 14 3" xfId="267"/>
    <cellStyle name="Normal 14 3 2" xfId="268"/>
    <cellStyle name="Normal 14 3 2 2" xfId="269"/>
    <cellStyle name="Normal 14 3 3" xfId="270"/>
    <cellStyle name="Normal 14 4" xfId="271"/>
    <cellStyle name="Normal 14 4 2" xfId="272"/>
    <cellStyle name="Normal 14 5" xfId="273"/>
    <cellStyle name="Normal 14 6" xfId="274"/>
    <cellStyle name="Normal 15" xfId="275"/>
    <cellStyle name="Normal 15 2" xfId="276"/>
    <cellStyle name="Normal 15 2 2" xfId="277"/>
    <cellStyle name="Normal 15 2 2 2" xfId="278"/>
    <cellStyle name="Normal 15 2 3" xfId="279"/>
    <cellStyle name="Normal 15 3" xfId="280"/>
    <cellStyle name="Normal 15 3 2" xfId="281"/>
    <cellStyle name="Normal 15 4" xfId="282"/>
    <cellStyle name="Normal 16" xfId="283"/>
    <cellStyle name="Normal 17" xfId="284"/>
    <cellStyle name="Normal 17 2" xfId="285"/>
    <cellStyle name="Normal 17 2 2" xfId="286"/>
    <cellStyle name="Normal 17 3" xfId="287"/>
    <cellStyle name="Normal 18" xfId="288"/>
    <cellStyle name="Normal 18 2" xfId="289"/>
    <cellStyle name="Normal 18 2 2" xfId="290"/>
    <cellStyle name="Normal 18 3" xfId="291"/>
    <cellStyle name="Normal 19" xfId="292"/>
    <cellStyle name="Normal 19 2" xfId="293"/>
    <cellStyle name="Normal 2" xfId="294"/>
    <cellStyle name="Normal 2 2" xfId="295"/>
    <cellStyle name="Normal 2 3" xfId="296"/>
    <cellStyle name="Normal 2 3 2" xfId="297"/>
    <cellStyle name="Normal 2 3 2 2" xfId="298"/>
    <cellStyle name="Normal 2 3 2 2 2" xfId="299"/>
    <cellStyle name="Normal 2 3 2 3" xfId="300"/>
    <cellStyle name="Normal 2 3 3" xfId="301"/>
    <cellStyle name="Normal 2 3 3 2" xfId="302"/>
    <cellStyle name="Normal 2 3 4" xfId="303"/>
    <cellStyle name="Normal 2 4" xfId="304"/>
    <cellStyle name="Normal 20" xfId="305"/>
    <cellStyle name="Normal 20 2" xfId="306"/>
    <cellStyle name="Normal 21" xfId="307"/>
    <cellStyle name="Normal 22" xfId="308"/>
    <cellStyle name="Normal 23" xfId="309"/>
    <cellStyle name="Normal 24" xfId="310"/>
    <cellStyle name="Normal 25" xfId="311"/>
    <cellStyle name="Normal 26" xfId="461"/>
    <cellStyle name="Normal 27" xfId="460"/>
    <cellStyle name="Normal 28" xfId="462"/>
    <cellStyle name="Normal 3" xfId="6"/>
    <cellStyle name="Normal 3 2" xfId="312"/>
    <cellStyle name="Normal 3 2 2" xfId="313"/>
    <cellStyle name="Normal 3 2 2 2" xfId="314"/>
    <cellStyle name="Normal 3 2 2 2 2" xfId="315"/>
    <cellStyle name="Normal 3 2 2 2 2 2" xfId="316"/>
    <cellStyle name="Normal 3 2 2 2 3" xfId="317"/>
    <cellStyle name="Normal 3 2 2 3" xfId="318"/>
    <cellStyle name="Normal 3 2 2 3 2" xfId="319"/>
    <cellStyle name="Normal 3 2 2 4" xfId="320"/>
    <cellStyle name="Normal 3 2 3" xfId="321"/>
    <cellStyle name="Normal 3 2 3 2" xfId="322"/>
    <cellStyle name="Normal 3 2 3 2 2" xfId="323"/>
    <cellStyle name="Normal 3 2 3 2 2 2" xfId="324"/>
    <cellStyle name="Normal 3 2 3 2 3" xfId="325"/>
    <cellStyle name="Normal 3 2 3 3" xfId="326"/>
    <cellStyle name="Normal 3 2 3 3 2" xfId="327"/>
    <cellStyle name="Normal 3 2 3 4" xfId="328"/>
    <cellStyle name="Normal 3 2 4" xfId="329"/>
    <cellStyle name="Normal 3 2 4 2" xfId="330"/>
    <cellStyle name="Normal 3 2 4 2 2" xfId="331"/>
    <cellStyle name="Normal 3 2 4 3" xfId="332"/>
    <cellStyle name="Normal 3 2 5" xfId="333"/>
    <cellStyle name="Normal 3 2 5 2" xfId="334"/>
    <cellStyle name="Normal 3 2 6" xfId="335"/>
    <cellStyle name="Normal 3 3" xfId="336"/>
    <cellStyle name="Normal 3 3 2" xfId="337"/>
    <cellStyle name="Normal 3 3 2 2" xfId="338"/>
    <cellStyle name="Normal 3 3 2 2 2" xfId="339"/>
    <cellStyle name="Normal 3 3 2 3" xfId="340"/>
    <cellStyle name="Normal 3 3 3" xfId="341"/>
    <cellStyle name="Normal 3 3 3 2" xfId="342"/>
    <cellStyle name="Normal 3 3 4" xfId="343"/>
    <cellStyle name="Normal 3 4" xfId="474"/>
    <cellStyle name="Normal 4" xfId="344"/>
    <cellStyle name="Normal 4 2" xfId="345"/>
    <cellStyle name="Normal 4 3" xfId="346"/>
    <cellStyle name="Normal 4 3 2" xfId="347"/>
    <cellStyle name="Normal 4 3 2 2" xfId="348"/>
    <cellStyle name="Normal 4 3 2 2 2" xfId="349"/>
    <cellStyle name="Normal 4 3 2 3" xfId="350"/>
    <cellStyle name="Normal 4 3 3" xfId="351"/>
    <cellStyle name="Normal 4 3 3 2" xfId="352"/>
    <cellStyle name="Normal 4 3 4" xfId="353"/>
    <cellStyle name="Normal 5" xfId="354"/>
    <cellStyle name="Normal 5 2" xfId="355"/>
    <cellStyle name="Normal 5 2 2" xfId="356"/>
    <cellStyle name="Normal 5 2 2 2" xfId="357"/>
    <cellStyle name="Normal 5 2 2 2 2" xfId="358"/>
    <cellStyle name="Normal 5 2 2 3" xfId="359"/>
    <cellStyle name="Normal 5 2 3" xfId="360"/>
    <cellStyle name="Normal 5 2 3 2" xfId="361"/>
    <cellStyle name="Normal 5 2 4" xfId="362"/>
    <cellStyle name="Normal 6" xfId="363"/>
    <cellStyle name="Normal 6 2" xfId="364"/>
    <cellStyle name="Normal 6 2 2" xfId="365"/>
    <cellStyle name="Normal 6 2 2 2" xfId="366"/>
    <cellStyle name="Normal 6 2 2 2 2" xfId="367"/>
    <cellStyle name="Normal 6 2 2 3" xfId="368"/>
    <cellStyle name="Normal 6 2 3" xfId="369"/>
    <cellStyle name="Normal 6 2 3 2" xfId="370"/>
    <cellStyle name="Normal 6 2 4" xfId="371"/>
    <cellStyle name="Normal 7" xfId="372"/>
    <cellStyle name="Normal 7 2" xfId="373"/>
    <cellStyle name="Normal 7 2 2" xfId="374"/>
    <cellStyle name="Normal 7 2 2 2" xfId="375"/>
    <cellStyle name="Normal 7 2 2 2 2" xfId="376"/>
    <cellStyle name="Normal 7 2 2 3" xfId="377"/>
    <cellStyle name="Normal 7 2 3" xfId="378"/>
    <cellStyle name="Normal 7 2 3 2" xfId="379"/>
    <cellStyle name="Normal 7 2 4" xfId="380"/>
    <cellStyle name="Normal 8" xfId="381"/>
    <cellStyle name="Normal 9" xfId="382"/>
    <cellStyle name="Normal_Benefits Billing Rebills" xfId="475"/>
    <cellStyle name="Normal_Energy Efficiency" xfId="464"/>
    <cellStyle name="Normal_Sheet1" xfId="467"/>
    <cellStyle name="Note 2" xfId="383"/>
    <cellStyle name="Note 2 2" xfId="384"/>
    <cellStyle name="Note 2 2 2" xfId="385"/>
    <cellStyle name="Note 2 2 2 2" xfId="386"/>
    <cellStyle name="Note 2 2 3" xfId="387"/>
    <cellStyle name="Note 2 3" xfId="388"/>
    <cellStyle name="Note 2 3 2" xfId="389"/>
    <cellStyle name="Note 2 4" xfId="390"/>
    <cellStyle name="Note 3" xfId="391"/>
    <cellStyle name="Note 4" xfId="392"/>
    <cellStyle name="Note 5" xfId="393"/>
    <cellStyle name="Percent" xfId="4" builtinId="5"/>
    <cellStyle name="Percent 10" xfId="394"/>
    <cellStyle name="Percent 10 2" xfId="465"/>
    <cellStyle name="Percent 11" xfId="395"/>
    <cellStyle name="Percent 12" xfId="396"/>
    <cellStyle name="Percent 13" xfId="471"/>
    <cellStyle name="Percent 2" xfId="397"/>
    <cellStyle name="Percent 2 2" xfId="398"/>
    <cellStyle name="Percent 2 2 2" xfId="399"/>
    <cellStyle name="Percent 2 2 2 2" xfId="400"/>
    <cellStyle name="Percent 2 2 2 2 2" xfId="401"/>
    <cellStyle name="Percent 2 2 2 3" xfId="402"/>
    <cellStyle name="Percent 2 2 3" xfId="403"/>
    <cellStyle name="Percent 2 2 3 2" xfId="404"/>
    <cellStyle name="Percent 2 2 4" xfId="405"/>
    <cellStyle name="Percent 2 3" xfId="406"/>
    <cellStyle name="Percent 2 3 2" xfId="407"/>
    <cellStyle name="Percent 2 3 2 2" xfId="408"/>
    <cellStyle name="Percent 2 3 2 2 2" xfId="409"/>
    <cellStyle name="Percent 2 3 2 3" xfId="410"/>
    <cellStyle name="Percent 2 3 3" xfId="411"/>
    <cellStyle name="Percent 2 3 3 2" xfId="412"/>
    <cellStyle name="Percent 2 3 4" xfId="413"/>
    <cellStyle name="Percent 2 4" xfId="414"/>
    <cellStyle name="Percent 2 4 2" xfId="415"/>
    <cellStyle name="Percent 2 4 2 2" xfId="416"/>
    <cellStyle name="Percent 2 4 3" xfId="417"/>
    <cellStyle name="Percent 2 5" xfId="418"/>
    <cellStyle name="Percent 2 5 2" xfId="419"/>
    <cellStyle name="Percent 2 6" xfId="420"/>
    <cellStyle name="Percent 3" xfId="421"/>
    <cellStyle name="Percent 3 2" xfId="422"/>
    <cellStyle name="Percent 3 2 2" xfId="423"/>
    <cellStyle name="Percent 3 2 2 2" xfId="424"/>
    <cellStyle name="Percent 3 2 2 2 2" xfId="425"/>
    <cellStyle name="Percent 3 2 2 3" xfId="426"/>
    <cellStyle name="Percent 3 2 3" xfId="427"/>
    <cellStyle name="Percent 3 2 3 2" xfId="428"/>
    <cellStyle name="Percent 3 2 4" xfId="429"/>
    <cellStyle name="Percent 4" xfId="430"/>
    <cellStyle name="Percent 4 2" xfId="431"/>
    <cellStyle name="Percent 4 2 2" xfId="432"/>
    <cellStyle name="Percent 4 2 2 2" xfId="433"/>
    <cellStyle name="Percent 4 2 3" xfId="434"/>
    <cellStyle name="Percent 4 3" xfId="435"/>
    <cellStyle name="Percent 4 3 2" xfId="436"/>
    <cellStyle name="Percent 4 4" xfId="437"/>
    <cellStyle name="Percent 5" xfId="438"/>
    <cellStyle name="Percent 5 2" xfId="439"/>
    <cellStyle name="Percent 5 2 2" xfId="440"/>
    <cellStyle name="Percent 5 2 2 2" xfId="441"/>
    <cellStyle name="Percent 5 2 3" xfId="442"/>
    <cellStyle name="Percent 5 3" xfId="443"/>
    <cellStyle name="Percent 5 3 2" xfId="444"/>
    <cellStyle name="Percent 5 4" xfId="445"/>
    <cellStyle name="Percent 6" xfId="446"/>
    <cellStyle name="Percent 7" xfId="447"/>
    <cellStyle name="Percent 7 2" xfId="448"/>
    <cellStyle name="Percent 7 2 2" xfId="449"/>
    <cellStyle name="Percent 7 2 2 2" xfId="450"/>
    <cellStyle name="Percent 7 2 3" xfId="451"/>
    <cellStyle name="Percent 7 3" xfId="452"/>
    <cellStyle name="Percent 7 3 2" xfId="453"/>
    <cellStyle name="Percent 7 4" xfId="454"/>
    <cellStyle name="Percent 8" xfId="455"/>
    <cellStyle name="Percent 9" xfId="456"/>
    <cellStyle name="Percent 9 2" xfId="457"/>
    <cellStyle name="Percent 9 2 2" xfId="458"/>
    <cellStyle name="Percent 9 3" xfId="459"/>
  </cellStyles>
  <dxfs count="32">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5" formatCode="_(* #,##0_);_(* \(#,##0\);_(* &quot;-&quot;??_);_(@_)"/>
    </dxf>
    <dxf>
      <numFmt numFmtId="35" formatCode="_(* #,##0.00_);_(* \(#,##0.00\);_(* &quot;-&quot;??_);_(@_)"/>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5" formatCode="_(* #,##0_);_(* \(#,##0\);_(* &quot;-&quot;??_);_(@_)"/>
    </dxf>
    <dxf>
      <numFmt numFmtId="164" formatCode="_(&quot;$&quot;* #,##0_);_(&quot;$&quot;* \(#,##0\);_(&quot;$&quot;* &quot;-&quot;??_);_(@_)"/>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s>
  <tableStyles count="0" defaultTableStyle="TableStyleMedium9" defaultPivotStyle="PivotStyleLight16"/>
  <colors>
    <mruColors>
      <color rgb="FFFFE5FF"/>
      <color rgb="FF09FF78"/>
      <color rgb="FFFF99FF"/>
      <color rgb="FFFAE800"/>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3.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1.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2.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20" baseline="0">
                <a:solidFill>
                  <a:schemeClr val="tx1">
                    <a:lumMod val="50000"/>
                    <a:lumOff val="50000"/>
                  </a:schemeClr>
                </a:solidFill>
                <a:latin typeface="+mn-lt"/>
                <a:ea typeface="+mn-ea"/>
                <a:cs typeface="+mn-cs"/>
              </a:defRPr>
            </a:pPr>
            <a:r>
              <a:rPr lang="en-US" sz="1800"/>
              <a:t>Simulation</a:t>
            </a:r>
            <a:r>
              <a:rPr lang="en-US" sz="1800" baseline="0"/>
              <a:t> of Solar Install Using Bass Diffusion Model</a:t>
            </a:r>
            <a:endParaRPr lang="en-US" sz="1800"/>
          </a:p>
        </c:rich>
      </c:tx>
      <c:layout>
        <c:manualLayout>
          <c:xMode val="edge"/>
          <c:yMode val="edge"/>
          <c:x val="4.2090832763528901E-2"/>
          <c:y val="3.3288239622033242E-2"/>
        </c:manualLayout>
      </c:layout>
      <c:overlay val="0"/>
      <c:spPr>
        <a:noFill/>
        <a:ln>
          <a:noFill/>
        </a:ln>
        <a:effectLst/>
      </c:spPr>
    </c:title>
    <c:autoTitleDeleted val="0"/>
    <c:plotArea>
      <c:layout>
        <c:manualLayout>
          <c:layoutTarget val="inner"/>
          <c:xMode val="edge"/>
          <c:yMode val="edge"/>
          <c:x val="0.10775264987043894"/>
          <c:y val="0.14194929938809742"/>
          <c:w val="0.76448830814156821"/>
          <c:h val="0.73517025205476971"/>
        </c:manualLayout>
      </c:layout>
      <c:lineChart>
        <c:grouping val="standard"/>
        <c:varyColors val="1"/>
        <c:ser>
          <c:idx val="1"/>
          <c:order val="0"/>
          <c:tx>
            <c:v>Solar Installs</c:v>
          </c:tx>
          <c:spPr>
            <a:ln w="38100" cap="rnd">
              <a:solidFill>
                <a:schemeClr val="accent2"/>
              </a:solidFill>
              <a:round/>
            </a:ln>
            <a:effectLst>
              <a:outerShdw blurRad="40000" dist="20000" dir="5400000" rotWithShape="0">
                <a:srgbClr val="000000">
                  <a:alpha val="38000"/>
                </a:srgbClr>
              </a:outerShdw>
            </a:effectLst>
          </c:spPr>
          <c:marker>
            <c:symbol val="circle"/>
            <c:size val="5"/>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marker>
          <c:cat>
            <c:strLit>
              <c:ptCount val="27"/>
              <c:pt idx="0">
                <c:v>Year</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strLit>
          </c:cat>
          <c:val>
            <c:numLit>
              <c:formatCode>General</c:formatCode>
              <c:ptCount val="26"/>
              <c:pt idx="0">
                <c:v>0</c:v>
              </c:pt>
              <c:pt idx="1">
                <c:v>65.017708941213726</c:v>
              </c:pt>
              <c:pt idx="2">
                <c:v>97.380273566702741</c:v>
              </c:pt>
              <c:pt idx="3">
                <c:v>145.66888105080321</c:v>
              </c:pt>
              <c:pt idx="4">
                <c:v>217.49427877527421</c:v>
              </c:pt>
              <c:pt idx="5">
                <c:v>323.82371591590913</c:v>
              </c:pt>
              <c:pt idx="6">
                <c:v>480.11385153949902</c:v>
              </c:pt>
              <c:pt idx="7">
                <c:v>707.38336901761852</c:v>
              </c:pt>
              <c:pt idx="8">
                <c:v>1032.5446725436504</c:v>
              </c:pt>
              <c:pt idx="9">
                <c:v>1486.4483159820315</c:v>
              </c:pt>
              <c:pt idx="10">
                <c:v>2096.6943804325356</c:v>
              </c:pt>
              <c:pt idx="11">
                <c:v>2870.8086630464086</c:v>
              </c:pt>
              <c:pt idx="12">
                <c:v>3766.2290661452248</c:v>
              </c:pt>
              <c:pt idx="13">
                <c:v>4652.592027370064</c:v>
              </c:pt>
              <c:pt idx="14">
                <c:v>5295.7252055608797</c:v>
              </c:pt>
              <c:pt idx="15">
                <c:v>5420.0378325592592</c:v>
              </c:pt>
              <c:pt idx="16">
                <c:v>4877.2991099626024</c:v>
              </c:pt>
              <c:pt idx="17">
                <c:v>3809.5673190442976</c:v>
              </c:pt>
              <c:pt idx="18">
                <c:v>2593.8413019408522</c:v>
              </c:pt>
              <c:pt idx="19">
                <c:v>1574.4881416946555</c:v>
              </c:pt>
              <c:pt idx="20">
                <c:v>880.02424297635025</c:v>
              </c:pt>
              <c:pt idx="21">
                <c:v>466.95284367883545</c:v>
              </c:pt>
              <c:pt idx="22">
                <c:v>240.51611118268201</c:v>
              </c:pt>
              <c:pt idx="23">
                <c:v>121.92120613147927</c:v>
              </c:pt>
              <c:pt idx="24">
                <c:v>61.293947058708</c:v>
              </c:pt>
              <c:pt idx="25">
                <c:v>30.685015521310561</c:v>
              </c:pt>
            </c:numLit>
          </c:val>
          <c:smooth val="0"/>
          <c:extLst xmlns:c16r2="http://schemas.microsoft.com/office/drawing/2015/06/chart">
            <c:ext xmlns:c16="http://schemas.microsoft.com/office/drawing/2014/chart" uri="{C3380CC4-5D6E-409C-BE32-E72D297353CC}">
              <c16:uniqueId val="{00000000-09F2-4654-9537-FD2D339D3741}"/>
            </c:ext>
          </c:extLst>
        </c:ser>
        <c:dLbls>
          <c:showLegendKey val="0"/>
          <c:showVal val="0"/>
          <c:showCatName val="0"/>
          <c:showSerName val="0"/>
          <c:showPercent val="0"/>
          <c:showBubbleSize val="0"/>
        </c:dLbls>
        <c:marker val="1"/>
        <c:smooth val="0"/>
        <c:axId val="478536840"/>
        <c:axId val="472847104"/>
      </c:lineChart>
      <c:lineChart>
        <c:grouping val="standard"/>
        <c:varyColors val="1"/>
        <c:ser>
          <c:idx val="2"/>
          <c:order val="1"/>
          <c:tx>
            <c:v>Cumulative Installs</c:v>
          </c:tx>
          <c:spPr>
            <a:ln w="38100" cap="rnd">
              <a:solidFill>
                <a:schemeClr val="accent3"/>
              </a:solidFill>
              <a:round/>
            </a:ln>
            <a:effectLst>
              <a:outerShdw blurRad="40000" dist="20000" dir="5400000" rotWithShape="0">
                <a:srgbClr val="000000">
                  <a:alpha val="38000"/>
                </a:srgbClr>
              </a:outerShdw>
            </a:effectLst>
          </c:spPr>
          <c:marker>
            <c:symbol val="circle"/>
            <c:size val="5"/>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marker>
          <c:cat>
            <c:strLit>
              <c:ptCount val="27"/>
              <c:pt idx="0">
                <c:v>Year</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strLit>
          </c:cat>
          <c:val>
            <c:numLit>
              <c:formatCode>General</c:formatCode>
              <c:ptCount val="26"/>
              <c:pt idx="0">
                <c:v>0</c:v>
              </c:pt>
              <c:pt idx="1">
                <c:v>65.017708941213726</c:v>
              </c:pt>
              <c:pt idx="2">
                <c:v>162.39798250791659</c:v>
              </c:pt>
              <c:pt idx="3">
                <c:v>308.06686355871955</c:v>
              </c:pt>
              <c:pt idx="4">
                <c:v>525.56114233399296</c:v>
              </c:pt>
              <c:pt idx="5">
                <c:v>849.38485824990357</c:v>
              </c:pt>
              <c:pt idx="6">
                <c:v>1329.4987097894038</c:v>
              </c:pt>
              <c:pt idx="7">
                <c:v>2036.8820788070198</c:v>
              </c:pt>
              <c:pt idx="8">
                <c:v>3069.4267513506707</c:v>
              </c:pt>
              <c:pt idx="9">
                <c:v>4555.8750673326995</c:v>
              </c:pt>
              <c:pt idx="10">
                <c:v>6652.5694477652414</c:v>
              </c:pt>
              <c:pt idx="11">
                <c:v>9523.3781108116455</c:v>
              </c:pt>
              <c:pt idx="12">
                <c:v>13289.60717695687</c:v>
              </c:pt>
              <c:pt idx="13">
                <c:v>17942.199204326895</c:v>
              </c:pt>
              <c:pt idx="14">
                <c:v>23237.924409887804</c:v>
              </c:pt>
              <c:pt idx="15">
                <c:v>28657.962242447062</c:v>
              </c:pt>
              <c:pt idx="16">
                <c:v>33535.261352409616</c:v>
              </c:pt>
              <c:pt idx="17">
                <c:v>37344.828671454015</c:v>
              </c:pt>
              <c:pt idx="18">
                <c:v>39938.669973394819</c:v>
              </c:pt>
              <c:pt idx="19">
                <c:v>41513.158115089493</c:v>
              </c:pt>
              <c:pt idx="20">
                <c:v>42393.182358065831</c:v>
              </c:pt>
              <c:pt idx="21">
                <c:v>42860.135201744655</c:v>
              </c:pt>
              <c:pt idx="22">
                <c:v>43100.651312927344</c:v>
              </c:pt>
              <c:pt idx="23">
                <c:v>43222.572519058915</c:v>
              </c:pt>
              <c:pt idx="24">
                <c:v>43283.866466117535</c:v>
              </c:pt>
              <c:pt idx="25">
                <c:v>43314.551481638824</c:v>
              </c:pt>
            </c:numLit>
          </c:val>
          <c:smooth val="0"/>
          <c:extLst xmlns:c16r2="http://schemas.microsoft.com/office/drawing/2015/06/chart">
            <c:ext xmlns:c16="http://schemas.microsoft.com/office/drawing/2014/chart" uri="{C3380CC4-5D6E-409C-BE32-E72D297353CC}">
              <c16:uniqueId val="{00000001-09F2-4654-9537-FD2D339D3741}"/>
            </c:ext>
          </c:extLst>
        </c:ser>
        <c:dLbls>
          <c:showLegendKey val="0"/>
          <c:showVal val="0"/>
          <c:showCatName val="0"/>
          <c:showSerName val="0"/>
          <c:showPercent val="0"/>
          <c:showBubbleSize val="0"/>
        </c:dLbls>
        <c:marker val="1"/>
        <c:smooth val="0"/>
        <c:axId val="675430456"/>
        <c:axId val="675431240"/>
      </c:lineChart>
      <c:catAx>
        <c:axId val="478536840"/>
        <c:scaling>
          <c:orientation val="minMax"/>
        </c:scaling>
        <c:delete val="0"/>
        <c:axPos val="b"/>
        <c:title>
          <c:tx>
            <c:rich>
              <a:bodyPr rot="0" spcFirstLastPara="1" vertOverflow="ellipsis" vert="horz" wrap="square" anchor="ctr" anchorCtr="1"/>
              <a:lstStyle/>
              <a:p>
                <a:pPr>
                  <a:defRPr sz="1200" b="0" i="0" u="none" strike="noStrike" kern="1200" cap="all" baseline="0">
                    <a:solidFill>
                      <a:schemeClr val="tx1">
                        <a:lumMod val="50000"/>
                        <a:lumOff val="50000"/>
                      </a:schemeClr>
                    </a:solidFill>
                    <a:latin typeface="+mn-lt"/>
                    <a:ea typeface="+mn-ea"/>
                    <a:cs typeface="+mn-cs"/>
                  </a:defRPr>
                </a:pPr>
                <a:r>
                  <a:rPr lang="en-US" sz="1200"/>
                  <a:t>YEAR</a:t>
                </a:r>
              </a:p>
            </c:rich>
          </c:tx>
          <c:layout>
            <c:manualLayout>
              <c:xMode val="edge"/>
              <c:yMode val="edge"/>
              <c:x val="0.43635153717000236"/>
              <c:y val="0.9237298044655615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472847104"/>
        <c:crosses val="autoZero"/>
        <c:auto val="1"/>
        <c:lblAlgn val="ctr"/>
        <c:lblOffset val="100"/>
        <c:tickLblSkip val="2"/>
        <c:tickMarkSkip val="1"/>
        <c:noMultiLvlLbl val="0"/>
      </c:catAx>
      <c:valAx>
        <c:axId val="472847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cap="all" baseline="0">
                    <a:solidFill>
                      <a:schemeClr val="tx1">
                        <a:lumMod val="50000"/>
                        <a:lumOff val="50000"/>
                      </a:schemeClr>
                    </a:solidFill>
                    <a:latin typeface="+mn-lt"/>
                    <a:ea typeface="+mn-ea"/>
                    <a:cs typeface="+mn-cs"/>
                  </a:defRPr>
                </a:pPr>
                <a:r>
                  <a:rPr lang="en-US" sz="1100"/>
                  <a:t>Solar Installs</a:t>
                </a:r>
              </a:p>
            </c:rich>
          </c:tx>
          <c:layout>
            <c:manualLayout>
              <c:xMode val="edge"/>
              <c:yMode val="edge"/>
              <c:x val="2.159841999548754E-2"/>
              <c:y val="0.38534297194612743"/>
            </c:manualLayout>
          </c:layout>
          <c:overlay val="0"/>
          <c:spPr>
            <a:noFill/>
            <a:ln>
              <a:noFill/>
            </a:ln>
            <a:effectLst/>
          </c:spPr>
        </c:title>
        <c:numFmt formatCode="#,##0" sourceLinked="0"/>
        <c:majorTickMark val="none"/>
        <c:minorTickMark val="none"/>
        <c:tickLblPos val="nextTo"/>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478536840"/>
        <c:crosses val="autoZero"/>
        <c:crossBetween val="between"/>
      </c:valAx>
      <c:catAx>
        <c:axId val="675430456"/>
        <c:scaling>
          <c:orientation val="minMax"/>
        </c:scaling>
        <c:delete val="1"/>
        <c:axPos val="b"/>
        <c:numFmt formatCode="General" sourceLinked="1"/>
        <c:majorTickMark val="none"/>
        <c:minorTickMark val="none"/>
        <c:tickLblPos val="none"/>
        <c:crossAx val="675431240"/>
        <c:crosses val="autoZero"/>
        <c:auto val="1"/>
        <c:lblAlgn val="ctr"/>
        <c:lblOffset val="100"/>
        <c:noMultiLvlLbl val="0"/>
      </c:catAx>
      <c:valAx>
        <c:axId val="675431240"/>
        <c:scaling>
          <c:orientation val="minMax"/>
        </c:scaling>
        <c:delete val="0"/>
        <c:axPos val="r"/>
        <c:title>
          <c:tx>
            <c:rich>
              <a:bodyPr rot="-5400000" spcFirstLastPara="1" vertOverflow="ellipsis" vert="horz" wrap="square" anchor="ctr" anchorCtr="1"/>
              <a:lstStyle/>
              <a:p>
                <a:pPr>
                  <a:defRPr sz="1100" b="0" i="0" u="none" strike="noStrike" kern="1200" cap="all" baseline="0">
                    <a:solidFill>
                      <a:schemeClr val="tx1">
                        <a:lumMod val="50000"/>
                        <a:lumOff val="50000"/>
                      </a:schemeClr>
                    </a:solidFill>
                    <a:latin typeface="+mn-lt"/>
                    <a:ea typeface="+mn-ea"/>
                    <a:cs typeface="+mn-cs"/>
                  </a:defRPr>
                </a:pPr>
                <a:r>
                  <a:rPr lang="en-US" sz="1100"/>
                  <a:t>Cumulative</a:t>
                </a:r>
                <a:r>
                  <a:rPr lang="en-US" sz="1100" baseline="0"/>
                  <a:t> Solar Installs</a:t>
                </a:r>
                <a:endParaRPr lang="en-US" sz="1100"/>
              </a:p>
            </c:rich>
          </c:tx>
          <c:layout>
            <c:manualLayout>
              <c:xMode val="edge"/>
              <c:yMode val="edge"/>
              <c:x val="0.94315602971785051"/>
              <c:y val="0.34205756696959588"/>
            </c:manualLayout>
          </c:layout>
          <c:overlay val="0"/>
          <c:spPr>
            <a:noFill/>
            <a:ln>
              <a:noFill/>
            </a:ln>
            <a:effectLst/>
          </c:spPr>
        </c:title>
        <c:numFmt formatCode="#,##0" sourceLinked="0"/>
        <c:majorTickMark val="none"/>
        <c:minorTickMark val="none"/>
        <c:tickLblPos val="nextTo"/>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675430456"/>
        <c:crosses val="max"/>
        <c:crossBetween val="between"/>
      </c:valAx>
      <c:spPr>
        <a:noFill/>
        <a:ln>
          <a:noFill/>
        </a:ln>
        <a:effectLst/>
      </c:spPr>
    </c:plotArea>
    <c:legend>
      <c:legendPos val="t"/>
      <c:layout>
        <c:manualLayout>
          <c:xMode val="edge"/>
          <c:yMode val="edge"/>
          <c:x val="0.63233436976580459"/>
          <c:y val="5.7929202616729673E-2"/>
          <c:w val="0.25415636934945396"/>
          <c:h val="3.73869698087232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78" r="0.750000000000002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'Natural Gas Meter Module Refres'!$E$28</c:f>
              <c:strCache>
                <c:ptCount val="1"/>
                <c:pt idx="0">
                  <c:v>Before</c:v>
                </c:pt>
              </c:strCache>
            </c:strRef>
          </c:tx>
          <c:spPr>
            <a:ln w="28575" cap="rnd">
              <a:solidFill>
                <a:schemeClr val="accent1"/>
              </a:solidFill>
              <a:round/>
            </a:ln>
            <a:effectLst/>
          </c:spPr>
          <c:marker>
            <c:symbol val="none"/>
          </c:marker>
          <c:val>
            <c:numRef>
              <c:f>'Natural Gas Meter Module Refres'!$E$29:$E$47</c:f>
              <c:numCache>
                <c:formatCode>_(* #,##0_);_(* \(#,##0\);_(* "-"??_);_(@_)</c:formatCode>
                <c:ptCount val="19"/>
                <c:pt idx="0">
                  <c:v>1031</c:v>
                </c:pt>
                <c:pt idx="1">
                  <c:v>1372</c:v>
                </c:pt>
                <c:pt idx="2">
                  <c:v>3001</c:v>
                </c:pt>
                <c:pt idx="3">
                  <c:v>3068</c:v>
                </c:pt>
                <c:pt idx="4">
                  <c:v>3660</c:v>
                </c:pt>
                <c:pt idx="5">
                  <c:v>4687</c:v>
                </c:pt>
                <c:pt idx="6">
                  <c:v>15819</c:v>
                </c:pt>
                <c:pt idx="7">
                  <c:v>22737</c:v>
                </c:pt>
                <c:pt idx="8">
                  <c:v>32371</c:v>
                </c:pt>
                <c:pt idx="9">
                  <c:v>34874</c:v>
                </c:pt>
                <c:pt idx="10">
                  <c:v>44395</c:v>
                </c:pt>
                <c:pt idx="11">
                  <c:v>46120</c:v>
                </c:pt>
                <c:pt idx="12">
                  <c:v>49518</c:v>
                </c:pt>
                <c:pt idx="13">
                  <c:v>52426</c:v>
                </c:pt>
                <c:pt idx="14">
                  <c:v>56607</c:v>
                </c:pt>
                <c:pt idx="15">
                  <c:v>59366</c:v>
                </c:pt>
                <c:pt idx="16">
                  <c:v>63116</c:v>
                </c:pt>
                <c:pt idx="17">
                  <c:v>66337</c:v>
                </c:pt>
                <c:pt idx="18">
                  <c:v>66637</c:v>
                </c:pt>
              </c:numCache>
            </c:numRef>
          </c:val>
          <c:smooth val="0"/>
          <c:extLst xmlns:c16r2="http://schemas.microsoft.com/office/drawing/2015/06/chart">
            <c:ext xmlns:c16="http://schemas.microsoft.com/office/drawing/2014/chart" uri="{C3380CC4-5D6E-409C-BE32-E72D297353CC}">
              <c16:uniqueId val="{00000000-D063-44A5-B8A8-04A05163B2B6}"/>
            </c:ext>
          </c:extLst>
        </c:ser>
        <c:ser>
          <c:idx val="1"/>
          <c:order val="1"/>
          <c:tx>
            <c:strRef>
              <c:f>'Natural Gas Meter Module Refres'!$F$28</c:f>
              <c:strCache>
                <c:ptCount val="1"/>
                <c:pt idx="0">
                  <c:v>After</c:v>
                </c:pt>
              </c:strCache>
            </c:strRef>
          </c:tx>
          <c:spPr>
            <a:ln w="28575" cap="rnd">
              <a:solidFill>
                <a:schemeClr val="accent2"/>
              </a:solidFill>
              <a:round/>
            </a:ln>
            <a:effectLst/>
          </c:spPr>
          <c:marker>
            <c:symbol val="none"/>
          </c:marker>
          <c:val>
            <c:numRef>
              <c:f>'Natural Gas Meter Module Refres'!$F$29:$F$47</c:f>
              <c:numCache>
                <c:formatCode>_(* #,##0_);_(* \(#,##0\);_(* "-"??_);_(@_)</c:formatCode>
                <c:ptCount val="19"/>
                <c:pt idx="0">
                  <c:v>3000</c:v>
                </c:pt>
                <c:pt idx="1">
                  <c:v>6000</c:v>
                </c:pt>
                <c:pt idx="2">
                  <c:v>9000</c:v>
                </c:pt>
                <c:pt idx="3">
                  <c:v>12000</c:v>
                </c:pt>
                <c:pt idx="4">
                  <c:v>15000</c:v>
                </c:pt>
                <c:pt idx="5">
                  <c:v>20000</c:v>
                </c:pt>
                <c:pt idx="6">
                  <c:v>25000</c:v>
                </c:pt>
                <c:pt idx="7">
                  <c:v>30000</c:v>
                </c:pt>
                <c:pt idx="8">
                  <c:v>35000</c:v>
                </c:pt>
                <c:pt idx="9">
                  <c:v>40000</c:v>
                </c:pt>
                <c:pt idx="10">
                  <c:v>45000</c:v>
                </c:pt>
                <c:pt idx="11">
                  <c:v>48000</c:v>
                </c:pt>
                <c:pt idx="12">
                  <c:v>51000</c:v>
                </c:pt>
                <c:pt idx="13">
                  <c:v>54000</c:v>
                </c:pt>
                <c:pt idx="14">
                  <c:v>57000</c:v>
                </c:pt>
                <c:pt idx="15">
                  <c:v>60000</c:v>
                </c:pt>
                <c:pt idx="16">
                  <c:v>63000</c:v>
                </c:pt>
                <c:pt idx="17">
                  <c:v>66000</c:v>
                </c:pt>
                <c:pt idx="18">
                  <c:v>66637</c:v>
                </c:pt>
              </c:numCache>
            </c:numRef>
          </c:val>
          <c:smooth val="0"/>
          <c:extLst xmlns:c16r2="http://schemas.microsoft.com/office/drawing/2015/06/chart">
            <c:ext xmlns:c16="http://schemas.microsoft.com/office/drawing/2014/chart" uri="{C3380CC4-5D6E-409C-BE32-E72D297353CC}">
              <c16:uniqueId val="{00000001-D063-44A5-B8A8-04A05163B2B6}"/>
            </c:ext>
          </c:extLst>
        </c:ser>
        <c:dLbls>
          <c:showLegendKey val="0"/>
          <c:showVal val="0"/>
          <c:showCatName val="0"/>
          <c:showSerName val="0"/>
          <c:showPercent val="0"/>
          <c:showBubbleSize val="0"/>
        </c:dLbls>
        <c:smooth val="0"/>
        <c:axId val="675430848"/>
        <c:axId val="675432808"/>
      </c:lineChart>
      <c:catAx>
        <c:axId val="675430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432808"/>
        <c:crosses val="autoZero"/>
        <c:auto val="1"/>
        <c:lblAlgn val="ctr"/>
        <c:lblOffset val="100"/>
        <c:noMultiLvlLbl val="0"/>
      </c:catAx>
      <c:valAx>
        <c:axId val="67543280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43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image" Target="../media/image1.gif"/><Relationship Id="rId1" Type="http://schemas.openxmlformats.org/officeDocument/2006/relationships/hyperlink" Target="javascript:TextPopup(this)" TargetMode="External"/><Relationship Id="rId5" Type="http://schemas.openxmlformats.org/officeDocument/2006/relationships/image" Target="../media/image4.gif"/><Relationship Id="rId4" Type="http://schemas.openxmlformats.org/officeDocument/2006/relationships/image" Target="../media/image3.gi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2</xdr:col>
      <xdr:colOff>148826</xdr:colOff>
      <xdr:row>7</xdr:row>
      <xdr:rowOff>178593</xdr:rowOff>
    </xdr:from>
    <xdr:to>
      <xdr:col>2</xdr:col>
      <xdr:colOff>952498</xdr:colOff>
      <xdr:row>9</xdr:row>
      <xdr:rowOff>14883</xdr:rowOff>
    </xdr:to>
    <xdr:sp macro="[0]!Sheet2.UpdateDavesMagicBox" textlink="">
      <xdr:nvSpPr>
        <xdr:cNvPr id="2" name="Rectangle 1">
          <a:extLst>
            <a:ext uri="{FF2B5EF4-FFF2-40B4-BE49-F238E27FC236}">
              <a16:creationId xmlns:a16="http://schemas.microsoft.com/office/drawing/2014/main" xmlns="" id="{00000000-0008-0000-0000-000002000000}"/>
            </a:ext>
          </a:extLst>
        </xdr:cNvPr>
        <xdr:cNvSpPr/>
      </xdr:nvSpPr>
      <xdr:spPr>
        <a:xfrm>
          <a:off x="2130026" y="1512093"/>
          <a:ext cx="803672" cy="21729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n-US" sz="1400" b="1"/>
            <a:t>Update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21</xdr:row>
      <xdr:rowOff>171450</xdr:rowOff>
    </xdr:from>
    <xdr:to>
      <xdr:col>11</xdr:col>
      <xdr:colOff>372533</xdr:colOff>
      <xdr:row>51</xdr:row>
      <xdr:rowOff>160867</xdr:rowOff>
    </xdr:to>
    <xdr:graphicFrame macro="">
      <xdr:nvGraphicFramePr>
        <xdr:cNvPr id="3" name="Chart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74295</xdr:colOff>
      <xdr:row>26</xdr:row>
      <xdr:rowOff>139065</xdr:rowOff>
    </xdr:from>
    <xdr:to>
      <xdr:col>12</xdr:col>
      <xdr:colOff>539115</xdr:colOff>
      <xdr:row>41</xdr:row>
      <xdr:rowOff>139065</xdr:rowOff>
    </xdr:to>
    <xdr:graphicFrame macro="">
      <xdr:nvGraphicFramePr>
        <xdr:cNvPr id="2" name="Chart 1">
          <a:extLst>
            <a:ext uri="{FF2B5EF4-FFF2-40B4-BE49-F238E27FC236}">
              <a16:creationId xmlns:a16="http://schemas.microsoft.com/office/drawing/2014/main" xmlns=""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76200</xdr:colOff>
      <xdr:row>51</xdr:row>
      <xdr:rowOff>66675</xdr:rowOff>
    </xdr:to>
    <xdr:pic>
      <xdr:nvPicPr>
        <xdr:cNvPr id="2" name="Picture 1"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26795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51</xdr:row>
      <xdr:rowOff>0</xdr:rowOff>
    </xdr:from>
    <xdr:to>
      <xdr:col>0</xdr:col>
      <xdr:colOff>152400</xdr:colOff>
      <xdr:row>51</xdr:row>
      <xdr:rowOff>123825</xdr:rowOff>
    </xdr:to>
    <xdr:pic>
      <xdr:nvPicPr>
        <xdr:cNvPr id="3" name="Picture 2"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1026795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0</xdr:rowOff>
    </xdr:from>
    <xdr:to>
      <xdr:col>1</xdr:col>
      <xdr:colOff>76200</xdr:colOff>
      <xdr:row>61</xdr:row>
      <xdr:rowOff>66675</xdr:rowOff>
    </xdr:to>
    <xdr:pic>
      <xdr:nvPicPr>
        <xdr:cNvPr id="4" name="Picture 3"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12849225"/>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61</xdr:row>
      <xdr:rowOff>0</xdr:rowOff>
    </xdr:from>
    <xdr:to>
      <xdr:col>1</xdr:col>
      <xdr:colOff>152400</xdr:colOff>
      <xdr:row>61</xdr:row>
      <xdr:rowOff>123825</xdr:rowOff>
    </xdr:to>
    <xdr:pic>
      <xdr:nvPicPr>
        <xdr:cNvPr id="5" name="Picture 4"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12849225"/>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63</xdr:row>
      <xdr:rowOff>0</xdr:rowOff>
    </xdr:from>
    <xdr:to>
      <xdr:col>1</xdr:col>
      <xdr:colOff>190500</xdr:colOff>
      <xdr:row>63</xdr:row>
      <xdr:rowOff>133350</xdr:rowOff>
    </xdr:to>
    <xdr:pic>
      <xdr:nvPicPr>
        <xdr:cNvPr id="6" name="Picture 5" descr="http://avanet/departments/contactcenter/help/Images/context_menu.gif">
          <a:extLst>
            <a:ext uri="{FF2B5EF4-FFF2-40B4-BE49-F238E27FC236}">
              <a16:creationId xmlns:a16="http://schemas.microsoft.com/office/drawing/2014/main" xmlns="" id="{00000000-0008-0000-26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13639800"/>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65</xdr:row>
      <xdr:rowOff>0</xdr:rowOff>
    </xdr:from>
    <xdr:to>
      <xdr:col>1</xdr:col>
      <xdr:colOff>142875</xdr:colOff>
      <xdr:row>65</xdr:row>
      <xdr:rowOff>142875</xdr:rowOff>
    </xdr:to>
    <xdr:pic>
      <xdr:nvPicPr>
        <xdr:cNvPr id="7" name="Picture 6" descr="http://avanet/departments/contactcenter/help/Images/add_context.gif">
          <a:extLst>
            <a:ext uri="{FF2B5EF4-FFF2-40B4-BE49-F238E27FC236}">
              <a16:creationId xmlns:a16="http://schemas.microsoft.com/office/drawing/2014/main" xmlns="" id="{00000000-0008-0000-26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142398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xdr:row>
      <xdr:rowOff>0</xdr:rowOff>
    </xdr:from>
    <xdr:to>
      <xdr:col>1</xdr:col>
      <xdr:colOff>76200</xdr:colOff>
      <xdr:row>73</xdr:row>
      <xdr:rowOff>66675</xdr:rowOff>
    </xdr:to>
    <xdr:pic>
      <xdr:nvPicPr>
        <xdr:cNvPr id="8" name="Picture 7"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1905000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73</xdr:row>
      <xdr:rowOff>0</xdr:rowOff>
    </xdr:from>
    <xdr:to>
      <xdr:col>1</xdr:col>
      <xdr:colOff>152400</xdr:colOff>
      <xdr:row>73</xdr:row>
      <xdr:rowOff>123825</xdr:rowOff>
    </xdr:to>
    <xdr:pic>
      <xdr:nvPicPr>
        <xdr:cNvPr id="9" name="Picture 8"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1905000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75</xdr:row>
      <xdr:rowOff>0</xdr:rowOff>
    </xdr:from>
    <xdr:to>
      <xdr:col>1</xdr:col>
      <xdr:colOff>190500</xdr:colOff>
      <xdr:row>75</xdr:row>
      <xdr:rowOff>133350</xdr:rowOff>
    </xdr:to>
    <xdr:pic>
      <xdr:nvPicPr>
        <xdr:cNvPr id="10" name="Picture 9" descr="http://avanet/departments/contactcenter/help/Images/context_menu.gif">
          <a:extLst>
            <a:ext uri="{FF2B5EF4-FFF2-40B4-BE49-F238E27FC236}">
              <a16:creationId xmlns:a16="http://schemas.microsoft.com/office/drawing/2014/main" xmlns="" id="{00000000-0008-0000-26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19840575"/>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77</xdr:row>
      <xdr:rowOff>0</xdr:rowOff>
    </xdr:from>
    <xdr:to>
      <xdr:col>1</xdr:col>
      <xdr:colOff>142875</xdr:colOff>
      <xdr:row>77</xdr:row>
      <xdr:rowOff>142875</xdr:rowOff>
    </xdr:to>
    <xdr:pic>
      <xdr:nvPicPr>
        <xdr:cNvPr id="11" name="Picture 10" descr="http://avanet/departments/contactcenter/help/Images/add_context.gif">
          <a:extLst>
            <a:ext uri="{FF2B5EF4-FFF2-40B4-BE49-F238E27FC236}">
              <a16:creationId xmlns:a16="http://schemas.microsoft.com/office/drawing/2014/main" xmlns="" id="{00000000-0008-0000-26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206406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80</xdr:row>
      <xdr:rowOff>0</xdr:rowOff>
    </xdr:from>
    <xdr:to>
      <xdr:col>1</xdr:col>
      <xdr:colOff>76200</xdr:colOff>
      <xdr:row>80</xdr:row>
      <xdr:rowOff>66675</xdr:rowOff>
    </xdr:to>
    <xdr:pic>
      <xdr:nvPicPr>
        <xdr:cNvPr id="12" name="Picture 11"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2297430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80</xdr:row>
      <xdr:rowOff>0</xdr:rowOff>
    </xdr:from>
    <xdr:to>
      <xdr:col>1</xdr:col>
      <xdr:colOff>152400</xdr:colOff>
      <xdr:row>80</xdr:row>
      <xdr:rowOff>123825</xdr:rowOff>
    </xdr:to>
    <xdr:pic>
      <xdr:nvPicPr>
        <xdr:cNvPr id="13" name="Picture 12"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2297430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xdr:row>
      <xdr:rowOff>0</xdr:rowOff>
    </xdr:from>
    <xdr:to>
      <xdr:col>1</xdr:col>
      <xdr:colOff>190500</xdr:colOff>
      <xdr:row>87</xdr:row>
      <xdr:rowOff>133350</xdr:rowOff>
    </xdr:to>
    <xdr:pic>
      <xdr:nvPicPr>
        <xdr:cNvPr id="14" name="Picture 13" descr="http://avanet/departments/contactcenter/help/Images/context_menu.gif">
          <a:extLst>
            <a:ext uri="{FF2B5EF4-FFF2-40B4-BE49-F238E27FC236}">
              <a16:creationId xmlns:a16="http://schemas.microsoft.com/office/drawing/2014/main" xmlns="" id="{00000000-0008-0000-2600-00000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27565350"/>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88</xdr:row>
      <xdr:rowOff>0</xdr:rowOff>
    </xdr:from>
    <xdr:to>
      <xdr:col>1</xdr:col>
      <xdr:colOff>142875</xdr:colOff>
      <xdr:row>88</xdr:row>
      <xdr:rowOff>142875</xdr:rowOff>
    </xdr:to>
    <xdr:pic>
      <xdr:nvPicPr>
        <xdr:cNvPr id="15" name="Picture 14" descr="http://avanet/departments/contactcenter/help/Images/add_context.gif">
          <a:extLst>
            <a:ext uri="{FF2B5EF4-FFF2-40B4-BE49-F238E27FC236}">
              <a16:creationId xmlns:a16="http://schemas.microsoft.com/office/drawing/2014/main" xmlns="" id="{00000000-0008-0000-2600-00000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27965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97</xdr:row>
      <xdr:rowOff>0</xdr:rowOff>
    </xdr:from>
    <xdr:to>
      <xdr:col>1</xdr:col>
      <xdr:colOff>76200</xdr:colOff>
      <xdr:row>97</xdr:row>
      <xdr:rowOff>66675</xdr:rowOff>
    </xdr:to>
    <xdr:pic>
      <xdr:nvPicPr>
        <xdr:cNvPr id="16" name="Picture 15"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35328225"/>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97</xdr:row>
      <xdr:rowOff>0</xdr:rowOff>
    </xdr:from>
    <xdr:to>
      <xdr:col>1</xdr:col>
      <xdr:colOff>152400</xdr:colOff>
      <xdr:row>97</xdr:row>
      <xdr:rowOff>123825</xdr:rowOff>
    </xdr:to>
    <xdr:pic>
      <xdr:nvPicPr>
        <xdr:cNvPr id="17" name="Picture 16"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35328225"/>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51</xdr:row>
      <xdr:rowOff>0</xdr:rowOff>
    </xdr:from>
    <xdr:to>
      <xdr:col>4</xdr:col>
      <xdr:colOff>191960</xdr:colOff>
      <xdr:row>62</xdr:row>
      <xdr:rowOff>10527</xdr:rowOff>
    </xdr:to>
    <xdr:pic>
      <xdr:nvPicPr>
        <xdr:cNvPr id="2" name="Picture 1">
          <a:extLst>
            <a:ext uri="{FF2B5EF4-FFF2-40B4-BE49-F238E27FC236}">
              <a16:creationId xmlns:a16="http://schemas.microsoft.com/office/drawing/2014/main" xmlns=""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3350" y="10839450"/>
          <a:ext cx="4001960" cy="2220327"/>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47</xdr:row>
      <xdr:rowOff>190500</xdr:rowOff>
    </xdr:from>
    <xdr:to>
      <xdr:col>1</xdr:col>
      <xdr:colOff>4591050</xdr:colOff>
      <xdr:row>59</xdr:row>
      <xdr:rowOff>76200</xdr:rowOff>
    </xdr:to>
    <xdr:pic>
      <xdr:nvPicPr>
        <xdr:cNvPr id="4" name="Picture 3">
          <a:extLst>
            <a:ext uri="{FF2B5EF4-FFF2-40B4-BE49-F238E27FC236}">
              <a16:creationId xmlns:a16="http://schemas.microsoft.com/office/drawing/2014/main" xmlns="" id="{00000000-0008-0000-1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848975"/>
          <a:ext cx="4867275" cy="2286000"/>
        </a:xfrm>
        <a:prstGeom prst="rect">
          <a:avLst/>
        </a:prstGeom>
        <a:noFill/>
        <a:ln w="9525">
          <a:noFill/>
          <a:miter lim="800000"/>
          <a:headEnd/>
          <a:tailEnd/>
        </a:ln>
        <a:effectLst/>
      </xdr:spPr>
    </xdr:pic>
    <xdr:clientData/>
  </xdr:twoCellAnchor>
  <xdr:twoCellAnchor editAs="oneCell">
    <xdr:from>
      <xdr:col>0</xdr:col>
      <xdr:colOff>0</xdr:colOff>
      <xdr:row>35</xdr:row>
      <xdr:rowOff>114300</xdr:rowOff>
    </xdr:from>
    <xdr:to>
      <xdr:col>2</xdr:col>
      <xdr:colOff>0</xdr:colOff>
      <xdr:row>46</xdr:row>
      <xdr:rowOff>153440</xdr:rowOff>
    </xdr:to>
    <xdr:pic>
      <xdr:nvPicPr>
        <xdr:cNvPr id="5" name="Picture 4">
          <a:extLst>
            <a:ext uri="{FF2B5EF4-FFF2-40B4-BE49-F238E27FC236}">
              <a16:creationId xmlns:a16="http://schemas.microsoft.com/office/drawing/2014/main" xmlns="" id="{00000000-0008-0000-1C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8305800"/>
          <a:ext cx="4886325" cy="2306090"/>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58</xdr:row>
      <xdr:rowOff>142875</xdr:rowOff>
    </xdr:from>
    <xdr:to>
      <xdr:col>4</xdr:col>
      <xdr:colOff>133350</xdr:colOff>
      <xdr:row>83</xdr:row>
      <xdr:rowOff>171450</xdr:rowOff>
    </xdr:to>
    <xdr:pic>
      <xdr:nvPicPr>
        <xdr:cNvPr id="3" name="Picture 2">
          <a:extLst>
            <a:ext uri="{FF2B5EF4-FFF2-40B4-BE49-F238E27FC236}">
              <a16:creationId xmlns:a16="http://schemas.microsoft.com/office/drawing/2014/main" xmlns="" id="{00000000-0008-0000-1D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515850"/>
          <a:ext cx="6467475" cy="5029200"/>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xmlns="" id="{00000000-0008-0000-2D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2016.corp.com/Advanced%20Metering/AMI%20Washington/Project%20Initiation/Meter%20Hardware%20Budget%20(version%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dvanced%20Metering\AMI%20Washington\Project%20Initiation\Meter%20Hardware%20Budget%20(version%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ToForm"/>
      <sheetName val="Decode"/>
      <sheetName val="Final Count &amp; Pricing"/>
      <sheetName val="Sheet1"/>
      <sheetName val="PivotByFeeder"/>
      <sheetName val="ByFeeder"/>
      <sheetName val="BySub"/>
      <sheetName val="EquipCost"/>
      <sheetName val="Sheet2"/>
      <sheetName val="Options"/>
      <sheetName val="Departmental"/>
    </sheetNames>
    <sheetDataSet>
      <sheetData sheetId="0"/>
      <sheetData sheetId="1">
        <row r="1">
          <cell r="B1" t="str">
            <v>Row Labels</v>
          </cell>
          <cell r="C1" t="str">
            <v>Count of MFG Type</v>
          </cell>
          <cell r="D1" t="str">
            <v>Form</v>
          </cell>
          <cell r="E1" t="str">
            <v>Comment</v>
          </cell>
        </row>
        <row r="2">
          <cell r="B2" t="str">
            <v>A1D10A</v>
          </cell>
          <cell r="C2">
            <v>1</v>
          </cell>
          <cell r="D2" t="str">
            <v>9S</v>
          </cell>
          <cell r="E2">
            <v>0</v>
          </cell>
        </row>
        <row r="3">
          <cell r="B3" t="str">
            <v>A1DA</v>
          </cell>
          <cell r="C3">
            <v>1</v>
          </cell>
          <cell r="D3" t="str">
            <v>9S</v>
          </cell>
          <cell r="E3">
            <v>0</v>
          </cell>
        </row>
        <row r="4">
          <cell r="B4" t="str">
            <v>C1S</v>
          </cell>
          <cell r="C4">
            <v>1</v>
          </cell>
          <cell r="D4" t="str">
            <v>2S</v>
          </cell>
          <cell r="E4">
            <v>0</v>
          </cell>
        </row>
        <row r="5">
          <cell r="B5" t="str">
            <v>C1SDR3</v>
          </cell>
          <cell r="C5">
            <v>21</v>
          </cell>
          <cell r="D5" t="str">
            <v>2S</v>
          </cell>
          <cell r="E5" t="str">
            <v>some of the I70 are 3S meters when have CT</v>
          </cell>
        </row>
        <row r="6">
          <cell r="B6" t="str">
            <v>C1SDR33S</v>
          </cell>
          <cell r="C6">
            <v>10</v>
          </cell>
          <cell r="D6" t="str">
            <v>3S</v>
          </cell>
          <cell r="E6">
            <v>0</v>
          </cell>
        </row>
        <row r="7">
          <cell r="B7" t="str">
            <v>C1SR HPP</v>
          </cell>
          <cell r="C7">
            <v>4</v>
          </cell>
          <cell r="D7" t="str">
            <v>2S</v>
          </cell>
          <cell r="E7">
            <v>0</v>
          </cell>
        </row>
        <row r="8">
          <cell r="B8" t="str">
            <v>C1SR12S Autorange</v>
          </cell>
          <cell r="C8">
            <v>1</v>
          </cell>
          <cell r="D8" t="str">
            <v>12S 3Phase</v>
          </cell>
          <cell r="E8">
            <v>0</v>
          </cell>
        </row>
        <row r="9">
          <cell r="B9" t="str">
            <v>CP1SDR316S</v>
          </cell>
          <cell r="C9">
            <v>10</v>
          </cell>
          <cell r="D9" t="str">
            <v>16S</v>
          </cell>
          <cell r="E9">
            <v>0</v>
          </cell>
        </row>
        <row r="10">
          <cell r="B10" t="str">
            <v>CP1SDR345S</v>
          </cell>
          <cell r="C10">
            <v>49</v>
          </cell>
          <cell r="D10" t="str">
            <v>45S</v>
          </cell>
          <cell r="E10">
            <v>0</v>
          </cell>
        </row>
        <row r="11">
          <cell r="B11" t="str">
            <v>CP1SDR39S</v>
          </cell>
          <cell r="C11">
            <v>53</v>
          </cell>
          <cell r="D11" t="str">
            <v>9S</v>
          </cell>
          <cell r="E11">
            <v>0</v>
          </cell>
        </row>
        <row r="12">
          <cell r="B12" t="str">
            <v>CP1SDR39SR</v>
          </cell>
          <cell r="C12">
            <v>2</v>
          </cell>
          <cell r="D12" t="str">
            <v>9S</v>
          </cell>
          <cell r="E12">
            <v>0</v>
          </cell>
        </row>
        <row r="13">
          <cell r="B13" t="str">
            <v>CP1SR16S</v>
          </cell>
          <cell r="C13">
            <v>31</v>
          </cell>
          <cell r="D13" t="str">
            <v>16S</v>
          </cell>
          <cell r="E13">
            <v>0</v>
          </cell>
        </row>
        <row r="14">
          <cell r="B14" t="str">
            <v>EVX4</v>
          </cell>
          <cell r="C14">
            <v>1</v>
          </cell>
          <cell r="D14" t="str">
            <v>2S</v>
          </cell>
          <cell r="E14">
            <v>0</v>
          </cell>
        </row>
        <row r="15">
          <cell r="B15" t="str">
            <v>I50S</v>
          </cell>
          <cell r="C15">
            <v>1</v>
          </cell>
          <cell r="D15" t="str">
            <v>2S</v>
          </cell>
          <cell r="E15">
            <v>0</v>
          </cell>
        </row>
        <row r="16">
          <cell r="B16" t="str">
            <v>I70S</v>
          </cell>
          <cell r="C16">
            <v>1</v>
          </cell>
          <cell r="D16" t="str">
            <v>2S</v>
          </cell>
          <cell r="E16">
            <v>0</v>
          </cell>
        </row>
        <row r="17">
          <cell r="B17" t="str">
            <v>IM50S</v>
          </cell>
          <cell r="C17">
            <v>4</v>
          </cell>
          <cell r="D17" t="str">
            <v>2S</v>
          </cell>
          <cell r="E17">
            <v>0</v>
          </cell>
        </row>
        <row r="18">
          <cell r="B18" t="str">
            <v>IM70S</v>
          </cell>
          <cell r="C18">
            <v>15</v>
          </cell>
          <cell r="D18" t="str">
            <v>2S</v>
          </cell>
          <cell r="E18">
            <v>0</v>
          </cell>
        </row>
        <row r="19">
          <cell r="B19" t="str">
            <v>KV10A</v>
          </cell>
          <cell r="C19">
            <v>2</v>
          </cell>
          <cell r="D19" t="str">
            <v>9S</v>
          </cell>
          <cell r="E19">
            <v>0</v>
          </cell>
        </row>
        <row r="20">
          <cell r="B20" t="str">
            <v>KV16S</v>
          </cell>
          <cell r="C20">
            <v>1</v>
          </cell>
          <cell r="D20" t="str">
            <v>16S</v>
          </cell>
          <cell r="E20">
            <v>0</v>
          </cell>
        </row>
        <row r="21">
          <cell r="B21" t="str">
            <v>KV2C10A</v>
          </cell>
          <cell r="C21">
            <v>10</v>
          </cell>
          <cell r="D21" t="str">
            <v>9S</v>
          </cell>
          <cell r="E21">
            <v>0</v>
          </cell>
        </row>
        <row r="22">
          <cell r="B22" t="str">
            <v>KV2C10AR</v>
          </cell>
          <cell r="C22">
            <v>1</v>
          </cell>
          <cell r="D22" t="str">
            <v>9S</v>
          </cell>
          <cell r="E22">
            <v>0</v>
          </cell>
        </row>
        <row r="23">
          <cell r="B23" t="str">
            <v>KV2C16S</v>
          </cell>
          <cell r="C23">
            <v>1</v>
          </cell>
          <cell r="D23" t="str">
            <v>16S</v>
          </cell>
          <cell r="E23">
            <v>0</v>
          </cell>
        </row>
        <row r="24">
          <cell r="B24" t="str">
            <v>KV2C3S</v>
          </cell>
          <cell r="C24">
            <v>3</v>
          </cell>
          <cell r="D24" t="str">
            <v>3S</v>
          </cell>
          <cell r="E24">
            <v>0</v>
          </cell>
        </row>
        <row r="25">
          <cell r="B25" t="str">
            <v>KV2C45S</v>
          </cell>
          <cell r="C25">
            <v>3</v>
          </cell>
          <cell r="D25" t="str">
            <v>45S</v>
          </cell>
          <cell r="E25">
            <v>0</v>
          </cell>
        </row>
        <row r="26">
          <cell r="B26" t="str">
            <v>KV2S</v>
          </cell>
          <cell r="C26">
            <v>2</v>
          </cell>
          <cell r="D26" t="str">
            <v>2S</v>
          </cell>
          <cell r="E26">
            <v>0</v>
          </cell>
        </row>
        <row r="27">
          <cell r="B27" t="str">
            <v>KV3S</v>
          </cell>
          <cell r="C27">
            <v>7</v>
          </cell>
          <cell r="D27" t="str">
            <v>3S</v>
          </cell>
          <cell r="E27">
            <v>0</v>
          </cell>
        </row>
        <row r="28">
          <cell r="B28" t="str">
            <v>KV45A</v>
          </cell>
          <cell r="C28">
            <v>2</v>
          </cell>
          <cell r="D28" t="str">
            <v>45S</v>
          </cell>
          <cell r="E28">
            <v>0</v>
          </cell>
        </row>
        <row r="29">
          <cell r="B29" t="str">
            <v>KV45S</v>
          </cell>
          <cell r="C29">
            <v>2</v>
          </cell>
          <cell r="D29" t="str">
            <v>45S</v>
          </cell>
          <cell r="E29">
            <v>0</v>
          </cell>
        </row>
        <row r="30">
          <cell r="B30" t="str">
            <v>Load Study</v>
          </cell>
          <cell r="C30">
            <v>2</v>
          </cell>
          <cell r="D30" t="str">
            <v>16S</v>
          </cell>
          <cell r="E30">
            <v>0</v>
          </cell>
        </row>
        <row r="31">
          <cell r="B31" t="str">
            <v>LSSS1S1L3SGP</v>
          </cell>
          <cell r="C31">
            <v>1</v>
          </cell>
          <cell r="D31" t="str">
            <v>16S</v>
          </cell>
          <cell r="E31">
            <v>0</v>
          </cell>
        </row>
        <row r="32">
          <cell r="B32" t="str">
            <v>LSSS3S1L45SGP</v>
          </cell>
          <cell r="C32">
            <v>1</v>
          </cell>
          <cell r="D32" t="str">
            <v>16S</v>
          </cell>
          <cell r="E32">
            <v>0</v>
          </cell>
        </row>
        <row r="33">
          <cell r="B33" t="str">
            <v>SS3S1D45S</v>
          </cell>
          <cell r="C33">
            <v>1</v>
          </cell>
          <cell r="D33" t="str">
            <v>45S</v>
          </cell>
          <cell r="E33">
            <v>0</v>
          </cell>
        </row>
        <row r="34">
          <cell r="B34" t="str">
            <v>SV4AD</v>
          </cell>
          <cell r="C34">
            <v>10</v>
          </cell>
          <cell r="D34" t="str">
            <v>9S</v>
          </cell>
          <cell r="E34">
            <v>0</v>
          </cell>
        </row>
        <row r="35">
          <cell r="B35" t="str">
            <v>SV4AR</v>
          </cell>
          <cell r="C35">
            <v>1</v>
          </cell>
          <cell r="D35" t="str">
            <v>9S</v>
          </cell>
          <cell r="E35">
            <v>0</v>
          </cell>
        </row>
        <row r="36">
          <cell r="B36" t="str">
            <v>V62S</v>
          </cell>
          <cell r="C36">
            <v>1</v>
          </cell>
          <cell r="D36" t="str">
            <v>12S 3Phase</v>
          </cell>
          <cell r="E36">
            <v>0</v>
          </cell>
        </row>
        <row r="37">
          <cell r="B37" t="str">
            <v>V63A</v>
          </cell>
          <cell r="C37">
            <v>2</v>
          </cell>
          <cell r="D37" t="str">
            <v>45S</v>
          </cell>
          <cell r="E37">
            <v>0</v>
          </cell>
        </row>
        <row r="38">
          <cell r="B38" t="str">
            <v>V63S</v>
          </cell>
          <cell r="C38">
            <v>3</v>
          </cell>
          <cell r="D38" t="str">
            <v>45S</v>
          </cell>
          <cell r="E38">
            <v>0</v>
          </cell>
        </row>
        <row r="39">
          <cell r="B39" t="str">
            <v>V64A</v>
          </cell>
          <cell r="C39">
            <v>1</v>
          </cell>
          <cell r="D39" t="str">
            <v>9S</v>
          </cell>
          <cell r="E39">
            <v>0</v>
          </cell>
        </row>
        <row r="40">
          <cell r="B40" t="str">
            <v>V65S</v>
          </cell>
          <cell r="C40">
            <v>4</v>
          </cell>
          <cell r="D40" t="str">
            <v>16S</v>
          </cell>
          <cell r="E40">
            <v>0</v>
          </cell>
        </row>
        <row r="41">
          <cell r="B41" t="str">
            <v>V66S</v>
          </cell>
          <cell r="C41">
            <v>27</v>
          </cell>
          <cell r="D41" t="str">
            <v>16S</v>
          </cell>
          <cell r="E41">
            <v>0</v>
          </cell>
        </row>
        <row r="42">
          <cell r="B42" t="str">
            <v>VM63A</v>
          </cell>
          <cell r="C42">
            <v>18</v>
          </cell>
          <cell r="D42" t="str">
            <v>45S</v>
          </cell>
          <cell r="E42">
            <v>0</v>
          </cell>
        </row>
        <row r="43">
          <cell r="B43" t="str">
            <v>VM63S</v>
          </cell>
          <cell r="C43">
            <v>18</v>
          </cell>
          <cell r="D43" t="str">
            <v>45S</v>
          </cell>
          <cell r="E43">
            <v>0</v>
          </cell>
        </row>
        <row r="44">
          <cell r="B44" t="str">
            <v>VM64A</v>
          </cell>
          <cell r="C44">
            <v>27</v>
          </cell>
          <cell r="D44" t="str">
            <v>9S</v>
          </cell>
          <cell r="E44">
            <v>0</v>
          </cell>
        </row>
        <row r="45">
          <cell r="B45" t="str">
            <v>VM64AI</v>
          </cell>
          <cell r="C45">
            <v>1</v>
          </cell>
          <cell r="D45" t="str">
            <v>9S</v>
          </cell>
          <cell r="E45">
            <v>0</v>
          </cell>
        </row>
        <row r="46">
          <cell r="B46" t="str">
            <v>VM65S</v>
          </cell>
          <cell r="C46">
            <v>2</v>
          </cell>
          <cell r="D46" t="str">
            <v>16S</v>
          </cell>
          <cell r="E46">
            <v>0</v>
          </cell>
        </row>
        <row r="47">
          <cell r="B47" t="str">
            <v>VM66S</v>
          </cell>
          <cell r="C47">
            <v>6</v>
          </cell>
          <cell r="D47" t="str">
            <v>16S</v>
          </cell>
          <cell r="E47">
            <v>0</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ToForm"/>
      <sheetName val="Decode"/>
      <sheetName val="Final Count &amp; Pricing"/>
      <sheetName val="Sheet1"/>
      <sheetName val="PivotByFeeder"/>
      <sheetName val="ByFeeder"/>
      <sheetName val="BySub"/>
      <sheetName val="EquipCost"/>
      <sheetName val="Sheet2"/>
      <sheetName val="Options"/>
      <sheetName val="Departmental"/>
    </sheetNames>
    <sheetDataSet>
      <sheetData sheetId="0"/>
      <sheetData sheetId="1">
        <row r="1">
          <cell r="B1" t="str">
            <v>Row Labels</v>
          </cell>
          <cell r="C1" t="str">
            <v>Count of MFG Type</v>
          </cell>
          <cell r="D1" t="str">
            <v>Form</v>
          </cell>
          <cell r="E1" t="str">
            <v>Comment</v>
          </cell>
        </row>
        <row r="2">
          <cell r="B2" t="str">
            <v>A1D10A</v>
          </cell>
          <cell r="C2">
            <v>1</v>
          </cell>
          <cell r="D2" t="str">
            <v>9S</v>
          </cell>
          <cell r="E2">
            <v>0</v>
          </cell>
        </row>
        <row r="3">
          <cell r="B3" t="str">
            <v>A1DA</v>
          </cell>
          <cell r="C3">
            <v>1</v>
          </cell>
          <cell r="D3" t="str">
            <v>9S</v>
          </cell>
          <cell r="E3">
            <v>0</v>
          </cell>
        </row>
        <row r="4">
          <cell r="B4" t="str">
            <v>C1S</v>
          </cell>
          <cell r="C4">
            <v>1</v>
          </cell>
          <cell r="D4" t="str">
            <v>2S</v>
          </cell>
          <cell r="E4">
            <v>0</v>
          </cell>
        </row>
        <row r="5">
          <cell r="B5" t="str">
            <v>C1SDR3</v>
          </cell>
          <cell r="C5">
            <v>21</v>
          </cell>
          <cell r="D5" t="str">
            <v>2S</v>
          </cell>
          <cell r="E5" t="str">
            <v>some of the I70 are 3S meters when have CT</v>
          </cell>
        </row>
        <row r="6">
          <cell r="B6" t="str">
            <v>C1SDR33S</v>
          </cell>
          <cell r="C6">
            <v>10</v>
          </cell>
          <cell r="D6" t="str">
            <v>3S</v>
          </cell>
          <cell r="E6">
            <v>0</v>
          </cell>
        </row>
        <row r="7">
          <cell r="B7" t="str">
            <v>C1SR HPP</v>
          </cell>
          <cell r="C7">
            <v>4</v>
          </cell>
          <cell r="D7" t="str">
            <v>2S</v>
          </cell>
          <cell r="E7">
            <v>0</v>
          </cell>
        </row>
        <row r="8">
          <cell r="B8" t="str">
            <v>C1SR12S Autorange</v>
          </cell>
          <cell r="C8">
            <v>1</v>
          </cell>
          <cell r="D8" t="str">
            <v>12S 3Phase</v>
          </cell>
          <cell r="E8">
            <v>0</v>
          </cell>
        </row>
        <row r="9">
          <cell r="B9" t="str">
            <v>CP1SDR316S</v>
          </cell>
          <cell r="C9">
            <v>10</v>
          </cell>
          <cell r="D9" t="str">
            <v>16S</v>
          </cell>
          <cell r="E9">
            <v>0</v>
          </cell>
        </row>
        <row r="10">
          <cell r="B10" t="str">
            <v>CP1SDR345S</v>
          </cell>
          <cell r="C10">
            <v>49</v>
          </cell>
          <cell r="D10" t="str">
            <v>45S</v>
          </cell>
          <cell r="E10">
            <v>0</v>
          </cell>
        </row>
        <row r="11">
          <cell r="B11" t="str">
            <v>CP1SDR39S</v>
          </cell>
          <cell r="C11">
            <v>53</v>
          </cell>
          <cell r="D11" t="str">
            <v>9S</v>
          </cell>
          <cell r="E11">
            <v>0</v>
          </cell>
        </row>
        <row r="12">
          <cell r="B12" t="str">
            <v>CP1SDR39SR</v>
          </cell>
          <cell r="C12">
            <v>2</v>
          </cell>
          <cell r="D12" t="str">
            <v>9S</v>
          </cell>
          <cell r="E12">
            <v>0</v>
          </cell>
        </row>
        <row r="13">
          <cell r="B13" t="str">
            <v>CP1SR16S</v>
          </cell>
          <cell r="C13">
            <v>31</v>
          </cell>
          <cell r="D13" t="str">
            <v>16S</v>
          </cell>
          <cell r="E13">
            <v>0</v>
          </cell>
        </row>
        <row r="14">
          <cell r="B14" t="str">
            <v>EVX4</v>
          </cell>
          <cell r="C14">
            <v>1</v>
          </cell>
          <cell r="D14" t="str">
            <v>2S</v>
          </cell>
          <cell r="E14">
            <v>0</v>
          </cell>
        </row>
        <row r="15">
          <cell r="B15" t="str">
            <v>I50S</v>
          </cell>
          <cell r="C15">
            <v>1</v>
          </cell>
          <cell r="D15" t="str">
            <v>2S</v>
          </cell>
          <cell r="E15">
            <v>0</v>
          </cell>
        </row>
        <row r="16">
          <cell r="B16" t="str">
            <v>I70S</v>
          </cell>
          <cell r="C16">
            <v>1</v>
          </cell>
          <cell r="D16" t="str">
            <v>2S</v>
          </cell>
          <cell r="E16">
            <v>0</v>
          </cell>
        </row>
        <row r="17">
          <cell r="B17" t="str">
            <v>IM50S</v>
          </cell>
          <cell r="C17">
            <v>4</v>
          </cell>
          <cell r="D17" t="str">
            <v>2S</v>
          </cell>
          <cell r="E17">
            <v>0</v>
          </cell>
        </row>
        <row r="18">
          <cell r="B18" t="str">
            <v>IM70S</v>
          </cell>
          <cell r="C18">
            <v>15</v>
          </cell>
          <cell r="D18" t="str">
            <v>2S</v>
          </cell>
          <cell r="E18">
            <v>0</v>
          </cell>
        </row>
        <row r="19">
          <cell r="B19" t="str">
            <v>KV10A</v>
          </cell>
          <cell r="C19">
            <v>2</v>
          </cell>
          <cell r="D19" t="str">
            <v>9S</v>
          </cell>
          <cell r="E19">
            <v>0</v>
          </cell>
        </row>
        <row r="20">
          <cell r="B20" t="str">
            <v>KV16S</v>
          </cell>
          <cell r="C20">
            <v>1</v>
          </cell>
          <cell r="D20" t="str">
            <v>16S</v>
          </cell>
          <cell r="E20">
            <v>0</v>
          </cell>
        </row>
        <row r="21">
          <cell r="B21" t="str">
            <v>KV2C10A</v>
          </cell>
          <cell r="C21">
            <v>10</v>
          </cell>
          <cell r="D21" t="str">
            <v>9S</v>
          </cell>
          <cell r="E21">
            <v>0</v>
          </cell>
        </row>
        <row r="22">
          <cell r="B22" t="str">
            <v>KV2C10AR</v>
          </cell>
          <cell r="C22">
            <v>1</v>
          </cell>
          <cell r="D22" t="str">
            <v>9S</v>
          </cell>
          <cell r="E22">
            <v>0</v>
          </cell>
        </row>
        <row r="23">
          <cell r="B23" t="str">
            <v>KV2C16S</v>
          </cell>
          <cell r="C23">
            <v>1</v>
          </cell>
          <cell r="D23" t="str">
            <v>16S</v>
          </cell>
          <cell r="E23">
            <v>0</v>
          </cell>
        </row>
        <row r="24">
          <cell r="B24" t="str">
            <v>KV2C3S</v>
          </cell>
          <cell r="C24">
            <v>3</v>
          </cell>
          <cell r="D24" t="str">
            <v>3S</v>
          </cell>
          <cell r="E24">
            <v>0</v>
          </cell>
        </row>
        <row r="25">
          <cell r="B25" t="str">
            <v>KV2C45S</v>
          </cell>
          <cell r="C25">
            <v>3</v>
          </cell>
          <cell r="D25" t="str">
            <v>45S</v>
          </cell>
          <cell r="E25">
            <v>0</v>
          </cell>
        </row>
        <row r="26">
          <cell r="B26" t="str">
            <v>KV2S</v>
          </cell>
          <cell r="C26">
            <v>2</v>
          </cell>
          <cell r="D26" t="str">
            <v>2S</v>
          </cell>
          <cell r="E26">
            <v>0</v>
          </cell>
        </row>
        <row r="27">
          <cell r="B27" t="str">
            <v>KV3S</v>
          </cell>
          <cell r="C27">
            <v>7</v>
          </cell>
          <cell r="D27" t="str">
            <v>3S</v>
          </cell>
          <cell r="E27">
            <v>0</v>
          </cell>
        </row>
        <row r="28">
          <cell r="B28" t="str">
            <v>KV45A</v>
          </cell>
          <cell r="C28">
            <v>2</v>
          </cell>
          <cell r="D28" t="str">
            <v>45S</v>
          </cell>
          <cell r="E28">
            <v>0</v>
          </cell>
        </row>
        <row r="29">
          <cell r="B29" t="str">
            <v>KV45S</v>
          </cell>
          <cell r="C29">
            <v>2</v>
          </cell>
          <cell r="D29" t="str">
            <v>45S</v>
          </cell>
          <cell r="E29">
            <v>0</v>
          </cell>
        </row>
        <row r="30">
          <cell r="B30" t="str">
            <v>Load Study</v>
          </cell>
          <cell r="C30">
            <v>2</v>
          </cell>
          <cell r="D30" t="str">
            <v>16S</v>
          </cell>
          <cell r="E30">
            <v>0</v>
          </cell>
        </row>
        <row r="31">
          <cell r="B31" t="str">
            <v>LSSS1S1L3SGP</v>
          </cell>
          <cell r="C31">
            <v>1</v>
          </cell>
          <cell r="D31" t="str">
            <v>16S</v>
          </cell>
          <cell r="E31">
            <v>0</v>
          </cell>
        </row>
        <row r="32">
          <cell r="B32" t="str">
            <v>LSSS3S1L45SGP</v>
          </cell>
          <cell r="C32">
            <v>1</v>
          </cell>
          <cell r="D32" t="str">
            <v>16S</v>
          </cell>
          <cell r="E32">
            <v>0</v>
          </cell>
        </row>
        <row r="33">
          <cell r="B33" t="str">
            <v>SS3S1D45S</v>
          </cell>
          <cell r="C33">
            <v>1</v>
          </cell>
          <cell r="D33" t="str">
            <v>45S</v>
          </cell>
          <cell r="E33">
            <v>0</v>
          </cell>
        </row>
        <row r="34">
          <cell r="B34" t="str">
            <v>SV4AD</v>
          </cell>
          <cell r="C34">
            <v>10</v>
          </cell>
          <cell r="D34" t="str">
            <v>9S</v>
          </cell>
          <cell r="E34">
            <v>0</v>
          </cell>
        </row>
        <row r="35">
          <cell r="B35" t="str">
            <v>SV4AR</v>
          </cell>
          <cell r="C35">
            <v>1</v>
          </cell>
          <cell r="D35" t="str">
            <v>9S</v>
          </cell>
          <cell r="E35">
            <v>0</v>
          </cell>
        </row>
        <row r="36">
          <cell r="B36" t="str">
            <v>V62S</v>
          </cell>
          <cell r="C36">
            <v>1</v>
          </cell>
          <cell r="D36" t="str">
            <v>12S 3Phase</v>
          </cell>
          <cell r="E36">
            <v>0</v>
          </cell>
        </row>
        <row r="37">
          <cell r="B37" t="str">
            <v>V63A</v>
          </cell>
          <cell r="C37">
            <v>2</v>
          </cell>
          <cell r="D37" t="str">
            <v>45S</v>
          </cell>
          <cell r="E37">
            <v>0</v>
          </cell>
        </row>
        <row r="38">
          <cell r="B38" t="str">
            <v>V63S</v>
          </cell>
          <cell r="C38">
            <v>3</v>
          </cell>
          <cell r="D38" t="str">
            <v>45S</v>
          </cell>
          <cell r="E38">
            <v>0</v>
          </cell>
        </row>
        <row r="39">
          <cell r="B39" t="str">
            <v>V64A</v>
          </cell>
          <cell r="C39">
            <v>1</v>
          </cell>
          <cell r="D39" t="str">
            <v>9S</v>
          </cell>
          <cell r="E39">
            <v>0</v>
          </cell>
        </row>
        <row r="40">
          <cell r="B40" t="str">
            <v>V65S</v>
          </cell>
          <cell r="C40">
            <v>4</v>
          </cell>
          <cell r="D40" t="str">
            <v>16S</v>
          </cell>
          <cell r="E40">
            <v>0</v>
          </cell>
        </row>
        <row r="41">
          <cell r="B41" t="str">
            <v>V66S</v>
          </cell>
          <cell r="C41">
            <v>27</v>
          </cell>
          <cell r="D41" t="str">
            <v>16S</v>
          </cell>
          <cell r="E41">
            <v>0</v>
          </cell>
        </row>
        <row r="42">
          <cell r="B42" t="str">
            <v>VM63A</v>
          </cell>
          <cell r="C42">
            <v>18</v>
          </cell>
          <cell r="D42" t="str">
            <v>45S</v>
          </cell>
          <cell r="E42">
            <v>0</v>
          </cell>
        </row>
        <row r="43">
          <cell r="B43" t="str">
            <v>VM63S</v>
          </cell>
          <cell r="C43">
            <v>18</v>
          </cell>
          <cell r="D43" t="str">
            <v>45S</v>
          </cell>
          <cell r="E43">
            <v>0</v>
          </cell>
        </row>
        <row r="44">
          <cell r="B44" t="str">
            <v>VM64A</v>
          </cell>
          <cell r="C44">
            <v>27</v>
          </cell>
          <cell r="D44" t="str">
            <v>9S</v>
          </cell>
          <cell r="E44">
            <v>0</v>
          </cell>
        </row>
        <row r="45">
          <cell r="B45" t="str">
            <v>VM64AI</v>
          </cell>
          <cell r="C45">
            <v>1</v>
          </cell>
          <cell r="D45" t="str">
            <v>9S</v>
          </cell>
          <cell r="E45">
            <v>0</v>
          </cell>
        </row>
        <row r="46">
          <cell r="B46" t="str">
            <v>VM65S</v>
          </cell>
          <cell r="C46">
            <v>2</v>
          </cell>
          <cell r="D46" t="str">
            <v>16S</v>
          </cell>
          <cell r="E46">
            <v>0</v>
          </cell>
        </row>
        <row r="47">
          <cell r="B47" t="str">
            <v>VM66S</v>
          </cell>
          <cell r="C47">
            <v>6</v>
          </cell>
          <cell r="D47" t="str">
            <v>16S</v>
          </cell>
          <cell r="E47">
            <v>0</v>
          </cell>
        </row>
      </sheetData>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Burgess, Dan" id="{8082690E-2742-4BBE-946D-AFDF0371C353}" userId="S::Dan.Burgess@avistacorp.com::d20528cc-60d0-48b1-8805-05811d081267"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sp2016.corp.com/departments/amibusiness/Shared%20Documents/03%20New%20Business%20Case%20Documents/05%20Revenue%20Protection/Slow%20and%20Failed%20Meters/BillingIssues(2011-201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sp2016.corp.com/departments/amibusiness/Shared%20Documents/02%20Prior%20Business%20Case%20Documents/05%20Revenue%20Protection/Benefits%20Revenue%20Protection.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tmm8381\Desktop\Meter%20Reading%20Codes%20AMI%2012.9.15.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tzmj9b" refreshedDate="42345.595484259262" createdVersion="3" refreshedVersion="3" minRefreshableVersion="3" recordCount="629">
  <cacheSource type="worksheet">
    <worksheetSource ref="A1:U1048576" sheet="Data" r:id="rId2"/>
  </cacheSource>
  <cacheFields count="21">
    <cacheField name="Date" numFmtId="0">
      <sharedItems containsNonDate="0" containsDate="1" containsString="0" containsBlank="1" minDate="2011-01-05T00:00:00" maxDate="2015-11-21T00:00:00"/>
    </cacheField>
    <cacheField name="Billing Rep" numFmtId="0">
      <sharedItems containsBlank="1"/>
    </cacheField>
    <cacheField name="Account  #" numFmtId="0">
      <sharedItems containsBlank="1" containsMixedTypes="1" containsNumber="1" containsInteger="1" minValue="20973" maxValue="9985510000"/>
    </cacheField>
    <cacheField name="Customer" numFmtId="0">
      <sharedItems containsBlank="1"/>
    </cacheField>
    <cacheField name="Meter #" numFmtId="0">
      <sharedItems containsBlank="1" containsMixedTypes="1" containsNumber="1" containsInteger="1" minValue="11615" maxValue="601855001"/>
    </cacheField>
    <cacheField name="Service Type" numFmtId="0">
      <sharedItems containsBlank="1" count="11">
        <s v="Gas"/>
        <s v="Electric"/>
        <s v="Both"/>
        <s v="Area light"/>
        <s v="Street Lights"/>
        <s v="Area lights"/>
        <s v="Demand"/>
        <m/>
        <s v="Elec" u="1"/>
        <s v="Gas " u="1"/>
        <s v="Electric " u="1"/>
      </sharedItems>
    </cacheField>
    <cacheField name="City" numFmtId="0">
      <sharedItems containsBlank="1"/>
    </cacheField>
    <cacheField name="State" numFmtId="0">
      <sharedItems containsBlank="1" count="4">
        <s v="ID"/>
        <s v="OR"/>
        <s v="WA"/>
        <m/>
      </sharedItems>
    </cacheField>
    <cacheField name="Order number" numFmtId="0">
      <sharedItems containsBlank="1" containsMixedTypes="1" containsNumber="1" containsInteger="1" minValue="13176" maxValue="4492514703"/>
    </cacheField>
    <cacheField name="Original Date of error" numFmtId="0">
      <sharedItems containsDate="1" containsBlank="1" containsMixedTypes="1" minDate="1905-05-30T00:00:00" maxDate="2011-08-12T00:00:00"/>
    </cacheField>
    <cacheField name="Reason for error" numFmtId="0">
      <sharedItems containsBlank="1"/>
    </cacheField>
    <cacheField name="How error was found" numFmtId="0">
      <sharedItems containsBlank="1"/>
    </cacheField>
    <cacheField name="Area responsible" numFmtId="0">
      <sharedItems containsBlank="1"/>
    </cacheField>
    <cacheField name="Lost gas use" numFmtId="0">
      <sharedItems containsBlank="1" containsMixedTypes="1" containsNumber="1" containsInteger="1" minValue="0" maxValue="203004"/>
    </cacheField>
    <cacheField name="Lost gas revenue" numFmtId="0">
      <sharedItems containsBlank="1" containsMixedTypes="1" containsNumber="1" minValue="0" maxValue="161659.85999999999"/>
    </cacheField>
    <cacheField name="Lost electric use" numFmtId="0">
      <sharedItems containsBlank="1" containsMixedTypes="1" containsNumber="1" containsInteger="1" minValue="0" maxValue="1592400"/>
    </cacheField>
    <cacheField name="Lost electric revenue" numFmtId="0">
      <sharedItems containsBlank="1" containsMixedTypes="1" containsNumber="1" minValue="15.67" maxValue="336369.93"/>
    </cacheField>
    <cacheField name="KW/ KVAR use" numFmtId="0">
      <sharedItems containsBlank="1" containsMixedTypes="1" containsNumber="1" containsInteger="1" minValue="22" maxValue="5931"/>
    </cacheField>
    <cacheField name="Acct exec" numFmtId="0">
      <sharedItems containsBlank="1"/>
    </cacheField>
    <cacheField name="Notes" numFmtId="0">
      <sharedItems containsBlank="1" longText="1"/>
    </cacheField>
    <cacheField name="Year" numFmtId="0">
      <sharedItems containsString="0" containsBlank="1" containsNumber="1" containsInteger="1" minValue="2011" maxValue="2015" count="6">
        <n v="2013"/>
        <n v="2014"/>
        <n v="2015"/>
        <n v="2012"/>
        <n v="2011"/>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ustomerSolutions" refreshedDate="42076.689384837962" createdVersion="3" refreshedVersion="3" minRefreshableVersion="3" recordCount="45128">
  <cacheSource type="worksheet">
    <worksheetSource ref="B1:O1048576" sheet="Unbilled Data" r:id="rId2"/>
  </cacheSource>
  <cacheFields count="14">
    <cacheField name="REV_CLASS_CDE" numFmtId="0">
      <sharedItems containsBlank="1" count="3">
        <s v="01"/>
        <s v="21"/>
        <m/>
      </sharedItems>
    </cacheField>
    <cacheField name="SRV_CDE" numFmtId="0">
      <sharedItems containsBlank="1" count="3">
        <s v="E"/>
        <s v="G"/>
        <m/>
      </sharedItems>
    </cacheField>
    <cacheField name="STATE_CDE" numFmtId="0">
      <sharedItems containsBlank="1"/>
    </cacheField>
    <cacheField name="Year" numFmtId="0">
      <sharedItems containsString="0" containsBlank="1" containsNumber="1" containsInteger="1" minValue="2006" maxValue="2015" count="10">
        <n v="2008"/>
        <n v="2009"/>
        <n v="2010"/>
        <n v="2011"/>
        <n v="2012"/>
        <n v="2013"/>
        <n v="2014"/>
        <n v="2015"/>
        <n v="2006"/>
        <m/>
      </sharedItems>
    </cacheField>
    <cacheField name="MinYear" numFmtId="0">
      <sharedItems containsString="0" containsBlank="1" containsNumber="1" containsInteger="1" minValue="2009" maxValue="2015"/>
    </cacheField>
    <cacheField name="MaxYear" numFmtId="0">
      <sharedItems containsString="0" containsBlank="1" containsNumber="1" containsInteger="1" minValue="2009" maxValue="2015"/>
    </cacheField>
    <cacheField name="USAGE_PT_KY" numFmtId="0">
      <sharedItems containsString="0" containsBlank="1" containsNumber="1" containsInteger="1" minValue="13972300" maxValue="500310713"/>
    </cacheField>
    <cacheField name="CountOfCREATION_DTE" numFmtId="0">
      <sharedItems containsString="0" containsBlank="1" containsNumber="1" containsInteger="1" minValue="1" maxValue="12"/>
    </cacheField>
    <cacheField name="BILL_CORRECT_CDE" numFmtId="0">
      <sharedItems containsBlank="1" count="4">
        <m/>
        <s v=""/>
        <s v="X"/>
        <s v="CENTRAL PRE-MIX" u="1"/>
      </sharedItems>
    </cacheField>
    <cacheField name="SRV_BILL_CDE" numFmtId="0">
      <sharedItems containsBlank="1"/>
    </cacheField>
    <cacheField name="Days" numFmtId="0">
      <sharedItems containsString="0" containsBlank="1" containsNumber="1" containsInteger="1" minValue="0" maxValue="857"/>
    </cacheField>
    <cacheField name="AvgOfDAYS_OF_SRV" numFmtId="0">
      <sharedItems containsString="0" containsBlank="1" containsNumber="1" minValue="0" maxValue="857"/>
    </cacheField>
    <cacheField name="SumOfSRV_AMT" numFmtId="0">
      <sharedItems containsString="0" containsBlank="1" containsNumber="1" containsInteger="1" minValue="0" maxValue="0"/>
    </cacheField>
    <cacheField name="SumOfUSAGE_QTY" numFmtId="0">
      <sharedItems containsString="0" containsBlank="1" containsNumber="1" containsInteger="1" minValue="1" maxValue="540532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zmj9b" refreshedDate="42347.361967013887" createdVersion="3" refreshedVersion="3" minRefreshableVersion="3" recordCount="247">
  <cacheSource type="worksheet">
    <worksheetSource ref="A1:E1048576" sheet="Sheet1" r:id="rId2"/>
  </cacheSource>
  <cacheFields count="5">
    <cacheField name="STATE_CDE" numFmtId="0">
      <sharedItems containsBlank="1" count="5">
        <s v="WA"/>
        <s v="OR"/>
        <s v="ID"/>
        <s v="MT"/>
        <m/>
      </sharedItems>
    </cacheField>
    <cacheField name="MTR_RDG_CDE" numFmtId="0">
      <sharedItems containsBlank="1" count="16">
        <s v="E"/>
        <s v="C"/>
        <s v="F"/>
        <s v="I"/>
        <s v="K"/>
        <s v="P"/>
        <s v="Q"/>
        <s v="R"/>
        <s v="S"/>
        <s v="T"/>
        <s v="B"/>
        <s v="V"/>
        <s v="N"/>
        <s v="A"/>
        <s v="W"/>
        <m/>
      </sharedItems>
    </cacheField>
    <cacheField name="Year" numFmtId="0">
      <sharedItems containsString="0" containsBlank="1" containsNumber="1" containsInteger="1" minValue="2011" maxValue="2015" count="6">
        <n v="2011"/>
        <n v="2012"/>
        <n v="2013"/>
        <n v="2014"/>
        <n v="2015"/>
        <m/>
      </sharedItems>
    </cacheField>
    <cacheField name="CountOfUSAGE_PT_KY" numFmtId="0">
      <sharedItems containsString="0" containsBlank="1" containsNumber="1" containsInteger="1" minValue="1" maxValue="3257813"/>
    </cacheField>
    <cacheField name="Estimated" numFmtId="0">
      <sharedItems containsString="0" containsBlank="1" containsNumber="1" containsInteger="1" minValue="0" maxValue="652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9">
  <r>
    <d v="2013-01-04T00:00:00"/>
    <s v="Mary"/>
    <n v="730122714"/>
    <s v="Mark Bowen"/>
    <n v="511751"/>
    <x v="0"/>
    <s v="Lewiston"/>
    <x v="0"/>
    <n v="834334502"/>
    <d v="2012-10-22T00:00:00"/>
    <s v="Meter install not turned in"/>
    <s v="Customer call"/>
    <s v="Gas serviceman"/>
    <n v="154"/>
    <n v="123.8"/>
    <m/>
    <m/>
    <m/>
    <m/>
    <s v="G mtr installed approx. Oct 2012 but the ppwk was not turned in"/>
    <x v="0"/>
  </r>
  <r>
    <d v="2013-01-07T00:00:00"/>
    <s v="Mary"/>
    <n v="250145806"/>
    <s v="Ginny Muilenburg"/>
    <n v="507831"/>
    <x v="0"/>
    <s v="CDA"/>
    <x v="0"/>
    <n v="148313659"/>
    <d v="2012-04-25T00:00:00"/>
    <s v="Meter install not turned in"/>
    <s v="Leak Survey"/>
    <s v="Gas serviceman"/>
    <n v="300"/>
    <n v="258.06"/>
    <m/>
    <m/>
    <m/>
    <m/>
    <s v="G mtr installed 4/25/12 but ppwk was not turned in"/>
    <x v="0"/>
  </r>
  <r>
    <d v="2013-01-08T00:00:00"/>
    <s v="Heather"/>
    <n v="450130824"/>
    <s v="Carol J Dubois"/>
    <n v="636192"/>
    <x v="0"/>
    <s v="Roseburg"/>
    <x v="1"/>
    <n v="589333801"/>
    <d v="2011-01-28T00:00:00"/>
    <s v="Stopped meter not caught until 4th visit"/>
    <s v="Billing"/>
    <s v="Gas serviceman"/>
    <n v="210"/>
    <n v="241.21"/>
    <m/>
    <m/>
    <m/>
    <m/>
    <s v="New customer opened in June of 2010.  No use was registering on the gas meter so order 638276345 was sent 1/27/11 by billing to check for stopped meter.  The gas serviceman noted the meter was ok and the customer was not using gas.  Another order 99332625 was sent by billing on 11/28/12 and was resolved as meter ok.  I saw that the manual read the serviceman obtained was different than the ert read we had been billing with, so I sent another order 736332774 on 12/3/12 to have the ert checked.  The collector went out and obtained a meter read.  Another order was sent on 12/24/12 and the ert was finally changed out and the order was resolved as mechanical index broken.  This appears to have been stopped since the customer opened their account in 2010 and this took 4 field visits to resolve."/>
    <x v="0"/>
  </r>
  <r>
    <d v="2013-01-08T00:00:00"/>
    <s v="Sarah"/>
    <n v="170145258"/>
    <s v="Spokane International Airport"/>
    <n v="503269"/>
    <x v="0"/>
    <s v="Spokane"/>
    <x v="2"/>
    <m/>
    <d v="2012-10-31T00:00:00"/>
    <s v="Gas meter installed 10-31-12 but never put in CSS"/>
    <s v="Accounts not billed"/>
    <s v="GAS"/>
    <n v="380"/>
    <n v="315.61"/>
    <m/>
    <m/>
    <m/>
    <m/>
    <s v="G meter installed 10-31-12 but the Job wasn’t closed until 12/21/12 there for never showing on account and not billed nor read."/>
    <x v="0"/>
  </r>
  <r>
    <d v="2013-01-08T00:00:00"/>
    <s v="Sarah"/>
    <n v="50145258"/>
    <s v="Spokane International Airport"/>
    <n v="503678"/>
    <x v="0"/>
    <s v="Spokane"/>
    <x v="2"/>
    <m/>
    <d v="2012-10-31T00:00:00"/>
    <s v="Gas meter installed 10-31-12 but never put in CSS"/>
    <s v="Accounts not billed"/>
    <s v="GAS"/>
    <n v="6055"/>
    <n v="4933.66"/>
    <m/>
    <m/>
    <m/>
    <m/>
    <s v="G meter installed 10-31-12 but the Job wasn’t closed until 12/21/12 there for never showing on account and not billed nor read."/>
    <x v="0"/>
  </r>
  <r>
    <d v="2013-01-09T00:00:00"/>
    <s v="Kim"/>
    <n v="490150601"/>
    <s v="Pamela Stamey"/>
    <n v="12176499"/>
    <x v="1"/>
    <s v="Pierce"/>
    <x v="0"/>
    <n v="344333024"/>
    <d v="2012-09-13T00:00:00"/>
    <s v="Meter install not turned in"/>
    <s v="Billing"/>
    <s v="Electic "/>
    <m/>
    <m/>
    <n v="282"/>
    <n v="72.83"/>
    <m/>
    <m/>
    <s v="Eletric meter installed on 09-13-2012 but not in css. "/>
    <x v="0"/>
  </r>
  <r>
    <d v="2013-01-09T00:00:00"/>
    <s v="Kim"/>
    <n v="290092112"/>
    <s v="Ashlyn Marion"/>
    <n v="511772"/>
    <x v="0"/>
    <s v="Lewiston"/>
    <x v="0"/>
    <n v="589325426"/>
    <d v="2012-10-26T00:00:00"/>
    <s v="Meter install not turned in"/>
    <s v="Costruction Tech"/>
    <s v="GAS"/>
    <n v="101"/>
    <n v="121.71"/>
    <m/>
    <m/>
    <m/>
    <m/>
    <s v="Gas meter installed 10-29-2012 and paper work was not turned in. "/>
    <x v="0"/>
  </r>
  <r>
    <d v="2013-01-09T00:00:00"/>
    <s v="Kim"/>
    <n v="610143333"/>
    <s v="Nez Perce Tribal Gaming"/>
    <n v="511748"/>
    <x v="0"/>
    <s v="Lewiston"/>
    <x v="0"/>
    <n v="197325420"/>
    <d v="2012-11-15T00:00:00"/>
    <s v="Meter install not turned in"/>
    <s v="Costruction Tech"/>
    <s v="GAS"/>
    <n v="704"/>
    <n v="575.27"/>
    <m/>
    <m/>
    <m/>
    <m/>
    <s v="Gas meter installed 11-15-2012 and paper work was not turned in, meter installed on account 01/08/2013"/>
    <x v="0"/>
  </r>
  <r>
    <d v="2013-01-09T00:00:00"/>
    <s v="Kim"/>
    <n v="130141815"/>
    <s v="John McVicars"/>
    <n v="511742"/>
    <x v="0"/>
    <s v="Lewiston"/>
    <x v="0"/>
    <n v="83425484"/>
    <d v="2012-01-13T00:00:00"/>
    <s v="Meter install not turned in"/>
    <s v="Costruction Tech"/>
    <s v="GAS"/>
    <n v="31"/>
    <n v="33.79"/>
    <m/>
    <m/>
    <m/>
    <m/>
    <s v="Gas meter installed 11-13-2012 and paper work was not turned in. meter installed on the account 01/08/13"/>
    <x v="0"/>
  </r>
  <r>
    <d v="2013-01-11T00:00:00"/>
    <s v="Mary"/>
    <n v="610149110"/>
    <s v="Orchard Townhouse LLC"/>
    <n v="15625328"/>
    <x v="1"/>
    <s v="Spokane"/>
    <x v="2"/>
    <s v="None"/>
    <d v="2012-06-20T00:00:00"/>
    <s v="Elec mtr installed w/o an open acct"/>
    <s v="Failed Bill report"/>
    <s v="Electic "/>
    <m/>
    <m/>
    <n v="1044"/>
    <n v="81.84"/>
    <m/>
    <m/>
    <s v="Elec meter was installed 6/20/12 &amp; acct not opened until 9/19/12. Elec temp meter was removed 10/12/12 with a rd of E-1311, prorated lost use frm install to open date &amp; wrote off 1044 Kwh. "/>
    <x v="0"/>
  </r>
  <r>
    <d v="2013-01-15T00:00:00"/>
    <s v="Heather"/>
    <n v="90086604"/>
    <s v="Max D Storch"/>
    <n v="505138"/>
    <x v="0"/>
    <s v="Osburn"/>
    <x v="0"/>
    <n v="442265211"/>
    <d v="2012-11-07T00:00:00"/>
    <s v="Meter install not turned in"/>
    <s v="Billing"/>
    <s v="Construction"/>
    <n v="57"/>
    <n v="45.89"/>
    <m/>
    <m/>
    <m/>
    <m/>
    <s v="Gas meter was changed on 11/7/12 but change wasn’t processed in CSS until 12/19/12.  One month lost use."/>
    <x v="0"/>
  </r>
  <r>
    <d v="2013-01-15T00:00:00"/>
    <s v="Heather"/>
    <n v="490091806"/>
    <s v="Molly B Damn"/>
    <n v="502888"/>
    <x v="0"/>
    <s v="Wallace"/>
    <x v="0"/>
    <n v="1264172"/>
    <d v="2012-11-13T00:00:00"/>
    <s v="Meter install not turned in"/>
    <s v="Billing"/>
    <s v="Construction"/>
    <n v="73"/>
    <n v="58.77"/>
    <m/>
    <m/>
    <m/>
    <m/>
    <s v="Gas meter was changed on 11/13/12 but change wasn't processed in CSS until 12/19/12.  One month lost use."/>
    <x v="0"/>
  </r>
  <r>
    <d v="2013-01-21T00:00:00"/>
    <s v="Kim"/>
    <n v="217384"/>
    <s v="Charles J Manley"/>
    <n v="504256"/>
    <x v="0"/>
    <s v="Roseburg"/>
    <x v="1"/>
    <m/>
    <d v="2012-10-11T00:00:00"/>
    <s v="Meter changed paper work not turned in"/>
    <s v="Billing"/>
    <s v="GAS"/>
    <n v="241"/>
    <n v="294.95999999999998"/>
    <m/>
    <m/>
    <m/>
    <m/>
    <s v="Gas meter was changed out on 10/11/12 but change wasn't processed. Three months lost use. "/>
    <x v="0"/>
  </r>
  <r>
    <d v="2013-01-22T00:00:00"/>
    <s v="Kim "/>
    <n v="10147997"/>
    <s v="Comcast"/>
    <n v="18525509"/>
    <x v="1"/>
    <s v="Spokane"/>
    <x v="2"/>
    <n v="246335156"/>
    <d v="2012-07-11T00:00:00"/>
    <s v="Wrong meter type was installed here "/>
    <s v="Billing"/>
    <s v="Electic "/>
    <m/>
    <m/>
    <n v="2580"/>
    <n v="297.98"/>
    <m/>
    <m/>
    <s v="Wrong eletric meter type installed resulting in the meter not registering any usage. "/>
    <x v="0"/>
  </r>
  <r>
    <d v="2013-01-22T00:00:00"/>
    <s v="Heather"/>
    <n v="130077009"/>
    <s v="Greenleaf Landscaping Inc"/>
    <n v="52942"/>
    <x v="1"/>
    <s v="Spokane Valley"/>
    <x v="2"/>
    <n v="99335151"/>
    <d v="2011-10-06T00:00:00"/>
    <s v="Partial equipment failure"/>
    <s v="Meter reader"/>
    <s v="Partial equipment failure"/>
    <m/>
    <m/>
    <n v="45091"/>
    <n v="5043.6000000000004"/>
    <m/>
    <m/>
    <s v="The electric meter was changed on a sample meter test on 10/6/11. As soon as the meter was changed the usage dropped.  On 1/11/13 metershop found that the meter was running slow due to a possible intermittent potential coil.  No rebilling per Catherine Bryan.  "/>
    <x v="0"/>
  </r>
  <r>
    <d v="2013-01-28T00:00:00"/>
    <s v="Heather"/>
    <n v="134592"/>
    <s v="Russell Dale"/>
    <n v="300618"/>
    <x v="0"/>
    <s v="Medford"/>
    <x v="1"/>
    <n v="344335986"/>
    <d v="2008-01-08T00:00:00"/>
    <s v="Incorrect correction code"/>
    <s v="Field visit"/>
    <s v="Gas or programming error"/>
    <n v="7828"/>
    <n v="9225.66"/>
    <m/>
    <m/>
    <m/>
    <m/>
    <s v="Gas meter was changed on 1/8/2008.  New meter was set with a 7 inch correction code of 1 and should have been a 2 pound correction code of 4.  The customer has been underbilled by 7% since the change date."/>
    <x v="0"/>
  </r>
  <r>
    <d v="2013-02-07T00:00:00"/>
    <s v="Mary"/>
    <n v="90053436"/>
    <s v="Roberts Creek Water Dist"/>
    <n v="620291"/>
    <x v="0"/>
    <s v="Roseburg"/>
    <x v="1"/>
    <n v="295336462"/>
    <d v="2005-04-29T00:00:00"/>
    <s v="Incorrect correction code"/>
    <s v="Service work order"/>
    <s v="GAS"/>
    <n v="74"/>
    <n v="79.61"/>
    <m/>
    <m/>
    <m/>
    <m/>
    <s v="Gas meter installed with incorrection code of 2 pound set. It was a 7 inch. Incorrect since meter install 4/29/2005. "/>
    <x v="0"/>
  </r>
  <r>
    <d v="2013-02-08T00:00:00"/>
    <s v="Heather"/>
    <n v="262132"/>
    <s v="Henley High School"/>
    <n v="3293550"/>
    <x v="0"/>
    <s v="Klamath Falls "/>
    <x v="1"/>
    <n v="540336551"/>
    <s v="1996?"/>
    <s v="Meter not installed on system"/>
    <s v="Field visit"/>
    <s v="Construction"/>
    <n v="435"/>
    <n v="434"/>
    <m/>
    <m/>
    <m/>
    <m/>
    <s v="Gas meter was found in the field, but was never installed in CSS.  Per construction manager believes this meter may have been installed in 1996 for batting cages at the high school.  There are no jobs or orders regarding this meter on the account.  With the possibility of it being in the field for such a long period of time, it’s difficult to tell if the meter has wrapped around or if the read of 435 on 2/8/13 is the total use on the meter."/>
    <x v="0"/>
  </r>
  <r>
    <d v="2013-02-13T00:00:00"/>
    <s v="Heather"/>
    <n v="450149396"/>
    <s v="Alex B Watson"/>
    <n v="12113064"/>
    <x v="2"/>
    <s v="Clarkston"/>
    <x v="2"/>
    <m/>
    <d v="2012-11-01T00:00:00"/>
    <s v="System error"/>
    <s v="Billing edit"/>
    <s v="System error/billing"/>
    <n v="369"/>
    <n v="302.89999999999998"/>
    <n v="3485"/>
    <n v="273.66000000000003"/>
    <m/>
    <m/>
    <s v="Customer opened account here as of 10/6/12.  Account has not billed since it opened.  Hit the failed bill report on 2/7/13. I believe it hasn’t billed due to another removed electric meter but have programmers looking into it.  The customer has not called in about their billing and it is their only open account with us.  This account hit the accounts not billed report but was not looked at by billing rep, unknown if it hit other reports or exception reports prior to 2/7/13.  "/>
    <x v="0"/>
  </r>
  <r>
    <d v="2013-02-19T00:00:00"/>
    <s v="Heather"/>
    <n v="730147081"/>
    <s v="Inland Idaho LLC"/>
    <s v="C12177146"/>
    <x v="1"/>
    <s v="CDA"/>
    <x v="0"/>
    <n v="491336524"/>
    <d v="2012-11-13T00:00:00"/>
    <s v="CTs wired incorrectly"/>
    <s v="Billing  "/>
    <s v="Metershop"/>
    <m/>
    <m/>
    <n v="36520"/>
    <n v="2985.46"/>
    <n v="22"/>
    <m/>
    <s v="Electric meter was installed on 11/13/2012.  No use had registered on the meter.  On 2/7/13 metershop found that cts were wired backwards so the meter was not registering any use.  "/>
    <x v="0"/>
  </r>
  <r>
    <d v="2013-02-22T00:00:00"/>
    <s v="Heather"/>
    <n v="2305764"/>
    <s v="Gerald R Arp"/>
    <n v="12098871"/>
    <x v="1"/>
    <s v="Spokane Valley"/>
    <x v="2"/>
    <n v="197337324"/>
    <s v="Unknown"/>
    <s v="Meter not installed on system"/>
    <s v="Meter reader"/>
    <s v="Construction"/>
    <m/>
    <m/>
    <n v="23879"/>
    <n v="2302"/>
    <m/>
    <m/>
    <s v="The meter reader on 2/21/13 found meter 12098871 on the shop that was not on our system.  It is unknown when the meter was installed as there are not any jobs or field orders on the account for this meter.  I believe it was within the past 10 years based on the meter type found here."/>
    <x v="0"/>
  </r>
  <r>
    <d v="2013-02-27T00:00:00"/>
    <s v="Sarah"/>
    <n v="490136062"/>
    <s v="Sean Fossey"/>
    <n v="12174368"/>
    <x v="1"/>
    <s v="Evans "/>
    <x v="2"/>
    <m/>
    <d v="2012-11-09T00:00:00"/>
    <s v="Meter was removed, but never billed."/>
    <s v="Exception Report"/>
    <s v="Construction tech"/>
    <m/>
    <m/>
    <n v="357"/>
    <n v="32.72"/>
    <m/>
    <m/>
    <s v="The meter was removed as of 11-09-12 but never billed on the account, now  new meter installed in January and old meter holding up Billing.  Changed status on removed meter to removed and billed so can bill for new meter."/>
    <x v="0"/>
  </r>
  <r>
    <d v="2013-03-11T00:00:00"/>
    <s v="Heather"/>
    <n v="530149945"/>
    <s v="Dolce Bella Vita LLC"/>
    <m/>
    <x v="3"/>
    <s v="Sandpoint"/>
    <x v="0"/>
    <n v="785338153"/>
    <d v="1999-05-03T00:00:00"/>
    <s v="Area light not being billed"/>
    <s v="Field visit"/>
    <s v="Unknown"/>
    <m/>
    <m/>
    <m/>
    <n v="1870.82"/>
    <m/>
    <m/>
    <s v="100 HPS light installed here in 1998, on 5/3/1999 light was removed from the system but left in the field and hasn't been billed since."/>
    <x v="0"/>
  </r>
  <r>
    <d v="2013-03-13T00:00:00"/>
    <s v="Sarah"/>
    <n v="90152209"/>
    <s v="Spokane International Airport"/>
    <s v="T12179983"/>
    <x v="1"/>
    <s v="Spokane"/>
    <x v="2"/>
    <n v="834337718"/>
    <s v="Unknown"/>
    <s v="E meter never installed (no job)"/>
    <s v="Field visit"/>
    <s v="Electric"/>
    <m/>
    <m/>
    <n v="19468"/>
    <n v="1854.3"/>
    <m/>
    <m/>
    <s v="E meter was never installed on CSS and an account wasn’t ever created for it."/>
    <x v="0"/>
  </r>
  <r>
    <d v="2013-03-19T00:00:00"/>
    <s v="Heather"/>
    <n v="530065994"/>
    <s v="Kayla A Bandy"/>
    <s v="0D705632W"/>
    <x v="0"/>
    <s v="Grants Pass"/>
    <x v="1"/>
    <n v="491338213"/>
    <s v="Prior to 2007"/>
    <s v="Gas ert programmed to incorrect foot drive"/>
    <s v="Reconnect "/>
    <s v="GAS"/>
    <n v="1924"/>
    <n v="2354.9299999999998"/>
    <m/>
    <m/>
    <m/>
    <m/>
    <s v="The gas meter was changed on 3/12/13 and it was found that the ert attached to the meter (installed sometime after 2004) was programmed to a 1 foot drive and should have been a 2 foot drive.  The customer was billed for half their actual use.  "/>
    <x v="0"/>
  </r>
  <r>
    <d v="2013-03-19T00:00:00"/>
    <s v="Heather"/>
    <n v="290123847"/>
    <s v="Christian Snively Construction"/>
    <n v="652881"/>
    <x v="0"/>
    <s v="White City"/>
    <x v="1"/>
    <n v="638338023"/>
    <d v="2009-09-09T00:00:00"/>
    <s v="Gas ert programmed to incorrect foot drive"/>
    <s v="Collections order"/>
    <s v="GAS"/>
    <n v="7589"/>
    <n v="8629.65"/>
    <m/>
    <m/>
    <m/>
    <m/>
    <s v="Gas meter was installed on 9/9/2009.  On 3/7/13 we were out for disconnection of service and found that the physical and ert reads were not matching.  The ert was programmed to a 1 foot drive and should have been a 2 found drive, billing the customer for half their actual use since the meter was installed."/>
    <x v="0"/>
  </r>
  <r>
    <d v="2013-03-28T00:00:00"/>
    <s v="Kim"/>
    <n v="90140198"/>
    <s v="CD's Quality Automotive repair"/>
    <n v="12113971"/>
    <x v="1"/>
    <s v="Priest River"/>
    <x v="0"/>
    <n v="785288324"/>
    <d v="2011-08-11T00:00:00"/>
    <s v="Meter not installed on system"/>
    <s v="Customer"/>
    <s v="Construction"/>
    <m/>
    <m/>
    <n v="24457"/>
    <n v="2094.23"/>
    <m/>
    <m/>
    <s v="Order 785288324 was completed incorrectly and meter never was installed on the account. Meter installed out in the field 08/18/11. "/>
    <x v="0"/>
  </r>
  <r>
    <d v="2013-04-01T00:00:00"/>
    <s v="Heather"/>
    <n v="170050177"/>
    <s v="Dist 9-Eagle Point SD9/BG Club"/>
    <n v="652831"/>
    <x v="0"/>
    <s v="White City"/>
    <x v="1"/>
    <n v="246343910"/>
    <d v="2009-08-11T00:00:00"/>
    <s v="Gas ert programmed to incorrect foot drive"/>
    <s v="Field visit"/>
    <s v="GAS"/>
    <n v="3660"/>
    <n v="3858.59"/>
    <m/>
    <m/>
    <m/>
    <m/>
    <s v="The gas meter was changed on 8/11/2009.  The ert that was installed on the gas meter was programmed to a 1 foot drive and should have been a 2 foot drive, billing the customer for half their actual usage."/>
    <x v="0"/>
  </r>
  <r>
    <d v="2013-04-11T00:00:00"/>
    <s v="Heather"/>
    <n v="570151533"/>
    <s v="Jaclyn R Gazzano"/>
    <n v="91786286"/>
    <x v="1"/>
    <s v="Spokane"/>
    <x v="2"/>
    <n v="148337979"/>
    <d v="2012-12-05T00:00:00"/>
    <s v="Meter reader reading incorrect meter"/>
    <s v="Billing"/>
    <s v="Meter reading"/>
    <m/>
    <m/>
    <n v="1261"/>
    <n v="99.12"/>
    <m/>
    <m/>
    <s v="The meter reader has swapped the meter reads between these 2 units for 4 months.  Unit C was overbilled and I have rebilled 4 months for 2 different customers, which will be a credit for each.  Unit D has been underbilled for 4 months affecting 2 different customers, both of whose accounts are closed.  "/>
    <x v="0"/>
  </r>
  <r>
    <d v="2013-04-12T00:00:00"/>
    <s v="Mary"/>
    <n v="450092800"/>
    <s v="Goosberries"/>
    <n v="629913"/>
    <x v="0"/>
    <s v="Grants Pass"/>
    <x v="1"/>
    <n v="148344838"/>
    <d v="2005-10-18T00:00:00"/>
    <s v="Incorrect correction code"/>
    <s v="Service work order"/>
    <s v="GAS"/>
    <n v="3097"/>
    <n v="3498.22"/>
    <m/>
    <m/>
    <m/>
    <m/>
    <s v="Gas meter was installed with incorrect correction code of 2 pound set. Should be a correction code of 6 since meter installed in 2005"/>
    <x v="0"/>
  </r>
  <r>
    <d v="2013-04-26T00:00:00"/>
    <s v="Heather"/>
    <n v="730134576"/>
    <s v="Eric C Orme"/>
    <n v="12109260"/>
    <x v="1"/>
    <s v="Spokane"/>
    <x v="2"/>
    <n v="99344299"/>
    <d v="2012-05-10T00:00:00"/>
    <s v="Incorrect rate schedule"/>
    <s v="DSM"/>
    <s v="Metershop"/>
    <m/>
    <m/>
    <n v="36869"/>
    <n v="3212.15"/>
    <m/>
    <m/>
    <s v="In May of 2012 customer had solar installed and we installed a production meter onsite. With the new meter install, the rate schedules were incorrect on both electric meters.  The net meter which should bill for the customers use less what they generated was not billing for anything, because it was incorrectly put at a schedule 63.  The production meter which should not bill anything, was billing for the kwh use that they generated, not what they actually used.  In addition the customer was overpaid an incentive in August of 2012 for kwhs that were used not that were generated."/>
    <x v="0"/>
  </r>
  <r>
    <d v="2013-05-14T00:00:00"/>
    <s v="Mary"/>
    <n v="210064745"/>
    <s v="Igor Chaplugin"/>
    <n v="15008411"/>
    <x v="1"/>
    <s v="Spokane"/>
    <x v="2"/>
    <n v="785346452"/>
    <d v="2012-11-28T00:00:00"/>
    <s v="elec mtr changed &amp; should have been instl"/>
    <s v="Meter reader"/>
    <s v="Electric"/>
    <m/>
    <m/>
    <n v="4777"/>
    <n v="372.59"/>
    <m/>
    <m/>
    <s v="meterman completed change mtr instead of new install for new shop meter. Elec for house went unbilled for 6 months. "/>
    <x v="0"/>
  </r>
  <r>
    <d v="2013-05-21T00:00:00"/>
    <s v="Heather"/>
    <n v="1834659"/>
    <s v="School District 272"/>
    <s v="C12143975"/>
    <x v="1"/>
    <s v="Rathdrum"/>
    <x v="0"/>
    <n v="932334796"/>
    <d v="2009-08-27T00:00:00"/>
    <s v="Demand meter not installed"/>
    <s v="Field visit"/>
    <s v="Construction - paper job"/>
    <m/>
    <m/>
    <m/>
    <n v="2173.77"/>
    <s v="30 kw/month"/>
    <s v="Sharmon Schmitt"/>
    <s v="Meter intalled in 2009 via paper job, demand did not get installed on the account.  Customer has not been billed for demand."/>
    <x v="0"/>
  </r>
  <r>
    <d v="2013-05-21T00:00:00"/>
    <s v="Heather"/>
    <n v="450144829"/>
    <s v="Haley L Adams"/>
    <n v="71235436"/>
    <x v="1"/>
    <s v="Spokane"/>
    <x v="2"/>
    <n v="589346838"/>
    <d v="2013-05-16T00:00:00"/>
    <s v="Theft of service, osm reconnected in error"/>
    <s v="Reconnect order"/>
    <s v="OSM"/>
    <m/>
    <m/>
    <m/>
    <n v="148.16999999999999"/>
    <m/>
    <m/>
    <s v="OSM out for reconnect on 5/16/13 and found meter tampered with and meter damaged.  OSM changed meter and reconnected so unable to charge for theft."/>
    <x v="0"/>
  </r>
  <r>
    <d v="2013-05-21T00:00:00"/>
    <s v="Heather"/>
    <n v="90150262"/>
    <s v="Marian Grace Fleming"/>
    <n v="12043104"/>
    <x v="1"/>
    <s v="Hayden"/>
    <x v="0"/>
    <n v="834346802"/>
    <d v="2013-05-15T00:00:00"/>
    <s v="Theft of service, osm reconnected in error"/>
    <s v="Reconnect order"/>
    <s v="OSM"/>
    <m/>
    <m/>
    <m/>
    <n v="125.67"/>
    <m/>
    <m/>
    <s v="OSM out for reconnect on 5/15/13 and found customer had turned themselves on. OSM reconnected anyways so unable to charge for theft."/>
    <x v="0"/>
  </r>
  <r>
    <d v="2013-05-21T00:00:00"/>
    <s v="Mary"/>
    <n v="210134214"/>
    <s v="Skamania Lodge"/>
    <n v="292442"/>
    <x v="0"/>
    <s v="Stevenson "/>
    <x v="2"/>
    <n v="736347053"/>
    <d v="2013-03-11T00:00:00"/>
    <s v="changed meter not processed in CSS"/>
    <s v="Zero Use report"/>
    <s v="Gas  serviceman"/>
    <n v="886"/>
    <n v="721.87"/>
    <m/>
    <m/>
    <m/>
    <m/>
    <s v="gas meter changed 3/11/13 but order was completed as changed correction code and not changed meter, thus mtr change did not process in css"/>
    <x v="0"/>
  </r>
  <r>
    <d v="2013-06-04T00:00:00"/>
    <s v="Heather"/>
    <n v="370118219"/>
    <s v="Washington State Dept of Trans"/>
    <n v="93483417"/>
    <x v="1"/>
    <s v="Spokane"/>
    <x v="2"/>
    <n v="50347682"/>
    <d v="2012-03-13T00:00:00"/>
    <s v="Meter removed in error"/>
    <s v="Billing"/>
    <s v="Electric metershop"/>
    <m/>
    <m/>
    <n v="1788"/>
    <n v="407.21"/>
    <m/>
    <m/>
    <s v="Electric meter was removed from CSS in error due to metershop advising it had been removed from field.  Meter was still in the field."/>
    <x v="0"/>
  </r>
  <r>
    <d v="2013-06-04T00:00:00"/>
    <s v="Merry"/>
    <n v="524177"/>
    <s v="Idaho Transportation Dept"/>
    <s v="C12158717"/>
    <x v="1"/>
    <s v="Lewiston"/>
    <x v="0"/>
    <n v="687282358"/>
    <d v="2011-05-24T00:00:00"/>
    <s v="meter removed and not billed"/>
    <s v="Meter read Exception"/>
    <s v="Construction"/>
    <m/>
    <m/>
    <n v="2320"/>
    <n v="231.84"/>
    <m/>
    <m/>
    <s v="Electric Meter was removed and account wasn’t closed to create final billing to the remove read, account left open"/>
    <x v="0"/>
  </r>
  <r>
    <d v="2013-06-05T00:00:00"/>
    <s v="Heather"/>
    <n v="613779"/>
    <s v="West Plains Marine"/>
    <n v="34335"/>
    <x v="1"/>
    <s v="Spokane"/>
    <x v="2"/>
    <n v="883336129"/>
    <d v="2013-03-05T00:00:00"/>
    <s v="Disputed billing"/>
    <s v="Customer call"/>
    <m/>
    <m/>
    <m/>
    <n v="2480"/>
    <n v="271.75"/>
    <m/>
    <m/>
    <s v="Customer had 0 use on meter for 2 months, during field visit found transformer need refused.  When this was done, customer's heat kicked on causing 2480 kwhs use. Customer thought had everything off at breakers, disputing use. Per manager credited account."/>
    <x v="0"/>
  </r>
  <r>
    <d v="2013-06-10T00:00:00"/>
    <s v="Merry"/>
    <n v="290144449"/>
    <s v="Heather A McCutcheon"/>
    <s v="02772135W"/>
    <x v="0"/>
    <s v="Klamath Falls"/>
    <x v="1"/>
    <n v="50347933"/>
    <n v="2008"/>
    <s v="Gas ert programmed to the incorrect foot drive"/>
    <s v="Gas odor"/>
    <s v="GAS"/>
    <n v="1299"/>
    <n v="2310.9499999999998"/>
    <m/>
    <m/>
    <m/>
    <m/>
    <s v="Customer called in gas odor for wall furn, svcemn rebuilt msa and switched meter out, determined use billed half of what has been used by out read on meter/ programming would have been prior to current customer at this address Prior to 12/2006"/>
    <x v="0"/>
  </r>
  <r>
    <d v="2013-06-24T00:00:00"/>
    <s v="Kim "/>
    <n v="130150676"/>
    <s v="Patrick A Wolf"/>
    <n v="12180337"/>
    <x v="1"/>
    <s v="Clarkston"/>
    <x v="2"/>
    <n v="1333088"/>
    <d v="2012-12-18T00:00:00"/>
    <s v="Meter installed and not in system"/>
    <s v="Customer call"/>
    <s v="Construction"/>
    <m/>
    <m/>
    <n v="1142"/>
    <n v="127.08"/>
    <m/>
    <m/>
    <s v="Land lord called in trying to open account at address, and found that meter was never installed at the address."/>
    <x v="0"/>
  </r>
  <r>
    <d v="2013-07-01T00:00:00"/>
    <s v="Kim"/>
    <n v="114300"/>
    <s v="Agri Star Inc"/>
    <n v="830605"/>
    <x v="0"/>
    <s v="North Powder"/>
    <x v="1"/>
    <n v="99335183"/>
    <m/>
    <s v="Should be a 5 pound and keeps reverting back to 7 inches"/>
    <s v="Field visit"/>
    <m/>
    <n v="3426"/>
    <n v="4638.34"/>
    <m/>
    <m/>
    <m/>
    <m/>
    <s v="this is a 5 pound meter set and everyonce in a while it will bill with 1-7inch billing "/>
    <x v="0"/>
  </r>
  <r>
    <d v="2013-07-02T00:00:00"/>
    <s v="Sarah"/>
    <n v="330151426"/>
    <s v="Salvation Army"/>
    <n v="12181080"/>
    <x v="1"/>
    <s v="Spokane"/>
    <x v="2"/>
    <n v="1335728"/>
    <d v="2013-03-11T00:00:00"/>
    <s v="Job closed 6/28-13 but meter never intalled on acct back 3/11/13 like it should have been "/>
    <m/>
    <s v="Construction"/>
    <m/>
    <m/>
    <n v="480"/>
    <n v="69.02"/>
    <m/>
    <m/>
    <s v="Meter was never installed on acct when it was installed at premise on 3/11, didn’t get installed as of that date until 6/28."/>
    <x v="0"/>
  </r>
  <r>
    <d v="2013-07-12T00:00:00"/>
    <s v="Heather"/>
    <n v="2416027"/>
    <s v="Stan L. Baycroft"/>
    <n v="288991"/>
    <x v="0"/>
    <s v="Spokane"/>
    <x v="2"/>
    <n v="687349264"/>
    <d v="2012-05-04T00:00:00"/>
    <s v="Stopped meter not caught"/>
    <s v="Zero use"/>
    <s v="Billing"/>
    <n v="1429"/>
    <n v="1118.6300000000001"/>
    <m/>
    <m/>
    <m/>
    <m/>
    <s v="Gas index was stopped since 5/4/12 pmc where meter was changed.  Was not caught due to billing error in working zero use report. Because customer received large clb credit and due to length of time to catch, no rebilling done."/>
    <x v="0"/>
  </r>
  <r>
    <d v="2013-07-15T00:00:00"/>
    <s v="Heather"/>
    <n v="490109179"/>
    <s v="Jeneen J. Schuler "/>
    <n v="91213"/>
    <x v="0"/>
    <s v="Naples"/>
    <x v="0"/>
    <n v="687349794"/>
    <n v="2005"/>
    <s v="Gas ert programmed to incorrect foot drive"/>
    <s v="Field visit"/>
    <s v="GAS"/>
    <n v="1953"/>
    <n v="1898"/>
    <m/>
    <m/>
    <m/>
    <m/>
    <s v="Gas meter was changed out on 7/12/13 and the serviceman found that the ert on the meter was programmed to a 1 foot drive and should have been a 2 foot drive; billing the customer for only half their actual usage.  It appears the ert was installed back in 2005.  "/>
    <x v="0"/>
  </r>
  <r>
    <d v="2013-07-30T00:00:00"/>
    <s v="Mary"/>
    <n v="1416311"/>
    <s v="Colville School Dist 115"/>
    <n v="1250430"/>
    <x v="0"/>
    <s v="Colville"/>
    <x v="2"/>
    <n v="197350996"/>
    <d v="2012-12-21T00:00:00"/>
    <s v="Gas ert programmed to incorrect foot drive"/>
    <s v="Avista Maintenance"/>
    <s v="GAS"/>
    <n v="8899"/>
    <n v="2212.6"/>
    <m/>
    <m/>
    <m/>
    <m/>
    <s v="Found gm 1250430 PTZ (index) programmed as a 3M rotary instead of a 5M rotary since 12/21/12. "/>
    <x v="0"/>
  </r>
  <r>
    <d v="2013-08-13T00:00:00"/>
    <s v="Sarah"/>
    <n v="730052711"/>
    <s v="Gerald Krause"/>
    <s v="A20110068"/>
    <x v="1"/>
    <s v="Wilbur"/>
    <x v="2"/>
    <n v="834349189"/>
    <d v="2011-05-16T00:00:00"/>
    <s v="Meter was removed off account but has been here all along"/>
    <s v="Field visit"/>
    <s v="Meter reading"/>
    <m/>
    <m/>
    <n v="1272"/>
    <n v="102.86"/>
    <m/>
    <m/>
    <s v="Meter was removed off account but has been here all along.  Meter removed in 2011 with Zero use…read 7/10 01272."/>
    <x v="0"/>
  </r>
  <r>
    <d v="2013-08-15T00:00:00"/>
    <s v="Pam "/>
    <n v="2304708"/>
    <s v="Dana Electronics"/>
    <n v="58217"/>
    <x v="1"/>
    <s v="Spokane Valley"/>
    <x v="2"/>
    <n v="491322059"/>
    <d v="2010-04-01T00:00:00"/>
    <s v="lightening strike"/>
    <s v="field  visit"/>
    <m/>
    <m/>
    <m/>
    <n v="444000"/>
    <n v="30302.6"/>
    <m/>
    <m/>
    <s v="8-15 per Lance Noble burnt wires.  Maybe hit by lightning.  Under billed by 1/3rd"/>
    <x v="0"/>
  </r>
  <r>
    <d v="2013-08-15T00:00:00"/>
    <s v="Pam "/>
    <n v="730063858"/>
    <s v="Faye L Starnes"/>
    <n v="77721994"/>
    <x v="1"/>
    <s v="Spokane"/>
    <x v="2"/>
    <n v="589351919"/>
    <d v="2013-05-10T00:00:00"/>
    <s v="electric meter shop missed this"/>
    <s v="use questioned by meter reader "/>
    <s v="electric meter shop"/>
    <m/>
    <m/>
    <n v="4980"/>
    <n v="485.42"/>
    <m/>
    <m/>
    <s v="5-10 field order 785346171 billing sent to have meter checked=electric meter man investigated and said meter okay remodeling.. But customer was still living here."/>
    <x v="0"/>
  </r>
  <r>
    <d v="2013-08-21T00:00:00"/>
    <s v="Mary"/>
    <n v="130115723"/>
    <s v="Bi Mart"/>
    <n v="48639"/>
    <x v="1"/>
    <s v="Clarkston"/>
    <x v="2"/>
    <n v="785351270"/>
    <n v="2007"/>
    <s v="2 potential wires burnt "/>
    <s v="Field visit/meter change"/>
    <m/>
    <m/>
    <m/>
    <n v="1592400"/>
    <n v="130942.76"/>
    <m/>
    <s v="Ann Carey"/>
    <s v="Per mtrman, elec mtr replaced to ERT, discovered 2 potential wires burnt. No back billing as commercial dept changed rate sched 2x during this time period w/ no FR to investigate lost usage"/>
    <x v="0"/>
  </r>
  <r>
    <d v="2013-08-27T00:00:00"/>
    <s v="Heather"/>
    <n v="1809785"/>
    <s v="Richard M Anderson"/>
    <n v="12100703"/>
    <x v="1"/>
    <s v="Spokane Valley"/>
    <x v="2"/>
    <n v="932351993"/>
    <d v="2008-08-15T00:00:00"/>
    <s v="Meter removed from account in error"/>
    <s v="Billing"/>
    <s v="Electric metershop"/>
    <m/>
    <m/>
    <n v="34608"/>
    <n v="2719.11"/>
    <m/>
    <m/>
    <s v="On 8/15/2008 electric meter was changed, but was removed from CSS in error. Customer has not been billed for electric meter."/>
    <x v="0"/>
  </r>
  <r>
    <d v="2013-08-30T00:00:00"/>
    <s v="Heather"/>
    <n v="410089287"/>
    <s v="Paula A Nelson"/>
    <n v="629498"/>
    <x v="0"/>
    <s v="Ashland"/>
    <x v="1"/>
    <n v="638352756"/>
    <s v="Unknown"/>
    <s v="Meter not installedo n accuont"/>
    <s v="Customer call"/>
    <s v="Construction"/>
    <n v="5255"/>
    <n v="5701.97"/>
    <m/>
    <m/>
    <m/>
    <m/>
    <s v="New customer called to open account here.  There was an open account from 6/8/2005 with no meter installed.  No jobs or orders showing when meter may have been installed."/>
    <x v="0"/>
  </r>
  <r>
    <d v="2013-09-04T00:00:00"/>
    <s v="Heather"/>
    <n v="908761"/>
    <s v="Cheney Care Center"/>
    <n v="57072"/>
    <x v="0"/>
    <s v="Cheney"/>
    <x v="2"/>
    <n v="687336608"/>
    <d v="2009-06-17T00:00:00"/>
    <s v="Ert programmed to incorrect foot drive"/>
    <s v="Meter change"/>
    <s v="GAS"/>
    <n v="59618"/>
    <n v="46511.14"/>
    <m/>
    <m/>
    <m/>
    <m/>
    <s v="Ert was installed on meter on 6/17/2009 by the ert replacement project.  On 9/3/13 the gas metershop was out to change the meter and found the ert that was installed was programmed to a 5 foot drive and should have been a 10 foot drive. The customer was billed for half their actual use since 6/17/2009."/>
    <x v="0"/>
  </r>
  <r>
    <d v="2013-09-04T00:00:00"/>
    <s v="Merry"/>
    <n v="112071"/>
    <s v="Union School District"/>
    <n v="652875"/>
    <x v="0"/>
    <s v="Union"/>
    <x v="1"/>
    <n v="295352200"/>
    <d v="2013-08-21T00:00:00"/>
    <s v="Ert programmed to incorrect foot drive"/>
    <s v="Meter change"/>
    <s v="GAS"/>
    <n v="8452"/>
    <n v="8808.26"/>
    <m/>
    <m/>
    <m/>
    <m/>
    <s v="Meter installed 5/6/2010 and was found 8/23/2013 to have programmed wrong from the factory."/>
    <x v="0"/>
  </r>
  <r>
    <d v="2013-09-09T00:00:00"/>
    <s v="Heather"/>
    <n v="10128862"/>
    <s v="Dollar Tree Store"/>
    <n v="652874"/>
    <x v="0"/>
    <s v="La Grande"/>
    <x v="1"/>
    <n v="638352710"/>
    <d v="2010-02-23T00:00:00"/>
    <s v="Ert programmed to incorrect foot drive"/>
    <s v="Gas meter shop"/>
    <s v="Manufacturer"/>
    <n v="2073"/>
    <n v="2184.59"/>
    <m/>
    <m/>
    <m/>
    <m/>
    <s v="Ert installed on 2/23/10 was programmed to a 1 foot drive and should have been billed at a 2 foot drive, billing customer for half their actual use."/>
    <x v="0"/>
  </r>
  <r>
    <d v="2013-09-09T00:00:00"/>
    <s v="Heather"/>
    <n v="113933"/>
    <s v="Blue Mountain Automotive Mach"/>
    <n v="652876"/>
    <x v="0"/>
    <s v="La Grande"/>
    <x v="1"/>
    <n v="687352710"/>
    <d v="2010-04-06T00:00:00"/>
    <s v="Ert programmed to incorrect foot drive"/>
    <s v="Gas meter shop"/>
    <s v="Manufacturer"/>
    <n v="5219"/>
    <n v="5540.32"/>
    <m/>
    <m/>
    <m/>
    <m/>
    <s v="Ert installed on 04/06/2010 was programmed to a 1 foot drive and should have been billed at a 2 foot drive, billing customer for half their actual use."/>
    <x v="0"/>
  </r>
  <r>
    <d v="2013-09-13T00:00:00"/>
    <s v="Heather"/>
    <n v="650111669"/>
    <s v="Daniel J Zakour"/>
    <n v="652886"/>
    <x v="0"/>
    <s v="Medford"/>
    <x v="1"/>
    <n v="246353305"/>
    <d v="2009-06-18T00:00:00"/>
    <s v="Ert programmed to incorrect foot drive"/>
    <s v="Gas meter shop"/>
    <s v="Manufacturer"/>
    <n v="784"/>
    <n v="938.39"/>
    <m/>
    <m/>
    <m/>
    <m/>
    <s v="Ert installed on 9/18/2009 was programmed to a 1 foot drive and should have been billed at a 2 foot drive, billing customer for half their actual use until ert changed on 9/24/2010."/>
    <x v="0"/>
  </r>
  <r>
    <d v="2013-09-13T00:00:00"/>
    <s v="Heather"/>
    <n v="770104604"/>
    <s v="Ashland Tennis Fitness Club"/>
    <n v="652835"/>
    <x v="0"/>
    <s v="Ashland"/>
    <x v="1"/>
    <n v="99353395"/>
    <d v="2009-07-29T00:00:00"/>
    <s v="Ert programmed to incorrect foot drive"/>
    <s v="Gas meter shop"/>
    <s v="Manufacturer"/>
    <n v="13382"/>
    <n v="14438.62"/>
    <m/>
    <m/>
    <m/>
    <m/>
    <s v="Ert installed on 7/29/2009 was programmed to a 1 foot drive and should have been billed at a 2 foot drive, billing customer for half their actual use."/>
    <x v="0"/>
  </r>
  <r>
    <d v="2013-09-13T00:00:00"/>
    <s v="Heather"/>
    <n v="178701"/>
    <s v="Big 5 Corp"/>
    <n v="652876"/>
    <x v="0"/>
    <s v="Medford"/>
    <x v="1"/>
    <n v="491353304"/>
    <d v="2012-08-21T00:00:00"/>
    <s v="Ert programmed to incorrect foot drive"/>
    <s v="Gas meter shop"/>
    <s v="Manufacturer"/>
    <n v="1166"/>
    <n v="1158.6300000000001"/>
    <m/>
    <m/>
    <m/>
    <m/>
    <s v="Ert installed on 8/21/12 was programmed to a 1 foot drive and should have been billed at a 2 foot drive, billing customer for half their actual use."/>
    <x v="0"/>
  </r>
  <r>
    <d v="2013-09-13T00:00:00"/>
    <s v="Heather"/>
    <n v="730150192"/>
    <s v="Bricktowne Barrel House"/>
    <n v="652842"/>
    <x v="0"/>
    <s v="Medford"/>
    <x v="1"/>
    <n v="148353306"/>
    <d v="2013-03-11T00:00:00"/>
    <s v="Ert programmed to incorrect foot drive"/>
    <s v="Gas meter shop"/>
    <s v="Manufacturer"/>
    <n v="356"/>
    <n v="300.14"/>
    <m/>
    <m/>
    <m/>
    <m/>
    <s v="Ert installed on 3/11/13 was programmed to a 1 foot drive and should have been billed at a 2 foot drive, billing customer for half their actual use."/>
    <x v="0"/>
  </r>
  <r>
    <d v="2013-09-13T00:00:00"/>
    <s v="Heather"/>
    <n v="10066819"/>
    <s v="Bureau of Land Management"/>
    <n v="652891"/>
    <x v="0"/>
    <s v="Medford"/>
    <x v="1"/>
    <n v="491353305"/>
    <d v="2009-08-13T00:00:00"/>
    <s v="Ert programmed to incorrect foot drive"/>
    <s v="Gas meter shop"/>
    <s v="Manufacturer"/>
    <n v="1422"/>
    <n v="1522.09"/>
    <m/>
    <m/>
    <m/>
    <m/>
    <s v="Ert installed on 8/13/2009 was programmed to a 1 foot drive and should have been billed at a 2 foot drive, billing customer for half their actual use."/>
    <x v="0"/>
  </r>
  <r>
    <d v="2013-09-13T00:00:00"/>
    <s v="Heather"/>
    <n v="330044242"/>
    <s v="Dairy Queen"/>
    <n v="652858"/>
    <x v="0"/>
    <s v="Medford"/>
    <x v="1"/>
    <n v="246353304"/>
    <d v="2012-07-06T00:00:00"/>
    <s v="Ert programmed to incorrect foot drive"/>
    <s v="Gas meter shop"/>
    <s v="Manufacturer"/>
    <n v="2836"/>
    <n v="2934"/>
    <m/>
    <m/>
    <m/>
    <m/>
    <s v="Ert installed on 7/6/12 was programmed to a 1 foot drive and should have been billed at a 2 foot drive, billing customer for half their actual use."/>
    <x v="0"/>
  </r>
  <r>
    <d v="2013-09-13T00:00:00"/>
    <s v="Heather"/>
    <n v="650126261"/>
    <s v="Eastern Oregon Landscaping"/>
    <n v="652880"/>
    <x v="0"/>
    <s v="Island City"/>
    <x v="1"/>
    <n v="99353305"/>
    <d v="2009-11-12T00:00:00"/>
    <s v="Ert programmed to incorrect foot drive"/>
    <s v="Gas meter shop"/>
    <s v="Manufacturer"/>
    <n v="653"/>
    <n v="716.24"/>
    <m/>
    <m/>
    <m/>
    <m/>
    <s v="Ert installed on 11/12/2009 was programmed to a 1 foot drive and should have been billed at a 2 foot drive, billing customer for half their actual use."/>
    <x v="0"/>
  </r>
  <r>
    <d v="2013-09-13T00:00:00"/>
    <s v="Heather"/>
    <n v="170151507"/>
    <s v="Grande Ronde Hospital "/>
    <n v="652843"/>
    <x v="0"/>
    <s v="La Grande"/>
    <x v="1"/>
    <n v="197353306"/>
    <d v="2013-01-28T00:00:00"/>
    <s v="Ert programmed to incorrect foot drive"/>
    <s v="Gas meter shop"/>
    <s v="Manufacturer"/>
    <n v="41"/>
    <n v="40.369999999999997"/>
    <m/>
    <m/>
    <m/>
    <m/>
    <s v="Ert installed on 1/28/13 was programmed to a 1 foot drive and should have been billed at a 2 foot drive, billing customer for half their actual use."/>
    <x v="0"/>
  </r>
  <r>
    <d v="2013-09-13T00:00:00"/>
    <s v="Heather"/>
    <n v="170144812"/>
    <s v="Milagros"/>
    <n v="652866"/>
    <x v="0"/>
    <s v="Ashland"/>
    <x v="1"/>
    <n v="589353304"/>
    <d v="2012-07-02T00:00:00"/>
    <s v="Ert programmed to incorrect foot drive"/>
    <s v="Gas meter shop"/>
    <s v="Manufacturer"/>
    <n v="2383"/>
    <n v="2431.21"/>
    <m/>
    <m/>
    <m/>
    <m/>
    <s v="Ert installed on 7/2/12 was programmed to a 1 foot drive and should have been billed at a 2 foot drive, billing customer for half their actual use."/>
    <x v="0"/>
  </r>
  <r>
    <d v="2013-09-13T00:00:00"/>
    <s v="Heather"/>
    <n v="530152576"/>
    <s v="Oak Haven Financial Group LLC"/>
    <n v="652839"/>
    <x v="0"/>
    <s v="La Grande"/>
    <x v="1"/>
    <n v="834353269"/>
    <d v="2013-04-03T00:00:00"/>
    <s v="Ert programmed to incorrect foot drive"/>
    <s v="Gas meter shop"/>
    <s v="Manufacturer"/>
    <n v="479"/>
    <n v="512.91999999999996"/>
    <m/>
    <m/>
    <m/>
    <m/>
    <s v="Ert installed on 4/3/13 was programmed to a 1 foot drive and should have been billed at a 2 foot drive, billing customer for half their actual use."/>
    <x v="0"/>
  </r>
  <r>
    <d v="2013-09-13T00:00:00"/>
    <s v="Heather "/>
    <n v="244595"/>
    <s v="Oregon State Hwy Dept"/>
    <n v="652883"/>
    <x v="0"/>
    <s v="Klamath Falls"/>
    <x v="1"/>
    <n v="246353308"/>
    <d v="2011-06-01T00:00:00"/>
    <s v="Ert programmed to incorrect foot drive"/>
    <s v="Gas meter shop"/>
    <s v="Manufacturer"/>
    <n v="2705"/>
    <n v="2763.24"/>
    <m/>
    <m/>
    <m/>
    <m/>
    <s v="Ert installed on 6/1/11 was programmed to a 1 foot drive and should have been billed at a 2 foot drive, billing customer for half their actual use."/>
    <x v="0"/>
  </r>
  <r>
    <d v="2013-09-13T00:00:00"/>
    <s v="Heather"/>
    <n v="50131506"/>
    <s v="Pacific Cascade Enterprises"/>
    <n v="652853"/>
    <x v="0"/>
    <s v="Ashland"/>
    <x v="1"/>
    <n v="1353304"/>
    <d v="2012-08-21T00:00:00"/>
    <s v="Ert programmed to incorrect foot drive"/>
    <s v="Gas meter shop"/>
    <s v="Manufacturer"/>
    <n v="4676"/>
    <n v="4656.25"/>
    <m/>
    <m/>
    <m/>
    <m/>
    <s v="Ert installed on 8/21/12 was programmed to a 1 foot drive and should have been billed at a 2 foot drive, billing customer for half their actual use."/>
    <x v="0"/>
  </r>
  <r>
    <d v="2013-09-13T00:00:00"/>
    <s v="Heather"/>
    <n v="50125769"/>
    <s v="Pallet Wine Company"/>
    <n v="652889"/>
    <x v="0"/>
    <s v="Medford"/>
    <x v="1"/>
    <n v="393353305"/>
    <d v="2009-08-26T00:00:00"/>
    <s v="Ert programmed to incorrect foot drive"/>
    <s v="Gas meter shop"/>
    <s v="Manufacturer"/>
    <n v="440"/>
    <n v="504.42"/>
    <m/>
    <m/>
    <m/>
    <m/>
    <s v="Ert installed on 8/26/2009 was programmed to a 1 foot drive and should have been billed at a 2 foot drive, billing customer for half their actual use."/>
    <x v="0"/>
  </r>
  <r>
    <d v="2013-09-13T00:00:00"/>
    <s v="Heather"/>
    <n v="187313"/>
    <s v="Parrish Cosmetic Center"/>
    <n v="652868"/>
    <x v="0"/>
    <s v="Medford"/>
    <x v="1"/>
    <n v="736353304"/>
    <d v="2012-06-29T00:00:00"/>
    <s v="Ert programmed to incorrect foot drive"/>
    <s v="Gas meter shop"/>
    <s v="Manufacturer"/>
    <n v="2707"/>
    <n v="2946.55"/>
    <m/>
    <m/>
    <m/>
    <m/>
    <s v="Ert installed on 6/29/12 was programmed to a 1 foot drive and should have been billed at a 2 foot drive, billing customer for half their actual use."/>
    <x v="0"/>
  </r>
  <r>
    <d v="2013-09-13T00:00:00"/>
    <s v="Heather"/>
    <n v="770046501"/>
    <s v="Rogue Regency Inc"/>
    <n v="652841"/>
    <x v="0"/>
    <s v="Medford"/>
    <x v="1"/>
    <n v="99353306"/>
    <d v="2013-02-20T00:00:00"/>
    <s v="Ert programmed to incorrect foot drive"/>
    <s v="Gas meter shop"/>
    <s v="Manufacturer"/>
    <n v="1490"/>
    <n v="1486.12"/>
    <m/>
    <m/>
    <m/>
    <m/>
    <s v="Ert installed on 2/20/13 was programmed to a 1 foot drive and should have been billed at a 2 foot drive, billing customer for half their actual use."/>
    <x v="0"/>
  </r>
  <r>
    <d v="2013-09-13T00:00:00"/>
    <s v="Heather"/>
    <n v="142796"/>
    <s v="Roxy Ann Lanes Inc"/>
    <n v="652847"/>
    <x v="0"/>
    <s v="Medford"/>
    <x v="1"/>
    <n v="589353306"/>
    <d v="2013-01-24T00:00:00"/>
    <s v="Ert programmed to incorrect foot drive"/>
    <s v="Gas meter shop"/>
    <s v="Manufacturer"/>
    <n v="1912"/>
    <n v="1870.73"/>
    <m/>
    <m/>
    <m/>
    <m/>
    <s v="Ert installed on 1/24/13 was programmed to a 1 foot drive and should have been billed at a 2 foot drive, billing customer for half their actual use."/>
    <x v="0"/>
  </r>
  <r>
    <d v="2013-09-13T00:00:00"/>
    <s v="Heather"/>
    <n v="107919"/>
    <s v="Union Drug Company"/>
    <n v="652750"/>
    <x v="0"/>
    <s v="Union"/>
    <x v="1"/>
    <n v="638353489"/>
    <d v="2013-01-11T00:00:00"/>
    <s v="Ert programmed to incorrect foot drive"/>
    <s v="Gas meter shop"/>
    <s v="Manufacturer"/>
    <n v="264"/>
    <n v="263.08"/>
    <m/>
    <m/>
    <m/>
    <m/>
    <s v="Ert installed on 1/11/13 was programmed to a 1 foot drive and should have been billed at a 2 foot drive, billing customer for half their actual use."/>
    <x v="0"/>
  </r>
  <r>
    <d v="2013-09-13T00:00:00"/>
    <s v="Heather"/>
    <n v="330143968"/>
    <s v="R D Mac"/>
    <n v="652751"/>
    <x v="0"/>
    <s v="La Grande"/>
    <x v="1"/>
    <n v="393351193"/>
    <d v="2013-01-29T00:00:00"/>
    <s v="Ert programmed to incorrect foot drive"/>
    <s v="Gas meter shop"/>
    <s v="Manufacturer"/>
    <n v="1723"/>
    <n v="1680.86"/>
    <m/>
    <m/>
    <m/>
    <m/>
    <s v="Ert installed on 1/29/13 was programmed to a 1 foot drive and should have been billed at a 2 foot drive, billing customer for half their actual use."/>
    <x v="0"/>
  </r>
  <r>
    <d v="2013-09-13T00:00:00"/>
    <s v="Heather "/>
    <n v="210141860"/>
    <s v="Lifeflight Network LLC"/>
    <n v="652762"/>
    <x v="0"/>
    <s v="La Grande"/>
    <x v="1"/>
    <n v="687353490"/>
    <d v="2011-12-16T00:00:00"/>
    <s v="Ert programmed to incorrect foot drive"/>
    <s v="Gas meter shop"/>
    <s v="Manufacturer"/>
    <n v="2634"/>
    <n v="2657.18"/>
    <m/>
    <m/>
    <m/>
    <m/>
    <s v="Ert installed on 12/16/11 was programmed to a 1 foot drive and should have been billed at a 2 foot drive, billing customer for half their actual use."/>
    <x v="0"/>
  </r>
  <r>
    <d v="2013-09-13T00:00:00"/>
    <s v="Heather"/>
    <n v="170140691"/>
    <s v="Raul's Place Taqueria"/>
    <n v="652764"/>
    <x v="0"/>
    <s v="La Grande"/>
    <x v="1"/>
    <n v="883353490"/>
    <d v="2011-09-13T00:00:00"/>
    <s v="Ert programmed to incorrect foot drive"/>
    <s v="Gas meter shop"/>
    <s v="Manufacturer"/>
    <n v="1351"/>
    <n v="1429.83"/>
    <m/>
    <m/>
    <m/>
    <m/>
    <s v="Ert installed on 9/13/11 was programmed to a 1 foot drive and should have been billed at a 2 foot drive, billing customer for half their actual use."/>
    <x v="0"/>
  </r>
  <r>
    <d v="2013-09-13T00:00:00"/>
    <s v="Heather"/>
    <n v="770134885"/>
    <s v="Jackson Co Fairgrounds"/>
    <n v="652892"/>
    <x v="0"/>
    <s v="Central Point"/>
    <x v="1"/>
    <n v="589353305"/>
    <d v="2009-07-09T00:00:00"/>
    <s v="Ert programmed to incorrect foot drive"/>
    <s v="Gas meter shop"/>
    <s v="Manufacturer"/>
    <n v="3024"/>
    <n v="3135.81"/>
    <m/>
    <m/>
    <m/>
    <m/>
    <s v="Ert installed on 7/9/2009 was programmed to a 1 foot drive and should have been billed at a 2 foot drive, billing customer for half their actual use."/>
    <x v="0"/>
  </r>
  <r>
    <d v="2013-09-13T00:00:00"/>
    <s v="Heather"/>
    <n v="730130717"/>
    <s v="Eoff Electric Co"/>
    <n v="652786"/>
    <x v="0"/>
    <s v="Roseburg"/>
    <x v="1"/>
    <n v="148353494"/>
    <d v="2011-08-04T00:00:00"/>
    <s v="Ert programmed to incorrect foot drive"/>
    <s v="Gas meter shop"/>
    <s v="Manufacturer"/>
    <n v="1350"/>
    <n v="1436.96"/>
    <m/>
    <m/>
    <m/>
    <m/>
    <s v="Ert installed on 8/4/11 was programmed to a 1 foot drive and should have been billed at a 2 foot drive, billing customer for half their actual use."/>
    <x v="0"/>
  </r>
  <r>
    <d v="2013-09-13T00:00:00"/>
    <s v="Heather "/>
    <n v="164537"/>
    <s v="Fountain Plaza"/>
    <n v="652818"/>
    <x v="0"/>
    <s v="Medford"/>
    <x v="1"/>
    <n v="99353497"/>
    <d v="2009-07-23T00:00:00"/>
    <s v="Ert programmed to incorrect foot drive"/>
    <s v="Gas meter shop"/>
    <s v="Manufacturer"/>
    <n v="14241"/>
    <n v="15550.21"/>
    <m/>
    <m/>
    <m/>
    <m/>
    <s v="Ert installed on 7/23/09 was programmed to a 1 foot drive and should have been billed at a 2 foot drive, billing customer for half their actual use."/>
    <x v="0"/>
  </r>
  <r>
    <d v="2013-09-13T00:00:00"/>
    <s v="Heather"/>
    <n v="214478"/>
    <s v="Premier West Bank"/>
    <n v="652798"/>
    <x v="0"/>
    <s v="Roseburg"/>
    <x v="1"/>
    <n v="197353494"/>
    <d v="2011-08-08T00:00:00"/>
    <s v="Ert programmed to incorrect foot drive"/>
    <s v="Gas meter shop"/>
    <s v="Manufacturer"/>
    <n v="1418"/>
    <n v="1503.64"/>
    <m/>
    <m/>
    <m/>
    <m/>
    <s v="Ert installed on 8/8/11 was programmed to a 1 foot drive and should have been billed at a 2 foot drive, billing customer for half their actual use."/>
    <x v="0"/>
  </r>
  <r>
    <d v="2013-09-13T00:00:00"/>
    <s v="Heather"/>
    <n v="170125446"/>
    <s v="Comspan Communications"/>
    <n v="652809"/>
    <x v="0"/>
    <s v="Roseburg"/>
    <x v="1"/>
    <n v="197353496"/>
    <d v="2011-04-27T00:00:00"/>
    <s v="Ert programmed to incorrect foot drive"/>
    <s v="Gas meter shop"/>
    <s v="Manufacturer"/>
    <n v="1120"/>
    <n v="1198.24"/>
    <m/>
    <m/>
    <m/>
    <m/>
    <s v="Ert installed on 4/27/11 was programmed to a 1 foot drive and should have been billed at a 2 foot drive, billing customer for half their actual use."/>
    <x v="0"/>
  </r>
  <r>
    <d v="2013-09-13T00:00:00"/>
    <s v="Heather "/>
    <n v="131693"/>
    <s v="Panaderia Del Pueblo"/>
    <n v="652824"/>
    <x v="0"/>
    <s v="Medford"/>
    <x v="1"/>
    <n v="687353498"/>
    <d v="2009-07-21T00:00:00"/>
    <s v="Ert programmed to incorrect foot drive"/>
    <s v="Gas meter shop"/>
    <s v="Manufacturer"/>
    <n v="3658"/>
    <n v="3972.81"/>
    <m/>
    <m/>
    <m/>
    <m/>
    <s v="Ert installed on 7/21/09 was programmed to a 1 foot drive and should have been billed at a 2 foot drive, billing customer for half their actual use."/>
    <x v="0"/>
  </r>
  <r>
    <d v="2013-09-13T00:00:00"/>
    <s v="Heather "/>
    <n v="610143403"/>
    <s v="Community Health Center"/>
    <n v="652857"/>
    <x v="0"/>
    <s v="Medford"/>
    <x v="1"/>
    <n v="197353304"/>
    <d v="2012-09-10T00:00:00"/>
    <s v="Ert programmed to incorrect foot drive"/>
    <s v="Gas meter shop"/>
    <s v="Manufacturer"/>
    <n v="245"/>
    <n v="247.58"/>
    <m/>
    <m/>
    <m/>
    <m/>
    <s v="Ert installed on 9-10-12 was programmed to a 1 foot drive and should have been billed at a 2 foot drive, billing customer for half their actual use."/>
    <x v="0"/>
  </r>
  <r>
    <d v="2013-09-13T00:00:00"/>
    <s v="Heather"/>
    <n v="153724"/>
    <s v="Sacred Heart School"/>
    <n v="153724"/>
    <x v="0"/>
    <s v="Medford"/>
    <x v="1"/>
    <n v="736353306"/>
    <d v="2012-09-11T00:00:00"/>
    <s v="Ert programmed to incorrect foot drive"/>
    <s v="Gas meter shop"/>
    <s v="Manufacturer"/>
    <n v="605"/>
    <n v="612.79999999999995"/>
    <m/>
    <m/>
    <m/>
    <m/>
    <s v="Ert installed on 9/11/12 was programmed to a 1 foot drive and should have been billed at a 2 foot drive, billing customer for half their actual use."/>
    <x v="0"/>
  </r>
  <r>
    <d v="2013-09-13T00:00:00"/>
    <s v="Heather"/>
    <n v="650152990"/>
    <s v="The Woolworth Building"/>
    <n v="652771"/>
    <x v="0"/>
    <s v="Medford"/>
    <x v="1"/>
    <n v="736353491"/>
    <d v="2011-08-08T00:00:00"/>
    <s v="Ert programmed to incorrect foot drive"/>
    <s v="Gas meter shop"/>
    <s v="Manufacturer"/>
    <n v="348"/>
    <n v="376.91"/>
    <m/>
    <m/>
    <m/>
    <m/>
    <s v="Ert installed on 8/8/11 was programmed to a 1 foot drive and should have been billed at a 2 foot drive, billing customer for half their actual use."/>
    <x v="0"/>
  </r>
  <r>
    <d v="2013-09-16T00:00:00"/>
    <s v="Heather"/>
    <n v="131419"/>
    <s v="New Creations Ministries"/>
    <n v="652770"/>
    <x v="0"/>
    <s v="Medford"/>
    <x v="1"/>
    <n v="58935491"/>
    <d v="2011-08-05T00:00:00"/>
    <s v="Ert programmed to incorrect foot drive"/>
    <s v="Gas meter shop"/>
    <s v="Manufacturer"/>
    <n v="979"/>
    <n v="1028.71"/>
    <m/>
    <m/>
    <m/>
    <m/>
    <s v="Ert installed on 8/5/11 was programmed to a 1 foot drive and should have been billed at a 2 foot drive, billing customer for half their actual use."/>
    <x v="0"/>
  </r>
  <r>
    <d v="2013-09-16T00:00:00"/>
    <s v="Heather"/>
    <n v="90152180"/>
    <s v="The Mountain Works Bicycles"/>
    <n v="652753"/>
    <x v="0"/>
    <s v="La Grande"/>
    <x v="1"/>
    <n v="932353489"/>
    <d v="2012-08-08T00:00:00"/>
    <s v="Ert programmed to incorrect foot drive"/>
    <s v="Gas meter shop"/>
    <s v="Manufacturer"/>
    <n v="202"/>
    <n v="198.95"/>
    <m/>
    <m/>
    <m/>
    <m/>
    <s v="Ert installed on 8/8/12 was programmed to a 1 foot drive and should have been billed at a 2 foot drive, billing customer for half their actual use."/>
    <x v="0"/>
  </r>
  <r>
    <d v="2013-09-16T00:00:00"/>
    <s v="Heather"/>
    <n v="290149698"/>
    <s v="Outdoors RV Manufacturing"/>
    <n v="652746"/>
    <x v="0"/>
    <s v="La Grande"/>
    <x v="1"/>
    <n v="638353492"/>
    <d v="2012-12-28T00:00:00"/>
    <s v="Ert programmed to incorrect foot drive"/>
    <s v="Gas meter shop"/>
    <s v="Manufacturer"/>
    <n v="2875"/>
    <n v="2812.5"/>
    <m/>
    <m/>
    <m/>
    <m/>
    <s v="Ert installed on 12/28/12 was programmed to a 1 foot drive and should have been billed at a 2 foot drive, billing customer for half their actual use."/>
    <x v="0"/>
  </r>
  <r>
    <d v="2013-09-16T00:00:00"/>
    <s v="Heather"/>
    <n v="290142774"/>
    <s v="Imbler School District #11"/>
    <n v="652756"/>
    <x v="0"/>
    <s v="Imbler"/>
    <x v="1"/>
    <n v="148353490"/>
    <d v="2011-12-29T00:00:00"/>
    <s v="Ert programmed to incorrect foot drive"/>
    <s v="Gas meter shop"/>
    <s v="Manufacturer"/>
    <n v="6459"/>
    <n v="6527.96"/>
    <m/>
    <m/>
    <m/>
    <m/>
    <s v="Ert installed on 12/29/11 was programmed to a 1 foot drive and should have been billed at a 2 foot drive, billing customer for half their actual use."/>
    <x v="0"/>
  </r>
  <r>
    <d v="2013-09-16T00:00:00"/>
    <s v="Heather"/>
    <n v="109165"/>
    <s v="Union County Fair Assoc"/>
    <n v="652757"/>
    <x v="0"/>
    <s v="La Grande"/>
    <x v="1"/>
    <n v="197353490"/>
    <d v="2012-01-04T00:00:00"/>
    <s v="Ert programmed to incorrect foot drive"/>
    <s v="Gas meter shop"/>
    <s v="Manufacturer"/>
    <n v="654"/>
    <n v="668.12"/>
    <m/>
    <m/>
    <m/>
    <m/>
    <s v="Ert installed on 1/4/12  was programmed to a 1 foot drive and should have been billed at a 2 foot drive, billing customer for half their actual use."/>
    <x v="0"/>
  </r>
  <r>
    <d v="2013-09-16T00:00:00"/>
    <s v="Heather"/>
    <n v="111876"/>
    <s v="C M Country Store"/>
    <n v="652748"/>
    <x v="0"/>
    <s v="Island City"/>
    <x v="1"/>
    <n v="540353489"/>
    <d v="2013-02-06T00:00:00"/>
    <s v="Ert programmed to incorrect foot drive"/>
    <s v="Gas meter shop"/>
    <s v="Manufacturer"/>
    <n v="363"/>
    <n v="361.65"/>
    <m/>
    <m/>
    <m/>
    <m/>
    <s v="Ert installed on 2/6/13 was programmed to a 1 foot drive and should have been billed at a 2 foot drive, billing customer for half their actual use."/>
    <x v="0"/>
  </r>
  <r>
    <d v="2013-09-16T00:00:00"/>
    <s v="Heather"/>
    <n v="210150028"/>
    <s v="Pacific Tire Distributors Medford"/>
    <n v="652838"/>
    <x v="0"/>
    <s v="Medford"/>
    <x v="1"/>
    <n v="785353269"/>
    <d v="2013-01-25T00:00:00"/>
    <s v="Ert programmed to incorrect foot drive"/>
    <s v="Gas meter shop"/>
    <s v="Manufacturer"/>
    <n v="159"/>
    <n v="159.96"/>
    <m/>
    <m/>
    <m/>
    <m/>
    <s v="Ert installed on 1/25/13 was programmed to a 1 foot drive and should have been billed at a 2 foot drive, billing customer for half their actual use."/>
    <x v="0"/>
  </r>
  <r>
    <d v="2013-09-16T00:00:00"/>
    <s v="Heather"/>
    <n v="410133368"/>
    <s v="Cummins Northwest LLC"/>
    <n v="652870"/>
    <x v="0"/>
    <s v="Central Point"/>
    <x v="1"/>
    <n v="785353304"/>
    <d v="2012-05-15T00:00:00"/>
    <s v="Ert programmed to incorrect foot drive"/>
    <s v="Gas meter shop"/>
    <s v="Manufacturer"/>
    <n v="1967"/>
    <n v="1961.01"/>
    <m/>
    <m/>
    <m/>
    <m/>
    <s v="Ert installed on 5/15/12 was programmed to a 1 foot drive and should have been billed at a 2 foot drive, billing customer for half their actual use."/>
    <x v="0"/>
  </r>
  <r>
    <d v="2013-09-16T00:00:00"/>
    <s v="Heather"/>
    <n v="183585"/>
    <s v="Cascade Bingo"/>
    <n v="652856"/>
    <x v="0"/>
    <s v="White City"/>
    <x v="1"/>
    <n v="99353304"/>
    <d v="2012-08-22T00:00:00"/>
    <s v="Ert programmed to incorrect foot drive"/>
    <s v="Gas meter shop"/>
    <s v="Manufacturer"/>
    <n v="4443"/>
    <n v="4417.74"/>
    <m/>
    <m/>
    <m/>
    <m/>
    <s v="Ert installed on 8/22/12 was programmed to a 1 foot drive and should have been billed at a 2 foot drive, billing customer for half their actual use."/>
    <x v="0"/>
  </r>
  <r>
    <d v="2013-09-16T00:00:00"/>
    <s v="Heather "/>
    <n v="161520"/>
    <s v="Medford Water Commission"/>
    <n v="652827"/>
    <x v="0"/>
    <s v="Medford"/>
    <x v="1"/>
    <n v="246353497"/>
    <d v="2009-09-18T00:00:00"/>
    <s v="Ert programmed to incorrect foot drive"/>
    <s v="Gas meter shop"/>
    <s v="Manufacturer"/>
    <n v="1544"/>
    <n v="1659.95"/>
    <m/>
    <m/>
    <m/>
    <m/>
    <s v="Ert installed on 9/18/09 was programmed to a 1 foot drive and should have been billed at a 2 foot drive, billing customer for half their actual use."/>
    <x v="0"/>
  </r>
  <r>
    <d v="2013-09-16T00:00:00"/>
    <s v="Heather"/>
    <n v="90048939"/>
    <s v="City of Medford"/>
    <n v="652773"/>
    <x v="0"/>
    <s v="Medford"/>
    <x v="1"/>
    <n v="589353493"/>
    <d v="2011-08-10T00:00:00"/>
    <s v="Ert programmed to incorrect foot drive"/>
    <s v="Gas meter shop"/>
    <s v="Manufacturer"/>
    <n v="4668"/>
    <n v="4922.05"/>
    <m/>
    <m/>
    <m/>
    <m/>
    <s v="Ert installed on 8/10/11 was programmed to a 1 foot drive and should have been billed at a 2 foot drive, billing customer for half their actual use."/>
    <x v="0"/>
  </r>
  <r>
    <d v="2013-09-16T00:00:00"/>
    <s v="Heather"/>
    <n v="610143406"/>
    <s v="B G Properties"/>
    <n v="652820"/>
    <x v="0"/>
    <s v="Medford"/>
    <x v="1"/>
    <n v="344353498"/>
    <d v="2009-07-22T00:00:00"/>
    <s v="Ert programmed to incorrect foot drive"/>
    <s v="Gas meter shop"/>
    <s v="Manufacturer"/>
    <n v="3523"/>
    <n v="3793.39"/>
    <m/>
    <m/>
    <m/>
    <m/>
    <s v="Ert installed on 7/22/09 was programmed to a 1 foot drive and should have been billed at a 2 foot drive, billing customer for half their actual use."/>
    <x v="0"/>
  </r>
  <r>
    <d v="2013-09-17T00:00:00"/>
    <s v="Heather"/>
    <n v="690155058"/>
    <s v="Cearley Enterprises"/>
    <n v="652829"/>
    <x v="0"/>
    <s v="Medford"/>
    <x v="1"/>
    <n v="442353497"/>
    <d v="2009-07-13T00:00:00"/>
    <s v="Ert programmed to incorrect foot drive"/>
    <s v="Gas meter shop"/>
    <s v="Manufacturer"/>
    <n v="2030"/>
    <n v="2145.9899999999998"/>
    <m/>
    <m/>
    <m/>
    <m/>
    <s v="Ert installed on 7/13/09 was programmed to a 1 foot drive and should have been billed at a 2 foot drive, billing customer for half their actual use."/>
    <x v="0"/>
  </r>
  <r>
    <d v="2013-09-17T00:00:00"/>
    <s v="Heather"/>
    <n v="135016"/>
    <s v="Medford School Dist 549C"/>
    <n v="652828"/>
    <x v="0"/>
    <s v="Medford"/>
    <x v="1"/>
    <m/>
    <d v="2009-07-13T00:00:00"/>
    <s v="Ert programmed to incorrect foot drive"/>
    <s v="Gas meter shop"/>
    <s v="Manufacturer"/>
    <n v="8541"/>
    <n v="4985.05"/>
    <m/>
    <m/>
    <m/>
    <m/>
    <s v="Ert installed on 7/13/09 was programmed to a 1 foot drive and should have been billed at a 2 foot drive, billing customer for half their actual use."/>
    <x v="0"/>
  </r>
  <r>
    <d v="2013-09-18T00:00:00"/>
    <s v="Mary "/>
    <n v="1022621"/>
    <s v="Inland Telephone Co"/>
    <s v="C12156818"/>
    <x v="1"/>
    <s v="Uniontown"/>
    <x v="2"/>
    <n v="540353562"/>
    <d v="2011-05-11T00:00:00"/>
    <s v="E mtr changed &amp; service wired wrong"/>
    <s v="Elec meter shop"/>
    <s v="Elec meterman"/>
    <m/>
    <m/>
    <n v="292032"/>
    <n v="19849.490000000002"/>
    <s v="20 Kw average"/>
    <s v="Ed Arnhold"/>
    <s v="Elec mtr changed 5/11/2011 &amp; service was wired incorrectly resulting in the meter only registering 55% usage"/>
    <x v="0"/>
  </r>
  <r>
    <d v="2013-09-18T00:00:00"/>
    <s v="Merry"/>
    <n v="1807890"/>
    <s v="Spokane County Sheriff"/>
    <n v="12113132"/>
    <x v="1"/>
    <s v="Spokane"/>
    <x v="2"/>
    <n v="442294094"/>
    <d v="2012-05-12T00:00:00"/>
    <s v="meter was not added to the account"/>
    <s v="Meter reader"/>
    <s v="Construction"/>
    <m/>
    <m/>
    <n v="53169"/>
    <n v="6214.78"/>
    <m/>
    <m/>
    <s v="electric meter was not installed on account once job was finished 5/12/2012"/>
    <x v="0"/>
  </r>
  <r>
    <d v="2013-09-18T00:00:00"/>
    <s v="Heather"/>
    <n v="130135687"/>
    <s v="Town Center Plaza"/>
    <n v="652777"/>
    <x v="0"/>
    <s v="Grants Pass"/>
    <x v="1"/>
    <n v="834353491"/>
    <d v="2011-08-30T00:00:00"/>
    <s v="Ert programmed to incorrect foot drive"/>
    <s v="Gas meter shop"/>
    <s v="Manufacturer"/>
    <n v="1431"/>
    <n v="1486.59"/>
    <m/>
    <m/>
    <m/>
    <m/>
    <s v="Ert installed on 8/30/11 was programmed to a 1 foot drive and should have been billed at a 2 foot drive, billing customer for half their actual use."/>
    <x v="0"/>
  </r>
  <r>
    <d v="2013-09-18T00:00:00"/>
    <s v="Heather"/>
    <n v="217258"/>
    <s v="Church of Christ"/>
    <n v="652802"/>
    <x v="0"/>
    <s v="Roseburg"/>
    <x v="1"/>
    <n v="99353498"/>
    <d v="2011-06-16T00:00:00"/>
    <s v="Ert programmed to incorrect foot drive"/>
    <s v="Gas meter shop"/>
    <s v="Manufacturer"/>
    <n v="908"/>
    <n v="972.34"/>
    <m/>
    <m/>
    <m/>
    <m/>
    <s v="Ert installed on 6/16/11 was programmed to a 1 foot drive and should have been billed at a 2 foot drive, billing customer for half their actual use."/>
    <x v="0"/>
  </r>
  <r>
    <d v="2013-09-18T00:00:00"/>
    <s v="Heather"/>
    <n v="330150758"/>
    <s v="Barco Supply"/>
    <n v="652816"/>
    <x v="0"/>
    <s v="Roseburg"/>
    <x v="1"/>
    <n v="736353496"/>
    <d v="2011-04-05T00:00:00"/>
    <s v="Ert programmed to incorrect foot drive"/>
    <s v="Gas meter shop"/>
    <s v="Manufacturer"/>
    <n v="871"/>
    <n v="895.95"/>
    <m/>
    <m/>
    <m/>
    <m/>
    <s v="Ert installed on 4/5/11 was programmed to a 1 foot drive and should have been billed at a 2 foot drive, billing customer for half their actual use."/>
    <x v="0"/>
  </r>
  <r>
    <d v="2013-09-18T00:00:00"/>
    <s v="Heather"/>
    <n v="290086101"/>
    <s v="Pier 1 Imports #1482"/>
    <n v="652808"/>
    <x v="0"/>
    <s v="Roseburg"/>
    <x v="1"/>
    <n v="197353498"/>
    <d v="2011-08-01T00:00:00"/>
    <s v="Ert programmed to incorrect foot drive"/>
    <s v="Gas meter shop"/>
    <s v="Manufacturer"/>
    <n v="1997"/>
    <n v="2142.4299999999998"/>
    <m/>
    <m/>
    <m/>
    <m/>
    <s v="Ert installed on 8/1/11 was programmed to a 1 foot drive and should have been billed at a 2 foot drive, billing customer for half their actual use."/>
    <x v="0"/>
  </r>
  <r>
    <d v="2013-09-18T00:00:00"/>
    <s v="Heather"/>
    <n v="10153180"/>
    <s v="Sarah L Mahlberg"/>
    <n v="652804"/>
    <x v="0"/>
    <s v="Roseburg"/>
    <x v="1"/>
    <n v="785353495"/>
    <d v="2011-06-17T00:00:00"/>
    <s v="Ert programmed to incorrect foot drive"/>
    <s v="Gas meter shop"/>
    <s v="Manufacturer"/>
    <n v="955"/>
    <n v="1134.3499999999999"/>
    <m/>
    <m/>
    <m/>
    <m/>
    <s v="Ert installed on 6/17/11 was programmed to a 1 foot drive and should have been billed at a 2 foot drive, billing customer for half their actual use."/>
    <x v="0"/>
  </r>
  <r>
    <d v="2013-09-18T00:00:00"/>
    <s v="Heather"/>
    <n v="330145177"/>
    <s v="Davita Inc #3804 Roseburg"/>
    <n v="652769"/>
    <x v="0"/>
    <s v="Roseburg"/>
    <x v="1"/>
    <n v="540353491"/>
    <d v="2012-02-02T00:00:00"/>
    <s v="Ert programmed to incorrect foot drive"/>
    <s v="Gas meter shop"/>
    <s v="Manufacturer"/>
    <n v="2175"/>
    <n v="2228.59"/>
    <m/>
    <m/>
    <m/>
    <m/>
    <s v="Ert installed on 2/2/12 was programmed to a 1 foot drive and should have been billed at a 2 foot drive, billing customer for half their actual use."/>
    <x v="0"/>
  </r>
  <r>
    <d v="2013-09-19T00:00:00"/>
    <s v="Heather "/>
    <n v="530104542"/>
    <s v="Fastenal Co"/>
    <n v="652784"/>
    <x v="0"/>
    <s v="Roseburg"/>
    <x v="1"/>
    <n v="344353493"/>
    <d v="2011-08-08T00:00:00"/>
    <s v="Ert programmed to incorrect foot drive"/>
    <s v="Gas meter shop"/>
    <s v="Manufacturer"/>
    <n v="1775"/>
    <n v="1822.42"/>
    <m/>
    <m/>
    <m/>
    <m/>
    <s v="Ert installed on 8/5/11 was programmed to a 1 foot drive and should have been billed at a 2 foot drive, billing customer for half their actual use."/>
    <x v="0"/>
  </r>
  <r>
    <d v="2013-09-19T00:00:00"/>
    <s v="Heather"/>
    <n v="450146438"/>
    <s v="Kidney and Hypertension Center"/>
    <n v="652775"/>
    <x v="0"/>
    <s v="Roseburg"/>
    <x v="1"/>
    <n v="99353493"/>
    <d v="2012-02-02T00:00:00"/>
    <s v="Ert programmed to incorrect foot drive"/>
    <s v="Gas meter shop"/>
    <s v="Manufacturer"/>
    <n v="723"/>
    <n v="741.74"/>
    <m/>
    <m/>
    <m/>
    <m/>
    <s v="Ert installed on 2/2/12 was programmed to a 1 foot drive and should have been billed at a 2 foot drive, billing customer for half their actual use."/>
    <x v="0"/>
  </r>
  <r>
    <d v="2013-09-19T00:00:00"/>
    <s v="Heather"/>
    <n v="530149296"/>
    <s v="Verizon Wireless"/>
    <n v="652846"/>
    <x v="0"/>
    <s v="Central Point"/>
    <x v="1"/>
    <n v="491353306"/>
    <d v="2012-11-08T00:00:00"/>
    <s v="Ert programmed to incorrect foot drive"/>
    <s v="Gas meter shop"/>
    <s v="Manufacturer"/>
    <n v="37"/>
    <n v="34.68"/>
    <m/>
    <m/>
    <m/>
    <m/>
    <s v="Ert installed on 11/8/12 was programmed to a 1 foot drive and should have been billed at a 2 foot drive, billing customer for half their actual use."/>
    <x v="0"/>
  </r>
  <r>
    <d v="2013-09-19T00:00:00"/>
    <s v="Heather"/>
    <n v="184231"/>
    <s v="US Forest Service Nursery"/>
    <n v="652772"/>
    <x v="0"/>
    <s v="Central Point"/>
    <x v="1"/>
    <n v="540353493"/>
    <d v="2011-08-08T00:00:00"/>
    <s v="Ert programmed to incorrect foot drive"/>
    <s v="Gas meter shop"/>
    <s v="Manufacturer"/>
    <n v="17"/>
    <n v="16.37"/>
    <m/>
    <m/>
    <m/>
    <m/>
    <s v="Ert installed on 8/8/11 was programmed to a 1 foot drive and should have been billed at a 2 foot drive, billing customer for half their actual use."/>
    <x v="0"/>
  </r>
  <r>
    <d v="2013-09-19T00:00:00"/>
    <s v="Heather"/>
    <n v="650148621"/>
    <s v="Sleep Country USA"/>
    <n v="652854"/>
    <x v="0"/>
    <s v="Medford"/>
    <x v="1"/>
    <n v="50353304"/>
    <d v="2012-08-17T00:00:00"/>
    <s v="Ert programmed to incorrect foot drive"/>
    <s v="Gas meter shop"/>
    <s v="Manufacturer"/>
    <n v="829"/>
    <n v="836.38"/>
    <m/>
    <m/>
    <m/>
    <m/>
    <s v="Ert installed on 8/17/12 was programmed to a 1 foot drive and should have been billed at a 2 foot drive, billing customer for half their actual use."/>
    <x v="0"/>
  </r>
  <r>
    <d v="2013-09-19T00:00:00"/>
    <s v="Heather"/>
    <n v="610148454"/>
    <s v="Trader Joes Company"/>
    <n v="652850"/>
    <x v="0"/>
    <s v="Medford"/>
    <x v="1"/>
    <n v="785353306"/>
    <d v="2012-08-24T00:00:00"/>
    <s v="Ert programmed to incorrect foot drive"/>
    <s v="Gas meter shop"/>
    <s v="Manufacturer"/>
    <n v="7380"/>
    <n v="7534.6"/>
    <m/>
    <m/>
    <m/>
    <m/>
    <s v="Ert installed on 8/24/12 was programmed to a 1 foot drive and should have been billed at a 2 foot drive, billing customer for half their actual use."/>
    <x v="0"/>
  </r>
  <r>
    <d v="2013-09-19T00:00:00"/>
    <s v="Heather"/>
    <n v="410119292"/>
    <s v="Flowers by Friends"/>
    <n v="652826"/>
    <x v="0"/>
    <s v="Medford"/>
    <x v="1"/>
    <n v="834353810"/>
    <d v="2009-08-05T00:00:00"/>
    <s v="Ert programmed to incorrect foot drive"/>
    <s v="Gas meter shop"/>
    <s v="Manufacturer"/>
    <n v="102"/>
    <n v="110.86"/>
    <m/>
    <m/>
    <m/>
    <m/>
    <s v="Ert installed on 8/5/09 was programmed to a 1 foot drive and should have been billed at a 2 foot drive, billing customer for half their actual use."/>
    <x v="0"/>
  </r>
  <r>
    <d v="2013-09-19T00:00:00"/>
    <s v="Heather"/>
    <n v="730123607"/>
    <s v="Eagle Point School Dist"/>
    <n v="652873"/>
    <x v="0"/>
    <s v="Shady Cove"/>
    <x v="1"/>
    <n v="932353307"/>
    <d v="2009-08-20T00:00:00"/>
    <s v="Ert programmed to incorrect foot drive"/>
    <s v="Gas meter shop"/>
    <s v="Manufacturer"/>
    <n v="2712"/>
    <n v="2875.08"/>
    <m/>
    <m/>
    <m/>
    <m/>
    <s v="Ert installed on 8/20/09 was programmed to a 1 foot drive and should have been billed at a 2 foot drive, billing customer for half their actual use."/>
    <x v="0"/>
  </r>
  <r>
    <d v="2013-09-20T00:00:00"/>
    <s v="Heather "/>
    <n v="252169"/>
    <s v="USAF 173 TFW-CE"/>
    <n v="652879"/>
    <x v="0"/>
    <s v="Klamath Falls"/>
    <x v="1"/>
    <n v="50353305"/>
    <d v="2011-08-08T00:00:00"/>
    <s v="Ert programmed to incorrect foot drive"/>
    <s v="Gas meter shop"/>
    <s v="Manufacturer"/>
    <n v="3825"/>
    <n v="3943.03"/>
    <m/>
    <m/>
    <m/>
    <m/>
    <s v="Ert installed on 2/21/11 was programmed to a 1 foot drive and should have been billed at a 2 foot drive, billing customer for half their actual use."/>
    <x v="0"/>
  </r>
  <r>
    <d v="2013-09-20T00:00:00"/>
    <s v="Heather "/>
    <n v="610067312"/>
    <s v="Bernard J Peyralans"/>
    <n v="652871"/>
    <x v="0"/>
    <s v="Central Point"/>
    <x v="1"/>
    <n v="883353304"/>
    <d v="2012-06-06T00:00:00"/>
    <s v="Ert programmed to incorrect foot drive"/>
    <s v="Gas meter shop"/>
    <s v="Manufacturer"/>
    <n v="535"/>
    <n v="593.55999999999995"/>
    <m/>
    <m/>
    <m/>
    <m/>
    <s v="Ert installed on 6/6/12 was programmed to a 1 foot drive and should have been billed at a 2 foot drive, billing customer for half their actual use."/>
    <x v="0"/>
  </r>
  <r>
    <d v="2013-09-20T00:00:00"/>
    <s v="Heather"/>
    <n v="730136821"/>
    <s v="Betty L Holt"/>
    <n v="652822"/>
    <x v="0"/>
    <s v="Medford"/>
    <x v="1"/>
    <n v="442353498"/>
    <d v="2009-07-21T00:00:00"/>
    <s v="Ert programmed to incorrect foot drive"/>
    <s v="Gas meter shop"/>
    <s v="Manufacturer"/>
    <n v="787"/>
    <n v="948.24"/>
    <m/>
    <m/>
    <m/>
    <m/>
    <s v="Ert installed on 7/21/09 was programmed to a 1 foot drive and should have been billed at a 2 foot drive, billing customer for half their actual use."/>
    <x v="0"/>
  </r>
  <r>
    <d v="2013-09-20T00:00:00"/>
    <s v="Heather"/>
    <n v="170136328"/>
    <s v="Brian A Page"/>
    <n v="652767"/>
    <x v="0"/>
    <s v="Union"/>
    <x v="1"/>
    <n v="344353491"/>
    <d v="2011-09-30T00:00:00"/>
    <s v="Ert programmed to incorrect foot drive"/>
    <s v="Gas meter shop"/>
    <s v="Manufacturer"/>
    <n v="1043"/>
    <n v="1192.48"/>
    <m/>
    <m/>
    <m/>
    <m/>
    <s v="Ert installed on 9/30/11 was programmed to a 1 foot drive and should have been billed at a 2 foot drive, billing customer for half their actual use."/>
    <x v="0"/>
  </r>
  <r>
    <d v="2013-09-20T00:00:00"/>
    <s v="Heather"/>
    <n v="137996"/>
    <s v="Bruce H Abeloe"/>
    <n v="652823"/>
    <x v="0"/>
    <s v="Medford"/>
    <x v="1"/>
    <n v="589353498"/>
    <d v="2009-07-23T00:00:00"/>
    <s v="Ert programmed to incorrect foot drive"/>
    <s v="Gas meter shop"/>
    <s v="Manufacturer"/>
    <n v="4206"/>
    <n v="4979.8999999999996"/>
    <m/>
    <m/>
    <m/>
    <m/>
    <s v="Ert installed on 7/23/09 was programmed to a 1 foot drive and should have been billed at a 2 foot drive, billing customer for half their actual use."/>
    <x v="0"/>
  </r>
  <r>
    <d v="2013-09-20T00:00:00"/>
    <s v="Heather"/>
    <n v="450143391"/>
    <s v="Dawn R Polan"/>
    <n v="652884"/>
    <x v="0"/>
    <s v="Central Point"/>
    <x v="1"/>
    <n v="344353308"/>
    <d v="2009-06-18T00:00:00"/>
    <s v="Ert programmed to incorrect foot drive"/>
    <s v="Gas meter shop"/>
    <s v="Manufacturer"/>
    <n v="1317"/>
    <n v="1574.01"/>
    <m/>
    <m/>
    <m/>
    <m/>
    <s v="Ert installed on 6/18/09 was programmed to a 1 foot drive and should have been billed at a 2 foot drive, billing customer for half their actual use."/>
    <x v="0"/>
  </r>
  <r>
    <d v="2013-09-20T00:00:00"/>
    <s v="Heather"/>
    <n v="10146583"/>
    <s v="Dean A Varney"/>
    <n v="652754"/>
    <x v="0"/>
    <s v="Imbler"/>
    <x v="1"/>
    <n v="1353490"/>
    <d v="2012-09-11T00:00:00"/>
    <s v="Ert programmed to incorrect foot drive"/>
    <s v="Gas meter shop"/>
    <s v="Manufacturer"/>
    <n v="227"/>
    <n v="243.79"/>
    <m/>
    <m/>
    <m/>
    <m/>
    <s v="Ert installed on 9/11/12 was programmed to a 1 foot drive and should have been billed at a 2 foot drive, billing customer for half their actual use."/>
    <x v="0"/>
  </r>
  <r>
    <d v="2013-09-20T00:00:00"/>
    <s v="Heather"/>
    <n v="610148668"/>
    <s v="Eileen J Larkin"/>
    <n v="652755"/>
    <x v="0"/>
    <s v="Elgin"/>
    <x v="1"/>
    <n v="50353490"/>
    <d v="2012-09-10T00:00:00"/>
    <s v="Ert programmed to incorrect foot drive"/>
    <s v="Gas meter shop"/>
    <s v="Manufacturer"/>
    <n v="251"/>
    <n v="277.94"/>
    <m/>
    <m/>
    <m/>
    <m/>
    <s v="Ert installed on 9/10/12 was programmed to a 1 foot drive and should have been billed at a 2 foot drive, billing customer for half their actual use."/>
    <x v="0"/>
  </r>
  <r>
    <d v="2013-09-20T00:00:00"/>
    <s v="Heather"/>
    <n v="50074123"/>
    <s v="Greg Major"/>
    <n v="652887"/>
    <x v="0"/>
    <s v="Medford"/>
    <x v="1"/>
    <n v="540353308"/>
    <d v="2009-07-08T00:00:00"/>
    <s v="Ert programmed to incorrect foot drive"/>
    <s v="Gas meter shop"/>
    <s v="Manufacturer"/>
    <n v="2236"/>
    <n v="2623.67"/>
    <m/>
    <m/>
    <m/>
    <m/>
    <s v="Ert installed on 7/8/09 was programmed to a 1 foot drive and should have been billed at a 2 foot drive, billing customer for half their actual use."/>
    <x v="0"/>
  </r>
  <r>
    <d v="2013-09-20T00:00:00"/>
    <s v="Heather"/>
    <n v="100775"/>
    <s v="Jon B Hickerson"/>
    <n v="652752"/>
    <x v="0"/>
    <s v="La Grande"/>
    <x v="1"/>
    <n v="834353489"/>
    <d v="2012-11-19T00:00:00"/>
    <s v="Ert programmed to incorrect foot drive"/>
    <s v="Gas meter shop"/>
    <s v="Manufacturer"/>
    <n v="574"/>
    <n v="627.6"/>
    <m/>
    <m/>
    <m/>
    <m/>
    <s v="Ert installed on 11/19/12 was programmed to a 1 foot drive and should have been billed at a 2 foot drive, billing customer for half their actual use."/>
    <x v="0"/>
  </r>
  <r>
    <d v="2013-09-20T00:00:00"/>
    <s v="Heather "/>
    <n v="50113164"/>
    <s v="Judith M Waldrum"/>
    <n v="652832"/>
    <x v="0"/>
    <s v="Shady Cove"/>
    <x v="1"/>
    <n v="344353499"/>
    <d v="2009-12-05T00:00:00"/>
    <s v="Ert programmed to incorrect foot drive"/>
    <s v="Gas meter shop"/>
    <s v="Manufacturer"/>
    <n v="938"/>
    <n v="1080.3900000000001"/>
    <m/>
    <m/>
    <m/>
    <m/>
    <s v="Ert installed on 12/5/09 was programmed to a 1 foot drive and should have been billed at a 2 foot drive, billing customer for half their actual use."/>
    <x v="0"/>
  </r>
  <r>
    <d v="2013-09-20T00:00:00"/>
    <s v="Heather"/>
    <n v="151244"/>
    <s v="Judy Gambee"/>
    <n v="652840"/>
    <x v="0"/>
    <s v="Medford"/>
    <x v="1"/>
    <n v="1353306"/>
    <d v="2012-12-13T00:00:00"/>
    <s v="Ert programmed to incorrect foot drive"/>
    <s v="Gas meter shop"/>
    <s v="Manufacturer"/>
    <n v="779"/>
    <n v="859.13"/>
    <m/>
    <m/>
    <m/>
    <m/>
    <s v="Ert installed on 12/13/12 was programmed to a 1 foot drive and should have been billed at a 2 foot drive, billing customer for half their actual use."/>
    <x v="0"/>
  </r>
  <r>
    <d v="2013-09-20T00:00:00"/>
    <s v="Heather "/>
    <n v="570132681"/>
    <s v="Justine M Stringer"/>
    <n v="652821"/>
    <x v="0"/>
    <s v="Medford"/>
    <x v="1"/>
    <n v="393353498"/>
    <d v="2009-07-21T00:00:00"/>
    <s v="Ert programmed to incorrect foot drive"/>
    <s v="Gas meter shop"/>
    <s v="Manufacturer"/>
    <n v="3658"/>
    <n v="3981.52"/>
    <m/>
    <m/>
    <m/>
    <m/>
    <s v="Ert installed on 7/21/09 was programmed to a 1 foot drive and should have been billed at a 2 foot drive, billing customer for half their actual use."/>
    <x v="0"/>
  </r>
  <r>
    <d v="2013-09-20T00:00:00"/>
    <s v="Heather"/>
    <n v="90141511"/>
    <s v="Karen M Schutz"/>
    <n v="652766"/>
    <x v="0"/>
    <s v="Island City"/>
    <x v="1"/>
    <n v="197353491"/>
    <d v="2011-10-12T00:00:00"/>
    <s v="Ert programmed to incorrect foot drive"/>
    <s v="Gas meter shop"/>
    <s v="Manufacturer"/>
    <n v="429"/>
    <n v="477.79"/>
    <m/>
    <m/>
    <m/>
    <m/>
    <s v="Ert installed on 10/12/11 was programmed to a 1 foot drive and should have been billed at a 2 foot drive, billing customer for half their actual use."/>
    <x v="0"/>
  </r>
  <r>
    <d v="2013-09-20T00:00:00"/>
    <s v="Heather"/>
    <n v="490139304"/>
    <s v="Kelvin R Hunt"/>
    <n v="652812"/>
    <x v="0"/>
    <s v="Winchester"/>
    <x v="1"/>
    <n v="442353496"/>
    <d v="2011-05-06T00:00:00"/>
    <s v="Ert programmed to incorrect foot drive"/>
    <s v="Gas meter shop"/>
    <s v="Manufacturer"/>
    <n v="621"/>
    <n v="689.91"/>
    <m/>
    <m/>
    <m/>
    <m/>
    <s v="Ert installed on 5/6/11 was programmed to a 1 foot drive and should have been billed at a 2 foot drive, billing customer for half their actual use."/>
    <x v="0"/>
  </r>
  <r>
    <d v="2013-09-20T00:00:00"/>
    <s v="Heather"/>
    <n v="10114744"/>
    <s v="Kerry A Schwartz"/>
    <n v="652890"/>
    <x v="0"/>
    <s v="Medford"/>
    <x v="1"/>
    <n v="442353305"/>
    <d v="2009-07-29T00:00:00"/>
    <s v="Ert programmed to incorrect foot drive"/>
    <s v="Gas meter shop"/>
    <s v="Manufacturer"/>
    <n v="2071"/>
    <n v="2331.8000000000002"/>
    <m/>
    <m/>
    <m/>
    <m/>
    <s v="Ert installed on 7/29/09 was programmed to a 1 foot drive and should have been billed at a 2 foot drive, billing customer for half their actual use."/>
    <x v="0"/>
  </r>
  <r>
    <d v="2013-09-20T00:00:00"/>
    <s v="Heather"/>
    <n v="210096649"/>
    <s v="Kurt D Beckman"/>
    <n v="652859"/>
    <x v="0"/>
    <s v="Central Point"/>
    <x v="1"/>
    <n v="491353307"/>
    <d v="2012-07-30T00:00:00"/>
    <s v="Ert programmed to incorrect foot drive"/>
    <s v="Gas meter shop"/>
    <s v="Manufacturer"/>
    <n v="660"/>
    <n v="720.46"/>
    <m/>
    <m/>
    <m/>
    <m/>
    <s v="Ert installed on 7/30/12 was programmed to a 1 foot drive and should have been billed at a 2 foot drive, billing customer for half their actual use."/>
    <x v="0"/>
  </r>
  <r>
    <d v="2013-09-20T00:00:00"/>
    <s v="Heather"/>
    <n v="90120805"/>
    <s v="L R Garzenelli"/>
    <n v="652782"/>
    <x v="0"/>
    <s v="Roseburg"/>
    <x v="1"/>
    <n v="246353492"/>
    <d v="2011-08-25T00:00:00"/>
    <s v="Ert programmed to incorrect foot drive"/>
    <s v="Gas meter shop"/>
    <s v="Manufacturer"/>
    <n v="573"/>
    <n v="644.61"/>
    <m/>
    <m/>
    <m/>
    <m/>
    <s v="Ert installed on 8/25/11 was programmed to a 1 foot drive and should have been billed at a 2 foot drive, billing customer for half their actual use."/>
    <x v="0"/>
  </r>
  <r>
    <d v="2013-09-20T00:00:00"/>
    <s v="Heather "/>
    <n v="650141858"/>
    <s v="Lilly D Basey"/>
    <n v="652758"/>
    <x v="0"/>
    <s v="Medford"/>
    <x v="1"/>
    <n v="246353490"/>
    <d v="2011-08-19T00:00:00"/>
    <s v="Ert programmed to incorrect foot drive"/>
    <s v="Gas meter shop"/>
    <s v="Manufacturer"/>
    <n v="320"/>
    <n v="370.7"/>
    <m/>
    <m/>
    <m/>
    <m/>
    <s v="Ert installed on 8/19/11 was programmed to a 1 foot drive and should have been billed at a 2 foot drive, billing customer for half their actual use."/>
    <x v="0"/>
  </r>
  <r>
    <d v="2013-09-20T00:00:00"/>
    <s v="Heather"/>
    <n v="530142341"/>
    <s v="Melvin E Smith"/>
    <n v="652774"/>
    <x v="0"/>
    <s v="Roseburg"/>
    <x v="1"/>
    <n v="834353492"/>
    <d v="2011-11-17T00:00:00"/>
    <s v="Ert programmed to incorrect foot drive"/>
    <s v="Gas meter shop"/>
    <s v="Manufacturer"/>
    <n v="1791"/>
    <n v="2058.48"/>
    <m/>
    <m/>
    <m/>
    <m/>
    <s v="Ert installed on 11/17/11 was programmed to a 1 foot drive and should have been billed at a 2 foot drive, billing customer for half their actual use."/>
    <x v="0"/>
  </r>
  <r>
    <d v="2013-09-20T00:00:00"/>
    <s v="Heather"/>
    <n v="101682"/>
    <s v="Mervin L Cutright"/>
    <n v="652763"/>
    <x v="0"/>
    <s v="La Grande"/>
    <x v="1"/>
    <n v="736353490"/>
    <d v="2011-11-18T00:00:00"/>
    <s v="Ert programmed to incorrect foot drive"/>
    <s v="Gas meter shop"/>
    <s v="Manufacturer"/>
    <n v="1167"/>
    <n v="1328.37"/>
    <m/>
    <m/>
    <m/>
    <m/>
    <s v="Ert installed on 11/18/11 was programmed to a 1 foot drive and should have been billed at a 2 foot drive, billing customer for half their actual use."/>
    <x v="0"/>
  </r>
  <r>
    <d v="2013-09-20T00:00:00"/>
    <s v="Heather"/>
    <n v="610065846"/>
    <s v="Monica M Martin"/>
    <n v="652830"/>
    <x v="0"/>
    <s v="Medford"/>
    <x v="1"/>
    <n v="491353497"/>
    <d v="2009-07-14T00:00:00"/>
    <s v="Ert programmed to incorrect foot drive"/>
    <s v="Gas meter shop"/>
    <s v="Manufacturer"/>
    <n v="2950"/>
    <n v="3437.22"/>
    <m/>
    <m/>
    <m/>
    <m/>
    <s v="Ert installed on 7/14/09 was programmed to a 1 foot drive and should have been billed at a 2 foot drive, billing customer for half their actual use."/>
    <x v="0"/>
  </r>
  <r>
    <d v="2013-09-20T00:00:00"/>
    <s v="Heather"/>
    <n v="152374"/>
    <s v="Nancy S Kline"/>
    <n v="652893"/>
    <x v="0"/>
    <s v="Medford"/>
    <x v="1"/>
    <n v="638353305"/>
    <d v="2011-08-24T00:00:00"/>
    <s v="Ert programmed to incorrect foot drive"/>
    <s v="Gas meter shop"/>
    <s v="Manufacturer"/>
    <n v="3352"/>
    <n v="3882.35"/>
    <m/>
    <m/>
    <m/>
    <m/>
    <s v="Ert installed on 9/13/13 was programmed to a 1 foot drive and should have been billed at a 2 foot drive, billing customer for half their actual use."/>
    <x v="0"/>
  </r>
  <r>
    <d v="2013-09-20T00:00:00"/>
    <s v="Heather"/>
    <n v="570074772"/>
    <s v="Neale D Walsch"/>
    <n v="652872"/>
    <x v="0"/>
    <s v="Ashland"/>
    <x v="1"/>
    <n v="834353307"/>
    <d v="2010-03-09T00:00:00"/>
    <s v="Ert programmed to incorrect foot drive"/>
    <s v="Gas meter shop"/>
    <s v="Manufacturer"/>
    <n v="1877"/>
    <n v="2158.61"/>
    <m/>
    <m/>
    <m/>
    <m/>
    <s v="Ert installed on 3/9/10 was programmed to a 1 foot drive and should have been billed at a 2 foot drive, billing customer for half their actual use."/>
    <x v="0"/>
  </r>
  <r>
    <d v="2013-09-20T00:00:00"/>
    <s v="Heather"/>
    <n v="530123085"/>
    <s v="Patrick Gillette"/>
    <n v="652825"/>
    <x v="0"/>
    <s v="Medford"/>
    <x v="1"/>
    <n v="197353497"/>
    <d v="2009-07-14T00:00:00"/>
    <s v="Ert programmed to incorrect foot drive"/>
    <s v="Gas meter shop"/>
    <s v="Manufacturer"/>
    <n v="3513"/>
    <n v="4004.17"/>
    <m/>
    <m/>
    <m/>
    <m/>
    <s v="Ert installed on 7/14/09 was programmed to a 1 foot drive and should have been billed at a 2 foot drive, billing customer for half their actual use."/>
    <x v="0"/>
  </r>
  <r>
    <d v="2013-09-20T00:00:00"/>
    <s v="Heather"/>
    <n v="330124357"/>
    <s v="Rachel H Whisenhunt"/>
    <n v="652817"/>
    <x v="0"/>
    <s v="Roseburg"/>
    <x v="1"/>
    <n v="1353497"/>
    <d v="2011-03-22T00:00:00"/>
    <s v="Ert programmed to incorrect foot drive"/>
    <s v="Gas meter shop"/>
    <s v="Manufacturer"/>
    <n v="162"/>
    <n v="192.16"/>
    <m/>
    <m/>
    <m/>
    <m/>
    <s v="Ert installed on 3/22/11  was programmed to a 1 foot drive and should have been billed at a 2 foot drive, billing customer for half their actual use."/>
    <x v="0"/>
  </r>
  <r>
    <d v="2013-09-20T00:00:00"/>
    <s v="Heather"/>
    <n v="610151171"/>
    <s v="Ralph Mailloux"/>
    <n v="652845"/>
    <x v="0"/>
    <s v="Shady Cove"/>
    <x v="1"/>
    <n v="344353306"/>
    <d v="2012-11-07T00:00:00"/>
    <s v="Ert programmed to incorrect foot drive"/>
    <s v="Gas meter shop"/>
    <s v="Manufacturer"/>
    <n v="557"/>
    <n v="592.42999999999995"/>
    <m/>
    <m/>
    <m/>
    <m/>
    <s v="Ert installed on 11/7/12 was programmed to a 1 foot drive and should have been billed at a 2 foot drive, billing customer for half their actual use."/>
    <x v="0"/>
  </r>
  <r>
    <d v="2013-09-20T00:00:00"/>
    <s v="Heather"/>
    <n v="450148732"/>
    <s v="Robert H Bestor Jr"/>
    <n v="652867"/>
    <x v="0"/>
    <s v="Ashland"/>
    <x v="1"/>
    <n v="687353304"/>
    <d v="2012-06-06T00:00:00"/>
    <s v="Ert programmed to incorrect foot drive"/>
    <s v="Gas meter shop"/>
    <s v="Manufacturer"/>
    <n v="155"/>
    <n v="166.15"/>
    <m/>
    <m/>
    <m/>
    <m/>
    <s v="Ert installed on 6/6/12 was programmed to a 1 foot drive and should have been billed at a 2 foot drive, billing customer for half their actual use."/>
    <x v="0"/>
  </r>
  <r>
    <d v="2013-09-20T00:00:00"/>
    <s v="Heather"/>
    <n v="130135730"/>
    <s v="Robert M Williamson "/>
    <n v="652793"/>
    <x v="0"/>
    <s v="Winston"/>
    <x v="1"/>
    <n v="785353494"/>
    <d v="2011-08-08T00:00:00"/>
    <s v="Ert programmed to incorrect foot drive"/>
    <s v="Gas meter shop"/>
    <s v="Manufacturer"/>
    <n v="484"/>
    <n v="551.66999999999996"/>
    <m/>
    <m/>
    <m/>
    <m/>
    <s v="Ert installed on 8/8/11 was programmed to a 1 foot drive and should have been billed at a 2 foot drive, billing customer for half their actual use."/>
    <x v="0"/>
  </r>
  <r>
    <d v="2013-09-20T00:00:00"/>
    <s v="Heather"/>
    <n v="410128357"/>
    <s v="Shawn Brown"/>
    <n v="652749"/>
    <x v="0"/>
    <s v="North Powder"/>
    <x v="1"/>
    <n v="589353489"/>
    <d v="2012-10-19T00:00:00"/>
    <s v="Ert programmed to incorrect foot drive"/>
    <s v="Gas meter shop"/>
    <s v="Manufacturer"/>
    <n v="713"/>
    <n v="762.18"/>
    <m/>
    <m/>
    <m/>
    <m/>
    <s v="Ert installed on 10/19/12 was programmed to a 1 foot drive and should have been billed at a 2 foot drive, billing customer for half their actual use."/>
    <x v="0"/>
  </r>
  <r>
    <d v="2013-09-20T00:00:00"/>
    <s v="Heather"/>
    <n v="730117547"/>
    <s v="Sherry J Schroeder"/>
    <n v="652860"/>
    <x v="0"/>
    <s v="Medford"/>
    <x v="1"/>
    <n v="295353304"/>
    <d v="2012-06-19T00:00:00"/>
    <s v="Ert programmed to incorrect foot drive"/>
    <s v="Gas meter shop"/>
    <s v="Manufacturer"/>
    <n v="507"/>
    <n v="570.41999999999996"/>
    <m/>
    <m/>
    <m/>
    <m/>
    <s v="Ert installed on 6/19/12 was programmed to a 1 foot drive and should have been billed at a 2 foot drive, billing customer for half their actual use."/>
    <x v="0"/>
  </r>
  <r>
    <d v="2013-09-20T00:00:00"/>
    <s v="Heather"/>
    <n v="250116565"/>
    <s v="Shirley Reener"/>
    <n v="652882"/>
    <x v="0"/>
    <s v="Central Point"/>
    <x v="1"/>
    <n v="148353305"/>
    <d v="2009-09-16T00:00:00"/>
    <s v="Ert programmed to incorrect foot drive"/>
    <s v="Gas meter shop"/>
    <s v="Manufacturer"/>
    <n v="3578"/>
    <n v="4049.04"/>
    <m/>
    <m/>
    <m/>
    <m/>
    <s v="Ert installed on 9/16/09 was programmed to a 1 foot drive and should have been billed at a 2 foot drive, billing customer for half their actual use."/>
    <x v="0"/>
  </r>
  <r>
    <d v="2013-09-20T00:00:00"/>
    <s v="Heather"/>
    <n v="90142387"/>
    <s v="Stephanie A Tingley"/>
    <n v="652852"/>
    <x v="0"/>
    <s v="Medford"/>
    <x v="1"/>
    <n v="883353303"/>
    <d v="2012-09-14T00:00:00"/>
    <s v="Ert programmed to incorrect foot drive"/>
    <s v="Gas meter shop"/>
    <s v="Manufacturer"/>
    <n v="1102"/>
    <n v="1225.05"/>
    <m/>
    <m/>
    <m/>
    <m/>
    <s v="Ert installed on 9/14/12 was programmed to a 1 foot drive and should have been billed at a 2 foot drive, billing customer for half their actual use."/>
    <x v="0"/>
  </r>
  <r>
    <d v="2013-09-20T00:00:00"/>
    <s v="Heather"/>
    <n v="90148893"/>
    <s v="Susan E Jones"/>
    <n v="652864"/>
    <x v="0"/>
    <s v="Medford"/>
    <x v="1"/>
    <n v="540353304"/>
    <d v="2012-07-26T00:00:00"/>
    <s v="Ert programmed to incorrect foot drive"/>
    <s v="Gas meter shop"/>
    <s v="Manufacturer"/>
    <n v="1941"/>
    <n v="2107.9499999999998"/>
    <m/>
    <m/>
    <m/>
    <m/>
    <s v="Ert installed on 7/26/12 was programmed to a 1 foot drive and should have been billed at a 2 foot drive, billing customer for half their actual use."/>
    <x v="0"/>
  </r>
  <r>
    <d v="2013-09-20T00:00:00"/>
    <s v="Heather"/>
    <n v="370059573"/>
    <s v="Tandy J Elder"/>
    <n v="652844"/>
    <x v="0"/>
    <s v="Grants Pass"/>
    <x v="1"/>
    <n v="246353306"/>
    <d v="2013-02-21T00:00:00"/>
    <s v="Ert programmed to incorrect foot drive"/>
    <s v="Gas meter shop"/>
    <s v="Manufacturer"/>
    <n v="195"/>
    <n v="208.95"/>
    <m/>
    <m/>
    <m/>
    <m/>
    <s v="Ert installed on 2/21/13 was programmed to a 1 foot drive and should have been billed at a 2 foot drive, billing customer for half their actual use."/>
    <x v="0"/>
  </r>
  <r>
    <d v="2013-09-20T00:00:00"/>
    <s v="Heather"/>
    <n v="130134083"/>
    <s v="Thong T Bui"/>
    <n v="652861"/>
    <x v="0"/>
    <s v="Medford"/>
    <x v="1"/>
    <n v="344353304"/>
    <d v="2012-06-20T00:00:00"/>
    <s v="Ert programmed to incorrect foot drive"/>
    <s v="Gas meter shop"/>
    <s v="Manufacturer"/>
    <n v="589"/>
    <n v="655.91"/>
    <m/>
    <m/>
    <m/>
    <m/>
    <s v="Ert installed on 6/20/12 was programmed to a 1 foot drive and should have been billed at a 2 foot drive, billing customer for half their actual use."/>
    <x v="0"/>
  </r>
  <r>
    <d v="2013-09-20T00:00:00"/>
    <s v="Heather "/>
    <n v="101726"/>
    <s v="Tim McManus"/>
    <n v="652768"/>
    <x v="0"/>
    <s v="La Grande"/>
    <x v="1"/>
    <n v="442353491"/>
    <d v="2011-10-05T00:00:00"/>
    <s v="Ert programmed to incorrect foot drive"/>
    <s v="Gas meter shop"/>
    <s v="Manufacturer"/>
    <n v="2347"/>
    <n v="2679"/>
    <m/>
    <m/>
    <m/>
    <m/>
    <s v="Ert installed on 10/5/11 was programmed to a 1 foot drive and should have been billed at a 2 foot drive, billing customer for half their actual use."/>
    <x v="0"/>
  </r>
  <r>
    <d v="2013-09-20T00:00:00"/>
    <s v="Heather"/>
    <n v="770057154"/>
    <s v="Walter L Arnold"/>
    <n v="652885"/>
    <x v="0"/>
    <s v="Medford"/>
    <x v="1"/>
    <n v="442353308"/>
    <d v="2009-06-15T00:00:00"/>
    <s v="Ert programmed to incorrect foot drive"/>
    <s v="Gas meter shop"/>
    <s v="Manufacturer"/>
    <n v="1227"/>
    <n v="1438.38"/>
    <m/>
    <m/>
    <m/>
    <m/>
    <s v="Ert installed on 6/15/09 was programmed to a 1 foot drive and should have been billed at a 2 foot drive, billing customer for half their actual use."/>
    <x v="0"/>
  </r>
  <r>
    <d v="2013-09-20T00:00:00"/>
    <s v="Heather"/>
    <n v="186744"/>
    <s v="William R Doss"/>
    <n v="652834"/>
    <x v="0"/>
    <s v="Eagle Point"/>
    <x v="1"/>
    <n v="148353395"/>
    <d v="2009-07-20T00:00:00"/>
    <s v="Ert programmed to incorrect foot drive"/>
    <s v="Gas meter shop"/>
    <s v="Manufacturer"/>
    <n v="1965"/>
    <n v="2263.83"/>
    <m/>
    <m/>
    <m/>
    <m/>
    <s v="Ert installed on 7/20/09 was programmed to a 1 foot drive and should have been billed at a 2 foot drive, billing customer for half their actual use."/>
    <x v="0"/>
  </r>
  <r>
    <d v="2013-09-20T00:00:00"/>
    <s v="Heather"/>
    <n v="169933"/>
    <s v="Dwaine Schiffer"/>
    <n v="652851"/>
    <x v="0"/>
    <s v="Medford"/>
    <x v="1"/>
    <n v="638353308"/>
    <d v="2012-09-11T00:00:00"/>
    <s v="Ert programmed to incorrect foot drive"/>
    <s v="Gas meter shop"/>
    <s v="Manufacturer"/>
    <n v="793"/>
    <n v="662.58"/>
    <m/>
    <m/>
    <m/>
    <m/>
    <s v="Ert installed on 9/11/12 was programmed to a 1 foot drive and should have been billed at a 2 foot drive, billing customer for half their actual use."/>
    <x v="0"/>
  </r>
  <r>
    <d v="2013-09-24T00:00:00"/>
    <s v="Heather"/>
    <n v="50100421"/>
    <s v="Downtowne Coffee House"/>
    <n v="652855"/>
    <x v="0"/>
    <s v="Talent"/>
    <x v="1"/>
    <n v="393353307"/>
    <d v="2012-08-17T00:00:00"/>
    <s v="Ert programmed to incorrect foot drive"/>
    <s v="Gas meter shop"/>
    <s v="Manufacturer"/>
    <n v="699"/>
    <n v="707.04"/>
    <m/>
    <m/>
    <m/>
    <m/>
    <s v="Ert installed on 8/17/12 was programmed to a 1 foot drive and should have been billed at a 2 foot drive, billing customer for half their actual use."/>
    <x v="0"/>
  </r>
  <r>
    <d v="2013-09-25T00:00:00"/>
    <s v="Heather"/>
    <n v="690098728"/>
    <s v="Magda Ciurlik"/>
    <n v="652877"/>
    <x v="0"/>
    <s v="Medford"/>
    <x v="1"/>
    <n v="99353308"/>
    <d v="2009-09-04T00:00:00"/>
    <s v="Ert programmed to incorrect foot drive"/>
    <s v="Gas meter shop"/>
    <s v="Manufacturer"/>
    <n v="2959"/>
    <n v="3450.8"/>
    <m/>
    <m/>
    <m/>
    <m/>
    <s v="Ert installed on 9/4/09 was programmed to a 1 foot drive and should have been billed at a 2 foot drive, billing customer for half their actual use."/>
    <x v="0"/>
  </r>
  <r>
    <d v="2013-09-25T00:00:00"/>
    <s v="Heather"/>
    <n v="370067635"/>
    <s v="Matthew D Thompson"/>
    <n v="652865"/>
    <x v="0"/>
    <s v="Medford"/>
    <x v="1"/>
    <n v="540353307"/>
    <d v="2012-06-19T00:00:00"/>
    <s v="Ert programmed to incorrect foot drive"/>
    <s v="Gas meter shop"/>
    <s v="Manufacturer"/>
    <n v="390"/>
    <n v="437.84"/>
    <m/>
    <m/>
    <m/>
    <m/>
    <s v="Ert installed on 6/19/12 was programmed to a 1 foot drive and should have been billed at a 2 foot drive, billing customer for half their actual use."/>
    <x v="0"/>
  </r>
  <r>
    <d v="2013-09-25T00:00:00"/>
    <s v="Heather"/>
    <n v="90106475"/>
    <s v="David A Allen"/>
    <n v="652869"/>
    <x v="0"/>
    <s v="Medford"/>
    <x v="1"/>
    <n v="687353307"/>
    <d v="2012-04-23T00:00:00"/>
    <s v="Ert programmed to incorrect foot drive"/>
    <s v="Gas meter shop"/>
    <s v="Manufacturer"/>
    <n v="909"/>
    <n v="993.2"/>
    <m/>
    <m/>
    <m/>
    <m/>
    <s v="Ert installed on 4/23/12 was programmed to a 1 foot drive and should have been billed at a 2 foot drive, billing customer for half their actual use."/>
    <x v="0"/>
  </r>
  <r>
    <d v="2013-10-01T00:00:00"/>
    <s v="Heather"/>
    <n v="130148954"/>
    <s v="Chipotle Mexican Grille Inc"/>
    <n v="652862"/>
    <x v="0"/>
    <s v="Medford"/>
    <x v="1"/>
    <n v="393353304"/>
    <d v="2012-10-02T00:00:00"/>
    <s v="Ert programmed to incorrect foot drive"/>
    <s v="Gas meter shop"/>
    <s v="Manufacturer"/>
    <n v="3574"/>
    <n v="3621.54"/>
    <m/>
    <m/>
    <m/>
    <m/>
    <s v="Ert installed on 10/2/12 was programmed to a 1 foot drive and should have been billed at a 2 foot drive, billing customer for half their actual use."/>
    <x v="0"/>
  </r>
  <r>
    <d v="2013-10-02T00:00:00"/>
    <s v="Heather"/>
    <n v="210150821"/>
    <s v="Doyle D Pooler"/>
    <n v="652797"/>
    <x v="0"/>
    <s v="Winchester"/>
    <x v="1"/>
    <n v="99353495"/>
    <d v="2011-08-04T00:00:00"/>
    <s v="Ert programmed to incorrect foot drive"/>
    <s v="Gas meter shop"/>
    <s v="Manufacturer"/>
    <n v="718"/>
    <n v="799.42"/>
    <m/>
    <m/>
    <m/>
    <m/>
    <s v="Ert installed on 8/4/11 was programmed to a 1 foot drive and should have been billed at a 2 foot drive, billing customer for half their actual use."/>
    <x v="0"/>
  </r>
  <r>
    <d v="2013-10-02T00:00:00"/>
    <s v="Heather"/>
    <n v="213821"/>
    <s v="Labor Temple Assoc"/>
    <n v="652789"/>
    <x v="0"/>
    <s v="Roseburg"/>
    <x v="1"/>
    <n v="246353494"/>
    <d v="2011-08-08T00:00:00"/>
    <s v="Ert programmed to incorrect foot drive"/>
    <s v="Gas meter shop"/>
    <s v="Manufacturer"/>
    <n v="1664"/>
    <n v="1752.85"/>
    <m/>
    <m/>
    <m/>
    <m/>
    <s v="Ert installed on 8/8/11 was programmed to a 1 foot drive and should have been billed at a 2 foot drive, billing customer for half their actual use."/>
    <x v="0"/>
  </r>
  <r>
    <d v="2013-10-02T00:00:00"/>
    <s v="Heather"/>
    <n v="210142714"/>
    <s v="Brent L Barclay"/>
    <n v="652798"/>
    <x v="0"/>
    <s v="Roseburg"/>
    <x v="1"/>
    <n v="197353495"/>
    <d v="2011-06-23T00:00:00"/>
    <s v="Ert programmed to incorrect foot drive"/>
    <s v="Gas meter shop"/>
    <s v="Manufacturer"/>
    <n v="215"/>
    <n v="249.11"/>
    <m/>
    <m/>
    <m/>
    <m/>
    <s v="Ert installed on 6/23/11 was programmed to a 1 foot drive and should have been billed at a 2 foot drive, billing customer for half their actual use."/>
    <x v="0"/>
  </r>
  <r>
    <d v="2013-10-02T00:00:00"/>
    <s v="Heather"/>
    <n v="10148513"/>
    <s v="Sharlene L Gregg"/>
    <n v="652833"/>
    <x v="0"/>
    <s v="Roseburg"/>
    <x v="1"/>
    <n v="785353497"/>
    <d v="2009-11-13T00:00:00"/>
    <s v="Ert programmed to incorrect foot drive"/>
    <s v="Gas meter shop"/>
    <s v="Manufacturer"/>
    <n v="1882"/>
    <n v="2009.7"/>
    <m/>
    <m/>
    <m/>
    <m/>
    <s v="Ert installed on 11/13/09 was programmed to a 1 foot drive and should have been billed at a 2 foot drive, billing customer for half their actual use."/>
    <x v="0"/>
  </r>
  <r>
    <d v="2013-10-02T00:00:00"/>
    <s v="Heather"/>
    <n v="570133789"/>
    <s v="Wild Rose Roseburg"/>
    <n v="652783"/>
    <x v="0"/>
    <s v="Roseburg"/>
    <x v="1"/>
    <n v="344353492"/>
    <d v="2011-08-08T00:00:00"/>
    <s v="Ert programmed to incorrect foot drive"/>
    <s v="Gas meter shop"/>
    <s v="Manufacturer"/>
    <n v="1454"/>
    <n v="1558.59"/>
    <m/>
    <m/>
    <m/>
    <m/>
    <s v="Ert installed on 8/8/11 was programmed to a 1 foot drive and should have been billed at a 2 foot drive, billing customer for half their actual use."/>
    <x v="0"/>
  </r>
  <r>
    <d v="2013-10-02T00:00:00"/>
    <s v="Heather"/>
    <n v="530129583"/>
    <s v="William Don Rogers"/>
    <n v="652792"/>
    <x v="0"/>
    <s v="Roseburg"/>
    <x v="1"/>
    <n v="687353494"/>
    <d v="2011-08-04T00:00:00"/>
    <s v="Ert programmed to incorrect foot drive"/>
    <s v="Gas meter shop"/>
    <s v="Manufacturer"/>
    <n v="96"/>
    <n v="112.12"/>
    <m/>
    <m/>
    <m/>
    <m/>
    <s v="Ert installed on 8/4/11 was programmed to a 1 foot drive and should have been billed at a 2 foot drive, billing customer for half their actual use."/>
    <x v="0"/>
  </r>
  <r>
    <d v="2013-10-02T00:00:00"/>
    <s v="Heather"/>
    <n v="222907"/>
    <s v="Jehovah's Witnesses"/>
    <n v="652795"/>
    <x v="0"/>
    <s v="Roseburg"/>
    <x v="1"/>
    <n v="932353494"/>
    <d v="2011-07-20T00:00:00"/>
    <s v="Ert programmed to incorrect foot drive"/>
    <s v="Gas meter shop"/>
    <s v="Manufacturer"/>
    <n v="924"/>
    <n v="972.07"/>
    <m/>
    <m/>
    <m/>
    <m/>
    <s v="Ert installed on 7/20/11 was programmed to a 1 foot drive and should have been billed at a 2 foot drive, billing customer for half their actual use."/>
    <x v="0"/>
  </r>
  <r>
    <d v="2013-10-02T00:00:00"/>
    <s v="Heather"/>
    <n v="370123736"/>
    <s v="Rita D Schuchard"/>
    <n v="652796"/>
    <x v="0"/>
    <s v="Roseburg"/>
    <x v="1"/>
    <n v="1353495"/>
    <d v="2011-08-03T00:00:00"/>
    <s v="Ert programmed to incorrect foot drive"/>
    <s v="Gas meter shop"/>
    <s v="Manufacturer"/>
    <n v="618"/>
    <n v="694.83"/>
    <m/>
    <m/>
    <m/>
    <m/>
    <s v="Ert installed on 8/3/11 was programmed to a 1 foot drive and should have been billed at a 2 foot drive, billing customer for half their actual use."/>
    <x v="0"/>
  </r>
  <r>
    <d v="2013-10-02T00:00:00"/>
    <s v="Heather"/>
    <n v="170089749"/>
    <s v="Tammy A Engstrom"/>
    <n v="652785"/>
    <x v="0"/>
    <s v="Roseburg"/>
    <x v="1"/>
    <n v="932353493"/>
    <d v="2011-08-15T00:00:00"/>
    <s v="Ert programmed to incorrect foot drive"/>
    <s v="Gas meter shop"/>
    <s v="Manufacturer"/>
    <n v="3725"/>
    <n v="4122.87"/>
    <m/>
    <m/>
    <m/>
    <m/>
    <s v="Ert installed on 8/15/11 was programmed to a 1 foot drive and should have been billed at a 2 foot drive, billing customer for half their actual use."/>
    <x v="0"/>
  </r>
  <r>
    <d v="2013-10-02T00:00:00"/>
    <s v="Heather"/>
    <n v="610118816"/>
    <s v="Umpqua Valley Gymnastics"/>
    <n v="652787"/>
    <x v="0"/>
    <s v="Roseburg"/>
    <x v="1"/>
    <n v="638353810"/>
    <d v="2011-08-09T00:00:00"/>
    <s v="Ert programmed to incorrect foot drive"/>
    <s v="Gas meter shop"/>
    <s v="Manufacturer"/>
    <n v="2848"/>
    <n v="3035.09"/>
    <m/>
    <m/>
    <m/>
    <m/>
    <s v="Ert installed on 8/9/11 was programmed to a 1 foot drive and should have been billed at a 2 foot drive, billing customer for half their actual use."/>
    <x v="0"/>
  </r>
  <r>
    <d v="2013-10-02T00:00:00"/>
    <s v="Heather"/>
    <n v="50143133"/>
    <s v="Roger K Vehrs"/>
    <n v="652778"/>
    <x v="0"/>
    <s v="Roseburg"/>
    <x v="1"/>
    <n v="932353491"/>
    <d v="2012-01-03T00:00:00"/>
    <s v="Ert programmed to incorrect foot drive"/>
    <s v="Gas meter shop"/>
    <s v="Manufacturer"/>
    <n v="68"/>
    <n v="69.09"/>
    <m/>
    <m/>
    <m/>
    <m/>
    <s v="Ert installed on 1/3/12 was programmed to a 1 foot drive and should have been billed at a 2 foot drive, billing customer for half their actual use."/>
    <x v="0"/>
  </r>
  <r>
    <d v="2013-10-03T00:00:00"/>
    <s v="Heather"/>
    <n v="217189"/>
    <s v="CSK Auto, Inc"/>
    <n v="652805"/>
    <x v="0"/>
    <s v="Roseburg"/>
    <x v="1"/>
    <n v="883353495"/>
    <d v="2011-08-04T00:00:00"/>
    <s v="Ert programmed to incorrect foot drive"/>
    <s v="Gas meter shop"/>
    <s v="Manufacturer"/>
    <n v="911"/>
    <n v="965.55"/>
    <m/>
    <m/>
    <m/>
    <m/>
    <s v="Ert installed on 8/4/11 was programmed to a 1 foot drive and should have been billed at a 2 foot drive, billing customer for half their actual use."/>
    <x v="0"/>
  </r>
  <r>
    <d v="2013-10-03T00:00:00"/>
    <s v="Heather"/>
    <n v="730138672"/>
    <s v="Dale E Roark"/>
    <n v="652801"/>
    <x v="0"/>
    <s v="Roseburg"/>
    <x v="1"/>
    <n v="540353495"/>
    <d v="2011-08-02T00:00:00"/>
    <s v="Ert programmed to incorrect foot drive"/>
    <s v="Gas meter shop"/>
    <s v="Manufacturer"/>
    <n v="489"/>
    <n v="546.9"/>
    <m/>
    <m/>
    <m/>
    <m/>
    <s v="Ert installed on 8/2/11 was programmed to a 1 foot drive and should have been billed at a 2 foot drive, billing customer for half their actual use."/>
    <x v="0"/>
  </r>
  <r>
    <d v="2013-10-04T00:00:00"/>
    <s v="Heather"/>
    <n v="250109155"/>
    <s v="Reis LLC Hangar"/>
    <n v="652791"/>
    <x v="0"/>
    <s v="Roseburg"/>
    <x v="1"/>
    <n v="442353494"/>
    <d v="2011-08-05T00:00:00"/>
    <s v="Ert programmed to incorrect foot drive"/>
    <s v="Gas meter shop"/>
    <s v="Manufacturer"/>
    <n v="2106"/>
    <n v="2223.17"/>
    <m/>
    <m/>
    <m/>
    <m/>
    <s v="Ert installed on 8/5/11 was programmed to a 1 foot drive and should have been billed at a 2 foot drive, billing customer for half their actual use."/>
    <x v="0"/>
  </r>
  <r>
    <d v="2013-10-04T00:00:00"/>
    <s v="Heather"/>
    <n v="270193"/>
    <s v="City of Myrtle Creek"/>
    <n v="652813"/>
    <x v="0"/>
    <s v="Myrtle Creek"/>
    <x v="1"/>
    <n v="540353496"/>
    <d v="2011-04-11T00:00:00"/>
    <s v="Ert programmed to incorrect foot drive"/>
    <s v="Gas meter shop"/>
    <s v="Manufacturer"/>
    <n v="92"/>
    <n v="93.44"/>
    <m/>
    <m/>
    <m/>
    <m/>
    <s v="Ert installed on 4/11/11 was programmed to a 1 foot drive and should have been billed at a 2 foot drive, billing customer for half their actual use."/>
    <x v="0"/>
  </r>
  <r>
    <d v="2013-10-04T00:00:00"/>
    <s v="Heather"/>
    <n v="267376"/>
    <s v="Sevent Day Adventist Church"/>
    <n v="652806"/>
    <x v="0"/>
    <s v="Myrtle Creek"/>
    <x v="1"/>
    <n v="932353495"/>
    <d v="2011-04-07T00:00:00"/>
    <s v="Ert programmed to incorrect foot drive"/>
    <s v="Gas meter shop"/>
    <s v="Manufacturer"/>
    <n v="874"/>
    <n v="925.76"/>
    <m/>
    <m/>
    <m/>
    <m/>
    <s v="Ert installed on 4/7/11 was programmed to a 1 foot drive and should have been billed at a 2 foot drive, billing customer for half their actual use."/>
    <x v="0"/>
  </r>
  <r>
    <d v="2013-10-04T00:00:00"/>
    <s v="Heather"/>
    <n v="266570"/>
    <s v="City of Riddle"/>
    <n v="652780"/>
    <x v="0"/>
    <s v="Riddle"/>
    <x v="1"/>
    <n v="99353492"/>
    <d v="2012-05-31T00:00:00"/>
    <s v="Ert programmed to incorrect foot drive"/>
    <s v="Gas meter shop"/>
    <s v="Manufacturer"/>
    <n v="441"/>
    <n v="434.03"/>
    <m/>
    <m/>
    <m/>
    <m/>
    <s v="Ert installed on 5/31/12 was programmed to a 1 foot drive and should have been billed at a 2 foot drive, billing customer for half their actual use."/>
    <x v="0"/>
  </r>
  <r>
    <d v="2013-10-04T00:00:00"/>
    <s v="Heather"/>
    <n v="269578"/>
    <s v="McDonalds"/>
    <n v="652814"/>
    <x v="0"/>
    <s v="Riddle"/>
    <x v="1"/>
    <n v="638353496"/>
    <d v="2011-04-07T00:00:00"/>
    <s v="Ert programmed to incorrect foot drive"/>
    <s v="Gas meter shop"/>
    <s v="Manufacturer"/>
    <n v="3218"/>
    <n v="3353.3"/>
    <m/>
    <m/>
    <m/>
    <m/>
    <s v="Ert installed on 4/7/11 was programmed to a 1 foot drive and should have been billed at a 2 foot drive, billing customer for half their actual use."/>
    <x v="0"/>
  </r>
  <r>
    <d v="2013-10-04T00:00:00"/>
    <s v="Heather"/>
    <n v="770133839"/>
    <s v="Philipp Rp McAfee"/>
    <n v="652811"/>
    <x v="0"/>
    <s v="Roseburg"/>
    <x v="1"/>
    <n v="393353496"/>
    <d v="2011-05-27T00:00:00"/>
    <s v="Ert programmed to incorrect foot drive"/>
    <s v="Gas meter shop"/>
    <s v="Manufacturer"/>
    <n v="543"/>
    <n v="605.29999999999995"/>
    <m/>
    <m/>
    <m/>
    <m/>
    <s v="Ert installed on 5/27/11 was programmed to a 1 foot drive and should have been billed at a 2 foot drive, billing customer for half their actual use."/>
    <x v="0"/>
  </r>
  <r>
    <d v="2013-10-04T00:00:00"/>
    <s v="Heather"/>
    <n v="610140078"/>
    <s v="City of Sutherlin"/>
    <n v="652759"/>
    <x v="0"/>
    <s v="Sutherlin"/>
    <x v="1"/>
    <n v="442353490"/>
    <d v="2011-08-16T00:00:00"/>
    <s v="Ert programmed to incorrect foot drive"/>
    <s v="Gas meter shop"/>
    <s v="Manufacturer"/>
    <n v="41"/>
    <n v="45.43"/>
    <m/>
    <m/>
    <m/>
    <m/>
    <s v="Ert installed on 8/16/11 was programmed to a 1 foot drive and should have been billed at a 2 foot drive, billing customer for half their actual use."/>
    <x v="0"/>
  </r>
  <r>
    <d v="2013-10-04T00:00:00"/>
    <s v="Heather"/>
    <n v="410047327"/>
    <s v="Lauren Young Tire Center"/>
    <n v="652800"/>
    <x v="0"/>
    <s v="Sutherlin"/>
    <x v="1"/>
    <n v="442353495"/>
    <d v="2011-08-05T00:00:00"/>
    <s v="Ert programmed to incorrect foot drive"/>
    <s v="Gas meter shop"/>
    <s v="Manufacturer"/>
    <n v="2943"/>
    <n v="3064.21"/>
    <m/>
    <m/>
    <m/>
    <m/>
    <s v="Ert installed on 8/5/11 was programmed to a 1 foot drive and should have been billed at a 2 foot drive, billing customer for half their actual use."/>
    <x v="0"/>
  </r>
  <r>
    <d v="2013-10-04T00:00:00"/>
    <s v="Heather"/>
    <n v="210110173"/>
    <s v="Diemert Flying LLC"/>
    <n v="652790"/>
    <x v="0"/>
    <s v="Roseburg"/>
    <x v="1"/>
    <n v="344353494"/>
    <d v="2011-08-05T00:00:00"/>
    <s v="Ert programmed to incorrect foot drive"/>
    <s v="Gas meter shop"/>
    <s v="Manufacturer"/>
    <n v="276"/>
    <n v="290.42"/>
    <m/>
    <m/>
    <m/>
    <m/>
    <s v="Ert installed on 8/5/11 was programmed to a 1 foot drive and should have been billed at a 2 foot drive, billing customer for half their actual use."/>
    <x v="0"/>
  </r>
  <r>
    <d v="2013-10-04T00:00:00"/>
    <s v="Heather"/>
    <n v="233426"/>
    <s v="Highland Homeowners Assn"/>
    <n v="652794"/>
    <x v="0"/>
    <s v="Roseburg"/>
    <x v="1"/>
    <n v="883353494"/>
    <d v="2011-07-20T00:00:00"/>
    <s v="Ert programmed to incorrect foot drive"/>
    <s v="Gas meter shop"/>
    <s v="Manufacturer"/>
    <n v="2658"/>
    <n v="2666.52"/>
    <m/>
    <m/>
    <m/>
    <m/>
    <s v="Ert installed on 7/20/11 was programmed to a 1 foot drive and should have been billed at a 2 foot drive, billing customer for half their actual use."/>
    <x v="0"/>
  </r>
  <r>
    <d v="2013-10-04T00:00:00"/>
    <s v="Heather"/>
    <n v="216648"/>
    <s v="Catholic Rectory"/>
    <n v="652807"/>
    <x v="0"/>
    <s v="Roseburg"/>
    <x v="1"/>
    <n v="99353496"/>
    <d v="2011-06-06T00:00:00"/>
    <s v="Ert programmed to incorrect foot drive"/>
    <s v="Gas meter shop"/>
    <s v="Manufacturer"/>
    <n v="3225"/>
    <n v="3431.21"/>
    <m/>
    <m/>
    <m/>
    <m/>
    <s v="Ert installed on 6/6/11 was programmed to a 1 foot drive and should have been billed at a 2 foot drive, billing customer for half their actual use."/>
    <x v="0"/>
  </r>
  <r>
    <d v="2013-10-04T00:00:00"/>
    <s v="Heather"/>
    <n v="330142409"/>
    <s v="Michael Cowan"/>
    <n v="652776"/>
    <x v="0"/>
    <s v="Roseburg"/>
    <x v="1"/>
    <n v="197353493"/>
    <d v="2012-02-28T00:00:00"/>
    <s v="Ert programmed to incorrect foot drive"/>
    <s v="Gas meter shop"/>
    <s v="Manufacturer"/>
    <n v="292"/>
    <n v="325.14"/>
    <m/>
    <m/>
    <m/>
    <m/>
    <s v="Ert installed on 2/28/12 was programmed to a 1 foot drive and should have been billed at a 2 foot drive, billing customer for half their actual use."/>
    <x v="0"/>
  </r>
  <r>
    <d v="2013-10-04T00:00:00"/>
    <s v="Heather"/>
    <n v="570119536"/>
    <s v="Crown Works Dental Laboratory"/>
    <n v="652781"/>
    <x v="0"/>
    <s v="Sutherlin"/>
    <x v="1"/>
    <n v="197353492"/>
    <d v="2011-08-18T00:00:00"/>
    <s v="Ert programmed to incorrect foot drive"/>
    <s v="Gas meter shop"/>
    <s v="Manufacturer"/>
    <n v="821"/>
    <n v="863.82"/>
    <m/>
    <m/>
    <m/>
    <m/>
    <s v="Ert installed on 8/18/11 was programmed to a 1 foot drive and should have been billed at a 2 foot drive, billing customer for half their actual use."/>
    <x v="0"/>
  </r>
  <r>
    <d v="2013-10-04T00:00:00"/>
    <s v="Heather"/>
    <n v="170145642"/>
    <s v="Steven L Hart"/>
    <n v="652765"/>
    <x v="0"/>
    <s v="Roseburg"/>
    <x v="1"/>
    <n v="50353491"/>
    <d v="2012-06-14T00:00:00"/>
    <s v="Ert programmed to incorrect foot drive"/>
    <s v="Gas meter shop"/>
    <s v="Manufacturer"/>
    <n v="26"/>
    <n v="27.82"/>
    <m/>
    <m/>
    <m/>
    <m/>
    <s v="Ert installed on 6/14/12 was programmed to a 1 foot drive and should have been billed at a 2 foot drive, billing customer for half their actual use."/>
    <x v="0"/>
  </r>
  <r>
    <d v="2013-10-04T00:00:00"/>
    <s v="Heather"/>
    <n v="227148"/>
    <s v="Department of Veterans Affairs"/>
    <n v="652760"/>
    <x v="0"/>
    <s v="Roseburg"/>
    <x v="1"/>
    <n v="736353492"/>
    <d v="2012-03-13T00:00:00"/>
    <s v="Ert programmed to incorrect foot drive"/>
    <s v="Gas meter shop"/>
    <s v="Manufacturer"/>
    <n v="730"/>
    <n v="723.02"/>
    <m/>
    <m/>
    <m/>
    <m/>
    <s v="Ert installed on 3/13/12 was programmed to a 1 foot drive and should have been billed at a 2 foot drive, billing customer for half their actual use."/>
    <x v="0"/>
  </r>
  <r>
    <d v="2013-10-04T00:00:00"/>
    <s v="Heather"/>
    <n v="450140018"/>
    <s v="Umpqua Video"/>
    <n v="652803"/>
    <x v="0"/>
    <s v="Roseburg"/>
    <x v="1"/>
    <n v="736353495"/>
    <d v="2011-05-26T00:00:00"/>
    <s v="Ert programmed to incorrect foot drive"/>
    <s v="Gas meter shop"/>
    <s v="Manufacturer"/>
    <n v="1507"/>
    <n v="1542.6"/>
    <m/>
    <m/>
    <m/>
    <m/>
    <s v="Ert installed on 5/26/11 was programmed to a 1 foot drive and should have been billed at a 2 foot drive, billing customer for half their actual use."/>
    <x v="0"/>
  </r>
  <r>
    <d v="2013-10-07T00:00:00"/>
    <s v="Mary"/>
    <n v="490075718"/>
    <s v="Skone &amp; Connors"/>
    <n v="286903"/>
    <x v="0"/>
    <s v="Warden"/>
    <x v="2"/>
    <n v="295353890"/>
    <d v="2011-02-07T00:00:00"/>
    <s v="Ert programmed to incorrect foot drive"/>
    <s v="Gas meter shop"/>
    <s v="Manufacturer"/>
    <n v="10636"/>
    <n v="9281.5499999999993"/>
    <m/>
    <m/>
    <m/>
    <m/>
    <s v="Ert installed on 2/7/11 was programmed to a 1 foot drive and should have been a 5 foot drive, billing the customer for 1/5th of their actual usage"/>
    <x v="0"/>
  </r>
  <r>
    <d v="2013-10-11T00:00:00"/>
    <s v="Heather"/>
    <n v="230344"/>
    <s v="Melrose School"/>
    <n v="652799"/>
    <x v="0"/>
    <s v="Roseburg"/>
    <x v="1"/>
    <n v="295353495"/>
    <d v="2011-08-01T00:00:00"/>
    <s v="Ert programmed to incorrect foot drive"/>
    <s v="Gas meter shop"/>
    <s v="Manufacturer"/>
    <n v="9766"/>
    <n v="10074.91"/>
    <m/>
    <m/>
    <m/>
    <m/>
    <s v="Ert installed on 8/1/11 was programmed to a 1 foot drive and should have been billed at a 2 foot drive, billing customer for half their actual use."/>
    <x v="0"/>
  </r>
  <r>
    <d v="2013-10-11T00:00:00"/>
    <s v="Heather"/>
    <n v="530144235"/>
    <s v="Peggy A Viviani"/>
    <n v="652815"/>
    <x v="0"/>
    <s v="Sutherlin"/>
    <x v="1"/>
    <n v="393353808"/>
    <d v="2011-03-26T00:00:00"/>
    <s v="Ert programmed to incorrect foot drive"/>
    <s v="Gas meter shop"/>
    <s v="Manufacturer"/>
    <n v="389"/>
    <n v="432.95"/>
    <m/>
    <m/>
    <m/>
    <m/>
    <s v="Ert installed on 3/26/11 was programmed to a 1 foot drive and should have been billed at a 2 foot drive, billing customer for half their actual use."/>
    <x v="0"/>
  </r>
  <r>
    <d v="2013-10-11T00:00:00"/>
    <s v="Heather"/>
    <n v="233947"/>
    <s v="Oakland High School"/>
    <n v="652761"/>
    <x v="0"/>
    <s v="Oakland"/>
    <x v="1"/>
    <n v="540353490"/>
    <d v="2011-08-24T00:00:00"/>
    <s v="Ert programmed to incorrect foot drive"/>
    <s v="Gas meter shop"/>
    <s v="Manufacturer"/>
    <n v="2723"/>
    <n v="2857.9"/>
    <m/>
    <m/>
    <m/>
    <m/>
    <s v="Ert installed on 8/24/11 was programmed to a 1 foot drive and should have been billed at a 2 foot drive, billing customer for half their actual use."/>
    <x v="0"/>
  </r>
  <r>
    <d v="2013-10-14T00:00:00"/>
    <s v="Sarah"/>
    <n v="330122273"/>
    <s v="Shoshone Medical Center"/>
    <n v="208213"/>
    <x v="0"/>
    <s v="Smelterville"/>
    <x v="0"/>
    <n v="442355160"/>
    <d v="2008-01-22T00:00:00"/>
    <s v="Ert set at incorrect Correction Code"/>
    <s v="field request"/>
    <s v="Gas "/>
    <n v="1667"/>
    <n v="2592.38"/>
    <m/>
    <m/>
    <m/>
    <m/>
    <s v="Correction code was set at a 1 and shouldve been a 4."/>
    <x v="0"/>
  </r>
  <r>
    <d v="2013-10-28T00:00:00"/>
    <s v="Mary"/>
    <n v="330148616"/>
    <s v="Yost, Mooney &amp; Pugh Const"/>
    <n v="97030997"/>
    <x v="1"/>
    <s v="Spokane Valley"/>
    <x v="2"/>
    <n v="687325548"/>
    <d v="2012-10-22T00:00:00"/>
    <s v="elec meter removed with out billing "/>
    <s v="Old unposted service order edit"/>
    <s v="Construction tech"/>
    <m/>
    <m/>
    <n v="721"/>
    <n v="97.08"/>
    <m/>
    <m/>
    <s v="per old unposted svc order report that billing just began to work. Const tech rmvd the elec 10/22/12. error was not worked on her svc order edit. I rmvd mtr &amp; didn’t bill cust since this error was a year old."/>
    <x v="0"/>
  </r>
  <r>
    <d v="2013-10-30T00:00:00"/>
    <s v="Heather"/>
    <n v="690146307"/>
    <s v="Tim D Stout"/>
    <n v="12174957"/>
    <x v="1"/>
    <s v="Genesee "/>
    <x v="0"/>
    <n v="197355170"/>
    <d v="2013-10-14T00:00:00"/>
    <s v="Customer rebilled incorrectly on stopped meter"/>
    <s v="Billing"/>
    <s v="Billing"/>
    <m/>
    <m/>
    <n v="3517"/>
    <n v="300.33999999999997"/>
    <m/>
    <m/>
    <s v="Electric meter was stopped.  Account was rebilled incorrectly for 2 months based on the bad out read on stopped meter.  Did not rebill again.  "/>
    <x v="0"/>
  </r>
  <r>
    <d v="2013-10-31T00:00:00"/>
    <s v="Heather"/>
    <n v="650152863"/>
    <s v="Michael D Youngwirth"/>
    <n v="502917"/>
    <x v="0"/>
    <s v="Bonners Ferry"/>
    <x v="0"/>
    <n v="883345064"/>
    <d v="2013-07-08T00:00:00"/>
    <s v="Meter not installed on account"/>
    <s v="Customer call"/>
    <s v="Construction  "/>
    <n v="43"/>
    <n v="50.31"/>
    <m/>
    <m/>
    <m/>
    <m/>
    <s v="Gas meter installed on 7/8/13 but was not put on account until 10/30/13 when customer called."/>
    <x v="0"/>
  </r>
  <r>
    <d v="2013-10-31T00:00:00"/>
    <s v="Heather"/>
    <n v="1000714"/>
    <s v="Zips Northwest Inc"/>
    <n v="59505"/>
    <x v="1"/>
    <s v="Spokane  "/>
    <x v="2"/>
    <n v="638354649"/>
    <s v="1960s"/>
    <s v="Ct wired incorrect, incorrect multiplier"/>
    <s v="Field visit"/>
    <s v="Metershop"/>
    <m/>
    <m/>
    <n v="1012440"/>
    <n v="74274.53"/>
    <m/>
    <m/>
    <s v="Cts installed in 1960s were wired incorrectly so meter not registering full load, also meter changed in 2010 and problem not caught, multiplier was incorrect then."/>
    <x v="0"/>
  </r>
  <r>
    <d v="2013-11-01T00:00:00"/>
    <s v="Heather"/>
    <n v="250149508"/>
    <s v="Janis A Schell"/>
    <n v="12152132"/>
    <x v="1"/>
    <s v="Silverton"/>
    <x v="0"/>
    <n v="736356213"/>
    <d v="2012-04-02T00:00:00"/>
    <s v="Meter removed from account in error"/>
    <s v="Billing"/>
    <s v="Electric serviceman"/>
    <m/>
    <m/>
    <n v="19944"/>
    <n v="1699.9"/>
    <m/>
    <m/>
    <s v="Electric meter was removed from account on 4/2/12 per order 883312931 due to damage by tree to mast.  When service was reconnected the meter was installed back on the premise, but there was no reconnect/ install order.  The customer has not been billed for the electric meter since.  The current account just closed on 10/28/13."/>
    <x v="0"/>
  </r>
  <r>
    <d v="2013-11-04T00:00:00"/>
    <s v="Heather"/>
    <n v="330139511"/>
    <s v="Gonzaga University"/>
    <n v="293161"/>
    <x v="0"/>
    <s v="Spokane"/>
    <x v="2"/>
    <n v="540287445"/>
    <d v="2011-08-10T00:00:00"/>
    <s v="Meter not installed on account"/>
    <s v="Gas meter shop"/>
    <s v="Construction tech"/>
    <n v="1220"/>
    <n v="1247.1500000000001"/>
    <m/>
    <m/>
    <m/>
    <m/>
    <s v="Gas meter was installed at the premise on 8/10/11 but not installed on the account so the customer has not been billed for gas for 26 months."/>
    <x v="0"/>
  </r>
  <r>
    <d v="2013-11-05T00:00:00"/>
    <s v="Heather"/>
    <n v="170146469"/>
    <s v="Pardun Properties LLC"/>
    <n v="221035"/>
    <x v="0"/>
    <s v="Spokane"/>
    <x v="2"/>
    <n v="834355205"/>
    <d v="2004-04-13T00:00:00"/>
    <s v="Meter installed on wrong account"/>
    <s v="Customer call"/>
    <s v="Construction   "/>
    <n v="432"/>
    <n v="483.26"/>
    <m/>
    <m/>
    <m/>
    <m/>
    <s v="Gas meter was installed on the wrong unit."/>
    <x v="0"/>
  </r>
  <r>
    <d v="2013-11-11T00:00:00"/>
    <s v="Mary"/>
    <n v="130152133"/>
    <s v="Bradley West"/>
    <n v="24876252"/>
    <x v="1"/>
    <s v="Spokane"/>
    <x v="2"/>
    <n v="932352895"/>
    <d v="2013-03-01T00:00:00"/>
    <s v="Incorrect rate sched "/>
    <s v="Billing"/>
    <s v="Unknown"/>
    <m/>
    <m/>
    <m/>
    <n v="47.6"/>
    <m/>
    <m/>
    <s v="rate sched was for a pump and customer added an apartment to this service, I changed rate to 012, we under billed this customer  but usage was accurate"/>
    <x v="0"/>
  </r>
  <r>
    <d v="2013-11-13T00:00:00"/>
    <s v="Sarah"/>
    <n v="130133828"/>
    <s v="Black Rock Drilling Corp"/>
    <n v="41600"/>
    <x v="1"/>
    <s v="Spokane Valley"/>
    <x v="2"/>
    <n v="687356289"/>
    <s v="Unknown"/>
    <s v="Meter Socket wired with high leg in B position only charging customer 1/2 of actual use"/>
    <s v="Field Visit"/>
    <s v="Electric serviceman"/>
    <m/>
    <m/>
    <n v="4623"/>
    <n v="554.92999999999995"/>
    <m/>
    <m/>
    <s v="Meter socket was wired with high leg in B ph position only charging customer 1/2 of actual use"/>
    <x v="0"/>
  </r>
  <r>
    <d v="2013-11-13T00:00:00"/>
    <s v="Sarah"/>
    <n v="490158283"/>
    <s v="Daniel Martin"/>
    <n v="637449"/>
    <x v="0"/>
    <s v="Klamath Falls"/>
    <x v="1"/>
    <s v="Email Q"/>
    <d v="2006-05-01T00:00:00"/>
    <s v="Gas meter here with read of 4780 as of 11/08/13 never installed in system nor never an account created at premise"/>
    <s v="Q Email"/>
    <s v="GAS"/>
    <n v="4780"/>
    <n v="5391.55"/>
    <m/>
    <m/>
    <m/>
    <m/>
    <s v="Meter never installed on system and an account never created either."/>
    <x v="0"/>
  </r>
  <r>
    <d v="2013-11-13T00:00:00"/>
    <s v="Mary"/>
    <n v="201771"/>
    <s v="Rogue Valley Door"/>
    <s v="09432387W"/>
    <x v="0"/>
    <s v="Grants Pass"/>
    <x v="1"/>
    <n v="589357198"/>
    <d v="2012-12-03T00:00:00"/>
    <s v="Index not programmed for a 10 psig"/>
    <s v="Avista Maintenance"/>
    <s v="GAS"/>
    <n v="1298"/>
    <n v="721.58"/>
    <m/>
    <m/>
    <m/>
    <m/>
    <s v="Fref found index on gm not programmed for a 10 psig correction. He reprogrammed index. This error occurred when index changed 12/3/12"/>
    <x v="0"/>
  </r>
  <r>
    <d v="2013-11-21T00:00:00"/>
    <s v="Heather"/>
    <n v="730153520"/>
    <s v="Gerber Collision Glass"/>
    <n v="44836"/>
    <x v="1"/>
    <s v="Spokane"/>
    <x v="2"/>
    <n v="883354302"/>
    <d v="2013-09-26T00:00:00"/>
    <s v="Meter removed from account in error"/>
    <s v="Billing"/>
    <s v="Electric metershop"/>
    <m/>
    <m/>
    <n v="9368"/>
    <n v="972.43"/>
    <m/>
    <m/>
    <s v="An additional electric meter was installed here on 9/29/13.  The existing meter on the account was changed in error when this should have been processed as an install, so the customer was only being billed for one meter.  The meter was removed today from the field and there were 9368 kwhs that have not been billed on the meter."/>
    <x v="0"/>
  </r>
  <r>
    <d v="2013-11-22T00:00:00"/>
    <s v="Kim"/>
    <n v="198492"/>
    <s v="Highland School"/>
    <n v="300469"/>
    <x v="0"/>
    <s v="Grants Pass"/>
    <x v="1"/>
    <n v="736358196"/>
    <d v="2008-11-14T00:00:00"/>
    <s v="Ert was set at a 7inch and was a 2 pound"/>
    <s v="Gas meter shop"/>
    <s v="GAS"/>
    <n v="3801"/>
    <n v="4232.29"/>
    <m/>
    <m/>
    <m/>
    <m/>
    <s v="Correction code was in the computer as 7 inches and should have been 2 pounds. Customer was under billed 7%"/>
    <x v="0"/>
  </r>
  <r>
    <d v="2013-11-22T00:00:00"/>
    <s v="Kim"/>
    <n v="770089942"/>
    <s v="O'Brien Used Furniture"/>
    <s v="C12187980"/>
    <x v="1"/>
    <s v="Spokane"/>
    <x v="2"/>
    <n v="88335617"/>
    <d v="2013-07-29T00:00:00"/>
    <s v="Meter changed, entered as at 10 mulit was a 40"/>
    <s v="Customer call"/>
    <s v="Electric metershop"/>
    <m/>
    <m/>
    <n v="4920"/>
    <n v="398.98"/>
    <m/>
    <m/>
    <s v="Meter was changed out and the multiplier that was enter was a 10, when infact it was a 40, the customer has been underbilled since meter change 07/29/2013"/>
    <x v="0"/>
  </r>
  <r>
    <d v="2013-12-02T00:00:00"/>
    <s v="Mary"/>
    <n v="10152863"/>
    <s v="Lida Barnes"/>
    <n v="511142"/>
    <x v="0"/>
    <s v="Osburn"/>
    <x v="0"/>
    <s v="none"/>
    <d v="2013-05-01T00:00:00"/>
    <s v="Meter not installed in CSS"/>
    <s v="Gas serviceman"/>
    <s v="GAS"/>
    <n v="260"/>
    <n v="269.07"/>
    <m/>
    <m/>
    <m/>
    <m/>
    <s v="Gas meter was installed in May 2013 without being installed on the customers account. No job created"/>
    <x v="0"/>
  </r>
  <r>
    <d v="2013-12-02T00:00:00"/>
    <s v="Mary"/>
    <n v="524406"/>
    <s v="Forest Auto Parts"/>
    <s v="C12158711"/>
    <x v="1"/>
    <s v="Lewiston"/>
    <x v="0"/>
    <n v="197357369"/>
    <d v="2013-01-01T00:00:00"/>
    <s v="C phase wire burnt"/>
    <s v="Elec meteman"/>
    <s v="none"/>
    <m/>
    <m/>
    <n v="13880"/>
    <n v="1248.3800000000001"/>
    <m/>
    <s v="Jayson Hunnel"/>
    <s v="per meter test, ,mtrman found C phase wire burnt causing reduced load to be registered, back billed 6 months when low use was 9 months. "/>
    <x v="0"/>
  </r>
  <r>
    <d v="2013-12-03T00:00:00"/>
    <s v="Mary"/>
    <n v="330117655"/>
    <s v="Sarah Davis"/>
    <n v="51774"/>
    <x v="1"/>
    <s v="Spokane"/>
    <x v="2"/>
    <n v="834355643"/>
    <d v="2008-02-28T00:00:00"/>
    <s v="Jumper installed in meter can"/>
    <s v="Meter reader"/>
    <s v="Elec serviceman"/>
    <m/>
    <m/>
    <n v="158880"/>
    <n v="13088.02"/>
    <m/>
    <m/>
    <s v="Meterman found jumper in the meter can chich prohibited most usage to be added to the meter. Mtr installed 2/22/2008 by Ray Stafford "/>
    <x v="0"/>
  </r>
  <r>
    <d v="2013-12-04T00:00:00"/>
    <s v="Heather"/>
    <n v="330089544"/>
    <s v="HFP LLC"/>
    <s v="C14000106"/>
    <x v="1"/>
    <s v="Liberty Lake"/>
    <x v="2"/>
    <s v="None"/>
    <d v="2012-01-01T00:00:00"/>
    <s v="Demand not reset correctly"/>
    <s v="Electric metershop"/>
    <s v="System error"/>
    <m/>
    <m/>
    <m/>
    <n v="519.11"/>
    <m/>
    <m/>
    <s v="It was found by the electric meter shop that the demand had not been reset correctly through the Smart Grid system (system error), billing the customer for some incorrect demand amounts between January 2012 and September 2013."/>
    <x v="0"/>
  </r>
  <r>
    <d v="2013-12-04T00:00:00"/>
    <s v="Heather"/>
    <n v="530156433"/>
    <s v="Erik W Stephenson"/>
    <n v="35904631"/>
    <x v="1"/>
    <s v="Spokane"/>
    <x v="2"/>
    <n v="197356291"/>
    <d v="2013-10-31T00:00:00"/>
    <s v="Theft not handled appropriately"/>
    <s v="Meter reader"/>
    <s v="Electric meterman"/>
    <m/>
    <m/>
    <n v="3160"/>
    <n v="640.73"/>
    <m/>
    <m/>
    <s v="Service disconnected at meter on 8/26/13. On 10/30/13 meter reader noted that customer got into the pedestal and rerouted the power. Metershop incorrectly advised this was leaky boots and removed the meter.  On 12/3/13 Meter reader again reported plate gone and customer had rerouted power again.  When metershop went out on 12/4/13 found the plate in place and a locking ring and red seal on the meter.  This was disconnected at the pole on 12/3/13."/>
    <x v="0"/>
  </r>
  <r>
    <d v="2013-12-05T00:00:00"/>
    <s v="Heather"/>
    <n v="370145892"/>
    <s v="Landon M Blaylock"/>
    <n v="129524"/>
    <x v="0"/>
    <s v="Spokane"/>
    <x v="2"/>
    <n v="736357882"/>
    <d v="2013-01-30T00:00:00"/>
    <s v="No followup done on no access "/>
    <s v="Zero use"/>
    <s v="Billing"/>
    <n v="135"/>
    <n v="113.5"/>
    <m/>
    <m/>
    <m/>
    <m/>
    <s v="On 1/30/13 we went out to check for stopped meter per a billing order as there was no use on the meter that winter.  We were unable to get access.  No follow up was made by billing as per our process to contact the customer and send a letter.  On 11/22/13 we went back out to check for stopped meter and found the meter to be stopped."/>
    <x v="0"/>
  </r>
  <r>
    <d v="2013-12-05T00:00:00"/>
    <s v="Heather"/>
    <n v="450112887"/>
    <s v="Roque Caballero"/>
    <n v="71916757"/>
    <x v="1"/>
    <s v="Spokane"/>
    <x v="2"/>
    <m/>
    <n v="2009"/>
    <s v="Meter removed from CSS in error"/>
    <s v="Meter reader"/>
    <s v="Electric metershop"/>
    <m/>
    <m/>
    <n v="470"/>
    <n v="44.48"/>
    <m/>
    <m/>
    <s v="Meter was removed in 2009 by metershop as meter reader stated was removed.  On 12/5/13 meter reader stated meter still here, was never removed from field."/>
    <x v="0"/>
  </r>
  <r>
    <d v="2013-12-12T00:00:00"/>
    <s v="Kim"/>
    <n v="410147829"/>
    <s v="Gina R Brown"/>
    <n v="71233565"/>
    <x v="1"/>
    <s v="Spokane"/>
    <x v="2"/>
    <n v="71233565"/>
    <d v="2013-09-05T00:00:00"/>
    <s v="Meter not installed in CSS"/>
    <s v="Meter reader"/>
    <s v="Electric metershop"/>
    <m/>
    <m/>
    <n v="1450"/>
    <n v="125.39"/>
    <m/>
    <m/>
    <s v="Meter was removed 09-05-13, and then reinstalled the next day. The meter never made it back on the account. "/>
    <x v="0"/>
  </r>
  <r>
    <d v="2013-12-13T00:00:00"/>
    <s v="Heather"/>
    <n v="730156599"/>
    <s v="Karen Foster"/>
    <n v="12001373"/>
    <x v="1"/>
    <s v="CDA"/>
    <x v="0"/>
    <m/>
    <d v="2013-09-13T00:00:00"/>
    <s v="Meter removed from CSS in error"/>
    <s v="Construction"/>
    <s v="Electric servicman"/>
    <m/>
    <m/>
    <n v="918"/>
    <n v="92.78"/>
    <m/>
    <m/>
    <s v="On 8/31/13 we were out on a trouble order as the customer had hit the service with a moving truck.  The meter was removed from the socket at that time, but not removed from the account.  On 9/13/13 and electric meterman was out to investigate why the meter was not communicating and found no meter in the socket so the meter was removed from CSS.  Later that same day, our electric serviceman was out for a reconnect and installed the same meter back in the socket, but it did not get put back on the account so the customer has not been billed for electric use since 9/13/13."/>
    <x v="0"/>
  </r>
  <r>
    <d v="2013-12-16T00:00:00"/>
    <s v="Mary"/>
    <n v="690096107"/>
    <s v="Lesley Painchaud"/>
    <n v="80736766"/>
    <x v="1"/>
    <s v="Spokane"/>
    <x v="2"/>
    <n v="883213053"/>
    <d v="2008-05-06T00:00:00"/>
    <s v="Meter not installed in CSS"/>
    <s v="Electric Meterman"/>
    <s v="Electric serviceman"/>
    <m/>
    <m/>
    <n v="8498"/>
    <n v="1615.91"/>
    <m/>
    <m/>
    <s v="On 5/6/2008 customer called for elec mtr to be set at their shop. Meter was set but never added to CSS. Meter reader discovered meter 12/10/2013 with read E-8498. "/>
    <x v="0"/>
  </r>
  <r>
    <d v="2013-12-19T00:00:00"/>
    <s v="Kim/Merry"/>
    <n v="770089942"/>
    <s v="O'Brien Used Furniture"/>
    <s v="C12187980"/>
    <x v="1"/>
    <s v="Spokane"/>
    <x v="2"/>
    <n v="883356172"/>
    <d v="2013-07-29T00:00:00"/>
    <s v="meter installed to wrong multiplier"/>
    <s v="exceptions"/>
    <s v="electric meter shop"/>
    <m/>
    <m/>
    <n v="5520"/>
    <n v="667.76"/>
    <m/>
    <m/>
    <s v="On 7/29/13 meter was changed, upon meter install wrong multiplier was installed on meter with incorrect ct ratios."/>
    <x v="0"/>
  </r>
  <r>
    <d v="2013-12-20T00:00:00"/>
    <s v="Merry"/>
    <n v="50157503"/>
    <s v="Craig L Vanzandt"/>
    <n v="12188372"/>
    <x v="1"/>
    <s v="Spokane"/>
    <x v="2"/>
    <n v="1355645"/>
    <d v="2013-10-18T00:00:00"/>
    <s v="no orders for meter install/ meter installed/ turned on"/>
    <s v="customer"/>
    <s v="Electric serviceman"/>
    <m/>
    <m/>
    <n v="6928"/>
    <n v="673.02"/>
    <m/>
    <m/>
    <s v="On 10/18/13 inspection notification was made with out order to install new meter."/>
    <x v="0"/>
  </r>
  <r>
    <d v="2014-01-09T00:00:00"/>
    <s v="Heather"/>
    <n v="50159391"/>
    <s v="Ron Wiese"/>
    <n v="83116335"/>
    <x v="1"/>
    <s v="Deer Park"/>
    <x v="2"/>
    <n v="491348221"/>
    <d v="2013-10-10T00:00:00"/>
    <s v="Meter not installed on system"/>
    <s v="Customer call"/>
    <s v="Construction"/>
    <m/>
    <m/>
    <n v="5889"/>
    <n v="527.13"/>
    <m/>
    <m/>
    <s v="Electric meter was installed in field on 10/10/13 but meter was not installed on account until 1/8/13 when customer called in and billing contacted construction office."/>
    <x v="1"/>
  </r>
  <r>
    <d v="2014-01-09T00:00:00"/>
    <s v="Sarah"/>
    <n v="250112183"/>
    <s v="Pioneer Storage Inc"/>
    <s v="Area Light"/>
    <x v="1"/>
    <s v="Spirit Lake"/>
    <x v="0"/>
    <n v="148360456"/>
    <d v="2005-04-07T00:00:00"/>
    <s v="Area light installed but never installed on system"/>
    <s v="field visit"/>
    <s v="Construction"/>
    <m/>
    <m/>
    <m/>
    <n v="1208.48"/>
    <m/>
    <m/>
    <s v="Area light installed at premise in 2005 but was never input in the system."/>
    <x v="1"/>
  </r>
  <r>
    <d v="2014-01-09T00:00:00"/>
    <s v="Kim"/>
    <n v="90108206"/>
    <s v="Keith W Chrisman"/>
    <s v="C12137879"/>
    <x v="1"/>
    <s v="Lewiston"/>
    <x v="0"/>
    <n v="393360199"/>
    <d v="2013-07-23T00:00:00"/>
    <s v="Miswired meter "/>
    <s v="Customer Call"/>
    <s v="Meter shop"/>
    <m/>
    <m/>
    <n v="13206"/>
    <n v="1012.57"/>
    <m/>
    <m/>
    <s v="Meter was changed out in July but was wiried incorrectly causing the meter not to register correctly. Customer not billed their correct usage. "/>
    <x v="1"/>
  </r>
  <r>
    <d v="2014-01-09T00:00:00"/>
    <s v="Kim"/>
    <n v="770089942"/>
    <s v="O'Brien Used Furniture"/>
    <s v="C12187980"/>
    <x v="1"/>
    <s v="Spokane"/>
    <x v="2"/>
    <m/>
    <d v="2013-12-30T00:00:00"/>
    <s v="Multiplier incorrect "/>
    <s v="Customer Call"/>
    <s v="Meter shop"/>
    <m/>
    <m/>
    <n v="7360"/>
    <n v="658.77"/>
    <m/>
    <m/>
    <s v="When meter was changed the wrong mutliplier was enter on meter billing the customer the wrong usage. "/>
    <x v="1"/>
  </r>
  <r>
    <d v="2014-01-16T00:00:00"/>
    <s v="Heather"/>
    <n v="650152811"/>
    <s v="Washington State Dept of Trans"/>
    <n v="16025645"/>
    <x v="1"/>
    <s v="Spokane"/>
    <x v="2"/>
    <n v="932343515"/>
    <d v="2013-10-23T00:00:00"/>
    <s v="Meter not installed on system"/>
    <s v="Customer Call"/>
    <s v="Construction"/>
    <m/>
    <m/>
    <n v="2836"/>
    <n v="391.69"/>
    <m/>
    <m/>
    <s v="Meter installed in field on 10/23/13 but not installed on accoutn until customer called 1/15/14. "/>
    <x v="1"/>
  </r>
  <r>
    <d v="2014-01-16T00:00:00"/>
    <s v="Kim"/>
    <n v="490119449"/>
    <s v="Raymond J Gill"/>
    <n v="400760"/>
    <x v="0"/>
    <s v="CDA"/>
    <x v="0"/>
    <n v="246358757"/>
    <d v="2013-03-11T00:00:00"/>
    <s v="Replaced stopped meter w/ stopped meter"/>
    <s v="field visit"/>
    <s v="Meter shop"/>
    <n v="597"/>
    <n v="563.14"/>
    <m/>
    <m/>
    <m/>
    <m/>
    <s v="We replaced a stopped meter with a stopped meter. "/>
    <x v="1"/>
  </r>
  <r>
    <d v="2014-01-17T00:00:00"/>
    <s v="Mary"/>
    <n v="730059573"/>
    <s v="AG Link Incorporated"/>
    <s v="Area Light"/>
    <x v="1"/>
    <s v="Davenport"/>
    <x v="2"/>
    <n v="736360480"/>
    <s v="unknown"/>
    <s v="light installed but nvr installed on system"/>
    <s v="Customer call"/>
    <s v="Construction"/>
    <m/>
    <m/>
    <m/>
    <m/>
    <m/>
    <m/>
    <s v="unknown how long area light was installed at the property to document lost revenue"/>
    <x v="1"/>
  </r>
  <r>
    <d v="2014-01-22T00:00:00"/>
    <s v="Mary"/>
    <n v="370026317"/>
    <s v="Randy Motsinger"/>
    <n v="422234"/>
    <x v="0"/>
    <s v="Veradale"/>
    <x v="2"/>
    <n v="387361158"/>
    <d v="2009-07-10T00:00:00"/>
    <s v="Ert programmed to wrong ft drive"/>
    <s v="field visit"/>
    <s v="factory"/>
    <n v="2779"/>
    <n v="2349.67"/>
    <m/>
    <m/>
    <m/>
    <m/>
    <s v="ERT inspection found mech rd not in sync with ERT rd on G mtr, found ert not programmed properly. Prog as a 1 cu ft drive should have been a 2 cu ft drive. "/>
    <x v="1"/>
  </r>
  <r>
    <d v="2014-01-23T00:00:00"/>
    <s v="Kim"/>
    <n v="130129667"/>
    <s v="Sybil Vinson"/>
    <n v="12087423"/>
    <x v="1"/>
    <s v="Sagle"/>
    <x v="0"/>
    <n v="50359485"/>
    <d v="2012-04-30T00:00:00"/>
    <s v="Meter not installed on account"/>
    <s v="Customer call"/>
    <s v="Commerical "/>
    <m/>
    <m/>
    <n v="18495"/>
    <n v="1908.66"/>
    <m/>
    <m/>
    <s v="Meter was supposed to be moved to customers other account. I was removed and never installed on the new account. "/>
    <x v="1"/>
  </r>
  <r>
    <d v="2014-02-06T00:00:00"/>
    <s v="Sarah"/>
    <n v="570148872"/>
    <s v="Dwayne Varner"/>
    <s v="02771306W"/>
    <x v="0"/>
    <s v="Winchester"/>
    <x v="1"/>
    <n v="785361386"/>
    <d v="2009-10-05T00:00:00"/>
    <s v="Ert porgrammed to wrong foot drive"/>
    <s v="field visit"/>
    <s v="gas shop"/>
    <n v="1126"/>
    <n v="1165.8699999999999"/>
    <m/>
    <m/>
    <m/>
    <m/>
    <s v="ERT was programmed at wrong foot drive since 10-05-09, so the customer was getting billed for only ½ of their use."/>
    <x v="1"/>
  </r>
  <r>
    <d v="2014-02-07T00:00:00"/>
    <s v="Merry"/>
    <n v="490045719"/>
    <s v="Jerome Nitzberg"/>
    <s v="0D378677W"/>
    <x v="0"/>
    <s v="Ashland"/>
    <x v="1"/>
    <n v="1362072"/>
    <d v="2009-07-14T00:00:00"/>
    <s v="Ert programmed to the wrong foot drive"/>
    <s v="field visit/ trouble call"/>
    <s v="factory"/>
    <n v="4041"/>
    <n v="4646.8500000000004"/>
    <m/>
    <m/>
    <m/>
    <m/>
    <s v="Ert was programmed at wrong foot drive since 07-14-2009, so the customer was getting billed for only ½ of their use."/>
    <x v="1"/>
  </r>
  <r>
    <d v="2014-02-12T00:00:00"/>
    <s v="Kim"/>
    <n v="530075950"/>
    <s v="Redwood Plaza"/>
    <n v="125336"/>
    <x v="0"/>
    <s v="Spokane Valley"/>
    <x v="2"/>
    <n v="638361572"/>
    <d v="2011-03-16T00:00:00"/>
    <s v="Ert Programmed to the wrong foot drive"/>
    <s v="Field Visit "/>
    <s v="gas shop"/>
    <n v="30429"/>
    <n v="2265.2600000000002"/>
    <m/>
    <m/>
    <m/>
    <m/>
    <s v="Ert was programmed to the wrong foot drive since 03/16/11. Customer was only getting bill 1/5 their acctual usage. "/>
    <x v="1"/>
  </r>
  <r>
    <d v="2014-02-12T00:00:00"/>
    <s v="Mary"/>
    <n v="610158077"/>
    <s v="Chanito Torrez"/>
    <n v="12187925"/>
    <x v="1"/>
    <s v="Lewiston"/>
    <x v="0"/>
    <n v="491356714"/>
    <d v="2013-11-04T00:00:00"/>
    <s v="Mtr not installed in CSS"/>
    <s v="field visit"/>
    <s v="Construction"/>
    <m/>
    <m/>
    <n v="1741"/>
    <n v="155.22"/>
    <m/>
    <m/>
    <s v="meter was not installed in CSS on the correct account and new elec 12187925 was not installed at all. "/>
    <x v="1"/>
  </r>
  <r>
    <d v="2014-02-17T00:00:00"/>
    <s v="Merry"/>
    <n v="650139617"/>
    <s v="Jerry S Sink"/>
    <n v="638596"/>
    <x v="0"/>
    <s v="La Grande"/>
    <x v="1"/>
    <n v="638362532"/>
    <d v="2013-07-30T00:00:00"/>
    <s v="index change and ert installed but not on acct"/>
    <s v="field visit"/>
    <s v="possibly meter reading"/>
    <n v="456"/>
    <n v="409.17"/>
    <m/>
    <m/>
    <m/>
    <m/>
    <m/>
    <x v="1"/>
  </r>
  <r>
    <d v="2014-02-19T00:00:00"/>
    <s v="Heather"/>
    <n v="650035532"/>
    <s v="Staples Office Super Store"/>
    <n v="57131"/>
    <x v="1"/>
    <s v="Spokane  "/>
    <x v="2"/>
    <n v="50333442"/>
    <s v="Unknown"/>
    <s v="Burned wiring"/>
    <s v="Field visit"/>
    <s v="Partial equipment failure"/>
    <m/>
    <m/>
    <n v="38240"/>
    <n v="2984.14"/>
    <m/>
    <m/>
    <s v="Wiring was burned on meter causing meter to not register full load.  Unable to determine when this occurred.  Calculations are for 6 months only."/>
    <x v="1"/>
  </r>
  <r>
    <d v="2014-02-20T00:00:00"/>
    <s v="Heather"/>
    <n v="770152425"/>
    <s v="Harley Douglass"/>
    <n v="94607381"/>
    <x v="1"/>
    <s v="Spokane"/>
    <x v="2"/>
    <n v="295359050"/>
    <d v="2013-12-12T00:00:00"/>
    <s v="Meter removed from system in error"/>
    <s v="Construction"/>
    <s v="Electric metershop"/>
    <m/>
    <m/>
    <n v="281"/>
    <n v="28.41"/>
    <m/>
    <m/>
    <s v="On 12/12/13 meter shop advised meter was changed, there were actually 2 meters onsite.  The temp meter wasn't removed until 2/2014 but was removed from acct 12/2013."/>
    <x v="1"/>
  </r>
  <r>
    <d v="2014-02-20T00:00:00"/>
    <s v="Mary"/>
    <n v="410139795"/>
    <s v="Jennifer Camp"/>
    <n v="12177956"/>
    <x v="1"/>
    <s v="Edwall"/>
    <x v="2"/>
    <n v="148356303"/>
    <d v="2011-08-03T00:00:00"/>
    <s v="Paper job, 2 mtrs &amp; transformer not instld"/>
    <s v="Customer Call"/>
    <s v="Elec meter shop"/>
    <m/>
    <m/>
    <n v="8850"/>
    <n v="1295.3"/>
    <m/>
    <m/>
    <s v="elec meter installed by Lance &amp; paper job not turned in "/>
    <x v="1"/>
  </r>
  <r>
    <d v="2014-02-20T00:00:00"/>
    <s v="Mary"/>
    <n v="410139795"/>
    <s v="Jennifer Camp"/>
    <n v="12166135"/>
    <x v="1"/>
    <s v="Edwall"/>
    <x v="2"/>
    <n v="148356303"/>
    <d v="2011-08-03T00:00:00"/>
    <s v="Paper job, 2 mtrs &amp; transformer not instld"/>
    <s v="Customer Call"/>
    <s v="Elec meter shop"/>
    <m/>
    <m/>
    <n v="7793"/>
    <n v="686.09"/>
    <m/>
    <m/>
    <s v="elec meter installed by Lance &amp; paper job not turned in "/>
    <x v="1"/>
  </r>
  <r>
    <d v="2014-02-24T00:00:00"/>
    <s v="Heather"/>
    <n v="530108671"/>
    <s v="Christopher M Marchese"/>
    <n v="3004234"/>
    <x v="0"/>
    <s v="Spokane Valley"/>
    <x v="2"/>
    <n v="638362845"/>
    <d v="2009-05-06T00:00:00"/>
    <s v="Ert programmed to the wrong foot drive"/>
    <s v="Gas meter shop"/>
    <s v="Contractor"/>
    <n v="1443"/>
    <n v="1072.98"/>
    <m/>
    <m/>
    <m/>
    <m/>
    <s v="Ert was installed on the gas meter on 5/6/2009.  The ert was programmed to a 1 foot drive and should have been a 2 foot drive, billing the customer for half their actual use since."/>
    <x v="1"/>
  </r>
  <r>
    <d v="2014-02-24T00:00:00"/>
    <s v="Heather"/>
    <n v="330133788"/>
    <s v="Suzanne M Bellino"/>
    <n v="425137"/>
    <x v="0"/>
    <s v="Spokane Valley"/>
    <x v="2"/>
    <n v="736362814"/>
    <d v="2009-05-06T00:00:00"/>
    <s v="Ert programmed to the wrong foot drive"/>
    <s v="Gas meter shop"/>
    <s v="Contractor"/>
    <n v="1438"/>
    <n v="1162.23"/>
    <m/>
    <m/>
    <m/>
    <m/>
    <s v="Ert was installed on the gas meter on 5/6/2009.  The ert was programmed to a 1 foot drive and should have been a 2 foot drive, billing the customer for half their actual use since."/>
    <x v="1"/>
  </r>
  <r>
    <d v="2014-02-25T00:00:00"/>
    <s v="Mary"/>
    <n v="250160139"/>
    <s v="City of Airway Heights"/>
    <n v="84624030"/>
    <x v="1"/>
    <s v="Airway Heights"/>
    <x v="2"/>
    <n v="785229559"/>
    <d v="2009-04-17T00:00:00"/>
    <s v="Meter not installed in CSS"/>
    <s v="Commercial Dept"/>
    <s v="Electric metershop"/>
    <m/>
    <m/>
    <n v="21350"/>
    <n v="3492.84"/>
    <m/>
    <m/>
    <s v="Elec meter was not installed into CSS "/>
    <x v="1"/>
  </r>
  <r>
    <d v="2014-02-25T00:00:00"/>
    <s v="Heather"/>
    <n v="410057061"/>
    <s v="Scott C Rambo"/>
    <n v="94287"/>
    <x v="0"/>
    <s v="Colfax"/>
    <x v="2"/>
    <n v="834362069"/>
    <d v="2012-04-04T00:00:00"/>
    <s v="Stopped meter not caught on 1st field visit"/>
    <s v="Meter reader"/>
    <s v="Gas serviceman"/>
    <n v="1237"/>
    <n v="1034.6199999999999"/>
    <m/>
    <m/>
    <m/>
    <m/>
    <s v="In April of 2012, the customer’s gas use dropped to zero.  An order was sent by billing and on 4/4/12 the gas serviceman advised that the meter was not stopped.  On 2/5/14 the meter reader reported that the meter was stopped and on 2/5/14 the gas serviceman found the meter was stopped.  This meter has been a year round user in the past and has been stopped since March of 2012."/>
    <x v="1"/>
  </r>
  <r>
    <d v="2014-02-26T00:00:00"/>
    <s v="Heather"/>
    <n v="570157848"/>
    <s v="Joel K Decker"/>
    <n v="80557220"/>
    <x v="1"/>
    <s v="Spokane"/>
    <x v="2"/>
    <n v="99362542"/>
    <d v="2013-12-16T00:00:00"/>
    <s v="Stopped meter not caught on 1st field visit"/>
    <s v="Meter reader"/>
    <s v="Electric metershop"/>
    <m/>
    <m/>
    <n v="2126"/>
    <n v="161.25"/>
    <m/>
    <m/>
    <s v="On 2/13/14 meter reader reported meter as unsealed.  On 2/14/14 metershop found the meter stopped.  We were out on 12/16/13 to check for stopped meter and advised the meter was ok."/>
    <x v="1"/>
  </r>
  <r>
    <d v="2014-03-07T00:00:00"/>
    <s v="Kim"/>
    <n v="690031091"/>
    <s v="Interstate Concrete Asphalt"/>
    <n v="12088706"/>
    <x v="1"/>
    <s v="Sagle"/>
    <x v="0"/>
    <n v="736366910"/>
    <d v="2013-07-03T00:00:00"/>
    <s v="Meter not installed in css"/>
    <s v="Field Visit"/>
    <s v="Eletric metershop"/>
    <m/>
    <m/>
    <n v="2438"/>
    <n v="3302.7"/>
    <m/>
    <m/>
    <s v="additional meter was installed here and done as a change taking the meter off the system. Customer not billing billed. "/>
    <x v="1"/>
  </r>
  <r>
    <d v="2014-03-07T00:00:00"/>
    <s v="Heather"/>
    <n v="410130915"/>
    <s v="Great Northern Spokane LLC"/>
    <n v="836814"/>
    <x v="0"/>
    <s v="Spokane"/>
    <x v="2"/>
    <n v="736367297"/>
    <d v="2012-03-22T00:00:00"/>
    <s v="Incorrect correction code"/>
    <s v="Field Visit"/>
    <s v="Billing"/>
    <n v="1390"/>
    <n v="1154.74"/>
    <m/>
    <m/>
    <m/>
    <m/>
    <s v="On 3/22/12 billing moved gas meter to this account from a different account.  When the meter was installed on this account, it was incorrectly put in as a correction code 1 (7 inches) and should have been a correction code 4 (2 pounds), under billing the customer by 7% for 23 months."/>
    <x v="1"/>
  </r>
  <r>
    <d v="2014-03-12T00:00:00"/>
    <s v="Sarah"/>
    <n v="1610810"/>
    <s v="Central Valley School District"/>
    <n v="125356"/>
    <x v="0"/>
    <s v="Spokane Valley"/>
    <x v="2"/>
    <n v="589367122"/>
    <d v="2009-07-02T00:00:00"/>
    <s v="Ert programmed to the wrong foot drive"/>
    <s v="Field Visit"/>
    <s v="Gas"/>
    <n v="76288"/>
    <n v="58841.15"/>
    <m/>
    <m/>
    <m/>
    <m/>
    <s v="ERT was programmed to a 5 foot drive but should have been programmed to a 10 foot drive.  Customer was billled for only half of their use during this time period."/>
    <x v="1"/>
  </r>
  <r>
    <d v="2014-03-13T00:00:00"/>
    <s v="Sarah"/>
    <n v="690158576"/>
    <s v="Vista View Mood Memory Care"/>
    <n v="657952"/>
    <x v="0"/>
    <s v="Central Point"/>
    <x v="1"/>
    <n v="736367139"/>
    <d v="2013-11-07T00:00:00"/>
    <s v="Incorrect gas meter #00523952 was installed on account"/>
    <s v="Field Visit"/>
    <s v="Gas"/>
    <n v="764"/>
    <n v="633.26"/>
    <m/>
    <m/>
    <m/>
    <m/>
    <s v="New meter was installed in November 2013.  The incorrect Gas meter #00523952 was installed on account when Gas #00657952 had been here all along.  Read on 3/04/14 on meter 0764."/>
    <x v="1"/>
  </r>
  <r>
    <d v="2014-03-14T00:00:00"/>
    <s v="Heather"/>
    <n v="2416455"/>
    <s v="Desirada Bty Boutique"/>
    <n v="71916827"/>
    <x v="1"/>
    <s v="Deer Park"/>
    <x v="2"/>
    <n v="246366889"/>
    <d v="2013-12-06T00:00:00"/>
    <s v="Intermittent meter not caught on 1st visit"/>
    <s v="Meter reader"/>
    <s v="Electric metershop"/>
    <m/>
    <m/>
    <n v="760"/>
    <n v="91.93"/>
    <m/>
    <m/>
    <s v="On 3/4/14 electric meter was found to be stopped here. The meter appears to have been stopped for the past 6 months.  On 12/6/13 billing sent an order to have the meter checked and the meter shop advised that the meter tested ok.  This is equipment failure that was not caught on the first field visit.  "/>
    <x v="1"/>
  </r>
  <r>
    <d v="2014-03-17T00:00:00"/>
    <s v="Mary"/>
    <n v="690157838"/>
    <s v="City of St Maries"/>
    <n v="12147851"/>
    <x v="1"/>
    <s v="Saint Maries"/>
    <x v="0"/>
    <n v="491355842"/>
    <d v="2013-10-22T00:00:00"/>
    <s v="Mtr not installed into CSS"/>
    <s v="Failed Bill Report"/>
    <s v="Electric metershop"/>
    <m/>
    <m/>
    <n v="33"/>
    <n v="24.93"/>
    <m/>
    <m/>
    <s v="per job comments, 10/24/13 C Sands - this job was lost in a hold for payment file, since 10/24/13, Mtr was added to CSS but with 10/24/13 date but not until 1/23/14 causing it to hit the failed bill report. "/>
    <x v="1"/>
  </r>
  <r>
    <d v="2014-03-18T00:00:00"/>
    <s v="Merry"/>
    <n v="170154883"/>
    <s v="Heather K Peterson"/>
    <n v="241641"/>
    <x v="0"/>
    <s v="Post Falls"/>
    <x v="0"/>
    <n v="834209241"/>
    <d v="2007-10-03T00:00:00"/>
    <s v="Meter not installed in css"/>
    <s v="customer call"/>
    <s v="cpc"/>
    <n v="2370"/>
    <n v="2569.42"/>
    <m/>
    <m/>
    <m/>
    <m/>
    <s v="gas meters installed for 6 plex- only half of them installed on the accounts."/>
    <x v="1"/>
  </r>
  <r>
    <d v="2014-03-20T00:00:00"/>
    <s v="Merry"/>
    <n v="450152519"/>
    <s v="Sabrina A Souza"/>
    <n v="241645"/>
    <x v="0"/>
    <s v="Post Falls"/>
    <x v="0"/>
    <n v="834209241"/>
    <d v="2007-10-03T00:00:00"/>
    <s v="Meter not installed in css"/>
    <s v="customer call"/>
    <s v="cpc"/>
    <n v="2472"/>
    <n v="2637.07"/>
    <m/>
    <m/>
    <m/>
    <m/>
    <s v="gas meters installed for 6 plex- only half of them installed on the accounts."/>
    <x v="1"/>
  </r>
  <r>
    <d v="2014-03-21T00:00:00"/>
    <s v="Merry"/>
    <n v="10159731"/>
    <s v="Jennifer Briseno"/>
    <n v="241650"/>
    <x v="0"/>
    <s v="Post Falls"/>
    <x v="0"/>
    <n v="834209241"/>
    <d v="2007-10-03T00:00:00"/>
    <s v="Meter not installed in css"/>
    <s v="customer call"/>
    <s v="cpc"/>
    <n v="2234"/>
    <n v="2459.9"/>
    <m/>
    <m/>
    <m/>
    <m/>
    <s v="gas meters installed for 6 plex- only half of them installed on the accounts."/>
    <x v="1"/>
  </r>
  <r>
    <d v="2014-03-24T00:00:00"/>
    <s v="Mary"/>
    <n v="690160638"/>
    <s v="Robert Smith"/>
    <n v="12168085"/>
    <x v="1"/>
    <s v="Orofino"/>
    <x v="0"/>
    <n v="834355489"/>
    <d v="2013-10-16T00:00:00"/>
    <s v="Meter not installed in css"/>
    <s v="customer call"/>
    <s v="Electric metershop"/>
    <m/>
    <m/>
    <n v="8870"/>
    <n v="806.2"/>
    <m/>
    <m/>
    <s v="Elec mtr was removed per FR 834355313 as mtr was tested but not physically removed off the premise but left on the ground. Per FR 834355489, Thomas reinstalled the same meter but it was not added back into CSS"/>
    <x v="1"/>
  </r>
  <r>
    <d v="2014-03-25T00:00:00"/>
    <s v="Mary"/>
    <n v="10134686"/>
    <s v="Leslie Eckel"/>
    <n v="198141"/>
    <x v="0"/>
    <s v="Spokane"/>
    <x v="2"/>
    <n v="834367813"/>
    <n v="2000"/>
    <s v="Mtr programmed to wrong correction code"/>
    <s v="Gas serviceman"/>
    <s v="Gas meter shop"/>
    <n v="312"/>
    <n v="255.32"/>
    <m/>
    <m/>
    <m/>
    <m/>
    <s v="Tom Walley discovered gas ert was programmed as a 7 inch when should be a 2 lb. Since install in 2000"/>
    <x v="1"/>
  </r>
  <r>
    <d v="2014-03-25T00:00:00"/>
    <s v="Mary"/>
    <n v="770152958"/>
    <s v="Laura Mathiseon"/>
    <n v="198140"/>
    <x v="0"/>
    <s v="Spokane"/>
    <x v="2"/>
    <n v="148367813"/>
    <n v="2000"/>
    <s v="Mtr programmed to wrong correction code"/>
    <s v="Gas serviceman"/>
    <s v="Gas meter shop"/>
    <n v="221"/>
    <n v="180.83"/>
    <m/>
    <m/>
    <m/>
    <m/>
    <s v="Tom Walley discovered gas ert was programmed as a 7 inch when should be a 2 lb. Since install in 2000"/>
    <x v="1"/>
  </r>
  <r>
    <d v="2014-03-25T00:00:00"/>
    <s v="Mary"/>
    <n v="530113182"/>
    <s v="Donna Kelsey"/>
    <n v="198156"/>
    <x v="0"/>
    <s v="Spokane"/>
    <x v="2"/>
    <n v="295367813"/>
    <n v="2000"/>
    <s v="Mtr programmed to wrong correction code"/>
    <s v="Gas serviceman"/>
    <s v="Gas meter shop"/>
    <n v="208"/>
    <n v="170.17"/>
    <m/>
    <m/>
    <m/>
    <m/>
    <s v="Tom Walley discovered gas ert was programmed as a 7 inch when should be a 2 lb. Since install in 2000"/>
    <x v="1"/>
  </r>
  <r>
    <d v="2014-03-25T00:00:00"/>
    <s v="Mary"/>
    <n v="330160119"/>
    <s v="Cory James"/>
    <n v="528022"/>
    <x v="0"/>
    <s v="Spokane"/>
    <x v="2"/>
    <n v="1367730"/>
    <n v="2000"/>
    <s v="Mtr programmed to wrong correction code"/>
    <s v="Gas serviceman"/>
    <s v="Gas meter shop"/>
    <n v="312"/>
    <n v="255.32"/>
    <m/>
    <m/>
    <m/>
    <m/>
    <s v="Tom Walley discovered gas ert was programmed as a 7 inch when should be a 2 lb. Since install in 2000"/>
    <x v="1"/>
  </r>
  <r>
    <d v="2014-03-25T00:00:00"/>
    <s v="Mary"/>
    <n v="250150211"/>
    <s v="Steve Gilbert"/>
    <n v="198139"/>
    <x v="0"/>
    <s v="Spokane"/>
    <x v="2"/>
    <n v="638367813"/>
    <n v="2000"/>
    <s v="Mtr programmed to wrong correction code"/>
    <s v="Gas serviceman"/>
    <s v="Gas meter shop"/>
    <n v="338"/>
    <n v="276.51"/>
    <m/>
    <m/>
    <m/>
    <m/>
    <s v="Tom Walley discovered gas ert was programmed as a 7 inch when should be a 2 lb. Since install in 2000"/>
    <x v="1"/>
  </r>
  <r>
    <d v="2014-03-25T00:00:00"/>
    <s v="Mary"/>
    <n v="450158498"/>
    <s v="Katherine Freeman-Otte"/>
    <n v="176500"/>
    <x v="0"/>
    <s v="Spokane"/>
    <x v="2"/>
    <n v="687367813"/>
    <n v="2000"/>
    <s v="Mtr programmed to wrong correction code"/>
    <s v="Gas serviceman"/>
    <s v="Gas meter shop"/>
    <n v="338"/>
    <n v="276.51"/>
    <m/>
    <m/>
    <m/>
    <m/>
    <s v="Tom Walley discovered gas ert was programmed as a 7 inch when should be a 2 lb. Since install in 2000"/>
    <x v="1"/>
  </r>
  <r>
    <d v="2014-03-25T00:00:00"/>
    <s v="Mary"/>
    <n v="250160147"/>
    <s v="Josh Hazen"/>
    <n v="198154"/>
    <x v="0"/>
    <s v="Spokane"/>
    <x v="2"/>
    <n v="785367813"/>
    <n v="2000"/>
    <s v="Mtr programmed to wrong correction code"/>
    <s v="Gas serviceman"/>
    <s v="Gas meter shop"/>
    <n v="247"/>
    <n v="202.15"/>
    <m/>
    <m/>
    <m/>
    <m/>
    <s v="Tom Walley discovered gas ert was programmed as a 7 inch when should be a 2 lb. Since install in 2000"/>
    <x v="1"/>
  </r>
  <r>
    <d v="2014-03-25T00:00:00"/>
    <s v="Mary"/>
    <n v="410056924"/>
    <s v="Dennis Hamann"/>
    <n v="198153"/>
    <x v="0"/>
    <s v="Spokane"/>
    <x v="2"/>
    <n v="883367813"/>
    <n v="2000"/>
    <s v="Mtr programmed to wrong correction code"/>
    <s v="Gas serviceman"/>
    <s v="Gas meter shop"/>
    <n v="312"/>
    <n v="255.32"/>
    <m/>
    <m/>
    <m/>
    <m/>
    <s v="Tom Walley discovered gas ert was programmed as a 7 inch when should be a 2 lb. Since install in 2000"/>
    <x v="1"/>
  </r>
  <r>
    <d v="2014-03-25T00:00:00"/>
    <s v="Kim"/>
    <n v="1807899"/>
    <s v="Debra J Duncan"/>
    <n v="182881"/>
    <x v="0"/>
    <s v="Spokane"/>
    <x v="2"/>
    <n v="589360076"/>
    <s v="Unknown"/>
    <s v="Meter programed to the wrong correction code"/>
    <s v="Gas serviceman"/>
    <s v="Gas meter shop"/>
    <n v="1299"/>
    <n v="434.94"/>
    <m/>
    <m/>
    <m/>
    <m/>
    <s v="Meter was set at a 7 inch and should have been a 2 pound under billing the customer 7%"/>
    <x v="1"/>
  </r>
  <r>
    <d v="2014-03-28T00:00:00"/>
    <s v="Mary"/>
    <n v="130158483"/>
    <s v="AAA of Oregon Idaho"/>
    <n v="650486"/>
    <x v="0"/>
    <s v="Grants Pass"/>
    <x v="1"/>
    <n v="344368327"/>
    <n v="2009"/>
    <s v="Mtr programmed to wrong correction code"/>
    <s v="Gas serviceman"/>
    <s v="Gas meter shop"/>
    <n v="186"/>
    <n v="190.37"/>
    <m/>
    <m/>
    <m/>
    <m/>
    <s v="Gas service found error when at property for trouble call , mtr installed since 2009"/>
    <x v="1"/>
  </r>
  <r>
    <d v="2014-03-28T00:00:00"/>
    <s v="Mary"/>
    <n v="330160759"/>
    <s v="Valley Rentals"/>
    <n v="12113534"/>
    <x v="1"/>
    <s v="Orofino"/>
    <x v="0"/>
    <n v="442367472"/>
    <d v="2013-09-18T00:00:00"/>
    <s v="Mtr not installed into CSS"/>
    <s v="Construction tech"/>
    <s v="CPC"/>
    <m/>
    <m/>
    <n v="5496"/>
    <n v="499.84"/>
    <m/>
    <m/>
    <s v="Job closed &amp; meter not installed in CSS"/>
    <x v="1"/>
  </r>
  <r>
    <d v="2014-03-25T00:00:00"/>
    <s v="Mary"/>
    <n v="650160759"/>
    <s v="Valley Rentals"/>
    <n v="12121196"/>
    <x v="1"/>
    <s v="Orofino"/>
    <x v="0"/>
    <n v="442367472"/>
    <d v="2013-09-18T00:00:00"/>
    <s v="Mtr not installed into CSS"/>
    <s v="Construction tech"/>
    <s v="CPC"/>
    <m/>
    <m/>
    <n v="8665"/>
    <n v="789.03"/>
    <m/>
    <m/>
    <s v="Job closed &amp; meter not installed in CSS"/>
    <x v="1"/>
  </r>
  <r>
    <d v="2014-03-25T00:00:00"/>
    <s v="Mary"/>
    <n v="10160760"/>
    <s v="Valley Rentals"/>
    <n v="12102051"/>
    <x v="1"/>
    <s v="Orofino"/>
    <x v="0"/>
    <n v="442367472"/>
    <d v="2013-09-18T00:00:00"/>
    <s v="Mtr not installed into CSS"/>
    <s v="Construction tech"/>
    <s v="CPC"/>
    <m/>
    <m/>
    <n v="6897"/>
    <n v="627.74"/>
    <m/>
    <m/>
    <s v="Job closed &amp; meter not installed in CSS"/>
    <x v="1"/>
  </r>
  <r>
    <d v="2014-03-25T00:00:00"/>
    <s v="Mary"/>
    <n v="170160760"/>
    <s v="Valley Rentals"/>
    <n v="12121299"/>
    <x v="1"/>
    <s v="Orofino"/>
    <x v="0"/>
    <n v="442367472"/>
    <d v="2013-09-18T00:00:00"/>
    <s v="Mtr not installed into CSS"/>
    <s v="Construction tech"/>
    <s v="CPC"/>
    <m/>
    <m/>
    <n v="8227"/>
    <n v="749"/>
    <m/>
    <m/>
    <s v="Job closed &amp; meter not installed in CSS"/>
    <x v="1"/>
  </r>
  <r>
    <d v="2014-03-25T00:00:00"/>
    <s v="Mary"/>
    <n v="770160757"/>
    <s v="Valley Rentals"/>
    <n v="12175362"/>
    <x v="1"/>
    <s v="Orofino"/>
    <x v="0"/>
    <n v="442367472"/>
    <d v="2013-10-03T00:00:00"/>
    <s v="Mtr not installed into CSS"/>
    <s v="Construction tech"/>
    <s v="CPC"/>
    <m/>
    <m/>
    <n v="13120"/>
    <n v="1220.19"/>
    <m/>
    <m/>
    <s v="Job closed &amp; meter not installed in CSS"/>
    <x v="1"/>
  </r>
  <r>
    <d v="2014-03-25T00:00:00"/>
    <s v="Mary"/>
    <n v="250160758"/>
    <s v="Valley Rentals"/>
    <n v="12107630"/>
    <x v="1"/>
    <s v="Orofino"/>
    <x v="0"/>
    <n v="442367472"/>
    <d v="2013-10-03T00:00:00"/>
    <s v="Mtr not installed into CSS"/>
    <s v="Construction tech"/>
    <s v="CPC"/>
    <m/>
    <m/>
    <n v="5336"/>
    <n v="555.66"/>
    <m/>
    <m/>
    <s v="Job closed &amp; meter not installed in CSS"/>
    <x v="1"/>
  </r>
  <r>
    <d v="2014-03-31T00:00:00"/>
    <s v="Heather"/>
    <n v="90018628"/>
    <s v="Charles T Conrad Atty At Law"/>
    <n v="423051"/>
    <x v="0"/>
    <s v="Spokane Valley"/>
    <x v="2"/>
    <n v="932368018"/>
    <d v="2010-11-09T00:00:00"/>
    <s v="Ert programmed to the wrong foot drive"/>
    <s v="Field Visit"/>
    <s v="Gas"/>
    <n v="1297"/>
    <n v="1088.57"/>
    <m/>
    <m/>
    <m/>
    <m/>
    <s v="Gas meter was changed on 11/9/2010.  On 3/28/14 it was found that the ert on the meter was programmed to a 1 foot drive and should have been a 2 foot drive, billing the customer for half their actual use."/>
    <x v="1"/>
  </r>
  <r>
    <d v="2014-04-02T00:00:00"/>
    <s v="Merry"/>
    <n v="737500"/>
    <s v="St Joseph Regional Medical Center"/>
    <n v="12067135"/>
    <x v="1"/>
    <s v="Lewiston"/>
    <x v="0"/>
    <n v="344271233"/>
    <d v="2010-10-26T00:00:00"/>
    <s v="Meter removed from css/still in field"/>
    <s v="construction tech"/>
    <s v="construction"/>
    <m/>
    <m/>
    <n v="8124"/>
    <n v="1200.83"/>
    <m/>
    <m/>
    <s v="meter changed out with another meter/ order states didn’t know where this meter went/ meter was changed out on 4/2/14 with read of 19429/ last billed read 11305"/>
    <x v="1"/>
  </r>
  <r>
    <d v="2014-04-03T00:00:00"/>
    <s v="Mary"/>
    <n v="10066819"/>
    <s v="Bureau of Land Management"/>
    <n v="652891"/>
    <x v="0"/>
    <s v="Medford"/>
    <x v="1"/>
    <n v="883368384"/>
    <n v="2003"/>
    <s v="Mtr programmed to wrong correction code"/>
    <s v="Gas Serviceman"/>
    <s v="Gas meter shop"/>
    <n v="294"/>
    <n v="351.3"/>
    <m/>
    <m/>
    <m/>
    <m/>
    <s v="Per trouble order, svcman found mtr to have the incorr cc code of 1, should be 4  since 2003"/>
    <x v="1"/>
  </r>
  <r>
    <d v="2014-04-04T00:00:00"/>
    <s v="Mary"/>
    <n v="730111355"/>
    <s v="Hot Shot Espresso"/>
    <n v="12051843"/>
    <x v="1"/>
    <s v="Lewiston"/>
    <x v="0"/>
    <n v="687163145"/>
    <d v="2005-10-04T00:00:00"/>
    <s v="Incorrect rate schedule"/>
    <s v="construction tech"/>
    <s v="CPC"/>
    <m/>
    <m/>
    <n v="0"/>
    <n v="4608.22"/>
    <m/>
    <m/>
    <s v="Commecial customer billed on incorrect rate sched of 001 &amp; should be 011. Acct opened 11/21/2007"/>
    <x v="1"/>
  </r>
  <r>
    <d v="2014-04-04T00:00:00"/>
    <s v="Merry"/>
    <n v="330157890"/>
    <s v="Steve Woodbury"/>
    <n v="12166031"/>
    <x v="1"/>
    <s v="Clarkston"/>
    <x v="2"/>
    <n v="50368627"/>
    <d v="2013-10-25T00:00:00"/>
    <s v="Meter removed from css/still in field"/>
    <s v="customer call"/>
    <s v="construction"/>
    <m/>
    <m/>
    <n v="1123"/>
    <n v="121.43"/>
    <m/>
    <m/>
    <s v="customer called to start service at address and stated has pwr, shown on prev order from 10/2013 another apt was also removed"/>
    <x v="1"/>
  </r>
  <r>
    <d v="2014-04-04T00:00:00"/>
    <s v="Merry"/>
    <n v="370157890"/>
    <s v="Steve Woodbury"/>
    <n v="12075086"/>
    <x v="1"/>
    <s v="Clarkston"/>
    <x v="2"/>
    <n v="148368627"/>
    <d v="2013-10-25T00:00:00"/>
    <s v="Meter removed from css/still in field"/>
    <s v="customer call"/>
    <s v="construction"/>
    <m/>
    <m/>
    <n v="1273"/>
    <n v="132.49"/>
    <m/>
    <m/>
    <s v="customer called to start service at address and stated has pwr, shown on prev order from 10/2013 another apt was also removed"/>
    <x v="1"/>
  </r>
  <r>
    <d v="2014-04-14T00:00:00"/>
    <s v="Kim"/>
    <n v="290132562"/>
    <s v="Tysen W Titchenal "/>
    <s v="Area Light"/>
    <x v="3"/>
    <s v="Edwall"/>
    <x v="2"/>
    <n v="50313045"/>
    <d v="2012-04-18T00:00:00"/>
    <s v="Area light not installed into CSS"/>
    <s v="construction tech"/>
    <s v="construction"/>
    <m/>
    <m/>
    <m/>
    <n v="437.13"/>
    <m/>
    <m/>
    <s v="Area light was installed here and wasn't installed on the account. "/>
    <x v="1"/>
  </r>
  <r>
    <d v="2014-04-21T00:00:00"/>
    <s v="Heather"/>
    <n v="570041515"/>
    <s v="Ron Wuestenberg"/>
    <n v="273680"/>
    <x v="0"/>
    <s v="Clarkston"/>
    <x v="2"/>
    <n v="344368739"/>
    <d v="2010-01-25T00:00:00"/>
    <s v="Ert programmed to wrong foot drive"/>
    <s v="Field visit"/>
    <s v="Gas meter shop"/>
    <n v="1766"/>
    <n v="1446.78"/>
    <m/>
    <m/>
    <m/>
    <m/>
    <s v="Gas meter was replaced on 1/25/10.  On 4/7/14 it was found that the ert on the meter was programmed to an incorrect foot drive billing the customer for half the actual use."/>
    <x v="1"/>
  </r>
  <r>
    <d v="2014-04-22T00:00:00"/>
    <s v="Heather"/>
    <n v="200102"/>
    <s v="Safeway Inc"/>
    <n v="640780"/>
    <x v="0"/>
    <s v="Grants Pass"/>
    <x v="1"/>
    <n v="197369790"/>
    <d v="2007-05-09T00:00:00"/>
    <s v="Incorrect correction code"/>
    <s v="Field visit"/>
    <s v="Mobile dispatch error?"/>
    <n v="12441"/>
    <n v="13947.36"/>
    <m/>
    <m/>
    <m/>
    <m/>
    <s v="Gas meter was changed on 5/9/2007 and correction code was entered as 7 inches but meter is actually a 2 pound.  We have been underbilling the customer by 7% since.  I cannot determine how the error happened.  The change order has it noted that it is a 2 pound meter.  Since we cannot see more history in CSS since 2008, it is hard to determine if this was a mobile dispatch issue or data entry error."/>
    <x v="1"/>
  </r>
  <r>
    <d v="2014-04-22T00:00:00"/>
    <s v="Heather"/>
    <n v="290161271"/>
    <s v="Avery Water Sewer Dist"/>
    <n v="12144538"/>
    <x v="1"/>
    <s v="Avery"/>
    <x v="0"/>
    <n v="393361144"/>
    <d v="2014-01-21T00:00:00"/>
    <s v="Meter not installed in system"/>
    <s v="Construction  "/>
    <s v="construction"/>
    <m/>
    <m/>
    <n v="2042"/>
    <n v="223.96"/>
    <m/>
    <m/>
    <s v="Electric meter was installed in the field on 1/21/14 per paper job.  Meter was not installed on account in CSS until 4/18/14."/>
    <x v="1"/>
  </r>
  <r>
    <d v="2014-04-22T00:00:00"/>
    <s v="Heather"/>
    <n v="50157785"/>
    <s v="Justin S Holliday"/>
    <n v="12188368"/>
    <x v="1"/>
    <s v="Spokane"/>
    <x v="2"/>
    <n v="197369660"/>
    <d v="2013-10-15T00:00:00"/>
    <s v="Meter not installed in system"/>
    <s v="Meter reader"/>
    <s v="Electric metershop"/>
    <m/>
    <m/>
    <n v="10007"/>
    <n v="925.1"/>
    <m/>
    <m/>
    <s v="Electric meter was installed here on 10/15/13 but was not put on the system.  This customer has only been billed for gas since then."/>
    <x v="1"/>
  </r>
  <r>
    <d v="2014-04-23T00:00:00"/>
    <s v="Heather"/>
    <n v="1310422"/>
    <s v="Spokane County Combined Master"/>
    <n v="79223964"/>
    <x v="1"/>
    <s v="Spokane"/>
    <x v="2"/>
    <n v="687369088"/>
    <d v="2012-12-20T00:00:00"/>
    <s v="Meter removed from css/still in field"/>
    <s v="Meter reader"/>
    <s v="Electric serviceman"/>
    <m/>
    <m/>
    <n v="27160"/>
    <n v="3301.47"/>
    <m/>
    <m/>
    <s v="Electric line serviceman removed meter from the system on 12/20/2012 but the meter was still in the field.  The customer has not been billed for this meter for 16 months."/>
    <x v="1"/>
  </r>
  <r>
    <d v="2014-04-28T00:00:00"/>
    <s v="Kim"/>
    <n v="158062"/>
    <s v="Daniel Moore"/>
    <n v="600242"/>
    <x v="0"/>
    <s v="Medford"/>
    <x v="1"/>
    <m/>
    <s v="Unknown"/>
    <s v="Billed at wrong correction code"/>
    <s v="Gas Serviceman"/>
    <s v="Gas meter shop"/>
    <n v="217"/>
    <n v="236.98"/>
    <m/>
    <m/>
    <m/>
    <m/>
    <s v="Customer has been being billed at 7 inch and should be 2 pound resulting in the customer being underbilled 7%. "/>
    <x v="1"/>
  </r>
  <r>
    <d v="2014-04-29T00:00:00"/>
    <s v="Heather"/>
    <n v="102119"/>
    <s v="Union Pacific Railroad"/>
    <n v="653812"/>
    <x v="0"/>
    <s v="La Grande"/>
    <x v="1"/>
    <n v="197360752"/>
    <d v="2010-02-18T00:00:00"/>
    <s v="Ert not registering use properly"/>
    <s v="Field visit/ billing"/>
    <s v="Equipment failure"/>
    <n v="50645"/>
    <n v="54906.14"/>
    <m/>
    <m/>
    <m/>
    <m/>
    <s v="Gas meter was changed on 2/18/2010 when we found a stopped meter and rebilled 16 months.  Field visit on 4/24/2014 found that the ert and TCI head on the meter had differing reads.  Upon testing, it was determined that the ert was programmed to the correct dial and cubic foot drive but was not registering the full use.  Calculations are based off an actual good physical read on the meter."/>
    <x v="1"/>
  </r>
  <r>
    <d v="2014-04-30T00:00:00"/>
    <s v="Heather"/>
    <n v="450161448"/>
    <s v="Oakland School District"/>
    <s v="09843423W"/>
    <x v="0"/>
    <s v="Oakland"/>
    <x v="1"/>
    <n v="442370158"/>
    <d v="2012-05-31T00:00:00"/>
    <s v="Meter removed from css/still in field"/>
    <s v="Customer call"/>
    <s v="Gas dispatch"/>
    <n v="21003"/>
    <n v="20476.86"/>
    <m/>
    <m/>
    <m/>
    <m/>
    <s v="The gas meter for the boiler for the school was removed from CSS in error on 5/31/2012.  The customer has not been billed for their gas use since.  Unfortunately the ert was dead on the meter when it was found in the field on 4/28/14 so the usage since 5/31/2012 is an estimate.  This was brought to our attention by the school district."/>
    <x v="1"/>
  </r>
  <r>
    <d v="2014-05-07T00:00:00"/>
    <s v="Heather"/>
    <n v="90068553"/>
    <s v="Airway Farms Inc"/>
    <s v="C12112695"/>
    <x v="1"/>
    <s v="Othello"/>
    <x v="2"/>
    <n v="295369756"/>
    <d v="2013-03-04T00:00:00"/>
    <s v="Burned wiring"/>
    <s v="Construction manager"/>
    <s v="Equipment failure"/>
    <m/>
    <m/>
    <n v="73280"/>
    <n v="6246.75"/>
    <m/>
    <m/>
    <s v="Customer contacted the Othello manager concerned about their low bills for the past year.  On 4/23/14 metershop found that the meter was measuring only 1/3 of its use.  The meter was changed on 3/4/2013 and after the meter change is when the use dropped down.  It’s possible that there was an error made at that time causing use to drop; however, metershop did not confirm what caused the meter to be measuring only 1/3 of the actual use."/>
    <x v="1"/>
  </r>
  <r>
    <d v="2014-05-09T00:00:00"/>
    <s v="Alison"/>
    <n v="50052661"/>
    <s v="Frank E Linscott"/>
    <n v="12088868"/>
    <x v="1"/>
    <s v="Sagle "/>
    <x v="0"/>
    <n v="785370395"/>
    <d v="2013-06-25T00:00:00"/>
    <s v="Meter removed from css/still in field"/>
    <s v="customer call"/>
    <s v="construction/billing"/>
    <m/>
    <m/>
    <n v="393"/>
    <n v="145.94"/>
    <m/>
    <m/>
    <s v="2 addresses for customer under 667 Pit and 667 Pitt w/ separate accounts, remove order submitted for wrong meter # originally &amp; resolved as misc-see comments/wrong meter sent for removal. The billing rep went ahead and removed it though."/>
    <x v="1"/>
  </r>
  <r>
    <d v="2014-05-12T00:00:00"/>
    <s v="Heather"/>
    <n v="290161792"/>
    <s v="Events on Main LLC"/>
    <n v="85257"/>
    <x v="0"/>
    <s v="Colfax"/>
    <x v="2"/>
    <n v="736358693"/>
    <d v="2013-12-04T00:00:00"/>
    <s v="Meter not coded as on/not read"/>
    <s v="Billing"/>
    <s v="Gas dispatch/ Meter reading"/>
    <n v="753"/>
    <n v="735.76"/>
    <m/>
    <m/>
    <m/>
    <m/>
    <s v="This meter was reconnected via an order sent by the gas dispatcher without an account being opened.  The wrong order was sent so it did not code the gas meter as being on.  The 5/1 read showed 753 therms of use.  Per the gas serviceman this use has been accruing since the 12/4/13 reconnect.  The meter reader was not actually reading this meter even though the read codes entered were regular reads.  This gas meter is located inside.  We have not been billing this customer at all and were not aware this meter was on and using because it was not actually being read."/>
    <x v="1"/>
  </r>
  <r>
    <d v="2014-05-14T00:00:00"/>
    <s v="Heather"/>
    <n v="490156157"/>
    <s v="Merritt Event Center"/>
    <n v="12175026"/>
    <x v="1"/>
    <s v="Priest River"/>
    <x v="0"/>
    <n v="344351856"/>
    <d v="2013-08-14T00:00:00"/>
    <s v="Meter not installed into CSS"/>
    <s v="Local Rep"/>
    <s v="Construction  "/>
    <m/>
    <m/>
    <n v="22739"/>
    <n v="2279.23"/>
    <m/>
    <m/>
    <s v="Temp electric meter was installed in the field for the contractor around 8/14/2013 via paper job 344351856.  The temp meter was removed on 5/13/2014, but was never put on CSS and billed to the customer."/>
    <x v="1"/>
  </r>
  <r>
    <d v="2014-05-14T00:00:00"/>
    <s v="Heather"/>
    <n v="450144337"/>
    <s v="Centurylink Inc"/>
    <n v="83457334"/>
    <x v="1"/>
    <s v="Spokane Valley"/>
    <x v="2"/>
    <n v="638301472"/>
    <d v="2012-04-03T00:00:00"/>
    <s v="Meter not installed into CSS"/>
    <s v="Construction  "/>
    <s v="Construction"/>
    <m/>
    <m/>
    <n v="2385"/>
    <n v="617.54999999999995"/>
    <m/>
    <m/>
    <s v="Electric meter was installed in the field (per paper job 638301472) on 4/3/12 but not installed on the account until 5/2/2014.  The customer has not been billed."/>
    <x v="1"/>
  </r>
  <r>
    <d v="2014-05-14T00:00:00"/>
    <s v="Heather"/>
    <n v="690158373"/>
    <s v="Parkwood Business Properties"/>
    <s v="C12183911"/>
    <x v="1"/>
    <s v="CDA"/>
    <x v="0"/>
    <n v="883370989"/>
    <d v="2013-07-02T00:00:00"/>
    <s v="Incorrect meter multiplier"/>
    <s v="customer call"/>
    <s v="Electric metershop"/>
    <m/>
    <m/>
    <n v="339690"/>
    <n v="27495.78"/>
    <m/>
    <m/>
    <s v="New meter was installed on 7/2/13.  The order was incorrectly resolved through the go book and the meter multiplier was set as a 1 and should have been a 40, under billing the customer.  The customer called in concerned about the low bills here."/>
    <x v="1"/>
  </r>
  <r>
    <d v="2014-05-21T00:00:00"/>
    <s v="Heather"/>
    <n v="10075319"/>
    <s v="Lewiston Church of Religious Science"/>
    <s v="C12122441"/>
    <x v="1"/>
    <s v="Clarkston"/>
    <x v="2"/>
    <n v="50371188"/>
    <d v="2007-03-07T00:00:00"/>
    <s v="Incorrect meter multiplier"/>
    <s v="Compass cleanup"/>
    <s v="Electric metershop/ Billing"/>
    <m/>
    <m/>
    <n v="12000"/>
    <n v="1293.27"/>
    <m/>
    <m/>
    <s v="Electric meter was changed on 3/7/2007.  The multiplier was incorrectly entered as a 40 and should have been a 60, underbilling the customer.  This was not caught because someone in billing checked the bill multiplier exemption which allowed this to bill each month without showing as an error."/>
    <x v="1"/>
  </r>
  <r>
    <d v="2014-05-21T00:00:00"/>
    <s v="Mary"/>
    <n v="530130713"/>
    <s v="Phillip H Borden"/>
    <s v="0E145608W"/>
    <x v="0"/>
    <s v="Klamath Falls"/>
    <x v="1"/>
    <n v="442355093"/>
    <d v="2009-08-26T00:00:00"/>
    <s v="Ert programmed to wrong foot drive"/>
    <s v="Scope "/>
    <s v="Gas meter shop"/>
    <n v="1432"/>
    <n v="2039.36"/>
    <m/>
    <m/>
    <m/>
    <m/>
    <s v="Gas ERT replaced 8/29/2009 by ERT replacement project. Per swo 5/9/14 svcman found ert misprogrammed as 1 cu' drive when should have been 2 ft cu' drive. Thus under billing by 1/2 since 2009"/>
    <x v="1"/>
  </r>
  <r>
    <d v="2014-05-21T00:00:00"/>
    <s v="Mary"/>
    <n v="250159570"/>
    <s v="Lenardo Inc"/>
    <n v="45899236"/>
    <x v="0"/>
    <s v="Roseburg"/>
    <x v="1"/>
    <n v="99360763"/>
    <d v="2009-08-19T00:00:00"/>
    <s v="ERT programmed to wrong correction code"/>
    <s v="Gas Serviceman"/>
    <s v="Gas meter shop"/>
    <n v="2462"/>
    <n v="2567.4699999999998"/>
    <m/>
    <m/>
    <m/>
    <m/>
    <s v="Gas meter changed 8/19/2009 &amp; correction code not changed from code 1 to code 4 thus under billng use by 7% "/>
    <x v="1"/>
  </r>
  <r>
    <d v="2014-05-21T00:00:00"/>
    <s v="Mary"/>
    <n v="410159383"/>
    <s v="Condron Homes"/>
    <n v="91046631"/>
    <x v="1"/>
    <s v="Greenacres"/>
    <x v="2"/>
    <n v="197360487"/>
    <d v="2014-01-08T00:00:00"/>
    <s v="elec temp mtr removed in error"/>
    <s v="Elec serviceman"/>
    <s v="Elec meter shop"/>
    <m/>
    <m/>
    <n v="650"/>
    <n v="92.87"/>
    <m/>
    <m/>
    <s v="elec temp meter was moved from one location to another &amp; meter shop removed but did not install at new premise.  "/>
    <x v="1"/>
  </r>
  <r>
    <d v="2014-05-27T00:00:00"/>
    <s v="Sarah"/>
    <n v="570086453"/>
    <s v="Marzi Inc"/>
    <s v="05404597W"/>
    <x v="0"/>
    <s v="Grants Pass"/>
    <x v="1"/>
    <n v="50360811"/>
    <s v="Unknown"/>
    <s v="Meter set at incorrect Correction Code"/>
    <s v="Gas Serviceman"/>
    <s v="Gas meter shop"/>
    <n v="184"/>
    <n v="578.28"/>
    <m/>
    <m/>
    <m/>
    <m/>
    <s v="Gas meter was being billed for 7 inch CC, but shouldve been billed at a 2 pound CC."/>
    <x v="1"/>
  </r>
  <r>
    <d v="2014-05-27T00:00:00"/>
    <s v="Merry"/>
    <n v="50153164"/>
    <s v="Cedar Crossing Apts LLC"/>
    <n v="91047718"/>
    <x v="1"/>
    <s v="Spokane   "/>
    <x v="2"/>
    <n v="491371682"/>
    <d v="2013-10-01T00:00:00"/>
    <s v="meter never installed on account"/>
    <s v="meter reading"/>
    <s v="electric meter shop"/>
    <m/>
    <m/>
    <n v="3947"/>
    <n v="359.9"/>
    <m/>
    <m/>
    <s v="new meter was installed in Oct of 2013 without any orders to install meter"/>
    <x v="1"/>
  </r>
  <r>
    <d v="2014-06-04T00:00:00"/>
    <s v="Heather"/>
    <n v="210162115"/>
    <s v="Kelvin G Lynn"/>
    <n v="13005929"/>
    <x v="1"/>
    <s v="Pullman"/>
    <x v="2"/>
    <n v="932371680"/>
    <d v="2013-02-01T00:00:00"/>
    <s v="Meter not installed in CSS"/>
    <s v="Customer call"/>
    <s v="Construction"/>
    <m/>
    <m/>
    <n v="3337"/>
    <n v="385.23"/>
    <m/>
    <m/>
    <s v="Meter installed via job in field 2/2013, but never installed on CSS until customer contacted us."/>
    <x v="1"/>
  </r>
  <r>
    <d v="2014-06-09T00:00:00"/>
    <s v="Heather"/>
    <n v="410149879"/>
    <s v="Nathan R Lambert"/>
    <n v="12179524"/>
    <x v="1"/>
    <s v="Deer Park"/>
    <x v="2"/>
    <n v="834372388"/>
    <d v="2012-11-01T00:00:00"/>
    <s v="Meter removed from CSS in error"/>
    <s v="Meter reader"/>
    <s v="Construction"/>
    <m/>
    <m/>
    <n v="24"/>
    <n v="150.44999999999999"/>
    <m/>
    <m/>
    <s v="Temp meter was processed as a change on CSS, but was actually left in the field and was not being billed."/>
    <x v="1"/>
  </r>
  <r>
    <d v="2014-06-09T00:00:00"/>
    <s v="Heather"/>
    <n v="735603"/>
    <s v="St. Joseph Regional Medical Center"/>
    <n v="12183626"/>
    <x v="1"/>
    <s v="Lewiston"/>
    <x v="0"/>
    <n v="50366172"/>
    <d v="2014-03-05T00:00:00"/>
    <s v="Incorrect rate schedule"/>
    <s v="Metershop"/>
    <s v="Construction tech"/>
    <m/>
    <m/>
    <m/>
    <n v="53.46"/>
    <m/>
    <m/>
    <s v="New meter was installed on incorrect rate schedule of a 21, should have been an 11; underbilled customer."/>
    <x v="1"/>
  </r>
  <r>
    <d v="2014-06-12T00:00:00"/>
    <s v="Alison"/>
    <n v="490065496"/>
    <s v="Gloria J Steiner"/>
    <n v="612379"/>
    <x v="0"/>
    <s v="Klamath Falls"/>
    <x v="1"/>
    <n v="736372503"/>
    <d v="2011-10-07T00:00:00"/>
    <s v="ERT programmed to wrong foot drive"/>
    <s v="Gas serviceman "/>
    <s v="Gas"/>
    <n v="5268"/>
    <n v="5619.93"/>
    <m/>
    <m/>
    <m/>
    <m/>
    <s v="Gas ERT changed on Ocotober 2011. Per field request June 2014, serviceman found ERT was misprogrammed as 1 cu ft drive instead of 2 cu ft. Thuis resulted in the customer being underbiled by half for 33 months."/>
    <x v="1"/>
  </r>
  <r>
    <d v="2014-06-16T00:00:00"/>
    <s v="Mary"/>
    <n v="90159351"/>
    <s v="Darrin Fields"/>
    <n v="12190128"/>
    <x v="1"/>
    <s v="Lewiston"/>
    <x v="0"/>
    <n v="50360407"/>
    <d v="2014-01-07T00:00:00"/>
    <s v="Meter not installed in CSS"/>
    <s v="Construction tech"/>
    <s v="Construction tech"/>
    <m/>
    <m/>
    <n v="7413"/>
    <n v="763.8"/>
    <m/>
    <m/>
    <s v="Meter installed via job in field 1/7/2014  but not installed into CSS until ccustomer contacted us."/>
    <x v="1"/>
  </r>
  <r>
    <d v="2014-06-16T00:00:00"/>
    <s v="Mary"/>
    <n v="250160932"/>
    <s v="Cons Electrical Dist"/>
    <n v="12190128"/>
    <x v="1"/>
    <s v="Lewiston"/>
    <x v="0"/>
    <n v="50360407"/>
    <d v="2014-01-07T00:00:00"/>
    <s v="Meter not installed in CSS"/>
    <s v="Construction tech"/>
    <s v="Construction tech"/>
    <m/>
    <m/>
    <n v="4797"/>
    <n v="488.32"/>
    <m/>
    <m/>
    <s v="Meter installed via job in field 1/7/2014  but not installed into CSS until ccustomer contacted us."/>
    <x v="1"/>
  </r>
  <r>
    <d v="2014-06-18T00:00:00"/>
    <s v="Heather"/>
    <n v="770162547"/>
    <s v="Cindy L Hazel"/>
    <m/>
    <x v="3"/>
    <s v="Endicott"/>
    <x v="2"/>
    <n v="393372952"/>
    <d v="2001-05-01T00:00:00"/>
    <s v="Area light removed from CSS but left in field"/>
    <s v="Compass cleaniup"/>
    <s v="Unknown"/>
    <m/>
    <m/>
    <m/>
    <n v="3146.28"/>
    <m/>
    <m/>
    <s v="Area light was removed from the account 5/2001, but was left in the field until 6/18/14."/>
    <x v="1"/>
  </r>
  <r>
    <d v="2014-06-19T00:00:00"/>
    <s v="Heather"/>
    <n v="50141552"/>
    <s v="Interstate Gas - Saint Maries"/>
    <n v="12102013"/>
    <x v="1"/>
    <s v="Saint Maries"/>
    <x v="0"/>
    <n v="442291367"/>
    <d v="2011-10-01T00:00:00"/>
    <s v="Meter not installed in CSS"/>
    <s v="Construction tech"/>
    <s v="Construction"/>
    <m/>
    <m/>
    <n v="62"/>
    <n v="315.99"/>
    <m/>
    <m/>
    <s v="Electric meter installed in field Oct 2011, but never installed on CSS."/>
    <x v="1"/>
  </r>
  <r>
    <d v="2014-06-19T00:00:00"/>
    <s v="Merry"/>
    <n v="570143672"/>
    <s v="Saddle Mountain Ranches Inc"/>
    <s v="C12063416"/>
    <x v="1"/>
    <s v="Othello"/>
    <x v="2"/>
    <n v="491323561"/>
    <d v="2012-10-09T00:00:00"/>
    <s v="meter installed to the wrong multiplier on acct"/>
    <s v="CC&amp;B"/>
    <s v="Billing"/>
    <m/>
    <m/>
    <n v="45800"/>
    <n v="3857.68"/>
    <m/>
    <m/>
    <s v="Electric meter installed on account 10/2012 with the wrong multiplier and no cts listed on account.. Order check thru CC&amp;B"/>
    <x v="1"/>
  </r>
  <r>
    <d v="2014-06-20T00:00:00"/>
    <s v="Heather"/>
    <n v="410099102"/>
    <s v="Mary E Shewmake"/>
    <n v="81020570"/>
    <x v="1"/>
    <s v="Chewelah"/>
    <x v="2"/>
    <n v="295373037"/>
    <d v="2013-12-18T00:00:00"/>
    <s v="Meter was not read"/>
    <s v="Electric metershop"/>
    <s v="Meter reading"/>
    <m/>
    <m/>
    <n v="8807"/>
    <n v="865.83"/>
    <m/>
    <m/>
    <s v="Electric meter was not read for 6 months.  Remarks on account indicate weather, locked gate and dogs.  Letters were sent to customer.  On 6/19/14 meterman changed out meter and stated customer was home to provide access.  Gate was not locked and dogs were friendly.  Meter change out showed an additional 8807 kwhs of use that had not been billed the 6 months prior.  Customer is an elderly CARES customer."/>
    <x v="1"/>
  </r>
  <r>
    <d v="2014-06-24T00:00:00"/>
    <s v="Alison"/>
    <n v="1514358"/>
    <s v="City of Clarkston"/>
    <s v="C12185960"/>
    <x v="1"/>
    <s v="Clarkston"/>
    <x v="2"/>
    <n v="491372182"/>
    <d v="2014-01-03T00:00:00"/>
    <s v="Reads being estimated with no confirmation/meterman not notified after linecrew fired up meter"/>
    <s v="Billing"/>
    <s v="Billing/Construction "/>
    <m/>
    <m/>
    <n v="706720"/>
    <n v="64686.25"/>
    <s v="1605/130"/>
    <s v="Jayson Hunnel"/>
    <s v="new electric meter installed on 9/16/2013 and old meter removed 4/1/2014. Service was fully cut over to the new meter at that time, however looking at the usage history it appears the new meter was likely running since the January billing. The line crew heated up the new meter without notifying the meterman so the metering wasn’t capturing reads/usage.  In addition billing was estimating it as 0 use without any corroborating field orders as to why there was no read/use since install.  Calculations are based off the use on the new meter when it was repaired 6/11/2014. "/>
    <x v="1"/>
  </r>
  <r>
    <d v="2014-06-24T00:00:00"/>
    <s v="Kim"/>
    <n v="730162793"/>
    <s v="Teals Waitts Lk Resort"/>
    <n v="12187172"/>
    <x v="1"/>
    <s v="Valley"/>
    <x v="2"/>
    <m/>
    <d v="2013-05-01T00:00:00"/>
    <s v="Meter not installed in CSS"/>
    <s v="Meter reader"/>
    <s v="Construction tech"/>
    <m/>
    <m/>
    <m/>
    <n v="180"/>
    <m/>
    <m/>
    <s v="Meter was installed and never installed onto the account. No usage accured, only basic charges"/>
    <x v="1"/>
  </r>
  <r>
    <d v="2014-06-24T00:00:00"/>
    <s v="Kim"/>
    <n v="20973"/>
    <s v="Kenneth E Handley"/>
    <s v="02634128W"/>
    <x v="0"/>
    <s v="Grants Pass"/>
    <x v="1"/>
    <n v="932372797"/>
    <s v="Unknown"/>
    <s v="Meter installed with the wrong Foot drive "/>
    <s v="Trouble order"/>
    <s v="Gas "/>
    <n v="1219"/>
    <n v="1353.48"/>
    <m/>
    <m/>
    <m/>
    <m/>
    <s v="Meter was installed at 1cu and should have been a 2cu, resulting in the customer getting billed 1/2 their usage. "/>
    <x v="1"/>
  </r>
  <r>
    <d v="2014-07-07T00:00:00"/>
    <s v="Sarah"/>
    <n v="1917395"/>
    <s v="First Church Of God"/>
    <s v="C12119067"/>
    <x v="1"/>
    <s v="Clarkston"/>
    <x v="2"/>
    <n v="148372141"/>
    <d v="2014-04-09T00:00:00"/>
    <s v="Stopped meter"/>
    <s v="Field visit"/>
    <s v="Electric "/>
    <m/>
    <m/>
    <n v="1650"/>
    <n v="316.58"/>
    <m/>
    <m/>
    <s v="We were out in April to rewire and plunger in socket got stuck so meter wasn't registering all use."/>
    <x v="1"/>
  </r>
  <r>
    <d v="2014-07-06T00:00:00"/>
    <s v="Heather"/>
    <n v="490032129"/>
    <s v="Snow Peak Forest Products"/>
    <n v="35565"/>
    <x v="1"/>
    <s v="Spokane Valley"/>
    <x v="2"/>
    <n v="785371765"/>
    <d v="2013-08-23T00:00:00"/>
    <s v="Burned wiring"/>
    <s v="Billing"/>
    <s v="Partial equipement failure"/>
    <m/>
    <m/>
    <n v="29120"/>
    <n v="4060.23"/>
    <m/>
    <m/>
    <s v="On 6/9/14 it was found that wiring was burnt at this location causing only partial power to register.  Use on the meter since repaired and changed on 6/25 shows that the equipment failure began 8/2013.  "/>
    <x v="1"/>
  </r>
  <r>
    <d v="2014-07-22T00:00:00"/>
    <s v="Merry"/>
    <n v="730114398"/>
    <s v="Adam C MacKe"/>
    <n v="12120392"/>
    <x v="1"/>
    <s v="Elk River"/>
    <x v="0"/>
    <n v="785372914"/>
    <d v="2013-07-12T00:00:00"/>
    <s v="meter re-installed without correct order submitted to install meter on the account"/>
    <s v="field visit"/>
    <s v="Electric"/>
    <m/>
    <m/>
    <n v="7269"/>
    <n v="616.66"/>
    <m/>
    <m/>
    <s v="local rep removed meter so electrician can repair socket 2/11/2013, reconnect ordered 7/15/2013 and same meter re-installed without sending to billing to re- install meter."/>
    <x v="1"/>
  </r>
  <r>
    <d v="2014-07-23T00:00:00"/>
    <s v="Heather"/>
    <n v="490161858"/>
    <s v="Copper Basin Construction"/>
    <n v="13001996"/>
    <x v="1"/>
    <s v="Pullman"/>
    <x v="2"/>
    <m/>
    <s v="Unknown"/>
    <s v="Meter not installed on CSS"/>
    <s v="Billing"/>
    <s v="Construction"/>
    <m/>
    <m/>
    <n v="305"/>
    <n v="32.57"/>
    <m/>
    <m/>
    <s v="Electric meter was installed in the field but never put on system, no jobs or orders to indicate when this was done, but gas meter installed May 2014."/>
    <x v="1"/>
  </r>
  <r>
    <d v="2014-07-31T00:00:00"/>
    <s v="Heather"/>
    <n v="610079250"/>
    <s v="Mike Hampton"/>
    <n v="601762"/>
    <x v="0"/>
    <s v="La Grande"/>
    <x v="1"/>
    <n v="393375276"/>
    <d v="1999-11-24T00:00:00"/>
    <s v="Incorrect correction code"/>
    <s v="field visit"/>
    <s v="Gas"/>
    <n v="141"/>
    <n v="151.91999999999999"/>
    <m/>
    <m/>
    <m/>
    <m/>
    <s v="Correction code was incorrect as a 1 (7 inch tc), should have been a 2 (7 inch non tc), probably wrong since install, underbilled customer, lost use is for last 3 years."/>
    <x v="1"/>
  </r>
  <r>
    <d v="2014-08-06T00:00:00"/>
    <s v="Heather"/>
    <n v="290025817"/>
    <s v="Bradley Duda"/>
    <n v="12185831"/>
    <x v="1"/>
    <s v="Orient"/>
    <x v="2"/>
    <n v="932358771"/>
    <d v="2013-12-09T00:00:00"/>
    <s v="Meter not installed on account"/>
    <s v="Meter reader"/>
    <s v="Electric metershop"/>
    <m/>
    <m/>
    <n v="3244"/>
    <n v="298.86"/>
    <m/>
    <m/>
    <s v="On 12/5/13 metershop installed a net generation meter on this account and changed out the house meter as the customer had just installed solar.  The meter install kicked out an exception to the admin folder in the electric metershop and the person working the folder incorrectly processed it as a change rather than a new install.  So the customers production meter (used only to measure what customer generates) was on the account billing the customer for generated use rather than the customers actual use.  The house meter was not on the account at all.  This customer was underbilled by 3244 kwhs since 12/5/13."/>
    <x v="1"/>
  </r>
  <r>
    <d v="2014-08-06T00:00:00"/>
    <s v="Heather"/>
    <n v="2420217"/>
    <s v="City of Lewiston"/>
    <m/>
    <x v="4"/>
    <s v="Lewiston"/>
    <x v="0"/>
    <m/>
    <d v="2013-09-01T00:00:00"/>
    <s v="Lights billed in error"/>
    <s v="Customer call"/>
    <s v="Construction/ Acct AE"/>
    <m/>
    <m/>
    <m/>
    <n v="16865.78"/>
    <m/>
    <m/>
    <s v="Lights were converted from flat rate to metered service in Sept 2013.  Flat rate was not removed from account so customer was double billed."/>
    <x v="1"/>
  </r>
  <r>
    <d v="2014-08-27T00:00:00"/>
    <s v="Alison"/>
    <n v="770162072"/>
    <s v="Diamond Rock Townhomes"/>
    <n v="97374154"/>
    <x v="1"/>
    <s v="Spokane Valley"/>
    <x v="2"/>
    <n v="295371568"/>
    <d v="2014-05-23T00:00:00"/>
    <s v="Meter not installed on account"/>
    <s v="Billing"/>
    <s v="Construction"/>
    <m/>
    <m/>
    <s v="126 kwhs"/>
    <m/>
    <m/>
    <m/>
    <s v="The temporary meter was installed in the field on 05-23-14 but the job wasn’t closed until August and the install was backdated to May at that time.  Because it wasn’t on the system, the $90.00 sales ticket wasn’t charged until 08-11-14 and the meter wasn’t read in June or July.  The meter was also read early in August so the full use did bill out as a 90 day bill before I could set a read.   "/>
    <x v="1"/>
  </r>
  <r>
    <d v="2014-08-27T00:00:00"/>
    <s v="Alison"/>
    <n v="10162073"/>
    <s v="Diamond Rock Townhomes"/>
    <n v="80404561"/>
    <x v="1"/>
    <s v="Spokane Valley"/>
    <x v="2"/>
    <n v="491371568"/>
    <d v="2014-05-23T00:00:00"/>
    <s v="Meter not installed on account"/>
    <s v="Billing"/>
    <s v="Construction"/>
    <m/>
    <m/>
    <s v="292 kwhs"/>
    <m/>
    <m/>
    <m/>
    <s v="The temporary meter was installed in the field on 05-23-14 but the job wasn’t closed until August and the install was backdated to May at that time.  Because it wasn’t on the system, the $90.00 sales ticket wasn’t charged until 08-11-14 and the meter wasn’t read in June or July.   The meter was also read early in August so the full use did bill out as a 90 day bill before I could set a read."/>
    <x v="1"/>
  </r>
  <r>
    <d v="2014-08-28T00:00:00"/>
    <s v="Mary"/>
    <n v="730157915"/>
    <s v="Jessica Bakker"/>
    <n v="641723"/>
    <x v="0"/>
    <s v="Cove"/>
    <x v="1"/>
    <n v="99356076"/>
    <d v="2013-11-01T00:00:00"/>
    <s v="Gas svcman removed meter off CSS in error per mobile order "/>
    <s v="Customer call"/>
    <s v="Gas"/>
    <n v="554"/>
    <n v="645.48"/>
    <m/>
    <m/>
    <m/>
    <m/>
    <s v="Gas svcman removed meter on go book when completing order to code meter on. Mtr was not removed from premise. "/>
    <x v="1"/>
  </r>
  <r>
    <d v="2014-08-29T00:00:00"/>
    <s v="Mary"/>
    <n v="10108915"/>
    <s v="Protestant Reformed Churches"/>
    <n v="601855001"/>
    <x v="0"/>
    <s v="Spokane "/>
    <x v="2"/>
    <n v="491234335"/>
    <d v="2009-03-18T00:00:00"/>
    <s v="Gas ERT was programmed at 1 cu ft &amp; should be 2 cu ft"/>
    <s v="service work"/>
    <s v="Gas"/>
    <n v="5665"/>
    <n v="5205.38"/>
    <m/>
    <m/>
    <m/>
    <m/>
    <s v="Gas service work order 687376458 to check AMR completed 8/13/2014 found ERT rd &amp; Index rd not the same. ERT was programmed as 1 cubit ft &amp; should have been 2 cubit foot under biling cust by half this cust acct clsd 3/31/14. "/>
    <x v="1"/>
  </r>
  <r>
    <d v="2014-09-03T00:00:00"/>
    <s v="Alison"/>
    <n v="127950"/>
    <s v="Marian Terleski"/>
    <n v="639815"/>
    <x v="0"/>
    <s v="Talent"/>
    <x v="1"/>
    <n v="393373181"/>
    <d v="2008-04-01T00:00:00"/>
    <s v="Incorrect correction code"/>
    <s v="trouble order"/>
    <s v="system error"/>
    <n v="44"/>
    <n v="106.24"/>
    <m/>
    <m/>
    <m/>
    <m/>
    <s v="Meter was replaced on 4/1/08 with an incorrect correction code, this was a mobile dispatch programming error that was later fixed but this account was missed."/>
    <x v="1"/>
  </r>
  <r>
    <d v="2014-09-05T00:00:00"/>
    <s v="Alison"/>
    <n v="835799"/>
    <s v="Norma Frazier"/>
    <n v="115162"/>
    <x v="0"/>
    <s v="Coeur d'Alene"/>
    <x v="0"/>
    <n v="932374509"/>
    <d v="2014-07-17T00:00:00"/>
    <s v="Stopped meter"/>
    <s v="Customer call"/>
    <s v="Gas"/>
    <n v="390"/>
    <n v="368.25"/>
    <m/>
    <m/>
    <m/>
    <m/>
    <s v="Index was replaced in January 2014 when the meter stopped transmitting a read but the meter was likely stopping then. It hit the zero use report in July but the serviceman did not find any problems. The customer called in August stating she had a gas water heater and her bill should be higher,we found the meter had in fact stopped during the 2nd stopped meter check.  "/>
    <x v="1"/>
  </r>
  <r>
    <d v="2014-09-09T00:00:00"/>
    <s v="Sarah "/>
    <n v="370164509"/>
    <s v="John Hollis"/>
    <s v="Area Light"/>
    <x v="1"/>
    <s v="Loon Lake "/>
    <x v="2"/>
    <n v="148377013"/>
    <s v="Unknown"/>
    <s v="Area light not billing on new customers account"/>
    <s v="Field Visit"/>
    <m/>
    <m/>
    <m/>
    <m/>
    <n v="54.36"/>
    <m/>
    <m/>
    <s v="area light showing closed, service on so wasn’t being billed on account."/>
    <x v="1"/>
  </r>
  <r>
    <d v="2014-09-10T00:00:00"/>
    <s v="Heather"/>
    <n v="450047611"/>
    <s v="Bill A Simer"/>
    <n v="257584"/>
    <x v="0"/>
    <s v="Spokane"/>
    <x v="2"/>
    <n v="295214149"/>
    <d v="2008-06-25T00:00:00"/>
    <s v="Incorrect correction code"/>
    <s v="Field Visit"/>
    <s v="Gas"/>
    <n v="462"/>
    <n v="409.52"/>
    <m/>
    <m/>
    <m/>
    <m/>
    <s v="Meter changed on 6/25/2008 and correction code incorrectly changed from a 2 pound to 7 inch, underbilling the customer by 7%."/>
    <x v="1"/>
  </r>
  <r>
    <d v="2014-09-11T00:00:00"/>
    <s v="Heather"/>
    <n v="290156247"/>
    <s v="Tom McReynolds"/>
    <n v="12186871"/>
    <x v="1"/>
    <s v="Moscow"/>
    <x v="0"/>
    <n v="491352025"/>
    <d v="2013-09-28T00:00:00"/>
    <s v="Meter not installed on account"/>
    <s v="Customer call"/>
    <s v="Pullman construction"/>
    <m/>
    <m/>
    <s v="318 kwhs"/>
    <n v="149.94999999999999"/>
    <m/>
    <m/>
    <s v="Electric meter installed 9/28/13 via job but not put on system until customer called to advise us."/>
    <x v="1"/>
  </r>
  <r>
    <d v="2014-09-15T00:00:00"/>
    <s v="Heather"/>
    <n v="410161918"/>
    <s v="Cathy L Lacroix"/>
    <n v="85666152"/>
    <x v="1"/>
    <s v="Spokane"/>
    <x v="2"/>
    <n v="540372372"/>
    <d v="2014-06-09T00:00:00"/>
    <s v="Theft of service not corrected prior to reconnect"/>
    <s v="Field Visit"/>
    <s v="Lineservicema/meterman"/>
    <m/>
    <m/>
    <s v="Unable to determine"/>
    <n v="246.93"/>
    <m/>
    <m/>
    <s v="Theft of service found here on 5/13/14 where meter had been bypassed.  On 6/9/14 meter was reconnected by line serviceman without inspecting service or removing bypass.  On 9/12/14 osm out to disconnect meter for nonpay and found that meter was still bypassed and customer had power when meter was pulled.  Service disconnected at pole on 9/12/14.  Unable to charge for investigation costs as this was Avista error.  Unable to determine lost use because of sporadic billing history"/>
    <x v="1"/>
  </r>
  <r>
    <d v="2014-09-15T00:00:00"/>
    <s v="Sarah "/>
    <n v="530161890"/>
    <s v="Brian Gilbert"/>
    <n v="12189715"/>
    <x v="1"/>
    <s v="Valley "/>
    <x v="2"/>
    <n v="687371117"/>
    <d v="2014-05-06T00:00:00"/>
    <s v="Meter not installed on account"/>
    <s v="Billing"/>
    <s v="Electric"/>
    <m/>
    <m/>
    <s v="3527 kwh"/>
    <n v="266.23"/>
    <m/>
    <m/>
    <s v="Meter was installed 5/06/14 but job not completed until recently so meter never put on acct."/>
    <x v="1"/>
  </r>
  <r>
    <d v="2014-09-23T00:00:00"/>
    <s v="Heather"/>
    <n v="739369"/>
    <s v="Rural Fire Dist 12"/>
    <n v="42733"/>
    <x v="0"/>
    <s v="Pullman"/>
    <x v="2"/>
    <n v="148370960"/>
    <d v="2011-07-28T00:00:00"/>
    <s v="Ert programmed to incorrect foot drive"/>
    <s v="Field Visit"/>
    <s v="Gas"/>
    <n v="1324"/>
    <n v="1204"/>
    <m/>
    <m/>
    <m/>
    <m/>
    <s v="Gas ert installed 7/28/11 was programmed to a 1 foot drive and should have been a 2 foot drive, billing customer for half their actual use."/>
    <x v="1"/>
  </r>
  <r>
    <d v="2014-09-24T00:00:00"/>
    <s v="Mary"/>
    <n v="130159922"/>
    <s v="Spokane Valley My Place LLC"/>
    <n v="98379613"/>
    <x v="1"/>
    <s v="Spokane Valley"/>
    <x v="2"/>
    <n v="932362167"/>
    <d v="2014-06-09T00:00:00"/>
    <s v="Meter not installed on account"/>
    <s v="Field Visit"/>
    <s v="Elec crew"/>
    <m/>
    <m/>
    <n v="966"/>
    <n v="171.71"/>
    <m/>
    <m/>
    <s v="Elec temp mtr was installed by a crew 6/9/14 but not added into CSS. Mtr removed 9/23/14 when permanent meter was installed. "/>
    <x v="1"/>
  </r>
  <r>
    <d v="2014-09-25T00:00:00"/>
    <s v="Sarah "/>
    <n v="252159"/>
    <s v="USAF 173 TFW-CE"/>
    <s v="09229743W"/>
    <x v="0"/>
    <s v="Klamath Falls"/>
    <x v="1"/>
    <n v="99376492"/>
    <d v="2009-11-11T00:00:00"/>
    <s v="Ert programmed to incorrect foot drive"/>
    <s v="Field Visit"/>
    <s v="Gas"/>
    <n v="23034"/>
    <n v="19580.54"/>
    <m/>
    <m/>
    <m/>
    <m/>
    <s v="Meter was changed out 11/2009 but the ERT was installed to the incorrect foot drive causing the customer to get billed only half of their use."/>
    <x v="1"/>
  </r>
  <r>
    <d v="2014-09-26T00:00:00"/>
    <s v="Heather"/>
    <n v="159607"/>
    <s v="Kathy Britt"/>
    <s v="07479148W"/>
    <x v="0"/>
    <s v="Medford"/>
    <x v="1"/>
    <m/>
    <d v="2009-09-28T00:00:00"/>
    <s v="Ert programmed to incorrect foot drive"/>
    <s v="Billing"/>
    <s v="Gas"/>
    <n v="2794"/>
    <n v="3143.77"/>
    <m/>
    <m/>
    <m/>
    <m/>
    <s v="Gas meter was changed on 7/17/14.  The ert and manual reads did not match up so Alison referred to the metershop to have the programming checked. Unfortunately, the ert was junked without having the programming verified.  I took the manual out read from the install read on 9/28/2009 and was able to calculate exactly to the manual out read which shows that the ert was programmed at the incorrect foot drive, billing the customer for twice their actual use.  "/>
    <x v="1"/>
  </r>
  <r>
    <d v="2014-09-30T00:00:00"/>
    <s v="Heather"/>
    <n v="2019423"/>
    <s v="Pullman-Moscow Airport"/>
    <n v="286663"/>
    <x v="0"/>
    <s v="Pullman"/>
    <x v="2"/>
    <n v="932312651"/>
    <d v="2012-03-27T00:00:00"/>
    <s v="Incorrect correction code"/>
    <s v="Field Visit"/>
    <s v="Construction"/>
    <n v="613"/>
    <n v="589.24"/>
    <m/>
    <m/>
    <m/>
    <m/>
    <s v="Gas meter was changed on 3/27/2012 via job 932312651.  The meter was changed due to a change in pressure from 7 inches to 2 pounds.  The construction office changing the meter did not update the correction code so the customer continued to be billed at 7 inches rather than 2 pounds, an underbilling by 7%."/>
    <x v="1"/>
  </r>
  <r>
    <d v="2014-10-01T00:00:00"/>
    <s v="Sarah "/>
    <n v="730163421"/>
    <s v="Bernard O'Donnel"/>
    <s v="T12138355"/>
    <x v="1"/>
    <s v="Lewiston"/>
    <x v="0"/>
    <n v="148377845"/>
    <d v="2014-05-22T00:00:00"/>
    <s v="Meter was changed out instead of being added its own account"/>
    <s v="Field Visit"/>
    <s v="Meter Shop"/>
    <m/>
    <m/>
    <n v="965"/>
    <n v="133.24"/>
    <m/>
    <m/>
    <s v="T12138355 was changed out with E 12191766 when it shouldve remained on the account and E 12191766 installed on its own separate account."/>
    <x v="1"/>
  </r>
  <r>
    <d v="2014-10-08T00:00:00"/>
    <s v="Sarah "/>
    <n v="490033355"/>
    <s v="Ronald Rhodes"/>
    <n v="61432658"/>
    <x v="1"/>
    <s v="Colville"/>
    <x v="2"/>
    <n v="393378873"/>
    <s v="Unknown"/>
    <s v="Faulty Equipment"/>
    <s v="Field Visit"/>
    <m/>
    <m/>
    <m/>
    <n v="2917"/>
    <n v="233.2"/>
    <m/>
    <m/>
    <s v="We checked for stopped previously and checked out fine and now meter stopped.  Not rebilling customer due to faulty equipment"/>
    <x v="1"/>
  </r>
  <r>
    <d v="2014-10-13T00:00:00"/>
    <s v="Heather"/>
    <n v="770165781"/>
    <s v="Kootenia Medical Center"/>
    <n v="12192243"/>
    <x v="1"/>
    <s v="CDA"/>
    <x v="0"/>
    <n v="295371081"/>
    <d v="2014-08-06T00:00:00"/>
    <s v="Meter installed in field but not on account"/>
    <s v="Construction"/>
    <s v="Construction  "/>
    <m/>
    <m/>
    <n v="620"/>
    <n v="76.03"/>
    <m/>
    <m/>
    <s v="Electric meter was installed in the field on 8/6/14 but not installed on the account until 10/10/14. This would be a one month backbill."/>
    <x v="1"/>
  </r>
  <r>
    <d v="2014-10-20T00:00:00"/>
    <s v="Heather"/>
    <n v="570165875"/>
    <s v="Michael J Heglund"/>
    <n v="12097312"/>
    <x v="1"/>
    <s v="Silverton"/>
    <x v="0"/>
    <n v="50379780"/>
    <d v="2013-09-01T00:00:00"/>
    <s v="Meter installed in field but not on account"/>
    <s v="Customer call"/>
    <s v="Construction"/>
    <m/>
    <m/>
    <n v="1553"/>
    <n v="142.80000000000001"/>
    <m/>
    <m/>
    <s v="New customer called to open an account and advised there was an electric meter here, but not one on the account.  KC verified there was meter installed in the field and the customer advised him it was done a year ago. Luckily, the house is vacant or the lost $ and use would be much higher."/>
    <x v="1"/>
  </r>
  <r>
    <d v="2014-10-27T00:00:00"/>
    <s v="Heather"/>
    <n v="370165875"/>
    <s v="David Henry"/>
    <n v="501382"/>
    <x v="0"/>
    <s v="Albion"/>
    <x v="2"/>
    <n v="687358007"/>
    <d v="2013-12-13T00:00:00"/>
    <s v="Meter installed in field but not on account"/>
    <s v="Construction"/>
    <s v="Construction"/>
    <n v="0"/>
    <n v="72"/>
    <m/>
    <m/>
    <m/>
    <m/>
    <s v="Gas meter installed 12/13/13 but not put on account until 10/15/2014.  No use on meter, lost revenue for basics only."/>
    <x v="1"/>
  </r>
  <r>
    <d v="2014-10-28T00:00:00"/>
    <s v="Heather"/>
    <n v="650154123"/>
    <s v="Road House LLC"/>
    <n v="12114022"/>
    <x v="1"/>
    <s v="Priest River"/>
    <x v="0"/>
    <m/>
    <d v="2012-11-08T00:00:00"/>
    <s v="Demand was removed from CSS but was still in field"/>
    <s v="CC&amp;B cleanup"/>
    <s v="Billing"/>
    <m/>
    <m/>
    <m/>
    <n v="1166.9100000000001"/>
    <m/>
    <m/>
    <s v="The demand meter was removed off CSS by error in 2012. This customer opened 6/2/2013 and since Sept of 2013 would have had demand use.  "/>
    <x v="1"/>
  </r>
  <r>
    <d v="2014-10-28T00:00:00"/>
    <s v="Heather"/>
    <n v="570159520"/>
    <s v="Dave Black Properties"/>
    <s v="C12194155"/>
    <x v="1"/>
    <s v="Spokane"/>
    <x v="2"/>
    <m/>
    <d v="2014-07-02T00:00:00"/>
    <s v="Meter installed in field but not on account"/>
    <s v="Electric metershop"/>
    <s v="Electric "/>
    <m/>
    <m/>
    <n v="15560"/>
    <n v="2628.25"/>
    <m/>
    <m/>
    <s v="3 phase electric and demand meter was installed here on 7/2/2014, but was not installed on CSS."/>
    <x v="1"/>
  </r>
  <r>
    <d v="2014-10-30T00:00:00"/>
    <s v="Heather"/>
    <n v="17061366"/>
    <s v="Thomas J Snyder"/>
    <n v="12191678"/>
    <x v="1"/>
    <s v="Deer Park"/>
    <x v="2"/>
    <n v="99376150"/>
    <d v="2014-08-11T00:00:00"/>
    <s v="Meter installed in field but not on account"/>
    <s v="Construction"/>
    <s v="Construction"/>
    <m/>
    <m/>
    <n v="395"/>
    <n v="75.8"/>
    <m/>
    <m/>
    <s v="Electric meter was installed in the field on 8/11/14 but was not installed on CSS."/>
    <x v="1"/>
  </r>
  <r>
    <d v="2014-10-31T00:00:00"/>
    <s v="Kim"/>
    <n v="570147377"/>
    <s v="Sprague 715 LLC"/>
    <n v="30545"/>
    <x v="1"/>
    <s v="Spokane"/>
    <x v="2"/>
    <n v="834379111"/>
    <s v="Unknown"/>
    <s v="Stopped meter"/>
    <s v="Field Visit"/>
    <m/>
    <m/>
    <m/>
    <n v="22130"/>
    <n v="2822.93"/>
    <m/>
    <m/>
    <s v="Meter was check for stopped on 06/30/11 and came back fine. Resent order 10/02/14 and found that meter was stopped. "/>
    <x v="1"/>
  </r>
  <r>
    <d v="2014-11-06T00:00:00"/>
    <s v="Heather"/>
    <n v="490113733"/>
    <s v="Idaho Fish and Game"/>
    <n v="174832"/>
    <x v="0"/>
    <s v="Lewiston"/>
    <x v="0"/>
    <n v="785368846"/>
    <d v="2012-04-20T00:00:00"/>
    <s v="Meter removed from CSS in error"/>
    <s v="Field Visit"/>
    <s v="Gas serviceman"/>
    <n v="1268"/>
    <n v="1248.76"/>
    <m/>
    <m/>
    <m/>
    <m/>
    <s v="Gas meter was removed from CSS on 4/20/2012 in error by gas serviceman.  Gas meter has been in the field and the customer has not been billed for the use since 4/20/2012."/>
    <x v="1"/>
  </r>
  <r>
    <d v="2014-11-14T00:00:00"/>
    <s v="Mary"/>
    <n v="822010"/>
    <s v="Martin Petrilli"/>
    <s v="C12193441"/>
    <x v="1"/>
    <s v="Colbert"/>
    <x v="2"/>
    <n v="540381038"/>
    <d v="2014-08-25T00:00:00"/>
    <s v="Meter man error on install"/>
    <s v="Customer call"/>
    <s v="Electric Meter Shop"/>
    <m/>
    <m/>
    <n v="2900"/>
    <n v="229.98"/>
    <m/>
    <m/>
    <s v="Gabe changed mtr 8/25/14 from storm damage &amp; failed to screw bypass screw in all the way thus use was not being registered"/>
    <x v="1"/>
  </r>
  <r>
    <d v="2014-11-14T00:00:00"/>
    <s v="Mary"/>
    <n v="170082071"/>
    <s v="Sangria Grille"/>
    <n v="133177"/>
    <x v="0"/>
    <s v="Moscow"/>
    <x v="0"/>
    <n v="491380895"/>
    <d v="2014-08-06T00:00:00"/>
    <s v="equipment failure"/>
    <s v="Billing Dept"/>
    <s v="Billing"/>
    <n v="1877"/>
    <n v="1361.94"/>
    <m/>
    <m/>
    <m/>
    <m/>
    <s v="per swo 491380895, Jim Woods found ERT had stopped while manual read had advanced. Billing should have caught this error on the mtr rd exceptions as low use thus we only back billed 1 month."/>
    <x v="1"/>
  </r>
  <r>
    <d v="2014-11-25T00:00:00"/>
    <s v="Heather"/>
    <n v="690166735"/>
    <s v="Gordon Beck"/>
    <n v="442381432"/>
    <x v="1"/>
    <s v="Colbert"/>
    <x v="2"/>
    <m/>
    <s v="Spring 2014"/>
    <s v="Meter not installed in CSS"/>
    <s v="Meter reading"/>
    <s v="Electric Meter Shop"/>
    <m/>
    <m/>
    <n v="4079"/>
    <n v="395.45"/>
    <m/>
    <m/>
    <s v="Electric meter was installed by electric metershop sometime in the spring, but was not installed in CSS.  This was found by a meter reader on 11/17/2014."/>
    <x v="1"/>
  </r>
  <r>
    <d v="2014-11-25T00:00:00"/>
    <s v="Heather"/>
    <n v="570018764"/>
    <s v="Sterling International"/>
    <s v="C12111444"/>
    <x v="1"/>
    <s v="Spokane Valley"/>
    <x v="2"/>
    <n v="785376784"/>
    <d v="2012-03-22T00:00:00"/>
    <s v="Partial equipment failure"/>
    <s v="Field Visit"/>
    <s v="Equipment failure"/>
    <m/>
    <m/>
    <n v="482360"/>
    <n v="37964.81"/>
    <m/>
    <m/>
    <s v="On 11/12/14 metershop found C phase out on metering.  Customer lost 1/3rd of their metering since 3/22/2012.  Read on meter since repaired is in line with customer’s use prior to 3/22/2012."/>
    <x v="1"/>
  </r>
  <r>
    <d v="2014-12-02T00:00:00"/>
    <s v="Sarah"/>
    <n v="90164945"/>
    <s v="Lee Eickmeyer"/>
    <n v="175268"/>
    <x v="0"/>
    <s v="Deer Park"/>
    <x v="2"/>
    <n v="246381903"/>
    <s v="Unknown"/>
    <s v="Meter not on system and not sure how long it has been here or when it was installed"/>
    <s v="Field Visit"/>
    <s v="Construction"/>
    <n v="118"/>
    <n v="116.75"/>
    <m/>
    <m/>
    <m/>
    <m/>
    <s v="Meter not on system and not sure how long it has been here or when it was installed.  Meter was found locked off with read 0118.  Not sure how much use went thru meter exactly."/>
    <x v="1"/>
  </r>
  <r>
    <d v="2014-12-02T00:00:00"/>
    <s v="Sarah"/>
    <n v="690163520"/>
    <s v="Erik Andreson"/>
    <n v="646057"/>
    <x v="0"/>
    <s v="Ashland "/>
    <x v="1"/>
    <n v="393381994"/>
    <d v="2014-08-15T00:00:00"/>
    <s v="Meter not installed in CSS"/>
    <s v="Field Visit"/>
    <s v="Gas"/>
    <n v="84"/>
    <n v="95.46"/>
    <m/>
    <m/>
    <m/>
    <m/>
    <s v="Gas meter not installed on system august 15th and so use has been going thru the meter but the customer has not been billed for it as it wasn’t in the system."/>
    <x v="1"/>
  </r>
  <r>
    <d v="2014-12-03T00:00:00"/>
    <s v="Alison"/>
    <n v="210142774"/>
    <s v="Miles Giger"/>
    <n v="131913"/>
    <x v="0"/>
    <s v="Spokane"/>
    <x v="2"/>
    <n v="1381761"/>
    <d v="2014-04-11T00:00:00"/>
    <s v="Meter reader misreads prevented us from discovering meter was stopped"/>
    <s v="Field Visit"/>
    <m/>
    <n v="42"/>
    <n v="44.8"/>
    <m/>
    <m/>
    <m/>
    <m/>
    <s v="On 11/22/14 we sent for a stopped meter check from the zero use report after 3 months of no gas use. The serviceman found that the meter was stopped but the out read was 6907 which was less than the 4/11/14 verified read. It appears that the meter reader has been misreading or estimating the reads and had it been read correctly, it would have appeared on the zero use report in July or August.    "/>
    <x v="1"/>
  </r>
  <r>
    <d v="2014-12-08T00:00:00"/>
    <s v="Sarah "/>
    <n v="290075923"/>
    <s v="Modoc Services"/>
    <s v="0Y768598W"/>
    <x v="0"/>
    <s v="Klamath Falls"/>
    <x v="1"/>
    <n v="883379464"/>
    <d v="2009-09-18T00:00:00"/>
    <s v="Ert programmed incorrectly and cust only got charged half acual use"/>
    <s v="Field Visit"/>
    <s v="Gas"/>
    <n v="1115"/>
    <n v="1138.77"/>
    <m/>
    <m/>
    <m/>
    <m/>
    <s v="ERT changed 9/18/2009 and was programmed incorrectly only charging the customer half of their use.  Customers account has closed since."/>
    <x v="1"/>
  </r>
  <r>
    <d v="2014-12-08T00:00:00"/>
    <s v="Sarah"/>
    <n v="570166113"/>
    <s v="Commercial Sign Design"/>
    <n v="300564"/>
    <x v="0"/>
    <s v="Phoenix"/>
    <x v="1"/>
    <n v="834380532"/>
    <d v="2014-06-11T00:00:00"/>
    <s v="Gas meter had incorrect correction code "/>
    <s v="Field Visit"/>
    <s v="Gas"/>
    <n v="209"/>
    <n v="457.58"/>
    <m/>
    <m/>
    <m/>
    <m/>
    <s v="Previous customer was getting billed less due to the meter being set at the incorrect correction code.  It was set at a 7 inch but shouldve been a 2 pound set."/>
    <x v="1"/>
  </r>
  <r>
    <d v="2014-12-11T00:00:00"/>
    <s v="Merry"/>
    <n v="500548"/>
    <s v="Donald Lee Sampson"/>
    <n v="99404890"/>
    <x v="1"/>
    <s v="Spokane"/>
    <x v="2"/>
    <n v="932381989"/>
    <d v="2014-05-30T00:00:00"/>
    <s v="Meter not on the system with Job#932368967"/>
    <s v="Field Visit"/>
    <s v="Electric constructiom"/>
    <m/>
    <m/>
    <n v="6191"/>
    <n v="801.93"/>
    <m/>
    <m/>
    <s v="Job #932368967 closed without adding new meter for shop to the account."/>
    <x v="1"/>
  </r>
  <r>
    <d v="2014-12-11T00:00:00"/>
    <s v="Kim"/>
    <n v="770148255"/>
    <s v="B B Towing Ritzville"/>
    <n v="212877"/>
    <x v="0"/>
    <s v="Ritzville"/>
    <x v="2"/>
    <m/>
    <d v="2014-10-24T00:00:00"/>
    <s v="CSR when sent for reconnect did not code the meter as open so it didn't bill usage. "/>
    <s v="Unbilled report"/>
    <s v="Contact Center"/>
    <n v="374"/>
    <n v="371.59"/>
    <m/>
    <m/>
    <m/>
    <m/>
    <s v="CSR when sent for reconnect did not code the meter as open so it didn't bill usage. "/>
    <x v="1"/>
  </r>
  <r>
    <d v="2014-12-15T00:00:00"/>
    <s v="Heather"/>
    <n v="730157221"/>
    <s v="Jinwu Wang"/>
    <n v="13000866"/>
    <x v="1"/>
    <s v="Pullman"/>
    <x v="2"/>
    <n v="932384760"/>
    <d v="2013-10-30T00:00:00"/>
    <s v="Meter was not installed on account in CSS"/>
    <s v="Field Visit"/>
    <s v="Construction"/>
    <m/>
    <m/>
    <n v="4925"/>
    <n v="512.86"/>
    <m/>
    <m/>
    <s v="Meter was installed on temp account and was not moved to new account in CSS when serviceman moved meter in field."/>
    <x v="1"/>
  </r>
  <r>
    <d v="2014-12-15T00:00:00"/>
    <s v="Sarah"/>
    <n v="610131980"/>
    <s v="James Elwell"/>
    <n v="57322920"/>
    <x v="1"/>
    <s v="Medical Lake"/>
    <x v="2"/>
    <n v="99381427"/>
    <d v="2014-11-04T00:00:00"/>
    <s v="Cust called said they were using electric but meter not registering use."/>
    <s v="Field Visit"/>
    <s v="Equipment Failure"/>
    <m/>
    <m/>
    <n v="2763"/>
    <n v="247.96"/>
    <m/>
    <m/>
    <s v="Meter had stopped.  We checked it in beginning of November and checked out good and then in december customer called and said using so went and checked again and meter stopped."/>
    <x v="1"/>
  </r>
  <r>
    <d v="2014-12-18T00:00:00"/>
    <s v="Sarah"/>
    <n v="370162390"/>
    <s v="Kayla Burke"/>
    <n v="424230"/>
    <x v="0"/>
    <s v="Spokane"/>
    <x v="2"/>
    <n v="442384731"/>
    <d v="2014-03-07T00:00:00"/>
    <s v="Mechanical index broken"/>
    <s v="Field Visit"/>
    <s v="Equipment Failure"/>
    <n v="252"/>
    <n v="238.51"/>
    <m/>
    <m/>
    <m/>
    <m/>
    <s v="Mechinal index stopped working"/>
    <x v="1"/>
  </r>
  <r>
    <d v="2014-12-19T00:00:00"/>
    <s v="Merry"/>
    <n v="370163439"/>
    <s v="Copper Basin Construction"/>
    <n v="537800"/>
    <x v="0"/>
    <s v="Spokane"/>
    <x v="2"/>
    <n v="589374228"/>
    <d v="2014-10-14T00:00:00"/>
    <s v="gas meter installed on 12/17 with backdated install of 10/14"/>
    <s v="meter reading"/>
    <s v="Construction"/>
    <n v="65"/>
    <n v="61.84"/>
    <m/>
    <m/>
    <m/>
    <m/>
    <s v="gas meter installed on 12/17/2014 for a backdated install date of 10/14/2014 with install read of 0, previous month already billed out to customer."/>
    <x v="1"/>
  </r>
  <r>
    <d v="2014-12-23T00:00:00"/>
    <s v="Kim"/>
    <n v="770005383"/>
    <s v="Valley Golf Cars"/>
    <n v="522714"/>
    <x v="0"/>
    <s v="Lewiston"/>
    <x v="0"/>
    <n v="932384686"/>
    <d v="2013-12-09T00:00:00"/>
    <s v="Gas meter installed on 12-09-2013 to wrong account"/>
    <s v="Customer Call"/>
    <s v="Construction"/>
    <n v="203"/>
    <n v="238.04"/>
    <m/>
    <m/>
    <m/>
    <m/>
    <s v="Gas meter installed on 12-09-2013 to the wrong account."/>
    <x v="1"/>
  </r>
  <r>
    <d v="2014-12-29T00:00:00"/>
    <s v="Mary"/>
    <n v="290152635"/>
    <s v="Tony Hasfurther"/>
    <n v="511491"/>
    <x v="0"/>
    <s v="Genesee"/>
    <x v="0"/>
    <n v="344353942"/>
    <d v="2013-10-01T00:00:00"/>
    <s v="Gas meter not installed in CSS"/>
    <s v="Customer Call"/>
    <s v="Gas"/>
    <n v="207"/>
    <n v="264.44"/>
    <m/>
    <m/>
    <m/>
    <m/>
    <s v="per Job 344353942 gas meter installed 10/1/13 but not instld into CSS, also SWO 246359831 completed 12/30/13 to unlock mtr, still not caught that no meter on account"/>
    <x v="1"/>
  </r>
  <r>
    <d v="2014-12-31T00:00:00"/>
    <s v="Heather"/>
    <n v="1005582"/>
    <s v="Lois Johnson"/>
    <n v="240975"/>
    <x v="0"/>
    <s v="Spokane"/>
    <x v="2"/>
    <n v="344385502"/>
    <d v="2014-03-11T00:00:00"/>
    <s v="Stopped gas meter not caught "/>
    <s v="Billing"/>
    <s v="Gas serviceman/ billing"/>
    <n v="166"/>
    <n v="144.94999999999999"/>
    <m/>
    <m/>
    <m/>
    <m/>
    <s v="We were out on 3/11/2014 and found the ert was broken off the meter and replaced the ert.  No use registered on the meter since then, on 12/29/14 gas serviceman found the meter was actually stopped as well. This was not caught on first field visit and not caugh by billing sooner."/>
    <x v="1"/>
  </r>
  <r>
    <d v="2015-01-08T00:00:00"/>
    <s v="Heather"/>
    <n v="610145696"/>
    <s v="Maja M Govaars"/>
    <n v="291962"/>
    <x v="0"/>
    <s v="Naples "/>
    <x v="0"/>
    <m/>
    <d v="2012-06-08T00:00:00"/>
    <s v="Meter removed from system"/>
    <s v="Field visit"/>
    <s v="Construction"/>
    <n v="278"/>
    <n v="382.19"/>
    <m/>
    <m/>
    <m/>
    <m/>
    <s v="Gas meter was installed on 5/31/12.  On 6/8/12 it was removed from CSS by construction.  On 1/7/15 gas serviceman found meter in field.  This has not been billed at all."/>
    <x v="2"/>
  </r>
  <r>
    <d v="2015-01-08T00:00:00"/>
    <s v="Mary"/>
    <n v="1614154"/>
    <s v="Frank Stopar SR"/>
    <n v="12031540"/>
    <x v="1"/>
    <s v="Elk"/>
    <x v="2"/>
    <n v="50378792"/>
    <d v="2014-09-26T00:00:00"/>
    <s v="Meter removed from system"/>
    <s v="Customer Call"/>
    <s v="Elec Mtr Shop"/>
    <m/>
    <m/>
    <n v="6899"/>
    <n v="583.79"/>
    <m/>
    <m/>
    <s v="Lineman took E mtr while waiting for elec inspection. Mtr rmvd frm CSS 8/2/14  as thought mtr missing. Lineman reinstalled mtr  9/26/14 &amp; did not ck to see Mtr in system"/>
    <x v="2"/>
  </r>
  <r>
    <d v="2015-01-16T00:00:00"/>
    <s v="Mary"/>
    <n v="250092289"/>
    <s v="Kyle D Beal"/>
    <n v="64201"/>
    <x v="0"/>
    <s v="Spokane"/>
    <x v="2"/>
    <n v="638389803"/>
    <d v="2014-04-18T00:00:00"/>
    <s v="Stopped gas meter not caught"/>
    <s v="Field visit"/>
    <s v="Billing"/>
    <n v="916"/>
    <n v="898.94"/>
    <m/>
    <m/>
    <m/>
    <m/>
    <s v="Billing rep rebilled gas as a misread when the meter was actually stopped. "/>
    <x v="2"/>
  </r>
  <r>
    <d v="2015-01-22T00:00:00"/>
    <s v="Heather"/>
    <n v="50130824"/>
    <s v="Ernest D Yuse"/>
    <n v="132694"/>
    <x v="0"/>
    <s v="Spokane"/>
    <x v="2"/>
    <n v="932385903"/>
    <d v="2014-03-07T00:00:00"/>
    <s v="Stopped gas meter not caught"/>
    <s v="Billing"/>
    <s v="Gas"/>
    <n v="627"/>
    <n v="624.13"/>
    <m/>
    <m/>
    <m/>
    <m/>
    <s v="Gas meter was found stopped on 1/6/15.  This was checked 3/7/14 and not caught by gas serviceman."/>
    <x v="2"/>
  </r>
  <r>
    <d v="2015-01-23T00:00:00"/>
    <s v="Alison"/>
    <n v="570060617"/>
    <s v="Encore Ceramics"/>
    <n v="653863"/>
    <x v="0"/>
    <s v="Grants Pass"/>
    <x v="1"/>
    <n v="736385863"/>
    <d v="2014-10-07T00:00:00"/>
    <s v="ERT/index not changed in CSS"/>
    <s v="Field visit"/>
    <s v="Billing"/>
    <n v="245"/>
    <n v="447.44"/>
    <m/>
    <m/>
    <m/>
    <m/>
    <s v="We sent a stopped meter check for the account and the serviceman discovered that the ERT had been replaced in the field on 10/7/14 but it hadn’t been updated on the meter detail in CSS.  The monthly meter reads have been picking up the removed ERT’s out read and the 1/20/15 read on the new ERT was 421.    "/>
    <x v="2"/>
  </r>
  <r>
    <d v="2015-01-26T00:00:00"/>
    <s v="Heather"/>
    <n v="10078963"/>
    <s v="Pat L Gonzalez"/>
    <n v="624648"/>
    <x v="0"/>
    <s v="Medford"/>
    <x v="1"/>
    <n v="344392726"/>
    <d v="2013-12-31T00:00:00"/>
    <s v="Stopped gas meter not caught"/>
    <s v="Billing"/>
    <s v="Gas"/>
    <n v="243"/>
    <n v="211.44"/>
    <m/>
    <m/>
    <m/>
    <m/>
    <s v="Stopped gas meter not caught on first field visit."/>
    <x v="2"/>
  </r>
  <r>
    <d v="2015-01-28T00:00:00"/>
    <s v="Kim"/>
    <n v="770166161"/>
    <s v="Copper Landing Apts"/>
    <n v="16307046"/>
    <x v="1"/>
    <s v="Airway Heights"/>
    <x v="2"/>
    <n v="50387350"/>
    <d v="2014-12-04T00:00:00"/>
    <s v="Stopped gas meter not caught"/>
    <s v="Meter reading "/>
    <s v="Elec Mtr Shop"/>
    <m/>
    <m/>
    <n v="4704"/>
    <n v="447.15"/>
    <m/>
    <m/>
    <s v="Ray went out and did not catch stopped meter at first field visit. Bob was sent out and found that meter was stopped. Meter reader had noted for two months that this meter was stopped. "/>
    <x v="2"/>
  </r>
  <r>
    <d v="2015-02-09T00:00:00"/>
    <s v="Heather"/>
    <n v="449075"/>
    <s v="Wal-Mart"/>
    <n v="653804"/>
    <x v="0"/>
    <s v="Island City"/>
    <x v="1"/>
    <n v="4492514703"/>
    <d v="2014-07-22T00:00:00"/>
    <s v="Ert programmed incorrectly"/>
    <s v="Billing"/>
    <s v="Gas meter shop"/>
    <n v="28706"/>
    <n v="19719.16"/>
    <m/>
    <m/>
    <m/>
    <m/>
    <s v="Ert was replaced on 7/22/14.  On 9/4/14 billing sent a gas serviceman out to check for stopped meter and the same serviceman advised the meter was ok.  On 2/6/15 billing again sent an order and the gas meter shop found that the ert that was installed on 7/22/14 was a 4 dial 1 foot drive ert and should have been a 5 dial 100 foot ert, billing the customer 100 times less than what they should have been.  "/>
    <x v="2"/>
  </r>
  <r>
    <d v="2015-02-16T00:00:00"/>
    <s v="Alison"/>
    <n v="4523960000"/>
    <s v="Forrest Sturman"/>
    <n v="12192726"/>
    <x v="1"/>
    <s v="Moscow"/>
    <x v="0"/>
    <n v="736384819"/>
    <d v="2015-12-17T00:00:00"/>
    <s v="Meter not on system"/>
    <s v="Billing"/>
    <s v="Construction"/>
    <m/>
    <m/>
    <n v="3257"/>
    <n v="308.97000000000003"/>
    <m/>
    <m/>
    <s v="The electric meter was installed in the field on 12/17/14 but never added to the account in Workplace.  Because it had no meter, the address was converted into CC&amp;B but it didn’t list the customer’s name.  We were made aware of the situation because we received a faxed application to open the service at 608 N Mountain View Rd into a renter’s name as of 2/5/15.    "/>
    <x v="2"/>
  </r>
  <r>
    <d v="2015-02-16T00:00:00"/>
    <s v="Alison"/>
    <n v="1169220000"/>
    <s v="Noel Blum "/>
    <n v="12192723"/>
    <x v="1"/>
    <s v="Moscow"/>
    <x v="0"/>
    <n v="736384819"/>
    <d v="2014-12-17T00:00:00"/>
    <s v="Meter not on system"/>
    <s v="Billing"/>
    <s v="Construction"/>
    <m/>
    <m/>
    <n v="2525"/>
    <n v="239.42"/>
    <m/>
    <m/>
    <s v="The electric meter was installed in the field on 12/17/14 but never added to the account in Workplace.  Because it had no meter, the address was converted into CC&amp;B but it didn’t list the customer’s name.  We were made aware of the situation because we received a faxed application to open the service at 608 N Mountain View Rd into a renter’s name.  That address also had no meter and the job noted that this was half of a duplex.  "/>
    <x v="2"/>
  </r>
  <r>
    <d v="2015-02-17T00:00:00"/>
    <s v="Mary"/>
    <n v="948103"/>
    <s v="Desert Labor LLC"/>
    <n v="530758"/>
    <x v="0"/>
    <s v="Connell"/>
    <x v="2"/>
    <n v="540378891"/>
    <d v="2014-10-14T00:00:00"/>
    <s v="Meter not on system"/>
    <s v="customer call"/>
    <s v="Construction"/>
    <n v="319"/>
    <n v="328.6"/>
    <m/>
    <m/>
    <m/>
    <m/>
    <s v="Gas meter was installed on 10/14/14. on 2/11/15 cust called to ask why hadnt been billed for svc. Order 26279 was created &amp; mtr installed in CC&amp;B a/o 2/11/15 R-0319"/>
    <x v="2"/>
  </r>
  <r>
    <d v="2015-02-24T00:00:00"/>
    <s v="Heather"/>
    <n v="695162"/>
    <s v="Jeff D Condill"/>
    <n v="31799"/>
    <x v="0"/>
    <s v="Spokane"/>
    <x v="2"/>
    <n v="31717"/>
    <d v="2014-10-21T00:00:00"/>
    <s v="Stopped meter not caught on first field visit"/>
    <s v="Billing"/>
    <s v="Gas serviceman"/>
    <n v="371"/>
    <n v="333.09"/>
    <m/>
    <m/>
    <m/>
    <m/>
    <s v="On 10/21/14 gas serviceman changed out index on gas meter because it was broken.  On 2/19/15 billing sent another order because there was not any use on gas meter since 10/21/14.  Field visit found index was broken and changed out."/>
    <x v="2"/>
  </r>
  <r>
    <d v="2015-02-24T00:00:00"/>
    <s v="Alison"/>
    <n v="9065200000"/>
    <s v="Eves Leaves"/>
    <n v="244592"/>
    <x v="0"/>
    <s v="Sandpoint"/>
    <x v="0"/>
    <m/>
    <d v="2008-01-07T00:00:00"/>
    <s v="Incorrect correction code"/>
    <s v="Field visit"/>
    <s v="Unknown"/>
    <n v="301"/>
    <n v="311.35000000000002"/>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2415210000"/>
    <s v="Bella-Jezza"/>
    <n v="244591"/>
    <x v="0"/>
    <s v="Sandpoint"/>
    <x v="0"/>
    <m/>
    <d v="2008-01-07T00:00:00"/>
    <s v="Incorrect correction code"/>
    <s v="Field visit"/>
    <s v="Unknown"/>
    <n v="266"/>
    <n v="279.22000000000003"/>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8857320000"/>
    <s v="The Blue Lizard"/>
    <n v="244595"/>
    <x v="0"/>
    <s v="Sandpoint"/>
    <x v="0"/>
    <m/>
    <d v="2008-01-07T00:00:00"/>
    <s v="Incorrect correction code"/>
    <s v="Field visit"/>
    <s v="Unknown"/>
    <n v="285"/>
    <n v="290.68"/>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9985510000"/>
    <s v="Arlo's"/>
    <n v="161481"/>
    <x v="0"/>
    <s v="Sandpoint"/>
    <x v="0"/>
    <m/>
    <d v="2008-01-07T00:00:00"/>
    <s v="Incorrect correction code"/>
    <s v="Field visit"/>
    <s v="Unknown"/>
    <n v="2007"/>
    <n v="1842.75"/>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3-06T00:00:00"/>
    <s v="Alison"/>
    <n v="8533830000"/>
    <s v="Adams County"/>
    <n v="91036252"/>
    <x v="1"/>
    <s v="Ritzville"/>
    <x v="2"/>
    <m/>
    <d v="2014-12-29T00:00:00"/>
    <s v="Meter not on system"/>
    <s v="construction tech"/>
    <s v="Construction"/>
    <m/>
    <m/>
    <n v="3486"/>
    <n v="450.62"/>
    <m/>
    <m/>
    <s v="The electric meter was installed 12/29/14 but not put on the system until 2/24/15. Based on the 3/3/15 read of 6376, I estimated the use per day for 12/29/15 to 2/2/15 and set a read of 3486 for the install to bill 1 month of use.  "/>
    <x v="2"/>
  </r>
  <r>
    <d v="2015-03-10T00:00:00"/>
    <s v="Heather"/>
    <s v="090416"/>
    <s v="Karen L Eastman"/>
    <n v="12193308"/>
    <x v="1"/>
    <s v="Clarkston"/>
    <x v="2"/>
    <m/>
    <s v="Unknown"/>
    <s v="Meter not on system"/>
    <s v="CPC"/>
    <s v="Construction"/>
    <m/>
    <m/>
    <n v="3717"/>
    <n v="465.29"/>
    <m/>
    <m/>
    <s v="Meter was installed at shop sometime in the fall winter of 2014, but was not put on the system"/>
    <x v="2"/>
  </r>
  <r>
    <d v="2015-03-10T00:00:00"/>
    <s v="Heather"/>
    <s v="864857"/>
    <s v="Robert A Janssen Jr"/>
    <n v="12190344"/>
    <x v="1"/>
    <s v="Valley "/>
    <x v="2"/>
    <s v="Unknown"/>
    <d v="2014-04-16T00:00:00"/>
    <s v="Meter not on system"/>
    <s v="Construction tech"/>
    <s v="Construction"/>
    <m/>
    <m/>
    <n v="1040"/>
    <n v="167.54"/>
    <m/>
    <m/>
    <s v="Electric meter was installed in the field on 4/16/14 but not installed on the system until 3/5/15."/>
    <x v="2"/>
  </r>
  <r>
    <d v="2015-03-20T00:00:00"/>
    <s v="Alison"/>
    <s v="7576350000"/>
    <s v="Thomas W Shubin"/>
    <n v="534763"/>
    <x v="0"/>
    <s v="Hayden Lake"/>
    <x v="0"/>
    <s v="Unknown"/>
    <d v="2014-08-26T00:00:00"/>
    <s v="Meter not on system"/>
    <s v="Field visit"/>
    <s v="Construction"/>
    <n v="255"/>
    <n v="234.04"/>
    <m/>
    <m/>
    <m/>
    <m/>
    <s v="Gas meter intalled at shop approximately 8/26/14 as electric meter installed then and joint service job closed 8/31/14. Gas meter wasn't installed on the system until 3/5/15.  "/>
    <x v="2"/>
  </r>
  <r>
    <d v="2015-03-26T00:00:00"/>
    <s v="Sarah"/>
    <s v=" 6452550000 "/>
    <s v="First Step Internet"/>
    <n v="98032810"/>
    <x v="1"/>
    <s v="Uniontown"/>
    <x v="2"/>
    <s v="Unknown"/>
    <d v="2015-10-14T00:00:00"/>
    <s v="Meter not on system"/>
    <s v="Field visit"/>
    <s v="Unknown"/>
    <m/>
    <m/>
    <s v="211 kwhs"/>
    <n v="87.02"/>
    <m/>
    <m/>
    <s v="Meter was removed back on  10/14 from the system but meter has been here the whole time servicing the same customer."/>
    <x v="2"/>
  </r>
  <r>
    <d v="2015-03-30T00:00:00"/>
    <s v="Sarah"/>
    <s v="8480560000"/>
    <s v="Larry D. Millard"/>
    <n v="532829"/>
    <x v="0"/>
    <s v="Medford"/>
    <x v="1"/>
    <s v="Unknown"/>
    <n v="51180"/>
    <s v="Incorrect Meter not installed back on 9.25"/>
    <s v="Field visit"/>
    <s v="Unknown"/>
    <n v="282"/>
    <n v="196.34"/>
    <m/>
    <m/>
    <m/>
    <m/>
    <s v="Incorrect gas meter intalled on system in September.  Same meter has been here all along."/>
    <x v="2"/>
  </r>
  <r>
    <d v="2015-03-30T00:00:00"/>
    <s v="Mary"/>
    <s v="066735"/>
    <s v="Dean M Owen"/>
    <n v="518096"/>
    <x v="0"/>
    <s v="Moscow"/>
    <x v="0"/>
    <s v="Unknown"/>
    <d v="2015-09-23T00:00:00"/>
    <s v="Meter not on system"/>
    <s v="Customer call"/>
    <s v="Gas Construction"/>
    <n v="614"/>
    <n v="615.99"/>
    <m/>
    <m/>
    <m/>
    <m/>
    <s v="9/12/14  Gas job on acct 90162651 not ready for mtr install, referred back to CPC. created job to work on riser. 9/19 , crew installed mtr to hi, No mtr installed in CSS "/>
    <x v="2"/>
  </r>
  <r>
    <d v="2015-04-01T00:00:00"/>
    <s v="Sarah"/>
    <s v="6776170312"/>
    <s v="Jerry Thew"/>
    <n v="12193848"/>
    <x v="1"/>
    <s v="Harrison"/>
    <x v="0"/>
    <s v="Unknown"/>
    <d v="2014-12-03T00:00:00"/>
    <s v="Meter Not installed on Correct Date"/>
    <s v="To Do"/>
    <s v="Electric Construction"/>
    <m/>
    <m/>
    <n v="9096"/>
    <n v="837.63"/>
    <m/>
    <m/>
    <s v="Meter installed on system 2/18/2015 yet meter was actually installed back on 12/03/2014"/>
    <x v="2"/>
  </r>
  <r>
    <d v="2015-04-06T00:00:00"/>
    <s v="Heather"/>
    <s v="03487"/>
    <s v="Andrey N Karasyov"/>
    <n v="93551075"/>
    <x v="1"/>
    <s v="Spokane Valley"/>
    <x v="2"/>
    <s v="Unknown"/>
    <d v="2015-01-28T00:00:00"/>
    <s v="Meter not installed on system"/>
    <s v="Construction"/>
    <s v="Electric Construction"/>
    <m/>
    <m/>
    <n v="697"/>
    <n v="68"/>
    <m/>
    <m/>
    <s v="Meter installed in field on 1/28/15 but not put on system"/>
    <x v="2"/>
  </r>
  <r>
    <d v="2015-04-09T00:00:00"/>
    <s v="Alison"/>
    <n v="2530110000"/>
    <s v="City of Pullman Maintenance"/>
    <n v="89929"/>
    <x v="0"/>
    <s v="Pullman"/>
    <x v="2"/>
    <n v="2539138439"/>
    <d v="2013-10-13T00:00:00"/>
    <s v="Incorrect foot drive"/>
    <s v="Billing"/>
    <s v="Gas serviceman"/>
    <n v="30"/>
    <n v="48.75"/>
    <m/>
    <m/>
    <m/>
    <m/>
    <s v="The gas meter at this address was changed from an OpenWay meter read route to a MVRS meter read route in October 2013 because the signal from the electric meter at the premise was interfering with 911 dispatch. At that time it was programmed as a 1 foot drive and it should have been a 2 foot drive. The meter began transmitting both OpenWay and MVRS reads when we converted to CC&amp;B and the reads weren’t matching which is how we discovered the issue."/>
    <x v="2"/>
  </r>
  <r>
    <d v="2015-04-14T00:00:00"/>
    <s v="Merry"/>
    <s v="6189850000"/>
    <s v="Nancy H Cabe"/>
    <n v="406347"/>
    <x v="0"/>
    <s v="Chattaroy"/>
    <x v="2"/>
    <n v="58398"/>
    <d v="2010-11-01T00:00:00"/>
    <s v="programmed incorrectly"/>
    <s v="Field work"/>
    <s v="gas meter shop"/>
    <n v="904"/>
    <n v="838.81"/>
    <m/>
    <m/>
    <m/>
    <m/>
    <s v="meter installed in Nov 2010, ert was programmed incorrectly billing the customer for half their use."/>
    <x v="2"/>
  </r>
  <r>
    <d v="2015-04-17T00:00:00"/>
    <s v="Kim"/>
    <s v="7247350000"/>
    <s v="Judith Peters"/>
    <n v="12096264"/>
    <x v="1"/>
    <s v="Smelterville"/>
    <x v="0"/>
    <s v="Unknown"/>
    <d v="2015-01-13T00:00:00"/>
    <s v="Incorrect meter installed "/>
    <s v="Billing"/>
    <s v="Electric Construction"/>
    <m/>
    <m/>
    <n v="2229"/>
    <n v="166.71"/>
    <m/>
    <m/>
    <s v="Electric meter number incorrectly installed here resulting in reads not submitting. "/>
    <x v="2"/>
  </r>
  <r>
    <d v="2015-04-20T00:00:00"/>
    <s v="Heather"/>
    <s v="575414"/>
    <s v="Resilience Israel"/>
    <n v="86551147"/>
    <x v="1"/>
    <s v="Spokane Valley"/>
    <x v="2"/>
    <s v="Unknown"/>
    <d v="2015-01-12T00:00:00"/>
    <s v="Meter installed on wrong address"/>
    <s v="Field work"/>
    <s v="Electric Construction"/>
    <m/>
    <m/>
    <n v="1411"/>
    <n v="126.1"/>
    <m/>
    <m/>
    <s v="Electric meter was installed on the wrong address."/>
    <x v="2"/>
  </r>
  <r>
    <d v="2015-04-28T00:00:00"/>
    <s v="Heather"/>
    <s v="657983"/>
    <s v="Don C Haverkamp"/>
    <n v="523726"/>
    <x v="0"/>
    <s v="Central Point"/>
    <x v="1"/>
    <s v="Unknown"/>
    <d v="2015-01-26T00:00:00"/>
    <s v="Meter not installed on system"/>
    <s v="Field work"/>
    <s v="Unknown"/>
    <n v="63"/>
    <n v="85.92"/>
    <m/>
    <m/>
    <m/>
    <m/>
    <s v="Meter was installed in the field on 1/26/15 but not put on the system until April."/>
    <x v="2"/>
  </r>
  <r>
    <d v="2015-04-29T00:00:00"/>
    <s v="Sarah"/>
    <s v="1685840000"/>
    <s v="Bank Of The Cascades"/>
    <n v="646111"/>
    <x v="0"/>
    <s v="Medford "/>
    <x v="1"/>
    <n v="59541"/>
    <s v="Unknown"/>
    <s v="Meter set at Incorrect Correction Code "/>
    <s v="Field work"/>
    <s v="Gas "/>
    <n v="149"/>
    <n v="150.71"/>
    <m/>
    <m/>
    <m/>
    <m/>
    <s v="Meter was set at a 1-7inch CC and shouldve been a 2 pound CC all along."/>
    <x v="2"/>
  </r>
  <r>
    <d v="2015-04-29T00:00:00"/>
    <s v="Sarah"/>
    <s v="4142850000"/>
    <s v="Darigold Inc"/>
    <n v="648645"/>
    <x v="0"/>
    <s v="Medford "/>
    <x v="1"/>
    <n v="54431"/>
    <s v="Unknown"/>
    <s v="Meter set at Incorrect Correction Code "/>
    <s v="Field work"/>
    <s v="Gas"/>
    <n v="525"/>
    <n v="512.27"/>
    <m/>
    <m/>
    <m/>
    <m/>
    <s v="Meter was set at a 1-7inch CC and shouldve been a 2 pound CC all along."/>
    <x v="2"/>
  </r>
  <r>
    <d v="2015-05-07T00:00:00"/>
    <s v="Alison"/>
    <s v="9687250000"/>
    <s v="Silverwood Inc"/>
    <n v="11615"/>
    <x v="0"/>
    <s v="Athol"/>
    <x v="0"/>
    <s v="email from gas meter shop"/>
    <d v="2014-05-02T00:00:00"/>
    <s v="Index drive not engaged "/>
    <s v="Field work"/>
    <s v="Gas/billing"/>
    <n v="162625"/>
    <n v="110240.13"/>
    <m/>
    <m/>
    <m/>
    <m/>
    <s v="As part of the annual Industrial Meter Set Inspection, Fred replaced the index on 5/2/14 but the index drive did not get completely engaged so the meter didn’t register any use during the summer when the waterpark was open.  Fred discovered this when he performed his inspection for 2015. The meter was also coded as “meter checked – 5/2/14” by someone in billing which resulted in us not sending a stopped meter check last summer. Based on the change in the use, the rate schedule was also adjusted from a schedule 111 ($95.00 basic fee) to a schedule 101 ($4.25 basic fee) on 10/30/14.   "/>
    <x v="2"/>
  </r>
  <r>
    <d v="2015-05-22T00:00:00"/>
    <s v="Heather"/>
    <s v="032301"/>
    <s v="Hayden Homes"/>
    <n v="520605"/>
    <x v="0"/>
    <s v="Airway Heights"/>
    <x v="2"/>
    <m/>
    <d v="2013-11-15T00:00:00"/>
    <s v="Meter not on system"/>
    <s v="Conversion"/>
    <s v="Construction"/>
    <n v="1093"/>
    <n v="1172.07"/>
    <m/>
    <m/>
    <m/>
    <m/>
    <m/>
    <x v="2"/>
  </r>
  <r>
    <d v="2015-05-27T00:00:00"/>
    <s v="Heather"/>
    <s v="466613"/>
    <s v="Kendall Yards Business Assoc"/>
    <n v="95060808"/>
    <x v="1"/>
    <s v="Spokane"/>
    <x v="2"/>
    <n v="74921"/>
    <d v="2013-05-21T00:00:00"/>
    <s v="Meter not on system"/>
    <s v="Meter reader"/>
    <s v="Construction"/>
    <m/>
    <m/>
    <n v="9895"/>
    <n v="1609.19"/>
    <m/>
    <m/>
    <s v="On 5/7/15 meter reader found meter at this address that was not installed on the system.  It was inspected 5/21/13.  We have not billed this customer for this meter for 23 months."/>
    <x v="2"/>
  </r>
  <r>
    <d v="2015-05-28T00:00:00"/>
    <s v="Sarah"/>
    <s v="0764200000"/>
    <s v="Poe Asphalt &amp; Paving Co"/>
    <n v="12196215"/>
    <x v="1"/>
    <s v="Clarkston"/>
    <x v="2"/>
    <n v="72475"/>
    <d v="2015-02-19T00:00:00"/>
    <s v="Meter not on system"/>
    <s v="Field work"/>
    <s v="Construction"/>
    <m/>
    <m/>
    <n v="1087"/>
    <n v="125.26"/>
    <m/>
    <m/>
    <s v="Meter Installed in Febuary but not installed in CC&amp;B"/>
    <x v="2"/>
  </r>
  <r>
    <d v="2015-05-29T00:00:00"/>
    <s v="Merry"/>
    <s v="5438830000"/>
    <s v="John L Urquhart"/>
    <n v="534109"/>
    <x v="0"/>
    <s v="Spokane"/>
    <x v="2"/>
    <n v="62518"/>
    <d v="2015-01-01T00:00:00"/>
    <s v="Meter not on system"/>
    <s v="Meter reader"/>
    <s v="Construction"/>
    <n v="204"/>
    <n v="177.67"/>
    <m/>
    <m/>
    <m/>
    <m/>
    <s v="Meter reader found new meter on 4/6/ think this was changed back in Jan and not recorded into the system"/>
    <x v="2"/>
  </r>
  <r>
    <d v="2015-06-05T00:00:00"/>
    <s v="Mike"/>
    <s v="406971"/>
    <s v="Cam Biss Ventures"/>
    <n v="98274627"/>
    <x v="1"/>
    <s v="Spokane"/>
    <x v="2"/>
    <n v="94439"/>
    <d v="2015-01-25T00:00:00"/>
    <s v="Meter not in system"/>
    <s v="Customer Reported"/>
    <s v="Construction"/>
    <m/>
    <m/>
    <n v="4480"/>
    <n v="376"/>
    <m/>
    <m/>
    <s v="Customer reported. This meter was installed the week before we went live so meter install failed."/>
    <x v="2"/>
  </r>
  <r>
    <d v="2015-06-10T00:00:00"/>
    <s v="Sarah"/>
    <s v="9913440000"/>
    <s v="S and D Farms LLC"/>
    <s v="T12156583"/>
    <x v="1"/>
    <s v="Othello"/>
    <x v="2"/>
    <s v="Paper work from Donna Mullens"/>
    <d v="2015-03-30T00:00:00"/>
    <s v="Meter not on system"/>
    <s v="Construction tech"/>
    <s v="construction"/>
    <m/>
    <m/>
    <n v="7403"/>
    <n v="759.5"/>
    <m/>
    <m/>
    <m/>
    <x v="2"/>
  </r>
  <r>
    <d v="2015-06-23T00:00:00"/>
    <s v="Heather"/>
    <s v="918646"/>
    <s v="Michael J Mccain"/>
    <n v="13014243"/>
    <x v="1"/>
    <s v="Pullman"/>
    <x v="2"/>
    <m/>
    <d v="2015-04-07T00:00:00"/>
    <s v="Meter not on system"/>
    <s v="Billing"/>
    <s v="Construction/ electric serviceman"/>
    <m/>
    <m/>
    <n v="327"/>
    <n v="35.01"/>
    <m/>
    <m/>
    <m/>
    <x v="2"/>
  </r>
  <r>
    <d v="2015-06-23T00:00:00"/>
    <s v="Heather"/>
    <s v="208396"/>
    <s v="Bild Industries"/>
    <s v="C12196750"/>
    <x v="1"/>
    <s v="Post Falls"/>
    <x v="2"/>
    <m/>
    <d v="2015-02-17T00:00:00"/>
    <s v="Incorrect multiplier"/>
    <s v="Report"/>
    <s v="CC&amp;B Support"/>
    <m/>
    <m/>
    <m/>
    <n v="196.19"/>
    <n v="97"/>
    <m/>
    <s v="A meter change failed in the system and had to be entered manually.  When it was entered the demand was incorrectly installed with a multiplier of 1 and should have been a multiplier of 40, underbilling the customer for the demand for 3 months."/>
    <x v="2"/>
  </r>
  <r>
    <d v="2015-06-22T00:00:00"/>
    <s v="Alison"/>
    <s v="5028205986"/>
    <s v="CMX LLC dba Metro Express Car Wash"/>
    <m/>
    <x v="0"/>
    <s v="Coeur d' Alene"/>
    <x v="0"/>
    <s v="email from Sheryl Holderman"/>
    <d v="2015-02-12T00:00:00"/>
    <s v="Meter not on system"/>
    <s v="Construction tech"/>
    <s v="Construction"/>
    <n v="1602"/>
    <n v="1705.92"/>
    <m/>
    <m/>
    <m/>
    <m/>
    <s v="Gas meter was installed in the field on 2/12/15 but it was not installed in CC&amp;B until May"/>
    <x v="2"/>
  </r>
  <r>
    <d v="2015-06-26T00:00:00"/>
    <s v="Mary"/>
    <s v="73771200000"/>
    <s v="LDB Beverage"/>
    <n v="9650085"/>
    <x v="0"/>
    <s v="Stevenson "/>
    <x v="2"/>
    <n v="114219"/>
    <d v="2015-04-27T00:00:00"/>
    <s v="Incorrect Correction Code"/>
    <s v="Avista Maintenance"/>
    <s v="Gas"/>
    <n v="278"/>
    <n v="231.3"/>
    <m/>
    <m/>
    <m/>
    <m/>
    <s v="Gas correction code was installed as 1 on 4/27/15 &amp; should be 5. No rebilling for Avista error"/>
    <x v="2"/>
  </r>
  <r>
    <d v="2015-06-29T00:00:00"/>
    <s v="Alison"/>
    <s v="5296130000"/>
    <s v="Williamson Johnson Company"/>
    <n v="12161095"/>
    <x v="1"/>
    <s v="Sandpoint"/>
    <x v="0"/>
    <s v="email from Sheryl Holderman"/>
    <d v="2015-04-08T00:00:00"/>
    <s v="Meter removed in error"/>
    <s v="Construction tech"/>
    <s v="Construction"/>
    <m/>
    <m/>
    <n v="3283"/>
    <n v="353.63"/>
    <m/>
    <m/>
    <s v="meter #12161095 was removed from the field on 6/9/15 with a read of 57482.  There is an FA from April stating that the meter was removed 4/8/15 with a read of 54199 resulting in 3283 kwhs unbilled over two months.  "/>
    <x v="2"/>
  </r>
  <r>
    <d v="2015-06-29T00:00:00"/>
    <s v="Heather"/>
    <s v="760414"/>
    <s v="Karol Mcbride"/>
    <n v="539870"/>
    <x v="0"/>
    <s v="Lewiston"/>
    <x v="0"/>
    <m/>
    <d v="2014-12-04T00:00:00"/>
    <s v="Incorrect meter number"/>
    <s v="Field visit"/>
    <s v="Gas serviceman"/>
    <n v="195"/>
    <n v="181.78"/>
    <m/>
    <m/>
    <m/>
    <m/>
    <s v="Gas meter was installed with the incorrect meter number so customer was not billed for reads/ use they should have been billed for."/>
    <x v="2"/>
  </r>
  <r>
    <d v="2015-07-01T00:00:00"/>
    <s v="Heather"/>
    <s v="693972"/>
    <s v="Craig E Riley"/>
    <n v="535947"/>
    <x v="0"/>
    <s v="Oakland"/>
    <x v="1"/>
    <m/>
    <d v="2015-01-28T00:00:00"/>
    <s v="Meter change not updated"/>
    <s v="Meter reader"/>
    <s v="Compass"/>
    <n v="54"/>
    <n v="75.989999999999995"/>
    <m/>
    <m/>
    <m/>
    <m/>
    <s v="Meter was changed during blackout but did not get updated in system."/>
    <x v="2"/>
  </r>
  <r>
    <d v="2015-07-02T00:00:00"/>
    <s v="Alison"/>
    <s v="5550970000"/>
    <s v="Lucy Cobb Irrevocable Trust"/>
    <n v="210863"/>
    <x v="0"/>
    <s v="Moscow "/>
    <x v="0"/>
    <n v="2212233644"/>
    <d v="2015-03-11T00:00:00"/>
    <s v="Meter removed in error"/>
    <s v="Billing"/>
    <s v="construction"/>
    <n v="62"/>
    <n v="58.99"/>
    <m/>
    <m/>
    <m/>
    <m/>
    <s v="Meter removed by construction tech in March but the meter was still at the premise. "/>
    <x v="2"/>
  </r>
  <r>
    <d v="2015-07-06T00:00:00"/>
    <s v="Heather"/>
    <s v="686861"/>
    <s v="Nicolas Presho"/>
    <n v="89389853"/>
    <x v="1"/>
    <s v="Spokane"/>
    <x v="2"/>
    <n v="56271"/>
    <s v="Prior to 4/1/15"/>
    <s v="Meter not on system"/>
    <s v="Billing"/>
    <s v="Construction"/>
    <m/>
    <m/>
    <n v="3234"/>
    <n v="301.2"/>
    <m/>
    <m/>
    <s v="Meter installed sometime prior to 4/1/15 but not put on system."/>
    <x v="2"/>
  </r>
  <r>
    <d v="2015-07-14T00:00:00"/>
    <s v="Mike"/>
    <s v="126181"/>
    <s v="Luis Ramirez"/>
    <n v="63497506"/>
    <x v="1"/>
    <s v="Spokane Valley"/>
    <x v="2"/>
    <m/>
    <d v="2014-11-01T00:00:00"/>
    <s v="Meter Readers Switching Duplex Reads"/>
    <s v="Meter reader"/>
    <s v="Meter Reading"/>
    <m/>
    <m/>
    <n v="5460"/>
    <n v="553.07000000000005"/>
    <m/>
    <m/>
    <s v="Meter readers have been switching the reads on this duplex since November 2014. Overbilled customer got the $553.07 credit and the underbilled customer did not get backbilled."/>
    <x v="2"/>
  </r>
  <r>
    <d v="2015-07-14T00:00:00"/>
    <s v="Heather"/>
    <s v="1612710000"/>
    <s v="Dicks Auto Sales"/>
    <m/>
    <x v="5"/>
    <s v="Spokane"/>
    <x v="2"/>
    <m/>
    <d v="2014-12-01T00:00:00"/>
    <s v="Lights not on system"/>
    <s v="CSR"/>
    <s v="Construction"/>
    <m/>
    <m/>
    <m/>
    <n v="965.72"/>
    <m/>
    <m/>
    <s v="4 area lights were installed in the field in December, but have not been billed to the customer since."/>
    <x v="2"/>
  </r>
  <r>
    <d v="2015-07-15T00:00:00"/>
    <s v="Heather"/>
    <s v="213677"/>
    <s v="Bronson Rentals"/>
    <n v="18752785"/>
    <x v="1"/>
    <s v="Spokane"/>
    <x v="2"/>
    <m/>
    <d v="2015-01-30T00:00:00"/>
    <s v="Meter removed in error"/>
    <s v="Metershop"/>
    <s v="Unknown"/>
    <m/>
    <m/>
    <n v="1061"/>
    <n v="129.04"/>
    <m/>
    <m/>
    <s v="Meter was removed from CC&amp;B in error on 1/30/15 and not caught and reinstalled until 6/3/15."/>
    <x v="2"/>
  </r>
  <r>
    <d v="2015-07-20T00:00:00"/>
    <s v="Alison"/>
    <s v="4368640000"/>
    <s v="Mid Columbia Producers"/>
    <n v="513304"/>
    <x v="0"/>
    <s v="Goldendale "/>
    <x v="2"/>
    <n v="13176"/>
    <d v="2013-08-21T00:00:00"/>
    <s v="Incorrect Correction Code"/>
    <s v="Gas serviceman"/>
    <s v="Construction"/>
    <n v="42"/>
    <n v="37.619999999999997"/>
    <m/>
    <m/>
    <m/>
    <m/>
    <s v="The meter was installed in August 2013 with an incorrect correction code resulting in a 7% underbilling for the past 21 months. "/>
    <x v="2"/>
  </r>
  <r>
    <d v="2015-07-27T00:00:00"/>
    <s v="Diane"/>
    <s v="5051600000"/>
    <s v="Daniel James Johnson"/>
    <s v="00537938"/>
    <x v="0"/>
    <s v="Pullman"/>
    <x v="2"/>
    <m/>
    <d v="2015-01-26T00:00:00"/>
    <s v="Gas SA not started"/>
    <s v="Customer called in"/>
    <s v="Unknown"/>
    <n v="103"/>
    <n v="131.83000000000001"/>
    <m/>
    <m/>
    <m/>
    <m/>
    <s v="Customer called as they have a gas meter, but not getting billed for gas. New order 1/21/15 and installed on 1/26/15. This was right around time of conversion."/>
    <x v="2"/>
  </r>
  <r>
    <d v="2015-07-28T00:00:00"/>
    <s v="Heather"/>
    <s v="7455122747"/>
    <s v="Robyn M Taylor"/>
    <n v="12196935"/>
    <x v="1"/>
    <s v="Colfax"/>
    <x v="2"/>
    <m/>
    <d v="2015-04-14T00:00:00"/>
    <s v="Meter not read correctly"/>
    <s v="Billing"/>
    <s v="Meter reading"/>
    <m/>
    <m/>
    <n v="694"/>
    <n v="53.75"/>
    <m/>
    <m/>
    <s v="Meter was changed in February but change not processed until April, Meter reader did not actually read meter during this time."/>
    <x v="2"/>
  </r>
  <r>
    <d v="2015-07-29T00:00:00"/>
    <s v="Heather"/>
    <s v="3998600000"/>
    <s v="Beverly A Cone"/>
    <n v="523533"/>
    <x v="0"/>
    <s v="Central Point"/>
    <x v="1"/>
    <m/>
    <s v="2003?"/>
    <s v="Meter not in system"/>
    <s v="Field visit"/>
    <s v="construction"/>
    <n v="2162"/>
    <n v="2573.04"/>
    <m/>
    <m/>
    <m/>
    <m/>
    <s v="Gas meter was found in the field on 7/27/15 with read of 2162.  The meter had not been in the system.  Appears from old job on CSS account number 90067924, this may have been installed back in 2003."/>
    <x v="2"/>
  </r>
  <r>
    <d v="2015-08-04T00:00:00"/>
    <s v="Kim"/>
    <s v="1017420000"/>
    <s v="Sierra Development LLC"/>
    <n v="189129"/>
    <x v="0"/>
    <s v="Cheney"/>
    <x v="2"/>
    <n v="74610"/>
    <d v="2015-01-07T00:00:00"/>
    <s v="Stopped meter not caught"/>
    <s v="Billing"/>
    <s v="Gas Serviceman"/>
    <n v="1493"/>
    <n v="1244.48"/>
    <m/>
    <m/>
    <m/>
    <m/>
    <s v="Gas meter was stopped in Jan, just now caught "/>
    <x v="2"/>
  </r>
  <r>
    <d v="2015-08-28T00:00:00"/>
    <s v="Heather"/>
    <s v="9309760000"/>
    <s v="John W Cermak Jr"/>
    <m/>
    <x v="3"/>
    <s v="Orofino"/>
    <x v="0"/>
    <m/>
    <d v="2015-06-17T00:00:00"/>
    <s v="Meter not installed on system"/>
    <s v="Construction"/>
    <s v="Construction"/>
    <m/>
    <m/>
    <m/>
    <n v="26"/>
    <m/>
    <m/>
    <s v="Area light installed in field on 6/17/15, not installed on system until 8/28/15"/>
    <x v="2"/>
  </r>
  <r>
    <d v="2015-09-10T00:00:00"/>
    <s v="Heather"/>
    <s v="4413010000"/>
    <s v="Rodney E Pfeiffer"/>
    <n v="610750"/>
    <x v="0"/>
    <s v="Klamath Falls"/>
    <x v="1"/>
    <m/>
    <d v="2015-02-24T00:00:00"/>
    <s v="Meter changed on incorrect address"/>
    <s v="Field visit"/>
    <s v="Gas serviceman"/>
    <n v="447"/>
    <n v="454.46"/>
    <m/>
    <m/>
    <m/>
    <m/>
    <s v="Gas meter was changed on the incorrect premise in Feb, resulting in underbilling."/>
    <x v="2"/>
  </r>
  <r>
    <d v="2015-09-11T00:00:00"/>
    <s v="Heather"/>
    <s v="4761272752"/>
    <s v="Craig R Chase"/>
    <n v="12196269"/>
    <x v="1"/>
    <s v="Clarkston"/>
    <x v="2"/>
    <m/>
    <d v="2015-03-09T00:00:00"/>
    <s v="Meter not installed on system"/>
    <s v="Billing"/>
    <s v="Construction"/>
    <m/>
    <m/>
    <n v="268"/>
    <n v="61.97"/>
    <m/>
    <m/>
    <m/>
    <x v="2"/>
  </r>
  <r>
    <d v="2015-09-15T00:00:00"/>
    <s v="Heather"/>
    <s v="7106630000"/>
    <s v="Jennifer R Hyland"/>
    <n v="125397"/>
    <x v="0"/>
    <s v="CDA"/>
    <x v="0"/>
    <m/>
    <d v="2015-08-05T00:00:00"/>
    <s v="SA not started and meter stopped"/>
    <s v="Billing"/>
    <s v="Construction"/>
    <n v="18"/>
    <n v="19.98"/>
    <m/>
    <m/>
    <m/>
    <m/>
    <s v="Gas meter was installed on 8/5/15 and SA not started by construction when installing the meter.  On 9/8/15 the new meter was found to be stopped."/>
    <x v="2"/>
  </r>
  <r>
    <d v="2015-09-21T00:00:00"/>
    <s v="Sarah"/>
    <s v="6369410000"/>
    <s v="Western Construction of Lewiston"/>
    <n v="12125632"/>
    <x v="1"/>
    <s v="Lewiston"/>
    <x v="0"/>
    <n v="200556"/>
    <d v="2015-04-01T00:00:00"/>
    <s v="Meter installed at address but not on system"/>
    <s v="Billing"/>
    <s v="Construction"/>
    <n v="0"/>
    <n v="0"/>
    <n v="1999"/>
    <n v="251.21"/>
    <m/>
    <m/>
    <s v="Meter was installed 4/01/2015 at address, but not installed until 9/10 on system."/>
    <x v="2"/>
  </r>
  <r>
    <d v="2015-09-22T00:00:00"/>
    <s v="Heather"/>
    <s v="5170320000"/>
    <s v="Parras Homes"/>
    <n v="537283"/>
    <x v="0"/>
    <s v="Spokane"/>
    <x v="2"/>
    <m/>
    <d v="2015-03-24T00:00:00"/>
    <s v="Meter not installed on system"/>
    <s v="Maximo"/>
    <s v="Construction"/>
    <n v="153"/>
    <n v="167.48"/>
    <m/>
    <m/>
    <m/>
    <m/>
    <s v="Gas meter installed in field 3/24/15, meter number entered was incorrect so install failed and not put on system until 9/17/15."/>
    <x v="2"/>
  </r>
  <r>
    <d v="2015-09-23T00:00:00"/>
    <s v="Heather"/>
    <s v="4217450000"/>
    <s v="Ecliptixnet Broadband Inc"/>
    <m/>
    <x v="1"/>
    <s v="Springdale"/>
    <x v="2"/>
    <m/>
    <d v="2008-07-29T00:00:00"/>
    <s v="Incorrect flat rate"/>
    <s v="Field visit"/>
    <s v="Unknown"/>
    <m/>
    <m/>
    <n v="8176"/>
    <n v="945.84"/>
    <m/>
    <m/>
    <s v="In July 2008, we installed meter for this customer.  However, apparently because of location and access issues, we billed this customer at a flat rate for 76 kwhs/ month rather than by the meter and the actual use.  Current read on the meter shows that the customer was underbilled by 8176 kwhs over the 7 years.  "/>
    <x v="2"/>
  </r>
  <r>
    <d v="2015-09-30T00:00:00"/>
    <s v="Heather"/>
    <s v="2114900000"/>
    <s v="David J Halonen"/>
    <n v="537763"/>
    <x v="0"/>
    <s v="Chattaroy"/>
    <x v="2"/>
    <m/>
    <s v="Unknown"/>
    <s v="Meter not installed on system"/>
    <s v="Customer Call"/>
    <s v="Construction"/>
    <n v="473"/>
    <n v="561.6"/>
    <m/>
    <m/>
    <m/>
    <m/>
    <s v="Customer called us concerned they were not being billed for gas use, Field visit confirmed gas meter was in the field but not on the system."/>
    <x v="2"/>
  </r>
  <r>
    <d v="2015-10-01T00:00:00"/>
    <s v="Kim"/>
    <s v="3669000000"/>
    <s v="Bruce Bochman"/>
    <s v="Z0248835"/>
    <x v="0"/>
    <s v="Grants Pass"/>
    <x v="1"/>
    <m/>
    <s v="Unknown"/>
    <s v="Meter not installed in system"/>
    <s v="Field Visit"/>
    <s v="Unknown"/>
    <n v="347"/>
    <n v="1521.89"/>
    <m/>
    <m/>
    <m/>
    <m/>
    <s v="Meter was installed out at shop and was never installed on the account."/>
    <x v="2"/>
  </r>
  <r>
    <d v="2015-10-08T00:00:00"/>
    <s v="Heather"/>
    <s v="3111620000"/>
    <s v="Regal Shopping Center"/>
    <n v="122594"/>
    <x v="0"/>
    <s v="Spokane"/>
    <x v="2"/>
    <m/>
    <d v="2015-09-02T00:00:00"/>
    <s v="Meter not read for 12 months"/>
    <s v="Billing"/>
    <s v="Meter reading"/>
    <n v="2056"/>
    <n v="1789"/>
    <m/>
    <m/>
    <m/>
    <m/>
    <s v="The gas meter for this address has not been read since 9/2/2014.  The Studio K Bar and Grill was stopped on 2/15/15 and Regal Shopping Center started.  We finally got a read on 10/2/15 and we have underestimated the bills since 9/2/2014 by 2056 therms.  It is unknown how much use should have belonged to the Studio K Bar and Grill and what should have belonged to the Regal Shopping Center."/>
    <x v="2"/>
  </r>
  <r>
    <d v="2015-10-16T00:00:00"/>
    <s v="Heather"/>
    <s v="5488178731"/>
    <s v="Coulter Family Dentistry"/>
    <n v="98274958"/>
    <x v="1"/>
    <s v="Spokane"/>
    <x v="2"/>
    <m/>
    <s v="Unknown"/>
    <s v="Meter not installed in system"/>
    <s v="Billing"/>
    <s v="Construction"/>
    <m/>
    <m/>
    <n v="681"/>
    <n v="97.06"/>
    <m/>
    <m/>
    <s v="Temp meter was installed at some point and removed on 10/1/15 but was never put on the system or billed to the customer."/>
    <x v="2"/>
  </r>
  <r>
    <d v="2015-11-06T00:00:00"/>
    <s v="Heather"/>
    <s v="2762850000"/>
    <s v="Safeway Inc"/>
    <n v="254851"/>
    <x v="0"/>
    <s v="Medford"/>
    <x v="1"/>
    <n v="246020"/>
    <d v="2008-01-04T00:00:00"/>
    <s v="Incorrect correction code"/>
    <s v="Field visit"/>
    <s v="Unknown"/>
    <n v="23696"/>
    <n v="22543.919999999998"/>
    <m/>
    <m/>
    <m/>
    <m/>
    <s v="Gas meter was changed on 12/4/2007 and  correction code was incorrectly entered as a 1 (7 inches) and should have been a 4 (2 pounds), underbilling the customer by 7%."/>
    <x v="2"/>
  </r>
  <r>
    <d v="2015-11-12T00:00:00"/>
    <s v="Marie"/>
    <s v="1579220000"/>
    <s v="Tori Sarmiento"/>
    <n v="12186624"/>
    <x v="1"/>
    <s v="Lewiston"/>
    <x v="0"/>
    <m/>
    <s v="unknown"/>
    <s v="meter not on system"/>
    <s v="customer call"/>
    <s v="construction"/>
    <m/>
    <m/>
    <n v="9827"/>
    <n v="810.43"/>
    <m/>
    <m/>
    <s v="new customer called in to start service; there was a meter in the field that was connected but not on the system. Through research appears meter was probably installed June 2013? Unkown who customer was at that time. Unkown how meter got installed. Also unknown service person was out on 10/30/2015 &amp; told customer to call in w/ meter number. Unsure if they reconnected that day but that is when use started on daily reads."/>
    <x v="2"/>
  </r>
  <r>
    <d v="2015-11-16T00:00:00"/>
    <s v="Alison"/>
    <s v="9963040000"/>
    <s v="Lincoln County Public Works"/>
    <n v="12174287"/>
    <x v="1"/>
    <s v="Davenport"/>
    <x v="2"/>
    <m/>
    <s v="July "/>
    <s v="meter not on system"/>
    <s v="Construction tech"/>
    <s v="construction"/>
    <m/>
    <m/>
    <n v="4817"/>
    <n v="631.78"/>
    <m/>
    <m/>
    <s v="Davenport construction tech received paperwork that a temporary meter had been removed with a read of 4817 on 10/22/15, this meter was installed in the field sometime in July from a paper job and never installed in CC&amp;B."/>
    <x v="2"/>
  </r>
  <r>
    <d v="2015-11-18T00:00:00"/>
    <s v="Heather"/>
    <s v="9986240000"/>
    <s v="The Michael Building"/>
    <n v="53340"/>
    <x v="1"/>
    <s v="Spokane"/>
    <x v="2"/>
    <n v="254332"/>
    <d v="2014-12-29T00:00:00"/>
    <s v="Incorrect meter multiplier"/>
    <s v="System error"/>
    <s v="Billing"/>
    <m/>
    <m/>
    <n v="55100"/>
    <n v="5990.94"/>
    <m/>
    <m/>
    <s v="On 12/29/14 the electric meter was rewired and the multiplier was changed from a 20 to an 80.  Billing changed the multiplier back to a 20 in error and customer has been under billed since."/>
    <x v="2"/>
  </r>
  <r>
    <d v="2015-11-19T00:00:00"/>
    <s v="Sarah"/>
    <s v="0984010000"/>
    <s v="Whitewater Creek Inc"/>
    <n v="84424274"/>
    <x v="1"/>
    <s v="Liberty Lake"/>
    <x v="2"/>
    <n v="252498"/>
    <d v="2015-06-08T00:00:00"/>
    <s v="meter not on system"/>
    <s v="Field visit"/>
    <s v="construction"/>
    <m/>
    <m/>
    <n v="1764"/>
    <n v="176.62"/>
    <m/>
    <m/>
    <s v="Meter Reader couldn't find meter in June, Sent FA and meter was missing.  Meter reader found meter still here again and had a read of 2133 on 11/05/2015.  Meter was temporarily removed from house, then put back."/>
    <x v="2"/>
  </r>
  <r>
    <d v="2015-11-19T00:00:00"/>
    <s v="Heather"/>
    <s v="0045198245"/>
    <s v="Brenda E Halen"/>
    <m/>
    <x v="3"/>
    <s v="Deary"/>
    <x v="0"/>
    <m/>
    <d v="2015-08-27T00:00:00"/>
    <s v="Area light not installed on system"/>
    <s v="System error"/>
    <s v="Construction tech"/>
    <m/>
    <m/>
    <m/>
    <n v="53.77"/>
    <m/>
    <m/>
    <s v="Area light was installed on 8/27/15.  Construction tech did not install light until 11/16/15.  This is a 2/12 month rebill."/>
    <x v="2"/>
  </r>
  <r>
    <d v="2015-11-20T00:00:00"/>
    <s v="Charlie"/>
    <s v="9504810000"/>
    <s v="Andrew M Spinelli "/>
    <n v="57271971"/>
    <x v="1"/>
    <s v="Spokane"/>
    <x v="2"/>
    <n v="254045"/>
    <d v="2015-06-12T00:00:00"/>
    <s v="Billing Rep working switched Meter, re installed Meter with incorrect multiplier "/>
    <s v="Field visit"/>
    <s v="Billing"/>
    <s v="N/A"/>
    <s v="N/A"/>
    <n v="7929"/>
    <n v="671.88"/>
    <m/>
    <m/>
    <m/>
    <x v="2"/>
  </r>
  <r>
    <d v="2012-01-03T00:00:00"/>
    <s v="Mary "/>
    <n v="2416110"/>
    <s v="Dennis Clark"/>
    <n v="18996001"/>
    <x v="1"/>
    <s v="Spokane"/>
    <x v="2"/>
    <n v="246295300"/>
    <d v="1905-06-17T00:00:00"/>
    <s v="incorrect rate sched of 032, should be 001"/>
    <s v="Billing Rep - Mtr read exception report"/>
    <s v="Elec Mtr Shop"/>
    <m/>
    <s v=""/>
    <n v="0"/>
    <n v="104.55"/>
    <m/>
    <m/>
    <s v="No back billing as Avista error of incorrect rate schedule.  We underbilled customer $104.55 over the past 3 years. "/>
    <x v="3"/>
  </r>
  <r>
    <d v="2012-01-05T00:00:00"/>
    <s v="Kim"/>
    <n v="240143"/>
    <s v="Donnie C Cooper"/>
    <s v="0K776508W"/>
    <x v="0"/>
    <s v="Klamath Falls"/>
    <x v="1"/>
    <n v="246294724"/>
    <d v="2011-10-13T00:00:00"/>
    <s v="Stopped meter was missed the first time we went out"/>
    <s v="Billing Rep- Zero use report "/>
    <s v="Gas Mtr Shop"/>
    <n v="224"/>
    <n v="270.12"/>
    <m/>
    <s v=""/>
    <m/>
    <m/>
    <m/>
    <x v="3"/>
  </r>
  <r>
    <d v="2012-01-10T00:00:00"/>
    <s v="Mary "/>
    <n v="905010"/>
    <s v="Geiger Correction Center"/>
    <n v="97333"/>
    <x v="0"/>
    <s v="Spokane"/>
    <x v="2"/>
    <n v="736295544"/>
    <d v="2009-07-21T00:00:00"/>
    <s v="Gas ERT programmed to 5 ft cf &amp; should be 10 ft cf"/>
    <s v="Meter reader"/>
    <s v="Gas Mtr Shop"/>
    <n v="147842"/>
    <n v="51864.73"/>
    <m/>
    <s v=""/>
    <m/>
    <s v="Doug Kelley"/>
    <s v="No back billing as Avista error of ert programmed incorrectly. Billed cust 1/2 actual usage. "/>
    <x v="3"/>
  </r>
  <r>
    <d v="2012-01-11T00:00:00"/>
    <s v="Heather"/>
    <n v="490136719"/>
    <s v="Shann Profitt"/>
    <n v="292041"/>
    <x v="0"/>
    <s v="Lewiston"/>
    <x v="0"/>
    <n v="197295544"/>
    <d v="2011-04-01T00:00:00"/>
    <s v="Meter not installed on system"/>
    <s v="Customer call"/>
    <s v="Construction"/>
    <n v="72"/>
    <n v="70.8"/>
    <m/>
    <s v=""/>
    <m/>
    <m/>
    <s v="Gas meter installed in April of 2011 but not put on system until customer called.  Lost use is for contractor whose account is closed."/>
    <x v="3"/>
  </r>
  <r>
    <d v="2012-01-11T00:00:00"/>
    <s v="Mary "/>
    <n v="370114952"/>
    <s v="Brittany Vosberg"/>
    <n v="235588"/>
    <x v="0"/>
    <s v="Osburn"/>
    <x v="0"/>
    <n v="442185684"/>
    <d v="1905-06-29T00:00:00"/>
    <s v="Mtr not installed on system"/>
    <s v="Gas svcman - Atmospheric corrosion order"/>
    <s v="Construction"/>
    <n v="1399"/>
    <n v="1487.83"/>
    <m/>
    <s v=""/>
    <m/>
    <m/>
    <s v="Per atmospheric corrosion order  Gas svcman found mtr at premise that was never installed in the computer. "/>
    <x v="3"/>
  </r>
  <r>
    <d v="2012-01-11T00:00:00"/>
    <s v="Mary "/>
    <n v="210132144"/>
    <s v="Brian Rehnborg"/>
    <n v="276792"/>
    <x v="0"/>
    <s v="Osburn"/>
    <x v="0"/>
    <n v="540293839"/>
    <d v="1905-07-02T00:00:00"/>
    <s v="Mtr not installed on system"/>
    <s v="Gas svcman - Atmospheric corrosion order"/>
    <s v="Construction"/>
    <n v="476"/>
    <n v="524.62"/>
    <m/>
    <s v=""/>
    <m/>
    <m/>
    <s v="Per atmospheric corrosion order  Gas svcman found mtr at premise that was never installed in the computer. "/>
    <x v="3"/>
  </r>
  <r>
    <d v="2012-01-13T00:00:00"/>
    <s v="Pam"/>
    <n v="570066827"/>
    <s v="Angelica M Garcia"/>
    <s v="03874089W"/>
    <x v="0"/>
    <s v="Central Point"/>
    <x v="1"/>
    <n v="50296220"/>
    <d v="1905-06-20T00:00:00"/>
    <s v="Gas ERT programmed to 1 ft cf &amp; should be2 ft cf"/>
    <m/>
    <s v="Gas Mtr Shop"/>
    <n v="746"/>
    <n v="882.93"/>
    <m/>
    <s v=""/>
    <m/>
    <m/>
    <s v="no back billing **Avista error ert programmed incorrectly"/>
    <x v="3"/>
  </r>
  <r>
    <d v="2012-01-18T00:00:00"/>
    <s v="Pam"/>
    <n v="450140546"/>
    <s v="Rogue Community College"/>
    <n v="659912"/>
    <x v="0"/>
    <s v="Medford"/>
    <x v="1"/>
    <n v="540289195"/>
    <d v="2011-09-11T00:00:00"/>
    <s v="gas meter was installed in the field and not on CSS"/>
    <m/>
    <s v="Gas meter shop"/>
    <n v="2310"/>
    <n v="2545.46"/>
    <m/>
    <s v=""/>
    <m/>
    <m/>
    <s v="no back billing **field request 34426587 sent 1-13-2012 to investigate "/>
    <x v="3"/>
  </r>
  <r>
    <d v="2012-01-18T00:00:00"/>
    <s v="Mary "/>
    <n v="1930478"/>
    <s v="Dean Roy"/>
    <n v="252081"/>
    <x v="0"/>
    <s v="Wallace"/>
    <x v="0"/>
    <n v="148199654"/>
    <d v="1905-06-29T00:00:00"/>
    <s v="Mtr not installed on system"/>
    <s v="Gas svcman - Atmospheric corrosion order"/>
    <s v="Construction"/>
    <n v="5442"/>
    <n v="5185"/>
    <m/>
    <s v=""/>
    <m/>
    <m/>
    <s v="Per atmospheric corrosion order  Gas svcman found mtr at premise that was never installed in the computer. "/>
    <x v="3"/>
  </r>
  <r>
    <d v="2012-01-24T00:00:00"/>
    <s v="Heather"/>
    <m/>
    <s v="621 Oak Street"/>
    <m/>
    <x v="5"/>
    <s v="Sandpoint"/>
    <x v="0"/>
    <n v="50296655"/>
    <d v="1994-12-01T00:00:00"/>
    <s v="2 area lights not installed on system"/>
    <s v="Customer call"/>
    <s v="Unknown"/>
    <m/>
    <s v=""/>
    <m/>
    <s v=""/>
    <m/>
    <m/>
    <s v="3 area lights were installed at the premise, but only 1 installed on the account.  We had 2 200 HPS lites in the field that were not billed since 1994.  There have been 2 customers here during that time."/>
    <x v="3"/>
  </r>
  <r>
    <d v="2012-01-25T00:00:00"/>
    <s v="Heather"/>
    <n v="90019135"/>
    <s v="6102 S Hayford Rd Space B"/>
    <n v="151630"/>
    <x v="0"/>
    <s v="Spokane"/>
    <x v="2"/>
    <n v="736296592"/>
    <d v="2011-10-05T00:00:00"/>
    <s v="Ert and index installed backwards on meter"/>
    <s v="Zero use report"/>
    <s v="Gas Mtr Shop"/>
    <n v="712"/>
    <n v="210.4"/>
    <m/>
    <s v=""/>
    <m/>
    <m/>
    <s v="On 1/12/12 gas serviceman was sent to check for stopped meter and he advised meter was ok and customer was not using.  Per call to customer they were using gas meter, so sent gas meter shop to check. They found index and ert were installed backwards on meter causing no use to register.  This was done on 10/5/11 job to replace riser."/>
    <x v="3"/>
  </r>
  <r>
    <d v="2012-01-25T00:00:00"/>
    <s v="Heather"/>
    <n v="610129802"/>
    <s v="Megan A Cook"/>
    <n v="210613"/>
    <x v="0"/>
    <s v="Pullman"/>
    <x v="2"/>
    <n v="932297292"/>
    <s v="Unknown"/>
    <s v="Gas meters were switched and customer was billed for both meters in error "/>
    <s v="Billing"/>
    <s v="Unknown/ Billing"/>
    <n v="180"/>
    <n v="210.45"/>
    <m/>
    <s v=""/>
    <m/>
    <m/>
    <s v="Gas meters were switched between 2 premises.  We moved a gas meter to the customers account without having it field checked so customer paid for 2 meters in error.  Credited customer for 6 months of billing while they were billed for both meters."/>
    <x v="3"/>
  </r>
  <r>
    <d v="2012-01-26T00:00:00"/>
    <s v="Kim"/>
    <n v="210098517"/>
    <s v="Alumaweld Boats"/>
    <n v="51308"/>
    <x v="0"/>
    <s v="White City "/>
    <x v="1"/>
    <n v="246293872"/>
    <d v="1905-06-28T00:00:00"/>
    <s v="Gas ert programmed at 1 ft Cf &amp; shld be 10 Ft Ct "/>
    <s v="Gas svcman-PMC "/>
    <s v="Gas Mtr Shop"/>
    <n v="67010"/>
    <n v="81765"/>
    <m/>
    <s v=""/>
    <m/>
    <m/>
    <s v="No back billing as Avista error, Ert was programmed incorretly. Customer billed 1/10 of what they actually used. "/>
    <x v="3"/>
  </r>
  <r>
    <d v="2012-01-25T00:00:00"/>
    <s v="Sandy"/>
    <n v="121569"/>
    <s v="Talen Junior High"/>
    <s v="09016633W"/>
    <x v="0"/>
    <s v="Talent"/>
    <x v="1"/>
    <n v="99296520"/>
    <d v="2011-07-15T00:00:00"/>
    <s v="Stopped Meter, Ert wire detached from meter"/>
    <s v="Zero use report"/>
    <m/>
    <n v="10248"/>
    <n v="11126.08"/>
    <m/>
    <s v=""/>
    <m/>
    <s v="Kris Ransom"/>
    <s v="ERT had been tampered with. Wire was disconnected from the Micro corrector. Last read on the correcter  is 71587.  Per Kris Ransom, only rebilled 1/2 of actual usage."/>
    <x v="3"/>
  </r>
  <r>
    <d v="2012-01-30T00:00:00"/>
    <s v="Mary "/>
    <n v="570136811"/>
    <s v="Mike Cross"/>
    <n v="658679"/>
    <x v="0"/>
    <s v="Klamath Falls"/>
    <x v="1"/>
    <n v="491285107"/>
    <d v="2011-06-16T00:00:00"/>
    <s v="Meter not installed on system"/>
    <s v="Gas serviceman "/>
    <s v="Gas Mtr Shop"/>
    <n v="786"/>
    <n v="926"/>
    <m/>
    <s v=""/>
    <m/>
    <m/>
    <s v="Gas meter installed 6/16/2011 but not put on system. "/>
    <x v="3"/>
  </r>
  <r>
    <d v="2012-01-31T00:00:00"/>
    <s v="Mary "/>
    <n v="170115968"/>
    <s v="Andrew Heinemann"/>
    <n v="68099869"/>
    <x v="1"/>
    <s v="Spokane Valley"/>
    <x v="2"/>
    <n v="638297449"/>
    <d v="2011-12-07T00:00:00"/>
    <s v="Meterman did not remove pot clip after testing meter "/>
    <s v="Billing Rep - Mtr read exception report"/>
    <s v="Elec Meterman"/>
    <m/>
    <s v=""/>
    <n v="2850"/>
    <n v="234.5"/>
    <m/>
    <m/>
    <s v="Hi bill field req. 50294134 on 12/7/11 Bob rmvd pot clip in ordr to test mtr. On completion of test mtrman forgot to rmve clips. Order 638297449 1/27/12 Bob said clsd pot clip. "/>
    <x v="3"/>
  </r>
  <r>
    <d v="2012-01-31T00:00:00"/>
    <s v="Theresa"/>
    <n v="650107203"/>
    <s v="Thai Ginger LLC"/>
    <n v="75336"/>
    <x v="0"/>
    <s v="Pullman"/>
    <x v="2"/>
    <n v="148297533"/>
    <d v="2011-07-21T00:00:00"/>
    <s v="Stopped meter since installed 7-2011"/>
    <s v="Zero use report"/>
    <s v="Gas Mtr Shop/ Billing"/>
    <n v="4850"/>
    <n v="4189.01"/>
    <m/>
    <s v=""/>
    <m/>
    <m/>
    <s v="No back billing per managers. Prev meter was on 5ft drive and should have been 10 ft, no back billing on that meter also"/>
    <x v="3"/>
  </r>
  <r>
    <d v="2012-02-08T00:00:00"/>
    <s v="Heather"/>
    <n v="1223038"/>
    <s v="City of Sprague"/>
    <n v="74791018"/>
    <x v="1"/>
    <s v="Sprague"/>
    <x v="2"/>
    <n v="883294593"/>
    <d v="2011-05-19T00:00:00"/>
    <s v="Electric meter was stopped, but was incorrectly coded so not caught right away."/>
    <s v="Zero use report"/>
    <s v="Billing"/>
    <m/>
    <s v=""/>
    <n v="7480"/>
    <n v="840.78"/>
    <m/>
    <m/>
    <s v="Electric meter was stopped for 28 months.  This was coded incorrectly from the zero use report so the stopped meter was not caught in a timely manner."/>
    <x v="3"/>
  </r>
  <r>
    <d v="2012-02-08T00:00:00"/>
    <s v="Heather"/>
    <n v="690141840"/>
    <s v="Pilchuck Contractors Inc"/>
    <n v="52173684"/>
    <x v="1"/>
    <s v="Davenport"/>
    <x v="2"/>
    <n v="344297639"/>
    <d v="2011-11-11T00:00:00"/>
    <s v="Meter has not been read for 3 months but meter reader has entered verified reads."/>
    <s v="Zero use report"/>
    <s v="Meter reading"/>
    <m/>
    <s v=""/>
    <n v="5200"/>
    <n v="591.19000000000005"/>
    <m/>
    <m/>
    <s v="New customer opened 10/27/2011.  The meter reader has &quot;read&quot; this with verified reads for zero use; however the customer has been using the meter.  It appears the meter has not really been read."/>
    <x v="3"/>
  </r>
  <r>
    <d v="2012-02-09T00:00:00"/>
    <s v="Kim "/>
    <n v="330140386"/>
    <s v="Kimberly A Merritt"/>
    <n v="275659"/>
    <x v="0"/>
    <s v="Colville"/>
    <x v="2"/>
    <n v="1290596"/>
    <d v="2011-10-20T00:00:00"/>
    <s v="Meter installed 10/20/11 but not in system until 01/18/2012"/>
    <s v="Billing Rep-Mtr read Exception report"/>
    <s v="Construction "/>
    <n v="221"/>
    <n v="221.35"/>
    <m/>
    <s v=""/>
    <m/>
    <m/>
    <s v="No back billing done as Avista error, meter installed at address on 10/20/2011 but not in CSS until 01/18/2012. "/>
    <x v="3"/>
  </r>
  <r>
    <d v="2012-02-13T00:00:00"/>
    <s v="Heather"/>
    <n v="1024440"/>
    <s v="Wal-Mart Stores Inc"/>
    <n v="746433"/>
    <x v="0"/>
    <s v="Moscow"/>
    <x v="0"/>
    <n v="246291536"/>
    <d v="2011-10-28T00:00:00"/>
    <s v="Meter installed with incorrect correction code."/>
    <s v="Compliance tech"/>
    <s v="Construction "/>
    <n v="4350"/>
    <n v="3174.19"/>
    <m/>
    <s v=""/>
    <m/>
    <m/>
    <s v="Gas meter was installed with the incorrect correction code.  It was installed as a 2 pound and should have been 5 pound.  The customer was underbilled by 20% for 3 months."/>
    <x v="3"/>
  </r>
  <r>
    <d v="2012-02-15T00:00:00"/>
    <s v="Heather "/>
    <n v="10104247"/>
    <s v="Jacques P Rosentstiel"/>
    <n v="203535"/>
    <x v="0"/>
    <s v="Spokane"/>
    <x v="2"/>
    <n v="295298318"/>
    <d v="2007-04-11T00:00:00"/>
    <s v="Switched meters resolved incorrectly."/>
    <s v="Customer call"/>
    <s v="Billing"/>
    <n v="2477"/>
    <n v="2972.14"/>
    <m/>
    <s v=""/>
    <m/>
    <m/>
    <s v="Switched meters were processed incorrectly in 2007 and gas meter was put on this account in error.  This gas meter belongs to another unit as customer advised us in 2007.  Credited customer back to date of error."/>
    <x v="3"/>
  </r>
  <r>
    <d v="2012-02-16T00:00:00"/>
    <s v="Mary"/>
    <n v="770142167"/>
    <s v="Landmark Turf &amp; Native Seed"/>
    <s v="C12157561"/>
    <x v="1"/>
    <s v="Spokane"/>
    <x v="2"/>
    <n v="344298205"/>
    <d v="2011-10-12T00:00:00"/>
    <s v="Incorrect meter multiplier of 1, should be x40"/>
    <s v="Customer call"/>
    <s v="Electric meter shop"/>
    <m/>
    <s v=""/>
    <n v="20631"/>
    <n v="2479.79"/>
    <s v="131 Kw"/>
    <s v="Doug Kelley"/>
    <s v="elec meter replaced 10/12/11. meterman entered multiplier as x40, mtr shop changed to x1 in error. Cust incorrectly billed 3 months. "/>
    <x v="3"/>
  </r>
  <r>
    <d v="2012-02-17T00:00:00"/>
    <s v="Heather"/>
    <n v="1124976"/>
    <s v="Apartment Rentals Pullman"/>
    <n v="50374"/>
    <x v="0"/>
    <s v="Pullman"/>
    <x v="2"/>
    <n v="932284465"/>
    <d v="2012-06-10T00:00:00"/>
    <s v="Gas meter was stopped, serviceman in June advised it was registering."/>
    <s v="Zero use report"/>
    <s v="Gas serviceman"/>
    <n v="1805"/>
    <n v="1581.96"/>
    <m/>
    <s v=""/>
    <m/>
    <m/>
    <s v="Gas meter was stopped.  An order was sent in June the first month the billing was for zero use, the gas serviceman advised the meter was registering.  Another order was sent in February and the meter was stopped.  This is a year round user."/>
    <x v="3"/>
  </r>
  <r>
    <d v="2012-02-17T00:00:00"/>
    <s v="Heather"/>
    <n v="330134063"/>
    <s v="Union Gospel Mission"/>
    <n v="81202570"/>
    <x v="1"/>
    <s v="Ford"/>
    <x v="2"/>
    <n v="540229702"/>
    <d v="2010-10-13T00:00:00"/>
    <s v="Electric meter was installed in the field, but never installed on the system."/>
    <s v="Construction office going through old jobs"/>
    <s v="Construction "/>
    <m/>
    <s v=""/>
    <n v="5173"/>
    <n v="694.18"/>
    <m/>
    <m/>
    <s v="Electric meter was installed in the field in October of 2010, but was never installed on the account.  There was never an install order or new service job created."/>
    <x v="3"/>
  </r>
  <r>
    <d v="2012-02-20T00:00:00"/>
    <s v="Heather"/>
    <n v="690011628"/>
    <s v="Office Depot Inc"/>
    <n v="227913"/>
    <x v="0"/>
    <s v="Spokane"/>
    <x v="2"/>
    <n v="148298395"/>
    <d v="2010-09-10T00:00:00"/>
    <s v="Index installed incorrectly causing only a portion of the use to register"/>
    <s v="PMC order"/>
    <s v="Gas serviceman"/>
    <n v="1007"/>
    <n v="908.13"/>
    <m/>
    <s v=""/>
    <m/>
    <s v="Ann Carey"/>
    <s v="On 2/10/12 gas serviceman was out for a PMC and found the index on the meter to be stopped.  The gas serviceman indicated that the index was not installed correctly causing it to not register the correct use.  The index was changed on 9/10/10 and the use that registered last winter looks correct and in line with prior years use and the use on the new meter.  The past 3 months of use was low until the index completely stopped sometime after 1/6.  "/>
    <x v="3"/>
  </r>
  <r>
    <d v="2012-02-21T00:00:00"/>
    <s v="Heather"/>
    <n v="650113599"/>
    <s v="Star Motel Corp"/>
    <n v="289622"/>
    <x v="0"/>
    <s v="Spokane"/>
    <x v="2"/>
    <n v="1292098"/>
    <d v="2011-11-04T00:00:00"/>
    <s v="Gas meter was installed in the field, but not installed on the system."/>
    <s v="Construction office going through old jobs"/>
    <s v="Construction "/>
    <n v="315"/>
    <n v="307.2"/>
    <m/>
    <s v=""/>
    <m/>
    <m/>
    <s v="Gas meter was installed in the field on 11/4/2011 by a job but was not put on the system until 2/17/12.  This is a loss of 3 months billings."/>
    <x v="3"/>
  </r>
  <r>
    <d v="2012-02-21T00:00:00"/>
    <s v="Mary"/>
    <n v="170144019"/>
    <s v="Duane Watrous"/>
    <n v="276803"/>
    <x v="0"/>
    <s v="Smelterville"/>
    <x v="0"/>
    <n v="99275101"/>
    <d v="2011-01-12T00:00:00"/>
    <s v="Gas meter was changed 1-27-2011 not processed"/>
    <s v="Construction office going through old jobs"/>
    <s v="Construction "/>
    <n v="0"/>
    <n v="0"/>
    <m/>
    <s v=""/>
    <m/>
    <m/>
    <s v="Gas meter was changed 1/27/2011 - was left locked off so no lost dollars but mtr was not installed in CSS until now. "/>
    <x v="3"/>
  </r>
  <r>
    <d v="2012-02-20T00:00:00"/>
    <s v="Sandy"/>
    <n v="210132370"/>
    <s v="Multiple accounts"/>
    <n v="652878"/>
    <x v="0"/>
    <s v="Medford"/>
    <x v="1"/>
    <n v="589296779"/>
    <d v="2009-09-10T00:00:00"/>
    <s v="Ert programmed incorrectly"/>
    <s v="Disc Read did not match Ert read, billing sent order"/>
    <s v="Gas Mtr Shop"/>
    <n v="3792"/>
    <n v="2095.0700000000002"/>
    <m/>
    <s v=""/>
    <m/>
    <m/>
    <s v="Ert was programmed at 1 ft, and meter is 2ft. Accounts underbilled "/>
    <x v="3"/>
  </r>
  <r>
    <d v="2012-02-24T00:00:00"/>
    <s v="Heather"/>
    <n v="191836"/>
    <s v="Metal Finishers Inc"/>
    <n v="751420"/>
    <x v="0"/>
    <s v="Grants Pass"/>
    <x v="1"/>
    <n v="687296109"/>
    <d v="2008-01-07T00:00:00"/>
    <s v="Gas installed with incorrect correction code"/>
    <s v="PMC order"/>
    <s v="Gas"/>
    <n v="4486"/>
    <n v="5304.7"/>
    <m/>
    <s v=""/>
    <m/>
    <m/>
    <s v="Gas meter was installed with correction code of 1 (7 inch) and should have been billed as a code 4 (2 pound).  Customer was underbilled by 7%."/>
    <x v="3"/>
  </r>
  <r>
    <d v="2012-02-29T00:00:00"/>
    <s v="Heather"/>
    <n v="515926"/>
    <s v="Sue Fritchman"/>
    <n v="112687"/>
    <x v="0"/>
    <s v="Spokane"/>
    <x v="2"/>
    <n v="442298540"/>
    <d v="2009-12-17T00:00:00"/>
    <s v="Stopped gas meter was not caught on first field visit"/>
    <s v="Zero use report"/>
    <s v="Gas serviceman"/>
    <n v="1658"/>
    <n v="1551.75"/>
    <m/>
    <s v=""/>
    <m/>
    <m/>
    <s v="Gas meter was found to be stopped on 2/20/12 per field order 442298540.  We were out to check the meter on 12/17/09 (field order 99252000) and did not catch the stopped meter.  Gas meter was stopped since 2007."/>
    <x v="3"/>
  </r>
  <r>
    <d v="2012-02-29T00:00:00"/>
    <s v="Heather"/>
    <n v="570141959"/>
    <s v="Mckinstry"/>
    <n v="500039"/>
    <x v="0"/>
    <s v="Pullman"/>
    <x v="2"/>
    <s v="None"/>
    <d v="2011-11-10T00:00:00"/>
    <s v="Gas meter on incorrect route so it did not bill"/>
    <s v="Meter reader"/>
    <s v="System"/>
    <n v="12755"/>
    <n v="9867.01"/>
    <m/>
    <s v=""/>
    <m/>
    <s v="Ed Arnhold"/>
    <s v="Gas meter was installed 11/10/11.  The account was on an openway route but the meter is non-openway so no bills generated.  Per account exec billed for 2 months and logged 2 months lost use."/>
    <x v="3"/>
  </r>
  <r>
    <d v="2012-03-05T00:00:00"/>
    <s v="Heather "/>
    <n v="130144253"/>
    <s v="Mike E. Mace"/>
    <n v="130144253"/>
    <x v="0"/>
    <s v="Grants Pass"/>
    <x v="1"/>
    <n v="148301301"/>
    <s v="Unknown"/>
    <s v="Gas meter was not installed on system"/>
    <s v="Atmospheric corrosion"/>
    <s v="Gas"/>
    <n v="2697"/>
    <n v="3173.36"/>
    <m/>
    <s v=""/>
    <m/>
    <m/>
    <s v="Gas meter was installed in the field but never put on the system.  There are no jobs or orders of any type to determine when this was done.  This was found by atmospheric corrosion."/>
    <x v="3"/>
  </r>
  <r>
    <d v="2012-03-15T00:00:00"/>
    <s v="Heather "/>
    <n v="770040744"/>
    <s v="June C McFarland"/>
    <s v="03017426W"/>
    <x v="0"/>
    <s v="Roseburg"/>
    <x v="1"/>
    <n v="197294355"/>
    <d v="2011-12-09T00:00:00"/>
    <s v="Gas meter change was not processed"/>
    <s v="Gas meter test"/>
    <s v="Gas serviceman"/>
    <n v="67"/>
    <n v="73.739999999999995"/>
    <m/>
    <s v=""/>
    <m/>
    <m/>
    <s v="Gas meter was changed on 12-9-11 on a construction restore.  The order was resolved incorrectly as rebuilt msa and no meter change information so the change did not process.  The customers billings were estimated the 2 months following the change but was underestimated based on the actual use on the new meter."/>
    <x v="3"/>
  </r>
  <r>
    <d v="2012-03-21T00:00:00"/>
    <s v="Heather "/>
    <n v="530025023"/>
    <s v="Scott A Lartz"/>
    <n v="278651"/>
    <x v="0"/>
    <s v="Spokane Valley"/>
    <x v="2"/>
    <s v="Multiple"/>
    <d v="2010-11-12T00:00:00"/>
    <s v="No follow up on access issue"/>
    <s v="Zero use"/>
    <s v="Gas/Dispatch/Billing"/>
    <n v="364"/>
    <n v="311.45999999999998"/>
    <m/>
    <s v=""/>
    <m/>
    <m/>
    <s v="Gas meter was stopped since November of 2010.  Multiple orders were sent to check the meter but there was no access to the meter.  There was no follow through from the gas serviceman, dispatch or billing to contact the customer to arrange for access."/>
    <x v="3"/>
  </r>
  <r>
    <d v="2012-03-23T00:00:00"/>
    <s v="Heather "/>
    <n v="490132810"/>
    <s v="FPPC LLC"/>
    <n v="280169"/>
    <x v="0"/>
    <s v="Spokane  "/>
    <x v="2"/>
    <n v="50292848"/>
    <d v="2012-01-05T00:00:00"/>
    <s v="Meter not installed on system"/>
    <s v="Meter reader"/>
    <s v="Billing"/>
    <n v="2107"/>
    <n v="1954.75"/>
    <m/>
    <s v=""/>
    <m/>
    <m/>
    <s v="Gas meter was installed on the system on 1/5/12. The install order was resolved incorrectly so the meter did not automatically install on the system.  An exception was kicked out to billing but the meter did not get installed."/>
    <x v="3"/>
  </r>
  <r>
    <d v="2012-03-26T00:00:00"/>
    <s v="Pam"/>
    <n v="490015008"/>
    <s v="Rodolfo Martinez"/>
    <m/>
    <x v="3"/>
    <s v="Othello"/>
    <x v="2"/>
    <n v="99312450"/>
    <s v="unknown"/>
    <s v="area light never installed on CSS"/>
    <m/>
    <m/>
    <m/>
    <s v=""/>
    <m/>
    <s v=""/>
    <m/>
    <m/>
    <m/>
    <x v="3"/>
  </r>
  <r>
    <d v="2012-03-29T00:00:00"/>
    <s v="Heather "/>
    <n v="530139223"/>
    <s v="Walker Construction"/>
    <n v="12158297"/>
    <x v="1"/>
    <s v="Spokane"/>
    <x v="2"/>
    <n v="491289098"/>
    <d v="2011-08-30T00:00:00"/>
    <s v="Meter removed from account in error"/>
    <s v="Customer call"/>
    <s v="Construction"/>
    <m/>
    <s v=""/>
    <n v="679"/>
    <n v="100.29"/>
    <m/>
    <m/>
    <s v="The CPC sent an order for a meter removal of the temp meter from an apt account instead of from the temp account.  Because the order was sent on the wrong account, the meter was removed from this account but still in the field.  Also the temp meter was removed from the field, but not removed from the account until 3 months later. New customer called to open account and that is how we found this meter still in the field."/>
    <x v="3"/>
  </r>
  <r>
    <d v="2012-03-30T00:00:00"/>
    <s v="Heather "/>
    <n v="10134795"/>
    <s v="Debbie A Vaughn-Byrne"/>
    <n v="88714275"/>
    <x v="1"/>
    <s v="Otis Orchards"/>
    <x v="2"/>
    <n v="99312934"/>
    <d v="2010-11-10T00:00:00"/>
    <s v="Meter was installed and removed in error on wrong account"/>
    <s v="Meter reader"/>
    <s v="Serviceman"/>
    <m/>
    <s v=""/>
    <n v="160"/>
    <n v="107.09"/>
    <m/>
    <m/>
    <s v="Electric meter was installed and then removed on the wrong account in error.  Has been in the field since 11/10 without being billed."/>
    <x v="3"/>
  </r>
  <r>
    <d v="2012-04-05T00:00:00"/>
    <s v="Heather"/>
    <n v="923239"/>
    <s v="Myers Auto Rebuild"/>
    <s v="T13900079"/>
    <x v="6"/>
    <s v="Pullman"/>
    <x v="2"/>
    <s v="None"/>
    <d v="2011-12-06T00:00:00"/>
    <s v="Incorrect demand reads"/>
    <s v="Billing"/>
    <s v="Electric Metershop"/>
    <m/>
    <s v=""/>
    <m/>
    <s v=""/>
    <n v="58"/>
    <s v="Ed Arnhold"/>
    <s v="4 months ago this account was moved from an openway (Smart Grid) route to a manually read route because there were issues with the gas meter sending reads.  The demand meter was reset at 2 am on the days we were scheduled to manually read the meter. We were only billing the peak demand that occurred between the 2 am reset and the time the meter reader was out to read the meter that same day. The demand has been billed with low incorrect reads for 4 months."/>
    <x v="3"/>
  </r>
  <r>
    <d v="2012-04-05T00:00:00"/>
    <s v="Heather"/>
    <n v="570139482"/>
    <s v="Schweitzer Engr Lab Inc"/>
    <s v="C13800109"/>
    <x v="6"/>
    <s v="Pullman"/>
    <x v="2"/>
    <s v="None"/>
    <d v="2011-12-28T00:00:00"/>
    <s v="Incorrect demand reads"/>
    <s v="Billing"/>
    <s v="Electric Metershop"/>
    <m/>
    <s v=""/>
    <m/>
    <s v=""/>
    <n v="134"/>
    <s v="Ed Arnhold"/>
    <s v="This account was put on a manually read route, instead of an Openway (Smart Grid) route because there were issues with the gas meter sending reads.  The demand meter was reset at 2 am on the days we were scheduled to manually read the meter. We were only billing the peak demand that occurred between the 2 am reset and the time the meter reader was out to read the meter that same day. The demand has been billed with low incorrect reads for 4 months."/>
    <x v="3"/>
  </r>
  <r>
    <d v="2012-04-10T00:00:00"/>
    <s v="Kim"/>
    <n v="530125968"/>
    <s v="Greenstone "/>
    <n v="293555"/>
    <x v="0"/>
    <s v="Spokane"/>
    <x v="2"/>
    <n v="148293265"/>
    <d v="2011-12-16T00:00:00"/>
    <s v="Gas meter was not installed on system "/>
    <m/>
    <s v="Gas Construction"/>
    <n v="549"/>
    <n v="527.33000000000004"/>
    <m/>
    <s v=""/>
    <m/>
    <m/>
    <s v="Gas meter installed on 12/11/2011 at address but not until 04/06/2012 in css. "/>
    <x v="3"/>
  </r>
  <r>
    <d v="2012-04-10T00:00:00"/>
    <s v="Heather"/>
    <n v="2000463"/>
    <s v="Bain Building"/>
    <n v="62759649"/>
    <x v="1"/>
    <s v="Spokane"/>
    <x v="2"/>
    <n v="736301249"/>
    <d v="2009-03-20T00:00:00"/>
    <s v="Account exec group did not want full rebill- only 1 year"/>
    <s v="Billing"/>
    <s v="Account exec"/>
    <m/>
    <s v=""/>
    <n v="35393"/>
    <n v="3960.4"/>
    <m/>
    <m/>
    <s v="Electric meter stopped since 3/09.  Account exec (Catherine Bryan and Jerry Wright) agreed to 1 year rebill only."/>
    <x v="3"/>
  </r>
  <r>
    <d v="2012-04-12T00:00:00"/>
    <s v="Heather"/>
    <n v="130026649"/>
    <s v="Arden Tree Farms"/>
    <m/>
    <x v="3"/>
    <s v="Colville"/>
    <x v="2"/>
    <n v="589313325"/>
    <d v="1997-12-10T00:00:00"/>
    <s v="Area light did not bill"/>
    <s v="Billing"/>
    <s v="Unknown"/>
    <m/>
    <s v=""/>
    <m/>
    <s v=""/>
    <m/>
    <m/>
    <s v="Area light was installed 12/10/1997 but the status of the light was closed, service on so it did not bill since the install date."/>
    <x v="3"/>
  </r>
  <r>
    <d v="2012-04-16T00:00:00"/>
    <s v="Kim"/>
    <n v="410120712"/>
    <s v="Gary Adkinson "/>
    <n v="256981"/>
    <x v="0"/>
    <s v="Coeur D Alene"/>
    <x v="0"/>
    <n v="295312108"/>
    <d v="2010-06-14T00:00:00"/>
    <s v="Stopped ert not detected "/>
    <s v="Zero use"/>
    <s v="Gas serviceman"/>
    <n v="1430"/>
    <n v="1469.68"/>
    <m/>
    <s v=""/>
    <m/>
    <m/>
    <s v="Missed stopped ert on first order sent in 06/2010 "/>
    <x v="3"/>
  </r>
  <r>
    <d v="2012-04-20T00:00:00"/>
    <s v="Theresa"/>
    <n v="263290"/>
    <s v="Slivco Basin Bag Company"/>
    <n v="500666"/>
    <x v="0"/>
    <s v="Malin"/>
    <x v="1"/>
    <n v="785296089"/>
    <d v="2008-10-02T00:00:00"/>
    <s v="incorrect correction code at time of change"/>
    <s v="pmc"/>
    <s v="Unknown"/>
    <n v="977"/>
    <n v="1050.42"/>
    <m/>
    <s v=""/>
    <m/>
    <m/>
    <m/>
    <x v="3"/>
  </r>
  <r>
    <d v="2012-04-23T00:00:00"/>
    <s v="Heather"/>
    <n v="250140933"/>
    <s v="Thomas L Cravens"/>
    <s v="03660635W"/>
    <x v="0"/>
    <s v="Grants Pass"/>
    <x v="1"/>
    <n v="50313677"/>
    <s v="Unknown"/>
    <s v="Ert programmed to incorrect foot drive"/>
    <s v="Billing"/>
    <s v="Unknown"/>
    <n v="294"/>
    <n v="362.82"/>
    <m/>
    <s v=""/>
    <m/>
    <m/>
    <s v="Gas meter was programmed to a 1 foot drive and should have been a 2 foot drive, billing customer for half their actual use.  This has been incorrect since prior to 2005, this customer account open since 9/3/2011."/>
    <x v="3"/>
  </r>
  <r>
    <d v="2012-04-23T00:00:00"/>
    <s v="Sandy"/>
    <n v="252458"/>
    <s v="Howard Keown"/>
    <s v="02674618W"/>
    <x v="0"/>
    <s v="Klamath Falls"/>
    <x v="1"/>
    <n v="344312609"/>
    <s v="unknown"/>
    <s v="Ert programmed to incorrect foot drive/ also stopped meter"/>
    <s v="Billing"/>
    <s v="Unknown"/>
    <n v="4487"/>
    <n v="5366.01"/>
    <m/>
    <s v=""/>
    <m/>
    <m/>
    <s v="Gas meter was programmed to a 1 foot drive and should have been a 2 foot drive, billing customer for half their actual use.  This has been incorrect since prior to 2005, this customer account open since 2/5/1990, also meter was stopped for prev 18 months."/>
    <x v="3"/>
  </r>
  <r>
    <d v="2012-04-27T00:00:00"/>
    <s v="Kim"/>
    <n v="450118696"/>
    <s v="Monica Garvin"/>
    <n v="636840"/>
    <x v="0"/>
    <s v="Central Point"/>
    <x v="1"/>
    <n v="442313017"/>
    <d v="2006-06-06T00:00:00"/>
    <s v="Ert was not sending correct read"/>
    <s v="Zero use"/>
    <s v="Gas serviceman"/>
    <n v="1555"/>
    <n v="2125.69"/>
    <m/>
    <s v=""/>
    <m/>
    <m/>
    <s v="Missed stopped ert in 2009"/>
    <x v="3"/>
  </r>
  <r>
    <d v="2012-04-27T00:00:00"/>
    <s v="Mary"/>
    <n v="125241"/>
    <s v="Micro Trains Line"/>
    <n v="830608"/>
    <x v="0"/>
    <s v="Talent"/>
    <x v="1"/>
    <n v="148296101"/>
    <d v="2008-09-05T00:00:00"/>
    <s v="Regulator &amp; meter set at 5# cust billed at 7 inches "/>
    <s v="PMC"/>
    <s v="Gas serviceman"/>
    <n v="5217"/>
    <n v="5007.05"/>
    <m/>
    <s v=""/>
    <m/>
    <m/>
    <s v="Per svc work order 148296101 regulator replaced 9/05/2008 &amp; set to wrong correction code of 7 inches in CSS when meter actually was a 5 #"/>
    <x v="3"/>
  </r>
  <r>
    <d v="2012-04-30T00:00:00"/>
    <s v="Heather"/>
    <n v="370111583"/>
    <s v="John Allen Barnes"/>
    <s v="02510938W"/>
    <x v="0"/>
    <s v="Medford"/>
    <x v="1"/>
    <n v="295313094"/>
    <d v="2012-04-06T00:00:00"/>
    <s v="Stopped meter not caught in field"/>
    <s v="Zero use"/>
    <s v="Gas serviceman"/>
    <n v="72"/>
    <n v="91.47"/>
    <m/>
    <s v=""/>
    <m/>
    <m/>
    <s v="On 4/6/12 gas serviceman out to check for stopped meter and advised meter registering, yet customer using gas hot water heater. New meter shows use and this is consistent year round user.  Lost 8 months of rebill."/>
    <x v="3"/>
  </r>
  <r>
    <d v="2012-05-03T00:00:00"/>
    <s v="Mary"/>
    <n v="262512"/>
    <s v="Malin Elementary School"/>
    <n v="814968"/>
    <x v="0"/>
    <s v="Malin"/>
    <x v="1"/>
    <n v="344314531"/>
    <d v="2008-07-30T00:00:00"/>
    <s v="Incorrect Correctiion Code"/>
    <s v="Gas serviceman"/>
    <s v="Gas Serviceman"/>
    <n v="4799"/>
    <n v="5385.96"/>
    <m/>
    <s v=""/>
    <m/>
    <m/>
    <s v="Gas serviceman found acct has been billing incorrection code of 7 inches when meter set at 2 pounds.  Error occurred when meter was changed 7/30/2008. "/>
    <x v="3"/>
  </r>
  <r>
    <d v="2012-05-07T00:00:00"/>
    <s v="Heather"/>
    <n v="250131541"/>
    <s v="Devon Sweat"/>
    <n v="232469"/>
    <x v="0"/>
    <s v="Moscow"/>
    <x v="0"/>
    <n v="50314684"/>
    <d v="2011-04-28T00:00:00"/>
    <s v="Stopped ert, not caught on first field visit"/>
    <s v="Zero use"/>
    <s v="Gas serviceman/ Billing"/>
    <n v="624"/>
    <n v="588.86"/>
    <m/>
    <s v=""/>
    <m/>
    <m/>
    <s v="Ert stopped on the gas meter. Field visit on 4/28/11 showed manual read different than ert reads, but was not caught by serviceman or billing.  Field visit on 5/7/12 confirmed ert was stopped."/>
    <x v="3"/>
  </r>
  <r>
    <d v="2012-05-21T00:00:00"/>
    <s v="Kim"/>
    <n v="90129987"/>
    <s v="Viking Construction"/>
    <n v="228122"/>
    <x v="0"/>
    <s v="Airway Heights"/>
    <x v="2"/>
    <n v="589314829"/>
    <d v="2010-05-13T00:00:00"/>
    <s v="Stopped meter since install "/>
    <s v="Zero use"/>
    <s v="Gas Serviceman"/>
    <n v="1475"/>
    <n v="1488.53"/>
    <m/>
    <s v=""/>
    <m/>
    <m/>
    <s v="Meter stopped since meter was installed, we sent out meter check 06/04/2010, caught 05/15/2012"/>
    <x v="3"/>
  </r>
  <r>
    <d v="2012-05-21T00:00:00"/>
    <s v="Kim "/>
    <n v="90007922"/>
    <s v="Cedar Creek Village IV"/>
    <n v="403076"/>
    <x v="0"/>
    <s v="Spokane"/>
    <x v="2"/>
    <n v="50314520"/>
    <d v="2008-11-26T00:00:00"/>
    <s v="Stopped meter not caught in field "/>
    <s v="Zero use"/>
    <s v="Gas Serviceman"/>
    <n v="1613"/>
    <n v="2079.85"/>
    <m/>
    <s v=""/>
    <m/>
    <m/>
    <s v="First check for stopped was sent 11/26/08 and was not caught, second check was sent 05/02/12 came back stopped. "/>
    <x v="3"/>
  </r>
  <r>
    <d v="2012-05-23T00:00:00"/>
    <s v="Heather"/>
    <n v="145842"/>
    <s v="James E Nickels"/>
    <n v="814969"/>
    <x v="0"/>
    <s v="Central Point"/>
    <x v="1"/>
    <n v="932296100"/>
    <d v="2008-05-13T00:00:00"/>
    <s v="Incorrect Correctiion Code"/>
    <s v="Field visit"/>
    <s v="Gas"/>
    <n v="648"/>
    <n v="1125.77"/>
    <m/>
    <s v=""/>
    <m/>
    <m/>
    <s v="Gas meter was installed 5/13/2008 with an incorrect correction code of 1 and should have been a 4.  The customer has been underbilled by 7%."/>
    <x v="3"/>
  </r>
  <r>
    <d v="2012-05-30T00:00:00"/>
    <s v="Heather"/>
    <n v="450110714"/>
    <s v="Lucretia L Donahue-Reed"/>
    <n v="224770"/>
    <x v="0"/>
    <s v="Coeur d'Alene"/>
    <x v="0"/>
    <n v="540315484"/>
    <d v="2007-05-09T00:00:00"/>
    <s v="Meter removed from account in error"/>
    <s v="CSR"/>
    <s v="Gas"/>
    <n v="3761"/>
    <n v="4175.6400000000003"/>
    <m/>
    <s v=""/>
    <m/>
    <m/>
    <s v="There was a structure fire here in 2007 and the trouble order indicated the meter was removed.  Meter was removed from account as of 5/9/2007.  On 5/21 a CSR took a call from the customer and the customer mentioned having gas service.  Field order 540315484 verified that the meter is still in the field and was never removed.  There is also an atmospheric corrosion order on the account from 10/26/11 stating that the meter was there but the order was never worked and is still pending dispatch."/>
    <x v="3"/>
  </r>
  <r>
    <d v="2012-06-04T00:00:00"/>
    <s v="Heather"/>
    <n v="130144195"/>
    <s v="United Family Fellowship"/>
    <n v="814965"/>
    <x v="0"/>
    <s v="Klamath Falls"/>
    <x v="1"/>
    <n v="99316052"/>
    <d v="2008-07-14T00:00:00"/>
    <s v="Incorrect correction code"/>
    <s v="Field visit"/>
    <s v="Gas"/>
    <n v="141"/>
    <n v="151.21"/>
    <m/>
    <s v=""/>
    <m/>
    <m/>
    <s v="Gas meter changed on 7/14/2008 and meter was installed with correction code of 1 and should have been a correction code of 4."/>
    <x v="3"/>
  </r>
  <r>
    <d v="2012-06-04T00:00:00"/>
    <s v="Heather"/>
    <n v="248717"/>
    <s v="Fairhaven Elementary"/>
    <n v="814965"/>
    <x v="0"/>
    <s v="Klamath Falls"/>
    <x v="1"/>
    <n v="99316052"/>
    <d v="2008-07-14T00:00:00"/>
    <s v="Incorrect correction code"/>
    <s v="Field visit"/>
    <s v="Gas"/>
    <n v="1197"/>
    <n v="1488.74"/>
    <m/>
    <s v=""/>
    <m/>
    <m/>
    <s v="Gas meter changed on 7/14/2008 and meter was installed with correction code of 1 and should have been a correction code of 4."/>
    <x v="3"/>
  </r>
  <r>
    <d v="2012-06-07T00:00:00"/>
    <s v="Kim"/>
    <n v="410083557"/>
    <s v="Lucille Denman"/>
    <n v="85521107"/>
    <x v="1"/>
    <s v="Spokane"/>
    <x v="2"/>
    <n v="344316106"/>
    <d v="2010-11-22T00:00:00"/>
    <s v="Meter installed at address but not in system"/>
    <s v="CSR"/>
    <s v="Electric Constrcution"/>
    <m/>
    <s v=""/>
    <n v="15621"/>
    <n v="2051.89"/>
    <m/>
    <m/>
    <s v="Garage meter was installed 11/22/2010 and never in the system. "/>
    <x v="3"/>
  </r>
  <r>
    <d v="2012-06-07T00:00:00"/>
    <s v="Mary"/>
    <n v="490099446"/>
    <s v="Aileen Taylor"/>
    <n v="45722"/>
    <x v="1"/>
    <s v="Spokane"/>
    <x v="2"/>
    <n v="491295563"/>
    <d v="1905-05-30T00:00:00"/>
    <s v="Meter not registering all the usage because of open pot clip"/>
    <s v="Meterman"/>
    <s v="Electric Meter Shop"/>
    <m/>
    <s v=""/>
    <n v="50950"/>
    <n v="3874.98"/>
    <m/>
    <m/>
    <s v="Per sample meter test. Mtrman found E mtr installed with open potential clip in 1977 that was not removed thus meter only registered 50% of total use. "/>
    <x v="3"/>
  </r>
  <r>
    <d v="2012-06-08T00:00:00"/>
    <s v="Mary "/>
    <n v="650027490"/>
    <s v="KSKN TV Station 2"/>
    <s v="C12169639"/>
    <x v="1"/>
    <s v="Spokane"/>
    <x v="2"/>
    <n v="491315641"/>
    <d v="1905-06-28T00:00:00"/>
    <s v="Meter was not registering all the load because of burnt wiring"/>
    <s v="Meterman"/>
    <s v="Electric Meter Shop"/>
    <m/>
    <s v=""/>
    <n v="886286"/>
    <n v="70127.86"/>
    <n v="1203"/>
    <s v="Ed"/>
    <s v="Meterman found B potential and c current wires blown. Meter was only registering 1/3 usage. I calculated lost usage from June 2009 indicated that's when usage dropped. "/>
    <x v="3"/>
  </r>
  <r>
    <d v="2012-06-08T00:00:00"/>
    <s v="Sarah"/>
    <n v="10077418"/>
    <s v="Red Oak Glass"/>
    <n v="620321"/>
    <x v="0"/>
    <s v="Central Point"/>
    <x v="1"/>
    <n v="883315967"/>
    <s v="Prior to 2006"/>
    <s v="Ert installed as 1ft drive but shouldve been 2ft drive. Cust billed only 1/2 of actual use."/>
    <s v="Disconnect read"/>
    <s v="Gas"/>
    <n v="50191"/>
    <n v="62684.26"/>
    <m/>
    <s v=""/>
    <m/>
    <m/>
    <s v="Ert installed as 1ft drive but shouldve been 2ft drive. Cust billed only 1/2 of actual use."/>
    <x v="3"/>
  </r>
  <r>
    <d v="2012-06-21T00:00:00"/>
    <s v="Heather"/>
    <n v="770050443"/>
    <s v="Advanced Fire Systems Inc"/>
    <n v="156732"/>
    <x v="0"/>
    <s v="Spokane"/>
    <x v="2"/>
    <n v="883317534"/>
    <d v="2012-03-01T00:00:00"/>
    <s v="Stopped meter not caught "/>
    <s v="Zero use report"/>
    <s v="Gas"/>
    <n v="105"/>
    <n v="91.25"/>
    <m/>
    <s v=""/>
    <m/>
    <m/>
    <s v="Gas meter was stopped and not caught on 3/15/12 field visit.  Broken index changed then but meter was also stopped.  Was also not caught from zero use report until 3rd month."/>
    <x v="3"/>
  </r>
  <r>
    <d v="2012-06-28T00:00:00"/>
    <s v="Kim"/>
    <n v="170142446"/>
    <s v="Luke A Ives"/>
    <n v="25036543"/>
    <x v="1"/>
    <s v="Reardan"/>
    <x v="2"/>
    <n v="540317224"/>
    <s v="Prior to 2006"/>
    <s v="Switched meter with another address"/>
    <s v="CSR"/>
    <s v="Electric Constrcution"/>
    <m/>
    <s v=""/>
    <n v="3030"/>
    <n v="251.43"/>
    <m/>
    <m/>
    <s v="meter was switched with another address, customer was being billed zero"/>
    <x v="3"/>
  </r>
  <r>
    <d v="2012-07-02T00:00:00"/>
    <s v="Kim"/>
    <n v="90050922"/>
    <s v="McGoven School "/>
    <s v="09624703W"/>
    <x v="0"/>
    <s v="Winston"/>
    <x v="1"/>
    <n v="589296099"/>
    <d v="2009-08-06T00:00:00"/>
    <s v="Msa is a code 4 but should be a code 5"/>
    <s v="PMC"/>
    <s v="Gas "/>
    <n v="3288"/>
    <n v="3556.08"/>
    <m/>
    <s v=""/>
    <m/>
    <m/>
    <s v="MSA was set up as a code 4 and should have been a code 5, resulting in a 20% lost revune"/>
    <x v="3"/>
  </r>
  <r>
    <d v="2012-07-03T00:00:00"/>
    <s v="Kim "/>
    <n v="262512"/>
    <s v="Malin Elementary School "/>
    <n v="814968"/>
    <x v="0"/>
    <s v="Malin"/>
    <x v="1"/>
    <n v="687296100"/>
    <d v="2012-05-03T00:00:00"/>
    <s v="Meter correction code was set a 1 and should have been a 4."/>
    <s v="PMC"/>
    <s v="Billing"/>
    <n v="186"/>
    <n v="197.57"/>
    <m/>
    <s v=""/>
    <m/>
    <m/>
    <s v="Correction code was set as a 1 and should have been a 4, resulting in the customer being under billed. "/>
    <x v="3"/>
  </r>
  <r>
    <d v="2012-07-03T00:00:00"/>
    <s v="Sarah"/>
    <n v="131467"/>
    <s v="Budge McHugh Supply Co."/>
    <n v="612366"/>
    <x v="0"/>
    <s v="Medford"/>
    <x v="1"/>
    <n v="246316524"/>
    <d v="2009-07-01T00:00:00"/>
    <s v="Ert programmed to incorrect drive"/>
    <s v="Meter Change"/>
    <s v="Gas"/>
    <n v="4471"/>
    <n v="4477.2299999999996"/>
    <m/>
    <s v=""/>
    <m/>
    <m/>
    <s v="Ert installed as 1ft drive but shouldve been 2ft drive. Cust billed only 1/2 of actual use."/>
    <x v="3"/>
  </r>
  <r>
    <d v="2012-07-09T00:00:00"/>
    <s v="Pam"/>
    <n v="730134643"/>
    <s v="Connell Oil Inc"/>
    <n v="222610"/>
    <x v="0"/>
    <s v="Spokane Valley"/>
    <x v="2"/>
    <n v="99320077"/>
    <d v="2004-11-17T00:00:00"/>
    <s v="Meter installed at wrong location"/>
    <s v="customer"/>
    <s v="Gas"/>
    <n v="1285"/>
    <n v="1212.8900000000001"/>
    <m/>
    <s v=""/>
    <m/>
    <m/>
    <s v="moved gas meter 00222610 from account 730134643 to account 650082178"/>
    <x v="3"/>
  </r>
  <r>
    <d v="2012-07-09T00:00:00"/>
    <s v="Theresa"/>
    <n v="730147062"/>
    <s v="Fairmount Memorial Park"/>
    <n v="83667151"/>
    <x v="1"/>
    <s v="Spokane"/>
    <x v="2"/>
    <n v="295320055"/>
    <d v="2010-11-20T00:00:00"/>
    <s v="Meter was removed from system, but actually only moved in field"/>
    <s v="Meter Reader"/>
    <s v="Elec mtr shop"/>
    <m/>
    <s v=""/>
    <n v="24474"/>
    <n v="2209"/>
    <m/>
    <m/>
    <m/>
    <x v="3"/>
  </r>
  <r>
    <d v="2012-07-13T00:00:00"/>
    <s v="Sarah"/>
    <n v="260721"/>
    <s v="Simplexity"/>
    <n v="505090"/>
    <x v="0"/>
    <s v="Klamath Falls"/>
    <x v="1"/>
    <n v="638319784"/>
    <d v="2007-11-19T00:00:00"/>
    <s v="Meter correction code was set a 1 and should have been a 4."/>
    <s v="PMC"/>
    <s v="Gas"/>
    <n v="1865"/>
    <n v="2360.41"/>
    <m/>
    <s v=""/>
    <m/>
    <m/>
    <s v="correction code was set as 1 and should have been a 4, resulting in the customer being under billed."/>
    <x v="3"/>
  </r>
  <r>
    <d v="2012-07-17T00:00:00"/>
    <s v="Sarah"/>
    <n v="210419"/>
    <s v="Fleming Middle School"/>
    <n v="814979"/>
    <x v="0"/>
    <s v="Grants Pass"/>
    <x v="1"/>
    <n v="148296103"/>
    <d v="2008-07-01T00:00:00"/>
    <s v="Meter correction code was set a 1 and should have been a 5."/>
    <s v="PMC"/>
    <s v="Gas"/>
    <n v="22127"/>
    <n v="24897.55"/>
    <m/>
    <s v=""/>
    <m/>
    <m/>
    <s v="correction code was set as 1 and should have been a 5, resulting in the customer being under billed."/>
    <x v="3"/>
  </r>
  <r>
    <d v="2012-07-24T00:00:00"/>
    <s v="Heather"/>
    <n v="90098997"/>
    <s v="Tom Dimond"/>
    <n v="300502"/>
    <x v="0"/>
    <s v="Cove"/>
    <x v="1"/>
    <n v="834296379"/>
    <d v="2006-10-03T00:00:00"/>
    <s v="Meter correction code was set as a 1 and should have been a 4."/>
    <s v="PMC"/>
    <s v="Gas"/>
    <n v="450"/>
    <n v="438.87"/>
    <m/>
    <s v=""/>
    <m/>
    <m/>
    <s v="Correction code was set as a 1 when meter installed and should have been a 4, underbilling the customer by 7%."/>
    <x v="3"/>
  </r>
  <r>
    <d v="2012-07-27T00:00:00"/>
    <s v="Kim "/>
    <n v="250036381"/>
    <s v="Lake Pend Oreille Sch Distr 84"/>
    <n v="940714"/>
    <x v="0"/>
    <s v="Sandpoint"/>
    <x v="0"/>
    <n v="442313280"/>
    <d v="2012-04-05T00:00:00"/>
    <s v="Gas ert was not in sync with the index"/>
    <s v="Check Raised Pressure order "/>
    <s v="Gas"/>
    <n v="4994"/>
    <n v="3691.02"/>
    <m/>
    <s v=""/>
    <m/>
    <m/>
    <s v="Ert was not in sync with index and resulted in the customer being underbilled. "/>
    <x v="3"/>
  </r>
  <r>
    <d v="2012-08-08T00:00:00"/>
    <s v="Heather"/>
    <n v="690076359"/>
    <s v="Triple R Wholesale"/>
    <n v="300566"/>
    <x v="0"/>
    <s v="White City"/>
    <x v="1"/>
    <n v="148296381"/>
    <d v="2009-06-18T00:00:00"/>
    <s v="Incorrect correction code"/>
    <s v="PMC"/>
    <s v="Gas"/>
    <n v="25"/>
    <n v="27.9"/>
    <m/>
    <s v=""/>
    <m/>
    <m/>
    <s v="Gas meter was changed on 6/18/2009 and correction code went to a 1 in error and should have stayed at a 4 (2 pound)."/>
    <x v="3"/>
  </r>
  <r>
    <d v="2012-08-15T00:00:00"/>
    <s v="Kim"/>
    <n v="770144575"/>
    <s v="Mead Park LLC"/>
    <s v="Area light"/>
    <x v="7"/>
    <s v="Mead"/>
    <x v="2"/>
    <n v="295312255"/>
    <d v="2012-04-02T00:00:00"/>
    <s v="Area light installed at address, not in system."/>
    <s v="FBR"/>
    <s v="Process Amber Fowler"/>
    <m/>
    <s v=""/>
    <m/>
    <s v=""/>
    <m/>
    <m/>
    <m/>
    <x v="3"/>
  </r>
  <r>
    <d v="2012-08-16T00:00:00"/>
    <s v="Mary"/>
    <n v="450064368"/>
    <s v="A &amp; J Select Market"/>
    <n v="151627"/>
    <x v="0"/>
    <s v="Stevenson"/>
    <x v="2"/>
    <n v="295296377"/>
    <d v="2007-05-09T00:00:00"/>
    <s v="Meter correction code was set at 1 and should have been a 4"/>
    <s v="Service Work"/>
    <s v="Gas"/>
    <n v="1406"/>
    <n v="1394.94"/>
    <m/>
    <s v=""/>
    <m/>
    <m/>
    <s v="Correction code was set as a 1 and should have been a 4, customer was under billed by 7% since 2007"/>
    <x v="3"/>
  </r>
  <r>
    <d v="2012-08-17T00:00:00"/>
    <s v="Sarah"/>
    <n v="610102493"/>
    <s v="Nez Perce Tribe Casino"/>
    <n v="740829"/>
    <x v="0"/>
    <s v="Lewiston"/>
    <x v="0"/>
    <n v="785321469"/>
    <d v="2012-06-13T00:00:00"/>
    <s v="Ert was wired incorrectly, therefore showing no use."/>
    <s v="Service Work"/>
    <s v="Gas"/>
    <n v="1880"/>
    <n v="1340.01"/>
    <m/>
    <s v=""/>
    <m/>
    <m/>
    <s v="ERT wired incorrectly showing no use when there actually was use."/>
    <x v="3"/>
  </r>
  <r>
    <d v="2012-08-22T00:00:00"/>
    <s v="Heather"/>
    <n v="126933"/>
    <s v="US Bank 300 0033153"/>
    <n v="510086"/>
    <x v="0"/>
    <s v="Ashland"/>
    <x v="1"/>
    <n v="126933"/>
    <s v="Prior to 1/2006"/>
    <s v="Meter correction code was set at 1 and should have been a 4"/>
    <s v="PMC"/>
    <s v="Unknow"/>
    <n v="1781"/>
    <n v="2158.4499999999998"/>
    <m/>
    <s v=""/>
    <m/>
    <m/>
    <s v="Correction code was set as a 1 and should have been a 4, customer was under billed by 7%."/>
    <x v="3"/>
  </r>
  <r>
    <d v="2012-08-22T00:00:00"/>
    <s v="Mary"/>
    <n v="410143641"/>
    <s v="Tracy Sandoval"/>
    <s v="04180441W"/>
    <x v="0"/>
    <s v="Grants Pass"/>
    <x v="1"/>
    <n v="197322417"/>
    <d v="1998-03-13T00:00:00"/>
    <s v="Gas ert was programmed to a one foot drive when should be a 2 foot"/>
    <s v="Meter reader"/>
    <s v="gas"/>
    <n v="206"/>
    <n v="234.89"/>
    <m/>
    <s v=""/>
    <m/>
    <m/>
    <s v="Ert programmed to wrong foot drive, customer only billed 1/2 the actual usage"/>
    <x v="3"/>
  </r>
  <r>
    <d v="2012-09-07T00:00:00"/>
    <s v="Heather"/>
    <n v="2519755"/>
    <s v="Central Valley School District 356"/>
    <n v="38122"/>
    <x v="1"/>
    <s v="Spokane Valley"/>
    <x v="2"/>
    <n v="540322933"/>
    <d v="2012-05-24T00:00:00"/>
    <s v="Burnt wiring not resolved on 1st field request"/>
    <s v="Billing"/>
    <s v="Electric metershop"/>
    <m/>
    <s v=""/>
    <n v="1720"/>
    <n v="559.88"/>
    <n v="90"/>
    <m/>
    <s v="In April of this year, the customer’s use dropped dramatically.  An order was sent by billing to check the meter.  It was found that the meter was only registering 1/3 as the wiring was burned.  This was not corrected until 9/5/12.  "/>
    <x v="3"/>
  </r>
  <r>
    <d v="2012-09-07T00:00:00"/>
    <s v="Heather"/>
    <n v="290124707"/>
    <s v="Michael D Crane"/>
    <n v="217359"/>
    <x v="0"/>
    <s v="Clarkston"/>
    <x v="2"/>
    <n v="63823189"/>
    <d v="2006-06-17T00:00:00"/>
    <s v="Incorrect correction code"/>
    <s v="Field visit"/>
    <s v="Construction office"/>
    <n v="675"/>
    <n v="692.67"/>
    <m/>
    <s v=""/>
    <m/>
    <m/>
    <s v="Gas meter was changed on 6/17/2006 on a paper job.  The correction code went to a 4 (2 pound set), but was never changed on the system and the customer was billed at a 1 (7 inches), under billing them by 7%."/>
    <x v="3"/>
  </r>
  <r>
    <d v="2012-09-10T00:00:00"/>
    <s v="Heather"/>
    <n v="450134263"/>
    <s v="Paul F Sands"/>
    <n v="12179116"/>
    <x v="1"/>
    <s v="Saint Maries"/>
    <x v="0"/>
    <n v="197298574"/>
    <d v="2010-11-04T00:00:00"/>
    <s v="Meter reconnected in field but not on account"/>
    <s v="Field visit"/>
    <s v="CSR/ Meter shop"/>
    <m/>
    <s v=""/>
    <n v="25569"/>
    <n v="3063.29"/>
    <m/>
    <m/>
    <s v="Meter shut off at pole 5/18/2010.  Reconnect order was sent 11/4/10 and cancelled on workplace but not in field so was reconnected but customer not being billed.  Meter was not read by meter reading and field visit 2/2012 failed to catch the situation."/>
    <x v="3"/>
  </r>
  <r>
    <d v="2012-09-10T00:00:00"/>
    <s v="Heather"/>
    <n v="610143850"/>
    <s v="Itani Development LLC I"/>
    <n v="13009952"/>
    <x v="1"/>
    <s v="Pullman"/>
    <x v="2"/>
    <n v="246314584"/>
    <d v="2012-05-04T00:00:00"/>
    <s v="Meter not installed on the system"/>
    <s v="Field visit"/>
    <s v="Electric serviceman"/>
    <m/>
    <s v=""/>
    <n v="3895"/>
    <n v="305.43"/>
    <m/>
    <m/>
    <s v="Electric meter was installedo n 5/4/12, but was not put on the system because the mobile order was not resolved correctly."/>
    <x v="3"/>
  </r>
  <r>
    <d v="2012-09-12T00:00:00"/>
    <s v="Heather"/>
    <n v="153724"/>
    <s v="Sacred Heart School"/>
    <n v="300619"/>
    <x v="0"/>
    <s v="Medford"/>
    <x v="1"/>
    <n v="442323513"/>
    <d v="2007-12-27T00:00:00"/>
    <s v="Incorrect correction code"/>
    <s v="Field visit"/>
    <s v="Unknown"/>
    <n v="310"/>
    <n v="3683.6"/>
    <m/>
    <s v=""/>
    <m/>
    <m/>
    <s v="Gas meter was changed on 12/27/2007 and the correction code was changed to a 1 in error and should have stayed at a 2 pound code.  The customer was underbilled by 7 %."/>
    <x v="3"/>
  </r>
  <r>
    <d v="2012-09-13T00:00:00"/>
    <s v="Heather"/>
    <n v="202813"/>
    <s v="School Dist 7"/>
    <n v="814973"/>
    <x v="0"/>
    <s v="Grants Pass"/>
    <x v="1"/>
    <n v="491323269"/>
    <d v="2008-07-07T00:00:00"/>
    <s v="Incorrect correction code"/>
    <s v="Field visit"/>
    <s v="Unknown"/>
    <n v="5879"/>
    <n v="6703.56"/>
    <m/>
    <s v=""/>
    <m/>
    <m/>
    <s v="Gas meter was changed on 7/7/2008 and the correction code was changed to a 2 in error and should have been a 4 (2 pound).  The customer was underbilled by 7%."/>
    <x v="3"/>
  </r>
  <r>
    <d v="2012-09-14T00:00:00"/>
    <s v="Heather"/>
    <n v="1420396"/>
    <s v="Holiday Inn Express"/>
    <s v="C13800074"/>
    <x v="1"/>
    <s v="Pullman"/>
    <x v="2"/>
    <n v="1323731"/>
    <d v="2012-05-28T00:00:00"/>
    <s v="CT installed incorrectly by crew"/>
    <s v="Field visit"/>
    <s v="Electric linemen"/>
    <m/>
    <s v=""/>
    <n v="129935"/>
    <n v="13762.67"/>
    <n v="260"/>
    <m/>
    <s v="Transformer changed out on 5/28/12 by crew.  Meterman was not involved in change out and old cts installed incorrectly causing customer to be billed for only 39% of their use."/>
    <x v="3"/>
  </r>
  <r>
    <d v="2012-09-19T00:00:00"/>
    <s v="Heather"/>
    <n v="410032888"/>
    <s v="Linda Kiss"/>
    <n v="508296"/>
    <x v="0"/>
    <s v="Genesse"/>
    <x v="0"/>
    <n v="50320670"/>
    <d v="2012-07-13T00:00:00"/>
    <s v="Meter not installed on the system"/>
    <s v="Customer call"/>
    <s v="Serviceman"/>
    <n v="30"/>
    <n v="25.69"/>
    <m/>
    <s v=""/>
    <m/>
    <m/>
    <s v="Gas meter installed 7/13/12.  Mobile order not resolved correctly so meter was not put in system.  Customer called to advise."/>
    <x v="3"/>
  </r>
  <r>
    <d v="2012-09-24T00:00:00"/>
    <s v="Heather"/>
    <n v="130141740"/>
    <s v="Christopher B Murdock"/>
    <n v="661892"/>
    <x v="0"/>
    <s v="Klamath Falls"/>
    <x v="1"/>
    <n v="1312950"/>
    <d v="2012-04-02T00:00:00"/>
    <s v="Mark sense cards not completed"/>
    <s v="Billing"/>
    <s v="Meter reading/billing"/>
    <n v="112"/>
    <n v="169.91"/>
    <m/>
    <s v=""/>
    <m/>
    <m/>
    <s v="Gas meter was changed on 4/2/12 and ert number was not entered on new meter.  This should have produced a mark sense card each month, but biling did not receive any.  This was on the accounts not billed report, but was missed by billing."/>
    <x v="3"/>
  </r>
  <r>
    <d v="2012-09-25T00:00:00"/>
    <s v="Kim "/>
    <n v="210503"/>
    <s v="Duro Last Roofing Inc"/>
    <s v="09438026W"/>
    <x v="0"/>
    <s v="Grants Pass"/>
    <x v="1"/>
    <n v="883324273"/>
    <d v="2008-06-24T00:00:00"/>
    <s v="Incorrect correction code"/>
    <s v="Service Work"/>
    <s v="Gas"/>
    <n v="16316"/>
    <n v="17937.23"/>
    <m/>
    <s v=""/>
    <m/>
    <m/>
    <s v="Gas meter was checked and found that we had it the correction code set at 7 and should have been a 5, customer was under billed by 20% "/>
    <x v="3"/>
  </r>
  <r>
    <d v="2012-10-08T00:00:00"/>
    <s v="Heather"/>
    <n v="228131"/>
    <s v="Kathy G Bailey"/>
    <s v="0U892997W"/>
    <x v="0"/>
    <s v="Winchester"/>
    <x v="1"/>
    <n v="50296021"/>
    <d v="2012-06-26T00:00:00"/>
    <s v="Meter change not processed"/>
    <s v="Zero use report"/>
    <s v="Billing"/>
    <n v="32"/>
    <n v="37.85"/>
    <m/>
    <s v=""/>
    <m/>
    <m/>
    <s v="Gas meter was changed on PMC order 6/26/2012.  The meter change kicked out an exception to the gas mobile folder and the billing rep did not process the meter change on the account.  We billed for 3 months with reads off the removed meter/ert billing the customer for zero use.  "/>
    <x v="3"/>
  </r>
  <r>
    <d v="2012-10-09T00:00:00"/>
    <s v="Heather"/>
    <n v="177489"/>
    <s v="Office Depot Inc"/>
    <n v="640764"/>
    <x v="0"/>
    <s v="Medford"/>
    <x v="1"/>
    <m/>
    <d v="2007-12-17T00:00:00"/>
    <s v="Incorrect correction code"/>
    <s v="Field visit"/>
    <s v="Mobile/ billing"/>
    <n v="986"/>
    <n v="1075.54"/>
    <m/>
    <s v=""/>
    <m/>
    <m/>
    <s v="Meter was changed on 9/7/2007 and the correction code was changed from a 2 pound to 7 inch correction code in error.  It looks like a billing specialist rebilled the next 2 months due to the incorrect correction code but the correction code did not get changed to the correct code so they were underbilled by 7% since."/>
    <x v="3"/>
  </r>
  <r>
    <d v="2012-10-09T00:00:00"/>
    <s v="Heather"/>
    <n v="177485"/>
    <s v="Michaels Stores Inc"/>
    <n v="248083"/>
    <x v="0"/>
    <s v="Medford"/>
    <x v="1"/>
    <m/>
    <d v="2007-09-14T00:00:00"/>
    <s v="Incorrect correction code"/>
    <s v="Field visit"/>
    <s v="Mobile  "/>
    <n v="129"/>
    <n v="167.51"/>
    <m/>
    <s v=""/>
    <m/>
    <m/>
    <s v="Gas meter was changed on 8/16/2007 and correction code went from a 2 pound to 7 inches in error, underbilling the customer by 7%."/>
    <x v="3"/>
  </r>
  <r>
    <d v="2012-10-09T00:00:00"/>
    <s v="Heather"/>
    <n v="330045295"/>
    <s v="Gap Inc"/>
    <n v="640765"/>
    <x v="0"/>
    <s v="Medford"/>
    <x v="1"/>
    <m/>
    <d v="2007-12-17T00:00:00"/>
    <s v="Incorrect correction code"/>
    <s v="Field visit"/>
    <s v="Mobile/ billing"/>
    <n v="3255"/>
    <n v="3876.56"/>
    <m/>
    <s v=""/>
    <m/>
    <m/>
    <s v="Meter was changed on 9/7/2007 and the correction code was changed from a 2 pound to 7 inch correction code in error.  It looks like a billing specialist rebilled the next 2 months due to the incorrect correction code but the correction code did not get changed to the correct code so they were underbilled by 7% since."/>
    <x v="3"/>
  </r>
  <r>
    <d v="2012-10-12T00:00:00"/>
    <s v="Heather"/>
    <n v="730137122"/>
    <s v="Joe Monkey"/>
    <n v="652810"/>
    <x v="0"/>
    <s v="Roseburg"/>
    <x v="1"/>
    <n v="785324711"/>
    <d v="2011-04-15T00:00:00"/>
    <s v="Ert programmed to an incorrect foot drive"/>
    <s v="Field visit"/>
    <s v="Gas"/>
    <n v="3661"/>
    <n v="3971.53"/>
    <m/>
    <s v=""/>
    <m/>
    <m/>
    <s v="Gas meter was changed here on 4/15/11 when the customer opened their account.  It was found that the ert on the meter was programmed to a 1 foot drive and should have been a 2 foot drive, underbilling the customer by half their use."/>
    <x v="3"/>
  </r>
  <r>
    <d v="2012-10-12T00:00:00"/>
    <s v="Heather"/>
    <n v="10050075"/>
    <s v="General Pneumatic Tools"/>
    <n v="194758"/>
    <x v="0"/>
    <s v="Post Falls"/>
    <x v="0"/>
    <n v="1325109"/>
    <d v="2009-03-25T00:00:00"/>
    <s v="Ert programmed to an incorrect foot drive"/>
    <s v="Field visit"/>
    <s v="Gas"/>
    <n v="2828"/>
    <n v="2507.37"/>
    <m/>
    <s v=""/>
    <m/>
    <m/>
    <s v="Ert was changed on the gas meter on 3/25/2009.  The ert was programmed at a 1 foot drive and should have been a 2 foot drive, under billing the customer by half their actual usage."/>
    <x v="3"/>
  </r>
  <r>
    <d v="2012-10-15T00:00:00"/>
    <s v="Heather"/>
    <n v="130149511"/>
    <s v="Peters Square Apts"/>
    <n v="12179422"/>
    <x v="1"/>
    <s v="Spokane"/>
    <x v="2"/>
    <m/>
    <d v="2012-05-07T00:00:00"/>
    <s v="Meter not installed on the system"/>
    <s v="Field visit"/>
    <s v="Electric metershop"/>
    <m/>
    <s v=""/>
    <n v="563"/>
    <n v="73.14"/>
    <m/>
    <m/>
    <s v="5 electric meters were installed the beginning of May by the meter shop with no mobile orders so they did not get installed on the workplace."/>
    <x v="3"/>
  </r>
  <r>
    <d v="2012-10-15T00:00:00"/>
    <s v="Heather"/>
    <n v="130149525"/>
    <s v="Peters Square Apts"/>
    <n v="12179419"/>
    <x v="1"/>
    <s v="Spokane"/>
    <x v="2"/>
    <m/>
    <d v="2012-05-07T00:00:00"/>
    <s v="Meter not installed on the system"/>
    <s v="Field visit"/>
    <s v="Electric metershop"/>
    <m/>
    <s v=""/>
    <n v="281"/>
    <n v="52.44"/>
    <m/>
    <m/>
    <s v="5 electric meters were installed the beginning of May by the meter shop with no mobile orders so they did not get installed on the workplace."/>
    <x v="3"/>
  </r>
  <r>
    <d v="2012-10-15T00:00:00"/>
    <s v="Heather"/>
    <n v="210149382"/>
    <s v="Peters Square Apts"/>
    <n v="12179421"/>
    <x v="1"/>
    <s v="Spokane"/>
    <x v="2"/>
    <m/>
    <d v="2012-05-07T00:00:00"/>
    <s v="Meter not installed on the system"/>
    <s v="Field visit"/>
    <s v="Electric metershop"/>
    <m/>
    <s v=""/>
    <n v="864"/>
    <n v="52.37"/>
    <m/>
    <m/>
    <s v="5 electric meters were installed the beginning of May by the meter shop with no mobile orders so they did not get installed on the workplace."/>
    <x v="3"/>
  </r>
  <r>
    <d v="2012-10-15T00:00:00"/>
    <s v="Heather"/>
    <n v="290149524"/>
    <s v="Peters Square Apts"/>
    <n v="12178385"/>
    <x v="1"/>
    <s v="Spokane"/>
    <x v="2"/>
    <m/>
    <d v="2012-05-07T00:00:00"/>
    <s v="Meter not installed on the system"/>
    <s v="Field visit"/>
    <s v="Electric metershop"/>
    <m/>
    <s v=""/>
    <n v="508"/>
    <n v="69.040000000000006"/>
    <m/>
    <m/>
    <s v="5 electric meters were installed the beginning of May by the meter shop with no mobile orders so they did not get installed on the workplace."/>
    <x v="3"/>
  </r>
  <r>
    <d v="2012-10-15T00:00:00"/>
    <s v="Heather"/>
    <n v="730063687"/>
    <s v="Peters Square Apts"/>
    <n v="12179420"/>
    <x v="1"/>
    <s v="Spokane"/>
    <x v="2"/>
    <m/>
    <d v="2012-05-07T00:00:00"/>
    <s v="Meter not installed on the system"/>
    <s v="Field visit"/>
    <s v="Electric metershop"/>
    <m/>
    <s v=""/>
    <n v="2066"/>
    <n v="305.27"/>
    <m/>
    <m/>
    <s v="5 electric meters were installed the beginning of May by the meter shop with no mobile orders so they did not get installed on the workplace."/>
    <x v="3"/>
  </r>
  <r>
    <d v="2012-10-15T00:00:00"/>
    <s v="Heather"/>
    <n v="182905"/>
    <s v="Litha Body Shop"/>
    <s v="09623447W"/>
    <x v="0"/>
    <s v="Medford"/>
    <x v="1"/>
    <n v="834296101"/>
    <d v="2008-11-17T00:00:00"/>
    <s v="Incorrect correction code"/>
    <s v="Field visit"/>
    <s v="Gas"/>
    <n v="2231"/>
    <n v="2309.8200000000002"/>
    <m/>
    <s v=""/>
    <m/>
    <m/>
    <s v="Gas meter was changed 11/17/2008 and the correction code was set at a code 6 (2 pound nontc) and should have been a code 4 (2 pound tc).  The customer was underbilled."/>
    <x v="3"/>
  </r>
  <r>
    <d v="2012-10-17T00:00:00"/>
    <s v="Heather"/>
    <n v="1625322"/>
    <s v="Ewan Water Assoc"/>
    <n v="44615"/>
    <x v="1"/>
    <s v="Saint John"/>
    <x v="2"/>
    <n v="687295569"/>
    <s v="Unknown"/>
    <s v="Burnt pot coil"/>
    <s v="Sample meter test"/>
    <s v="Equipment failure"/>
    <m/>
    <s v=""/>
    <n v="13631"/>
    <n v="932.02"/>
    <m/>
    <m/>
    <s v="During sample meter test on 10/2/12 found that meter had a burnt pot coil and was registering less than half actual use.  Unable to determine exactly when this occurred. Lost use and dollars are for prior 6 months based on use on new meter."/>
    <x v="3"/>
  </r>
  <r>
    <d v="2012-10-17T00:00:00"/>
    <s v="Mary"/>
    <n v="129493"/>
    <s v="Providence Hospital"/>
    <n v="300659"/>
    <x v="0"/>
    <s v="Medford"/>
    <x v="1"/>
    <n v="785325253"/>
    <d v="2011-07-11T00:00:00"/>
    <s v="Incorrect correction code"/>
    <s v="Field visit"/>
    <s v="Gas"/>
    <n v="1180"/>
    <n v="1246.3699999999999"/>
    <m/>
    <s v=""/>
    <m/>
    <m/>
    <s v="Meter was changed 7/11/12 &amp; pressure raised from 2 lb to 5 lb.  Correction code update was not entered into the computer. Customer was under billed."/>
    <x v="3"/>
  </r>
  <r>
    <d v="2012-10-18T00:00:00"/>
    <s v="Pam"/>
    <n v="530104201"/>
    <s v="Wal-Mart Stores Inc"/>
    <n v="653807"/>
    <x v="0"/>
    <s v="Eagle Point"/>
    <x v="1"/>
    <n v="687324658"/>
    <d v="2011-11-10T00:00:00"/>
    <s v="Ert programmed to an incorrect foot drive"/>
    <s v="Field visit"/>
    <s v="gas"/>
    <n v="145680"/>
    <n v="161659.85999999999"/>
    <m/>
    <s v=""/>
    <m/>
    <m/>
    <s v="gas mtr changed 11-10-2011 and gas meter was programmed wrong from factory  with a 5 cu rate and should have been 100 cu  underbilled "/>
    <x v="3"/>
  </r>
  <r>
    <d v="2012-10-22T00:00:00"/>
    <s v="Sarah"/>
    <n v="250087342"/>
    <s v="Oregon Swiss Precision"/>
    <n v="626195"/>
    <x v="0"/>
    <s v="Grants Pass"/>
    <x v="1"/>
    <n v="1325561"/>
    <d v="2004-06-22T00:00:00"/>
    <s v="Meter installed at premise but never entered in CSS so not sure how much have used."/>
    <s v="Field visit"/>
    <s v="Gas"/>
    <n v="106"/>
    <n v="124.8"/>
    <m/>
    <s v=""/>
    <m/>
    <m/>
    <s v="Meter was installed at address, but never input on CSS back in 2004 so not exactly sure how many therms have been used since."/>
    <x v="3"/>
  </r>
  <r>
    <d v="2012-10-24T00:00:00"/>
    <s v="Heather"/>
    <n v="2410407"/>
    <s v="Mark Keller"/>
    <n v="67460534"/>
    <x v="1"/>
    <s v="Otis Orchards "/>
    <x v="2"/>
    <n v="1325713"/>
    <d v="2012-06-28T00:00:00"/>
    <s v="Meter removed on CSS but left in field."/>
    <s v="Meter reader"/>
    <s v="Electric serviceman"/>
    <m/>
    <s v=""/>
    <n v="1290"/>
    <n v="105.55"/>
    <m/>
    <m/>
    <s v="Customer called us in June for a service drop so he could replace the panel.  The order was resolved as meter removed, but the serviceman commented “meter is under bushes by meter base,” so the meter was left onsite and reinstalled by the customer. This month the meter reader noted that the meter was still here.  The customer has not been billed for this meter for 3 months."/>
    <x v="3"/>
  </r>
  <r>
    <d v="2012-10-30T00:00:00"/>
    <s v="Heather"/>
    <n v="2132390"/>
    <s v="Lee Manfred"/>
    <n v="12093465"/>
    <x v="1"/>
    <s v="Saint Maries"/>
    <x v="0"/>
    <n v="736325356"/>
    <d v="2012-08-21T00:00:00"/>
    <s v="Meter changed in field but not done on system."/>
    <s v="Field visit"/>
    <s v="Electric serviceman"/>
    <m/>
    <s v=""/>
    <n v="907"/>
    <n v="71.489999999999995"/>
    <m/>
    <m/>
    <s v="Meter was changed on 8/21/12 service order but order not resolved correctly so meter not changed in system and customer billed for zero use."/>
    <x v="3"/>
  </r>
  <r>
    <d v="2012-11-01T00:00:00"/>
    <s v="Merry"/>
    <n v="268552"/>
    <s v="Jean Pate"/>
    <n v="637900"/>
    <x v="0"/>
    <s v="Myrtle Creek"/>
    <x v="1"/>
    <n v="589325998"/>
    <d v="2012-07-27T00:00:00"/>
    <s v="index change out not processed correctly"/>
    <s v="Meter reading"/>
    <s v="Meter reading"/>
    <n v="20"/>
    <n v="23.66"/>
    <m/>
    <s v=""/>
    <m/>
    <m/>
    <s v="index change not entered in system correctly creating incorrect billing with change out..no out read, date changed, or in read, cust had excessive use on new index not incurred in the current month."/>
    <x v="3"/>
  </r>
  <r>
    <d v="2012-11-21T00:00:00"/>
    <s v="Kim"/>
    <n v="40069934"/>
    <s v="Bill Nix"/>
    <n v="604471"/>
    <x v="0"/>
    <s v="Central Point"/>
    <x v="1"/>
    <n v="295332173"/>
    <d v="2012-07-13T00:00:00"/>
    <s v="Incorrect ert number listed on the gas meter. "/>
    <s v="Zero use report"/>
    <s v="Gas"/>
    <n v="70"/>
    <n v="117.45"/>
    <m/>
    <s v=""/>
    <m/>
    <m/>
    <s v="Gas meter was changed out 07/13/12 and the wrong ert number was listed on the meter. Meter was registering usage just not sending correct reads. "/>
    <x v="3"/>
  </r>
  <r>
    <d v="2012-11-27T00:00:00"/>
    <s v="Heather"/>
    <n v="130148512"/>
    <s v="Rayleen M Thomas"/>
    <n v="14057772"/>
    <x v="1"/>
    <s v="Deer Park"/>
    <x v="2"/>
    <n v="393328524"/>
    <d v="2012-05-22T00:00:00"/>
    <s v="Meter not installed on system and 2nd meter installed on wrong account."/>
    <s v="Meter reading"/>
    <s v="Electric serviceman"/>
    <m/>
    <s v=""/>
    <n v="1235"/>
    <n v="127.77"/>
    <m/>
    <m/>
    <s v="On 5/22/12 we set 2 meters in the field.  There was only one open account (the electric serviceman should not have installed 2 meters as he only had 1 order on 1 active account).  Only one meter was installed on CSS.  The meter that was installed on CSS was the wrong meter for this customer.  The 2 customers at this address have been billed for the wrong meter and we have a second meter that has not been billed at all."/>
    <x v="3"/>
  </r>
  <r>
    <d v="2012-11-29T00:00:00"/>
    <s v="Heather "/>
    <n v="1411086"/>
    <s v="Appleway Chevrolet Inc"/>
    <s v="C12178609"/>
    <x v="1"/>
    <s v="Spokane"/>
    <x v="2"/>
    <n v="442328416"/>
    <d v="2012-10-02T00:00:00"/>
    <s v="CTs left partially open on meter changeout"/>
    <s v="Billing"/>
    <s v="Electric metershop"/>
    <m/>
    <s v=""/>
    <n v="4750"/>
    <n v="340.84"/>
    <n v="51"/>
    <m/>
    <s v="Electric metering was changed on 10/2/2012.  When the meter was changed the CTs were left partially open so the full use was not registering on the meter.  This use/dollar amount is only for 6 days on the last billing period.  We will be able to estimate the November billing because it was held for the field order.  "/>
    <x v="3"/>
  </r>
  <r>
    <d v="2012-11-30T00:00:00"/>
    <s v="Sarah"/>
    <n v="690135540"/>
    <s v="Ron Crume"/>
    <n v="248057"/>
    <x v="0"/>
    <s v="Grants Pass"/>
    <x v="1"/>
    <m/>
    <d v="2007-09-19T00:00:00"/>
    <s v="Correction code was coded as 7&quot; and shouldve been a 2#"/>
    <s v="Fld Visit"/>
    <s v="Gas"/>
    <n v="913"/>
    <n v="1096.3599999999999"/>
    <m/>
    <s v=""/>
    <m/>
    <m/>
    <s v="Meter changed out back on 09-19-2007 and was installed with CC 7&quot; &amp; shouldve been CC 2#"/>
    <x v="3"/>
  </r>
  <r>
    <d v="2012-12-11T00:00:00"/>
    <s v="Heather "/>
    <n v="410141694"/>
    <s v="Investors One LLC"/>
    <n v="300928"/>
    <x v="0"/>
    <s v="Medford"/>
    <x v="1"/>
    <m/>
    <d v="2010-03-10T00:00:00"/>
    <s v="Meter change was processed as removal rather than change"/>
    <s v="Field visit"/>
    <s v="Unknown"/>
    <n v="1014"/>
    <n v="1040"/>
    <m/>
    <s v=""/>
    <m/>
    <m/>
    <s v="The gas meter on this account was removed on 3/10/10.  It appears that rather than a removal occurring here, a change meter was actually done.  The new meter was not put on the account and has not billed out.  There are no orders or notes on the account to indicate why, when or who did the change meter.  New account has opened here so unsure as to who has been here the past 2 years."/>
    <x v="3"/>
  </r>
  <r>
    <d v="2012-12-13T00:00:00"/>
    <s v="Heather "/>
    <n v="410150410"/>
    <s v="Stephyte Properties LLC"/>
    <n v="505144"/>
    <x v="0"/>
    <s v="Osburn"/>
    <x v="0"/>
    <n v="785333231"/>
    <d v="2012-10-31T00:00:00"/>
    <s v="Meter change paperwork not turned in"/>
    <s v="Billing"/>
    <s v="Contract crew"/>
    <n v="51"/>
    <n v="45.31"/>
    <m/>
    <s v=""/>
    <m/>
    <m/>
    <s v="Gas meter was changed here by contract crew on 10/31/12 but paperwork not turned in.  Prior customer closed 11/22 so no rebilling, lost use."/>
    <x v="3"/>
  </r>
  <r>
    <d v="2012-12-13T00:00:00"/>
    <s v="Sarah"/>
    <n v="170149123"/>
    <s v="Kroeze Construction"/>
    <n v="98193796"/>
    <x v="1"/>
    <s v="Medical Lake"/>
    <x v="2"/>
    <m/>
    <d v="2012-10-11T00:00:00"/>
    <s v="Meter not installed on account"/>
    <s v="Billing"/>
    <s v="Electric serviceman"/>
    <m/>
    <s v=""/>
    <n v="89"/>
    <n v="15.67"/>
    <m/>
    <m/>
    <s v="Meter installed on 10-11-12 but wasn’t intputted in system until 12-11-12 when the job closed.  "/>
    <x v="3"/>
  </r>
  <r>
    <d v="2012-12-17T00:00:00"/>
    <s v="Heather "/>
    <n v="770147076"/>
    <s v="Amber D Crutcher"/>
    <n v="511744"/>
    <x v="0"/>
    <s v="Lewiston"/>
    <x v="0"/>
    <n v="246333332"/>
    <d v="2012-11-09T00:00:00"/>
    <s v="Meter not installed on account"/>
    <s v="DSM"/>
    <s v="Gas serviceman"/>
    <n v="10"/>
    <n v="12.42"/>
    <m/>
    <s v=""/>
    <m/>
    <m/>
    <s v="Gas meter was installed at the premise on 11/9/12.  The paperwork was not turned in and was not installed on the account until DSM advised us the customer was waiting on rebate they couldn’t process because there was no gas meter on the account.  "/>
    <x v="3"/>
  </r>
  <r>
    <d v="2012-12-18T00:00:00"/>
    <s v="Merry"/>
    <n v="730147945"/>
    <s v="AutoZone Inc"/>
    <s v="C12119784"/>
    <x v="1"/>
    <s v="Moscow"/>
    <x v="0"/>
    <n v="99333028"/>
    <d v="2012-07-03T00:00:00"/>
    <s v="CT cabinet was hooked up wrong from our crew, line and load side reversed"/>
    <s v="Field visit"/>
    <s v="Line crew"/>
    <m/>
    <s v=""/>
    <n v="32240"/>
    <n v="2733.57"/>
    <m/>
    <m/>
    <s v="Ct cabinet was hooked up wrong from our crew, line and load side were reversed.  I corrected meter to match the way it is now, and the metering is now registering correctly. "/>
    <x v="3"/>
  </r>
  <r>
    <d v="2012-12-19T00:00:00"/>
    <s v="Heather "/>
    <n v="490147514"/>
    <s v="Viking Construction"/>
    <n v="511964"/>
    <x v="0"/>
    <s v="Hayden"/>
    <x v="0"/>
    <n v="883321253"/>
    <d v="2012-10-05T00:00:00"/>
    <s v="Meter not installed on account"/>
    <s v="DSM"/>
    <s v="Construction tech"/>
    <n v="286"/>
    <n v="178.53"/>
    <m/>
    <s v=""/>
    <m/>
    <m/>
    <s v="Gas meter was installed here on job 883321253 on 10/5/12 but was never installed on the account.  DSM brought this to our attention because the customer was waiting on a rebate we could not issue due to no gas meter on the account."/>
    <x v="3"/>
  </r>
  <r>
    <d v="2012-12-20T00:00:00"/>
    <s v="Sarah"/>
    <n v="730148774"/>
    <s v="Century Archives NW LLC"/>
    <n v="512128"/>
    <x v="0"/>
    <s v="Spokane Valley"/>
    <x v="2"/>
    <n v="883333612"/>
    <d v="2012-06-06T00:00:00"/>
    <s v="Meters swithced at wrong units here."/>
    <s v="Field visit"/>
    <s v="Gas"/>
    <n v="475"/>
    <n v="300.87"/>
    <n v="387"/>
    <n v="300.87"/>
    <m/>
    <m/>
    <s v="Meter switched at wrong units here, had to put meters on correct account and rebill."/>
    <x v="3"/>
  </r>
  <r>
    <d v="2012-12-28T00:00:00"/>
    <s v="Heather "/>
    <n v="90108555"/>
    <s v="John Cleve Tooker"/>
    <s v="06341392W"/>
    <x v="0"/>
    <s v="Medford"/>
    <x v="1"/>
    <n v="246296373"/>
    <d v="2006-11-13T00:00:00"/>
    <s v="Ert was programmed to incorrect foot drive."/>
    <s v="PMC"/>
    <s v="Gas"/>
    <n v="12508"/>
    <n v="16477.84"/>
    <m/>
    <s v=""/>
    <m/>
    <m/>
    <s v="Gas meter was installed 11/13/2006 with 1 foot drive.  PMC on 12/27/12 found that ert should have been programmed at 5 foot drive.  Customer billed for 1/5 of actual use."/>
    <x v="3"/>
  </r>
  <r>
    <d v="2011-01-05T00:00:00"/>
    <s v="Mary"/>
    <n v="650102053"/>
    <s v="Liquid Assets Winebar"/>
    <n v="641579"/>
    <x v="0"/>
    <s v="Ashland"/>
    <x v="1"/>
    <n v="883271848"/>
    <d v="2006-08-15T00:00:00"/>
    <s v="Correction Code was incorrect"/>
    <s v="Meter Shop Pressure check"/>
    <s v="Medford Construction"/>
    <n v="9"/>
    <n v="10"/>
    <m/>
    <s v=""/>
    <m/>
    <m/>
    <s v="low user, cust used 82 therms over 3 yr period, use should have been 91 therms based on multifactor difference. Only 9 therms difference"/>
    <x v="4"/>
  </r>
  <r>
    <d v="2011-01-07T00:00:00"/>
    <s v="Mary"/>
    <n v="290045517"/>
    <s v="American Tower Corp"/>
    <s v="C12163498"/>
    <x v="1"/>
    <s v="Tekoa"/>
    <x v="2"/>
    <n v="638252792"/>
    <d v="2010-01-06T00:00:00"/>
    <s v="Demand removed off acct in error"/>
    <s v="Meter Shop - Load Study Mtr"/>
    <s v="Pullman Construction"/>
    <m/>
    <s v=""/>
    <m/>
    <s v=""/>
    <n v="91"/>
    <m/>
    <s v="Demand was removed off cust occt in error 1/6/2010. Kw was only over 20, 4 months. Lost use was minimal so didn't back bill &amp; re-activated the demand onto the cust acct"/>
    <x v="4"/>
  </r>
  <r>
    <d v="2011-01-14T00:00:00"/>
    <s v="Kim"/>
    <n v="490135085"/>
    <s v="Kandy Hamlik"/>
    <n v="243175"/>
    <x v="0"/>
    <s v="Goldendale"/>
    <x v="2"/>
    <n v="148275265"/>
    <d v="2010-12-06T00:00:00"/>
    <s v="Meter never installed on acct"/>
    <s v="Customer "/>
    <s v="Goldendale Construction"/>
    <n v="108"/>
    <n v="104.52"/>
    <m/>
    <s v=""/>
    <m/>
    <m/>
    <s v="Meter was installed at address in not in our system "/>
    <x v="4"/>
  </r>
  <r>
    <d v="2011-01-28T00:00:00"/>
    <s v="Sandy"/>
    <n v="330127272"/>
    <s v="Earl Robb"/>
    <n v="12095105"/>
    <x v="1"/>
    <s v="Blanchard"/>
    <x v="0"/>
    <n v="1274770"/>
    <d v="2006-11-02T00:00:00"/>
    <s v="Switchec Meters"/>
    <s v="Customer "/>
    <m/>
    <m/>
    <s v=""/>
    <n v="1473"/>
    <n v="129.35"/>
    <m/>
    <m/>
    <s v="Meters switched with another address."/>
    <x v="4"/>
  </r>
  <r>
    <d v="2011-02-14T00:00:00"/>
    <s v="Theresa"/>
    <n v="102482"/>
    <s v="Furniture West Inc"/>
    <n v="653878"/>
    <x v="0"/>
    <s v="La Grande"/>
    <x v="1"/>
    <s v="none"/>
    <d v="2010-02-19T00:00:00"/>
    <s v="Multiplier in system as 0"/>
    <s v="looking at zero use"/>
    <s v="Medford"/>
    <n v="1838"/>
    <n v="1948.42"/>
    <m/>
    <s v=""/>
    <m/>
    <m/>
    <s v="Gas meter put in egma as 0 constant so billed out at 0 multiplier"/>
    <x v="4"/>
  </r>
  <r>
    <d v="2011-02-14T00:00:00"/>
    <s v="Theresa"/>
    <n v="250085919"/>
    <s v="OZ Fitness"/>
    <n v="42220"/>
    <x v="0"/>
    <s v="Spokane Valley"/>
    <x v="2"/>
    <s v="none"/>
    <d v="2011-02-03T00:00:00"/>
    <s v="Electronic head batteries dead"/>
    <s v="gas mtr shop"/>
    <s v="Gas meter shop"/>
    <n v="8886"/>
    <n v="6438.63"/>
    <m/>
    <s v=""/>
    <m/>
    <m/>
    <s v="This battery did not get changed on it's regular time, mtr shop behind"/>
    <x v="4"/>
  </r>
  <r>
    <d v="2011-02-16T00:00:00"/>
    <s v="Heather"/>
    <n v="450083445"/>
    <s v="Krueger Sheet Metal Co"/>
    <n v="212172"/>
    <x v="0"/>
    <s v="Spokane  "/>
    <x v="2"/>
    <n v="246276831"/>
    <d v="2010-10-22T00:00:00"/>
    <s v="Meter reader not reading meter"/>
    <s v="Zero use"/>
    <s v="Meter reading"/>
    <n v="549"/>
    <n v="514.91"/>
    <m/>
    <s v=""/>
    <m/>
    <m/>
    <s v="Meter reader entering verified reads for 0 use, per 1/4 and 2/4 reads this was not actually being read."/>
    <x v="4"/>
  </r>
  <r>
    <d v="2011-02-17T00:00:00"/>
    <s v="Pam"/>
    <n v="690078217"/>
    <s v="Jasmine Park 1"/>
    <s v="0T554237W"/>
    <x v="0"/>
    <s v="Grants  Pass"/>
    <x v="1"/>
    <s v="none"/>
    <d v="2004-01-24T00:00:00"/>
    <s v="Correction code was incorrect"/>
    <s v="Meter shop"/>
    <s v="Medford"/>
    <n v="120"/>
    <n v="130"/>
    <m/>
    <s v=""/>
    <m/>
    <m/>
    <s v="billed with a correction code of one and it should have been a correction code of 2   ( estimate is for 3 years)"/>
    <x v="4"/>
  </r>
  <r>
    <d v="2011-03-03T00:00:00"/>
    <s v="Theresa"/>
    <n v="259669"/>
    <s v="Jeld Wen Inc"/>
    <n v="183071"/>
    <x v="0"/>
    <s v="Klamath Falls"/>
    <x v="1"/>
    <s v="none"/>
    <d v="2011-01-21T00:00:00"/>
    <s v="correction code was incorrect"/>
    <s v="Meter shop"/>
    <s v="Medford"/>
    <n v="40"/>
    <n v="49.89"/>
    <m/>
    <s v=""/>
    <m/>
    <m/>
    <s v="when gas meter was changed the correct correction code did not go forward"/>
    <x v="4"/>
  </r>
  <r>
    <d v="2011-03-09T00:00:00"/>
    <s v="Heather"/>
    <n v="198491"/>
    <s v="School Dist 7"/>
    <s v="9843424W"/>
    <x v="0"/>
    <s v="Grants Pass"/>
    <x v="1"/>
    <m/>
    <s v="no error found"/>
    <s v="no error found, disputed bill"/>
    <m/>
    <s v="Kris Ransom, acct exec"/>
    <n v="16534"/>
    <n v="15877.91"/>
    <m/>
    <s v=""/>
    <m/>
    <m/>
    <s v="Customer feels bill incorrect, Kris Ransom agreed to rebill 3 months based on prior years use even though metershop found meter, instrument head and ert to all be working correctly"/>
    <x v="4"/>
  </r>
  <r>
    <d v="2011-03-18T00:00:00"/>
    <s v="Heather"/>
    <n v="90072844"/>
    <s v="Safeway Inc #2639"/>
    <n v="38525"/>
    <x v="1"/>
    <s v="Pullman"/>
    <x v="2"/>
    <n v="540277658"/>
    <d v="2005-10-20T00:00:00"/>
    <s v="B phase was out on meter"/>
    <s v="Meter changeout"/>
    <s v="Electric meter shop"/>
    <m/>
    <s v=""/>
    <n v="11393"/>
    <n v="336369.93"/>
    <n v="5931"/>
    <s v="Ann Carey"/>
    <s v="Meter was changed 10/20/2005, it appears that the B phase has been out since the meter changed in 2005.  Customer called in 2007 questioning their low bills and we did not catch the error at that time."/>
    <x v="4"/>
  </r>
  <r>
    <d v="2011-03-24T00:00:00"/>
    <s v="Sandy"/>
    <n v="90123849"/>
    <s v="Wal-Mart Stores, Inc."/>
    <n v="746422"/>
    <x v="0"/>
    <s v="Clarkston"/>
    <x v="2"/>
    <n v="736276764"/>
    <d v="2009-05-18T00:00:00"/>
    <s v="Ert sending 4 dial reads on 5 dial meter"/>
    <s v="dials wrapped"/>
    <s v="Gas Meter shop"/>
    <n v="99233"/>
    <n v="73498.490000000005"/>
    <m/>
    <s v=""/>
    <m/>
    <s v="Ann Carey"/>
    <s v="Ert was sending 4 dial reads and gas meter is 5 dial."/>
    <x v="4"/>
  </r>
  <r>
    <d v="2011-03-24T00:00:00"/>
    <s v="Sandy"/>
    <n v="370118257"/>
    <s v="Vandervert Construction"/>
    <n v="746422"/>
    <x v="0"/>
    <s v="Clarkston"/>
    <x v="2"/>
    <n v="736276764"/>
    <d v="2009-05-18T00:00:00"/>
    <s v="Ert sending 4 dial reads on 5 dial meter"/>
    <s v="dials wrapped"/>
    <s v="Gas Meter shop"/>
    <n v="179"/>
    <n v="116.45"/>
    <m/>
    <s v=""/>
    <m/>
    <s v="Ann Carey"/>
    <s v="Ert was sending 4 dial reads and gas meter is 5 dial."/>
    <x v="4"/>
  </r>
  <r>
    <d v="2011-03-28T00:00:00"/>
    <s v="Kim"/>
    <n v="243936"/>
    <s v="Ramona Overson"/>
    <n v="640550"/>
    <x v="0"/>
    <s v="Klamath Falls"/>
    <x v="1"/>
    <n v="50279047"/>
    <d v="2007-03-15T00:00:00"/>
    <s v="ert not sending read"/>
    <s v="Customer"/>
    <s v="Gas Meter shop"/>
    <n v="2597"/>
    <n v="3450.21"/>
    <m/>
    <s v=""/>
    <m/>
    <m/>
    <s v="Ert was not working correctly after it was installed, customer called to asking about her bill. She thought it wasn't correct. "/>
    <x v="4"/>
  </r>
  <r>
    <d v="2011-03-31T00:00:00"/>
    <s v="Sandy"/>
    <n v="2122795"/>
    <s v="ATK-CCI/SPEER OPERATIONS"/>
    <n v="102552"/>
    <x v="0"/>
    <s v="Lewiston"/>
    <x v="0"/>
    <n v="295276975"/>
    <d v="2010-04-27T00:00:00"/>
    <s v="Incorrect setting of foot drive"/>
    <s v="Report Account Exectutive recieves"/>
    <s v="Gas Meter shop"/>
    <n v="203004"/>
    <n v="133405.07"/>
    <m/>
    <s v=""/>
    <m/>
    <s v="Rick Davis"/>
    <s v="The foot drive in the instrument was set at 0.1 m3 (metric)  Shouuld have been 10 CF Dive.  Talked to Mercury and the reads have been off by mult of 2.83"/>
    <x v="4"/>
  </r>
  <r>
    <d v="2011-04-04T00:00:00"/>
    <s v="Heather"/>
    <n v="610007753"/>
    <s v="Lodi Z Hawkins"/>
    <n v="271066"/>
    <x v="0"/>
    <s v="Sagle"/>
    <x v="0"/>
    <n v="638265199"/>
    <d v="2010-06-29T00:00:00"/>
    <s v="Correction code was incorrect"/>
    <s v="Report from Mike Littrel"/>
    <s v="Unknown"/>
    <n v="197"/>
    <n v="177.75"/>
    <m/>
    <s v=""/>
    <m/>
    <m/>
    <s v="Meter was changed to 2 pound set on 6/29/10 but was not updated in system.  Unknown if error was due to programming or the way the mobile order was resolved."/>
    <x v="4"/>
  </r>
  <r>
    <d v="2011-04-04T00:00:00"/>
    <s v="Heather"/>
    <n v="10131075"/>
    <s v="Eloe Property Holding"/>
    <n v="183030"/>
    <x v="0"/>
    <s v="Post Falls"/>
    <x v="0"/>
    <n v="442268436"/>
    <d v="2010-08-27T00:00:00"/>
    <s v="Correction code was incorrect"/>
    <s v="Report from Mike Littrel"/>
    <s v="Unknown"/>
    <n v="310"/>
    <n v="254.33"/>
    <m/>
    <s v=""/>
    <m/>
    <m/>
    <s v="Meter was changed to 2 pound set on 8/27/10 but was not updated in system.  Unknown if error was due to programming or the way the mobile order was resolved."/>
    <x v="4"/>
  </r>
  <r>
    <d v="2011-04-06T00:00:00"/>
    <s v="Heather"/>
    <n v="330129314"/>
    <s v="Triple T Technologies"/>
    <n v="274871"/>
    <x v="0"/>
    <s v="Post Falls"/>
    <x v="0"/>
    <n v="442268436"/>
    <d v="2010-08-27T00:00:00"/>
    <s v="Correction code was incorrect"/>
    <s v="Report from Mike Littrel"/>
    <s v="Unknown"/>
    <n v="66"/>
    <n v="55.98"/>
    <m/>
    <s v=""/>
    <m/>
    <m/>
    <s v="Meter was changed to 2 pound set on 8/27/10 but was not updated in system.  Unknown if error was due to programming or the way the mobile order was resolved."/>
    <x v="4"/>
  </r>
  <r>
    <d v="2011-04-08T00:00:00"/>
    <s v="Sandy"/>
    <n v="490131922"/>
    <s v="Spokane Housing Ventures"/>
    <n v="96173423"/>
    <x v="1"/>
    <s v="Spokane"/>
    <x v="2"/>
    <n v="883279477"/>
    <d v="2010-11-20T00:00:00"/>
    <s v="Meter not on system &amp; Switchecd meters"/>
    <s v="Meter Reader "/>
    <s v="Electric Meter Shop"/>
    <m/>
    <s v=""/>
    <n v="8927"/>
    <n v="1015.9"/>
    <m/>
    <m/>
    <s v="Meter that belonged to one of the apartments was installed on one of this house account, instead of the correct meter # 96173423 which was here then removed (huge re-model of complex ), customer has 4 other house accounts, so difficult for them to know being billed for incorrect meter."/>
    <x v="4"/>
  </r>
  <r>
    <d v="2011-04-14T00:00:00"/>
    <s v="Sandy"/>
    <n v="50136761"/>
    <s v="The Coeur D'Alene Window Co."/>
    <n v="37936"/>
    <x v="1"/>
    <s v="Spokane Valley"/>
    <x v="2"/>
    <m/>
    <d v="2010-01-20T00:00:00"/>
    <s v="Meter not on system"/>
    <s v="Meter Reader "/>
    <s v="Electric Meter Shop"/>
    <m/>
    <s v=""/>
    <n v="61078"/>
    <n v="6347.49"/>
    <m/>
    <s v="Catherine Bryan"/>
    <s v="Meter moved here for customer and not installed into system."/>
    <x v="4"/>
  </r>
  <r>
    <d v="2011-04-19T00:00:00"/>
    <s v="Heather"/>
    <n v="490137089"/>
    <s v="Clearwater Estates"/>
    <s v="Street lights"/>
    <x v="4"/>
    <s v="Hayden"/>
    <x v="0"/>
    <s v="No order found"/>
    <s v="Unknown"/>
    <s v="2 street lights not installed on system"/>
    <s v="Customer call"/>
    <s v="Construction"/>
    <m/>
    <s v=""/>
    <m/>
    <s v=""/>
    <m/>
    <m/>
    <s v="2 street lights were installed here but not put on the system.  It's thought they were installed in 2007 and the estimated loss is for 3 years/36 months."/>
    <x v="4"/>
  </r>
  <r>
    <d v="2011-04-19T00:00:00"/>
    <s v="Heather"/>
    <n v="370110500"/>
    <s v="David Scott Heffner"/>
    <s v="0Y766446W"/>
    <x v="0"/>
    <s v="Roseburg"/>
    <x v="1"/>
    <n v="246280257"/>
    <d v="2008-07-25T00:00:00"/>
    <s v="Stopped meter not caught on field visit"/>
    <s v="Zero use report"/>
    <s v="Gas serviceman"/>
    <n v="264"/>
    <n v="272.22000000000003"/>
    <m/>
    <s v=""/>
    <m/>
    <m/>
    <s v="Gas meter has been stopped since 2007, we were out to check for a stopped meter on 7/25/2008 and advised the meter was okay.  A second field visit on 4/11/11 found that the meter was stopped."/>
    <x v="4"/>
  </r>
  <r>
    <d v="2011-04-20T00:00:00"/>
    <s v="Theresa"/>
    <n v="450082177"/>
    <s v="Jeremiah Koolstra"/>
    <n v="425209"/>
    <x v="0"/>
    <s v="Nine Mile Falls"/>
    <x v="2"/>
    <n v="148278138"/>
    <d v="2011-03-01T00:00:00"/>
    <s v="Stopped meter, no follow thru"/>
    <s v="Exception Report"/>
    <s v="Customer Service"/>
    <n v="691"/>
    <n v="598.12"/>
    <m/>
    <s v=""/>
    <m/>
    <m/>
    <s v="Cust svs failed to follow thru on letter stating they are using gas, yet zero use"/>
    <x v="4"/>
  </r>
  <r>
    <d v="2011-04-20T00:00:00"/>
    <s v="Sandy"/>
    <n v="650090670"/>
    <s v="Maria Hilario"/>
    <n v="288457"/>
    <x v="0"/>
    <s v="Spokane"/>
    <x v="2"/>
    <n v="687280310"/>
    <d v="2009-05-22T00:00:00"/>
    <s v="Ert programmed incorrectly"/>
    <s v="Meter Reader /Exception Report, Reads not matching"/>
    <s v="Gas Meter Shop"/>
    <n v="787"/>
    <n v="652.03"/>
    <m/>
    <s v=""/>
    <m/>
    <m/>
    <s v="Ert was programmed with a 1ft dial and should have been a 2ft dial."/>
    <x v="4"/>
  </r>
  <r>
    <d v="2011-04-26T00:00:00"/>
    <s v="Heather"/>
    <n v="570040092"/>
    <s v="Joe Wittwer"/>
    <n v="91064"/>
    <x v="0"/>
    <s v="Spokane"/>
    <x v="2"/>
    <n v="589275295"/>
    <d v="2009-08-04T00:00:00"/>
    <s v="Ert programmed incorrectly"/>
    <s v="Meter changed for PMC- out read did not match"/>
    <s v="Contractor- Scope or Tru check"/>
    <n v="850"/>
    <n v="585.94000000000005"/>
    <m/>
    <s v=""/>
    <m/>
    <m/>
    <s v="Ert was programmed with a 1ft dial and should have been a 2ft dial.  This was done in August of 2009 by contractor hired for ert changeouts."/>
    <x v="4"/>
  </r>
  <r>
    <d v="2011-04-28T00:00:00"/>
    <s v="Heather"/>
    <n v="262499"/>
    <s v="Edward Barrett"/>
    <s v="03874304W"/>
    <x v="0"/>
    <s v="Klamath Falls"/>
    <x v="1"/>
    <n v="736280853"/>
    <d v="2008-08-21T00:00:00"/>
    <s v="Gas meter was stopped, order was not sent"/>
    <s v="Zero use report"/>
    <s v="Billing"/>
    <n v="931"/>
    <n v="1157.74"/>
    <m/>
    <s v=""/>
    <m/>
    <m/>
    <s v="Gas meter has stopped since 8/7/2006.  This hit the zero use report in 2008 and a CSR made a callout, the customer claimed they were not using and we did not sent an order to verify.  The meter was stopped."/>
    <x v="4"/>
  </r>
  <r>
    <d v="2011-05-06T00:00:00"/>
    <s v="Heather "/>
    <n v="250131594"/>
    <s v="SNAP Fitness of Pullman"/>
    <n v="251948"/>
    <x v="0"/>
    <s v="Pullman"/>
    <x v="2"/>
    <n v="540281605"/>
    <d v="2010-08-01T00:00:00"/>
    <s v="Gas meter installed in field but not put in system"/>
    <s v="Scope Services"/>
    <s v="Pullman construction office"/>
    <n v="655"/>
    <n v="650.04"/>
    <m/>
    <s v=""/>
    <m/>
    <m/>
    <s v="Gas meter was installed summer of 2010 and was not put into system.  Dealer called in to advise meter was here, construction dispatcher sent order to serviceman to verify meter, but no followup was done to ensure meter was then installed.  Scope found meter in the field along with another meter at address not in the field but still locked off with no use."/>
    <x v="4"/>
  </r>
  <r>
    <d v="2011-05-10T00:00:00"/>
    <s v="Heather "/>
    <n v="210072265"/>
    <s v="Shannon M Yeaw"/>
    <s v="0E145612W"/>
    <x v="0"/>
    <s v="Eagle Point"/>
    <x v="1"/>
    <n v="638274452"/>
    <d v="2001-01-01T00:00:00"/>
    <s v="Ert programmed incorrectly"/>
    <s v="Meter changeout"/>
    <s v="Gas"/>
    <n v="504"/>
    <n v="626.37"/>
    <m/>
    <s v=""/>
    <m/>
    <m/>
    <s v="Gas ert was installed on meter 1-1-2001 and was programmed to a 1 foot drive and should have been a 2 foot drive, customer was billed for half their usage.  Lost amount reflects only past 3 years."/>
    <x v="4"/>
  </r>
  <r>
    <d v="2011-05-27T00:00:00"/>
    <s v="Heather "/>
    <n v="290091209"/>
    <s v="Brenda L. Wynecoop"/>
    <n v="158427"/>
    <x v="0"/>
    <s v="Reardan"/>
    <x v="2"/>
    <n v="344282188"/>
    <d v="2009-09-29T00:00:00"/>
    <s v="Gas serviceman did not check the meter "/>
    <s v="Meter changeout"/>
    <s v="Gas serviceman"/>
    <n v="1035"/>
    <n v="893.24"/>
    <m/>
    <s v=""/>
    <m/>
    <m/>
    <s v="Gas meter was stopped since March of 2009.  In September gas serviceman was sent by billing to check meter and they noted &quot;customer said not using right now&quot;.  Meter was not checked and was stopped and not found until May of 2011."/>
    <x v="4"/>
  </r>
  <r>
    <d v="2011-06-30T00:00:00"/>
    <s v="Theresa"/>
    <n v="127191"/>
    <s v="Throne Stone Studios"/>
    <n v="300641"/>
    <x v="0"/>
    <s v="Ashland"/>
    <x v="1"/>
    <n v="148285734"/>
    <d v="2008-04-01T00:00:00"/>
    <s v="incorrect cc at time of change"/>
    <s v="gas order check, meter was changed"/>
    <s v="Gas"/>
    <n v="302"/>
    <n v="337"/>
    <m/>
    <s v=""/>
    <m/>
    <m/>
    <s v="was billed on 7 inch instead of 2 lb. Was done at time of change meter in 2008, wrong cc was put in system"/>
    <x v="4"/>
  </r>
  <r>
    <d v="2011-06-30T00:00:00"/>
    <s v="Theresa"/>
    <n v="262711"/>
    <s v="Worldmark the Club"/>
    <n v="248070"/>
    <x v="0"/>
    <s v="Klamath Falls"/>
    <x v="1"/>
    <m/>
    <d v="2007-09-05T00:00:00"/>
    <s v="incorrect cc at time of change"/>
    <m/>
    <s v="Gas"/>
    <n v="1778"/>
    <n v="1901"/>
    <m/>
    <s v=""/>
    <m/>
    <m/>
    <s v="was billed on 7 inch instead of 2 lb. Was done at time of change meter in 2007, wrong cc was put in system"/>
    <x v="4"/>
  </r>
  <r>
    <d v="2011-06-30T00:00:00"/>
    <s v="Theresa"/>
    <n v="170004060"/>
    <s v="William Perkins"/>
    <n v="239496"/>
    <x v="0"/>
    <s v="Coeur d'alene"/>
    <x v="0"/>
    <n v="1190167"/>
    <d v="2006-11-10T00:00:00"/>
    <s v="installed gas service and never put on system"/>
    <s v="going out on a gas order 6-28-2011"/>
    <s v="Gas"/>
    <n v="5770"/>
    <n v="5500"/>
    <m/>
    <s v=""/>
    <m/>
    <m/>
    <s v="gas meter installed 11-10-06 and never put in system."/>
    <x v="4"/>
  </r>
  <r>
    <d v="2011-06-30T00:00:00"/>
    <s v="Heather"/>
    <n v="2525440"/>
    <s v="Lewiston Livestock Club"/>
    <s v="C12119281"/>
    <x v="1"/>
    <s v="Lewiston"/>
    <x v="0"/>
    <n v="589281958"/>
    <d v="2008-04-03T00:00:00"/>
    <s v="Electric meter was stopped but missed on field visit"/>
    <s v="Zero use report"/>
    <s v="Electric Metershop"/>
    <m/>
    <s v=""/>
    <n v="242261"/>
    <n v="22678.57"/>
    <n v="1276"/>
    <s v="Rick Davis"/>
    <s v="Electric meter stopped in March of 2008.  Billing sent a field order in April of 2008 and meterman advised meter was ok, but was actually stopped.  Rebilled recent 5 months, the remainder is lost revenue."/>
    <x v="4"/>
  </r>
  <r>
    <d v="2011-06-30T00:00:00"/>
    <s v="Theresa"/>
    <n v="410136302"/>
    <s v="Patrick F. McCann"/>
    <n v="135397"/>
    <x v="0"/>
    <s v="Odessa"/>
    <x v="2"/>
    <n v="50285411"/>
    <d v="2010-02-08T00:00:00"/>
    <s v="gas meter removed on wrong account"/>
    <s v="customer calling in regards to gas use and no bill"/>
    <s v="Gas"/>
    <n v="469"/>
    <n v="455"/>
    <m/>
    <s v=""/>
    <m/>
    <m/>
    <s v="gas meter removed from wrong account"/>
    <x v="4"/>
  </r>
  <r>
    <d v="2011-06-30T00:00:00"/>
    <s v="Theresa"/>
    <n v="530138600"/>
    <s v="Lynn E Hargis"/>
    <n v="656091"/>
    <x v="0"/>
    <s v="Grants Pass"/>
    <x v="1"/>
    <n v="246274482"/>
    <n v="2004"/>
    <s v="address change done on wrong acct "/>
    <s v="went out to do pmc"/>
    <s v="Gas"/>
    <n v="3823"/>
    <n v="5452.01"/>
    <m/>
    <s v=""/>
    <m/>
    <m/>
    <s v="add chg in 2004 should never of happened. Closed and open to wrong customer. Prev cust call in 2 field visits in 2004 &amp; 2005 no follow thru"/>
    <x v="4"/>
  </r>
  <r>
    <d v="2011-07-11T00:00:00"/>
    <s v="Sandy"/>
    <n v="290126395"/>
    <s v="Sharon Dunn"/>
    <n v="270761"/>
    <x v="0"/>
    <s v="Moscow"/>
    <x v="0"/>
    <n v="785247701"/>
    <d v="2009-09-21T00:00:00"/>
    <s v="Meter installed in field, but not on the account"/>
    <s v="CPC email"/>
    <s v="Gas"/>
    <n v="423"/>
    <n v="498.21"/>
    <m/>
    <s v=""/>
    <m/>
    <m/>
    <s v="Gas meter was never installed on this account."/>
    <x v="4"/>
  </r>
  <r>
    <d v="2011-07-13T00:00:00"/>
    <s v="Theresa"/>
    <n v="650078535"/>
    <s v="Carol J Jarvie"/>
    <n v="656091"/>
    <x v="0"/>
    <s v="Grants Pass"/>
    <x v="1"/>
    <n v="246274482"/>
    <n v="2004"/>
    <s v="gas meter never installed at this acct"/>
    <s v="out on pmc, found gas meter at another address"/>
    <s v="Gas"/>
    <n v="3823"/>
    <n v="5452.01"/>
    <m/>
    <s v=""/>
    <m/>
    <m/>
    <s v="address change was done in 2004 and should not of been done. Then wrong open, 2 field visits in 2009 that were never followed thru on"/>
    <x v="4"/>
  </r>
  <r>
    <d v="2011-07-15T00:00:00"/>
    <s v="Mary"/>
    <n v="130032334"/>
    <s v="Zips"/>
    <n v="286904"/>
    <x v="0"/>
    <s v="Ritzville"/>
    <x v="2"/>
    <n v="491286221"/>
    <d v="2011-02-08T00:00:00"/>
    <s v="gas ert not programmed"/>
    <s v="meter reader manually read mtr, hit MRE report"/>
    <s v="Gas"/>
    <n v="4078"/>
    <n v="3529.72"/>
    <m/>
    <s v=""/>
    <m/>
    <m/>
    <s v="Gas ert was never programmed. It was registering as a 1 foot drive instead of 5 foot drive rate. Utility ID code was not in the ERT, it would have been if programmed correctly per Fred Valentine. "/>
    <x v="4"/>
  </r>
  <r>
    <d v="2011-07-22T00:00:00"/>
    <s v="Mary"/>
    <n v="170074208"/>
    <s v="Motel 6"/>
    <n v="100396"/>
    <x v="0"/>
    <s v="Clarkston"/>
    <x v="2"/>
    <n v="344286772"/>
    <d v="2006-02-14T00:00:00"/>
    <s v="gas index programmed to incorr foot drive"/>
    <s v="PMC"/>
    <s v="Gas"/>
    <n v="1915"/>
    <n v="1796.92"/>
    <m/>
    <s v=""/>
    <m/>
    <s v="Rick Davis"/>
    <s v="Gas ert was programmed with incorrect correction code of 7 inch, should have been 2 #, customer under billed 7% since Feb. 2006"/>
    <x v="4"/>
  </r>
  <r>
    <d v="2011-07-25T00:00:00"/>
    <s v="Heather"/>
    <n v="650107203"/>
    <s v="Thai Ginger LLC"/>
    <n v="75336"/>
    <x v="0"/>
    <s v="Pullman"/>
    <x v="2"/>
    <n v="785286924"/>
    <d v="2010-02-26T00:00:00"/>
    <s v="Index programmed to 5 ft drive and should have been 10 ft."/>
    <s v="Exception report - low use"/>
    <s v="Gas"/>
    <n v="11772"/>
    <n v="7620.51"/>
    <m/>
    <s v=""/>
    <m/>
    <s v="Ed Arnhold"/>
    <s v="Gas index was changed In Feb of 2010 and a 5 foot drive was installed, but should have been a 10 foot drive.  Customer was billed for half their use for 16 months."/>
    <x v="4"/>
  </r>
  <r>
    <d v="2011-07-27T00:00:00"/>
    <s v="Mary"/>
    <n v="210138898"/>
    <s v="City of Lewiston"/>
    <n v="12109411"/>
    <x v="1"/>
    <s v="Lewiston"/>
    <x v="0"/>
    <n v="540286101"/>
    <n v="2005"/>
    <s v="elec mtr for school light not metered"/>
    <s v="CPC"/>
    <s v="Elec construction "/>
    <m/>
    <s v=""/>
    <n v="0"/>
    <n v="684"/>
    <m/>
    <m/>
    <s v="school light flasher was not metered since 2005.  Usage not enough to back bill. Lost basic charges since 2005"/>
    <x v="4"/>
  </r>
  <r>
    <d v="2011-07-27T00:00:00"/>
    <s v="Mary"/>
    <n v="370086490"/>
    <s v="City of Lewiston"/>
    <n v="12080939"/>
    <x v="1"/>
    <s v="Lewiston"/>
    <x v="0"/>
    <n v="736286068"/>
    <n v="2005"/>
    <s v="elec mtr for school light not metered"/>
    <s v="CPC"/>
    <s v="Elec construction "/>
    <m/>
    <s v=""/>
    <n v="0"/>
    <n v="684"/>
    <m/>
    <m/>
    <s v="school light flasher was not metered since 2005.  Usage not enough to back bill. Lost basic charges since 2005"/>
    <x v="4"/>
  </r>
  <r>
    <d v="2011-07-27T00:00:00"/>
    <s v="Kim"/>
    <n v="250104330"/>
    <s v="Lupe Camargo"/>
    <n v="288372"/>
    <x v="0"/>
    <s v="Spokane Valley"/>
    <x v="2"/>
    <n v="736286572"/>
    <n v="2006"/>
    <s v="Index programmed to 1cf and should have been 2cf"/>
    <s v="Osm out for disconnect "/>
    <s v="Gas"/>
    <n v="1740"/>
    <n v="1189.1300000000001"/>
    <m/>
    <s v=""/>
    <m/>
    <m/>
    <s v="Gas index was installed with an incorrect correction code 1 foot drive instead of 2 foot drive. "/>
    <x v="4"/>
  </r>
  <r>
    <d v="2011-08-09T00:00:00"/>
    <s v="Heather"/>
    <n v="140556"/>
    <s v="Dolly Varden's Café"/>
    <s v="0F151763W"/>
    <x v="0"/>
    <s v="Medford"/>
    <x v="1"/>
    <n v="932274451"/>
    <d v="2006-09-15T00:00:00"/>
    <s v="Gas ert programed to a 1 foot drive and should have been 2 foot."/>
    <s v="PMC order"/>
    <s v="Gas"/>
    <n v="9644"/>
    <n v="12280.76"/>
    <m/>
    <s v=""/>
    <m/>
    <m/>
    <s v="Gas ert was installed on the meter on 9/15/06 and was programmed at a 1 foot drive and should have been a 2 foot drive.  The customer was billed for half their use."/>
    <x v="4"/>
  </r>
  <r>
    <d v="2011-08-12T00:00:00"/>
    <s v="Kim"/>
    <n v="770002369"/>
    <s v="School District 272"/>
    <n v="125297"/>
    <x v="0"/>
    <s v="Rathdrum"/>
    <x v="0"/>
    <n v="442276173"/>
    <d v="2010-05-12T00:00:00"/>
    <s v="Index programmed to 5 ft drive and should have been 10 ft."/>
    <s v="PMC order"/>
    <s v="Gas"/>
    <n v="4958"/>
    <n v="3651.54"/>
    <m/>
    <s v=""/>
    <m/>
    <m/>
    <s v="Gas ert was installed on meter 05/12/2010 as a 5 foot drive and should have been 10 billing only half of what they actually used"/>
    <x v="4"/>
  </r>
  <r>
    <d v="2011-08-16T00:00:00"/>
    <s v="Heather"/>
    <n v="530134297"/>
    <s v="Michael S Hess"/>
    <n v="530134297"/>
    <x v="1"/>
    <s v="Moscow"/>
    <x v="0"/>
    <n v="785271916"/>
    <d v="2010-11-10T00:00:00"/>
    <s v="Meter was installed but never put on the system."/>
    <s v="New customer call"/>
    <s v="Pullman/Moscow construction"/>
    <m/>
    <s v=""/>
    <n v="5558"/>
    <n v="486.51"/>
    <m/>
    <m/>
    <s v="Electric meter was installed in November but never put on system.  We can pick up fixed network reads beginning 11/19/10.  There is an order (785271916) resolved as repaired on 11/10/10."/>
    <x v="4"/>
  </r>
  <r>
    <d v="2011-08-31T00:00:00"/>
    <s v="Heather"/>
    <n v="170134923"/>
    <s v="Video Only LLC"/>
    <n v="170134923"/>
    <x v="0"/>
    <s v="Spokane"/>
    <x v="2"/>
    <n v="834205488"/>
    <d v="2007-11-08T00:00:00"/>
    <s v="Correction code was changed to a 1 and should have stayed a 4."/>
    <s v="CPC"/>
    <s v="Gas"/>
    <n v="3468"/>
    <n v="5444.56"/>
    <m/>
    <s v=""/>
    <m/>
    <m/>
    <s v="Gas meter was changed 11/8/07 and correction code was changed from a 4 to a 1 and should have stayed a 4."/>
    <x v="4"/>
  </r>
  <r>
    <d v="2011-09-16T00:00:00"/>
    <s v="Heather"/>
    <n v="370065091"/>
    <s v="Southern Oregon U Housing"/>
    <s v="0F151788W"/>
    <x v="0"/>
    <s v="Ashland"/>
    <x v="1"/>
    <n v="491274452"/>
    <d v="2009-08-14T00:00:00"/>
    <s v="Ert installed was programmed at  a 1 foot drive and should have been 2 foot."/>
    <s v="PMC"/>
    <s v="Gas"/>
    <n v="1013"/>
    <n v="1182.6400000000001"/>
    <m/>
    <s v=""/>
    <m/>
    <m/>
    <s v="Gas ert was installed on 8/14/09 and was programmed at a 1 foot drive and should have been a 2 foot drive.  The customer was billed for half their use."/>
    <x v="4"/>
  </r>
  <r>
    <d v="2011-09-19T00:00:00"/>
    <s v="Heather"/>
    <n v="118441"/>
    <s v="Ian Wessler"/>
    <s v="0G118609W"/>
    <x v="0"/>
    <s v="Ashland"/>
    <x v="1"/>
    <n v="393274450"/>
    <d v="2009-07-17T00:00:00"/>
    <s v="Ert installed was programmed at  a 1 foot drive and should have been 2 foot."/>
    <s v="PMC"/>
    <s v="Gas"/>
    <n v="1148"/>
    <n v="1332.74"/>
    <m/>
    <s v=""/>
    <m/>
    <m/>
    <s v="Gas ert was installed on 7-17-09 and was programmed at a 1 foot drive and should have been a 2 foot drive.  The customer was billed for half their use."/>
    <x v="4"/>
  </r>
  <r>
    <d v="2011-09-20T00:00:00"/>
    <s v="Mary"/>
    <n v="370112847"/>
    <s v="Silver Lake Development"/>
    <n v="629960"/>
    <x v="0"/>
    <s v="Klamath Falls"/>
    <x v="1"/>
    <n v="99289723"/>
    <s v="unknown"/>
    <s v="Gas meter set at 7 inch, should have been 2 psi"/>
    <s v="Meter Repair"/>
    <s v="Gas"/>
    <n v="1346"/>
    <n v="1554.86"/>
    <m/>
    <s v=""/>
    <m/>
    <m/>
    <s v="Gas ert was programmed with an incorrect correction code of 7 inch, should have been 2 #. Cust under billed since open 2/1/08. Appears mtr had billed incorrectly since 1991 when installed."/>
    <x v="4"/>
  </r>
  <r>
    <d v="2011-09-22T00:00:00"/>
    <s v="Heather"/>
    <n v="50138068"/>
    <s v="Tanya L. Danielson"/>
    <n v="659219"/>
    <x v="0"/>
    <s v="Keno"/>
    <x v="1"/>
    <n v="540282520"/>
    <d v="2011-05-18T00:00:00"/>
    <s v="Meter was changed in the field but not entered on mobile order for change in CSS."/>
    <s v="Customer call"/>
    <s v="Gas"/>
    <n v="54"/>
    <n v="62.05"/>
    <m/>
    <s v=""/>
    <m/>
    <m/>
    <s v="Gas meter was changed on relite avista repair order, but not entered correctly on mobile so meter change did not go through on CSS.  Customer called because they were not being billed for any use."/>
    <x v="4"/>
  </r>
  <r>
    <d v="2011-09-23T00:00:00"/>
    <s v="Heather"/>
    <n v="127137"/>
    <s v="Roanne Lyall"/>
    <s v="03659475W"/>
    <x v="0"/>
    <s v="Ashland"/>
    <x v="1"/>
    <n v="491290304"/>
    <d v="2009-07-14T00:00:00"/>
    <s v="Ert installed was programmed at  a 1 foot drive and should have been 2 foot."/>
    <s v="Billing"/>
    <s v="Gas"/>
    <n v="719"/>
    <n v="848.71"/>
    <m/>
    <s v=""/>
    <m/>
    <m/>
    <s v="Gas ert was installed on 7/14/09 and was programmed at a 1 foot drive and should have been a 2 foot drive.  The customer was billed for half their use."/>
    <x v="4"/>
  </r>
  <r>
    <d v="2011-09-26T00:00:00"/>
    <s v="Sandy"/>
    <n v="190546"/>
    <s v="Lithia's Grants Pass Auto "/>
    <s v="06170886W"/>
    <x v="0"/>
    <s v="Grants "/>
    <x v="1"/>
    <n v="442275055"/>
    <d v="2011-09-14T00:00:00"/>
    <s v="Gas meter set at 7 inch, should have been 2 psi"/>
    <s v="PMC"/>
    <s v="Gas"/>
    <n v="8600"/>
    <n v="9200"/>
    <m/>
    <s v=""/>
    <m/>
    <m/>
    <s v="Gas meter was installed with an incorrect correction code of 7 inch, should have been a 2 #.  Customer underbilled since open date of 10/24/1991, no way to determine exactly how much use was lost, my calculations are from as far back as our billing history goes which is 12/28/2004, and is 7% difference per metershop."/>
    <x v="4"/>
  </r>
  <r>
    <d v="2011-09-28T00:00:00"/>
    <s v="Heather"/>
    <n v="178337"/>
    <s v="SO Oregon Subaru"/>
    <n v="300888"/>
    <x v="0"/>
    <s v="Medford"/>
    <x v="1"/>
    <n v="295275045"/>
    <d v="2009-10-19T00:00:00"/>
    <s v="Gas meter set at 7 inch, should have been 2 psi"/>
    <s v="PMC"/>
    <s v="Gas"/>
    <n v="922"/>
    <n v="983.36"/>
    <m/>
    <s v=""/>
    <m/>
    <m/>
    <s v="Gas meter was installed with an incorrect correction code of 7 inch, should have been a 2 #.  Customer underbilled since 10/19/2009."/>
    <x v="4"/>
  </r>
  <r>
    <d v="2011-09-28T00:00:00"/>
    <s v="Heather"/>
    <n v="120994"/>
    <s v="Windmill's Ashland Hills"/>
    <n v="51303"/>
    <x v="0"/>
    <s v="Ashland"/>
    <x v="1"/>
    <n v="883290214"/>
    <d v="2005-06-30T00:00:00"/>
    <s v="Gas meter set at 7 inch, should have been 2 psi"/>
    <s v="Compliance Tech"/>
    <s v="Gas"/>
    <n v="8288"/>
    <n v="8236.9699999999993"/>
    <m/>
    <s v=""/>
    <m/>
    <m/>
    <s v="Gas meter was installed with an incorrect correction code of 7 inch, should have been a 2#.  Customer underbilled since 6/30/2005.  This was also set up as an add meter under rate 424, which was incorrect and was changed in June of 2010."/>
    <x v="4"/>
  </r>
  <r>
    <d v="2011-10-12T00:00:00"/>
    <s v="Heather"/>
    <n v="10036704"/>
    <s v="KK Properties"/>
    <s v="Area light"/>
    <x v="3"/>
    <s v="Pullman"/>
    <x v="2"/>
    <m/>
    <d v="2011-04-14T00:00:00"/>
    <s v="Area light closed in error"/>
    <s v="Programmer/ Billing"/>
    <s v="Billing"/>
    <m/>
    <s v=""/>
    <m/>
    <s v=""/>
    <m/>
    <m/>
    <s v="Customer had 2 area lights on account, one light was moved to another account and when that was done the other area light was closed in error so customer was not billed for light for 5 months."/>
    <x v="4"/>
  </r>
  <r>
    <d v="2011-10-14T00:00:00"/>
    <s v="Theresa"/>
    <n v="650079395"/>
    <s v="Dawg's Inc"/>
    <s v="06440690w"/>
    <x v="0"/>
    <s v="Grants Pass"/>
    <x v="0"/>
    <m/>
    <d v="2011-10-06T00:00:00"/>
    <s v="ert programmed on 1 ft drive and should have been 5 ft drive"/>
    <s v="Billing"/>
    <s v="Gas service man"/>
    <n v="62965"/>
    <n v="67025.8"/>
    <m/>
    <s v=""/>
    <m/>
    <m/>
    <s v="ert programming error"/>
    <x v="4"/>
  </r>
  <r>
    <d v="2011-10-17T00:00:00"/>
    <s v="Heather"/>
    <n v="290114917"/>
    <s v="Angela L Timmer"/>
    <n v="71915097"/>
    <x v="1"/>
    <s v="Spokane"/>
    <x v="2"/>
    <n v="491285359"/>
    <d v="2011-06-30T00:00:00"/>
    <s v="Wrong meter was changed in CSS via go book"/>
    <s v="Field visit"/>
    <s v="Electric metershop"/>
    <m/>
    <s v=""/>
    <n v="4775"/>
    <n v="410.48"/>
    <m/>
    <m/>
    <s v="Customer has shop meter and house meter.  Shop meter was changed but the house meter was changed on CSS via go book in error.  Customer underbilled for 3 months.  Sent field order (295289214) on 8/31 to check for stopped meter and we did not catch the error at that time.  Found on additional field visit."/>
    <x v="4"/>
  </r>
  <r>
    <d v="2011-10-25T00:00:00"/>
    <s v="Sandy"/>
    <n v="2521936"/>
    <s v="Fourth Memorial Church"/>
    <n v="75337"/>
    <x v="0"/>
    <s v="Spokane Valley"/>
    <x v="2"/>
    <n v="589276177"/>
    <d v="2009-07-02T00:00:00"/>
    <s v="ert installed ¼ turn the wrong direction, and bent the wiggler arms down  &amp; ERT was also programmed as a 5 ft dial and should have been a 10 ft dial"/>
    <s v="PMC meter test"/>
    <s v="Gas service man"/>
    <n v="8277"/>
    <n v="6359.88"/>
    <m/>
    <s v=""/>
    <m/>
    <m/>
    <s v="Ert programming error, was only registering 1/2 of actual use."/>
    <x v="4"/>
  </r>
  <r>
    <d v="2011-10-26T00:00:00"/>
    <s v="Sandy"/>
    <n v="250110469"/>
    <s v="Gary Norton"/>
    <n v="273778"/>
    <x v="0"/>
    <s v="Athol"/>
    <x v="0"/>
    <n v="50291423"/>
    <d v="2010-07-10T00:00:00"/>
    <s v="Correction code error, system did not keep correct one when meter was changed."/>
    <s v="Check Raised Pressure FR"/>
    <s v="Gas  "/>
    <n v="280"/>
    <n v="252.67"/>
    <m/>
    <s v=""/>
    <m/>
    <m/>
    <s v="Gas meter was installed with an incorrect correction code of 7 inch, should have been a 2#.  Customer underbilled since 7/1/10."/>
    <x v="4"/>
  </r>
  <r>
    <d v="2011-10-26T00:00:00"/>
    <s v="Heather"/>
    <n v="739016"/>
    <s v="City of Pullman"/>
    <s v="Area light"/>
    <x v="3"/>
    <s v="Pullman"/>
    <x v="2"/>
    <n v="589291864"/>
    <d v="2010-06-21T00:00:00"/>
    <s v="Account was closed in error, area light still here and not billed."/>
    <s v="Query"/>
    <s v="Construction"/>
    <m/>
    <s v=""/>
    <m/>
    <s v=""/>
    <m/>
    <m/>
    <s v="Account was closed when gas and electric meter were removed; however there was an area light still here so it was not billed for 16 months."/>
    <x v="4"/>
  </r>
  <r>
    <d v="2011-10-26T00:00:00"/>
    <s v="Heather"/>
    <n v="50046194"/>
    <s v="Big R Stores"/>
    <s v="0Z086633W"/>
    <x v="0"/>
    <s v="Klamath Falls"/>
    <x v="1"/>
    <n v="491291720"/>
    <s v="Unknown- 2003?"/>
    <s v="Gas meter set at 7 inch, should have been 2 psi"/>
    <s v="Field visit"/>
    <s v="Unknown"/>
    <n v="1780"/>
    <n v="2164.67"/>
    <m/>
    <s v=""/>
    <m/>
    <m/>
    <s v="Gas meter was installed with an incorrect correction code of 7 inch, should have been a 2#.  Customer billed incorrectly at least since 2005, probably 2003 when meter installed."/>
    <x v="4"/>
  </r>
  <r>
    <d v="2011-10-27T00:00:00"/>
    <s v="Heather"/>
    <n v="2019362"/>
    <s v="Busch Dist Inc #1"/>
    <s v="Area light"/>
    <x v="3"/>
    <s v="Pullman"/>
    <x v="2"/>
    <n v="1291867"/>
    <n v="1988"/>
    <s v="2 area lights not billed since 1988"/>
    <s v="Query"/>
    <s v="Unknown"/>
    <m/>
    <s v=""/>
    <m/>
    <s v=""/>
    <m/>
    <m/>
    <s v="Account was closed in 1988 but 2 area lights were still active and have not been billed since."/>
    <x v="4"/>
  </r>
  <r>
    <d v="2011-10-27T00:00:00"/>
    <s v="Heather"/>
    <n v="10141799"/>
    <s v="Klahn Trailer Sales"/>
    <s v="0P201468W"/>
    <x v="0"/>
    <s v="Klamath Falls"/>
    <x v="1"/>
    <s v="None"/>
    <d v="2008-08-11T00:00:00"/>
    <s v="Gas meter removed from the account in error."/>
    <s v="Construction"/>
    <s v="Unknown"/>
    <n v="362"/>
    <n v="741.14"/>
    <m/>
    <s v=""/>
    <m/>
    <m/>
    <s v="Gas meter was removed in 2008 per field order; however the gas meter has been there all along and has been using."/>
    <x v="4"/>
  </r>
  <r>
    <d v="2011-10-27T00:00:00"/>
    <s v="Mary"/>
    <n v="509592"/>
    <s v="Spokane Co Public Works"/>
    <n v="53685"/>
    <x v="0"/>
    <s v="Spokane"/>
    <x v="2"/>
    <n v="883276183"/>
    <d v="2005-06-01T00:00:00"/>
    <s v="Gas meter had a 5 ft index instead of 10 ft. "/>
    <s v="Gas mtr shop"/>
    <s v="Gas"/>
    <n v="55315"/>
    <n v="56596.11"/>
    <m/>
    <s v=""/>
    <m/>
    <m/>
    <s v="Gas meter was found with a 5 ft index &amp; should be 10 ft index. Cust has been billed half their actual usage for over 6 years. "/>
    <x v="4"/>
  </r>
  <r>
    <d v="2011-10-31T00:00:00"/>
    <s v="Heather"/>
    <n v="490105272"/>
    <s v="Lapwai School Dist 341"/>
    <s v="C12156820"/>
    <x v="1"/>
    <s v="Lapwai"/>
    <x v="0"/>
    <n v="687291142"/>
    <d v="2011-03-16T00:00:00"/>
    <s v="Meter was wired incorrectly."/>
    <s v="Zero use report"/>
    <s v="Electric metershop"/>
    <m/>
    <s v=""/>
    <n v="12340"/>
    <n v="1953.02"/>
    <n v="200"/>
    <m/>
    <s v="Electric meter was wired incorrectly causing no use to register on the meter.  Customer was using other meter for remodel and wouldn't have started using this until September so only 1 month of lost use."/>
    <x v="4"/>
  </r>
  <r>
    <d v="2011-10-31T00:00:00"/>
    <s v="Heather "/>
    <n v="130112034"/>
    <s v="Evelyn A Rowley"/>
    <n v="239010"/>
    <x v="0"/>
    <s v="Rathdrum"/>
    <x v="0"/>
    <n v="785292017"/>
    <d v="2007-04-01T00:00:00"/>
    <s v="Meter was not installed on the system."/>
    <s v="Atmospheric corrosion"/>
    <s v="Construction"/>
    <n v="5248"/>
    <n v="5573.83"/>
    <m/>
    <s v=""/>
    <m/>
    <m/>
    <s v="Gas meter was installed 4/07 but not put on system.  Customer called in January of 08 to advise they weren't being billed.  We went out in field and verified meter was there, but no followup was done and meter still was not put on the account."/>
    <x v="4"/>
  </r>
  <r>
    <d v="2011-10-31T00:00:00"/>
    <s v="Heather"/>
    <n v="10111797"/>
    <s v="Brent W Kaufman"/>
    <n v="246750"/>
    <x v="0"/>
    <s v="Hayden"/>
    <x v="0"/>
    <m/>
    <d v="2007-09-13T00:00:00"/>
    <s v="Meter was not installed on the system."/>
    <s v="Atmospheric corrosion"/>
    <s v="Construction"/>
    <n v="3981"/>
    <n v="4528.71"/>
    <m/>
    <s v=""/>
    <m/>
    <m/>
    <s v="Gas meter was installed 9/13/07 but not put on the system."/>
    <x v="4"/>
  </r>
  <r>
    <d v="2011-11-14T00:00:00"/>
    <s v="Heather"/>
    <n v="690065054"/>
    <s v="Dawn R. Polan"/>
    <n v="652884"/>
    <x v="0"/>
    <s v="Central Point"/>
    <x v="1"/>
    <n v="50292932"/>
    <d v="2009-06-18T00:00:00"/>
    <s v="Ert programmed to incorrect foot drive."/>
    <s v="Unbilled use report"/>
    <s v="Gas"/>
    <n v="824"/>
    <n v="919.31"/>
    <m/>
    <s v=""/>
    <m/>
    <m/>
    <s v="Gas meter was changed on 6/18/09 and ert was programmed to an incorrect foot drive causing customer to be billed for only half of their use."/>
    <x v="4"/>
  </r>
  <r>
    <d v="2011-11-15T00:00:00"/>
    <s v="Sandy"/>
    <n v="170078328"/>
    <s v="Great Floors"/>
    <n v="226941"/>
    <x v="0"/>
    <s v="Coeur D' Alene"/>
    <x v="0"/>
    <n v="344291423"/>
    <d v="2010-01-18T00:00:00"/>
    <s v="Corrrection coded error, system did not keep correct one when meter changed"/>
    <s v="Check Raised Pressure FR"/>
    <s v="Gas"/>
    <n v="458"/>
    <n v="406.76"/>
    <m/>
    <s v=""/>
    <m/>
    <m/>
    <s v="Gas meter was changed on 1/18/10 and correction code was 7inch and should have been 2#.Customer underbilled since 1/18/10"/>
    <x v="4"/>
  </r>
  <r>
    <d v="2011-12-08T00:00:00"/>
    <s v="Mary"/>
    <n v="570119799"/>
    <s v="LSRES Golden OPS #26 OR, LLC"/>
    <n v="814967"/>
    <x v="0"/>
    <s v="Grants Pass"/>
    <x v="1"/>
    <n v="932289767"/>
    <d v="2008-07-07T00:00:00"/>
    <s v="Correction code error of 1, should be 2# set, correction code of 4"/>
    <s v="Found by gas svcman on trouble order"/>
    <s v="Gas"/>
    <n v="1541"/>
    <n v="1752.09"/>
    <m/>
    <s v=""/>
    <m/>
    <s v="Kris Ransom"/>
    <s v="per gas trouble order, svcman found mtr with a incorrection correction code of 1, should be 2# set. This cust opened since 1-16-2009"/>
    <x v="4"/>
  </r>
  <r>
    <d v="2011-12-14T00:00:00"/>
    <s v="Heather"/>
    <n v="330140514"/>
    <s v="Leroy M Altenburg"/>
    <s v="0V473288W"/>
    <x v="0"/>
    <s v="Klamath Falls"/>
    <x v="1"/>
    <s v="None"/>
    <d v="2011-08-11T00:00:00"/>
    <s v="Index change not entered on account."/>
    <s v="Meter reader"/>
    <s v="Meter reader"/>
    <n v="78"/>
    <n v="96.77"/>
    <m/>
    <s v=""/>
    <m/>
    <m/>
    <s v="Meter reader changed ert on 8/11/11 but did not enter the index change on account. The new customer has been billed on the old ert for zero use for 3 months."/>
    <x v="4"/>
  </r>
  <r>
    <d v="2011-12-19T00:00:00"/>
    <s v="Sandy"/>
    <n v="252548"/>
    <s v="USAF 173-TFW-CE"/>
    <n v="635230"/>
    <x v="0"/>
    <s v="Klamath Falls"/>
    <x v="1"/>
    <n v="295294661"/>
    <d v="2011-08-11T00:00:00"/>
    <s v="Index change not entered on account."/>
    <s v="Meter reader"/>
    <s v="Meter reader"/>
    <n v="63"/>
    <n v="67"/>
    <m/>
    <s v=""/>
    <m/>
    <m/>
    <s v="Meter reader changed ert on 8/11/11 but did not enter the index change on account. Customer has been billed on the old ert for zero use for 3 months."/>
    <x v="4"/>
  </r>
  <r>
    <m/>
    <m/>
    <m/>
    <m/>
    <m/>
    <x v="7"/>
    <m/>
    <x v="3"/>
    <m/>
    <m/>
    <m/>
    <m/>
    <m/>
    <m/>
    <m/>
    <m/>
    <m/>
    <m/>
    <m/>
    <m/>
    <x v="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128">
  <r>
    <x v="0"/>
    <x v="0"/>
    <s v="WA"/>
    <x v="0"/>
    <n v="2009"/>
    <n v="2009"/>
    <n v="500001952"/>
    <n v="1"/>
    <x v="0"/>
    <s v="I"/>
    <n v="4"/>
    <n v="4"/>
    <n v="0"/>
    <n v="163"/>
  </r>
  <r>
    <x v="1"/>
    <x v="0"/>
    <s v="WA"/>
    <x v="0"/>
    <n v="2009"/>
    <n v="2009"/>
    <n v="500083560"/>
    <n v="1"/>
    <x v="0"/>
    <s v="I"/>
    <n v="31"/>
    <n v="31"/>
    <n v="0"/>
    <n v="15"/>
  </r>
  <r>
    <x v="1"/>
    <x v="0"/>
    <s v="WA"/>
    <x v="0"/>
    <n v="2009"/>
    <n v="2009"/>
    <n v="19923273"/>
    <n v="1"/>
    <x v="0"/>
    <s v="I"/>
    <n v="30"/>
    <n v="30"/>
    <n v="0"/>
    <n v="1200"/>
  </r>
  <r>
    <x v="0"/>
    <x v="0"/>
    <s v="WA"/>
    <x v="1"/>
    <n v="2009"/>
    <n v="2009"/>
    <n v="500186162"/>
    <n v="1"/>
    <x v="0"/>
    <s v="I"/>
    <n v="0"/>
    <n v="0"/>
    <n v="0"/>
    <n v="183"/>
  </r>
  <r>
    <x v="0"/>
    <x v="0"/>
    <s v="WA"/>
    <x v="0"/>
    <n v="2009"/>
    <n v="2009"/>
    <n v="17618099"/>
    <n v="1"/>
    <x v="0"/>
    <s v="I"/>
    <n v="0"/>
    <n v="0"/>
    <n v="0"/>
    <n v="7"/>
  </r>
  <r>
    <x v="1"/>
    <x v="0"/>
    <s v="WA"/>
    <x v="1"/>
    <n v="2009"/>
    <n v="2009"/>
    <n v="18581900"/>
    <n v="1"/>
    <x v="0"/>
    <s v="I"/>
    <n v="33"/>
    <n v="33"/>
    <n v="0"/>
    <n v="1"/>
  </r>
  <r>
    <x v="0"/>
    <x v="0"/>
    <s v="WA"/>
    <x v="1"/>
    <n v="2009"/>
    <n v="2009"/>
    <n v="19537644"/>
    <n v="1"/>
    <x v="0"/>
    <s v="I"/>
    <n v="23"/>
    <n v="23"/>
    <n v="0"/>
    <n v="261"/>
  </r>
  <r>
    <x v="0"/>
    <x v="1"/>
    <s v="WA"/>
    <x v="0"/>
    <n v="2009"/>
    <n v="2009"/>
    <n v="19710807"/>
    <n v="1"/>
    <x v="1"/>
    <s v="I"/>
    <n v="3"/>
    <n v="3"/>
    <n v="0"/>
    <n v="5"/>
  </r>
  <r>
    <x v="0"/>
    <x v="1"/>
    <s v="WA"/>
    <x v="1"/>
    <n v="2009"/>
    <n v="2009"/>
    <n v="500198204"/>
    <n v="1"/>
    <x v="1"/>
    <s v="I"/>
    <n v="33"/>
    <n v="33"/>
    <n v="0"/>
    <n v="19"/>
  </r>
  <r>
    <x v="0"/>
    <x v="0"/>
    <s v="WA"/>
    <x v="1"/>
    <n v="2009"/>
    <n v="2009"/>
    <n v="19387442"/>
    <n v="1"/>
    <x v="0"/>
    <s v="I"/>
    <n v="0"/>
    <n v="0"/>
    <n v="0"/>
    <n v="20"/>
  </r>
  <r>
    <x v="0"/>
    <x v="0"/>
    <s v="WA"/>
    <x v="0"/>
    <n v="2009"/>
    <n v="2009"/>
    <n v="424828819"/>
    <n v="1"/>
    <x v="0"/>
    <s v="I"/>
    <n v="0"/>
    <n v="0"/>
    <n v="0"/>
    <n v="30"/>
  </r>
  <r>
    <x v="0"/>
    <x v="0"/>
    <s v="WA"/>
    <x v="1"/>
    <n v="2009"/>
    <n v="2009"/>
    <n v="500246499"/>
    <n v="1"/>
    <x v="0"/>
    <s v="I"/>
    <n v="33"/>
    <n v="33"/>
    <n v="0"/>
    <n v="317"/>
  </r>
  <r>
    <x v="0"/>
    <x v="0"/>
    <s v="WA"/>
    <x v="1"/>
    <n v="2009"/>
    <n v="2009"/>
    <n v="18576654"/>
    <n v="1"/>
    <x v="0"/>
    <s v="I"/>
    <n v="13"/>
    <n v="13"/>
    <n v="0"/>
    <n v="863"/>
  </r>
  <r>
    <x v="0"/>
    <x v="1"/>
    <s v="WA"/>
    <x v="1"/>
    <n v="2009"/>
    <n v="2009"/>
    <n v="18710421"/>
    <n v="1"/>
    <x v="1"/>
    <s v="I"/>
    <n v="0"/>
    <n v="0"/>
    <n v="0"/>
    <n v="15"/>
  </r>
  <r>
    <x v="0"/>
    <x v="0"/>
    <s v="WA"/>
    <x v="1"/>
    <n v="2009"/>
    <n v="2009"/>
    <n v="17832357"/>
    <n v="1"/>
    <x v="0"/>
    <s v="I"/>
    <n v="0"/>
    <n v="0"/>
    <n v="0"/>
    <n v="2290"/>
  </r>
  <r>
    <x v="0"/>
    <x v="0"/>
    <s v="WA"/>
    <x v="1"/>
    <n v="2009"/>
    <n v="2009"/>
    <n v="500235929"/>
    <n v="5"/>
    <x v="0"/>
    <s v="I"/>
    <n v="153"/>
    <n v="30.6"/>
    <n v="0"/>
    <n v="136"/>
  </r>
  <r>
    <x v="0"/>
    <x v="0"/>
    <s v="WA"/>
    <x v="1"/>
    <n v="2009"/>
    <n v="2009"/>
    <n v="17433815"/>
    <n v="1"/>
    <x v="0"/>
    <s v="I"/>
    <n v="12"/>
    <n v="12"/>
    <n v="0"/>
    <n v="10"/>
  </r>
  <r>
    <x v="0"/>
    <x v="1"/>
    <s v="WA"/>
    <x v="1"/>
    <n v="2009"/>
    <n v="2009"/>
    <n v="17450122"/>
    <n v="2"/>
    <x v="1"/>
    <s v="I"/>
    <n v="62"/>
    <n v="31"/>
    <n v="0"/>
    <n v="109"/>
  </r>
  <r>
    <x v="0"/>
    <x v="0"/>
    <s v="WA"/>
    <x v="1"/>
    <n v="2009"/>
    <n v="2009"/>
    <n v="19256002"/>
    <n v="1"/>
    <x v="0"/>
    <s v="I"/>
    <n v="4"/>
    <n v="4"/>
    <n v="0"/>
    <n v="100"/>
  </r>
  <r>
    <x v="1"/>
    <x v="0"/>
    <s v="WA"/>
    <x v="1"/>
    <n v="2009"/>
    <n v="2009"/>
    <n v="15667316"/>
    <n v="2"/>
    <x v="0"/>
    <s v="I"/>
    <n v="60"/>
    <n v="30"/>
    <n v="0"/>
    <n v="398"/>
  </r>
  <r>
    <x v="0"/>
    <x v="0"/>
    <s v="WA"/>
    <x v="1"/>
    <n v="2009"/>
    <n v="2009"/>
    <n v="15667336"/>
    <n v="1"/>
    <x v="0"/>
    <s v="I"/>
    <n v="31"/>
    <n v="31"/>
    <n v="0"/>
    <n v="220"/>
  </r>
  <r>
    <x v="0"/>
    <x v="1"/>
    <s v="WA"/>
    <x v="1"/>
    <n v="2009"/>
    <n v="2009"/>
    <n v="500123751"/>
    <n v="1"/>
    <x v="1"/>
    <s v="I"/>
    <n v="34"/>
    <n v="34"/>
    <n v="0"/>
    <n v="106"/>
  </r>
  <r>
    <x v="0"/>
    <x v="1"/>
    <s v="WA"/>
    <x v="1"/>
    <n v="2009"/>
    <n v="2009"/>
    <n v="15747578"/>
    <n v="2"/>
    <x v="1"/>
    <s v="I"/>
    <n v="64"/>
    <n v="32"/>
    <n v="0"/>
    <n v="15"/>
  </r>
  <r>
    <x v="0"/>
    <x v="0"/>
    <s v="WA"/>
    <x v="1"/>
    <n v="2009"/>
    <n v="2009"/>
    <n v="500208496"/>
    <n v="2"/>
    <x v="0"/>
    <s v="I"/>
    <n v="64"/>
    <n v="32"/>
    <n v="0"/>
    <n v="24"/>
  </r>
  <r>
    <x v="0"/>
    <x v="1"/>
    <s v="WA"/>
    <x v="1"/>
    <n v="2009"/>
    <n v="2009"/>
    <n v="15969943"/>
    <n v="1"/>
    <x v="1"/>
    <s v="I"/>
    <n v="33"/>
    <n v="33"/>
    <n v="0"/>
    <n v="10"/>
  </r>
  <r>
    <x v="0"/>
    <x v="0"/>
    <s v="WA"/>
    <x v="1"/>
    <n v="2009"/>
    <n v="2009"/>
    <n v="14835405"/>
    <n v="2"/>
    <x v="0"/>
    <s v="I"/>
    <n v="65"/>
    <n v="32.5"/>
    <n v="0"/>
    <n v="80"/>
  </r>
  <r>
    <x v="0"/>
    <x v="0"/>
    <s v="WA"/>
    <x v="1"/>
    <n v="2009"/>
    <n v="2009"/>
    <n v="19361841"/>
    <n v="1"/>
    <x v="0"/>
    <s v="I"/>
    <n v="1"/>
    <n v="1"/>
    <n v="0"/>
    <n v="206"/>
  </r>
  <r>
    <x v="1"/>
    <x v="0"/>
    <s v="WA"/>
    <x v="1"/>
    <n v="2009"/>
    <n v="2009"/>
    <n v="14747927"/>
    <n v="1"/>
    <x v="0"/>
    <s v="I"/>
    <n v="35"/>
    <n v="35"/>
    <n v="0"/>
    <n v="1505"/>
  </r>
  <r>
    <x v="0"/>
    <x v="0"/>
    <s v="WA"/>
    <x v="1"/>
    <n v="2009"/>
    <n v="2009"/>
    <n v="500074283"/>
    <n v="3"/>
    <x v="0"/>
    <s v="I"/>
    <n v="91"/>
    <n v="30.333333333333332"/>
    <n v="0"/>
    <n v="461"/>
  </r>
  <r>
    <x v="0"/>
    <x v="1"/>
    <s v="WA"/>
    <x v="1"/>
    <n v="2009"/>
    <n v="2009"/>
    <n v="16118364"/>
    <n v="1"/>
    <x v="1"/>
    <s v="I"/>
    <n v="31"/>
    <n v="31"/>
    <n v="0"/>
    <n v="17"/>
  </r>
  <r>
    <x v="1"/>
    <x v="0"/>
    <s v="WA"/>
    <x v="1"/>
    <n v="2009"/>
    <n v="2009"/>
    <n v="500177140"/>
    <n v="4"/>
    <x v="0"/>
    <s v="I"/>
    <n v="125"/>
    <n v="31.25"/>
    <n v="0"/>
    <n v="369"/>
  </r>
  <r>
    <x v="1"/>
    <x v="0"/>
    <s v="WA"/>
    <x v="1"/>
    <n v="2009"/>
    <n v="2009"/>
    <n v="500062281"/>
    <n v="3"/>
    <x v="0"/>
    <s v="I"/>
    <n v="95"/>
    <n v="31.666666666666668"/>
    <n v="0"/>
    <n v="157"/>
  </r>
  <r>
    <x v="1"/>
    <x v="0"/>
    <s v="WA"/>
    <x v="1"/>
    <n v="2009"/>
    <n v="2009"/>
    <n v="14241612"/>
    <n v="2"/>
    <x v="0"/>
    <s v="I"/>
    <n v="64"/>
    <n v="32"/>
    <n v="0"/>
    <n v="1770"/>
  </r>
  <r>
    <x v="0"/>
    <x v="0"/>
    <s v="WA"/>
    <x v="1"/>
    <n v="2009"/>
    <n v="2009"/>
    <n v="14607311"/>
    <n v="1"/>
    <x v="0"/>
    <s v="I"/>
    <n v="4"/>
    <n v="4"/>
    <n v="0"/>
    <n v="90"/>
  </r>
  <r>
    <x v="0"/>
    <x v="1"/>
    <s v="WA"/>
    <x v="1"/>
    <n v="2009"/>
    <n v="2009"/>
    <n v="19701045"/>
    <n v="1"/>
    <x v="1"/>
    <s v="I"/>
    <n v="31"/>
    <n v="31"/>
    <n v="0"/>
    <n v="5"/>
  </r>
  <r>
    <x v="0"/>
    <x v="0"/>
    <s v="WA"/>
    <x v="1"/>
    <n v="2009"/>
    <n v="2009"/>
    <n v="500161724"/>
    <n v="1"/>
    <x v="0"/>
    <s v="I"/>
    <n v="0"/>
    <n v="0"/>
    <n v="0"/>
    <n v="4"/>
  </r>
  <r>
    <x v="0"/>
    <x v="0"/>
    <s v="WA"/>
    <x v="1"/>
    <n v="2009"/>
    <n v="2009"/>
    <n v="14352872"/>
    <n v="1"/>
    <x v="0"/>
    <s v="I"/>
    <n v="0"/>
    <n v="0"/>
    <n v="0"/>
    <n v="3056"/>
  </r>
  <r>
    <x v="0"/>
    <x v="1"/>
    <s v="WA"/>
    <x v="1"/>
    <n v="2009"/>
    <n v="2009"/>
    <n v="500095819"/>
    <n v="2"/>
    <x v="1"/>
    <s v="I"/>
    <n v="64"/>
    <n v="32"/>
    <n v="0"/>
    <n v="2"/>
  </r>
  <r>
    <x v="1"/>
    <x v="0"/>
    <s v="WA"/>
    <x v="0"/>
    <n v="2009"/>
    <n v="2009"/>
    <n v="19962572"/>
    <n v="3"/>
    <x v="2"/>
    <s v="I"/>
    <n v="89"/>
    <n v="29.666666666666668"/>
    <n v="0"/>
    <n v="215880"/>
  </r>
  <r>
    <x v="0"/>
    <x v="0"/>
    <s v="WA"/>
    <x v="1"/>
    <n v="2009"/>
    <n v="2009"/>
    <n v="19343101"/>
    <n v="1"/>
    <x v="0"/>
    <s v="I"/>
    <n v="0"/>
    <n v="0"/>
    <n v="0"/>
    <n v="1364"/>
  </r>
  <r>
    <x v="0"/>
    <x v="1"/>
    <s v="WA"/>
    <x v="1"/>
    <n v="2009"/>
    <n v="2009"/>
    <n v="500188392"/>
    <n v="1"/>
    <x v="1"/>
    <s v="I"/>
    <n v="30"/>
    <n v="30"/>
    <n v="0"/>
    <n v="102"/>
  </r>
  <r>
    <x v="0"/>
    <x v="1"/>
    <s v="WA"/>
    <x v="1"/>
    <n v="2009"/>
    <n v="2009"/>
    <n v="365731213"/>
    <n v="1"/>
    <x v="1"/>
    <s v="I"/>
    <n v="19"/>
    <n v="19"/>
    <n v="0"/>
    <n v="106"/>
  </r>
  <r>
    <x v="0"/>
    <x v="0"/>
    <s v="WA"/>
    <x v="1"/>
    <n v="2009"/>
    <n v="2009"/>
    <n v="18719855"/>
    <n v="5"/>
    <x v="0"/>
    <s v="I"/>
    <n v="150"/>
    <n v="30"/>
    <n v="0"/>
    <n v="240"/>
  </r>
  <r>
    <x v="0"/>
    <x v="1"/>
    <s v="WA"/>
    <x v="1"/>
    <n v="2009"/>
    <n v="2009"/>
    <n v="500197317"/>
    <n v="2"/>
    <x v="1"/>
    <s v="I"/>
    <n v="59"/>
    <n v="29.5"/>
    <n v="0"/>
    <n v="30"/>
  </r>
  <r>
    <x v="0"/>
    <x v="0"/>
    <s v="WA"/>
    <x v="1"/>
    <n v="2009"/>
    <n v="2009"/>
    <n v="19911337"/>
    <n v="1"/>
    <x v="0"/>
    <s v="I"/>
    <n v="0"/>
    <n v="0"/>
    <n v="0"/>
    <n v="40"/>
  </r>
  <r>
    <x v="0"/>
    <x v="1"/>
    <s v="WA"/>
    <x v="1"/>
    <n v="2009"/>
    <n v="2009"/>
    <n v="500065198"/>
    <n v="2"/>
    <x v="1"/>
    <s v="I"/>
    <n v="59"/>
    <n v="29.5"/>
    <n v="0"/>
    <n v="403"/>
  </r>
  <r>
    <x v="0"/>
    <x v="0"/>
    <s v="WA"/>
    <x v="1"/>
    <n v="2009"/>
    <n v="2009"/>
    <n v="18669114"/>
    <n v="1"/>
    <x v="0"/>
    <s v="I"/>
    <n v="23"/>
    <n v="23"/>
    <n v="0"/>
    <n v="250"/>
  </r>
  <r>
    <x v="0"/>
    <x v="0"/>
    <s v="WA"/>
    <x v="1"/>
    <n v="2009"/>
    <n v="2009"/>
    <n v="18363619"/>
    <n v="3"/>
    <x v="0"/>
    <s v="I"/>
    <n v="88"/>
    <n v="29.333333333333336"/>
    <n v="0"/>
    <n v="179"/>
  </r>
  <r>
    <x v="0"/>
    <x v="1"/>
    <s v="WA"/>
    <x v="1"/>
    <n v="2009"/>
    <n v="2009"/>
    <n v="435196861"/>
    <n v="1"/>
    <x v="1"/>
    <s v="I"/>
    <n v="31"/>
    <n v="31"/>
    <n v="0"/>
    <n v="16"/>
  </r>
  <r>
    <x v="0"/>
    <x v="0"/>
    <s v="WA"/>
    <x v="1"/>
    <n v="2009"/>
    <n v="2009"/>
    <n v="500250547"/>
    <n v="1"/>
    <x v="0"/>
    <s v="I"/>
    <n v="15"/>
    <n v="15"/>
    <n v="0"/>
    <n v="3"/>
  </r>
  <r>
    <x v="1"/>
    <x v="1"/>
    <s v="WA"/>
    <x v="1"/>
    <n v="2009"/>
    <n v="2009"/>
    <n v="500219264"/>
    <n v="1"/>
    <x v="1"/>
    <s v="I"/>
    <n v="6"/>
    <n v="6"/>
    <n v="0"/>
    <n v="53"/>
  </r>
  <r>
    <x v="0"/>
    <x v="0"/>
    <s v="WA"/>
    <x v="1"/>
    <n v="2009"/>
    <n v="2009"/>
    <n v="18128480"/>
    <n v="1"/>
    <x v="0"/>
    <s v="I"/>
    <n v="5"/>
    <n v="5"/>
    <n v="0"/>
    <n v="113"/>
  </r>
  <r>
    <x v="0"/>
    <x v="0"/>
    <s v="WA"/>
    <x v="1"/>
    <n v="2009"/>
    <n v="2009"/>
    <n v="15280031"/>
    <n v="1"/>
    <x v="0"/>
    <s v="I"/>
    <n v="18"/>
    <n v="18"/>
    <n v="0"/>
    <n v="110"/>
  </r>
  <r>
    <x v="0"/>
    <x v="0"/>
    <s v="WA"/>
    <x v="1"/>
    <n v="2009"/>
    <n v="2009"/>
    <n v="17779927"/>
    <n v="1"/>
    <x v="0"/>
    <s v="I"/>
    <n v="2"/>
    <n v="2"/>
    <n v="0"/>
    <n v="30"/>
  </r>
  <r>
    <x v="0"/>
    <x v="0"/>
    <s v="WA"/>
    <x v="1"/>
    <n v="2009"/>
    <n v="2009"/>
    <n v="17757647"/>
    <n v="1"/>
    <x v="0"/>
    <s v="I"/>
    <n v="0"/>
    <n v="0"/>
    <n v="0"/>
    <n v="20"/>
  </r>
  <r>
    <x v="0"/>
    <x v="0"/>
    <s v="WA"/>
    <x v="1"/>
    <n v="2009"/>
    <n v="2009"/>
    <n v="19187509"/>
    <n v="1"/>
    <x v="0"/>
    <s v="I"/>
    <n v="0"/>
    <n v="0"/>
    <n v="0"/>
    <n v="120"/>
  </r>
  <r>
    <x v="0"/>
    <x v="0"/>
    <s v="WA"/>
    <x v="1"/>
    <n v="2009"/>
    <n v="2009"/>
    <n v="500107389"/>
    <n v="1"/>
    <x v="0"/>
    <s v="I"/>
    <n v="0"/>
    <n v="0"/>
    <n v="0"/>
    <n v="35"/>
  </r>
  <r>
    <x v="0"/>
    <x v="1"/>
    <s v="WA"/>
    <x v="1"/>
    <n v="2009"/>
    <n v="2009"/>
    <n v="410572856"/>
    <n v="3"/>
    <x v="1"/>
    <s v="I"/>
    <n v="89"/>
    <n v="29.666666666666668"/>
    <n v="0"/>
    <n v="18"/>
  </r>
  <r>
    <x v="0"/>
    <x v="1"/>
    <s v="WA"/>
    <x v="1"/>
    <n v="2009"/>
    <n v="2009"/>
    <n v="500196305"/>
    <n v="2"/>
    <x v="1"/>
    <s v="I"/>
    <n v="43"/>
    <n v="21.5"/>
    <n v="0"/>
    <n v="29"/>
  </r>
  <r>
    <x v="0"/>
    <x v="1"/>
    <s v="WA"/>
    <x v="1"/>
    <n v="2009"/>
    <n v="2009"/>
    <n v="500032985"/>
    <n v="1"/>
    <x v="1"/>
    <s v="I"/>
    <n v="0"/>
    <n v="0"/>
    <n v="0"/>
    <n v="65"/>
  </r>
  <r>
    <x v="0"/>
    <x v="1"/>
    <s v="WA"/>
    <x v="1"/>
    <n v="2009"/>
    <n v="2009"/>
    <n v="500149907"/>
    <n v="3"/>
    <x v="1"/>
    <s v="I"/>
    <n v="61"/>
    <n v="20.333333333333332"/>
    <n v="0"/>
    <n v="56"/>
  </r>
  <r>
    <x v="0"/>
    <x v="0"/>
    <s v="WA"/>
    <x v="1"/>
    <n v="2009"/>
    <n v="2009"/>
    <n v="15146443"/>
    <n v="1"/>
    <x v="0"/>
    <s v="I"/>
    <n v="29"/>
    <n v="29"/>
    <n v="0"/>
    <n v="40"/>
  </r>
  <r>
    <x v="0"/>
    <x v="1"/>
    <s v="WA"/>
    <x v="1"/>
    <n v="2009"/>
    <n v="2009"/>
    <n v="500059656"/>
    <n v="5"/>
    <x v="1"/>
    <s v="I"/>
    <n v="123"/>
    <n v="24.6"/>
    <n v="0"/>
    <n v="39"/>
  </r>
  <r>
    <x v="0"/>
    <x v="1"/>
    <s v="WA"/>
    <x v="1"/>
    <n v="2009"/>
    <n v="2009"/>
    <n v="14424906"/>
    <n v="1"/>
    <x v="1"/>
    <s v="I"/>
    <n v="6"/>
    <n v="6"/>
    <n v="0"/>
    <n v="17"/>
  </r>
  <r>
    <x v="0"/>
    <x v="1"/>
    <s v="WA"/>
    <x v="1"/>
    <n v="2009"/>
    <n v="2009"/>
    <n v="500202392"/>
    <n v="1"/>
    <x v="1"/>
    <s v="I"/>
    <n v="8"/>
    <n v="8"/>
    <n v="0"/>
    <n v="29"/>
  </r>
  <r>
    <x v="0"/>
    <x v="0"/>
    <s v="WA"/>
    <x v="1"/>
    <n v="2009"/>
    <n v="2009"/>
    <n v="16161560"/>
    <n v="1"/>
    <x v="0"/>
    <s v="I"/>
    <n v="4"/>
    <n v="4"/>
    <n v="0"/>
    <n v="87"/>
  </r>
  <r>
    <x v="0"/>
    <x v="0"/>
    <s v="WA"/>
    <x v="1"/>
    <n v="2009"/>
    <n v="2009"/>
    <n v="500030776"/>
    <n v="1"/>
    <x v="0"/>
    <s v="I"/>
    <n v="0"/>
    <n v="0"/>
    <n v="0"/>
    <n v="70"/>
  </r>
  <r>
    <x v="0"/>
    <x v="0"/>
    <s v="WA"/>
    <x v="1"/>
    <n v="2009"/>
    <n v="2009"/>
    <n v="19192675"/>
    <n v="3"/>
    <x v="0"/>
    <s v="I"/>
    <n v="89"/>
    <n v="29.666666666666668"/>
    <n v="0"/>
    <n v="60"/>
  </r>
  <r>
    <x v="0"/>
    <x v="0"/>
    <s v="WA"/>
    <x v="1"/>
    <n v="2009"/>
    <n v="2009"/>
    <n v="19248533"/>
    <n v="1"/>
    <x v="0"/>
    <s v="I"/>
    <n v="3"/>
    <n v="3"/>
    <n v="0"/>
    <n v="20"/>
  </r>
  <r>
    <x v="0"/>
    <x v="0"/>
    <s v="WA"/>
    <x v="1"/>
    <n v="2009"/>
    <n v="2009"/>
    <n v="398390421"/>
    <n v="1"/>
    <x v="0"/>
    <s v="I"/>
    <n v="6"/>
    <n v="6"/>
    <n v="0"/>
    <n v="50"/>
  </r>
  <r>
    <x v="0"/>
    <x v="0"/>
    <s v="WA"/>
    <x v="1"/>
    <n v="2009"/>
    <n v="2009"/>
    <n v="18781264"/>
    <n v="2"/>
    <x v="0"/>
    <s v="I"/>
    <n v="60"/>
    <n v="30"/>
    <n v="0"/>
    <n v="220"/>
  </r>
  <r>
    <x v="0"/>
    <x v="0"/>
    <s v="WA"/>
    <x v="1"/>
    <n v="2009"/>
    <n v="2009"/>
    <n v="19595980"/>
    <n v="1"/>
    <x v="0"/>
    <s v="I"/>
    <n v="6"/>
    <n v="6"/>
    <n v="0"/>
    <n v="148"/>
  </r>
  <r>
    <x v="0"/>
    <x v="0"/>
    <s v="WA"/>
    <x v="1"/>
    <n v="2009"/>
    <n v="2009"/>
    <n v="18610762"/>
    <n v="1"/>
    <x v="0"/>
    <s v="I"/>
    <n v="10"/>
    <n v="10"/>
    <n v="0"/>
    <n v="10"/>
  </r>
  <r>
    <x v="0"/>
    <x v="0"/>
    <s v="WA"/>
    <x v="1"/>
    <n v="2009"/>
    <n v="2009"/>
    <n v="500007297"/>
    <n v="1"/>
    <x v="0"/>
    <s v="I"/>
    <n v="42"/>
    <n v="42"/>
    <n v="0"/>
    <n v="1"/>
  </r>
  <r>
    <x v="0"/>
    <x v="1"/>
    <s v="WA"/>
    <x v="1"/>
    <n v="2009"/>
    <n v="2009"/>
    <n v="500178442"/>
    <n v="4"/>
    <x v="1"/>
    <s v="I"/>
    <n v="105"/>
    <n v="26.25"/>
    <n v="0"/>
    <n v="14"/>
  </r>
  <r>
    <x v="0"/>
    <x v="1"/>
    <s v="WA"/>
    <x v="1"/>
    <n v="2009"/>
    <n v="2009"/>
    <n v="500218636"/>
    <n v="1"/>
    <x v="1"/>
    <s v="I"/>
    <n v="7"/>
    <n v="7"/>
    <n v="0"/>
    <n v="29"/>
  </r>
  <r>
    <x v="0"/>
    <x v="0"/>
    <s v="WA"/>
    <x v="1"/>
    <n v="2009"/>
    <n v="2009"/>
    <n v="18255182"/>
    <n v="2"/>
    <x v="0"/>
    <s v="I"/>
    <n v="40"/>
    <n v="20"/>
    <n v="0"/>
    <n v="480"/>
  </r>
  <r>
    <x v="0"/>
    <x v="1"/>
    <s v="WA"/>
    <x v="1"/>
    <n v="2009"/>
    <n v="2009"/>
    <n v="17513136"/>
    <n v="1"/>
    <x v="1"/>
    <s v="I"/>
    <n v="0"/>
    <n v="0"/>
    <n v="0"/>
    <n v="30"/>
  </r>
  <r>
    <x v="0"/>
    <x v="1"/>
    <s v="WA"/>
    <x v="1"/>
    <n v="2009"/>
    <n v="2009"/>
    <n v="500177974"/>
    <n v="2"/>
    <x v="1"/>
    <s v="I"/>
    <n v="41"/>
    <n v="20.5"/>
    <n v="0"/>
    <n v="96"/>
  </r>
  <r>
    <x v="0"/>
    <x v="0"/>
    <s v="WA"/>
    <x v="1"/>
    <n v="2009"/>
    <n v="2009"/>
    <n v="16794168"/>
    <n v="1"/>
    <x v="0"/>
    <s v="I"/>
    <n v="30"/>
    <n v="30"/>
    <n v="0"/>
    <n v="3"/>
  </r>
  <r>
    <x v="1"/>
    <x v="0"/>
    <s v="WA"/>
    <x v="1"/>
    <n v="2009"/>
    <n v="2009"/>
    <n v="17771376"/>
    <n v="1"/>
    <x v="0"/>
    <s v="I"/>
    <n v="32"/>
    <n v="32"/>
    <n v="0"/>
    <n v="5400"/>
  </r>
  <r>
    <x v="0"/>
    <x v="1"/>
    <s v="WA"/>
    <x v="1"/>
    <n v="2009"/>
    <n v="2009"/>
    <n v="390614483"/>
    <n v="4"/>
    <x v="1"/>
    <s v="I"/>
    <n v="111"/>
    <n v="27.75"/>
    <n v="0"/>
    <n v="30"/>
  </r>
  <r>
    <x v="0"/>
    <x v="1"/>
    <s v="WA"/>
    <x v="1"/>
    <n v="2009"/>
    <n v="2009"/>
    <n v="15747401"/>
    <n v="2"/>
    <x v="1"/>
    <s v="I"/>
    <n v="57"/>
    <n v="28.5"/>
    <n v="0"/>
    <n v="8"/>
  </r>
  <r>
    <x v="0"/>
    <x v="1"/>
    <s v="WA"/>
    <x v="1"/>
    <n v="2009"/>
    <n v="2009"/>
    <n v="15228828"/>
    <n v="2"/>
    <x v="1"/>
    <s v="I"/>
    <n v="57"/>
    <n v="28.5"/>
    <n v="0"/>
    <n v="31"/>
  </r>
  <r>
    <x v="0"/>
    <x v="1"/>
    <s v="WA"/>
    <x v="1"/>
    <n v="2009"/>
    <n v="2009"/>
    <n v="365644867"/>
    <n v="2"/>
    <x v="1"/>
    <s v="I"/>
    <n v="44"/>
    <n v="22"/>
    <n v="0"/>
    <n v="82"/>
  </r>
  <r>
    <x v="0"/>
    <x v="0"/>
    <s v="WA"/>
    <x v="1"/>
    <n v="2009"/>
    <n v="2009"/>
    <n v="16117734"/>
    <n v="3"/>
    <x v="0"/>
    <s v="I"/>
    <n v="74"/>
    <n v="24.666666666666664"/>
    <n v="0"/>
    <n v="2250"/>
  </r>
  <r>
    <x v="0"/>
    <x v="0"/>
    <s v="WA"/>
    <x v="1"/>
    <n v="2009"/>
    <n v="2009"/>
    <n v="14314833"/>
    <n v="1"/>
    <x v="0"/>
    <s v="I"/>
    <n v="26"/>
    <n v="26"/>
    <n v="0"/>
    <n v="220"/>
  </r>
  <r>
    <x v="0"/>
    <x v="0"/>
    <s v="WA"/>
    <x v="1"/>
    <n v="2009"/>
    <n v="2009"/>
    <n v="17113637"/>
    <n v="1"/>
    <x v="0"/>
    <s v="I"/>
    <n v="18"/>
    <n v="18"/>
    <n v="0"/>
    <n v="90"/>
  </r>
  <r>
    <x v="0"/>
    <x v="0"/>
    <s v="WA"/>
    <x v="1"/>
    <n v="2009"/>
    <n v="2009"/>
    <n v="500241598"/>
    <n v="1"/>
    <x v="0"/>
    <s v="I"/>
    <n v="10"/>
    <n v="10"/>
    <n v="0"/>
    <n v="417"/>
  </r>
  <r>
    <x v="0"/>
    <x v="0"/>
    <s v="WA"/>
    <x v="1"/>
    <n v="2009"/>
    <n v="2009"/>
    <n v="15594073"/>
    <n v="2"/>
    <x v="0"/>
    <s v="I"/>
    <n v="54"/>
    <n v="27"/>
    <n v="0"/>
    <n v="196"/>
  </r>
  <r>
    <x v="0"/>
    <x v="0"/>
    <s v="WA"/>
    <x v="1"/>
    <n v="2009"/>
    <n v="2009"/>
    <n v="18350921"/>
    <n v="1"/>
    <x v="0"/>
    <s v="I"/>
    <n v="0"/>
    <n v="0"/>
    <n v="0"/>
    <n v="10"/>
  </r>
  <r>
    <x v="0"/>
    <x v="0"/>
    <s v="WA"/>
    <x v="1"/>
    <n v="2009"/>
    <n v="2009"/>
    <n v="17414452"/>
    <n v="1"/>
    <x v="0"/>
    <s v="I"/>
    <n v="22"/>
    <n v="22"/>
    <n v="0"/>
    <n v="150"/>
  </r>
  <r>
    <x v="0"/>
    <x v="0"/>
    <s v="WA"/>
    <x v="1"/>
    <n v="2009"/>
    <n v="2009"/>
    <n v="19893449"/>
    <n v="3"/>
    <x v="0"/>
    <s v="I"/>
    <n v="85"/>
    <n v="28.333333333333336"/>
    <n v="0"/>
    <n v="440"/>
  </r>
  <r>
    <x v="0"/>
    <x v="1"/>
    <s v="WA"/>
    <x v="1"/>
    <n v="2009"/>
    <n v="2009"/>
    <n v="500141226"/>
    <n v="2"/>
    <x v="1"/>
    <s v="I"/>
    <n v="42"/>
    <n v="21"/>
    <n v="0"/>
    <n v="10"/>
  </r>
  <r>
    <x v="0"/>
    <x v="0"/>
    <s v="WA"/>
    <x v="1"/>
    <n v="2009"/>
    <n v="2009"/>
    <n v="19367128"/>
    <n v="1"/>
    <x v="0"/>
    <s v="I"/>
    <n v="9"/>
    <n v="9"/>
    <n v="0"/>
    <n v="340"/>
  </r>
  <r>
    <x v="0"/>
    <x v="1"/>
    <s v="WA"/>
    <x v="1"/>
    <n v="2009"/>
    <n v="2009"/>
    <n v="17509801"/>
    <n v="1"/>
    <x v="1"/>
    <s v="I"/>
    <n v="20"/>
    <n v="20"/>
    <n v="0"/>
    <n v="1"/>
  </r>
  <r>
    <x v="0"/>
    <x v="0"/>
    <s v="WA"/>
    <x v="1"/>
    <n v="2009"/>
    <n v="2009"/>
    <n v="500243385"/>
    <n v="1"/>
    <x v="0"/>
    <s v="I"/>
    <n v="36"/>
    <n v="36"/>
    <n v="0"/>
    <n v="1"/>
  </r>
  <r>
    <x v="0"/>
    <x v="1"/>
    <s v="WA"/>
    <x v="1"/>
    <n v="2009"/>
    <n v="2009"/>
    <n v="18269014"/>
    <n v="1"/>
    <x v="1"/>
    <s v="I"/>
    <n v="33"/>
    <n v="33"/>
    <n v="0"/>
    <n v="3"/>
  </r>
  <r>
    <x v="0"/>
    <x v="0"/>
    <s v="WA"/>
    <x v="1"/>
    <n v="2009"/>
    <n v="2009"/>
    <n v="18668947"/>
    <n v="1"/>
    <x v="0"/>
    <s v="I"/>
    <n v="14"/>
    <n v="14"/>
    <n v="0"/>
    <n v="20"/>
  </r>
  <r>
    <x v="0"/>
    <x v="0"/>
    <s v="WA"/>
    <x v="1"/>
    <n v="2009"/>
    <n v="2009"/>
    <n v="18858731"/>
    <n v="1"/>
    <x v="0"/>
    <s v="I"/>
    <n v="21"/>
    <n v="21"/>
    <n v="0"/>
    <n v="160"/>
  </r>
  <r>
    <x v="0"/>
    <x v="1"/>
    <s v="WA"/>
    <x v="1"/>
    <n v="2009"/>
    <n v="2009"/>
    <n v="500185544"/>
    <n v="4"/>
    <x v="1"/>
    <s v="I"/>
    <n v="97"/>
    <n v="24.25"/>
    <n v="0"/>
    <n v="52"/>
  </r>
  <r>
    <x v="0"/>
    <x v="1"/>
    <s v="WA"/>
    <x v="1"/>
    <n v="2009"/>
    <n v="2009"/>
    <n v="500040544"/>
    <n v="2"/>
    <x v="1"/>
    <s v="I"/>
    <n v="61"/>
    <n v="30.5"/>
    <n v="0"/>
    <n v="105"/>
  </r>
  <r>
    <x v="0"/>
    <x v="0"/>
    <s v="WA"/>
    <x v="1"/>
    <n v="2009"/>
    <n v="2009"/>
    <n v="17430105"/>
    <n v="2"/>
    <x v="0"/>
    <s v="I"/>
    <n v="57"/>
    <n v="28.5"/>
    <n v="0"/>
    <n v="120"/>
  </r>
  <r>
    <x v="0"/>
    <x v="1"/>
    <s v="WA"/>
    <x v="1"/>
    <n v="2009"/>
    <n v="2009"/>
    <n v="17801923"/>
    <n v="1"/>
    <x v="1"/>
    <s v="I"/>
    <n v="13"/>
    <n v="13"/>
    <n v="0"/>
    <n v="18"/>
  </r>
  <r>
    <x v="1"/>
    <x v="0"/>
    <s v="WA"/>
    <x v="1"/>
    <n v="2009"/>
    <n v="2009"/>
    <n v="500159153"/>
    <n v="7"/>
    <x v="0"/>
    <s v="I"/>
    <n v="205"/>
    <n v="29.285714285714288"/>
    <n v="0"/>
    <n v="66"/>
  </r>
  <r>
    <x v="0"/>
    <x v="1"/>
    <s v="WA"/>
    <x v="1"/>
    <n v="2009"/>
    <n v="2009"/>
    <n v="17493692"/>
    <n v="1"/>
    <x v="1"/>
    <s v="I"/>
    <n v="10"/>
    <n v="10"/>
    <n v="0"/>
    <n v="1"/>
  </r>
  <r>
    <x v="0"/>
    <x v="0"/>
    <s v="WA"/>
    <x v="1"/>
    <n v="2009"/>
    <n v="2009"/>
    <n v="16609936"/>
    <n v="1"/>
    <x v="0"/>
    <s v="I"/>
    <n v="0"/>
    <n v="0"/>
    <n v="0"/>
    <n v="23"/>
  </r>
  <r>
    <x v="0"/>
    <x v="0"/>
    <s v="WA"/>
    <x v="1"/>
    <n v="2009"/>
    <n v="2009"/>
    <n v="16580308"/>
    <n v="1"/>
    <x v="0"/>
    <s v="I"/>
    <n v="159"/>
    <n v="159"/>
    <n v="0"/>
    <n v="290"/>
  </r>
  <r>
    <x v="0"/>
    <x v="0"/>
    <s v="WA"/>
    <x v="1"/>
    <n v="2009"/>
    <n v="2009"/>
    <n v="500181078"/>
    <n v="1"/>
    <x v="0"/>
    <s v="I"/>
    <n v="27"/>
    <n v="27"/>
    <n v="0"/>
    <n v="4"/>
  </r>
  <r>
    <x v="0"/>
    <x v="1"/>
    <s v="WA"/>
    <x v="1"/>
    <n v="2009"/>
    <n v="2009"/>
    <n v="402278469"/>
    <n v="1"/>
    <x v="1"/>
    <s v="I"/>
    <n v="4"/>
    <n v="4"/>
    <n v="0"/>
    <n v="11"/>
  </r>
  <r>
    <x v="0"/>
    <x v="1"/>
    <s v="WA"/>
    <x v="1"/>
    <n v="2009"/>
    <n v="2009"/>
    <n v="500200669"/>
    <n v="1"/>
    <x v="1"/>
    <s v="I"/>
    <n v="3"/>
    <n v="3"/>
    <n v="0"/>
    <n v="9"/>
  </r>
  <r>
    <x v="0"/>
    <x v="0"/>
    <s v="WA"/>
    <x v="1"/>
    <n v="2009"/>
    <n v="2009"/>
    <n v="16318119"/>
    <n v="1"/>
    <x v="0"/>
    <s v="I"/>
    <n v="29"/>
    <n v="29"/>
    <n v="0"/>
    <n v="620"/>
  </r>
  <r>
    <x v="1"/>
    <x v="1"/>
    <s v="WA"/>
    <x v="1"/>
    <n v="2009"/>
    <n v="2009"/>
    <n v="500049207"/>
    <n v="1"/>
    <x v="1"/>
    <s v="I"/>
    <n v="22"/>
    <n v="22"/>
    <n v="0"/>
    <n v="3"/>
  </r>
  <r>
    <x v="0"/>
    <x v="1"/>
    <s v="WA"/>
    <x v="1"/>
    <n v="2009"/>
    <n v="2009"/>
    <n v="433900911"/>
    <n v="2"/>
    <x v="1"/>
    <s v="I"/>
    <n v="42"/>
    <n v="21"/>
    <n v="0"/>
    <n v="11"/>
  </r>
  <r>
    <x v="0"/>
    <x v="0"/>
    <s v="WA"/>
    <x v="1"/>
    <n v="2009"/>
    <n v="2009"/>
    <n v="15358627"/>
    <n v="1"/>
    <x v="0"/>
    <s v="I"/>
    <n v="30"/>
    <n v="30"/>
    <n v="0"/>
    <n v="40"/>
  </r>
  <r>
    <x v="0"/>
    <x v="1"/>
    <s v="WA"/>
    <x v="1"/>
    <n v="2009"/>
    <n v="2009"/>
    <n v="500118639"/>
    <n v="1"/>
    <x v="1"/>
    <s v="I"/>
    <n v="24"/>
    <n v="24"/>
    <n v="0"/>
    <n v="60"/>
  </r>
  <r>
    <x v="0"/>
    <x v="1"/>
    <s v="WA"/>
    <x v="1"/>
    <n v="2009"/>
    <n v="2009"/>
    <n v="500221678"/>
    <n v="1"/>
    <x v="1"/>
    <s v="I"/>
    <n v="1"/>
    <n v="1"/>
    <n v="0"/>
    <n v="1"/>
  </r>
  <r>
    <x v="0"/>
    <x v="0"/>
    <s v="WA"/>
    <x v="1"/>
    <n v="2009"/>
    <n v="2009"/>
    <n v="14045161"/>
    <n v="2"/>
    <x v="0"/>
    <s v="I"/>
    <n v="48"/>
    <n v="24"/>
    <n v="0"/>
    <n v="550"/>
  </r>
  <r>
    <x v="1"/>
    <x v="0"/>
    <s v="WA"/>
    <x v="1"/>
    <n v="2009"/>
    <n v="2009"/>
    <n v="15733430"/>
    <n v="2"/>
    <x v="0"/>
    <s v="I"/>
    <n v="36"/>
    <n v="18"/>
    <n v="0"/>
    <n v="360"/>
  </r>
  <r>
    <x v="0"/>
    <x v="0"/>
    <s v="WA"/>
    <x v="1"/>
    <n v="2009"/>
    <n v="2009"/>
    <n v="500252425"/>
    <n v="1"/>
    <x v="0"/>
    <s v="I"/>
    <n v="0"/>
    <n v="0"/>
    <n v="0"/>
    <n v="2"/>
  </r>
  <r>
    <x v="0"/>
    <x v="0"/>
    <s v="WA"/>
    <x v="1"/>
    <n v="2009"/>
    <n v="2009"/>
    <n v="14884516"/>
    <n v="1"/>
    <x v="0"/>
    <s v="I"/>
    <n v="5"/>
    <n v="5"/>
    <n v="0"/>
    <n v="70"/>
  </r>
  <r>
    <x v="0"/>
    <x v="1"/>
    <s v="WA"/>
    <x v="1"/>
    <n v="2009"/>
    <n v="2009"/>
    <n v="18099915"/>
    <n v="1"/>
    <x v="1"/>
    <s v="I"/>
    <n v="22"/>
    <n v="22"/>
    <n v="0"/>
    <n v="12"/>
  </r>
  <r>
    <x v="0"/>
    <x v="1"/>
    <s v="WA"/>
    <x v="1"/>
    <n v="2009"/>
    <n v="2009"/>
    <n v="500086317"/>
    <n v="1"/>
    <x v="1"/>
    <s v="I"/>
    <n v="0"/>
    <n v="0"/>
    <n v="0"/>
    <n v="1"/>
  </r>
  <r>
    <x v="0"/>
    <x v="0"/>
    <s v="WA"/>
    <x v="1"/>
    <n v="2009"/>
    <n v="2009"/>
    <n v="400291362"/>
    <n v="1"/>
    <x v="0"/>
    <s v="I"/>
    <n v="0"/>
    <n v="0"/>
    <n v="0"/>
    <n v="40"/>
  </r>
  <r>
    <x v="0"/>
    <x v="1"/>
    <s v="WA"/>
    <x v="1"/>
    <n v="2009"/>
    <n v="2009"/>
    <n v="500172705"/>
    <n v="3"/>
    <x v="1"/>
    <s v="I"/>
    <n v="92"/>
    <n v="30.666666666666668"/>
    <n v="0"/>
    <n v="12"/>
  </r>
  <r>
    <x v="0"/>
    <x v="0"/>
    <s v="WA"/>
    <x v="1"/>
    <n v="2009"/>
    <n v="2009"/>
    <n v="19938411"/>
    <n v="1"/>
    <x v="0"/>
    <s v="I"/>
    <n v="4"/>
    <n v="4"/>
    <n v="0"/>
    <n v="172"/>
  </r>
  <r>
    <x v="0"/>
    <x v="0"/>
    <s v="WA"/>
    <x v="1"/>
    <n v="2009"/>
    <n v="2009"/>
    <n v="365212828"/>
    <n v="1"/>
    <x v="0"/>
    <s v="I"/>
    <n v="0"/>
    <n v="0"/>
    <n v="0"/>
    <n v="510"/>
  </r>
  <r>
    <x v="0"/>
    <x v="1"/>
    <s v="WA"/>
    <x v="1"/>
    <n v="2009"/>
    <n v="2009"/>
    <n v="18905755"/>
    <n v="1"/>
    <x v="1"/>
    <s v="I"/>
    <n v="31"/>
    <n v="31"/>
    <n v="0"/>
    <n v="11"/>
  </r>
  <r>
    <x v="0"/>
    <x v="0"/>
    <s v="WA"/>
    <x v="1"/>
    <n v="2009"/>
    <n v="2009"/>
    <n v="500107464"/>
    <n v="1"/>
    <x v="0"/>
    <s v="I"/>
    <n v="5"/>
    <n v="5"/>
    <n v="0"/>
    <n v="162"/>
  </r>
  <r>
    <x v="0"/>
    <x v="0"/>
    <s v="WA"/>
    <x v="1"/>
    <n v="2009"/>
    <n v="2009"/>
    <n v="18963333"/>
    <n v="1"/>
    <x v="0"/>
    <s v="I"/>
    <n v="9"/>
    <n v="9"/>
    <n v="0"/>
    <n v="179"/>
  </r>
  <r>
    <x v="0"/>
    <x v="0"/>
    <s v="WA"/>
    <x v="1"/>
    <n v="2009"/>
    <n v="2009"/>
    <n v="434592063"/>
    <n v="1"/>
    <x v="0"/>
    <s v="I"/>
    <n v="0"/>
    <n v="0"/>
    <n v="0"/>
    <n v="51"/>
  </r>
  <r>
    <x v="0"/>
    <x v="0"/>
    <s v="WA"/>
    <x v="1"/>
    <n v="2009"/>
    <n v="2009"/>
    <n v="500060607"/>
    <n v="2"/>
    <x v="0"/>
    <s v="I"/>
    <n v="48"/>
    <n v="24"/>
    <n v="0"/>
    <n v="470"/>
  </r>
  <r>
    <x v="0"/>
    <x v="1"/>
    <s v="WA"/>
    <x v="1"/>
    <n v="2009"/>
    <n v="2009"/>
    <n v="439948818"/>
    <n v="3"/>
    <x v="1"/>
    <s v="I"/>
    <n v="68"/>
    <n v="22.666666666666664"/>
    <n v="0"/>
    <n v="13"/>
  </r>
  <r>
    <x v="0"/>
    <x v="0"/>
    <s v="WA"/>
    <x v="1"/>
    <n v="2009"/>
    <n v="2009"/>
    <n v="500142280"/>
    <n v="1"/>
    <x v="0"/>
    <s v="I"/>
    <n v="4"/>
    <n v="4"/>
    <n v="0"/>
    <n v="72"/>
  </r>
  <r>
    <x v="0"/>
    <x v="0"/>
    <s v="WA"/>
    <x v="1"/>
    <n v="2009"/>
    <n v="2009"/>
    <n v="18336741"/>
    <n v="1"/>
    <x v="0"/>
    <s v="I"/>
    <n v="9"/>
    <n v="9"/>
    <n v="0"/>
    <n v="814"/>
  </r>
  <r>
    <x v="0"/>
    <x v="1"/>
    <s v="WA"/>
    <x v="1"/>
    <n v="2009"/>
    <n v="2009"/>
    <n v="16116695"/>
    <n v="1"/>
    <x v="1"/>
    <s v="I"/>
    <n v="8"/>
    <n v="8"/>
    <n v="0"/>
    <n v="3"/>
  </r>
  <r>
    <x v="0"/>
    <x v="0"/>
    <s v="WA"/>
    <x v="1"/>
    <n v="2009"/>
    <n v="2009"/>
    <n v="500190302"/>
    <n v="2"/>
    <x v="0"/>
    <s v="I"/>
    <n v="65"/>
    <n v="32.5"/>
    <n v="0"/>
    <n v="1608"/>
  </r>
  <r>
    <x v="0"/>
    <x v="0"/>
    <s v="WA"/>
    <x v="1"/>
    <n v="2009"/>
    <n v="2009"/>
    <n v="18995009"/>
    <n v="1"/>
    <x v="0"/>
    <s v="I"/>
    <n v="0"/>
    <n v="0"/>
    <n v="0"/>
    <n v="30"/>
  </r>
  <r>
    <x v="0"/>
    <x v="0"/>
    <s v="WA"/>
    <x v="1"/>
    <n v="2009"/>
    <n v="2009"/>
    <n v="17824409"/>
    <n v="1"/>
    <x v="0"/>
    <s v="I"/>
    <n v="29"/>
    <n v="29"/>
    <n v="0"/>
    <n v="1797"/>
  </r>
  <r>
    <x v="0"/>
    <x v="1"/>
    <s v="WA"/>
    <x v="1"/>
    <n v="2009"/>
    <n v="2009"/>
    <n v="500093318"/>
    <n v="3"/>
    <x v="1"/>
    <s v="I"/>
    <n v="76"/>
    <n v="25.333333333333336"/>
    <n v="0"/>
    <n v="21"/>
  </r>
  <r>
    <x v="0"/>
    <x v="1"/>
    <s v="WA"/>
    <x v="1"/>
    <n v="2009"/>
    <n v="2009"/>
    <n v="500199334"/>
    <n v="2"/>
    <x v="1"/>
    <s v="I"/>
    <n v="60"/>
    <n v="30"/>
    <n v="0"/>
    <n v="34"/>
  </r>
  <r>
    <x v="0"/>
    <x v="0"/>
    <s v="WA"/>
    <x v="1"/>
    <n v="2009"/>
    <n v="2009"/>
    <n v="18038630"/>
    <n v="1"/>
    <x v="0"/>
    <s v="I"/>
    <n v="29"/>
    <n v="29"/>
    <n v="0"/>
    <n v="1"/>
  </r>
  <r>
    <x v="0"/>
    <x v="0"/>
    <s v="WA"/>
    <x v="1"/>
    <n v="2009"/>
    <n v="2009"/>
    <n v="18350498"/>
    <n v="1"/>
    <x v="0"/>
    <s v="I"/>
    <n v="0"/>
    <n v="0"/>
    <n v="0"/>
    <n v="380"/>
  </r>
  <r>
    <x v="0"/>
    <x v="0"/>
    <s v="WA"/>
    <x v="1"/>
    <n v="2009"/>
    <n v="2009"/>
    <n v="17687157"/>
    <n v="1"/>
    <x v="0"/>
    <s v="I"/>
    <n v="8"/>
    <n v="8"/>
    <n v="0"/>
    <n v="421"/>
  </r>
  <r>
    <x v="1"/>
    <x v="0"/>
    <s v="WA"/>
    <x v="1"/>
    <n v="2009"/>
    <n v="2009"/>
    <n v="500160211"/>
    <n v="3"/>
    <x v="0"/>
    <s v="I"/>
    <n v="80"/>
    <n v="26.666666666666668"/>
    <n v="0"/>
    <n v="455"/>
  </r>
  <r>
    <x v="0"/>
    <x v="1"/>
    <s v="WA"/>
    <x v="1"/>
    <n v="2009"/>
    <n v="2009"/>
    <n v="393552042"/>
    <n v="3"/>
    <x v="1"/>
    <s v="I"/>
    <n v="92"/>
    <n v="30.666666666666668"/>
    <n v="0"/>
    <n v="24"/>
  </r>
  <r>
    <x v="0"/>
    <x v="0"/>
    <s v="WA"/>
    <x v="1"/>
    <n v="2009"/>
    <n v="2009"/>
    <n v="15945571"/>
    <n v="2"/>
    <x v="0"/>
    <s v="I"/>
    <n v="59"/>
    <n v="29.5"/>
    <n v="0"/>
    <n v="20"/>
  </r>
  <r>
    <x v="0"/>
    <x v="0"/>
    <s v="WA"/>
    <x v="1"/>
    <n v="2009"/>
    <n v="2009"/>
    <n v="17049912"/>
    <n v="3"/>
    <x v="0"/>
    <s v="I"/>
    <n v="75"/>
    <n v="25"/>
    <n v="0"/>
    <n v="410"/>
  </r>
  <r>
    <x v="0"/>
    <x v="1"/>
    <s v="WA"/>
    <x v="1"/>
    <n v="2009"/>
    <n v="2009"/>
    <n v="17058012"/>
    <n v="1"/>
    <x v="1"/>
    <s v="I"/>
    <n v="29"/>
    <n v="29"/>
    <n v="0"/>
    <n v="1"/>
  </r>
  <r>
    <x v="0"/>
    <x v="0"/>
    <s v="WA"/>
    <x v="1"/>
    <n v="2009"/>
    <n v="2009"/>
    <n v="384480018"/>
    <n v="1"/>
    <x v="0"/>
    <s v="I"/>
    <n v="0"/>
    <n v="0"/>
    <n v="0"/>
    <n v="20"/>
  </r>
  <r>
    <x v="0"/>
    <x v="1"/>
    <s v="WA"/>
    <x v="1"/>
    <n v="2009"/>
    <n v="2009"/>
    <n v="15922980"/>
    <n v="1"/>
    <x v="1"/>
    <s v="I"/>
    <n v="4"/>
    <n v="4"/>
    <n v="0"/>
    <n v="5"/>
  </r>
  <r>
    <x v="0"/>
    <x v="0"/>
    <s v="WA"/>
    <x v="1"/>
    <n v="2009"/>
    <n v="2009"/>
    <n v="16276867"/>
    <n v="1"/>
    <x v="0"/>
    <s v="I"/>
    <n v="15"/>
    <n v="15"/>
    <n v="0"/>
    <n v="610"/>
  </r>
  <r>
    <x v="0"/>
    <x v="1"/>
    <s v="WA"/>
    <x v="1"/>
    <n v="2009"/>
    <n v="2009"/>
    <n v="16331114"/>
    <n v="1"/>
    <x v="1"/>
    <s v="I"/>
    <n v="19"/>
    <n v="19"/>
    <n v="0"/>
    <n v="7"/>
  </r>
  <r>
    <x v="0"/>
    <x v="1"/>
    <s v="WA"/>
    <x v="1"/>
    <n v="2009"/>
    <n v="2009"/>
    <n v="500202489"/>
    <n v="1"/>
    <x v="2"/>
    <s v="I"/>
    <n v="1"/>
    <n v="1"/>
    <n v="0"/>
    <n v="9581"/>
  </r>
  <r>
    <x v="0"/>
    <x v="0"/>
    <s v="WA"/>
    <x v="1"/>
    <n v="2009"/>
    <n v="2009"/>
    <n v="15684033"/>
    <n v="3"/>
    <x v="0"/>
    <s v="I"/>
    <n v="66"/>
    <n v="22"/>
    <n v="0"/>
    <n v="210"/>
  </r>
  <r>
    <x v="0"/>
    <x v="0"/>
    <s v="WA"/>
    <x v="1"/>
    <n v="2009"/>
    <n v="2009"/>
    <n v="500217430"/>
    <n v="4"/>
    <x v="0"/>
    <s v="I"/>
    <n v="112"/>
    <n v="28"/>
    <n v="0"/>
    <n v="89"/>
  </r>
  <r>
    <x v="0"/>
    <x v="0"/>
    <s v="WA"/>
    <x v="1"/>
    <n v="2009"/>
    <n v="2009"/>
    <n v="500102215"/>
    <n v="1"/>
    <x v="0"/>
    <s v="I"/>
    <n v="0"/>
    <n v="0"/>
    <n v="0"/>
    <n v="287"/>
  </r>
  <r>
    <x v="0"/>
    <x v="1"/>
    <s v="WA"/>
    <x v="1"/>
    <n v="2009"/>
    <n v="2009"/>
    <n v="500213681"/>
    <n v="2"/>
    <x v="1"/>
    <s v="I"/>
    <n v="62"/>
    <n v="31"/>
    <n v="0"/>
    <n v="7"/>
  </r>
  <r>
    <x v="0"/>
    <x v="1"/>
    <s v="WA"/>
    <x v="1"/>
    <n v="2009"/>
    <n v="2009"/>
    <n v="14620748"/>
    <n v="1"/>
    <x v="1"/>
    <s v="I"/>
    <n v="33"/>
    <n v="33"/>
    <n v="0"/>
    <n v="13"/>
  </r>
  <r>
    <x v="0"/>
    <x v="0"/>
    <s v="WA"/>
    <x v="1"/>
    <n v="2009"/>
    <n v="2009"/>
    <n v="500237025"/>
    <n v="5"/>
    <x v="0"/>
    <s v="I"/>
    <n v="145"/>
    <n v="29"/>
    <n v="0"/>
    <n v="677"/>
  </r>
  <r>
    <x v="0"/>
    <x v="0"/>
    <s v="WA"/>
    <x v="1"/>
    <n v="2009"/>
    <n v="2009"/>
    <n v="19379544"/>
    <n v="1"/>
    <x v="0"/>
    <s v="I"/>
    <n v="32"/>
    <n v="32"/>
    <n v="0"/>
    <n v="211"/>
  </r>
  <r>
    <x v="0"/>
    <x v="0"/>
    <s v="WA"/>
    <x v="1"/>
    <n v="2009"/>
    <n v="2009"/>
    <n v="14399779"/>
    <n v="1"/>
    <x v="0"/>
    <s v="I"/>
    <n v="0"/>
    <n v="0"/>
    <n v="0"/>
    <n v="38"/>
  </r>
  <r>
    <x v="0"/>
    <x v="0"/>
    <s v="WA"/>
    <x v="1"/>
    <n v="2009"/>
    <n v="2009"/>
    <n v="14180226"/>
    <n v="2"/>
    <x v="0"/>
    <s v="I"/>
    <n v="39"/>
    <n v="19.5"/>
    <n v="0"/>
    <n v="320"/>
  </r>
  <r>
    <x v="0"/>
    <x v="0"/>
    <s v="WA"/>
    <x v="1"/>
    <n v="2009"/>
    <n v="2009"/>
    <n v="19854271"/>
    <n v="1"/>
    <x v="0"/>
    <s v="I"/>
    <n v="0"/>
    <n v="0"/>
    <n v="0"/>
    <n v="50"/>
  </r>
  <r>
    <x v="0"/>
    <x v="1"/>
    <s v="WA"/>
    <x v="1"/>
    <n v="2009"/>
    <n v="2009"/>
    <n v="500160306"/>
    <n v="1"/>
    <x v="1"/>
    <s v="I"/>
    <n v="8"/>
    <n v="8"/>
    <n v="0"/>
    <n v="3"/>
  </r>
  <r>
    <x v="0"/>
    <x v="1"/>
    <s v="WA"/>
    <x v="1"/>
    <n v="2009"/>
    <n v="2009"/>
    <n v="500098441"/>
    <n v="1"/>
    <x v="1"/>
    <s v="I"/>
    <n v="34"/>
    <n v="34"/>
    <n v="0"/>
    <n v="8"/>
  </r>
  <r>
    <x v="0"/>
    <x v="0"/>
    <s v="WA"/>
    <x v="1"/>
    <n v="2009"/>
    <n v="2009"/>
    <n v="19864955"/>
    <n v="1"/>
    <x v="0"/>
    <s v="I"/>
    <n v="32"/>
    <n v="32"/>
    <n v="0"/>
    <n v="890"/>
  </r>
  <r>
    <x v="1"/>
    <x v="0"/>
    <s v="WA"/>
    <x v="1"/>
    <n v="2009"/>
    <n v="2009"/>
    <n v="19858590"/>
    <n v="2"/>
    <x v="0"/>
    <s v="I"/>
    <n v="63"/>
    <n v="31.5"/>
    <n v="0"/>
    <n v="220"/>
  </r>
  <r>
    <x v="1"/>
    <x v="1"/>
    <s v="WA"/>
    <x v="1"/>
    <n v="2009"/>
    <n v="2009"/>
    <n v="19880934"/>
    <n v="1"/>
    <x v="1"/>
    <s v="I"/>
    <n v="34"/>
    <n v="34"/>
    <n v="0"/>
    <n v="18"/>
  </r>
  <r>
    <x v="0"/>
    <x v="0"/>
    <s v="WA"/>
    <x v="1"/>
    <n v="2009"/>
    <n v="2009"/>
    <n v="19405896"/>
    <n v="1"/>
    <x v="0"/>
    <s v="I"/>
    <n v="34"/>
    <n v="34"/>
    <n v="0"/>
    <n v="1"/>
  </r>
  <r>
    <x v="0"/>
    <x v="0"/>
    <s v="WA"/>
    <x v="1"/>
    <n v="2009"/>
    <n v="2009"/>
    <n v="500202886"/>
    <n v="1"/>
    <x v="0"/>
    <s v="I"/>
    <n v="3"/>
    <n v="3"/>
    <n v="0"/>
    <n v="35"/>
  </r>
  <r>
    <x v="0"/>
    <x v="1"/>
    <s v="WA"/>
    <x v="1"/>
    <n v="2009"/>
    <n v="2009"/>
    <n v="429753610"/>
    <n v="1"/>
    <x v="1"/>
    <s v="I"/>
    <n v="7"/>
    <n v="7"/>
    <n v="0"/>
    <n v="1"/>
  </r>
  <r>
    <x v="0"/>
    <x v="0"/>
    <s v="WA"/>
    <x v="1"/>
    <n v="2009"/>
    <n v="2009"/>
    <n v="16748935"/>
    <n v="1"/>
    <x v="0"/>
    <s v="I"/>
    <n v="5"/>
    <n v="5"/>
    <n v="0"/>
    <n v="30"/>
  </r>
  <r>
    <x v="0"/>
    <x v="1"/>
    <s v="WA"/>
    <x v="1"/>
    <n v="2009"/>
    <n v="2009"/>
    <n v="500157272"/>
    <n v="1"/>
    <x v="1"/>
    <s v="I"/>
    <n v="4"/>
    <n v="4"/>
    <n v="0"/>
    <n v="1"/>
  </r>
  <r>
    <x v="0"/>
    <x v="0"/>
    <s v="WA"/>
    <x v="1"/>
    <n v="2009"/>
    <n v="2009"/>
    <n v="18224043"/>
    <n v="1"/>
    <x v="0"/>
    <s v="I"/>
    <n v="2"/>
    <n v="2"/>
    <n v="0"/>
    <n v="50"/>
  </r>
  <r>
    <x v="0"/>
    <x v="0"/>
    <s v="WA"/>
    <x v="1"/>
    <n v="2009"/>
    <n v="2009"/>
    <n v="19914894"/>
    <n v="5"/>
    <x v="0"/>
    <s v="I"/>
    <n v="136"/>
    <n v="27.2"/>
    <n v="0"/>
    <n v="360"/>
  </r>
  <r>
    <x v="0"/>
    <x v="1"/>
    <s v="WA"/>
    <x v="1"/>
    <n v="2009"/>
    <n v="2009"/>
    <n v="500036994"/>
    <n v="3"/>
    <x v="1"/>
    <s v="I"/>
    <n v="92"/>
    <n v="30.666666666666668"/>
    <n v="0"/>
    <n v="10"/>
  </r>
  <r>
    <x v="0"/>
    <x v="0"/>
    <s v="WA"/>
    <x v="1"/>
    <n v="2009"/>
    <n v="2009"/>
    <n v="500037245"/>
    <n v="3"/>
    <x v="0"/>
    <s v="I"/>
    <n v="92"/>
    <n v="30.666666666666668"/>
    <n v="0"/>
    <n v="346"/>
  </r>
  <r>
    <x v="0"/>
    <x v="0"/>
    <s v="WA"/>
    <x v="1"/>
    <n v="2009"/>
    <n v="2009"/>
    <n v="18938164"/>
    <n v="1"/>
    <x v="0"/>
    <s v="I"/>
    <n v="8"/>
    <n v="8"/>
    <n v="0"/>
    <n v="45"/>
  </r>
  <r>
    <x v="0"/>
    <x v="1"/>
    <s v="WA"/>
    <x v="1"/>
    <n v="2009"/>
    <n v="2009"/>
    <n v="446352037"/>
    <n v="1"/>
    <x v="1"/>
    <s v="I"/>
    <n v="7"/>
    <n v="7"/>
    <n v="0"/>
    <n v="7"/>
  </r>
  <r>
    <x v="0"/>
    <x v="1"/>
    <s v="WA"/>
    <x v="1"/>
    <n v="2009"/>
    <n v="2009"/>
    <n v="500160120"/>
    <n v="4"/>
    <x v="1"/>
    <s v="I"/>
    <n v="93"/>
    <n v="23.25"/>
    <n v="0"/>
    <n v="19"/>
  </r>
  <r>
    <x v="0"/>
    <x v="1"/>
    <s v="WA"/>
    <x v="1"/>
    <n v="2009"/>
    <n v="2010"/>
    <n v="412300850"/>
    <n v="8"/>
    <x v="1"/>
    <s v="I"/>
    <n v="210"/>
    <n v="26.25"/>
    <n v="0"/>
    <n v="22"/>
  </r>
  <r>
    <x v="0"/>
    <x v="0"/>
    <s v="WA"/>
    <x v="1"/>
    <n v="2009"/>
    <n v="2009"/>
    <n v="500145581"/>
    <n v="1"/>
    <x v="0"/>
    <s v="I"/>
    <n v="0"/>
    <n v="0"/>
    <n v="0"/>
    <n v="14"/>
  </r>
  <r>
    <x v="0"/>
    <x v="1"/>
    <s v="WA"/>
    <x v="1"/>
    <n v="2009"/>
    <n v="2009"/>
    <n v="500087834"/>
    <n v="2"/>
    <x v="1"/>
    <s v="I"/>
    <n v="59"/>
    <n v="29.5"/>
    <n v="0"/>
    <n v="27"/>
  </r>
  <r>
    <x v="0"/>
    <x v="0"/>
    <s v="WA"/>
    <x v="1"/>
    <n v="2009"/>
    <n v="2009"/>
    <n v="17765932"/>
    <n v="1"/>
    <x v="0"/>
    <s v="I"/>
    <n v="14"/>
    <n v="14"/>
    <n v="0"/>
    <n v="10"/>
  </r>
  <r>
    <x v="0"/>
    <x v="0"/>
    <s v="WA"/>
    <x v="1"/>
    <n v="2009"/>
    <n v="2009"/>
    <n v="17840526"/>
    <n v="1"/>
    <x v="0"/>
    <s v="I"/>
    <n v="5"/>
    <n v="5"/>
    <n v="0"/>
    <n v="60"/>
  </r>
  <r>
    <x v="0"/>
    <x v="1"/>
    <s v="WA"/>
    <x v="1"/>
    <n v="2009"/>
    <n v="2009"/>
    <n v="16130122"/>
    <n v="1"/>
    <x v="1"/>
    <s v="I"/>
    <n v="7"/>
    <n v="7"/>
    <n v="0"/>
    <n v="9"/>
  </r>
  <r>
    <x v="0"/>
    <x v="1"/>
    <s v="WA"/>
    <x v="1"/>
    <n v="2009"/>
    <n v="2009"/>
    <n v="18148733"/>
    <n v="1"/>
    <x v="1"/>
    <s v="I"/>
    <n v="33"/>
    <n v="33"/>
    <n v="0"/>
    <n v="1"/>
  </r>
  <r>
    <x v="0"/>
    <x v="0"/>
    <s v="WA"/>
    <x v="1"/>
    <n v="2009"/>
    <n v="2009"/>
    <n v="17477655"/>
    <n v="1"/>
    <x v="0"/>
    <s v="I"/>
    <n v="0"/>
    <n v="0"/>
    <n v="0"/>
    <n v="20"/>
  </r>
  <r>
    <x v="1"/>
    <x v="0"/>
    <s v="WA"/>
    <x v="1"/>
    <n v="2009"/>
    <n v="2009"/>
    <n v="16211823"/>
    <n v="1"/>
    <x v="0"/>
    <s v="I"/>
    <n v="27"/>
    <n v="27"/>
    <n v="0"/>
    <n v="10"/>
  </r>
  <r>
    <x v="0"/>
    <x v="1"/>
    <s v="WA"/>
    <x v="1"/>
    <n v="2009"/>
    <n v="2009"/>
    <n v="354499219"/>
    <n v="1"/>
    <x v="1"/>
    <s v="I"/>
    <n v="8"/>
    <n v="8"/>
    <n v="0"/>
    <n v="7"/>
  </r>
  <r>
    <x v="0"/>
    <x v="0"/>
    <s v="WA"/>
    <x v="1"/>
    <n v="2009"/>
    <n v="2009"/>
    <n v="500252150"/>
    <n v="3"/>
    <x v="0"/>
    <s v="I"/>
    <n v="91"/>
    <n v="30.333333333333332"/>
    <n v="0"/>
    <n v="86"/>
  </r>
  <r>
    <x v="0"/>
    <x v="1"/>
    <s v="WA"/>
    <x v="1"/>
    <n v="2009"/>
    <n v="2009"/>
    <n v="16897582"/>
    <n v="1"/>
    <x v="1"/>
    <s v="I"/>
    <n v="11"/>
    <n v="11"/>
    <n v="0"/>
    <n v="3"/>
  </r>
  <r>
    <x v="0"/>
    <x v="0"/>
    <s v="WA"/>
    <x v="1"/>
    <n v="2009"/>
    <n v="2009"/>
    <n v="16897584"/>
    <n v="1"/>
    <x v="0"/>
    <s v="I"/>
    <n v="11"/>
    <n v="11"/>
    <n v="0"/>
    <n v="135"/>
  </r>
  <r>
    <x v="0"/>
    <x v="0"/>
    <s v="WA"/>
    <x v="1"/>
    <n v="2009"/>
    <n v="2009"/>
    <n v="17434931"/>
    <n v="1"/>
    <x v="0"/>
    <s v="I"/>
    <n v="8"/>
    <n v="8"/>
    <n v="0"/>
    <n v="1"/>
  </r>
  <r>
    <x v="0"/>
    <x v="0"/>
    <s v="WA"/>
    <x v="1"/>
    <n v="2009"/>
    <n v="2009"/>
    <n v="500199813"/>
    <n v="1"/>
    <x v="0"/>
    <s v="I"/>
    <n v="1"/>
    <n v="1"/>
    <n v="0"/>
    <n v="52"/>
  </r>
  <r>
    <x v="0"/>
    <x v="0"/>
    <s v="WA"/>
    <x v="1"/>
    <n v="2009"/>
    <n v="2009"/>
    <n v="500176299"/>
    <n v="2"/>
    <x v="0"/>
    <s v="I"/>
    <n v="33"/>
    <n v="16.5"/>
    <n v="0"/>
    <n v="84"/>
  </r>
  <r>
    <x v="0"/>
    <x v="1"/>
    <s v="WA"/>
    <x v="1"/>
    <n v="2009"/>
    <n v="2009"/>
    <n v="13987535"/>
    <n v="1"/>
    <x v="1"/>
    <s v="I"/>
    <n v="30"/>
    <n v="30"/>
    <n v="0"/>
    <n v="10"/>
  </r>
  <r>
    <x v="0"/>
    <x v="1"/>
    <s v="WA"/>
    <x v="1"/>
    <n v="2009"/>
    <n v="2009"/>
    <n v="500087991"/>
    <n v="1"/>
    <x v="1"/>
    <s v="I"/>
    <n v="6"/>
    <n v="6"/>
    <n v="0"/>
    <n v="1"/>
  </r>
  <r>
    <x v="0"/>
    <x v="1"/>
    <s v="WA"/>
    <x v="1"/>
    <n v="2009"/>
    <n v="2009"/>
    <n v="15947188"/>
    <n v="2"/>
    <x v="1"/>
    <s v="I"/>
    <n v="62"/>
    <n v="31"/>
    <n v="0"/>
    <n v="12"/>
  </r>
  <r>
    <x v="0"/>
    <x v="1"/>
    <s v="WA"/>
    <x v="1"/>
    <n v="2009"/>
    <n v="2009"/>
    <n v="15986772"/>
    <n v="3"/>
    <x v="1"/>
    <s v="I"/>
    <n v="77"/>
    <n v="25.666666666666668"/>
    <n v="0"/>
    <n v="17"/>
  </r>
  <r>
    <x v="0"/>
    <x v="1"/>
    <s v="WA"/>
    <x v="1"/>
    <n v="2009"/>
    <n v="2009"/>
    <n v="14057300"/>
    <n v="1"/>
    <x v="1"/>
    <s v="I"/>
    <n v="21"/>
    <n v="21"/>
    <n v="0"/>
    <n v="4"/>
  </r>
  <r>
    <x v="0"/>
    <x v="0"/>
    <s v="WA"/>
    <x v="1"/>
    <n v="2009"/>
    <n v="2009"/>
    <n v="500066504"/>
    <n v="1"/>
    <x v="0"/>
    <s v="I"/>
    <n v="3"/>
    <n v="3"/>
    <n v="0"/>
    <n v="1"/>
  </r>
  <r>
    <x v="0"/>
    <x v="0"/>
    <s v="WA"/>
    <x v="1"/>
    <n v="2009"/>
    <n v="2009"/>
    <n v="15433644"/>
    <n v="2"/>
    <x v="0"/>
    <s v="I"/>
    <n v="49"/>
    <n v="24.5"/>
    <n v="0"/>
    <n v="240"/>
  </r>
  <r>
    <x v="1"/>
    <x v="0"/>
    <s v="WA"/>
    <x v="1"/>
    <n v="2009"/>
    <n v="2009"/>
    <n v="14419335"/>
    <n v="1"/>
    <x v="0"/>
    <s v="I"/>
    <n v="28"/>
    <n v="28"/>
    <n v="0"/>
    <n v="30"/>
  </r>
  <r>
    <x v="0"/>
    <x v="0"/>
    <s v="WA"/>
    <x v="1"/>
    <n v="2009"/>
    <n v="2009"/>
    <n v="500170458"/>
    <n v="3"/>
    <x v="0"/>
    <s v="I"/>
    <n v="62"/>
    <n v="20.666666666666664"/>
    <n v="0"/>
    <n v="490"/>
  </r>
  <r>
    <x v="0"/>
    <x v="0"/>
    <s v="WA"/>
    <x v="1"/>
    <n v="2009"/>
    <n v="2009"/>
    <n v="500218224"/>
    <n v="2"/>
    <x v="0"/>
    <s v="I"/>
    <n v="60"/>
    <n v="30"/>
    <n v="0"/>
    <n v="315"/>
  </r>
  <r>
    <x v="0"/>
    <x v="0"/>
    <s v="WA"/>
    <x v="1"/>
    <n v="2009"/>
    <n v="2009"/>
    <n v="500180833"/>
    <n v="2"/>
    <x v="0"/>
    <s v="I"/>
    <n v="49"/>
    <n v="24.5"/>
    <n v="0"/>
    <n v="550"/>
  </r>
  <r>
    <x v="0"/>
    <x v="0"/>
    <s v="WA"/>
    <x v="1"/>
    <n v="2009"/>
    <n v="2009"/>
    <n v="14919640"/>
    <n v="5"/>
    <x v="0"/>
    <s v="I"/>
    <n v="154"/>
    <n v="30.8"/>
    <n v="0"/>
    <n v="320"/>
  </r>
  <r>
    <x v="0"/>
    <x v="0"/>
    <s v="WA"/>
    <x v="1"/>
    <n v="2009"/>
    <n v="2009"/>
    <n v="13973018"/>
    <n v="2"/>
    <x v="0"/>
    <s v="I"/>
    <n v="56"/>
    <n v="28"/>
    <n v="0"/>
    <n v="509"/>
  </r>
  <r>
    <x v="0"/>
    <x v="0"/>
    <s v="WA"/>
    <x v="1"/>
    <n v="2009"/>
    <n v="2009"/>
    <n v="15817942"/>
    <n v="3"/>
    <x v="0"/>
    <s v="I"/>
    <n v="88"/>
    <n v="29.333333333333336"/>
    <n v="0"/>
    <n v="220"/>
  </r>
  <r>
    <x v="0"/>
    <x v="1"/>
    <s v="WA"/>
    <x v="1"/>
    <n v="2009"/>
    <n v="2009"/>
    <n v="446348451"/>
    <n v="2"/>
    <x v="1"/>
    <s v="I"/>
    <n v="54"/>
    <n v="27"/>
    <n v="0"/>
    <n v="15"/>
  </r>
  <r>
    <x v="0"/>
    <x v="1"/>
    <s v="WA"/>
    <x v="1"/>
    <n v="2009"/>
    <n v="2009"/>
    <n v="14903451"/>
    <n v="1"/>
    <x v="1"/>
    <s v="I"/>
    <n v="8"/>
    <n v="8"/>
    <n v="0"/>
    <n v="3"/>
  </r>
  <r>
    <x v="0"/>
    <x v="0"/>
    <s v="WA"/>
    <x v="1"/>
    <n v="2009"/>
    <n v="2009"/>
    <n v="15147742"/>
    <n v="1"/>
    <x v="0"/>
    <s v="I"/>
    <n v="4"/>
    <n v="4"/>
    <n v="0"/>
    <n v="10"/>
  </r>
  <r>
    <x v="0"/>
    <x v="0"/>
    <s v="WA"/>
    <x v="1"/>
    <n v="2009"/>
    <n v="2009"/>
    <n v="14943577"/>
    <n v="2"/>
    <x v="0"/>
    <s v="I"/>
    <n v="87"/>
    <n v="43.5"/>
    <n v="0"/>
    <n v="849"/>
  </r>
  <r>
    <x v="0"/>
    <x v="0"/>
    <s v="WA"/>
    <x v="1"/>
    <n v="2009"/>
    <n v="2009"/>
    <n v="17376470"/>
    <n v="1"/>
    <x v="0"/>
    <s v="I"/>
    <n v="16"/>
    <n v="16"/>
    <n v="0"/>
    <n v="10"/>
  </r>
  <r>
    <x v="0"/>
    <x v="0"/>
    <s v="WA"/>
    <x v="1"/>
    <n v="2009"/>
    <n v="2009"/>
    <n v="14646628"/>
    <n v="2"/>
    <x v="0"/>
    <s v="I"/>
    <n v="58"/>
    <n v="29"/>
    <n v="0"/>
    <n v="570"/>
  </r>
  <r>
    <x v="0"/>
    <x v="1"/>
    <s v="WA"/>
    <x v="1"/>
    <n v="2009"/>
    <n v="2009"/>
    <n v="444441804"/>
    <n v="1"/>
    <x v="1"/>
    <s v="I"/>
    <n v="6"/>
    <n v="6"/>
    <n v="0"/>
    <n v="3"/>
  </r>
  <r>
    <x v="0"/>
    <x v="0"/>
    <s v="WA"/>
    <x v="1"/>
    <n v="2009"/>
    <n v="2009"/>
    <n v="500220760"/>
    <n v="1"/>
    <x v="0"/>
    <s v="I"/>
    <n v="4"/>
    <n v="4"/>
    <n v="0"/>
    <n v="17"/>
  </r>
  <r>
    <x v="0"/>
    <x v="0"/>
    <s v="WA"/>
    <x v="1"/>
    <n v="2009"/>
    <n v="2009"/>
    <n v="17811208"/>
    <n v="1"/>
    <x v="0"/>
    <s v="I"/>
    <n v="0"/>
    <n v="0"/>
    <n v="0"/>
    <n v="30"/>
  </r>
  <r>
    <x v="0"/>
    <x v="0"/>
    <s v="WA"/>
    <x v="1"/>
    <n v="2009"/>
    <n v="2009"/>
    <n v="16750586"/>
    <n v="3"/>
    <x v="0"/>
    <s v="I"/>
    <n v="83"/>
    <n v="27.666666666666668"/>
    <n v="0"/>
    <n v="184"/>
  </r>
  <r>
    <x v="0"/>
    <x v="0"/>
    <s v="WA"/>
    <x v="1"/>
    <n v="2009"/>
    <n v="2009"/>
    <n v="17458735"/>
    <n v="1"/>
    <x v="0"/>
    <s v="I"/>
    <n v="7"/>
    <n v="7"/>
    <n v="0"/>
    <n v="170"/>
  </r>
  <r>
    <x v="0"/>
    <x v="0"/>
    <s v="WA"/>
    <x v="1"/>
    <n v="2009"/>
    <n v="2009"/>
    <n v="500250318"/>
    <n v="1"/>
    <x v="0"/>
    <s v="I"/>
    <n v="16"/>
    <n v="16"/>
    <n v="0"/>
    <n v="226"/>
  </r>
  <r>
    <x v="0"/>
    <x v="0"/>
    <s v="WA"/>
    <x v="1"/>
    <n v="2009"/>
    <n v="2009"/>
    <n v="18098503"/>
    <n v="1"/>
    <x v="0"/>
    <s v="I"/>
    <n v="30"/>
    <n v="30"/>
    <n v="0"/>
    <n v="1"/>
  </r>
  <r>
    <x v="0"/>
    <x v="0"/>
    <s v="WA"/>
    <x v="1"/>
    <n v="2009"/>
    <n v="2009"/>
    <n v="14418909"/>
    <n v="1"/>
    <x v="0"/>
    <s v="I"/>
    <n v="0"/>
    <n v="0"/>
    <n v="0"/>
    <n v="30"/>
  </r>
  <r>
    <x v="0"/>
    <x v="1"/>
    <s v="WA"/>
    <x v="1"/>
    <n v="2009"/>
    <n v="2009"/>
    <n v="500098198"/>
    <n v="4"/>
    <x v="1"/>
    <s v="I"/>
    <n v="93"/>
    <n v="23.25"/>
    <n v="0"/>
    <n v="29"/>
  </r>
  <r>
    <x v="0"/>
    <x v="1"/>
    <s v="WA"/>
    <x v="1"/>
    <n v="2009"/>
    <n v="2009"/>
    <n v="18631147"/>
    <n v="1"/>
    <x v="1"/>
    <s v="I"/>
    <n v="3"/>
    <n v="3"/>
    <n v="0"/>
    <n v="2"/>
  </r>
  <r>
    <x v="0"/>
    <x v="0"/>
    <s v="WA"/>
    <x v="1"/>
    <n v="2009"/>
    <n v="2009"/>
    <n v="384566407"/>
    <n v="2"/>
    <x v="0"/>
    <s v="I"/>
    <n v="60"/>
    <n v="30"/>
    <n v="0"/>
    <n v="730"/>
  </r>
  <r>
    <x v="0"/>
    <x v="1"/>
    <s v="WA"/>
    <x v="1"/>
    <n v="2009"/>
    <n v="2009"/>
    <n v="426211236"/>
    <n v="1"/>
    <x v="1"/>
    <s v="I"/>
    <n v="5"/>
    <n v="5"/>
    <n v="0"/>
    <n v="3"/>
  </r>
  <r>
    <x v="0"/>
    <x v="1"/>
    <s v="WA"/>
    <x v="1"/>
    <n v="2009"/>
    <n v="2009"/>
    <n v="446355147"/>
    <n v="4"/>
    <x v="1"/>
    <s v="I"/>
    <n v="119"/>
    <n v="29.75"/>
    <n v="0"/>
    <n v="12"/>
  </r>
  <r>
    <x v="0"/>
    <x v="0"/>
    <s v="WA"/>
    <x v="1"/>
    <n v="2009"/>
    <n v="2009"/>
    <n v="19642569"/>
    <n v="1"/>
    <x v="0"/>
    <s v="I"/>
    <n v="1"/>
    <n v="1"/>
    <n v="0"/>
    <n v="20"/>
  </r>
  <r>
    <x v="0"/>
    <x v="0"/>
    <s v="WA"/>
    <x v="1"/>
    <n v="2009"/>
    <n v="2009"/>
    <n v="19784580"/>
    <n v="2"/>
    <x v="0"/>
    <s v="I"/>
    <n v="61"/>
    <n v="30.5"/>
    <n v="0"/>
    <n v="80"/>
  </r>
  <r>
    <x v="0"/>
    <x v="0"/>
    <s v="WA"/>
    <x v="1"/>
    <n v="2009"/>
    <n v="2009"/>
    <n v="18663732"/>
    <n v="1"/>
    <x v="0"/>
    <s v="I"/>
    <n v="0"/>
    <n v="0"/>
    <n v="0"/>
    <n v="17"/>
  </r>
  <r>
    <x v="0"/>
    <x v="0"/>
    <s v="WA"/>
    <x v="1"/>
    <n v="2009"/>
    <n v="2009"/>
    <n v="19249617"/>
    <n v="1"/>
    <x v="0"/>
    <s v="I"/>
    <n v="10"/>
    <n v="10"/>
    <n v="0"/>
    <n v="110"/>
  </r>
  <r>
    <x v="0"/>
    <x v="0"/>
    <s v="WA"/>
    <x v="1"/>
    <n v="2009"/>
    <n v="2009"/>
    <n v="18104990"/>
    <n v="2"/>
    <x v="0"/>
    <s v="I"/>
    <n v="43"/>
    <n v="21.5"/>
    <n v="0"/>
    <n v="1410"/>
  </r>
  <r>
    <x v="0"/>
    <x v="0"/>
    <s v="WA"/>
    <x v="1"/>
    <n v="2009"/>
    <n v="2009"/>
    <n v="500058985"/>
    <n v="1"/>
    <x v="0"/>
    <s v="I"/>
    <n v="0"/>
    <n v="0"/>
    <n v="0"/>
    <n v="98"/>
  </r>
  <r>
    <x v="0"/>
    <x v="0"/>
    <s v="WA"/>
    <x v="1"/>
    <n v="2009"/>
    <n v="2009"/>
    <n v="18020928"/>
    <n v="1"/>
    <x v="0"/>
    <s v="I"/>
    <n v="6"/>
    <n v="6"/>
    <n v="0"/>
    <n v="80"/>
  </r>
  <r>
    <x v="0"/>
    <x v="0"/>
    <s v="WA"/>
    <x v="1"/>
    <n v="2009"/>
    <n v="2009"/>
    <n v="16745845"/>
    <n v="1"/>
    <x v="0"/>
    <s v="I"/>
    <n v="7"/>
    <n v="7"/>
    <n v="0"/>
    <n v="3"/>
  </r>
  <r>
    <x v="0"/>
    <x v="0"/>
    <s v="WA"/>
    <x v="1"/>
    <n v="2009"/>
    <n v="2009"/>
    <n v="500224796"/>
    <n v="1"/>
    <x v="0"/>
    <s v="I"/>
    <n v="35"/>
    <n v="35"/>
    <n v="0"/>
    <n v="602"/>
  </r>
  <r>
    <x v="0"/>
    <x v="1"/>
    <s v="WA"/>
    <x v="1"/>
    <n v="2009"/>
    <n v="2009"/>
    <n v="15114792"/>
    <n v="1"/>
    <x v="1"/>
    <s v="I"/>
    <n v="1"/>
    <n v="1"/>
    <n v="0"/>
    <n v="18"/>
  </r>
  <r>
    <x v="0"/>
    <x v="1"/>
    <s v="WA"/>
    <x v="1"/>
    <n v="2009"/>
    <n v="2009"/>
    <n v="500090203"/>
    <n v="1"/>
    <x v="1"/>
    <s v="I"/>
    <n v="26"/>
    <n v="26"/>
    <n v="0"/>
    <n v="7"/>
  </r>
  <r>
    <x v="0"/>
    <x v="1"/>
    <s v="WA"/>
    <x v="1"/>
    <n v="2009"/>
    <n v="2009"/>
    <n v="16902865"/>
    <n v="1"/>
    <x v="1"/>
    <s v="I"/>
    <n v="4"/>
    <n v="4"/>
    <n v="0"/>
    <n v="3"/>
  </r>
  <r>
    <x v="0"/>
    <x v="0"/>
    <s v="WA"/>
    <x v="1"/>
    <n v="2009"/>
    <n v="2009"/>
    <n v="19334295"/>
    <n v="1"/>
    <x v="0"/>
    <s v="I"/>
    <n v="18"/>
    <n v="18"/>
    <n v="0"/>
    <n v="200"/>
  </r>
  <r>
    <x v="0"/>
    <x v="0"/>
    <s v="WA"/>
    <x v="1"/>
    <n v="2009"/>
    <n v="2009"/>
    <n v="19950822"/>
    <n v="1"/>
    <x v="0"/>
    <s v="I"/>
    <n v="16"/>
    <n v="16"/>
    <n v="0"/>
    <n v="42"/>
  </r>
  <r>
    <x v="0"/>
    <x v="1"/>
    <s v="WA"/>
    <x v="1"/>
    <n v="2009"/>
    <n v="2009"/>
    <n v="16847703"/>
    <n v="4"/>
    <x v="1"/>
    <s v="I"/>
    <n v="104"/>
    <n v="26"/>
    <n v="0"/>
    <n v="32"/>
  </r>
  <r>
    <x v="0"/>
    <x v="1"/>
    <s v="WA"/>
    <x v="1"/>
    <n v="2009"/>
    <n v="2009"/>
    <n v="16533004"/>
    <n v="1"/>
    <x v="1"/>
    <s v="I"/>
    <n v="28"/>
    <n v="28"/>
    <n v="0"/>
    <n v="6"/>
  </r>
  <r>
    <x v="0"/>
    <x v="0"/>
    <s v="WA"/>
    <x v="1"/>
    <n v="2009"/>
    <n v="2009"/>
    <n v="16264626"/>
    <n v="1"/>
    <x v="0"/>
    <s v="I"/>
    <n v="29"/>
    <n v="29"/>
    <n v="0"/>
    <n v="10"/>
  </r>
  <r>
    <x v="0"/>
    <x v="1"/>
    <s v="WA"/>
    <x v="1"/>
    <n v="2009"/>
    <n v="2009"/>
    <n v="16265503"/>
    <n v="1"/>
    <x v="1"/>
    <s v="I"/>
    <n v="26"/>
    <n v="26"/>
    <n v="0"/>
    <n v="8"/>
  </r>
  <r>
    <x v="0"/>
    <x v="1"/>
    <s v="WA"/>
    <x v="1"/>
    <n v="2009"/>
    <n v="2009"/>
    <n v="15928035"/>
    <n v="1"/>
    <x v="1"/>
    <s v="I"/>
    <n v="6"/>
    <n v="6"/>
    <n v="0"/>
    <n v="2"/>
  </r>
  <r>
    <x v="0"/>
    <x v="1"/>
    <s v="WA"/>
    <x v="1"/>
    <n v="2009"/>
    <n v="2009"/>
    <n v="15702130"/>
    <n v="1"/>
    <x v="1"/>
    <s v="I"/>
    <n v="9"/>
    <n v="9"/>
    <n v="0"/>
    <n v="3"/>
  </r>
  <r>
    <x v="0"/>
    <x v="0"/>
    <s v="WA"/>
    <x v="1"/>
    <n v="2009"/>
    <n v="2009"/>
    <n v="15433605"/>
    <n v="1"/>
    <x v="0"/>
    <s v="I"/>
    <n v="0"/>
    <n v="0"/>
    <n v="0"/>
    <n v="60"/>
  </r>
  <r>
    <x v="1"/>
    <x v="0"/>
    <s v="WA"/>
    <x v="1"/>
    <n v="2009"/>
    <n v="2009"/>
    <n v="336873648"/>
    <n v="1"/>
    <x v="0"/>
    <s v="I"/>
    <n v="28"/>
    <n v="28"/>
    <n v="0"/>
    <n v="10"/>
  </r>
  <r>
    <x v="0"/>
    <x v="1"/>
    <s v="WA"/>
    <x v="1"/>
    <n v="2009"/>
    <n v="2009"/>
    <n v="355968031"/>
    <n v="3"/>
    <x v="1"/>
    <s v="I"/>
    <n v="90"/>
    <n v="30"/>
    <n v="0"/>
    <n v="12"/>
  </r>
  <r>
    <x v="0"/>
    <x v="1"/>
    <s v="WA"/>
    <x v="1"/>
    <n v="2009"/>
    <n v="2009"/>
    <n v="500050371"/>
    <n v="1"/>
    <x v="1"/>
    <s v="I"/>
    <n v="9"/>
    <n v="9"/>
    <n v="0"/>
    <n v="5"/>
  </r>
  <r>
    <x v="0"/>
    <x v="0"/>
    <s v="WA"/>
    <x v="1"/>
    <n v="2009"/>
    <n v="2009"/>
    <n v="16120092"/>
    <n v="1"/>
    <x v="0"/>
    <s v="I"/>
    <n v="0"/>
    <n v="0"/>
    <n v="0"/>
    <n v="131"/>
  </r>
  <r>
    <x v="0"/>
    <x v="0"/>
    <s v="WA"/>
    <x v="1"/>
    <n v="2009"/>
    <n v="2009"/>
    <n v="14498888"/>
    <n v="1"/>
    <x v="0"/>
    <s v="I"/>
    <n v="30"/>
    <n v="30"/>
    <n v="0"/>
    <n v="20"/>
  </r>
  <r>
    <x v="0"/>
    <x v="0"/>
    <s v="WA"/>
    <x v="1"/>
    <n v="2009"/>
    <n v="2009"/>
    <n v="500188545"/>
    <n v="1"/>
    <x v="0"/>
    <s v="I"/>
    <n v="10"/>
    <n v="10"/>
    <n v="0"/>
    <n v="29"/>
  </r>
  <r>
    <x v="0"/>
    <x v="1"/>
    <s v="WA"/>
    <x v="1"/>
    <n v="2009"/>
    <n v="2009"/>
    <n v="500191129"/>
    <n v="1"/>
    <x v="1"/>
    <s v="I"/>
    <n v="10"/>
    <n v="10"/>
    <n v="0"/>
    <n v="2"/>
  </r>
  <r>
    <x v="0"/>
    <x v="0"/>
    <s v="WA"/>
    <x v="1"/>
    <n v="2009"/>
    <n v="2009"/>
    <n v="14173116"/>
    <n v="1"/>
    <x v="0"/>
    <s v="I"/>
    <n v="10"/>
    <n v="10"/>
    <n v="0"/>
    <n v="1"/>
  </r>
  <r>
    <x v="0"/>
    <x v="1"/>
    <s v="WA"/>
    <x v="1"/>
    <n v="2009"/>
    <n v="2009"/>
    <n v="19889528"/>
    <n v="2"/>
    <x v="1"/>
    <s v="I"/>
    <n v="41"/>
    <n v="20.5"/>
    <n v="0"/>
    <n v="20"/>
  </r>
  <r>
    <x v="0"/>
    <x v="0"/>
    <s v="WA"/>
    <x v="1"/>
    <n v="2009"/>
    <n v="2009"/>
    <n v="18024065"/>
    <n v="1"/>
    <x v="0"/>
    <s v="I"/>
    <n v="1"/>
    <n v="1"/>
    <n v="0"/>
    <n v="1"/>
  </r>
  <r>
    <x v="0"/>
    <x v="0"/>
    <s v="WA"/>
    <x v="1"/>
    <n v="2009"/>
    <n v="2009"/>
    <n v="19683999"/>
    <n v="2"/>
    <x v="0"/>
    <s v="I"/>
    <n v="52"/>
    <n v="26"/>
    <n v="0"/>
    <n v="86"/>
  </r>
  <r>
    <x v="0"/>
    <x v="0"/>
    <s v="WA"/>
    <x v="1"/>
    <n v="2009"/>
    <n v="2009"/>
    <n v="19863972"/>
    <n v="1"/>
    <x v="0"/>
    <s v="I"/>
    <n v="0"/>
    <n v="0"/>
    <n v="0"/>
    <n v="10"/>
  </r>
  <r>
    <x v="0"/>
    <x v="1"/>
    <s v="WA"/>
    <x v="1"/>
    <n v="2009"/>
    <n v="2009"/>
    <n v="15470904"/>
    <n v="1"/>
    <x v="1"/>
    <s v="I"/>
    <n v="1"/>
    <n v="1"/>
    <n v="0"/>
    <n v="11"/>
  </r>
  <r>
    <x v="0"/>
    <x v="0"/>
    <s v="WA"/>
    <x v="1"/>
    <n v="2009"/>
    <n v="2009"/>
    <n v="15651461"/>
    <n v="1"/>
    <x v="0"/>
    <s v="I"/>
    <n v="0"/>
    <n v="0"/>
    <n v="0"/>
    <n v="281"/>
  </r>
  <r>
    <x v="0"/>
    <x v="1"/>
    <s v="WA"/>
    <x v="1"/>
    <n v="2009"/>
    <n v="2009"/>
    <n v="410400040"/>
    <n v="1"/>
    <x v="1"/>
    <s v="I"/>
    <n v="0"/>
    <n v="0"/>
    <n v="0"/>
    <n v="1"/>
  </r>
  <r>
    <x v="0"/>
    <x v="0"/>
    <s v="WA"/>
    <x v="1"/>
    <n v="2009"/>
    <n v="2009"/>
    <n v="19666143"/>
    <n v="1"/>
    <x v="0"/>
    <s v="I"/>
    <n v="0"/>
    <n v="0"/>
    <n v="0"/>
    <n v="84"/>
  </r>
  <r>
    <x v="0"/>
    <x v="0"/>
    <s v="WA"/>
    <x v="1"/>
    <n v="2009"/>
    <n v="2009"/>
    <n v="19655792"/>
    <n v="1"/>
    <x v="0"/>
    <s v="I"/>
    <n v="0"/>
    <n v="0"/>
    <n v="0"/>
    <n v="8"/>
  </r>
  <r>
    <x v="0"/>
    <x v="0"/>
    <s v="WA"/>
    <x v="1"/>
    <n v="2009"/>
    <n v="2009"/>
    <n v="18703543"/>
    <n v="4"/>
    <x v="0"/>
    <s v="I"/>
    <n v="116"/>
    <n v="29"/>
    <n v="0"/>
    <n v="230"/>
  </r>
  <r>
    <x v="0"/>
    <x v="1"/>
    <s v="WA"/>
    <x v="1"/>
    <n v="2009"/>
    <n v="2009"/>
    <n v="439430452"/>
    <n v="4"/>
    <x v="1"/>
    <s v="I"/>
    <n v="119"/>
    <n v="29.75"/>
    <n v="0"/>
    <n v="20"/>
  </r>
  <r>
    <x v="0"/>
    <x v="1"/>
    <s v="WA"/>
    <x v="1"/>
    <n v="2009"/>
    <n v="2009"/>
    <n v="18515761"/>
    <n v="3"/>
    <x v="1"/>
    <s v="I"/>
    <n v="76"/>
    <n v="25.333333333333336"/>
    <n v="0"/>
    <n v="8"/>
  </r>
  <r>
    <x v="0"/>
    <x v="0"/>
    <s v="WA"/>
    <x v="1"/>
    <n v="2009"/>
    <n v="2009"/>
    <n v="500202681"/>
    <n v="1"/>
    <x v="0"/>
    <s v="I"/>
    <n v="4"/>
    <n v="4"/>
    <n v="0"/>
    <n v="61"/>
  </r>
  <r>
    <x v="0"/>
    <x v="0"/>
    <s v="WA"/>
    <x v="1"/>
    <n v="2009"/>
    <n v="2009"/>
    <n v="18069043"/>
    <n v="5"/>
    <x v="0"/>
    <s v="I"/>
    <n v="148"/>
    <n v="29.6"/>
    <n v="0"/>
    <n v="733"/>
  </r>
  <r>
    <x v="0"/>
    <x v="0"/>
    <s v="WA"/>
    <x v="1"/>
    <n v="2009"/>
    <n v="2009"/>
    <n v="361756812"/>
    <n v="1"/>
    <x v="0"/>
    <s v="I"/>
    <n v="29"/>
    <n v="29"/>
    <n v="0"/>
    <n v="520"/>
  </r>
  <r>
    <x v="0"/>
    <x v="0"/>
    <s v="WA"/>
    <x v="1"/>
    <n v="2009"/>
    <n v="2010"/>
    <n v="18076180"/>
    <n v="3"/>
    <x v="0"/>
    <s v="I"/>
    <n v="88"/>
    <n v="29.333333333333336"/>
    <n v="0"/>
    <n v="320"/>
  </r>
  <r>
    <x v="0"/>
    <x v="1"/>
    <s v="WA"/>
    <x v="1"/>
    <n v="2009"/>
    <n v="2009"/>
    <n v="18043185"/>
    <n v="2"/>
    <x v="1"/>
    <s v="I"/>
    <n v="42"/>
    <n v="21"/>
    <n v="0"/>
    <n v="45"/>
  </r>
  <r>
    <x v="0"/>
    <x v="1"/>
    <s v="WA"/>
    <x v="1"/>
    <n v="2009"/>
    <n v="2009"/>
    <n v="17712827"/>
    <n v="1"/>
    <x v="1"/>
    <s v="I"/>
    <n v="29"/>
    <n v="29"/>
    <n v="0"/>
    <n v="17"/>
  </r>
  <r>
    <x v="0"/>
    <x v="1"/>
    <s v="WA"/>
    <x v="1"/>
    <n v="2009"/>
    <n v="2009"/>
    <n v="500077100"/>
    <n v="1"/>
    <x v="1"/>
    <s v="I"/>
    <n v="29"/>
    <n v="29"/>
    <n v="0"/>
    <n v="1"/>
  </r>
  <r>
    <x v="0"/>
    <x v="0"/>
    <s v="WA"/>
    <x v="1"/>
    <n v="2009"/>
    <n v="2009"/>
    <n v="500226772"/>
    <n v="4"/>
    <x v="0"/>
    <s v="I"/>
    <n v="95"/>
    <n v="23.75"/>
    <n v="0"/>
    <n v="189"/>
  </r>
  <r>
    <x v="0"/>
    <x v="1"/>
    <s v="WA"/>
    <x v="1"/>
    <n v="2009"/>
    <n v="2009"/>
    <n v="17425681"/>
    <n v="5"/>
    <x v="1"/>
    <s v="I"/>
    <n v="138"/>
    <n v="27.6"/>
    <n v="0"/>
    <n v="15"/>
  </r>
  <r>
    <x v="0"/>
    <x v="0"/>
    <s v="WA"/>
    <x v="1"/>
    <n v="2009"/>
    <n v="2009"/>
    <n v="15285199"/>
    <n v="5"/>
    <x v="0"/>
    <s v="I"/>
    <n v="147"/>
    <n v="29.4"/>
    <n v="0"/>
    <n v="140"/>
  </r>
  <r>
    <x v="0"/>
    <x v="1"/>
    <s v="WA"/>
    <x v="1"/>
    <n v="2009"/>
    <n v="2009"/>
    <n v="329976431"/>
    <n v="1"/>
    <x v="1"/>
    <s v="I"/>
    <n v="29"/>
    <n v="29"/>
    <n v="0"/>
    <n v="1"/>
  </r>
  <r>
    <x v="0"/>
    <x v="1"/>
    <s v="WA"/>
    <x v="1"/>
    <n v="2009"/>
    <n v="2009"/>
    <n v="413337629"/>
    <n v="2"/>
    <x v="1"/>
    <s v="I"/>
    <n v="54"/>
    <n v="27"/>
    <n v="0"/>
    <n v="11"/>
  </r>
  <r>
    <x v="0"/>
    <x v="0"/>
    <s v="WA"/>
    <x v="1"/>
    <n v="2009"/>
    <n v="2009"/>
    <n v="343872007"/>
    <n v="1"/>
    <x v="0"/>
    <s v="I"/>
    <n v="7"/>
    <n v="7"/>
    <n v="0"/>
    <n v="160"/>
  </r>
  <r>
    <x v="0"/>
    <x v="0"/>
    <s v="WA"/>
    <x v="1"/>
    <n v="2009"/>
    <n v="2009"/>
    <n v="16190404"/>
    <n v="1"/>
    <x v="0"/>
    <s v="I"/>
    <n v="0"/>
    <n v="0"/>
    <n v="0"/>
    <n v="3"/>
  </r>
  <r>
    <x v="0"/>
    <x v="0"/>
    <s v="WA"/>
    <x v="1"/>
    <n v="2009"/>
    <n v="2009"/>
    <n v="16250698"/>
    <n v="1"/>
    <x v="0"/>
    <s v="I"/>
    <n v="1"/>
    <n v="1"/>
    <n v="0"/>
    <n v="12"/>
  </r>
  <r>
    <x v="0"/>
    <x v="1"/>
    <s v="WA"/>
    <x v="1"/>
    <n v="2009"/>
    <n v="2009"/>
    <n v="16301298"/>
    <n v="1"/>
    <x v="1"/>
    <s v="I"/>
    <n v="5"/>
    <n v="5"/>
    <n v="0"/>
    <n v="1"/>
  </r>
  <r>
    <x v="0"/>
    <x v="0"/>
    <s v="WA"/>
    <x v="1"/>
    <n v="2009"/>
    <n v="2009"/>
    <n v="15474982"/>
    <n v="1"/>
    <x v="0"/>
    <s v="I"/>
    <n v="32"/>
    <n v="32"/>
    <n v="0"/>
    <n v="420"/>
  </r>
  <r>
    <x v="0"/>
    <x v="0"/>
    <s v="WA"/>
    <x v="1"/>
    <n v="2009"/>
    <n v="2009"/>
    <n v="15145521"/>
    <n v="1"/>
    <x v="0"/>
    <s v="I"/>
    <n v="29"/>
    <n v="29"/>
    <n v="0"/>
    <n v="10"/>
  </r>
  <r>
    <x v="0"/>
    <x v="1"/>
    <s v="WA"/>
    <x v="1"/>
    <n v="2009"/>
    <n v="2009"/>
    <n v="500201747"/>
    <n v="1"/>
    <x v="1"/>
    <s v="I"/>
    <n v="0"/>
    <n v="0"/>
    <n v="0"/>
    <n v="4"/>
  </r>
  <r>
    <x v="0"/>
    <x v="0"/>
    <s v="WA"/>
    <x v="1"/>
    <n v="2009"/>
    <n v="2009"/>
    <n v="15820393"/>
    <n v="1"/>
    <x v="0"/>
    <s v="I"/>
    <n v="0"/>
    <n v="0"/>
    <n v="0"/>
    <n v="10"/>
  </r>
  <r>
    <x v="0"/>
    <x v="0"/>
    <s v="WA"/>
    <x v="1"/>
    <n v="2009"/>
    <n v="2009"/>
    <n v="16544996"/>
    <n v="1"/>
    <x v="0"/>
    <s v="I"/>
    <n v="8"/>
    <n v="8"/>
    <n v="0"/>
    <n v="110"/>
  </r>
  <r>
    <x v="0"/>
    <x v="0"/>
    <s v="WA"/>
    <x v="1"/>
    <n v="2009"/>
    <n v="2009"/>
    <n v="500243245"/>
    <n v="1"/>
    <x v="0"/>
    <s v="I"/>
    <n v="22"/>
    <n v="22"/>
    <n v="0"/>
    <n v="159"/>
  </r>
  <r>
    <x v="0"/>
    <x v="0"/>
    <s v="WA"/>
    <x v="1"/>
    <n v="2009"/>
    <n v="2009"/>
    <n v="396230429"/>
    <n v="3"/>
    <x v="0"/>
    <s v="I"/>
    <n v="84"/>
    <n v="28"/>
    <n v="0"/>
    <n v="510"/>
  </r>
  <r>
    <x v="0"/>
    <x v="0"/>
    <s v="WA"/>
    <x v="1"/>
    <n v="2009"/>
    <n v="2009"/>
    <n v="15278144"/>
    <n v="1"/>
    <x v="0"/>
    <s v="I"/>
    <n v="21"/>
    <n v="21"/>
    <n v="0"/>
    <n v="110"/>
  </r>
  <r>
    <x v="0"/>
    <x v="0"/>
    <s v="WA"/>
    <x v="1"/>
    <n v="2009"/>
    <n v="2009"/>
    <n v="14172478"/>
    <n v="1"/>
    <x v="0"/>
    <s v="I"/>
    <n v="5"/>
    <n v="5"/>
    <n v="0"/>
    <n v="170"/>
  </r>
  <r>
    <x v="0"/>
    <x v="0"/>
    <s v="WA"/>
    <x v="1"/>
    <n v="2009"/>
    <n v="2009"/>
    <n v="331430404"/>
    <n v="1"/>
    <x v="0"/>
    <s v="I"/>
    <n v="0"/>
    <n v="0"/>
    <n v="0"/>
    <n v="40"/>
  </r>
  <r>
    <x v="0"/>
    <x v="1"/>
    <s v="WA"/>
    <x v="1"/>
    <n v="2009"/>
    <n v="2009"/>
    <n v="500017924"/>
    <n v="3"/>
    <x v="1"/>
    <s v="I"/>
    <n v="88"/>
    <n v="29.333333333333336"/>
    <n v="0"/>
    <n v="20"/>
  </r>
  <r>
    <x v="0"/>
    <x v="1"/>
    <s v="WA"/>
    <x v="1"/>
    <n v="2009"/>
    <n v="2009"/>
    <n v="19412680"/>
    <n v="1"/>
    <x v="1"/>
    <s v="I"/>
    <n v="0"/>
    <n v="0"/>
    <n v="0"/>
    <n v="1"/>
  </r>
  <r>
    <x v="0"/>
    <x v="0"/>
    <s v="WA"/>
    <x v="1"/>
    <n v="2009"/>
    <n v="2009"/>
    <n v="19465735"/>
    <n v="1"/>
    <x v="0"/>
    <s v="I"/>
    <n v="0"/>
    <n v="0"/>
    <n v="0"/>
    <n v="80"/>
  </r>
  <r>
    <x v="0"/>
    <x v="0"/>
    <s v="WA"/>
    <x v="1"/>
    <n v="2009"/>
    <n v="2009"/>
    <n v="18594542"/>
    <n v="2"/>
    <x v="0"/>
    <s v="I"/>
    <n v="61"/>
    <n v="30.5"/>
    <n v="0"/>
    <n v="20"/>
  </r>
  <r>
    <x v="0"/>
    <x v="0"/>
    <s v="WA"/>
    <x v="1"/>
    <n v="2009"/>
    <n v="2009"/>
    <n v="19240421"/>
    <n v="1"/>
    <x v="0"/>
    <s v="I"/>
    <n v="0"/>
    <n v="0"/>
    <n v="0"/>
    <n v="10"/>
  </r>
  <r>
    <x v="0"/>
    <x v="0"/>
    <s v="WA"/>
    <x v="1"/>
    <n v="2009"/>
    <n v="2009"/>
    <n v="19292741"/>
    <n v="2"/>
    <x v="0"/>
    <s v="I"/>
    <n v="60"/>
    <n v="30"/>
    <n v="0"/>
    <n v="910"/>
  </r>
  <r>
    <x v="0"/>
    <x v="1"/>
    <s v="WA"/>
    <x v="1"/>
    <n v="2009"/>
    <n v="2009"/>
    <n v="18696686"/>
    <n v="2"/>
    <x v="1"/>
    <s v="I"/>
    <n v="58"/>
    <n v="29"/>
    <n v="0"/>
    <n v="17"/>
  </r>
  <r>
    <x v="0"/>
    <x v="1"/>
    <s v="WA"/>
    <x v="1"/>
    <n v="2009"/>
    <n v="2009"/>
    <n v="437788824"/>
    <n v="2"/>
    <x v="1"/>
    <s v="I"/>
    <n v="56"/>
    <n v="28"/>
    <n v="0"/>
    <n v="11"/>
  </r>
  <r>
    <x v="0"/>
    <x v="1"/>
    <s v="WA"/>
    <x v="1"/>
    <n v="2009"/>
    <n v="2009"/>
    <n v="18910305"/>
    <n v="1"/>
    <x v="1"/>
    <s v="I"/>
    <n v="27"/>
    <n v="27"/>
    <n v="0"/>
    <n v="8"/>
  </r>
  <r>
    <x v="0"/>
    <x v="0"/>
    <s v="WA"/>
    <x v="1"/>
    <n v="2009"/>
    <n v="2009"/>
    <n v="18371042"/>
    <n v="1"/>
    <x v="0"/>
    <s v="I"/>
    <n v="0"/>
    <n v="0"/>
    <n v="0"/>
    <n v="60"/>
  </r>
  <r>
    <x v="0"/>
    <x v="0"/>
    <s v="WA"/>
    <x v="1"/>
    <n v="2009"/>
    <n v="2009"/>
    <n v="18021640"/>
    <n v="1"/>
    <x v="0"/>
    <s v="I"/>
    <n v="1"/>
    <n v="1"/>
    <n v="0"/>
    <n v="10"/>
  </r>
  <r>
    <x v="0"/>
    <x v="1"/>
    <s v="WA"/>
    <x v="1"/>
    <n v="2009"/>
    <n v="2009"/>
    <n v="17831362"/>
    <n v="1"/>
    <x v="1"/>
    <s v="I"/>
    <n v="14"/>
    <n v="14"/>
    <n v="0"/>
    <n v="6"/>
  </r>
  <r>
    <x v="0"/>
    <x v="0"/>
    <s v="WA"/>
    <x v="1"/>
    <n v="2009"/>
    <n v="2009"/>
    <n v="17573630"/>
    <n v="1"/>
    <x v="0"/>
    <s v="I"/>
    <n v="29"/>
    <n v="29"/>
    <n v="0"/>
    <n v="30"/>
  </r>
  <r>
    <x v="0"/>
    <x v="0"/>
    <s v="WA"/>
    <x v="1"/>
    <n v="2009"/>
    <n v="2009"/>
    <n v="17750825"/>
    <n v="1"/>
    <x v="0"/>
    <s v="I"/>
    <n v="0"/>
    <n v="0"/>
    <n v="0"/>
    <n v="10"/>
  </r>
  <r>
    <x v="0"/>
    <x v="1"/>
    <s v="WA"/>
    <x v="1"/>
    <n v="2009"/>
    <n v="2009"/>
    <n v="17460846"/>
    <n v="1"/>
    <x v="1"/>
    <s v="I"/>
    <n v="4"/>
    <n v="4"/>
    <n v="0"/>
    <n v="3"/>
  </r>
  <r>
    <x v="0"/>
    <x v="0"/>
    <s v="WA"/>
    <x v="1"/>
    <n v="2009"/>
    <n v="2009"/>
    <n v="17460848"/>
    <n v="1"/>
    <x v="0"/>
    <s v="I"/>
    <n v="4"/>
    <n v="4"/>
    <n v="0"/>
    <n v="36"/>
  </r>
  <r>
    <x v="0"/>
    <x v="1"/>
    <s v="WA"/>
    <x v="1"/>
    <n v="2009"/>
    <n v="2009"/>
    <n v="16834330"/>
    <n v="1"/>
    <x v="1"/>
    <s v="I"/>
    <n v="31"/>
    <n v="31"/>
    <n v="0"/>
    <n v="1"/>
  </r>
  <r>
    <x v="0"/>
    <x v="1"/>
    <s v="WA"/>
    <x v="1"/>
    <n v="2009"/>
    <n v="2009"/>
    <n v="17081159"/>
    <n v="4"/>
    <x v="1"/>
    <s v="I"/>
    <n v="119"/>
    <n v="29.75"/>
    <n v="0"/>
    <n v="13"/>
  </r>
  <r>
    <x v="0"/>
    <x v="1"/>
    <s v="WA"/>
    <x v="1"/>
    <n v="2009"/>
    <n v="2009"/>
    <n v="394934432"/>
    <n v="1"/>
    <x v="1"/>
    <s v="I"/>
    <n v="19"/>
    <n v="19"/>
    <n v="0"/>
    <n v="1"/>
  </r>
  <r>
    <x v="0"/>
    <x v="0"/>
    <s v="WA"/>
    <x v="1"/>
    <n v="2009"/>
    <n v="2009"/>
    <n v="500132762"/>
    <n v="1"/>
    <x v="0"/>
    <s v="I"/>
    <n v="14"/>
    <n v="14"/>
    <n v="0"/>
    <n v="1"/>
  </r>
  <r>
    <x v="0"/>
    <x v="0"/>
    <s v="WA"/>
    <x v="1"/>
    <n v="2009"/>
    <n v="2009"/>
    <n v="17520364"/>
    <n v="1"/>
    <x v="0"/>
    <s v="I"/>
    <n v="0"/>
    <n v="0"/>
    <n v="0"/>
    <n v="90"/>
  </r>
  <r>
    <x v="0"/>
    <x v="0"/>
    <s v="WA"/>
    <x v="1"/>
    <n v="2009"/>
    <n v="2009"/>
    <n v="17758664"/>
    <n v="1"/>
    <x v="0"/>
    <s v="I"/>
    <n v="27"/>
    <n v="27"/>
    <n v="0"/>
    <n v="10"/>
  </r>
  <r>
    <x v="0"/>
    <x v="0"/>
    <s v="WA"/>
    <x v="1"/>
    <n v="2009"/>
    <n v="2009"/>
    <n v="16253811"/>
    <n v="1"/>
    <x v="0"/>
    <s v="I"/>
    <n v="18"/>
    <n v="18"/>
    <n v="0"/>
    <n v="147"/>
  </r>
  <r>
    <x v="0"/>
    <x v="0"/>
    <s v="WA"/>
    <x v="1"/>
    <n v="2009"/>
    <n v="2009"/>
    <n v="16941302"/>
    <n v="1"/>
    <x v="0"/>
    <s v="I"/>
    <n v="32"/>
    <n v="32"/>
    <n v="0"/>
    <n v="375"/>
  </r>
  <r>
    <x v="0"/>
    <x v="1"/>
    <s v="WA"/>
    <x v="1"/>
    <n v="2009"/>
    <n v="2009"/>
    <n v="15481923"/>
    <n v="1"/>
    <x v="1"/>
    <s v="I"/>
    <n v="13"/>
    <n v="13"/>
    <n v="0"/>
    <n v="4"/>
  </r>
  <r>
    <x v="0"/>
    <x v="0"/>
    <s v="WA"/>
    <x v="1"/>
    <n v="2009"/>
    <n v="2009"/>
    <n v="15188940"/>
    <n v="1"/>
    <x v="0"/>
    <s v="I"/>
    <n v="8"/>
    <n v="8"/>
    <n v="0"/>
    <n v="64"/>
  </r>
  <r>
    <x v="0"/>
    <x v="0"/>
    <s v="WA"/>
    <x v="1"/>
    <n v="2009"/>
    <n v="2009"/>
    <n v="15192111"/>
    <n v="4"/>
    <x v="0"/>
    <s v="I"/>
    <n v="117"/>
    <n v="29.25"/>
    <n v="0"/>
    <n v="270"/>
  </r>
  <r>
    <x v="0"/>
    <x v="0"/>
    <s v="WA"/>
    <x v="1"/>
    <n v="2009"/>
    <n v="2009"/>
    <n v="406166549"/>
    <n v="1"/>
    <x v="0"/>
    <s v="I"/>
    <n v="18"/>
    <n v="18"/>
    <n v="0"/>
    <n v="230"/>
  </r>
  <r>
    <x v="0"/>
    <x v="0"/>
    <s v="WA"/>
    <x v="1"/>
    <n v="2009"/>
    <n v="2009"/>
    <n v="500023780"/>
    <n v="1"/>
    <x v="0"/>
    <s v="I"/>
    <n v="13"/>
    <n v="13"/>
    <n v="0"/>
    <n v="7"/>
  </r>
  <r>
    <x v="0"/>
    <x v="0"/>
    <s v="WA"/>
    <x v="1"/>
    <n v="2009"/>
    <n v="2009"/>
    <n v="500082552"/>
    <n v="1"/>
    <x v="0"/>
    <s v="I"/>
    <n v="10"/>
    <n v="10"/>
    <n v="0"/>
    <n v="1"/>
  </r>
  <r>
    <x v="1"/>
    <x v="0"/>
    <s v="WA"/>
    <x v="1"/>
    <n v="2009"/>
    <n v="2009"/>
    <n v="500194311"/>
    <n v="1"/>
    <x v="0"/>
    <s v="I"/>
    <n v="10"/>
    <n v="10"/>
    <n v="0"/>
    <n v="36"/>
  </r>
  <r>
    <x v="1"/>
    <x v="0"/>
    <s v="WA"/>
    <x v="1"/>
    <n v="2009"/>
    <n v="2009"/>
    <n v="18882189"/>
    <n v="1"/>
    <x v="0"/>
    <s v="I"/>
    <n v="29"/>
    <n v="29"/>
    <n v="0"/>
    <n v="1"/>
  </r>
  <r>
    <x v="0"/>
    <x v="0"/>
    <s v="WA"/>
    <x v="1"/>
    <n v="2009"/>
    <n v="2009"/>
    <n v="18902114"/>
    <n v="1"/>
    <x v="0"/>
    <s v="I"/>
    <n v="26"/>
    <n v="26"/>
    <n v="0"/>
    <n v="98"/>
  </r>
  <r>
    <x v="0"/>
    <x v="0"/>
    <s v="WA"/>
    <x v="1"/>
    <n v="2009"/>
    <n v="2009"/>
    <n v="19656396"/>
    <n v="1"/>
    <x v="0"/>
    <s v="I"/>
    <n v="4"/>
    <n v="4"/>
    <n v="0"/>
    <n v="42"/>
  </r>
  <r>
    <x v="0"/>
    <x v="0"/>
    <s v="WA"/>
    <x v="1"/>
    <n v="2009"/>
    <n v="2009"/>
    <n v="19232231"/>
    <n v="1"/>
    <x v="0"/>
    <s v="I"/>
    <n v="6"/>
    <n v="6"/>
    <n v="0"/>
    <n v="10"/>
  </r>
  <r>
    <x v="0"/>
    <x v="0"/>
    <s v="WA"/>
    <x v="1"/>
    <n v="2009"/>
    <n v="2009"/>
    <n v="432950438"/>
    <n v="1"/>
    <x v="0"/>
    <s v="I"/>
    <n v="11"/>
    <n v="11"/>
    <n v="0"/>
    <n v="604"/>
  </r>
  <r>
    <x v="0"/>
    <x v="0"/>
    <s v="WA"/>
    <x v="1"/>
    <n v="2009"/>
    <n v="2009"/>
    <n v="500100578"/>
    <n v="1"/>
    <x v="0"/>
    <s v="I"/>
    <n v="1"/>
    <n v="1"/>
    <n v="0"/>
    <n v="1"/>
  </r>
  <r>
    <x v="0"/>
    <x v="1"/>
    <s v="WA"/>
    <x v="1"/>
    <n v="2009"/>
    <n v="2009"/>
    <n v="416016030"/>
    <n v="1"/>
    <x v="1"/>
    <s v="I"/>
    <n v="0"/>
    <n v="0"/>
    <n v="0"/>
    <n v="1"/>
  </r>
  <r>
    <x v="0"/>
    <x v="1"/>
    <s v="WA"/>
    <x v="1"/>
    <n v="2009"/>
    <n v="2009"/>
    <n v="500070114"/>
    <n v="2"/>
    <x v="1"/>
    <s v="I"/>
    <n v="58"/>
    <n v="29"/>
    <n v="0"/>
    <n v="38"/>
  </r>
  <r>
    <x v="0"/>
    <x v="0"/>
    <s v="WA"/>
    <x v="1"/>
    <n v="2009"/>
    <n v="2009"/>
    <n v="18695227"/>
    <n v="1"/>
    <x v="0"/>
    <s v="I"/>
    <n v="0"/>
    <n v="0"/>
    <n v="0"/>
    <n v="5"/>
  </r>
  <r>
    <x v="0"/>
    <x v="1"/>
    <s v="WA"/>
    <x v="1"/>
    <n v="2009"/>
    <n v="2009"/>
    <n v="500080344"/>
    <n v="1"/>
    <x v="1"/>
    <s v="I"/>
    <n v="30"/>
    <n v="30"/>
    <n v="0"/>
    <n v="7"/>
  </r>
  <r>
    <x v="0"/>
    <x v="1"/>
    <s v="WA"/>
    <x v="1"/>
    <n v="2009"/>
    <n v="2009"/>
    <n v="17797009"/>
    <n v="1"/>
    <x v="1"/>
    <s v="I"/>
    <n v="5"/>
    <n v="5"/>
    <n v="0"/>
    <n v="3"/>
  </r>
  <r>
    <x v="0"/>
    <x v="0"/>
    <s v="WA"/>
    <x v="1"/>
    <n v="2009"/>
    <n v="2009"/>
    <n v="18502119"/>
    <n v="1"/>
    <x v="0"/>
    <s v="I"/>
    <n v="34"/>
    <n v="34"/>
    <n v="0"/>
    <n v="467"/>
  </r>
  <r>
    <x v="0"/>
    <x v="0"/>
    <s v="WA"/>
    <x v="1"/>
    <n v="2009"/>
    <n v="2009"/>
    <n v="18130430"/>
    <n v="2"/>
    <x v="0"/>
    <s v="I"/>
    <n v="60"/>
    <n v="30"/>
    <n v="0"/>
    <n v="240"/>
  </r>
  <r>
    <x v="0"/>
    <x v="1"/>
    <s v="WA"/>
    <x v="1"/>
    <n v="2009"/>
    <n v="2009"/>
    <n v="500175556"/>
    <n v="1"/>
    <x v="1"/>
    <s v="I"/>
    <n v="8"/>
    <n v="8"/>
    <n v="0"/>
    <n v="1"/>
  </r>
  <r>
    <x v="0"/>
    <x v="0"/>
    <s v="WA"/>
    <x v="1"/>
    <n v="2009"/>
    <n v="2009"/>
    <n v="403228810"/>
    <n v="1"/>
    <x v="0"/>
    <s v="I"/>
    <n v="0"/>
    <n v="0"/>
    <n v="0"/>
    <n v="10"/>
  </r>
  <r>
    <x v="0"/>
    <x v="1"/>
    <s v="WA"/>
    <x v="1"/>
    <n v="2009"/>
    <n v="2009"/>
    <n v="500124910"/>
    <n v="1"/>
    <x v="1"/>
    <s v="I"/>
    <n v="2"/>
    <n v="2"/>
    <n v="0"/>
    <n v="35"/>
  </r>
  <r>
    <x v="0"/>
    <x v="0"/>
    <s v="WA"/>
    <x v="1"/>
    <n v="2009"/>
    <n v="2009"/>
    <n v="500186496"/>
    <n v="1"/>
    <x v="0"/>
    <s v="I"/>
    <n v="0"/>
    <n v="0"/>
    <n v="0"/>
    <n v="383"/>
  </r>
  <r>
    <x v="0"/>
    <x v="1"/>
    <s v="WA"/>
    <x v="1"/>
    <n v="2009"/>
    <n v="2009"/>
    <n v="18144885"/>
    <n v="1"/>
    <x v="1"/>
    <s v="I"/>
    <n v="0"/>
    <n v="0"/>
    <n v="0"/>
    <n v="6"/>
  </r>
  <r>
    <x v="0"/>
    <x v="0"/>
    <s v="WA"/>
    <x v="1"/>
    <n v="2009"/>
    <n v="2009"/>
    <n v="19846391"/>
    <n v="2"/>
    <x v="0"/>
    <s v="I"/>
    <n v="35"/>
    <n v="17.5"/>
    <n v="0"/>
    <n v="127"/>
  </r>
  <r>
    <x v="0"/>
    <x v="1"/>
    <s v="WA"/>
    <x v="1"/>
    <n v="2009"/>
    <n v="2009"/>
    <n v="17120097"/>
    <n v="1"/>
    <x v="1"/>
    <s v="I"/>
    <n v="5"/>
    <n v="5"/>
    <n v="0"/>
    <n v="4"/>
  </r>
  <r>
    <x v="1"/>
    <x v="1"/>
    <s v="WA"/>
    <x v="1"/>
    <n v="2009"/>
    <n v="2009"/>
    <n v="17060039"/>
    <n v="2"/>
    <x v="1"/>
    <s v="I"/>
    <n v="60"/>
    <n v="30"/>
    <n v="0"/>
    <n v="2"/>
  </r>
  <r>
    <x v="0"/>
    <x v="1"/>
    <s v="WA"/>
    <x v="1"/>
    <n v="2009"/>
    <n v="2009"/>
    <n v="500115744"/>
    <n v="1"/>
    <x v="1"/>
    <s v="I"/>
    <n v="0"/>
    <n v="0"/>
    <n v="0"/>
    <n v="1"/>
  </r>
  <r>
    <x v="0"/>
    <x v="0"/>
    <s v="WA"/>
    <x v="1"/>
    <n v="2009"/>
    <n v="2009"/>
    <n v="16644986"/>
    <n v="1"/>
    <x v="0"/>
    <s v="I"/>
    <n v="0"/>
    <n v="0"/>
    <n v="0"/>
    <n v="700"/>
  </r>
  <r>
    <x v="0"/>
    <x v="0"/>
    <s v="WA"/>
    <x v="1"/>
    <n v="2009"/>
    <n v="2009"/>
    <n v="500102941"/>
    <n v="1"/>
    <x v="0"/>
    <s v="I"/>
    <n v="27"/>
    <n v="27"/>
    <n v="0"/>
    <n v="6"/>
  </r>
  <r>
    <x v="0"/>
    <x v="1"/>
    <s v="WA"/>
    <x v="1"/>
    <n v="2009"/>
    <n v="2009"/>
    <n v="375408068"/>
    <n v="1"/>
    <x v="1"/>
    <s v="I"/>
    <n v="7"/>
    <n v="7"/>
    <n v="0"/>
    <n v="12"/>
  </r>
  <r>
    <x v="0"/>
    <x v="0"/>
    <s v="WA"/>
    <x v="1"/>
    <n v="2009"/>
    <n v="2009"/>
    <n v="500061371"/>
    <n v="1"/>
    <x v="0"/>
    <s v="I"/>
    <n v="0"/>
    <n v="0"/>
    <n v="0"/>
    <n v="390"/>
  </r>
  <r>
    <x v="0"/>
    <x v="0"/>
    <s v="WA"/>
    <x v="1"/>
    <n v="2009"/>
    <n v="2009"/>
    <n v="500214893"/>
    <n v="3"/>
    <x v="0"/>
    <s v="I"/>
    <n v="70"/>
    <n v="23.333333333333332"/>
    <n v="0"/>
    <n v="1037"/>
  </r>
  <r>
    <x v="1"/>
    <x v="1"/>
    <s v="WA"/>
    <x v="1"/>
    <n v="2009"/>
    <n v="2009"/>
    <n v="340848004"/>
    <n v="2"/>
    <x v="1"/>
    <s v="I"/>
    <n v="60"/>
    <n v="30"/>
    <n v="0"/>
    <n v="2"/>
  </r>
  <r>
    <x v="0"/>
    <x v="1"/>
    <s v="WA"/>
    <x v="1"/>
    <n v="2009"/>
    <n v="2009"/>
    <n v="17655555"/>
    <n v="1"/>
    <x v="1"/>
    <s v="I"/>
    <n v="0"/>
    <n v="0"/>
    <n v="0"/>
    <n v="11"/>
  </r>
  <r>
    <x v="0"/>
    <x v="0"/>
    <s v="WA"/>
    <x v="1"/>
    <n v="2009"/>
    <n v="2009"/>
    <n v="14097979"/>
    <n v="1"/>
    <x v="0"/>
    <s v="I"/>
    <n v="16"/>
    <n v="16"/>
    <n v="0"/>
    <n v="90"/>
  </r>
  <r>
    <x v="0"/>
    <x v="1"/>
    <s v="WA"/>
    <x v="1"/>
    <n v="2009"/>
    <n v="2009"/>
    <n v="19635344"/>
    <n v="1"/>
    <x v="1"/>
    <s v="I"/>
    <n v="28"/>
    <n v="28"/>
    <n v="0"/>
    <n v="63"/>
  </r>
  <r>
    <x v="0"/>
    <x v="1"/>
    <s v="WA"/>
    <x v="1"/>
    <n v="2009"/>
    <n v="2009"/>
    <n v="16178645"/>
    <n v="1"/>
    <x v="1"/>
    <s v="I"/>
    <n v="1"/>
    <n v="1"/>
    <n v="0"/>
    <n v="1"/>
  </r>
  <r>
    <x v="0"/>
    <x v="0"/>
    <s v="WA"/>
    <x v="1"/>
    <n v="2009"/>
    <n v="2009"/>
    <n v="500047213"/>
    <n v="1"/>
    <x v="0"/>
    <s v="I"/>
    <n v="17"/>
    <n v="17"/>
    <n v="0"/>
    <n v="90"/>
  </r>
  <r>
    <x v="0"/>
    <x v="0"/>
    <s v="WA"/>
    <x v="1"/>
    <n v="2009"/>
    <n v="2009"/>
    <n v="19646628"/>
    <n v="1"/>
    <x v="0"/>
    <s v="I"/>
    <n v="0"/>
    <n v="0"/>
    <n v="0"/>
    <n v="300"/>
  </r>
  <r>
    <x v="0"/>
    <x v="0"/>
    <s v="WA"/>
    <x v="1"/>
    <n v="2009"/>
    <n v="2009"/>
    <n v="18649896"/>
    <n v="1"/>
    <x v="0"/>
    <s v="I"/>
    <n v="0"/>
    <n v="0"/>
    <n v="0"/>
    <n v="16"/>
  </r>
  <r>
    <x v="0"/>
    <x v="1"/>
    <s v="WA"/>
    <x v="1"/>
    <n v="2009"/>
    <n v="2009"/>
    <n v="500023008"/>
    <n v="1"/>
    <x v="1"/>
    <s v="I"/>
    <n v="0"/>
    <n v="0"/>
    <n v="0"/>
    <n v="2"/>
  </r>
  <r>
    <x v="0"/>
    <x v="0"/>
    <s v="WA"/>
    <x v="1"/>
    <n v="2009"/>
    <n v="2009"/>
    <n v="500208321"/>
    <n v="1"/>
    <x v="0"/>
    <s v="I"/>
    <n v="1"/>
    <n v="1"/>
    <n v="0"/>
    <n v="50"/>
  </r>
  <r>
    <x v="0"/>
    <x v="0"/>
    <s v="WA"/>
    <x v="1"/>
    <n v="2009"/>
    <n v="2009"/>
    <n v="19573524"/>
    <n v="1"/>
    <x v="0"/>
    <s v="I"/>
    <n v="0"/>
    <n v="0"/>
    <n v="0"/>
    <n v="100"/>
  </r>
  <r>
    <x v="0"/>
    <x v="0"/>
    <s v="WA"/>
    <x v="1"/>
    <n v="2009"/>
    <n v="2009"/>
    <n v="17832985"/>
    <n v="1"/>
    <x v="0"/>
    <s v="I"/>
    <n v="29"/>
    <n v="29"/>
    <n v="0"/>
    <n v="10"/>
  </r>
  <r>
    <x v="0"/>
    <x v="1"/>
    <s v="WA"/>
    <x v="1"/>
    <n v="2009"/>
    <n v="2009"/>
    <n v="423619220"/>
    <n v="1"/>
    <x v="1"/>
    <s v="I"/>
    <n v="28"/>
    <n v="28"/>
    <n v="0"/>
    <n v="3"/>
  </r>
  <r>
    <x v="1"/>
    <x v="1"/>
    <s v="WA"/>
    <x v="1"/>
    <n v="2009"/>
    <n v="2009"/>
    <n v="500237581"/>
    <n v="1"/>
    <x v="1"/>
    <s v="I"/>
    <n v="8"/>
    <n v="8"/>
    <n v="0"/>
    <n v="13"/>
  </r>
  <r>
    <x v="0"/>
    <x v="0"/>
    <s v="WA"/>
    <x v="1"/>
    <n v="2009"/>
    <n v="2009"/>
    <n v="352512012"/>
    <n v="1"/>
    <x v="0"/>
    <s v="I"/>
    <n v="3"/>
    <n v="3"/>
    <n v="0"/>
    <n v="270"/>
  </r>
  <r>
    <x v="0"/>
    <x v="1"/>
    <s v="WA"/>
    <x v="1"/>
    <n v="2009"/>
    <n v="2009"/>
    <n v="18386812"/>
    <n v="1"/>
    <x v="1"/>
    <s v="I"/>
    <n v="0"/>
    <n v="0"/>
    <n v="0"/>
    <n v="1"/>
  </r>
  <r>
    <x v="0"/>
    <x v="0"/>
    <s v="WA"/>
    <x v="1"/>
    <n v="2009"/>
    <n v="2009"/>
    <n v="17762295"/>
    <n v="1"/>
    <x v="0"/>
    <s v="I"/>
    <n v="4"/>
    <n v="4"/>
    <n v="0"/>
    <n v="50"/>
  </r>
  <r>
    <x v="0"/>
    <x v="0"/>
    <s v="WA"/>
    <x v="1"/>
    <n v="2009"/>
    <n v="2009"/>
    <n v="18357307"/>
    <n v="1"/>
    <x v="0"/>
    <s v="I"/>
    <n v="4"/>
    <n v="4"/>
    <n v="0"/>
    <n v="300"/>
  </r>
  <r>
    <x v="0"/>
    <x v="0"/>
    <s v="WA"/>
    <x v="1"/>
    <n v="2009"/>
    <n v="2009"/>
    <n v="402796856"/>
    <n v="1"/>
    <x v="0"/>
    <s v="I"/>
    <n v="0"/>
    <n v="0"/>
    <n v="0"/>
    <n v="10"/>
  </r>
  <r>
    <x v="0"/>
    <x v="0"/>
    <s v="WA"/>
    <x v="1"/>
    <n v="2009"/>
    <n v="2009"/>
    <n v="17184451"/>
    <n v="1"/>
    <x v="0"/>
    <s v="I"/>
    <n v="5"/>
    <n v="5"/>
    <n v="0"/>
    <n v="180"/>
  </r>
  <r>
    <x v="0"/>
    <x v="1"/>
    <s v="WA"/>
    <x v="1"/>
    <n v="2009"/>
    <n v="2009"/>
    <n v="500160190"/>
    <n v="1"/>
    <x v="1"/>
    <s v="I"/>
    <n v="28"/>
    <n v="28"/>
    <n v="0"/>
    <n v="41"/>
  </r>
  <r>
    <x v="0"/>
    <x v="1"/>
    <s v="WA"/>
    <x v="1"/>
    <n v="2009"/>
    <n v="2009"/>
    <n v="500181185"/>
    <n v="1"/>
    <x v="1"/>
    <s v="I"/>
    <n v="0"/>
    <n v="0"/>
    <n v="0"/>
    <n v="2"/>
  </r>
  <r>
    <x v="0"/>
    <x v="1"/>
    <s v="WA"/>
    <x v="1"/>
    <n v="2009"/>
    <n v="2009"/>
    <n v="17170389"/>
    <n v="1"/>
    <x v="1"/>
    <s v="I"/>
    <n v="0"/>
    <n v="0"/>
    <n v="0"/>
    <n v="1"/>
  </r>
  <r>
    <x v="0"/>
    <x v="0"/>
    <s v="WA"/>
    <x v="1"/>
    <n v="2009"/>
    <n v="2009"/>
    <n v="17172553"/>
    <n v="2"/>
    <x v="0"/>
    <s v="I"/>
    <n v="37"/>
    <n v="18.5"/>
    <n v="0"/>
    <n v="60"/>
  </r>
  <r>
    <x v="0"/>
    <x v="0"/>
    <s v="WA"/>
    <x v="1"/>
    <n v="2009"/>
    <n v="2009"/>
    <n v="16266642"/>
    <n v="1"/>
    <x v="0"/>
    <s v="I"/>
    <n v="29"/>
    <n v="29"/>
    <n v="0"/>
    <n v="10"/>
  </r>
  <r>
    <x v="0"/>
    <x v="0"/>
    <s v="WA"/>
    <x v="1"/>
    <n v="2009"/>
    <n v="2009"/>
    <n v="14872192"/>
    <n v="1"/>
    <x v="0"/>
    <s v="I"/>
    <n v="3"/>
    <n v="3"/>
    <n v="0"/>
    <n v="10"/>
  </r>
  <r>
    <x v="0"/>
    <x v="1"/>
    <s v="WA"/>
    <x v="1"/>
    <n v="2009"/>
    <n v="2009"/>
    <n v="16631491"/>
    <n v="1"/>
    <x v="1"/>
    <s v="I"/>
    <n v="0"/>
    <n v="0"/>
    <n v="0"/>
    <n v="2"/>
  </r>
  <r>
    <x v="0"/>
    <x v="0"/>
    <s v="WA"/>
    <x v="1"/>
    <n v="2009"/>
    <n v="2009"/>
    <n v="16909973"/>
    <n v="1"/>
    <x v="0"/>
    <s v="I"/>
    <n v="31"/>
    <n v="31"/>
    <n v="0"/>
    <n v="1"/>
  </r>
  <r>
    <x v="0"/>
    <x v="0"/>
    <s v="WA"/>
    <x v="1"/>
    <n v="2009"/>
    <n v="2009"/>
    <n v="16204761"/>
    <n v="2"/>
    <x v="0"/>
    <s v="I"/>
    <n v="44"/>
    <n v="22"/>
    <n v="0"/>
    <n v="990"/>
  </r>
  <r>
    <x v="0"/>
    <x v="0"/>
    <s v="WA"/>
    <x v="1"/>
    <n v="2009"/>
    <n v="2009"/>
    <n v="16301204"/>
    <n v="2"/>
    <x v="0"/>
    <s v="I"/>
    <n v="49"/>
    <n v="24.5"/>
    <n v="0"/>
    <n v="241"/>
  </r>
  <r>
    <x v="0"/>
    <x v="0"/>
    <s v="WA"/>
    <x v="1"/>
    <n v="2009"/>
    <n v="2009"/>
    <n v="15105715"/>
    <n v="1"/>
    <x v="0"/>
    <s v="I"/>
    <n v="11"/>
    <n v="11"/>
    <n v="0"/>
    <n v="10"/>
  </r>
  <r>
    <x v="1"/>
    <x v="1"/>
    <s v="WA"/>
    <x v="1"/>
    <n v="2009"/>
    <n v="2009"/>
    <n v="16552976"/>
    <n v="1"/>
    <x v="1"/>
    <s v="I"/>
    <n v="0"/>
    <n v="0"/>
    <n v="0"/>
    <n v="1"/>
  </r>
  <r>
    <x v="0"/>
    <x v="0"/>
    <s v="WA"/>
    <x v="1"/>
    <n v="2009"/>
    <n v="2009"/>
    <n v="15690011"/>
    <n v="1"/>
    <x v="0"/>
    <s v="I"/>
    <n v="26"/>
    <n v="26"/>
    <n v="0"/>
    <n v="600"/>
  </r>
  <r>
    <x v="0"/>
    <x v="0"/>
    <s v="WA"/>
    <x v="1"/>
    <n v="2009"/>
    <n v="2009"/>
    <n v="15433849"/>
    <n v="1"/>
    <x v="0"/>
    <s v="I"/>
    <n v="15"/>
    <n v="15"/>
    <n v="0"/>
    <n v="270"/>
  </r>
  <r>
    <x v="0"/>
    <x v="0"/>
    <s v="WA"/>
    <x v="1"/>
    <n v="2009"/>
    <n v="2009"/>
    <n v="15188929"/>
    <n v="1"/>
    <x v="0"/>
    <s v="I"/>
    <n v="29"/>
    <n v="29"/>
    <n v="0"/>
    <n v="766"/>
  </r>
  <r>
    <x v="0"/>
    <x v="1"/>
    <s v="WA"/>
    <x v="1"/>
    <n v="2009"/>
    <n v="2009"/>
    <n v="500009601"/>
    <n v="1"/>
    <x v="1"/>
    <s v="I"/>
    <n v="1"/>
    <n v="1"/>
    <n v="0"/>
    <n v="81"/>
  </r>
  <r>
    <x v="0"/>
    <x v="0"/>
    <s v="WA"/>
    <x v="1"/>
    <n v="2009"/>
    <n v="2009"/>
    <n v="17176349"/>
    <n v="1"/>
    <x v="0"/>
    <s v="I"/>
    <n v="19"/>
    <n v="19"/>
    <n v="0"/>
    <n v="100"/>
  </r>
  <r>
    <x v="0"/>
    <x v="0"/>
    <s v="WA"/>
    <x v="1"/>
    <n v="2009"/>
    <n v="2009"/>
    <n v="14642030"/>
    <n v="1"/>
    <x v="0"/>
    <s v="I"/>
    <n v="17"/>
    <n v="17"/>
    <n v="0"/>
    <n v="40"/>
  </r>
  <r>
    <x v="0"/>
    <x v="0"/>
    <s v="WA"/>
    <x v="1"/>
    <n v="2009"/>
    <n v="2009"/>
    <n v="19854708"/>
    <n v="1"/>
    <x v="0"/>
    <s v="I"/>
    <n v="24"/>
    <n v="24"/>
    <n v="0"/>
    <n v="920"/>
  </r>
  <r>
    <x v="0"/>
    <x v="1"/>
    <s v="WA"/>
    <x v="1"/>
    <n v="2009"/>
    <n v="2009"/>
    <n v="500245473"/>
    <n v="1"/>
    <x v="1"/>
    <s v="I"/>
    <n v="25"/>
    <n v="25"/>
    <n v="0"/>
    <n v="1"/>
  </r>
  <r>
    <x v="0"/>
    <x v="0"/>
    <s v="WA"/>
    <x v="1"/>
    <n v="2009"/>
    <n v="2009"/>
    <n v="18884513"/>
    <n v="1"/>
    <x v="0"/>
    <s v="I"/>
    <n v="0"/>
    <n v="0"/>
    <n v="0"/>
    <n v="560"/>
  </r>
  <r>
    <x v="0"/>
    <x v="0"/>
    <s v="WA"/>
    <x v="1"/>
    <n v="2009"/>
    <n v="2009"/>
    <n v="500082437"/>
    <n v="1"/>
    <x v="0"/>
    <s v="I"/>
    <n v="0"/>
    <n v="0"/>
    <n v="0"/>
    <n v="254"/>
  </r>
  <r>
    <x v="0"/>
    <x v="1"/>
    <s v="WA"/>
    <x v="1"/>
    <n v="2009"/>
    <n v="2009"/>
    <n v="15597708"/>
    <n v="1"/>
    <x v="1"/>
    <s v="I"/>
    <n v="27"/>
    <n v="27"/>
    <n v="0"/>
    <n v="89"/>
  </r>
  <r>
    <x v="0"/>
    <x v="0"/>
    <s v="WA"/>
    <x v="1"/>
    <n v="2009"/>
    <n v="2009"/>
    <n v="19011097"/>
    <n v="1"/>
    <x v="0"/>
    <s v="I"/>
    <n v="27"/>
    <n v="27"/>
    <n v="0"/>
    <n v="230"/>
  </r>
  <r>
    <x v="0"/>
    <x v="1"/>
    <s v="WA"/>
    <x v="1"/>
    <n v="2009"/>
    <n v="2009"/>
    <n v="19382708"/>
    <n v="1"/>
    <x v="1"/>
    <s v="I"/>
    <n v="0"/>
    <n v="0"/>
    <n v="0"/>
    <n v="25"/>
  </r>
  <r>
    <x v="0"/>
    <x v="0"/>
    <s v="WA"/>
    <x v="1"/>
    <n v="2009"/>
    <n v="2009"/>
    <n v="19959229"/>
    <n v="1"/>
    <x v="0"/>
    <s v="I"/>
    <n v="0"/>
    <n v="0"/>
    <n v="0"/>
    <n v="100"/>
  </r>
  <r>
    <x v="0"/>
    <x v="0"/>
    <s v="WA"/>
    <x v="1"/>
    <n v="2009"/>
    <n v="2009"/>
    <n v="500071486"/>
    <n v="1"/>
    <x v="0"/>
    <s v="I"/>
    <n v="3"/>
    <n v="3"/>
    <n v="0"/>
    <n v="145"/>
  </r>
  <r>
    <x v="0"/>
    <x v="1"/>
    <s v="WA"/>
    <x v="1"/>
    <n v="2009"/>
    <n v="2009"/>
    <n v="18724327"/>
    <n v="1"/>
    <x v="1"/>
    <s v="I"/>
    <n v="0"/>
    <n v="0"/>
    <n v="0"/>
    <n v="24"/>
  </r>
  <r>
    <x v="0"/>
    <x v="0"/>
    <s v="WA"/>
    <x v="1"/>
    <n v="2009"/>
    <n v="2010"/>
    <n v="19002146"/>
    <n v="2"/>
    <x v="0"/>
    <s v="I"/>
    <n v="43"/>
    <n v="21.5"/>
    <n v="0"/>
    <n v="230"/>
  </r>
  <r>
    <x v="0"/>
    <x v="0"/>
    <s v="WA"/>
    <x v="1"/>
    <n v="2009"/>
    <n v="2009"/>
    <n v="439603212"/>
    <n v="1"/>
    <x v="0"/>
    <s v="I"/>
    <n v="32"/>
    <n v="32"/>
    <n v="0"/>
    <n v="476"/>
  </r>
  <r>
    <x v="0"/>
    <x v="1"/>
    <s v="WA"/>
    <x v="1"/>
    <n v="2009"/>
    <n v="2009"/>
    <n v="430358438"/>
    <n v="1"/>
    <x v="1"/>
    <s v="I"/>
    <n v="29"/>
    <n v="29"/>
    <n v="0"/>
    <n v="42"/>
  </r>
  <r>
    <x v="0"/>
    <x v="0"/>
    <s v="WA"/>
    <x v="1"/>
    <n v="2009"/>
    <n v="2009"/>
    <n v="19118555"/>
    <n v="1"/>
    <x v="0"/>
    <s v="I"/>
    <n v="0"/>
    <n v="0"/>
    <n v="0"/>
    <n v="14"/>
  </r>
  <r>
    <x v="0"/>
    <x v="1"/>
    <s v="WA"/>
    <x v="1"/>
    <n v="2009"/>
    <n v="2009"/>
    <n v="500010394"/>
    <n v="1"/>
    <x v="1"/>
    <s v="I"/>
    <n v="16"/>
    <n v="16"/>
    <n v="0"/>
    <n v="15"/>
  </r>
  <r>
    <x v="0"/>
    <x v="1"/>
    <s v="WA"/>
    <x v="1"/>
    <n v="2009"/>
    <n v="2010"/>
    <n v="500088437"/>
    <n v="2"/>
    <x v="1"/>
    <s v="I"/>
    <n v="59"/>
    <n v="29.5"/>
    <n v="0"/>
    <n v="20"/>
  </r>
  <r>
    <x v="0"/>
    <x v="0"/>
    <s v="WA"/>
    <x v="1"/>
    <n v="2009"/>
    <n v="2009"/>
    <n v="17987288"/>
    <n v="1"/>
    <x v="0"/>
    <s v="I"/>
    <n v="0"/>
    <n v="0"/>
    <n v="0"/>
    <n v="1040"/>
  </r>
  <r>
    <x v="0"/>
    <x v="0"/>
    <s v="WA"/>
    <x v="1"/>
    <n v="2009"/>
    <n v="2009"/>
    <n v="17795020"/>
    <n v="1"/>
    <x v="0"/>
    <s v="I"/>
    <n v="20"/>
    <n v="20"/>
    <n v="0"/>
    <n v="130"/>
  </r>
  <r>
    <x v="0"/>
    <x v="0"/>
    <s v="WA"/>
    <x v="1"/>
    <n v="2009"/>
    <n v="2009"/>
    <n v="17449856"/>
    <n v="1"/>
    <x v="0"/>
    <s v="I"/>
    <n v="30"/>
    <n v="30"/>
    <n v="0"/>
    <n v="10"/>
  </r>
  <r>
    <x v="0"/>
    <x v="1"/>
    <s v="WA"/>
    <x v="1"/>
    <n v="2009"/>
    <n v="2009"/>
    <n v="17390637"/>
    <n v="1"/>
    <x v="1"/>
    <s v="I"/>
    <n v="30"/>
    <n v="30"/>
    <n v="0"/>
    <n v="75"/>
  </r>
  <r>
    <x v="0"/>
    <x v="0"/>
    <s v="WA"/>
    <x v="1"/>
    <n v="2009"/>
    <n v="2009"/>
    <n v="15891023"/>
    <n v="1"/>
    <x v="0"/>
    <s v="I"/>
    <n v="6"/>
    <n v="6"/>
    <n v="0"/>
    <n v="10"/>
  </r>
  <r>
    <x v="0"/>
    <x v="0"/>
    <s v="WA"/>
    <x v="1"/>
    <n v="2009"/>
    <n v="2009"/>
    <n v="18988515"/>
    <n v="1"/>
    <x v="0"/>
    <s v="I"/>
    <n v="0"/>
    <n v="0"/>
    <n v="0"/>
    <n v="10"/>
  </r>
  <r>
    <x v="0"/>
    <x v="1"/>
    <s v="WA"/>
    <x v="1"/>
    <n v="2009"/>
    <n v="2009"/>
    <n v="16878047"/>
    <n v="1"/>
    <x v="1"/>
    <s v="I"/>
    <n v="11"/>
    <n v="11"/>
    <n v="0"/>
    <n v="22"/>
  </r>
  <r>
    <x v="0"/>
    <x v="1"/>
    <s v="WA"/>
    <x v="1"/>
    <n v="2009"/>
    <n v="2009"/>
    <n v="16829048"/>
    <n v="1"/>
    <x v="1"/>
    <s v="I"/>
    <n v="98"/>
    <n v="98"/>
    <n v="0"/>
    <n v="17"/>
  </r>
  <r>
    <x v="0"/>
    <x v="1"/>
    <s v="WA"/>
    <x v="1"/>
    <n v="2009"/>
    <n v="2009"/>
    <n v="16846651"/>
    <n v="1"/>
    <x v="1"/>
    <s v="I"/>
    <n v="27"/>
    <n v="27"/>
    <n v="0"/>
    <n v="1"/>
  </r>
  <r>
    <x v="0"/>
    <x v="0"/>
    <s v="WA"/>
    <x v="1"/>
    <n v="2009"/>
    <n v="2009"/>
    <n v="16789343"/>
    <n v="1"/>
    <x v="0"/>
    <s v="I"/>
    <n v="29"/>
    <n v="29"/>
    <n v="0"/>
    <n v="430"/>
  </r>
  <r>
    <x v="0"/>
    <x v="0"/>
    <s v="WA"/>
    <x v="1"/>
    <n v="2009"/>
    <n v="2009"/>
    <n v="16264164"/>
    <n v="1"/>
    <x v="0"/>
    <s v="I"/>
    <n v="10"/>
    <n v="10"/>
    <n v="0"/>
    <n v="1"/>
  </r>
  <r>
    <x v="0"/>
    <x v="1"/>
    <s v="WA"/>
    <x v="1"/>
    <n v="2009"/>
    <n v="2009"/>
    <n v="500041533"/>
    <n v="1"/>
    <x v="1"/>
    <s v="I"/>
    <n v="4"/>
    <n v="4"/>
    <n v="0"/>
    <n v="27"/>
  </r>
  <r>
    <x v="0"/>
    <x v="0"/>
    <s v="WA"/>
    <x v="1"/>
    <n v="2009"/>
    <n v="2009"/>
    <n v="500168182"/>
    <n v="1"/>
    <x v="0"/>
    <s v="I"/>
    <n v="0"/>
    <n v="0"/>
    <n v="0"/>
    <n v="518"/>
  </r>
  <r>
    <x v="0"/>
    <x v="0"/>
    <s v="WA"/>
    <x v="1"/>
    <n v="2009"/>
    <n v="2009"/>
    <n v="14666699"/>
    <n v="1"/>
    <x v="0"/>
    <s v="I"/>
    <n v="28"/>
    <n v="28"/>
    <n v="0"/>
    <n v="80"/>
  </r>
  <r>
    <x v="0"/>
    <x v="0"/>
    <s v="WA"/>
    <x v="1"/>
    <n v="2009"/>
    <n v="2009"/>
    <n v="16794965"/>
    <n v="1"/>
    <x v="0"/>
    <s v="I"/>
    <n v="9"/>
    <n v="9"/>
    <n v="0"/>
    <n v="1370"/>
  </r>
  <r>
    <x v="0"/>
    <x v="0"/>
    <s v="WA"/>
    <x v="1"/>
    <n v="2009"/>
    <n v="2009"/>
    <n v="15151963"/>
    <n v="1"/>
    <x v="0"/>
    <s v="I"/>
    <n v="0"/>
    <n v="0"/>
    <n v="0"/>
    <n v="190"/>
  </r>
  <r>
    <x v="0"/>
    <x v="0"/>
    <s v="WA"/>
    <x v="1"/>
    <n v="2009"/>
    <n v="2009"/>
    <n v="15186491"/>
    <n v="1"/>
    <x v="0"/>
    <s v="I"/>
    <n v="1"/>
    <n v="1"/>
    <n v="0"/>
    <n v="80"/>
  </r>
  <r>
    <x v="0"/>
    <x v="0"/>
    <s v="WA"/>
    <x v="1"/>
    <n v="2009"/>
    <n v="2009"/>
    <n v="15103301"/>
    <n v="1"/>
    <x v="0"/>
    <s v="I"/>
    <n v="0"/>
    <n v="0"/>
    <n v="0"/>
    <n v="10"/>
  </r>
  <r>
    <x v="0"/>
    <x v="1"/>
    <s v="WA"/>
    <x v="1"/>
    <n v="2009"/>
    <n v="2009"/>
    <n v="15384784"/>
    <n v="1"/>
    <x v="1"/>
    <s v="I"/>
    <n v="0"/>
    <n v="0"/>
    <n v="0"/>
    <n v="58"/>
  </r>
  <r>
    <x v="0"/>
    <x v="0"/>
    <s v="WA"/>
    <x v="1"/>
    <n v="2009"/>
    <n v="2009"/>
    <n v="17636566"/>
    <n v="1"/>
    <x v="0"/>
    <s v="I"/>
    <n v="0"/>
    <n v="0"/>
    <n v="0"/>
    <n v="180"/>
  </r>
  <r>
    <x v="0"/>
    <x v="0"/>
    <s v="WA"/>
    <x v="1"/>
    <n v="2009"/>
    <n v="2009"/>
    <n v="500226405"/>
    <n v="1"/>
    <x v="0"/>
    <s v="I"/>
    <n v="0"/>
    <n v="0"/>
    <n v="0"/>
    <n v="13"/>
  </r>
  <r>
    <x v="0"/>
    <x v="0"/>
    <s v="WA"/>
    <x v="1"/>
    <n v="2010"/>
    <n v="2010"/>
    <n v="18110271"/>
    <n v="1"/>
    <x v="0"/>
    <s v="I"/>
    <n v="23"/>
    <n v="23"/>
    <n v="0"/>
    <n v="149"/>
  </r>
  <r>
    <x v="0"/>
    <x v="0"/>
    <s v="WA"/>
    <x v="1"/>
    <n v="2010"/>
    <n v="2010"/>
    <n v="19545690"/>
    <n v="1"/>
    <x v="0"/>
    <s v="I"/>
    <n v="5"/>
    <n v="5"/>
    <n v="0"/>
    <n v="610"/>
  </r>
  <r>
    <x v="0"/>
    <x v="1"/>
    <s v="WA"/>
    <x v="1"/>
    <n v="2010"/>
    <n v="2010"/>
    <n v="500229341"/>
    <n v="1"/>
    <x v="1"/>
    <s v="I"/>
    <n v="16"/>
    <n v="16"/>
    <n v="0"/>
    <n v="72"/>
  </r>
  <r>
    <x v="0"/>
    <x v="0"/>
    <s v="WA"/>
    <x v="1"/>
    <n v="2010"/>
    <n v="2010"/>
    <n v="19365921"/>
    <n v="1"/>
    <x v="0"/>
    <s v="I"/>
    <n v="19"/>
    <n v="19"/>
    <n v="0"/>
    <n v="370"/>
  </r>
  <r>
    <x v="0"/>
    <x v="1"/>
    <s v="WA"/>
    <x v="1"/>
    <n v="2010"/>
    <n v="2010"/>
    <n v="373507215"/>
    <n v="1"/>
    <x v="1"/>
    <s v="I"/>
    <n v="11"/>
    <n v="11"/>
    <n v="0"/>
    <n v="29"/>
  </r>
  <r>
    <x v="0"/>
    <x v="1"/>
    <s v="WA"/>
    <x v="1"/>
    <n v="2010"/>
    <n v="2010"/>
    <n v="500201998"/>
    <n v="1"/>
    <x v="1"/>
    <s v="I"/>
    <n v="1"/>
    <n v="1"/>
    <n v="0"/>
    <n v="8"/>
  </r>
  <r>
    <x v="0"/>
    <x v="1"/>
    <s v="WA"/>
    <x v="2"/>
    <n v="2010"/>
    <n v="2010"/>
    <n v="500091738"/>
    <n v="1"/>
    <x v="1"/>
    <s v="I"/>
    <n v="16"/>
    <n v="16"/>
    <n v="0"/>
    <n v="47"/>
  </r>
  <r>
    <x v="0"/>
    <x v="1"/>
    <s v="WA"/>
    <x v="2"/>
    <n v="2010"/>
    <n v="2010"/>
    <n v="18492806"/>
    <n v="1"/>
    <x v="1"/>
    <s v="I"/>
    <n v="4"/>
    <n v="4"/>
    <n v="0"/>
    <n v="6"/>
  </r>
  <r>
    <x v="0"/>
    <x v="0"/>
    <s v="WA"/>
    <x v="2"/>
    <n v="2010"/>
    <n v="2010"/>
    <n v="18034690"/>
    <n v="1"/>
    <x v="0"/>
    <s v="I"/>
    <n v="0"/>
    <n v="0"/>
    <n v="0"/>
    <n v="60"/>
  </r>
  <r>
    <x v="0"/>
    <x v="0"/>
    <s v="WA"/>
    <x v="2"/>
    <n v="2010"/>
    <n v="2010"/>
    <n v="16875320"/>
    <n v="10"/>
    <x v="0"/>
    <s v="I"/>
    <n v="308"/>
    <n v="30.8"/>
    <n v="0"/>
    <n v="170"/>
  </r>
  <r>
    <x v="0"/>
    <x v="1"/>
    <s v="WA"/>
    <x v="2"/>
    <n v="2010"/>
    <n v="2010"/>
    <n v="17845008"/>
    <n v="1"/>
    <x v="1"/>
    <s v="I"/>
    <n v="3"/>
    <n v="3"/>
    <n v="0"/>
    <n v="26"/>
  </r>
  <r>
    <x v="0"/>
    <x v="1"/>
    <s v="WA"/>
    <x v="2"/>
    <n v="2010"/>
    <n v="2010"/>
    <n v="17185639"/>
    <n v="1"/>
    <x v="1"/>
    <s v="I"/>
    <n v="17"/>
    <n v="17"/>
    <n v="0"/>
    <n v="53"/>
  </r>
  <r>
    <x v="0"/>
    <x v="0"/>
    <s v="WA"/>
    <x v="2"/>
    <n v="2010"/>
    <n v="2010"/>
    <n v="500248511"/>
    <n v="1"/>
    <x v="0"/>
    <s v="I"/>
    <n v="18"/>
    <n v="18"/>
    <n v="0"/>
    <n v="1"/>
  </r>
  <r>
    <x v="0"/>
    <x v="1"/>
    <s v="WA"/>
    <x v="2"/>
    <n v="2010"/>
    <n v="2010"/>
    <n v="16527293"/>
    <n v="1"/>
    <x v="1"/>
    <s v="I"/>
    <n v="0"/>
    <n v="0"/>
    <n v="0"/>
    <n v="223"/>
  </r>
  <r>
    <x v="0"/>
    <x v="1"/>
    <s v="WA"/>
    <x v="2"/>
    <n v="2010"/>
    <n v="2010"/>
    <n v="16826807"/>
    <n v="1"/>
    <x v="1"/>
    <s v="I"/>
    <n v="0"/>
    <n v="0"/>
    <n v="0"/>
    <n v="43"/>
  </r>
  <r>
    <x v="0"/>
    <x v="0"/>
    <s v="WA"/>
    <x v="2"/>
    <n v="2010"/>
    <n v="2010"/>
    <n v="16298536"/>
    <n v="3"/>
    <x v="0"/>
    <s v="I"/>
    <n v="71"/>
    <n v="23.666666666666664"/>
    <n v="0"/>
    <n v="1010"/>
  </r>
  <r>
    <x v="0"/>
    <x v="0"/>
    <s v="WA"/>
    <x v="2"/>
    <n v="2010"/>
    <n v="2010"/>
    <n v="15666286"/>
    <n v="1"/>
    <x v="0"/>
    <s v="I"/>
    <n v="0"/>
    <n v="0"/>
    <n v="0"/>
    <n v="30"/>
  </r>
  <r>
    <x v="0"/>
    <x v="1"/>
    <s v="WA"/>
    <x v="2"/>
    <n v="2010"/>
    <n v="2010"/>
    <n v="15983893"/>
    <n v="1"/>
    <x v="1"/>
    <s v="I"/>
    <n v="0"/>
    <n v="0"/>
    <n v="0"/>
    <n v="5"/>
  </r>
  <r>
    <x v="1"/>
    <x v="0"/>
    <s v="WA"/>
    <x v="2"/>
    <n v="2010"/>
    <n v="2010"/>
    <n v="15496735"/>
    <n v="1"/>
    <x v="0"/>
    <s v="I"/>
    <n v="0"/>
    <n v="0"/>
    <n v="0"/>
    <n v="360"/>
  </r>
  <r>
    <x v="0"/>
    <x v="0"/>
    <s v="WA"/>
    <x v="2"/>
    <n v="2010"/>
    <n v="2010"/>
    <n v="500214893"/>
    <n v="1"/>
    <x v="0"/>
    <s v="I"/>
    <n v="29"/>
    <n v="29"/>
    <n v="0"/>
    <n v="145"/>
  </r>
  <r>
    <x v="0"/>
    <x v="1"/>
    <s v="WA"/>
    <x v="2"/>
    <n v="2010"/>
    <n v="2010"/>
    <n v="15168756"/>
    <n v="1"/>
    <x v="1"/>
    <s v="I"/>
    <n v="32"/>
    <n v="32"/>
    <n v="0"/>
    <n v="51"/>
  </r>
  <r>
    <x v="0"/>
    <x v="0"/>
    <s v="WA"/>
    <x v="2"/>
    <n v="2010"/>
    <n v="2010"/>
    <n v="446353806"/>
    <n v="1"/>
    <x v="0"/>
    <s v="I"/>
    <n v="34"/>
    <n v="34"/>
    <n v="0"/>
    <n v="332"/>
  </r>
  <r>
    <x v="0"/>
    <x v="1"/>
    <s v="WA"/>
    <x v="2"/>
    <n v="2010"/>
    <n v="2010"/>
    <n v="500185782"/>
    <n v="1"/>
    <x v="1"/>
    <s v="I"/>
    <n v="25"/>
    <n v="25"/>
    <n v="0"/>
    <n v="15"/>
  </r>
  <r>
    <x v="0"/>
    <x v="0"/>
    <s v="WA"/>
    <x v="2"/>
    <n v="2010"/>
    <n v="2010"/>
    <n v="500018279"/>
    <n v="1"/>
    <x v="0"/>
    <s v="I"/>
    <n v="0"/>
    <n v="0"/>
    <n v="0"/>
    <n v="71"/>
  </r>
  <r>
    <x v="0"/>
    <x v="0"/>
    <s v="WA"/>
    <x v="2"/>
    <n v="2010"/>
    <n v="2010"/>
    <n v="500214773"/>
    <n v="2"/>
    <x v="0"/>
    <s v="I"/>
    <n v="60"/>
    <n v="30"/>
    <n v="0"/>
    <n v="152"/>
  </r>
  <r>
    <x v="0"/>
    <x v="1"/>
    <s v="WA"/>
    <x v="2"/>
    <n v="2010"/>
    <n v="2010"/>
    <n v="19698223"/>
    <n v="2"/>
    <x v="1"/>
    <s v="I"/>
    <n v="60"/>
    <n v="30"/>
    <n v="0"/>
    <n v="105"/>
  </r>
  <r>
    <x v="0"/>
    <x v="0"/>
    <s v="WA"/>
    <x v="2"/>
    <n v="2010"/>
    <n v="2010"/>
    <n v="19701301"/>
    <n v="1"/>
    <x v="0"/>
    <s v="I"/>
    <n v="0"/>
    <n v="0"/>
    <n v="0"/>
    <n v="10"/>
  </r>
  <r>
    <x v="0"/>
    <x v="1"/>
    <s v="WA"/>
    <x v="2"/>
    <n v="2010"/>
    <n v="2010"/>
    <n v="417052814"/>
    <n v="1"/>
    <x v="1"/>
    <s v="I"/>
    <n v="7"/>
    <n v="7"/>
    <n v="0"/>
    <n v="14"/>
  </r>
  <r>
    <x v="0"/>
    <x v="1"/>
    <s v="WA"/>
    <x v="2"/>
    <n v="2010"/>
    <n v="2010"/>
    <n v="19893859"/>
    <n v="3"/>
    <x v="1"/>
    <s v="I"/>
    <n v="92"/>
    <n v="30.666666666666668"/>
    <n v="0"/>
    <n v="91"/>
  </r>
  <r>
    <x v="0"/>
    <x v="1"/>
    <s v="WA"/>
    <x v="2"/>
    <n v="2010"/>
    <n v="2010"/>
    <n v="500114141"/>
    <n v="2"/>
    <x v="1"/>
    <s v="I"/>
    <n v="68"/>
    <n v="34"/>
    <n v="0"/>
    <n v="104"/>
  </r>
  <r>
    <x v="0"/>
    <x v="0"/>
    <s v="WA"/>
    <x v="2"/>
    <n v="2010"/>
    <n v="2010"/>
    <n v="500260793"/>
    <n v="1"/>
    <x v="0"/>
    <s v="I"/>
    <n v="0"/>
    <n v="0"/>
    <n v="0"/>
    <n v="133"/>
  </r>
  <r>
    <x v="0"/>
    <x v="0"/>
    <s v="WA"/>
    <x v="2"/>
    <n v="2010"/>
    <n v="2010"/>
    <n v="19362955"/>
    <n v="1"/>
    <x v="0"/>
    <s v="I"/>
    <n v="0"/>
    <n v="0"/>
    <n v="0"/>
    <n v="210"/>
  </r>
  <r>
    <x v="0"/>
    <x v="0"/>
    <s v="WA"/>
    <x v="2"/>
    <n v="2010"/>
    <n v="2010"/>
    <n v="409795219"/>
    <n v="1"/>
    <x v="0"/>
    <s v="I"/>
    <n v="30"/>
    <n v="30"/>
    <n v="0"/>
    <n v="10"/>
  </r>
  <r>
    <x v="0"/>
    <x v="1"/>
    <s v="WA"/>
    <x v="2"/>
    <n v="2010"/>
    <n v="2010"/>
    <n v="18103134"/>
    <n v="1"/>
    <x v="1"/>
    <s v="I"/>
    <n v="29"/>
    <n v="29"/>
    <n v="0"/>
    <n v="3"/>
  </r>
  <r>
    <x v="0"/>
    <x v="1"/>
    <s v="WA"/>
    <x v="2"/>
    <n v="2010"/>
    <n v="2010"/>
    <n v="500114044"/>
    <n v="2"/>
    <x v="1"/>
    <s v="I"/>
    <n v="34"/>
    <n v="17"/>
    <n v="0"/>
    <n v="65"/>
  </r>
  <r>
    <x v="0"/>
    <x v="1"/>
    <s v="WA"/>
    <x v="2"/>
    <n v="2010"/>
    <n v="2010"/>
    <n v="420163216"/>
    <n v="1"/>
    <x v="1"/>
    <s v="I"/>
    <n v="10"/>
    <n v="10"/>
    <n v="0"/>
    <n v="1"/>
  </r>
  <r>
    <x v="0"/>
    <x v="0"/>
    <s v="WA"/>
    <x v="2"/>
    <n v="2010"/>
    <n v="2010"/>
    <n v="18494203"/>
    <n v="3"/>
    <x v="0"/>
    <s v="I"/>
    <n v="90"/>
    <n v="30"/>
    <n v="0"/>
    <n v="72"/>
  </r>
  <r>
    <x v="0"/>
    <x v="1"/>
    <s v="WA"/>
    <x v="2"/>
    <n v="2010"/>
    <n v="2010"/>
    <n v="17705211"/>
    <n v="1"/>
    <x v="1"/>
    <s v="I"/>
    <n v="0"/>
    <n v="0"/>
    <n v="0"/>
    <n v="7"/>
  </r>
  <r>
    <x v="0"/>
    <x v="0"/>
    <s v="WA"/>
    <x v="2"/>
    <n v="2010"/>
    <n v="2010"/>
    <n v="17780492"/>
    <n v="1"/>
    <x v="0"/>
    <s v="I"/>
    <n v="0"/>
    <n v="0"/>
    <n v="0"/>
    <n v="400"/>
  </r>
  <r>
    <x v="1"/>
    <x v="0"/>
    <s v="WA"/>
    <x v="2"/>
    <n v="2010"/>
    <n v="2010"/>
    <n v="394156846"/>
    <n v="5"/>
    <x v="0"/>
    <s v="I"/>
    <n v="144"/>
    <n v="28.8"/>
    <n v="0"/>
    <n v="270"/>
  </r>
  <r>
    <x v="0"/>
    <x v="0"/>
    <s v="WA"/>
    <x v="2"/>
    <n v="2010"/>
    <n v="2010"/>
    <n v="17972887"/>
    <n v="1"/>
    <x v="0"/>
    <s v="I"/>
    <n v="0"/>
    <n v="0"/>
    <n v="0"/>
    <n v="247"/>
  </r>
  <r>
    <x v="0"/>
    <x v="0"/>
    <s v="WA"/>
    <x v="2"/>
    <n v="2010"/>
    <n v="2010"/>
    <n v="17490140"/>
    <n v="1"/>
    <x v="0"/>
    <s v="I"/>
    <n v="2"/>
    <n v="2"/>
    <n v="0"/>
    <n v="570"/>
  </r>
  <r>
    <x v="0"/>
    <x v="1"/>
    <s v="WA"/>
    <x v="2"/>
    <n v="2010"/>
    <n v="2010"/>
    <n v="17469621"/>
    <n v="3"/>
    <x v="1"/>
    <s v="I"/>
    <n v="73"/>
    <n v="24.333333333333332"/>
    <n v="0"/>
    <n v="22"/>
  </r>
  <r>
    <x v="0"/>
    <x v="1"/>
    <s v="WA"/>
    <x v="2"/>
    <n v="2010"/>
    <n v="2010"/>
    <n v="17198072"/>
    <n v="1"/>
    <x v="1"/>
    <s v="I"/>
    <n v="18"/>
    <n v="18"/>
    <n v="0"/>
    <n v="69"/>
  </r>
  <r>
    <x v="1"/>
    <x v="0"/>
    <s v="WA"/>
    <x v="2"/>
    <n v="2010"/>
    <n v="2010"/>
    <n v="16163447"/>
    <n v="1"/>
    <x v="0"/>
    <s v="I"/>
    <n v="33"/>
    <n v="33"/>
    <n v="0"/>
    <n v="2000"/>
  </r>
  <r>
    <x v="0"/>
    <x v="0"/>
    <s v="WA"/>
    <x v="2"/>
    <n v="2010"/>
    <n v="2010"/>
    <n v="500018002"/>
    <n v="2"/>
    <x v="0"/>
    <s v="I"/>
    <n v="57"/>
    <n v="28.5"/>
    <n v="0"/>
    <n v="3"/>
  </r>
  <r>
    <x v="0"/>
    <x v="0"/>
    <s v="WA"/>
    <x v="2"/>
    <n v="2010"/>
    <n v="2010"/>
    <n v="19045018"/>
    <n v="1"/>
    <x v="0"/>
    <s v="I"/>
    <n v="0"/>
    <n v="0"/>
    <n v="0"/>
    <n v="610"/>
  </r>
  <r>
    <x v="0"/>
    <x v="0"/>
    <s v="WA"/>
    <x v="2"/>
    <n v="2010"/>
    <n v="2010"/>
    <n v="15081572"/>
    <n v="3"/>
    <x v="0"/>
    <s v="I"/>
    <n v="91"/>
    <n v="30.333333333333332"/>
    <n v="0"/>
    <n v="2550"/>
  </r>
  <r>
    <x v="0"/>
    <x v="0"/>
    <s v="WA"/>
    <x v="2"/>
    <n v="2010"/>
    <n v="2010"/>
    <n v="15888928"/>
    <n v="2"/>
    <x v="0"/>
    <s v="I"/>
    <n v="49"/>
    <n v="24.5"/>
    <n v="0"/>
    <n v="610"/>
  </r>
  <r>
    <x v="0"/>
    <x v="1"/>
    <s v="WA"/>
    <x v="2"/>
    <n v="2010"/>
    <n v="2010"/>
    <n v="16292135"/>
    <n v="4"/>
    <x v="1"/>
    <s v="I"/>
    <n v="120"/>
    <n v="30"/>
    <n v="0"/>
    <n v="21"/>
  </r>
  <r>
    <x v="0"/>
    <x v="1"/>
    <s v="WA"/>
    <x v="2"/>
    <n v="2010"/>
    <n v="2010"/>
    <n v="14738575"/>
    <n v="2"/>
    <x v="1"/>
    <s v="I"/>
    <n v="35"/>
    <n v="17.5"/>
    <n v="0"/>
    <n v="76"/>
  </r>
  <r>
    <x v="0"/>
    <x v="0"/>
    <s v="WA"/>
    <x v="2"/>
    <n v="2010"/>
    <n v="2010"/>
    <n v="16544863"/>
    <n v="1"/>
    <x v="0"/>
    <s v="I"/>
    <n v="2"/>
    <n v="2"/>
    <n v="0"/>
    <n v="50"/>
  </r>
  <r>
    <x v="0"/>
    <x v="0"/>
    <s v="WA"/>
    <x v="2"/>
    <n v="2010"/>
    <n v="2010"/>
    <n v="500030878"/>
    <n v="1"/>
    <x v="0"/>
    <s v="I"/>
    <n v="0"/>
    <n v="0"/>
    <n v="0"/>
    <n v="166"/>
  </r>
  <r>
    <x v="0"/>
    <x v="1"/>
    <s v="WA"/>
    <x v="2"/>
    <n v="2010"/>
    <n v="2010"/>
    <n v="500195809"/>
    <n v="1"/>
    <x v="1"/>
    <s v="I"/>
    <n v="9"/>
    <n v="9"/>
    <n v="0"/>
    <n v="16"/>
  </r>
  <r>
    <x v="0"/>
    <x v="1"/>
    <s v="WA"/>
    <x v="2"/>
    <n v="2010"/>
    <n v="2010"/>
    <n v="18887501"/>
    <n v="1"/>
    <x v="1"/>
    <s v="I"/>
    <n v="28"/>
    <n v="28"/>
    <n v="0"/>
    <n v="64"/>
  </r>
  <r>
    <x v="0"/>
    <x v="0"/>
    <s v="WA"/>
    <x v="2"/>
    <n v="2010"/>
    <n v="2010"/>
    <n v="14665589"/>
    <n v="1"/>
    <x v="0"/>
    <s v="I"/>
    <n v="0"/>
    <n v="0"/>
    <n v="0"/>
    <n v="90"/>
  </r>
  <r>
    <x v="0"/>
    <x v="0"/>
    <s v="WA"/>
    <x v="2"/>
    <n v="2010"/>
    <n v="2010"/>
    <n v="500158860"/>
    <n v="1"/>
    <x v="0"/>
    <s v="I"/>
    <n v="0"/>
    <n v="0"/>
    <n v="0"/>
    <n v="9"/>
  </r>
  <r>
    <x v="0"/>
    <x v="0"/>
    <s v="WA"/>
    <x v="2"/>
    <n v="2010"/>
    <n v="2010"/>
    <n v="14148290"/>
    <n v="1"/>
    <x v="0"/>
    <s v="I"/>
    <n v="0"/>
    <n v="0"/>
    <n v="0"/>
    <n v="40"/>
  </r>
  <r>
    <x v="0"/>
    <x v="0"/>
    <s v="WA"/>
    <x v="2"/>
    <n v="2010"/>
    <n v="2010"/>
    <n v="14139690"/>
    <n v="1"/>
    <x v="0"/>
    <s v="I"/>
    <n v="0"/>
    <n v="0"/>
    <n v="0"/>
    <n v="492"/>
  </r>
  <r>
    <x v="0"/>
    <x v="1"/>
    <s v="WA"/>
    <x v="2"/>
    <n v="2010"/>
    <n v="2010"/>
    <n v="410368757"/>
    <n v="1"/>
    <x v="1"/>
    <s v="I"/>
    <n v="0"/>
    <n v="0"/>
    <n v="0"/>
    <n v="8"/>
  </r>
  <r>
    <x v="0"/>
    <x v="0"/>
    <s v="WA"/>
    <x v="2"/>
    <n v="2010"/>
    <n v="2010"/>
    <n v="19694956"/>
    <n v="1"/>
    <x v="0"/>
    <s v="I"/>
    <n v="0"/>
    <n v="0"/>
    <n v="0"/>
    <n v="124"/>
  </r>
  <r>
    <x v="0"/>
    <x v="1"/>
    <s v="WA"/>
    <x v="2"/>
    <n v="2010"/>
    <n v="2010"/>
    <n v="19695032"/>
    <n v="1"/>
    <x v="1"/>
    <s v="I"/>
    <n v="6"/>
    <n v="6"/>
    <n v="0"/>
    <n v="5"/>
  </r>
  <r>
    <x v="0"/>
    <x v="1"/>
    <s v="WA"/>
    <x v="2"/>
    <n v="2010"/>
    <n v="2010"/>
    <n v="500158434"/>
    <n v="1"/>
    <x v="1"/>
    <s v="I"/>
    <n v="28"/>
    <n v="28"/>
    <n v="0"/>
    <n v="1"/>
  </r>
  <r>
    <x v="0"/>
    <x v="0"/>
    <s v="WA"/>
    <x v="2"/>
    <n v="2010"/>
    <n v="2010"/>
    <n v="19364748"/>
    <n v="2"/>
    <x v="0"/>
    <s v="I"/>
    <n v="48"/>
    <n v="24"/>
    <n v="0"/>
    <n v="590"/>
  </r>
  <r>
    <x v="0"/>
    <x v="0"/>
    <s v="WA"/>
    <x v="2"/>
    <n v="2010"/>
    <n v="2010"/>
    <n v="19408242"/>
    <n v="1"/>
    <x v="0"/>
    <s v="I"/>
    <n v="22"/>
    <n v="22"/>
    <n v="0"/>
    <n v="12"/>
  </r>
  <r>
    <x v="0"/>
    <x v="1"/>
    <s v="WA"/>
    <x v="2"/>
    <n v="2010"/>
    <n v="2010"/>
    <n v="17658500"/>
    <n v="1"/>
    <x v="1"/>
    <s v="I"/>
    <n v="21"/>
    <n v="21"/>
    <n v="0"/>
    <n v="6"/>
  </r>
  <r>
    <x v="0"/>
    <x v="0"/>
    <s v="WA"/>
    <x v="2"/>
    <n v="2010"/>
    <n v="2010"/>
    <n v="500148566"/>
    <n v="1"/>
    <x v="0"/>
    <s v="I"/>
    <n v="0"/>
    <n v="0"/>
    <n v="0"/>
    <n v="31"/>
  </r>
  <r>
    <x v="0"/>
    <x v="1"/>
    <s v="WA"/>
    <x v="2"/>
    <n v="2010"/>
    <n v="2010"/>
    <n v="500257968"/>
    <n v="2"/>
    <x v="1"/>
    <s v="I"/>
    <n v="34"/>
    <n v="17"/>
    <n v="0"/>
    <n v="208"/>
  </r>
  <r>
    <x v="0"/>
    <x v="1"/>
    <s v="WA"/>
    <x v="2"/>
    <n v="2010"/>
    <n v="2010"/>
    <n v="18563830"/>
    <n v="1"/>
    <x v="1"/>
    <s v="I"/>
    <n v="0"/>
    <n v="0"/>
    <n v="0"/>
    <n v="22"/>
  </r>
  <r>
    <x v="0"/>
    <x v="0"/>
    <s v="WA"/>
    <x v="2"/>
    <n v="2010"/>
    <n v="2010"/>
    <n v="500183924"/>
    <n v="6"/>
    <x v="0"/>
    <s v="I"/>
    <n v="168"/>
    <n v="28"/>
    <n v="0"/>
    <n v="416"/>
  </r>
  <r>
    <x v="0"/>
    <x v="0"/>
    <s v="WA"/>
    <x v="2"/>
    <n v="2010"/>
    <n v="2010"/>
    <n v="19699022"/>
    <n v="1"/>
    <x v="0"/>
    <s v="I"/>
    <n v="1"/>
    <n v="1"/>
    <n v="0"/>
    <n v="60"/>
  </r>
  <r>
    <x v="0"/>
    <x v="0"/>
    <s v="WA"/>
    <x v="2"/>
    <n v="2010"/>
    <n v="2010"/>
    <n v="336700813"/>
    <n v="1"/>
    <x v="0"/>
    <s v="I"/>
    <n v="28"/>
    <n v="28"/>
    <n v="0"/>
    <n v="50"/>
  </r>
  <r>
    <x v="0"/>
    <x v="0"/>
    <s v="WA"/>
    <x v="2"/>
    <n v="2010"/>
    <n v="2010"/>
    <n v="18965832"/>
    <n v="1"/>
    <x v="0"/>
    <s v="I"/>
    <n v="0"/>
    <n v="0"/>
    <n v="0"/>
    <n v="60"/>
  </r>
  <r>
    <x v="0"/>
    <x v="0"/>
    <s v="WA"/>
    <x v="2"/>
    <n v="2010"/>
    <n v="2010"/>
    <n v="18382726"/>
    <n v="2"/>
    <x v="0"/>
    <s v="I"/>
    <n v="58"/>
    <n v="29"/>
    <n v="0"/>
    <n v="610"/>
  </r>
  <r>
    <x v="0"/>
    <x v="1"/>
    <s v="WA"/>
    <x v="2"/>
    <n v="2010"/>
    <n v="2010"/>
    <n v="500115309"/>
    <n v="1"/>
    <x v="1"/>
    <s v="I"/>
    <n v="0"/>
    <n v="0"/>
    <n v="0"/>
    <n v="5"/>
  </r>
  <r>
    <x v="0"/>
    <x v="1"/>
    <s v="WA"/>
    <x v="2"/>
    <n v="2010"/>
    <n v="2010"/>
    <n v="500234033"/>
    <n v="3"/>
    <x v="1"/>
    <s v="I"/>
    <n v="88"/>
    <n v="29.333333333333336"/>
    <n v="0"/>
    <n v="46"/>
  </r>
  <r>
    <x v="0"/>
    <x v="1"/>
    <s v="WA"/>
    <x v="2"/>
    <n v="2010"/>
    <n v="2010"/>
    <n v="500056942"/>
    <n v="1"/>
    <x v="1"/>
    <s v="I"/>
    <n v="29"/>
    <n v="29"/>
    <n v="0"/>
    <n v="61"/>
  </r>
  <r>
    <x v="0"/>
    <x v="0"/>
    <s v="WA"/>
    <x v="2"/>
    <n v="2010"/>
    <n v="2010"/>
    <n v="15285199"/>
    <n v="1"/>
    <x v="0"/>
    <s v="I"/>
    <n v="30"/>
    <n v="30"/>
    <n v="0"/>
    <n v="2"/>
  </r>
  <r>
    <x v="0"/>
    <x v="1"/>
    <s v="WA"/>
    <x v="2"/>
    <n v="2010"/>
    <n v="2010"/>
    <n v="17841005"/>
    <n v="1"/>
    <x v="1"/>
    <s v="I"/>
    <n v="40"/>
    <n v="40"/>
    <n v="0"/>
    <n v="42"/>
  </r>
  <r>
    <x v="0"/>
    <x v="0"/>
    <s v="WA"/>
    <x v="2"/>
    <n v="2010"/>
    <n v="2010"/>
    <n v="500146833"/>
    <n v="1"/>
    <x v="0"/>
    <s v="I"/>
    <n v="29"/>
    <n v="29"/>
    <n v="0"/>
    <n v="154"/>
  </r>
  <r>
    <x v="0"/>
    <x v="0"/>
    <s v="WA"/>
    <x v="2"/>
    <n v="2010"/>
    <n v="2010"/>
    <n v="17718451"/>
    <n v="1"/>
    <x v="0"/>
    <s v="I"/>
    <n v="6"/>
    <n v="6"/>
    <n v="0"/>
    <n v="5"/>
  </r>
  <r>
    <x v="0"/>
    <x v="0"/>
    <s v="WA"/>
    <x v="2"/>
    <n v="2010"/>
    <n v="2010"/>
    <n v="16343845"/>
    <n v="1"/>
    <x v="0"/>
    <s v="I"/>
    <n v="0"/>
    <n v="0"/>
    <n v="0"/>
    <n v="321"/>
  </r>
  <r>
    <x v="1"/>
    <x v="1"/>
    <s v="WA"/>
    <x v="2"/>
    <n v="2010"/>
    <n v="2010"/>
    <n v="15385902"/>
    <n v="1"/>
    <x v="1"/>
    <s v="I"/>
    <n v="32"/>
    <n v="32"/>
    <n v="0"/>
    <n v="25"/>
  </r>
  <r>
    <x v="0"/>
    <x v="1"/>
    <s v="WA"/>
    <x v="2"/>
    <n v="2010"/>
    <n v="2010"/>
    <n v="500063509"/>
    <n v="2"/>
    <x v="1"/>
    <s v="I"/>
    <n v="45"/>
    <n v="22.5"/>
    <n v="0"/>
    <n v="74"/>
  </r>
  <r>
    <x v="1"/>
    <x v="0"/>
    <s v="WA"/>
    <x v="2"/>
    <n v="2010"/>
    <n v="2010"/>
    <n v="15147130"/>
    <n v="1"/>
    <x v="0"/>
    <s v="I"/>
    <n v="0"/>
    <n v="0"/>
    <n v="0"/>
    <n v="170"/>
  </r>
  <r>
    <x v="0"/>
    <x v="0"/>
    <s v="WA"/>
    <x v="2"/>
    <n v="2010"/>
    <n v="2010"/>
    <n v="19307910"/>
    <n v="1"/>
    <x v="0"/>
    <s v="I"/>
    <n v="1"/>
    <n v="1"/>
    <n v="0"/>
    <n v="16"/>
  </r>
  <r>
    <x v="0"/>
    <x v="1"/>
    <s v="WA"/>
    <x v="2"/>
    <n v="2010"/>
    <n v="2010"/>
    <n v="15211744"/>
    <n v="1"/>
    <x v="1"/>
    <s v="I"/>
    <n v="0"/>
    <n v="0"/>
    <n v="0"/>
    <n v="66"/>
  </r>
  <r>
    <x v="0"/>
    <x v="0"/>
    <s v="WA"/>
    <x v="2"/>
    <n v="2010"/>
    <n v="2010"/>
    <n v="19687839"/>
    <n v="1"/>
    <x v="0"/>
    <s v="I"/>
    <n v="0"/>
    <n v="0"/>
    <n v="0"/>
    <n v="10"/>
  </r>
  <r>
    <x v="0"/>
    <x v="1"/>
    <s v="WA"/>
    <x v="2"/>
    <n v="2010"/>
    <n v="2010"/>
    <n v="14682966"/>
    <n v="1"/>
    <x v="1"/>
    <s v="I"/>
    <n v="28"/>
    <n v="28"/>
    <n v="0"/>
    <n v="24"/>
  </r>
  <r>
    <x v="0"/>
    <x v="1"/>
    <s v="WA"/>
    <x v="2"/>
    <n v="2010"/>
    <n v="2010"/>
    <n v="14683625"/>
    <n v="2"/>
    <x v="1"/>
    <s v="I"/>
    <n v="62"/>
    <n v="31"/>
    <n v="0"/>
    <n v="10"/>
  </r>
  <r>
    <x v="1"/>
    <x v="1"/>
    <s v="WA"/>
    <x v="2"/>
    <n v="2010"/>
    <n v="2010"/>
    <n v="14600568"/>
    <n v="1"/>
    <x v="1"/>
    <s v="I"/>
    <n v="39"/>
    <n v="39"/>
    <n v="0"/>
    <n v="28"/>
  </r>
  <r>
    <x v="0"/>
    <x v="0"/>
    <s v="WA"/>
    <x v="2"/>
    <n v="2010"/>
    <n v="2010"/>
    <n v="16606685"/>
    <n v="1"/>
    <x v="0"/>
    <s v="I"/>
    <n v="0"/>
    <n v="0"/>
    <n v="0"/>
    <n v="20"/>
  </r>
  <r>
    <x v="0"/>
    <x v="0"/>
    <s v="WA"/>
    <x v="2"/>
    <n v="2010"/>
    <n v="2010"/>
    <n v="500207850"/>
    <n v="1"/>
    <x v="0"/>
    <s v="I"/>
    <n v="0"/>
    <n v="0"/>
    <n v="0"/>
    <n v="69"/>
  </r>
  <r>
    <x v="0"/>
    <x v="0"/>
    <s v="WA"/>
    <x v="2"/>
    <n v="2010"/>
    <n v="2010"/>
    <n v="19652439"/>
    <n v="1"/>
    <x v="0"/>
    <s v="I"/>
    <n v="24"/>
    <n v="24"/>
    <n v="0"/>
    <n v="1480"/>
  </r>
  <r>
    <x v="1"/>
    <x v="1"/>
    <s v="WA"/>
    <x v="2"/>
    <n v="2010"/>
    <n v="2010"/>
    <n v="400291201"/>
    <n v="5"/>
    <x v="1"/>
    <s v="I"/>
    <n v="159"/>
    <n v="31.8"/>
    <n v="0"/>
    <n v="31"/>
  </r>
  <r>
    <x v="0"/>
    <x v="0"/>
    <s v="WA"/>
    <x v="2"/>
    <n v="2010"/>
    <n v="2010"/>
    <n v="17469174"/>
    <n v="1"/>
    <x v="0"/>
    <s v="I"/>
    <n v="22"/>
    <n v="22"/>
    <n v="0"/>
    <n v="20"/>
  </r>
  <r>
    <x v="0"/>
    <x v="0"/>
    <s v="WA"/>
    <x v="2"/>
    <n v="2010"/>
    <n v="2010"/>
    <n v="15890105"/>
    <n v="1"/>
    <x v="2"/>
    <s v="I"/>
    <n v="8"/>
    <n v="8"/>
    <n v="0"/>
    <n v="97720"/>
  </r>
  <r>
    <x v="0"/>
    <x v="0"/>
    <s v="WA"/>
    <x v="2"/>
    <n v="2010"/>
    <n v="2010"/>
    <n v="18067649"/>
    <n v="2"/>
    <x v="0"/>
    <s v="I"/>
    <n v="46"/>
    <n v="23"/>
    <n v="0"/>
    <n v="200"/>
  </r>
  <r>
    <x v="0"/>
    <x v="0"/>
    <s v="WA"/>
    <x v="2"/>
    <n v="2010"/>
    <n v="2010"/>
    <n v="16455838"/>
    <n v="1"/>
    <x v="2"/>
    <s v="I"/>
    <n v="1"/>
    <n v="1"/>
    <n v="0"/>
    <n v="99971"/>
  </r>
  <r>
    <x v="0"/>
    <x v="0"/>
    <s v="WA"/>
    <x v="2"/>
    <n v="2010"/>
    <n v="2010"/>
    <n v="17799628"/>
    <n v="1"/>
    <x v="0"/>
    <s v="I"/>
    <n v="0"/>
    <n v="0"/>
    <n v="0"/>
    <n v="16"/>
  </r>
  <r>
    <x v="0"/>
    <x v="1"/>
    <s v="WA"/>
    <x v="2"/>
    <n v="2010"/>
    <n v="2010"/>
    <n v="500078963"/>
    <n v="1"/>
    <x v="1"/>
    <s v="I"/>
    <n v="6"/>
    <n v="6"/>
    <n v="0"/>
    <n v="1"/>
  </r>
  <r>
    <x v="0"/>
    <x v="1"/>
    <s v="WA"/>
    <x v="2"/>
    <n v="2010"/>
    <n v="2010"/>
    <n v="17782357"/>
    <n v="6"/>
    <x v="1"/>
    <s v="I"/>
    <n v="183"/>
    <n v="30.5"/>
    <n v="0"/>
    <n v="28"/>
  </r>
  <r>
    <x v="0"/>
    <x v="0"/>
    <s v="WA"/>
    <x v="2"/>
    <n v="2010"/>
    <n v="2010"/>
    <n v="16922636"/>
    <n v="1"/>
    <x v="0"/>
    <s v="I"/>
    <n v="0"/>
    <n v="0"/>
    <n v="0"/>
    <n v="70"/>
  </r>
  <r>
    <x v="0"/>
    <x v="0"/>
    <s v="WA"/>
    <x v="2"/>
    <n v="2010"/>
    <n v="2010"/>
    <n v="500263383"/>
    <n v="1"/>
    <x v="0"/>
    <s v="I"/>
    <n v="0"/>
    <n v="0"/>
    <n v="0"/>
    <n v="17"/>
  </r>
  <r>
    <x v="1"/>
    <x v="1"/>
    <s v="WA"/>
    <x v="2"/>
    <n v="2010"/>
    <n v="2010"/>
    <n v="17174539"/>
    <n v="3"/>
    <x v="1"/>
    <s v="I"/>
    <n v="83"/>
    <n v="27.666666666666668"/>
    <n v="0"/>
    <n v="21"/>
  </r>
  <r>
    <x v="0"/>
    <x v="0"/>
    <s v="WA"/>
    <x v="2"/>
    <n v="2010"/>
    <n v="2010"/>
    <n v="16337435"/>
    <n v="1"/>
    <x v="0"/>
    <s v="I"/>
    <n v="30"/>
    <n v="30"/>
    <n v="0"/>
    <n v="10"/>
  </r>
  <r>
    <x v="0"/>
    <x v="1"/>
    <s v="WA"/>
    <x v="2"/>
    <n v="2010"/>
    <n v="2010"/>
    <n v="17101957"/>
    <n v="3"/>
    <x v="1"/>
    <s v="I"/>
    <n v="95"/>
    <n v="31.666666666666668"/>
    <n v="0"/>
    <n v="27"/>
  </r>
  <r>
    <x v="0"/>
    <x v="1"/>
    <s v="WA"/>
    <x v="2"/>
    <n v="2010"/>
    <n v="2010"/>
    <n v="500055386"/>
    <n v="1"/>
    <x v="1"/>
    <s v="I"/>
    <n v="0"/>
    <n v="0"/>
    <n v="0"/>
    <n v="1"/>
  </r>
  <r>
    <x v="0"/>
    <x v="1"/>
    <s v="WA"/>
    <x v="2"/>
    <n v="2010"/>
    <n v="2010"/>
    <n v="426643256"/>
    <n v="2"/>
    <x v="1"/>
    <s v="I"/>
    <n v="44"/>
    <n v="22"/>
    <n v="0"/>
    <n v="180"/>
  </r>
  <r>
    <x v="0"/>
    <x v="0"/>
    <s v="WA"/>
    <x v="2"/>
    <n v="2010"/>
    <n v="2010"/>
    <n v="16239304"/>
    <n v="1"/>
    <x v="0"/>
    <s v="I"/>
    <n v="0"/>
    <n v="0"/>
    <n v="0"/>
    <n v="722"/>
  </r>
  <r>
    <x v="0"/>
    <x v="1"/>
    <s v="WA"/>
    <x v="2"/>
    <n v="2010"/>
    <n v="2010"/>
    <n v="429926544"/>
    <n v="2"/>
    <x v="1"/>
    <s v="I"/>
    <n v="38"/>
    <n v="19"/>
    <n v="0"/>
    <n v="15"/>
  </r>
  <r>
    <x v="0"/>
    <x v="0"/>
    <s v="WA"/>
    <x v="2"/>
    <n v="2010"/>
    <n v="2010"/>
    <n v="16307353"/>
    <n v="1"/>
    <x v="0"/>
    <s v="I"/>
    <n v="4"/>
    <n v="4"/>
    <n v="0"/>
    <n v="121"/>
  </r>
  <r>
    <x v="0"/>
    <x v="0"/>
    <s v="WA"/>
    <x v="2"/>
    <n v="2010"/>
    <n v="2010"/>
    <n v="15657097"/>
    <n v="1"/>
    <x v="0"/>
    <s v="I"/>
    <n v="5"/>
    <n v="5"/>
    <n v="0"/>
    <n v="80"/>
  </r>
  <r>
    <x v="0"/>
    <x v="0"/>
    <s v="WA"/>
    <x v="2"/>
    <n v="2010"/>
    <n v="2010"/>
    <n v="500118740"/>
    <n v="1"/>
    <x v="0"/>
    <s v="I"/>
    <n v="23"/>
    <n v="23"/>
    <n v="0"/>
    <n v="1"/>
  </r>
  <r>
    <x v="0"/>
    <x v="1"/>
    <s v="WA"/>
    <x v="2"/>
    <n v="2010"/>
    <n v="2010"/>
    <n v="500119395"/>
    <n v="1"/>
    <x v="1"/>
    <s v="I"/>
    <n v="23"/>
    <n v="23"/>
    <n v="0"/>
    <n v="1"/>
  </r>
  <r>
    <x v="0"/>
    <x v="0"/>
    <s v="WA"/>
    <x v="2"/>
    <n v="2010"/>
    <n v="2010"/>
    <n v="15483385"/>
    <n v="1"/>
    <x v="0"/>
    <s v="I"/>
    <n v="30"/>
    <n v="30"/>
    <n v="0"/>
    <n v="1160"/>
  </r>
  <r>
    <x v="0"/>
    <x v="0"/>
    <s v="WA"/>
    <x v="2"/>
    <n v="2010"/>
    <n v="2010"/>
    <n v="15491250"/>
    <n v="1"/>
    <x v="0"/>
    <s v="I"/>
    <n v="2"/>
    <n v="2"/>
    <n v="0"/>
    <n v="100"/>
  </r>
  <r>
    <x v="0"/>
    <x v="0"/>
    <s v="WA"/>
    <x v="2"/>
    <n v="2010"/>
    <n v="2010"/>
    <n v="14424337"/>
    <n v="1"/>
    <x v="0"/>
    <s v="I"/>
    <n v="20"/>
    <n v="20"/>
    <n v="0"/>
    <n v="160"/>
  </r>
  <r>
    <x v="0"/>
    <x v="0"/>
    <s v="WA"/>
    <x v="2"/>
    <n v="2010"/>
    <n v="2010"/>
    <n v="14907791"/>
    <n v="2"/>
    <x v="0"/>
    <s v="I"/>
    <n v="35"/>
    <n v="17.5"/>
    <n v="0"/>
    <n v="2420"/>
  </r>
  <r>
    <x v="0"/>
    <x v="0"/>
    <s v="WA"/>
    <x v="2"/>
    <n v="2010"/>
    <n v="2010"/>
    <n v="15557187"/>
    <n v="1"/>
    <x v="0"/>
    <s v="I"/>
    <n v="35"/>
    <n v="35"/>
    <n v="0"/>
    <n v="340"/>
  </r>
  <r>
    <x v="0"/>
    <x v="0"/>
    <s v="WA"/>
    <x v="2"/>
    <n v="2010"/>
    <n v="2010"/>
    <n v="19323112"/>
    <n v="1"/>
    <x v="0"/>
    <s v="I"/>
    <n v="26"/>
    <n v="26"/>
    <n v="0"/>
    <n v="2060"/>
  </r>
  <r>
    <x v="0"/>
    <x v="0"/>
    <s v="WA"/>
    <x v="2"/>
    <n v="2010"/>
    <n v="2010"/>
    <n v="14134045"/>
    <n v="1"/>
    <x v="0"/>
    <s v="I"/>
    <n v="10"/>
    <n v="10"/>
    <n v="0"/>
    <n v="160"/>
  </r>
  <r>
    <x v="0"/>
    <x v="0"/>
    <s v="WA"/>
    <x v="2"/>
    <n v="2010"/>
    <n v="2010"/>
    <n v="19706058"/>
    <n v="1"/>
    <x v="0"/>
    <s v="I"/>
    <n v="0"/>
    <n v="0"/>
    <n v="0"/>
    <n v="6"/>
  </r>
  <r>
    <x v="0"/>
    <x v="1"/>
    <s v="WA"/>
    <x v="2"/>
    <n v="2010"/>
    <n v="2010"/>
    <n v="19592792"/>
    <n v="1"/>
    <x v="1"/>
    <s v="I"/>
    <n v="3"/>
    <n v="3"/>
    <n v="0"/>
    <n v="8"/>
  </r>
  <r>
    <x v="0"/>
    <x v="1"/>
    <s v="WA"/>
    <x v="2"/>
    <n v="2010"/>
    <n v="2010"/>
    <n v="500015322"/>
    <n v="1"/>
    <x v="1"/>
    <s v="I"/>
    <n v="30"/>
    <n v="30"/>
    <n v="0"/>
    <n v="1"/>
  </r>
  <r>
    <x v="0"/>
    <x v="0"/>
    <s v="WA"/>
    <x v="2"/>
    <n v="2010"/>
    <n v="2010"/>
    <n v="500176972"/>
    <n v="1"/>
    <x v="0"/>
    <s v="I"/>
    <n v="0"/>
    <n v="0"/>
    <n v="0"/>
    <n v="230"/>
  </r>
  <r>
    <x v="0"/>
    <x v="0"/>
    <s v="WA"/>
    <x v="2"/>
    <n v="2010"/>
    <n v="2010"/>
    <n v="500204856"/>
    <n v="2"/>
    <x v="0"/>
    <s v="I"/>
    <n v="63"/>
    <n v="31.5"/>
    <n v="0"/>
    <n v="95"/>
  </r>
  <r>
    <x v="0"/>
    <x v="0"/>
    <s v="WA"/>
    <x v="2"/>
    <n v="2010"/>
    <n v="2010"/>
    <n v="19133988"/>
    <n v="3"/>
    <x v="0"/>
    <s v="I"/>
    <n v="79"/>
    <n v="26.333333333333336"/>
    <n v="0"/>
    <n v="890"/>
  </r>
  <r>
    <x v="0"/>
    <x v="0"/>
    <s v="WA"/>
    <x v="2"/>
    <n v="2010"/>
    <n v="2010"/>
    <n v="19135713"/>
    <n v="1"/>
    <x v="0"/>
    <s v="I"/>
    <n v="0"/>
    <n v="0"/>
    <n v="0"/>
    <n v="180"/>
  </r>
  <r>
    <x v="0"/>
    <x v="0"/>
    <s v="WA"/>
    <x v="2"/>
    <n v="2010"/>
    <n v="2010"/>
    <n v="500214076"/>
    <n v="2"/>
    <x v="0"/>
    <s v="I"/>
    <n v="62"/>
    <n v="31"/>
    <n v="0"/>
    <n v="554"/>
  </r>
  <r>
    <x v="0"/>
    <x v="0"/>
    <s v="WA"/>
    <x v="2"/>
    <n v="2010"/>
    <n v="2010"/>
    <n v="18317372"/>
    <n v="1"/>
    <x v="0"/>
    <s v="I"/>
    <n v="3"/>
    <n v="3"/>
    <n v="0"/>
    <n v="60"/>
  </r>
  <r>
    <x v="0"/>
    <x v="1"/>
    <s v="WA"/>
    <x v="2"/>
    <n v="2010"/>
    <n v="2010"/>
    <n v="18401071"/>
    <n v="1"/>
    <x v="1"/>
    <s v="I"/>
    <n v="25"/>
    <n v="25"/>
    <n v="0"/>
    <n v="34"/>
  </r>
  <r>
    <x v="0"/>
    <x v="1"/>
    <s v="WA"/>
    <x v="2"/>
    <n v="2010"/>
    <n v="2010"/>
    <n v="500019867"/>
    <n v="4"/>
    <x v="1"/>
    <s v="I"/>
    <n v="117"/>
    <n v="29.25"/>
    <n v="0"/>
    <n v="13"/>
  </r>
  <r>
    <x v="0"/>
    <x v="0"/>
    <s v="WA"/>
    <x v="2"/>
    <n v="2010"/>
    <n v="2010"/>
    <n v="17453397"/>
    <n v="1"/>
    <x v="0"/>
    <s v="I"/>
    <n v="22"/>
    <n v="22"/>
    <n v="0"/>
    <n v="500"/>
  </r>
  <r>
    <x v="0"/>
    <x v="0"/>
    <s v="WA"/>
    <x v="2"/>
    <n v="2010"/>
    <n v="2010"/>
    <n v="18013844"/>
    <n v="1"/>
    <x v="0"/>
    <s v="I"/>
    <n v="0"/>
    <n v="0"/>
    <n v="0"/>
    <n v="10"/>
  </r>
  <r>
    <x v="0"/>
    <x v="1"/>
    <s v="WA"/>
    <x v="2"/>
    <n v="2010"/>
    <n v="2010"/>
    <n v="17808730"/>
    <n v="4"/>
    <x v="1"/>
    <s v="I"/>
    <n v="112"/>
    <n v="28"/>
    <n v="0"/>
    <n v="32"/>
  </r>
  <r>
    <x v="0"/>
    <x v="0"/>
    <s v="WA"/>
    <x v="2"/>
    <n v="2010"/>
    <n v="2010"/>
    <n v="18614819"/>
    <n v="1"/>
    <x v="0"/>
    <s v="I"/>
    <n v="0"/>
    <n v="0"/>
    <n v="0"/>
    <n v="316"/>
  </r>
  <r>
    <x v="0"/>
    <x v="0"/>
    <s v="WA"/>
    <x v="2"/>
    <n v="2010"/>
    <n v="2010"/>
    <n v="17803968"/>
    <n v="1"/>
    <x v="0"/>
    <s v="I"/>
    <n v="32"/>
    <n v="32"/>
    <n v="0"/>
    <n v="577"/>
  </r>
  <r>
    <x v="0"/>
    <x v="0"/>
    <s v="WA"/>
    <x v="2"/>
    <n v="2010"/>
    <n v="2010"/>
    <n v="17086115"/>
    <n v="1"/>
    <x v="0"/>
    <s v="I"/>
    <n v="6"/>
    <n v="6"/>
    <n v="0"/>
    <n v="1230"/>
  </r>
  <r>
    <x v="0"/>
    <x v="0"/>
    <s v="WA"/>
    <x v="2"/>
    <n v="2010"/>
    <n v="2010"/>
    <n v="15124097"/>
    <n v="1"/>
    <x v="0"/>
    <s v="I"/>
    <n v="29"/>
    <n v="29"/>
    <n v="0"/>
    <n v="140"/>
  </r>
  <r>
    <x v="0"/>
    <x v="0"/>
    <s v="WA"/>
    <x v="2"/>
    <n v="2010"/>
    <n v="2010"/>
    <n v="17435018"/>
    <n v="2"/>
    <x v="0"/>
    <s v="I"/>
    <n v="60"/>
    <n v="30"/>
    <n v="0"/>
    <n v="585"/>
  </r>
  <r>
    <x v="0"/>
    <x v="0"/>
    <s v="WA"/>
    <x v="2"/>
    <n v="2010"/>
    <n v="2010"/>
    <n v="16489619"/>
    <n v="2"/>
    <x v="0"/>
    <s v="I"/>
    <n v="62"/>
    <n v="31"/>
    <n v="0"/>
    <n v="6"/>
  </r>
  <r>
    <x v="0"/>
    <x v="1"/>
    <s v="WA"/>
    <x v="2"/>
    <n v="2010"/>
    <n v="2010"/>
    <n v="348105624"/>
    <n v="1"/>
    <x v="1"/>
    <s v="I"/>
    <n v="34"/>
    <n v="34"/>
    <n v="0"/>
    <n v="1"/>
  </r>
  <r>
    <x v="0"/>
    <x v="0"/>
    <s v="WA"/>
    <x v="2"/>
    <n v="2010"/>
    <n v="2010"/>
    <n v="16568637"/>
    <n v="4"/>
    <x v="0"/>
    <s v="I"/>
    <n v="107"/>
    <n v="26.75"/>
    <n v="0"/>
    <n v="350"/>
  </r>
  <r>
    <x v="1"/>
    <x v="0"/>
    <s v="WA"/>
    <x v="2"/>
    <n v="2010"/>
    <n v="2010"/>
    <n v="16083268"/>
    <n v="1"/>
    <x v="0"/>
    <s v="I"/>
    <n v="26"/>
    <n v="26"/>
    <n v="0"/>
    <n v="430"/>
  </r>
  <r>
    <x v="1"/>
    <x v="0"/>
    <s v="WA"/>
    <x v="2"/>
    <n v="2010"/>
    <n v="2011"/>
    <n v="19962536"/>
    <n v="12"/>
    <x v="2"/>
    <s v="I"/>
    <n v="365"/>
    <n v="30.416666666666668"/>
    <n v="0"/>
    <n v="328100"/>
  </r>
  <r>
    <x v="1"/>
    <x v="0"/>
    <s v="WA"/>
    <x v="2"/>
    <n v="2010"/>
    <n v="2011"/>
    <n v="19962548"/>
    <n v="12"/>
    <x v="2"/>
    <s v="I"/>
    <n v="365"/>
    <n v="30.416666666666668"/>
    <n v="0"/>
    <n v="2884311"/>
  </r>
  <r>
    <x v="1"/>
    <x v="0"/>
    <s v="WA"/>
    <x v="2"/>
    <n v="2010"/>
    <n v="2011"/>
    <n v="19962560"/>
    <n v="12"/>
    <x v="2"/>
    <s v="I"/>
    <n v="365"/>
    <n v="30.416666666666668"/>
    <n v="0"/>
    <n v="654150"/>
  </r>
  <r>
    <x v="0"/>
    <x v="0"/>
    <s v="WA"/>
    <x v="2"/>
    <n v="2010"/>
    <n v="2010"/>
    <n v="500067961"/>
    <n v="1"/>
    <x v="0"/>
    <s v="I"/>
    <n v="29"/>
    <n v="29"/>
    <n v="0"/>
    <n v="40"/>
  </r>
  <r>
    <x v="0"/>
    <x v="0"/>
    <s v="WA"/>
    <x v="2"/>
    <n v="2010"/>
    <n v="2010"/>
    <n v="16226570"/>
    <n v="1"/>
    <x v="0"/>
    <s v="I"/>
    <n v="0"/>
    <n v="0"/>
    <n v="0"/>
    <n v="210"/>
  </r>
  <r>
    <x v="1"/>
    <x v="0"/>
    <s v="WA"/>
    <x v="2"/>
    <n v="2010"/>
    <n v="2010"/>
    <n v="16292359"/>
    <n v="2"/>
    <x v="0"/>
    <s v="I"/>
    <n v="41"/>
    <n v="20.5"/>
    <n v="0"/>
    <n v="190"/>
  </r>
  <r>
    <x v="0"/>
    <x v="1"/>
    <s v="WA"/>
    <x v="2"/>
    <n v="2010"/>
    <n v="2010"/>
    <n v="500140235"/>
    <n v="1"/>
    <x v="1"/>
    <s v="I"/>
    <n v="11"/>
    <n v="11"/>
    <n v="0"/>
    <n v="17"/>
  </r>
  <r>
    <x v="0"/>
    <x v="0"/>
    <s v="WA"/>
    <x v="2"/>
    <n v="2010"/>
    <n v="2010"/>
    <n v="16233331"/>
    <n v="1"/>
    <x v="0"/>
    <s v="I"/>
    <n v="0"/>
    <n v="0"/>
    <n v="0"/>
    <n v="10"/>
  </r>
  <r>
    <x v="0"/>
    <x v="0"/>
    <s v="WA"/>
    <x v="2"/>
    <n v="2010"/>
    <n v="2010"/>
    <n v="16283106"/>
    <n v="1"/>
    <x v="0"/>
    <s v="I"/>
    <n v="10"/>
    <n v="10"/>
    <n v="0"/>
    <n v="210"/>
  </r>
  <r>
    <x v="0"/>
    <x v="1"/>
    <s v="WA"/>
    <x v="2"/>
    <n v="2010"/>
    <n v="2010"/>
    <n v="500061120"/>
    <n v="1"/>
    <x v="1"/>
    <s v="I"/>
    <n v="11"/>
    <n v="11"/>
    <n v="0"/>
    <n v="4"/>
  </r>
  <r>
    <x v="0"/>
    <x v="0"/>
    <s v="WA"/>
    <x v="2"/>
    <n v="2010"/>
    <n v="2010"/>
    <n v="500218221"/>
    <n v="1"/>
    <x v="0"/>
    <s v="I"/>
    <n v="2"/>
    <n v="2"/>
    <n v="0"/>
    <n v="546"/>
  </r>
  <r>
    <x v="0"/>
    <x v="0"/>
    <s v="WA"/>
    <x v="2"/>
    <n v="2010"/>
    <n v="2010"/>
    <n v="15279793"/>
    <n v="1"/>
    <x v="0"/>
    <s v="I"/>
    <n v="7"/>
    <n v="7"/>
    <n v="0"/>
    <n v="80"/>
  </r>
  <r>
    <x v="0"/>
    <x v="0"/>
    <s v="WA"/>
    <x v="2"/>
    <n v="2010"/>
    <n v="2010"/>
    <n v="500054422"/>
    <n v="1"/>
    <x v="0"/>
    <s v="I"/>
    <n v="63"/>
    <n v="63"/>
    <n v="0"/>
    <n v="1"/>
  </r>
  <r>
    <x v="0"/>
    <x v="1"/>
    <s v="WA"/>
    <x v="2"/>
    <n v="2010"/>
    <n v="2010"/>
    <n v="500188385"/>
    <n v="2"/>
    <x v="1"/>
    <s v="I"/>
    <n v="46"/>
    <n v="23"/>
    <n v="0"/>
    <n v="13"/>
  </r>
  <r>
    <x v="0"/>
    <x v="1"/>
    <s v="WA"/>
    <x v="2"/>
    <n v="2010"/>
    <n v="2010"/>
    <n v="14337245"/>
    <n v="2"/>
    <x v="1"/>
    <s v="I"/>
    <n v="56"/>
    <n v="28"/>
    <n v="0"/>
    <n v="31"/>
  </r>
  <r>
    <x v="0"/>
    <x v="0"/>
    <s v="WA"/>
    <x v="2"/>
    <n v="2010"/>
    <n v="2010"/>
    <n v="14337247"/>
    <n v="2"/>
    <x v="0"/>
    <s v="I"/>
    <n v="56"/>
    <n v="28"/>
    <n v="0"/>
    <n v="210"/>
  </r>
  <r>
    <x v="0"/>
    <x v="0"/>
    <s v="WA"/>
    <x v="2"/>
    <n v="2010"/>
    <n v="2010"/>
    <n v="15117917"/>
    <n v="1"/>
    <x v="0"/>
    <s v="I"/>
    <n v="5"/>
    <n v="5"/>
    <n v="0"/>
    <n v="40"/>
  </r>
  <r>
    <x v="0"/>
    <x v="1"/>
    <s v="WA"/>
    <x v="2"/>
    <n v="2010"/>
    <n v="2010"/>
    <n v="500167167"/>
    <n v="2"/>
    <x v="1"/>
    <s v="I"/>
    <n v="37"/>
    <n v="18.5"/>
    <n v="0"/>
    <n v="11"/>
  </r>
  <r>
    <x v="0"/>
    <x v="0"/>
    <s v="WA"/>
    <x v="2"/>
    <n v="2010"/>
    <n v="2010"/>
    <n v="500186366"/>
    <n v="1"/>
    <x v="0"/>
    <s v="I"/>
    <n v="0"/>
    <n v="0"/>
    <n v="0"/>
    <n v="50"/>
  </r>
  <r>
    <x v="0"/>
    <x v="0"/>
    <s v="WA"/>
    <x v="2"/>
    <n v="2010"/>
    <n v="2010"/>
    <n v="500078472"/>
    <n v="1"/>
    <x v="0"/>
    <s v="I"/>
    <n v="17"/>
    <n v="17"/>
    <n v="0"/>
    <n v="18"/>
  </r>
  <r>
    <x v="0"/>
    <x v="0"/>
    <s v="WA"/>
    <x v="2"/>
    <n v="2010"/>
    <n v="2010"/>
    <n v="19908670"/>
    <n v="1"/>
    <x v="0"/>
    <s v="I"/>
    <n v="31"/>
    <n v="31"/>
    <n v="0"/>
    <n v="50"/>
  </r>
  <r>
    <x v="0"/>
    <x v="0"/>
    <s v="WA"/>
    <x v="2"/>
    <n v="2010"/>
    <n v="2010"/>
    <n v="500017534"/>
    <n v="1"/>
    <x v="0"/>
    <s v="I"/>
    <n v="0"/>
    <n v="0"/>
    <n v="0"/>
    <n v="11"/>
  </r>
  <r>
    <x v="0"/>
    <x v="1"/>
    <s v="WA"/>
    <x v="2"/>
    <n v="2010"/>
    <n v="2010"/>
    <n v="19610180"/>
    <n v="1"/>
    <x v="1"/>
    <s v="I"/>
    <n v="17"/>
    <n v="17"/>
    <n v="0"/>
    <n v="4"/>
  </r>
  <r>
    <x v="0"/>
    <x v="1"/>
    <s v="WA"/>
    <x v="2"/>
    <n v="2010"/>
    <n v="2010"/>
    <n v="500262790"/>
    <n v="2"/>
    <x v="1"/>
    <s v="I"/>
    <n v="62"/>
    <n v="31"/>
    <n v="0"/>
    <n v="10"/>
  </r>
  <r>
    <x v="0"/>
    <x v="0"/>
    <s v="WA"/>
    <x v="2"/>
    <n v="2010"/>
    <n v="2010"/>
    <n v="500084471"/>
    <n v="1"/>
    <x v="0"/>
    <s v="I"/>
    <n v="0"/>
    <n v="0"/>
    <n v="0"/>
    <n v="10"/>
  </r>
  <r>
    <x v="0"/>
    <x v="1"/>
    <s v="WA"/>
    <x v="2"/>
    <n v="2010"/>
    <n v="2010"/>
    <n v="443577714"/>
    <n v="2"/>
    <x v="1"/>
    <s v="I"/>
    <n v="62"/>
    <n v="31"/>
    <n v="0"/>
    <n v="14"/>
  </r>
  <r>
    <x v="0"/>
    <x v="1"/>
    <s v="WA"/>
    <x v="2"/>
    <n v="2010"/>
    <n v="2010"/>
    <n v="500112018"/>
    <n v="1"/>
    <x v="1"/>
    <s v="I"/>
    <n v="30"/>
    <n v="30"/>
    <n v="0"/>
    <n v="4"/>
  </r>
  <r>
    <x v="1"/>
    <x v="0"/>
    <s v="WA"/>
    <x v="2"/>
    <n v="2010"/>
    <n v="2010"/>
    <n v="19371327"/>
    <n v="1"/>
    <x v="0"/>
    <s v="I"/>
    <n v="25"/>
    <n v="25"/>
    <n v="0"/>
    <n v="41"/>
  </r>
  <r>
    <x v="0"/>
    <x v="0"/>
    <s v="WA"/>
    <x v="2"/>
    <n v="2010"/>
    <n v="2010"/>
    <n v="19650795"/>
    <n v="7"/>
    <x v="0"/>
    <s v="I"/>
    <n v="206"/>
    <n v="29.428571428571427"/>
    <n v="0"/>
    <n v="450"/>
  </r>
  <r>
    <x v="0"/>
    <x v="1"/>
    <s v="WA"/>
    <x v="2"/>
    <n v="2010"/>
    <n v="2010"/>
    <n v="416016030"/>
    <n v="2"/>
    <x v="1"/>
    <s v="I"/>
    <n v="60"/>
    <n v="30"/>
    <n v="0"/>
    <n v="24"/>
  </r>
  <r>
    <x v="0"/>
    <x v="1"/>
    <s v="WA"/>
    <x v="2"/>
    <n v="2010"/>
    <n v="2010"/>
    <n v="500075590"/>
    <n v="3"/>
    <x v="1"/>
    <s v="I"/>
    <n v="74"/>
    <n v="24.666666666666664"/>
    <n v="0"/>
    <n v="111"/>
  </r>
  <r>
    <x v="0"/>
    <x v="1"/>
    <s v="WA"/>
    <x v="2"/>
    <n v="2010"/>
    <n v="2010"/>
    <n v="18900359"/>
    <n v="1"/>
    <x v="1"/>
    <s v="I"/>
    <n v="10"/>
    <n v="10"/>
    <n v="0"/>
    <n v="13"/>
  </r>
  <r>
    <x v="0"/>
    <x v="0"/>
    <s v="WA"/>
    <x v="2"/>
    <n v="2010"/>
    <n v="2010"/>
    <n v="18914362"/>
    <n v="1"/>
    <x v="0"/>
    <s v="I"/>
    <n v="0"/>
    <n v="0"/>
    <n v="0"/>
    <n v="10"/>
  </r>
  <r>
    <x v="0"/>
    <x v="0"/>
    <s v="WA"/>
    <x v="2"/>
    <n v="2010"/>
    <n v="2010"/>
    <n v="19393962"/>
    <n v="1"/>
    <x v="0"/>
    <s v="I"/>
    <n v="0"/>
    <n v="0"/>
    <n v="0"/>
    <n v="10"/>
  </r>
  <r>
    <x v="0"/>
    <x v="0"/>
    <s v="WA"/>
    <x v="2"/>
    <n v="2010"/>
    <n v="2010"/>
    <n v="18000296"/>
    <n v="1"/>
    <x v="0"/>
    <s v="I"/>
    <n v="0"/>
    <n v="0"/>
    <n v="0"/>
    <n v="26"/>
  </r>
  <r>
    <x v="0"/>
    <x v="0"/>
    <s v="WA"/>
    <x v="2"/>
    <n v="2010"/>
    <n v="2010"/>
    <n v="500142296"/>
    <n v="1"/>
    <x v="0"/>
    <s v="I"/>
    <n v="0"/>
    <n v="0"/>
    <n v="0"/>
    <n v="5"/>
  </r>
  <r>
    <x v="0"/>
    <x v="0"/>
    <s v="WA"/>
    <x v="2"/>
    <n v="2010"/>
    <n v="2010"/>
    <n v="17207411"/>
    <n v="1"/>
    <x v="0"/>
    <s v="I"/>
    <n v="32"/>
    <n v="32"/>
    <n v="0"/>
    <n v="1000"/>
  </r>
  <r>
    <x v="0"/>
    <x v="0"/>
    <s v="WA"/>
    <x v="2"/>
    <n v="2010"/>
    <n v="2010"/>
    <n v="18306357"/>
    <n v="1"/>
    <x v="0"/>
    <s v="I"/>
    <n v="0"/>
    <n v="0"/>
    <n v="0"/>
    <n v="20"/>
  </r>
  <r>
    <x v="0"/>
    <x v="1"/>
    <s v="WA"/>
    <x v="2"/>
    <n v="2010"/>
    <n v="2010"/>
    <n v="500036779"/>
    <n v="1"/>
    <x v="1"/>
    <s v="I"/>
    <n v="0"/>
    <n v="0"/>
    <n v="0"/>
    <n v="12"/>
  </r>
  <r>
    <x v="0"/>
    <x v="0"/>
    <s v="WA"/>
    <x v="2"/>
    <n v="2010"/>
    <n v="2010"/>
    <n v="17914289"/>
    <n v="4"/>
    <x v="0"/>
    <s v="I"/>
    <n v="98"/>
    <n v="24.5"/>
    <n v="0"/>
    <n v="800"/>
  </r>
  <r>
    <x v="0"/>
    <x v="0"/>
    <s v="WA"/>
    <x v="2"/>
    <n v="2010"/>
    <n v="2010"/>
    <n v="17221918"/>
    <n v="1"/>
    <x v="0"/>
    <s v="I"/>
    <n v="14"/>
    <n v="14"/>
    <n v="0"/>
    <n v="10"/>
  </r>
  <r>
    <x v="1"/>
    <x v="1"/>
    <s v="WA"/>
    <x v="2"/>
    <n v="2010"/>
    <n v="2010"/>
    <n v="15341003"/>
    <n v="2"/>
    <x v="1"/>
    <s v="I"/>
    <n v="63"/>
    <n v="31.5"/>
    <n v="0"/>
    <n v="11"/>
  </r>
  <r>
    <x v="0"/>
    <x v="0"/>
    <s v="WA"/>
    <x v="2"/>
    <n v="2010"/>
    <n v="2010"/>
    <n v="500086361"/>
    <n v="1"/>
    <x v="0"/>
    <s v="I"/>
    <n v="0"/>
    <n v="0"/>
    <n v="0"/>
    <n v="22"/>
  </r>
  <r>
    <x v="0"/>
    <x v="0"/>
    <s v="WA"/>
    <x v="2"/>
    <n v="2010"/>
    <n v="2010"/>
    <n v="18128395"/>
    <n v="1"/>
    <x v="0"/>
    <s v="I"/>
    <n v="0"/>
    <n v="0"/>
    <n v="0"/>
    <n v="10"/>
  </r>
  <r>
    <x v="0"/>
    <x v="0"/>
    <s v="WA"/>
    <x v="2"/>
    <n v="2010"/>
    <n v="2010"/>
    <n v="18506747"/>
    <n v="1"/>
    <x v="0"/>
    <s v="I"/>
    <n v="0"/>
    <n v="0"/>
    <n v="0"/>
    <n v="31"/>
  </r>
  <r>
    <x v="0"/>
    <x v="0"/>
    <s v="WA"/>
    <x v="2"/>
    <n v="2010"/>
    <n v="2010"/>
    <n v="17473078"/>
    <n v="1"/>
    <x v="0"/>
    <s v="I"/>
    <n v="0"/>
    <n v="0"/>
    <n v="0"/>
    <n v="20"/>
  </r>
  <r>
    <x v="0"/>
    <x v="0"/>
    <s v="WA"/>
    <x v="2"/>
    <n v="2010"/>
    <n v="2010"/>
    <n v="17372351"/>
    <n v="1"/>
    <x v="0"/>
    <s v="I"/>
    <n v="44"/>
    <n v="44"/>
    <n v="0"/>
    <n v="120"/>
  </r>
  <r>
    <x v="0"/>
    <x v="0"/>
    <s v="WA"/>
    <x v="2"/>
    <n v="2010"/>
    <n v="2010"/>
    <n v="16885498"/>
    <n v="1"/>
    <x v="0"/>
    <s v="I"/>
    <n v="29"/>
    <n v="29"/>
    <n v="0"/>
    <n v="760"/>
  </r>
  <r>
    <x v="0"/>
    <x v="1"/>
    <s v="WA"/>
    <x v="2"/>
    <n v="2010"/>
    <n v="2010"/>
    <n v="500230421"/>
    <n v="1"/>
    <x v="1"/>
    <s v="I"/>
    <n v="29"/>
    <n v="29"/>
    <n v="0"/>
    <n v="1"/>
  </r>
  <r>
    <x v="0"/>
    <x v="1"/>
    <s v="WA"/>
    <x v="2"/>
    <n v="2010"/>
    <n v="2010"/>
    <n v="17081817"/>
    <n v="2"/>
    <x v="1"/>
    <s v="I"/>
    <n v="35"/>
    <n v="17.5"/>
    <n v="0"/>
    <n v="5"/>
  </r>
  <r>
    <x v="0"/>
    <x v="1"/>
    <s v="WA"/>
    <x v="2"/>
    <n v="2010"/>
    <n v="2010"/>
    <n v="16211107"/>
    <n v="1"/>
    <x v="1"/>
    <s v="I"/>
    <n v="0"/>
    <n v="0"/>
    <n v="0"/>
    <n v="14"/>
  </r>
  <r>
    <x v="0"/>
    <x v="0"/>
    <s v="WA"/>
    <x v="2"/>
    <n v="2010"/>
    <n v="2010"/>
    <n v="16211109"/>
    <n v="1"/>
    <x v="0"/>
    <s v="I"/>
    <n v="0"/>
    <n v="0"/>
    <n v="0"/>
    <n v="375"/>
  </r>
  <r>
    <x v="0"/>
    <x v="1"/>
    <s v="WA"/>
    <x v="2"/>
    <n v="2010"/>
    <n v="2010"/>
    <n v="16922292"/>
    <n v="2"/>
    <x v="1"/>
    <s v="I"/>
    <n v="39"/>
    <n v="19.5"/>
    <n v="0"/>
    <n v="26"/>
  </r>
  <r>
    <x v="0"/>
    <x v="0"/>
    <s v="WA"/>
    <x v="2"/>
    <n v="2010"/>
    <n v="2010"/>
    <n v="18028073"/>
    <n v="7"/>
    <x v="0"/>
    <s v="I"/>
    <n v="217"/>
    <n v="31"/>
    <n v="0"/>
    <n v="118"/>
  </r>
  <r>
    <x v="0"/>
    <x v="0"/>
    <s v="WA"/>
    <x v="2"/>
    <n v="2010"/>
    <n v="2010"/>
    <n v="15286042"/>
    <n v="1"/>
    <x v="0"/>
    <s v="I"/>
    <n v="21"/>
    <n v="21"/>
    <n v="0"/>
    <n v="20"/>
  </r>
  <r>
    <x v="0"/>
    <x v="0"/>
    <s v="WA"/>
    <x v="2"/>
    <n v="2010"/>
    <n v="2010"/>
    <n v="16515285"/>
    <n v="1"/>
    <x v="0"/>
    <s v="I"/>
    <n v="9"/>
    <n v="9"/>
    <n v="0"/>
    <n v="106"/>
  </r>
  <r>
    <x v="0"/>
    <x v="1"/>
    <s v="WA"/>
    <x v="2"/>
    <n v="2010"/>
    <n v="2010"/>
    <n v="16606333"/>
    <n v="1"/>
    <x v="1"/>
    <s v="I"/>
    <n v="0"/>
    <n v="0"/>
    <n v="0"/>
    <n v="4"/>
  </r>
  <r>
    <x v="0"/>
    <x v="0"/>
    <s v="WA"/>
    <x v="2"/>
    <n v="2010"/>
    <n v="2010"/>
    <n v="16121461"/>
    <n v="1"/>
    <x v="0"/>
    <s v="I"/>
    <n v="28"/>
    <n v="28"/>
    <n v="0"/>
    <n v="10"/>
  </r>
  <r>
    <x v="0"/>
    <x v="1"/>
    <s v="WA"/>
    <x v="2"/>
    <n v="2010"/>
    <n v="2010"/>
    <n v="500057711"/>
    <n v="2"/>
    <x v="1"/>
    <s v="I"/>
    <n v="59"/>
    <n v="29.5"/>
    <n v="0"/>
    <n v="2"/>
  </r>
  <r>
    <x v="0"/>
    <x v="0"/>
    <s v="WA"/>
    <x v="2"/>
    <n v="2010"/>
    <n v="2010"/>
    <n v="15181370"/>
    <n v="1"/>
    <x v="0"/>
    <s v="I"/>
    <n v="0"/>
    <n v="0"/>
    <n v="0"/>
    <n v="5"/>
  </r>
  <r>
    <x v="0"/>
    <x v="1"/>
    <s v="WA"/>
    <x v="2"/>
    <n v="2010"/>
    <n v="2010"/>
    <n v="360547219"/>
    <n v="1"/>
    <x v="1"/>
    <s v="I"/>
    <n v="0"/>
    <n v="0"/>
    <n v="0"/>
    <n v="4"/>
  </r>
  <r>
    <x v="0"/>
    <x v="0"/>
    <s v="WA"/>
    <x v="2"/>
    <n v="2010"/>
    <n v="2010"/>
    <n v="14575160"/>
    <n v="1"/>
    <x v="0"/>
    <s v="I"/>
    <n v="4"/>
    <n v="4"/>
    <n v="0"/>
    <n v="1"/>
  </r>
  <r>
    <x v="0"/>
    <x v="0"/>
    <s v="WA"/>
    <x v="2"/>
    <n v="2010"/>
    <n v="2010"/>
    <n v="500188639"/>
    <n v="1"/>
    <x v="0"/>
    <s v="I"/>
    <n v="16"/>
    <n v="16"/>
    <n v="0"/>
    <n v="180"/>
  </r>
  <r>
    <x v="0"/>
    <x v="0"/>
    <s v="WA"/>
    <x v="2"/>
    <n v="2010"/>
    <n v="2010"/>
    <n v="500164996"/>
    <n v="1"/>
    <x v="0"/>
    <s v="I"/>
    <n v="8"/>
    <n v="8"/>
    <n v="0"/>
    <n v="91"/>
  </r>
  <r>
    <x v="0"/>
    <x v="0"/>
    <s v="WA"/>
    <x v="2"/>
    <n v="2010"/>
    <n v="2010"/>
    <n v="14105409"/>
    <n v="2"/>
    <x v="0"/>
    <s v="I"/>
    <n v="41"/>
    <n v="20.5"/>
    <n v="0"/>
    <n v="424"/>
  </r>
  <r>
    <x v="1"/>
    <x v="0"/>
    <s v="WA"/>
    <x v="2"/>
    <n v="2010"/>
    <n v="2010"/>
    <n v="500252265"/>
    <n v="1"/>
    <x v="0"/>
    <s v="I"/>
    <n v="3"/>
    <n v="3"/>
    <n v="0"/>
    <n v="119"/>
  </r>
  <r>
    <x v="0"/>
    <x v="0"/>
    <s v="WA"/>
    <x v="2"/>
    <n v="2010"/>
    <n v="2010"/>
    <n v="14576371"/>
    <n v="1"/>
    <x v="0"/>
    <s v="I"/>
    <n v="0"/>
    <n v="0"/>
    <n v="0"/>
    <n v="10"/>
  </r>
  <r>
    <x v="0"/>
    <x v="1"/>
    <s v="WA"/>
    <x v="2"/>
    <n v="2010"/>
    <n v="2010"/>
    <n v="500031281"/>
    <n v="2"/>
    <x v="1"/>
    <s v="I"/>
    <n v="53"/>
    <n v="26.5"/>
    <n v="0"/>
    <n v="16"/>
  </r>
  <r>
    <x v="0"/>
    <x v="0"/>
    <s v="WA"/>
    <x v="2"/>
    <n v="2010"/>
    <n v="2010"/>
    <n v="16444967"/>
    <n v="1"/>
    <x v="0"/>
    <s v="I"/>
    <n v="5"/>
    <n v="5"/>
    <n v="0"/>
    <n v="99"/>
  </r>
  <r>
    <x v="0"/>
    <x v="0"/>
    <s v="WA"/>
    <x v="2"/>
    <n v="2010"/>
    <n v="2010"/>
    <n v="19988797"/>
    <n v="1"/>
    <x v="0"/>
    <s v="I"/>
    <n v="0"/>
    <n v="0"/>
    <n v="0"/>
    <n v="350"/>
  </r>
  <r>
    <x v="0"/>
    <x v="1"/>
    <s v="WA"/>
    <x v="2"/>
    <n v="2010"/>
    <n v="2010"/>
    <n v="419558413"/>
    <n v="1"/>
    <x v="1"/>
    <s v="I"/>
    <n v="0"/>
    <n v="0"/>
    <n v="0"/>
    <n v="3"/>
  </r>
  <r>
    <x v="0"/>
    <x v="1"/>
    <s v="WA"/>
    <x v="2"/>
    <n v="2010"/>
    <n v="2010"/>
    <n v="16173108"/>
    <n v="1"/>
    <x v="1"/>
    <s v="I"/>
    <n v="22"/>
    <n v="22"/>
    <n v="0"/>
    <n v="9"/>
  </r>
  <r>
    <x v="0"/>
    <x v="0"/>
    <s v="WA"/>
    <x v="2"/>
    <n v="2010"/>
    <n v="2010"/>
    <n v="16741256"/>
    <n v="2"/>
    <x v="0"/>
    <s v="I"/>
    <n v="35"/>
    <n v="17.5"/>
    <n v="0"/>
    <n v="303"/>
  </r>
  <r>
    <x v="0"/>
    <x v="1"/>
    <s v="WA"/>
    <x v="2"/>
    <n v="2010"/>
    <n v="2010"/>
    <n v="19315982"/>
    <n v="2"/>
    <x v="1"/>
    <s v="I"/>
    <n v="49"/>
    <n v="24.5"/>
    <n v="0"/>
    <n v="27"/>
  </r>
  <r>
    <x v="0"/>
    <x v="0"/>
    <s v="WA"/>
    <x v="2"/>
    <n v="2010"/>
    <n v="2010"/>
    <n v="500032536"/>
    <n v="1"/>
    <x v="0"/>
    <s v="I"/>
    <n v="0"/>
    <n v="0"/>
    <n v="0"/>
    <n v="32"/>
  </r>
  <r>
    <x v="0"/>
    <x v="1"/>
    <s v="WA"/>
    <x v="2"/>
    <n v="2010"/>
    <n v="2010"/>
    <n v="391132806"/>
    <n v="1"/>
    <x v="1"/>
    <s v="I"/>
    <n v="11"/>
    <n v="11"/>
    <n v="0"/>
    <n v="19"/>
  </r>
  <r>
    <x v="0"/>
    <x v="1"/>
    <s v="WA"/>
    <x v="2"/>
    <n v="2010"/>
    <n v="2010"/>
    <n v="19706443"/>
    <n v="1"/>
    <x v="1"/>
    <s v="I"/>
    <n v="0"/>
    <n v="0"/>
    <n v="0"/>
    <n v="1"/>
  </r>
  <r>
    <x v="0"/>
    <x v="0"/>
    <s v="WA"/>
    <x v="2"/>
    <n v="2010"/>
    <n v="2010"/>
    <n v="500230880"/>
    <n v="5"/>
    <x v="0"/>
    <s v="I"/>
    <n v="149"/>
    <n v="29.8"/>
    <n v="0"/>
    <n v="366"/>
  </r>
  <r>
    <x v="0"/>
    <x v="0"/>
    <s v="WA"/>
    <x v="2"/>
    <n v="2010"/>
    <n v="2010"/>
    <n v="428716823"/>
    <n v="1"/>
    <x v="0"/>
    <s v="I"/>
    <n v="0"/>
    <n v="0"/>
    <n v="0"/>
    <n v="7"/>
  </r>
  <r>
    <x v="0"/>
    <x v="0"/>
    <s v="WA"/>
    <x v="2"/>
    <n v="2010"/>
    <n v="2010"/>
    <n v="17808782"/>
    <n v="1"/>
    <x v="0"/>
    <s v="I"/>
    <n v="28"/>
    <n v="28"/>
    <n v="0"/>
    <n v="1"/>
  </r>
  <r>
    <x v="0"/>
    <x v="0"/>
    <s v="WA"/>
    <x v="2"/>
    <n v="2010"/>
    <n v="2010"/>
    <n v="15091618"/>
    <n v="1"/>
    <x v="0"/>
    <s v="I"/>
    <n v="24"/>
    <n v="24"/>
    <n v="0"/>
    <n v="750"/>
  </r>
  <r>
    <x v="0"/>
    <x v="1"/>
    <s v="WA"/>
    <x v="2"/>
    <n v="2010"/>
    <n v="2010"/>
    <n v="500131824"/>
    <n v="2"/>
    <x v="1"/>
    <s v="I"/>
    <n v="39"/>
    <n v="19.5"/>
    <n v="0"/>
    <n v="24"/>
  </r>
  <r>
    <x v="0"/>
    <x v="0"/>
    <s v="WA"/>
    <x v="2"/>
    <n v="2010"/>
    <n v="2010"/>
    <n v="17190833"/>
    <n v="1"/>
    <x v="0"/>
    <s v="I"/>
    <n v="2"/>
    <n v="2"/>
    <n v="0"/>
    <n v="20"/>
  </r>
  <r>
    <x v="0"/>
    <x v="0"/>
    <s v="WA"/>
    <x v="2"/>
    <n v="2010"/>
    <n v="2010"/>
    <n v="500085388"/>
    <n v="3"/>
    <x v="0"/>
    <s v="I"/>
    <n v="80"/>
    <n v="26.666666666666668"/>
    <n v="0"/>
    <n v="260"/>
  </r>
  <r>
    <x v="0"/>
    <x v="0"/>
    <s v="WA"/>
    <x v="2"/>
    <n v="2010"/>
    <n v="2010"/>
    <n v="18100598"/>
    <n v="1"/>
    <x v="0"/>
    <s v="I"/>
    <n v="8"/>
    <n v="8"/>
    <n v="0"/>
    <n v="10"/>
  </r>
  <r>
    <x v="0"/>
    <x v="1"/>
    <s v="WA"/>
    <x v="2"/>
    <n v="2010"/>
    <n v="2010"/>
    <n v="412128105"/>
    <n v="1"/>
    <x v="1"/>
    <s v="I"/>
    <n v="0"/>
    <n v="0"/>
    <n v="0"/>
    <n v="5"/>
  </r>
  <r>
    <x v="0"/>
    <x v="0"/>
    <s v="WA"/>
    <x v="2"/>
    <n v="2010"/>
    <n v="2010"/>
    <n v="15126571"/>
    <n v="3"/>
    <x v="0"/>
    <s v="I"/>
    <n v="92"/>
    <n v="30.666666666666668"/>
    <n v="0"/>
    <n v="700"/>
  </r>
  <r>
    <x v="0"/>
    <x v="0"/>
    <s v="WA"/>
    <x v="2"/>
    <n v="2010"/>
    <n v="2010"/>
    <n v="15127522"/>
    <n v="1"/>
    <x v="0"/>
    <s v="I"/>
    <n v="0"/>
    <n v="0"/>
    <n v="0"/>
    <n v="20"/>
  </r>
  <r>
    <x v="0"/>
    <x v="0"/>
    <s v="WA"/>
    <x v="2"/>
    <n v="2010"/>
    <n v="2010"/>
    <n v="500125160"/>
    <n v="1"/>
    <x v="0"/>
    <s v="I"/>
    <n v="0"/>
    <n v="0"/>
    <n v="0"/>
    <n v="100"/>
  </r>
  <r>
    <x v="0"/>
    <x v="0"/>
    <s v="WA"/>
    <x v="2"/>
    <n v="2010"/>
    <n v="2010"/>
    <n v="334800023"/>
    <n v="1"/>
    <x v="0"/>
    <s v="I"/>
    <n v="0"/>
    <n v="0"/>
    <n v="0"/>
    <n v="50"/>
  </r>
  <r>
    <x v="1"/>
    <x v="0"/>
    <s v="WA"/>
    <x v="2"/>
    <n v="2010"/>
    <n v="2010"/>
    <n v="18036626"/>
    <n v="1"/>
    <x v="0"/>
    <s v="I"/>
    <n v="29"/>
    <n v="29"/>
    <n v="0"/>
    <n v="81"/>
  </r>
  <r>
    <x v="0"/>
    <x v="0"/>
    <s v="WA"/>
    <x v="2"/>
    <n v="2010"/>
    <n v="2010"/>
    <n v="17388408"/>
    <n v="3"/>
    <x v="0"/>
    <s v="I"/>
    <n v="70"/>
    <n v="23.333333333333332"/>
    <n v="0"/>
    <n v="380"/>
  </r>
  <r>
    <x v="0"/>
    <x v="0"/>
    <s v="WA"/>
    <x v="2"/>
    <n v="2010"/>
    <n v="2010"/>
    <n v="17990252"/>
    <n v="1"/>
    <x v="0"/>
    <s v="I"/>
    <n v="0"/>
    <n v="0"/>
    <n v="0"/>
    <n v="120"/>
  </r>
  <r>
    <x v="0"/>
    <x v="1"/>
    <s v="WA"/>
    <x v="2"/>
    <n v="2010"/>
    <n v="2010"/>
    <n v="18360692"/>
    <n v="1"/>
    <x v="1"/>
    <s v="I"/>
    <n v="23"/>
    <n v="23"/>
    <n v="0"/>
    <n v="1"/>
  </r>
  <r>
    <x v="0"/>
    <x v="0"/>
    <s v="WA"/>
    <x v="2"/>
    <n v="2010"/>
    <n v="2010"/>
    <n v="17700902"/>
    <n v="1"/>
    <x v="0"/>
    <s v="I"/>
    <n v="0"/>
    <n v="0"/>
    <n v="0"/>
    <n v="90"/>
  </r>
  <r>
    <x v="0"/>
    <x v="0"/>
    <s v="WA"/>
    <x v="2"/>
    <n v="2010"/>
    <n v="2010"/>
    <n v="17842823"/>
    <n v="1"/>
    <x v="0"/>
    <s v="I"/>
    <n v="0"/>
    <n v="0"/>
    <n v="0"/>
    <n v="210"/>
  </r>
  <r>
    <x v="0"/>
    <x v="0"/>
    <s v="WA"/>
    <x v="2"/>
    <n v="2010"/>
    <n v="2010"/>
    <n v="500248779"/>
    <n v="1"/>
    <x v="0"/>
    <s v="I"/>
    <n v="3"/>
    <n v="3"/>
    <n v="0"/>
    <n v="4"/>
  </r>
  <r>
    <x v="0"/>
    <x v="0"/>
    <s v="WA"/>
    <x v="2"/>
    <n v="2010"/>
    <n v="2010"/>
    <n v="16923758"/>
    <n v="1"/>
    <x v="0"/>
    <s v="I"/>
    <n v="27"/>
    <n v="27"/>
    <n v="0"/>
    <n v="30"/>
  </r>
  <r>
    <x v="0"/>
    <x v="0"/>
    <s v="WA"/>
    <x v="2"/>
    <n v="2010"/>
    <n v="2010"/>
    <n v="500192755"/>
    <n v="1"/>
    <x v="0"/>
    <s v="I"/>
    <n v="0"/>
    <n v="0"/>
    <n v="0"/>
    <n v="75"/>
  </r>
  <r>
    <x v="0"/>
    <x v="0"/>
    <s v="WA"/>
    <x v="2"/>
    <n v="2010"/>
    <n v="2010"/>
    <n v="16086079"/>
    <n v="1"/>
    <x v="0"/>
    <s v="I"/>
    <n v="33"/>
    <n v="33"/>
    <n v="0"/>
    <n v="8"/>
  </r>
  <r>
    <x v="0"/>
    <x v="0"/>
    <s v="WA"/>
    <x v="2"/>
    <n v="2010"/>
    <n v="2010"/>
    <n v="16190559"/>
    <n v="4"/>
    <x v="0"/>
    <s v="I"/>
    <n v="113"/>
    <n v="28.25"/>
    <n v="0"/>
    <n v="110"/>
  </r>
  <r>
    <x v="0"/>
    <x v="0"/>
    <s v="WA"/>
    <x v="2"/>
    <n v="2010"/>
    <n v="2010"/>
    <n v="16515901"/>
    <n v="1"/>
    <x v="0"/>
    <s v="I"/>
    <n v="0"/>
    <n v="0"/>
    <n v="0"/>
    <n v="20"/>
  </r>
  <r>
    <x v="0"/>
    <x v="0"/>
    <s v="WA"/>
    <x v="2"/>
    <n v="2010"/>
    <n v="2010"/>
    <n v="16286346"/>
    <n v="5"/>
    <x v="0"/>
    <s v="I"/>
    <n v="137"/>
    <n v="27.4"/>
    <n v="0"/>
    <n v="300"/>
  </r>
  <r>
    <x v="0"/>
    <x v="0"/>
    <s v="WA"/>
    <x v="2"/>
    <n v="2010"/>
    <n v="2010"/>
    <n v="16488380"/>
    <n v="1"/>
    <x v="0"/>
    <s v="I"/>
    <n v="22"/>
    <n v="22"/>
    <n v="0"/>
    <n v="11"/>
  </r>
  <r>
    <x v="0"/>
    <x v="1"/>
    <s v="WA"/>
    <x v="2"/>
    <n v="2010"/>
    <n v="2010"/>
    <n v="500267562"/>
    <n v="3"/>
    <x v="1"/>
    <s v="I"/>
    <n v="83"/>
    <n v="27.666666666666668"/>
    <n v="0"/>
    <n v="13"/>
  </r>
  <r>
    <x v="0"/>
    <x v="0"/>
    <s v="WA"/>
    <x v="2"/>
    <n v="2010"/>
    <n v="2010"/>
    <n v="16002253"/>
    <n v="1"/>
    <x v="0"/>
    <s v="I"/>
    <n v="0"/>
    <n v="0"/>
    <n v="0"/>
    <n v="10"/>
  </r>
  <r>
    <x v="0"/>
    <x v="0"/>
    <s v="WA"/>
    <x v="2"/>
    <n v="2010"/>
    <n v="2010"/>
    <n v="15671678"/>
    <n v="1"/>
    <x v="0"/>
    <s v="I"/>
    <n v="0"/>
    <n v="0"/>
    <n v="0"/>
    <n v="15"/>
  </r>
  <r>
    <x v="1"/>
    <x v="0"/>
    <s v="WA"/>
    <x v="2"/>
    <n v="2010"/>
    <n v="2010"/>
    <n v="336873646"/>
    <n v="2"/>
    <x v="0"/>
    <s v="I"/>
    <n v="62"/>
    <n v="31"/>
    <n v="0"/>
    <n v="50"/>
  </r>
  <r>
    <x v="0"/>
    <x v="0"/>
    <s v="WA"/>
    <x v="2"/>
    <n v="2010"/>
    <n v="2010"/>
    <n v="15626197"/>
    <n v="3"/>
    <x v="0"/>
    <s v="I"/>
    <n v="74"/>
    <n v="24.666666666666664"/>
    <n v="0"/>
    <n v="790"/>
  </r>
  <r>
    <x v="0"/>
    <x v="0"/>
    <s v="WA"/>
    <x v="2"/>
    <n v="2010"/>
    <n v="2010"/>
    <n v="15456150"/>
    <n v="1"/>
    <x v="0"/>
    <s v="I"/>
    <n v="0"/>
    <n v="0"/>
    <n v="0"/>
    <n v="7"/>
  </r>
  <r>
    <x v="0"/>
    <x v="0"/>
    <s v="WA"/>
    <x v="2"/>
    <n v="2010"/>
    <n v="2010"/>
    <n v="16119029"/>
    <n v="1"/>
    <x v="0"/>
    <s v="I"/>
    <n v="0"/>
    <n v="0"/>
    <n v="0"/>
    <n v="10"/>
  </r>
  <r>
    <x v="0"/>
    <x v="0"/>
    <s v="WA"/>
    <x v="2"/>
    <n v="2010"/>
    <n v="2010"/>
    <n v="14154853"/>
    <n v="1"/>
    <x v="0"/>
    <s v="I"/>
    <n v="11"/>
    <n v="11"/>
    <n v="0"/>
    <n v="1"/>
  </r>
  <r>
    <x v="0"/>
    <x v="0"/>
    <s v="WA"/>
    <x v="2"/>
    <n v="2010"/>
    <n v="2010"/>
    <n v="14126228"/>
    <n v="1"/>
    <x v="0"/>
    <s v="I"/>
    <n v="37"/>
    <n v="37"/>
    <n v="0"/>
    <n v="60"/>
  </r>
  <r>
    <x v="0"/>
    <x v="0"/>
    <s v="WA"/>
    <x v="2"/>
    <n v="2010"/>
    <n v="2010"/>
    <n v="18221604"/>
    <n v="1"/>
    <x v="0"/>
    <s v="I"/>
    <n v="28"/>
    <n v="28"/>
    <n v="0"/>
    <n v="270"/>
  </r>
  <r>
    <x v="0"/>
    <x v="0"/>
    <s v="WA"/>
    <x v="2"/>
    <n v="2010"/>
    <n v="2010"/>
    <n v="14175152"/>
    <n v="2"/>
    <x v="0"/>
    <s v="I"/>
    <n v="51"/>
    <n v="25.5"/>
    <n v="0"/>
    <n v="109"/>
  </r>
  <r>
    <x v="0"/>
    <x v="0"/>
    <s v="WA"/>
    <x v="2"/>
    <n v="2010"/>
    <n v="2010"/>
    <n v="500189748"/>
    <n v="1"/>
    <x v="0"/>
    <s v="I"/>
    <n v="33"/>
    <n v="33"/>
    <n v="0"/>
    <n v="560"/>
  </r>
  <r>
    <x v="0"/>
    <x v="0"/>
    <s v="WA"/>
    <x v="2"/>
    <n v="2010"/>
    <n v="2010"/>
    <n v="19886229"/>
    <n v="1"/>
    <x v="0"/>
    <s v="I"/>
    <n v="15"/>
    <n v="15"/>
    <n v="0"/>
    <n v="150"/>
  </r>
  <r>
    <x v="0"/>
    <x v="0"/>
    <s v="WA"/>
    <x v="2"/>
    <n v="2010"/>
    <n v="2010"/>
    <n v="15556653"/>
    <n v="1"/>
    <x v="0"/>
    <s v="I"/>
    <n v="0"/>
    <n v="0"/>
    <n v="0"/>
    <n v="140"/>
  </r>
  <r>
    <x v="0"/>
    <x v="1"/>
    <s v="WA"/>
    <x v="2"/>
    <n v="2010"/>
    <n v="2010"/>
    <n v="19939321"/>
    <n v="4"/>
    <x v="1"/>
    <s v="I"/>
    <n v="129"/>
    <n v="32.25"/>
    <n v="0"/>
    <n v="11"/>
  </r>
  <r>
    <x v="0"/>
    <x v="0"/>
    <s v="WA"/>
    <x v="2"/>
    <n v="2010"/>
    <n v="2010"/>
    <n v="17457007"/>
    <n v="3"/>
    <x v="0"/>
    <s v="I"/>
    <n v="84"/>
    <n v="28"/>
    <n v="0"/>
    <n v="290"/>
  </r>
  <r>
    <x v="0"/>
    <x v="1"/>
    <s v="WA"/>
    <x v="2"/>
    <n v="2010"/>
    <n v="2010"/>
    <n v="446351594"/>
    <n v="1"/>
    <x v="1"/>
    <s v="I"/>
    <n v="32"/>
    <n v="32"/>
    <n v="0"/>
    <n v="11"/>
  </r>
  <r>
    <x v="1"/>
    <x v="0"/>
    <s v="WA"/>
    <x v="2"/>
    <n v="2010"/>
    <n v="2010"/>
    <n v="18778862"/>
    <n v="2"/>
    <x v="0"/>
    <s v="I"/>
    <n v="61"/>
    <n v="30.5"/>
    <n v="0"/>
    <n v="320"/>
  </r>
  <r>
    <x v="0"/>
    <x v="0"/>
    <s v="WA"/>
    <x v="2"/>
    <n v="2010"/>
    <n v="2010"/>
    <n v="19705328"/>
    <n v="3"/>
    <x v="0"/>
    <s v="I"/>
    <n v="71"/>
    <n v="23.666666666666664"/>
    <n v="0"/>
    <n v="160"/>
  </r>
  <r>
    <x v="0"/>
    <x v="0"/>
    <s v="WA"/>
    <x v="2"/>
    <n v="2010"/>
    <n v="2010"/>
    <n v="18900382"/>
    <n v="1"/>
    <x v="0"/>
    <s v="I"/>
    <n v="26"/>
    <n v="26"/>
    <n v="0"/>
    <n v="77"/>
  </r>
  <r>
    <x v="0"/>
    <x v="0"/>
    <s v="WA"/>
    <x v="2"/>
    <n v="2010"/>
    <n v="2010"/>
    <n v="14154853"/>
    <n v="1"/>
    <x v="0"/>
    <s v="I"/>
    <n v="9"/>
    <n v="9"/>
    <n v="0"/>
    <n v="1"/>
  </r>
  <r>
    <x v="0"/>
    <x v="1"/>
    <s v="WA"/>
    <x v="2"/>
    <n v="2010"/>
    <n v="2010"/>
    <n v="19331017"/>
    <n v="1"/>
    <x v="1"/>
    <s v="I"/>
    <n v="0"/>
    <n v="0"/>
    <n v="0"/>
    <n v="3"/>
  </r>
  <r>
    <x v="0"/>
    <x v="1"/>
    <s v="WA"/>
    <x v="2"/>
    <n v="2010"/>
    <n v="2010"/>
    <n v="500149472"/>
    <n v="1"/>
    <x v="1"/>
    <s v="I"/>
    <n v="0"/>
    <n v="0"/>
    <n v="0"/>
    <n v="22"/>
  </r>
  <r>
    <x v="0"/>
    <x v="1"/>
    <s v="WA"/>
    <x v="2"/>
    <n v="2010"/>
    <n v="2010"/>
    <n v="19553098"/>
    <n v="3"/>
    <x v="1"/>
    <s v="I"/>
    <n v="75"/>
    <n v="25"/>
    <n v="0"/>
    <n v="25"/>
  </r>
  <r>
    <x v="0"/>
    <x v="0"/>
    <s v="WA"/>
    <x v="2"/>
    <n v="2010"/>
    <n v="2010"/>
    <n v="19342254"/>
    <n v="1"/>
    <x v="0"/>
    <s v="I"/>
    <n v="30"/>
    <n v="30"/>
    <n v="0"/>
    <n v="141"/>
  </r>
  <r>
    <x v="0"/>
    <x v="1"/>
    <s v="WA"/>
    <x v="2"/>
    <n v="2010"/>
    <n v="2010"/>
    <n v="500235120"/>
    <n v="3"/>
    <x v="1"/>
    <s v="I"/>
    <n v="85"/>
    <n v="28.333333333333336"/>
    <n v="0"/>
    <n v="12"/>
  </r>
  <r>
    <x v="0"/>
    <x v="0"/>
    <s v="WA"/>
    <x v="2"/>
    <n v="2010"/>
    <n v="2010"/>
    <n v="18382726"/>
    <n v="1"/>
    <x v="0"/>
    <s v="I"/>
    <n v="20"/>
    <n v="20"/>
    <n v="0"/>
    <n v="880"/>
  </r>
  <r>
    <x v="0"/>
    <x v="0"/>
    <s v="WA"/>
    <x v="2"/>
    <n v="2010"/>
    <n v="2010"/>
    <n v="18257941"/>
    <n v="3"/>
    <x v="0"/>
    <s v="I"/>
    <n v="80"/>
    <n v="26.666666666666668"/>
    <n v="0"/>
    <n v="422"/>
  </r>
  <r>
    <x v="0"/>
    <x v="0"/>
    <s v="WA"/>
    <x v="2"/>
    <n v="2010"/>
    <n v="2010"/>
    <n v="19236564"/>
    <n v="1"/>
    <x v="0"/>
    <s v="I"/>
    <n v="0"/>
    <n v="0"/>
    <n v="0"/>
    <n v="90"/>
  </r>
  <r>
    <x v="0"/>
    <x v="0"/>
    <s v="WA"/>
    <x v="2"/>
    <n v="2010"/>
    <n v="2010"/>
    <n v="18673876"/>
    <n v="1"/>
    <x v="0"/>
    <s v="I"/>
    <n v="0"/>
    <n v="0"/>
    <n v="0"/>
    <n v="30"/>
  </r>
  <r>
    <x v="0"/>
    <x v="0"/>
    <s v="WA"/>
    <x v="2"/>
    <n v="2010"/>
    <n v="2010"/>
    <n v="500125160"/>
    <n v="1"/>
    <x v="0"/>
    <s v="I"/>
    <n v="0"/>
    <n v="0"/>
    <n v="0"/>
    <n v="120"/>
  </r>
  <r>
    <x v="0"/>
    <x v="1"/>
    <s v="WA"/>
    <x v="2"/>
    <n v="2010"/>
    <n v="2010"/>
    <n v="500051800"/>
    <n v="1"/>
    <x v="1"/>
    <s v="I"/>
    <n v="1"/>
    <n v="1"/>
    <n v="0"/>
    <n v="1"/>
  </r>
  <r>
    <x v="0"/>
    <x v="0"/>
    <s v="WA"/>
    <x v="2"/>
    <n v="2010"/>
    <n v="2010"/>
    <n v="500230882"/>
    <n v="2"/>
    <x v="0"/>
    <s v="I"/>
    <n v="59"/>
    <n v="29.5"/>
    <n v="0"/>
    <n v="117"/>
  </r>
  <r>
    <x v="0"/>
    <x v="0"/>
    <s v="WA"/>
    <x v="2"/>
    <n v="2010"/>
    <n v="2010"/>
    <n v="18006492"/>
    <n v="1"/>
    <x v="0"/>
    <s v="I"/>
    <n v="26"/>
    <n v="26"/>
    <n v="0"/>
    <n v="640"/>
  </r>
  <r>
    <x v="0"/>
    <x v="0"/>
    <s v="WA"/>
    <x v="2"/>
    <n v="2010"/>
    <n v="2010"/>
    <n v="385948812"/>
    <n v="1"/>
    <x v="0"/>
    <s v="I"/>
    <n v="35"/>
    <n v="35"/>
    <n v="0"/>
    <n v="700"/>
  </r>
  <r>
    <x v="0"/>
    <x v="0"/>
    <s v="WA"/>
    <x v="2"/>
    <n v="2010"/>
    <n v="2010"/>
    <n v="17379190"/>
    <n v="1"/>
    <x v="0"/>
    <s v="I"/>
    <n v="3"/>
    <n v="3"/>
    <n v="0"/>
    <n v="50"/>
  </r>
  <r>
    <x v="0"/>
    <x v="0"/>
    <s v="WA"/>
    <x v="2"/>
    <n v="2010"/>
    <n v="2010"/>
    <n v="16641979"/>
    <n v="1"/>
    <x v="0"/>
    <s v="I"/>
    <n v="31"/>
    <n v="31"/>
    <n v="0"/>
    <n v="1"/>
  </r>
  <r>
    <x v="0"/>
    <x v="0"/>
    <s v="WA"/>
    <x v="2"/>
    <n v="2010"/>
    <n v="2010"/>
    <n v="17843490"/>
    <n v="1"/>
    <x v="0"/>
    <s v="I"/>
    <n v="8"/>
    <n v="8"/>
    <n v="0"/>
    <n v="192"/>
  </r>
  <r>
    <x v="0"/>
    <x v="0"/>
    <s v="WA"/>
    <x v="2"/>
    <n v="2010"/>
    <n v="2010"/>
    <n v="500040605"/>
    <n v="1"/>
    <x v="0"/>
    <s v="I"/>
    <n v="4"/>
    <n v="4"/>
    <n v="0"/>
    <n v="91"/>
  </r>
  <r>
    <x v="0"/>
    <x v="0"/>
    <s v="WA"/>
    <x v="2"/>
    <n v="2010"/>
    <n v="2010"/>
    <n v="500233106"/>
    <n v="1"/>
    <x v="0"/>
    <s v="I"/>
    <n v="5"/>
    <n v="5"/>
    <n v="0"/>
    <n v="26"/>
  </r>
  <r>
    <x v="0"/>
    <x v="0"/>
    <s v="WA"/>
    <x v="2"/>
    <n v="2010"/>
    <n v="2010"/>
    <n v="13989005"/>
    <n v="1"/>
    <x v="0"/>
    <s v="I"/>
    <n v="0"/>
    <n v="0"/>
    <n v="0"/>
    <n v="90"/>
  </r>
  <r>
    <x v="0"/>
    <x v="0"/>
    <s v="WA"/>
    <x v="2"/>
    <n v="2010"/>
    <n v="2010"/>
    <n v="17474656"/>
    <n v="1"/>
    <x v="0"/>
    <s v="I"/>
    <n v="0"/>
    <n v="0"/>
    <n v="0"/>
    <n v="470"/>
  </r>
  <r>
    <x v="0"/>
    <x v="1"/>
    <s v="WA"/>
    <x v="2"/>
    <n v="2010"/>
    <n v="2010"/>
    <n v="432259224"/>
    <n v="3"/>
    <x v="1"/>
    <s v="I"/>
    <n v="96"/>
    <n v="32"/>
    <n v="0"/>
    <n v="8"/>
  </r>
  <r>
    <x v="0"/>
    <x v="0"/>
    <s v="WA"/>
    <x v="2"/>
    <n v="2010"/>
    <n v="2010"/>
    <n v="14107951"/>
    <n v="1"/>
    <x v="0"/>
    <s v="I"/>
    <n v="22"/>
    <n v="22"/>
    <n v="0"/>
    <n v="110"/>
  </r>
  <r>
    <x v="1"/>
    <x v="1"/>
    <s v="WA"/>
    <x v="2"/>
    <n v="2010"/>
    <n v="2010"/>
    <n v="409190496"/>
    <n v="1"/>
    <x v="1"/>
    <s v="I"/>
    <n v="50"/>
    <n v="50"/>
    <n v="0"/>
    <n v="3"/>
  </r>
  <r>
    <x v="0"/>
    <x v="0"/>
    <s v="WA"/>
    <x v="2"/>
    <n v="2010"/>
    <n v="2010"/>
    <n v="19793324"/>
    <n v="1"/>
    <x v="0"/>
    <s v="I"/>
    <n v="17"/>
    <n v="17"/>
    <n v="0"/>
    <n v="7"/>
  </r>
  <r>
    <x v="0"/>
    <x v="0"/>
    <s v="WA"/>
    <x v="2"/>
    <n v="2010"/>
    <n v="2010"/>
    <n v="16297763"/>
    <n v="1"/>
    <x v="0"/>
    <s v="I"/>
    <n v="1"/>
    <n v="1"/>
    <n v="0"/>
    <n v="20"/>
  </r>
  <r>
    <x v="0"/>
    <x v="1"/>
    <s v="WA"/>
    <x v="2"/>
    <n v="2010"/>
    <n v="2010"/>
    <n v="500112394"/>
    <n v="2"/>
    <x v="1"/>
    <s v="I"/>
    <n v="39"/>
    <n v="19.5"/>
    <n v="0"/>
    <n v="80"/>
  </r>
  <r>
    <x v="1"/>
    <x v="0"/>
    <s v="WA"/>
    <x v="2"/>
    <n v="2010"/>
    <n v="2010"/>
    <n v="500131293"/>
    <n v="4"/>
    <x v="0"/>
    <s v="I"/>
    <n v="122"/>
    <n v="30.5"/>
    <n v="0"/>
    <n v="13"/>
  </r>
  <r>
    <x v="0"/>
    <x v="0"/>
    <s v="WA"/>
    <x v="2"/>
    <n v="2010"/>
    <n v="2010"/>
    <n v="15019481"/>
    <n v="2"/>
    <x v="0"/>
    <s v="I"/>
    <n v="42"/>
    <n v="21"/>
    <n v="0"/>
    <n v="580"/>
  </r>
  <r>
    <x v="0"/>
    <x v="0"/>
    <s v="WA"/>
    <x v="2"/>
    <n v="2010"/>
    <n v="2010"/>
    <n v="500007357"/>
    <n v="1"/>
    <x v="0"/>
    <s v="I"/>
    <n v="0"/>
    <n v="0"/>
    <n v="0"/>
    <n v="15"/>
  </r>
  <r>
    <x v="0"/>
    <x v="1"/>
    <s v="WA"/>
    <x v="2"/>
    <n v="2010"/>
    <n v="2010"/>
    <n v="16118575"/>
    <n v="1"/>
    <x v="1"/>
    <s v="I"/>
    <n v="4"/>
    <n v="4"/>
    <n v="0"/>
    <n v="1"/>
  </r>
  <r>
    <x v="0"/>
    <x v="0"/>
    <s v="WA"/>
    <x v="2"/>
    <n v="2010"/>
    <n v="2010"/>
    <n v="500038042"/>
    <n v="1"/>
    <x v="0"/>
    <s v="I"/>
    <n v="1"/>
    <n v="1"/>
    <n v="0"/>
    <n v="40"/>
  </r>
  <r>
    <x v="0"/>
    <x v="0"/>
    <s v="WA"/>
    <x v="2"/>
    <n v="2010"/>
    <n v="2010"/>
    <n v="15025484"/>
    <n v="1"/>
    <x v="0"/>
    <s v="I"/>
    <n v="19"/>
    <n v="19"/>
    <n v="0"/>
    <n v="78"/>
  </r>
  <r>
    <x v="0"/>
    <x v="0"/>
    <s v="WA"/>
    <x v="2"/>
    <n v="2010"/>
    <n v="2010"/>
    <n v="15108157"/>
    <n v="1"/>
    <x v="0"/>
    <s v="I"/>
    <n v="0"/>
    <n v="0"/>
    <n v="0"/>
    <n v="5"/>
  </r>
  <r>
    <x v="0"/>
    <x v="0"/>
    <s v="WA"/>
    <x v="2"/>
    <n v="2010"/>
    <n v="2010"/>
    <n v="15159559"/>
    <n v="2"/>
    <x v="0"/>
    <s v="I"/>
    <n v="50"/>
    <n v="25"/>
    <n v="0"/>
    <n v="40"/>
  </r>
  <r>
    <x v="0"/>
    <x v="0"/>
    <s v="WA"/>
    <x v="2"/>
    <n v="2010"/>
    <n v="2010"/>
    <n v="14424115"/>
    <n v="1"/>
    <x v="0"/>
    <s v="I"/>
    <n v="23"/>
    <n v="23"/>
    <n v="0"/>
    <n v="12"/>
  </r>
  <r>
    <x v="0"/>
    <x v="1"/>
    <s v="WA"/>
    <x v="2"/>
    <n v="2010"/>
    <n v="2010"/>
    <n v="17843488"/>
    <n v="1"/>
    <x v="1"/>
    <s v="I"/>
    <n v="21"/>
    <n v="21"/>
    <n v="0"/>
    <n v="2"/>
  </r>
  <r>
    <x v="0"/>
    <x v="0"/>
    <s v="WA"/>
    <x v="2"/>
    <n v="2010"/>
    <n v="2010"/>
    <n v="14501639"/>
    <n v="1"/>
    <x v="0"/>
    <s v="I"/>
    <n v="4"/>
    <n v="4"/>
    <n v="0"/>
    <n v="10"/>
  </r>
  <r>
    <x v="0"/>
    <x v="0"/>
    <s v="WA"/>
    <x v="2"/>
    <n v="2010"/>
    <n v="2010"/>
    <n v="19987888"/>
    <n v="1"/>
    <x v="0"/>
    <s v="I"/>
    <n v="30"/>
    <n v="30"/>
    <n v="0"/>
    <n v="14"/>
  </r>
  <r>
    <x v="0"/>
    <x v="0"/>
    <s v="WA"/>
    <x v="2"/>
    <n v="2010"/>
    <n v="2010"/>
    <n v="500185268"/>
    <n v="1"/>
    <x v="0"/>
    <s v="I"/>
    <n v="25"/>
    <n v="25"/>
    <n v="0"/>
    <n v="189"/>
  </r>
  <r>
    <x v="0"/>
    <x v="0"/>
    <s v="WA"/>
    <x v="2"/>
    <n v="2010"/>
    <n v="2010"/>
    <n v="19851985"/>
    <n v="1"/>
    <x v="0"/>
    <s v="I"/>
    <n v="24"/>
    <n v="24"/>
    <n v="0"/>
    <n v="40"/>
  </r>
  <r>
    <x v="0"/>
    <x v="1"/>
    <s v="WA"/>
    <x v="2"/>
    <n v="2010"/>
    <n v="2010"/>
    <n v="16337587"/>
    <n v="1"/>
    <x v="1"/>
    <s v="I"/>
    <n v="19"/>
    <n v="19"/>
    <n v="0"/>
    <n v="6"/>
  </r>
  <r>
    <x v="0"/>
    <x v="0"/>
    <s v="WA"/>
    <x v="2"/>
    <n v="2010"/>
    <n v="2010"/>
    <n v="18885231"/>
    <n v="1"/>
    <x v="0"/>
    <s v="I"/>
    <n v="18"/>
    <n v="18"/>
    <n v="0"/>
    <n v="9"/>
  </r>
  <r>
    <x v="0"/>
    <x v="0"/>
    <s v="WA"/>
    <x v="2"/>
    <n v="2010"/>
    <n v="2010"/>
    <n v="500231375"/>
    <n v="1"/>
    <x v="0"/>
    <s v="I"/>
    <n v="0"/>
    <n v="0"/>
    <n v="0"/>
    <n v="304"/>
  </r>
  <r>
    <x v="0"/>
    <x v="1"/>
    <s v="WA"/>
    <x v="2"/>
    <n v="2010"/>
    <n v="2010"/>
    <n v="16764546"/>
    <n v="2"/>
    <x v="1"/>
    <s v="I"/>
    <n v="58"/>
    <n v="29"/>
    <n v="0"/>
    <n v="9"/>
  </r>
  <r>
    <x v="0"/>
    <x v="0"/>
    <s v="WA"/>
    <x v="2"/>
    <n v="2010"/>
    <n v="2010"/>
    <n v="500244656"/>
    <n v="1"/>
    <x v="0"/>
    <s v="I"/>
    <n v="28"/>
    <n v="28"/>
    <n v="0"/>
    <n v="557"/>
  </r>
  <r>
    <x v="0"/>
    <x v="1"/>
    <s v="WA"/>
    <x v="2"/>
    <n v="2010"/>
    <n v="2010"/>
    <n v="19371022"/>
    <n v="1"/>
    <x v="1"/>
    <s v="I"/>
    <n v="12"/>
    <n v="12"/>
    <n v="0"/>
    <n v="6"/>
  </r>
  <r>
    <x v="0"/>
    <x v="0"/>
    <s v="WA"/>
    <x v="2"/>
    <n v="2010"/>
    <n v="2010"/>
    <n v="14118164"/>
    <n v="1"/>
    <x v="0"/>
    <s v="I"/>
    <n v="8"/>
    <n v="8"/>
    <n v="0"/>
    <n v="10"/>
  </r>
  <r>
    <x v="0"/>
    <x v="0"/>
    <s v="WA"/>
    <x v="2"/>
    <n v="2010"/>
    <n v="2010"/>
    <n v="500007039"/>
    <n v="1"/>
    <x v="0"/>
    <s v="I"/>
    <n v="29"/>
    <n v="29"/>
    <n v="0"/>
    <n v="9"/>
  </r>
  <r>
    <x v="0"/>
    <x v="0"/>
    <s v="WA"/>
    <x v="2"/>
    <n v="2010"/>
    <n v="2010"/>
    <n v="19351639"/>
    <n v="1"/>
    <x v="0"/>
    <s v="I"/>
    <n v="29"/>
    <n v="29"/>
    <n v="0"/>
    <n v="80"/>
  </r>
  <r>
    <x v="0"/>
    <x v="0"/>
    <s v="WA"/>
    <x v="2"/>
    <n v="2010"/>
    <n v="2010"/>
    <n v="432172820"/>
    <n v="1"/>
    <x v="0"/>
    <s v="I"/>
    <n v="0"/>
    <n v="0"/>
    <n v="0"/>
    <n v="36"/>
  </r>
  <r>
    <x v="0"/>
    <x v="0"/>
    <s v="WA"/>
    <x v="2"/>
    <n v="2010"/>
    <n v="2010"/>
    <n v="18607292"/>
    <n v="1"/>
    <x v="0"/>
    <s v="I"/>
    <n v="14"/>
    <n v="14"/>
    <n v="0"/>
    <n v="96"/>
  </r>
  <r>
    <x v="0"/>
    <x v="1"/>
    <s v="WA"/>
    <x v="2"/>
    <n v="2010"/>
    <n v="2010"/>
    <n v="18106937"/>
    <n v="2"/>
    <x v="1"/>
    <s v="I"/>
    <n v="49"/>
    <n v="24.5"/>
    <n v="0"/>
    <n v="23"/>
  </r>
  <r>
    <x v="0"/>
    <x v="0"/>
    <s v="WA"/>
    <x v="2"/>
    <n v="2010"/>
    <n v="2010"/>
    <n v="500252736"/>
    <n v="1"/>
    <x v="0"/>
    <s v="I"/>
    <n v="6"/>
    <n v="6"/>
    <n v="0"/>
    <n v="142"/>
  </r>
  <r>
    <x v="0"/>
    <x v="0"/>
    <s v="WA"/>
    <x v="2"/>
    <n v="2010"/>
    <n v="2010"/>
    <n v="500268400"/>
    <n v="2"/>
    <x v="0"/>
    <s v="I"/>
    <n v="104"/>
    <n v="52"/>
    <n v="0"/>
    <n v="362"/>
  </r>
  <r>
    <x v="0"/>
    <x v="1"/>
    <s v="WA"/>
    <x v="2"/>
    <n v="2010"/>
    <n v="2010"/>
    <n v="500005516"/>
    <n v="1"/>
    <x v="1"/>
    <s v="I"/>
    <n v="30"/>
    <n v="30"/>
    <n v="0"/>
    <n v="17"/>
  </r>
  <r>
    <x v="0"/>
    <x v="0"/>
    <s v="WA"/>
    <x v="2"/>
    <n v="2010"/>
    <n v="2010"/>
    <n v="17383860"/>
    <n v="2"/>
    <x v="0"/>
    <s v="I"/>
    <n v="52"/>
    <n v="26"/>
    <n v="0"/>
    <n v="250"/>
  </r>
  <r>
    <x v="0"/>
    <x v="0"/>
    <s v="WA"/>
    <x v="2"/>
    <n v="2010"/>
    <n v="2010"/>
    <n v="500239839"/>
    <n v="2"/>
    <x v="0"/>
    <s v="I"/>
    <n v="61"/>
    <n v="30.5"/>
    <n v="0"/>
    <n v="25"/>
  </r>
  <r>
    <x v="0"/>
    <x v="1"/>
    <s v="WA"/>
    <x v="2"/>
    <n v="2010"/>
    <n v="2010"/>
    <n v="500045727"/>
    <n v="1"/>
    <x v="1"/>
    <s v="I"/>
    <n v="9"/>
    <n v="9"/>
    <n v="0"/>
    <n v="5"/>
  </r>
  <r>
    <x v="0"/>
    <x v="0"/>
    <s v="WA"/>
    <x v="2"/>
    <n v="2010"/>
    <n v="2010"/>
    <n v="500037676"/>
    <n v="1"/>
    <x v="0"/>
    <s v="I"/>
    <n v="0"/>
    <n v="0"/>
    <n v="0"/>
    <n v="5"/>
  </r>
  <r>
    <x v="0"/>
    <x v="0"/>
    <s v="WA"/>
    <x v="2"/>
    <n v="2010"/>
    <n v="2010"/>
    <n v="16928319"/>
    <n v="4"/>
    <x v="0"/>
    <s v="I"/>
    <n v="97"/>
    <n v="24.25"/>
    <n v="0"/>
    <n v="371"/>
  </r>
  <r>
    <x v="0"/>
    <x v="0"/>
    <s v="WA"/>
    <x v="2"/>
    <n v="2010"/>
    <n v="2010"/>
    <n v="16018920"/>
    <n v="1"/>
    <x v="0"/>
    <s v="I"/>
    <n v="0"/>
    <n v="0"/>
    <n v="0"/>
    <n v="25"/>
  </r>
  <r>
    <x v="0"/>
    <x v="0"/>
    <s v="WA"/>
    <x v="2"/>
    <n v="2010"/>
    <n v="2010"/>
    <n v="14082390"/>
    <n v="1"/>
    <x v="0"/>
    <s v="I"/>
    <n v="0"/>
    <n v="0"/>
    <n v="0"/>
    <n v="150"/>
  </r>
  <r>
    <x v="0"/>
    <x v="0"/>
    <s v="WA"/>
    <x v="2"/>
    <n v="2010"/>
    <n v="2010"/>
    <n v="357177623"/>
    <n v="1"/>
    <x v="0"/>
    <s v="I"/>
    <n v="21"/>
    <n v="21"/>
    <n v="0"/>
    <n v="50"/>
  </r>
  <r>
    <x v="0"/>
    <x v="0"/>
    <s v="WA"/>
    <x v="2"/>
    <n v="2010"/>
    <n v="2010"/>
    <n v="16015464"/>
    <n v="1"/>
    <x v="0"/>
    <s v="I"/>
    <n v="2"/>
    <n v="2"/>
    <n v="0"/>
    <n v="23"/>
  </r>
  <r>
    <x v="0"/>
    <x v="1"/>
    <s v="WA"/>
    <x v="2"/>
    <n v="2010"/>
    <n v="2010"/>
    <n v="15730698"/>
    <n v="1"/>
    <x v="1"/>
    <s v="I"/>
    <n v="10"/>
    <n v="10"/>
    <n v="0"/>
    <n v="13"/>
  </r>
  <r>
    <x v="0"/>
    <x v="0"/>
    <s v="WA"/>
    <x v="2"/>
    <n v="2010"/>
    <n v="2010"/>
    <n v="14929462"/>
    <n v="3"/>
    <x v="0"/>
    <s v="I"/>
    <n v="86"/>
    <n v="28.666666666666668"/>
    <n v="0"/>
    <n v="104"/>
  </r>
  <r>
    <x v="0"/>
    <x v="0"/>
    <s v="WA"/>
    <x v="2"/>
    <n v="2010"/>
    <n v="2010"/>
    <n v="16554362"/>
    <n v="1"/>
    <x v="0"/>
    <s v="I"/>
    <n v="0"/>
    <n v="0"/>
    <n v="0"/>
    <n v="6"/>
  </r>
  <r>
    <x v="0"/>
    <x v="1"/>
    <s v="WA"/>
    <x v="2"/>
    <n v="2010"/>
    <n v="2010"/>
    <n v="500192899"/>
    <n v="1"/>
    <x v="1"/>
    <s v="I"/>
    <n v="0"/>
    <n v="0"/>
    <n v="0"/>
    <n v="15"/>
  </r>
  <r>
    <x v="0"/>
    <x v="1"/>
    <s v="WA"/>
    <x v="2"/>
    <n v="2010"/>
    <n v="2010"/>
    <n v="500253620"/>
    <n v="1"/>
    <x v="1"/>
    <s v="I"/>
    <n v="24"/>
    <n v="24"/>
    <n v="0"/>
    <n v="2"/>
  </r>
  <r>
    <x v="0"/>
    <x v="1"/>
    <s v="WA"/>
    <x v="2"/>
    <n v="2010"/>
    <n v="2010"/>
    <n v="423705718"/>
    <n v="1"/>
    <x v="1"/>
    <s v="I"/>
    <n v="6"/>
    <n v="6"/>
    <n v="0"/>
    <n v="3"/>
  </r>
  <r>
    <x v="0"/>
    <x v="0"/>
    <s v="WA"/>
    <x v="2"/>
    <n v="2010"/>
    <n v="2010"/>
    <n v="14128826"/>
    <n v="3"/>
    <x v="0"/>
    <s v="I"/>
    <n v="70"/>
    <n v="23.333333333333332"/>
    <n v="0"/>
    <n v="444"/>
  </r>
  <r>
    <x v="0"/>
    <x v="0"/>
    <s v="WA"/>
    <x v="2"/>
    <n v="2010"/>
    <n v="2010"/>
    <n v="500193969"/>
    <n v="1"/>
    <x v="0"/>
    <s v="I"/>
    <n v="0"/>
    <n v="0"/>
    <n v="0"/>
    <n v="2"/>
  </r>
  <r>
    <x v="0"/>
    <x v="0"/>
    <s v="WA"/>
    <x v="2"/>
    <n v="2010"/>
    <n v="2010"/>
    <n v="19607139"/>
    <n v="1"/>
    <x v="0"/>
    <s v="I"/>
    <n v="27"/>
    <n v="27"/>
    <n v="0"/>
    <n v="160"/>
  </r>
  <r>
    <x v="0"/>
    <x v="1"/>
    <s v="WA"/>
    <x v="2"/>
    <n v="2010"/>
    <n v="2010"/>
    <n v="500005270"/>
    <n v="3"/>
    <x v="1"/>
    <s v="I"/>
    <n v="66"/>
    <n v="22"/>
    <n v="0"/>
    <n v="11"/>
  </r>
  <r>
    <x v="0"/>
    <x v="1"/>
    <s v="WA"/>
    <x v="2"/>
    <n v="2010"/>
    <n v="2010"/>
    <n v="19275095"/>
    <n v="1"/>
    <x v="1"/>
    <s v="I"/>
    <n v="0"/>
    <n v="0"/>
    <n v="0"/>
    <n v="2"/>
  </r>
  <r>
    <x v="0"/>
    <x v="0"/>
    <s v="WA"/>
    <x v="2"/>
    <n v="2010"/>
    <n v="2010"/>
    <n v="17652714"/>
    <n v="1"/>
    <x v="0"/>
    <s v="I"/>
    <n v="6"/>
    <n v="6"/>
    <n v="0"/>
    <n v="11"/>
  </r>
  <r>
    <x v="0"/>
    <x v="1"/>
    <s v="WA"/>
    <x v="2"/>
    <n v="2010"/>
    <n v="2010"/>
    <n v="18645352"/>
    <n v="1"/>
    <x v="1"/>
    <s v="I"/>
    <n v="0"/>
    <n v="0"/>
    <n v="0"/>
    <n v="2"/>
  </r>
  <r>
    <x v="0"/>
    <x v="0"/>
    <s v="WA"/>
    <x v="2"/>
    <n v="2010"/>
    <n v="2010"/>
    <n v="17912113"/>
    <n v="1"/>
    <x v="0"/>
    <s v="I"/>
    <n v="0"/>
    <n v="0"/>
    <n v="0"/>
    <n v="80"/>
  </r>
  <r>
    <x v="0"/>
    <x v="0"/>
    <s v="WA"/>
    <x v="2"/>
    <n v="2010"/>
    <n v="2010"/>
    <n v="17979919"/>
    <n v="1"/>
    <x v="0"/>
    <s v="I"/>
    <n v="0"/>
    <n v="0"/>
    <n v="0"/>
    <n v="28"/>
  </r>
  <r>
    <x v="0"/>
    <x v="0"/>
    <s v="WA"/>
    <x v="2"/>
    <n v="2010"/>
    <n v="2010"/>
    <n v="17582356"/>
    <n v="1"/>
    <x v="0"/>
    <s v="I"/>
    <n v="7"/>
    <n v="7"/>
    <n v="0"/>
    <n v="230"/>
  </r>
  <r>
    <x v="0"/>
    <x v="0"/>
    <s v="WA"/>
    <x v="2"/>
    <n v="2010"/>
    <n v="2010"/>
    <n v="17447145"/>
    <n v="1"/>
    <x v="0"/>
    <s v="I"/>
    <n v="1"/>
    <n v="1"/>
    <n v="0"/>
    <n v="32"/>
  </r>
  <r>
    <x v="0"/>
    <x v="1"/>
    <s v="WA"/>
    <x v="2"/>
    <n v="2010"/>
    <n v="2010"/>
    <n v="426902447"/>
    <n v="1"/>
    <x v="1"/>
    <s v="I"/>
    <n v="22"/>
    <n v="22"/>
    <n v="0"/>
    <n v="4"/>
  </r>
  <r>
    <x v="0"/>
    <x v="0"/>
    <s v="WA"/>
    <x v="2"/>
    <n v="2010"/>
    <n v="2010"/>
    <n v="17390397"/>
    <n v="1"/>
    <x v="0"/>
    <s v="I"/>
    <n v="8"/>
    <n v="8"/>
    <n v="0"/>
    <n v="74"/>
  </r>
  <r>
    <x v="0"/>
    <x v="0"/>
    <s v="WA"/>
    <x v="2"/>
    <n v="2010"/>
    <n v="2010"/>
    <n v="500204741"/>
    <n v="2"/>
    <x v="0"/>
    <s v="I"/>
    <n v="49"/>
    <n v="24.5"/>
    <n v="0"/>
    <n v="342"/>
  </r>
  <r>
    <x v="0"/>
    <x v="0"/>
    <s v="WA"/>
    <x v="2"/>
    <n v="2010"/>
    <n v="2010"/>
    <n v="18028705"/>
    <n v="2"/>
    <x v="0"/>
    <s v="I"/>
    <n v="41"/>
    <n v="20.5"/>
    <n v="0"/>
    <n v="439"/>
  </r>
  <r>
    <x v="1"/>
    <x v="0"/>
    <s v="WA"/>
    <x v="2"/>
    <n v="2010"/>
    <n v="2010"/>
    <n v="17111185"/>
    <n v="1"/>
    <x v="0"/>
    <s v="I"/>
    <n v="20"/>
    <n v="20"/>
    <n v="0"/>
    <n v="3570"/>
  </r>
  <r>
    <x v="0"/>
    <x v="0"/>
    <s v="WA"/>
    <x v="2"/>
    <n v="2010"/>
    <n v="2010"/>
    <n v="15177113"/>
    <n v="3"/>
    <x v="0"/>
    <s v="I"/>
    <n v="87"/>
    <n v="29"/>
    <n v="0"/>
    <n v="140"/>
  </r>
  <r>
    <x v="0"/>
    <x v="1"/>
    <s v="WA"/>
    <x v="2"/>
    <n v="2010"/>
    <n v="2010"/>
    <n v="446344890"/>
    <n v="3"/>
    <x v="1"/>
    <s v="I"/>
    <n v="93"/>
    <n v="31"/>
    <n v="0"/>
    <n v="47"/>
  </r>
  <r>
    <x v="0"/>
    <x v="0"/>
    <s v="WA"/>
    <x v="2"/>
    <n v="2010"/>
    <n v="2010"/>
    <n v="14739073"/>
    <n v="2"/>
    <x v="0"/>
    <s v="I"/>
    <n v="61"/>
    <n v="30.5"/>
    <n v="0"/>
    <n v="2"/>
  </r>
  <r>
    <x v="0"/>
    <x v="1"/>
    <s v="WA"/>
    <x v="2"/>
    <n v="2010"/>
    <n v="2010"/>
    <n v="15695458"/>
    <n v="2"/>
    <x v="1"/>
    <s v="I"/>
    <n v="47"/>
    <n v="23.5"/>
    <n v="0"/>
    <n v="10"/>
  </r>
  <r>
    <x v="0"/>
    <x v="0"/>
    <s v="WA"/>
    <x v="2"/>
    <n v="2010"/>
    <n v="2010"/>
    <n v="500121949"/>
    <n v="1"/>
    <x v="0"/>
    <s v="I"/>
    <n v="4"/>
    <n v="4"/>
    <n v="0"/>
    <n v="150"/>
  </r>
  <r>
    <x v="0"/>
    <x v="0"/>
    <s v="WA"/>
    <x v="2"/>
    <n v="2010"/>
    <n v="2010"/>
    <n v="14841166"/>
    <n v="2"/>
    <x v="0"/>
    <s v="I"/>
    <n v="60"/>
    <n v="30"/>
    <n v="0"/>
    <n v="194"/>
  </r>
  <r>
    <x v="0"/>
    <x v="0"/>
    <s v="WA"/>
    <x v="2"/>
    <n v="2010"/>
    <n v="2010"/>
    <n v="14166015"/>
    <n v="3"/>
    <x v="0"/>
    <s v="I"/>
    <n v="89"/>
    <n v="29.666666666666668"/>
    <n v="0"/>
    <n v="350"/>
  </r>
  <r>
    <x v="0"/>
    <x v="1"/>
    <s v="WA"/>
    <x v="2"/>
    <n v="2010"/>
    <n v="2010"/>
    <n v="500063055"/>
    <n v="2"/>
    <x v="1"/>
    <s v="I"/>
    <n v="50"/>
    <n v="25"/>
    <n v="0"/>
    <n v="24"/>
  </r>
  <r>
    <x v="1"/>
    <x v="0"/>
    <s v="WA"/>
    <x v="2"/>
    <n v="2010"/>
    <n v="2010"/>
    <n v="14624569"/>
    <n v="1"/>
    <x v="0"/>
    <s v="I"/>
    <n v="14"/>
    <n v="14"/>
    <n v="0"/>
    <n v="520"/>
  </r>
  <r>
    <x v="0"/>
    <x v="0"/>
    <s v="WA"/>
    <x v="2"/>
    <n v="2010"/>
    <n v="2010"/>
    <n v="500062784"/>
    <n v="1"/>
    <x v="0"/>
    <s v="I"/>
    <n v="8"/>
    <n v="8"/>
    <n v="0"/>
    <n v="10"/>
  </r>
  <r>
    <x v="0"/>
    <x v="0"/>
    <s v="WA"/>
    <x v="2"/>
    <n v="2010"/>
    <n v="2010"/>
    <n v="17811069"/>
    <n v="1"/>
    <x v="0"/>
    <s v="I"/>
    <n v="5"/>
    <n v="5"/>
    <n v="0"/>
    <n v="108"/>
  </r>
  <r>
    <x v="0"/>
    <x v="0"/>
    <s v="WA"/>
    <x v="2"/>
    <n v="2010"/>
    <n v="2010"/>
    <n v="500044920"/>
    <n v="3"/>
    <x v="0"/>
    <s v="I"/>
    <n v="76"/>
    <n v="25.333333333333336"/>
    <n v="0"/>
    <n v="90"/>
  </r>
  <r>
    <x v="0"/>
    <x v="1"/>
    <s v="WA"/>
    <x v="2"/>
    <n v="2010"/>
    <n v="2010"/>
    <n v="500222772"/>
    <n v="1"/>
    <x v="1"/>
    <s v="I"/>
    <n v="57"/>
    <n v="57"/>
    <n v="0"/>
    <n v="1"/>
  </r>
  <r>
    <x v="0"/>
    <x v="0"/>
    <s v="WA"/>
    <x v="2"/>
    <n v="2010"/>
    <n v="2010"/>
    <n v="19561882"/>
    <n v="1"/>
    <x v="0"/>
    <s v="I"/>
    <n v="0"/>
    <n v="0"/>
    <n v="0"/>
    <n v="50"/>
  </r>
  <r>
    <x v="0"/>
    <x v="0"/>
    <s v="WA"/>
    <x v="2"/>
    <n v="2010"/>
    <n v="2010"/>
    <n v="17521928"/>
    <n v="1"/>
    <x v="0"/>
    <s v="I"/>
    <n v="25"/>
    <n v="25"/>
    <n v="0"/>
    <n v="140"/>
  </r>
  <r>
    <x v="0"/>
    <x v="1"/>
    <s v="WA"/>
    <x v="2"/>
    <n v="2010"/>
    <n v="2010"/>
    <n v="500062917"/>
    <n v="1"/>
    <x v="1"/>
    <s v="I"/>
    <n v="0"/>
    <n v="0"/>
    <n v="0"/>
    <n v="1"/>
  </r>
  <r>
    <x v="0"/>
    <x v="0"/>
    <s v="WA"/>
    <x v="2"/>
    <n v="2010"/>
    <n v="2010"/>
    <n v="17488368"/>
    <n v="2"/>
    <x v="0"/>
    <s v="I"/>
    <n v="39"/>
    <n v="19.5"/>
    <n v="0"/>
    <n v="151"/>
  </r>
  <r>
    <x v="0"/>
    <x v="0"/>
    <s v="WA"/>
    <x v="2"/>
    <n v="2010"/>
    <n v="2010"/>
    <n v="406771224"/>
    <n v="2"/>
    <x v="0"/>
    <s v="I"/>
    <n v="62"/>
    <n v="31"/>
    <n v="0"/>
    <n v="250"/>
  </r>
  <r>
    <x v="0"/>
    <x v="1"/>
    <s v="WA"/>
    <x v="2"/>
    <n v="2010"/>
    <n v="2010"/>
    <n v="416448025"/>
    <n v="2"/>
    <x v="1"/>
    <s v="I"/>
    <n v="62"/>
    <n v="31"/>
    <n v="0"/>
    <n v="56"/>
  </r>
  <r>
    <x v="0"/>
    <x v="0"/>
    <s v="WA"/>
    <x v="2"/>
    <n v="2010"/>
    <n v="2010"/>
    <n v="500164460"/>
    <n v="1"/>
    <x v="0"/>
    <s v="I"/>
    <n v="3"/>
    <n v="3"/>
    <n v="0"/>
    <n v="106"/>
  </r>
  <r>
    <x v="0"/>
    <x v="1"/>
    <s v="WA"/>
    <x v="2"/>
    <n v="2010"/>
    <n v="2010"/>
    <n v="17144605"/>
    <n v="1"/>
    <x v="1"/>
    <s v="I"/>
    <n v="28"/>
    <n v="28"/>
    <n v="0"/>
    <n v="31"/>
  </r>
  <r>
    <x v="0"/>
    <x v="0"/>
    <s v="WA"/>
    <x v="2"/>
    <n v="2010"/>
    <n v="2010"/>
    <n v="16922316"/>
    <n v="2"/>
    <x v="0"/>
    <s v="I"/>
    <n v="63"/>
    <n v="31.5"/>
    <n v="0"/>
    <n v="895"/>
  </r>
  <r>
    <x v="0"/>
    <x v="1"/>
    <s v="WA"/>
    <x v="2"/>
    <n v="2010"/>
    <n v="2010"/>
    <n v="15928017"/>
    <n v="1"/>
    <x v="1"/>
    <s v="I"/>
    <n v="3"/>
    <n v="3"/>
    <n v="0"/>
    <n v="5"/>
  </r>
  <r>
    <x v="0"/>
    <x v="1"/>
    <s v="WA"/>
    <x v="2"/>
    <n v="2010"/>
    <n v="2010"/>
    <n v="500077776"/>
    <n v="2"/>
    <x v="1"/>
    <s v="I"/>
    <n v="41"/>
    <n v="20.5"/>
    <n v="0"/>
    <n v="108"/>
  </r>
  <r>
    <x v="0"/>
    <x v="1"/>
    <s v="WA"/>
    <x v="2"/>
    <n v="2010"/>
    <n v="2010"/>
    <n v="500203641"/>
    <n v="1"/>
    <x v="1"/>
    <s v="I"/>
    <n v="3"/>
    <n v="3"/>
    <n v="0"/>
    <n v="1"/>
  </r>
  <r>
    <x v="0"/>
    <x v="0"/>
    <s v="WA"/>
    <x v="2"/>
    <n v="2010"/>
    <n v="2010"/>
    <n v="14875538"/>
    <n v="1"/>
    <x v="0"/>
    <s v="I"/>
    <n v="0"/>
    <n v="0"/>
    <n v="0"/>
    <n v="21"/>
  </r>
  <r>
    <x v="0"/>
    <x v="0"/>
    <s v="WA"/>
    <x v="2"/>
    <n v="2010"/>
    <n v="2010"/>
    <n v="15417664"/>
    <n v="1"/>
    <x v="0"/>
    <s v="I"/>
    <n v="0"/>
    <n v="0"/>
    <n v="0"/>
    <n v="10"/>
  </r>
  <r>
    <x v="0"/>
    <x v="1"/>
    <s v="WA"/>
    <x v="2"/>
    <n v="2010"/>
    <n v="2010"/>
    <n v="14239145"/>
    <n v="2"/>
    <x v="1"/>
    <s v="I"/>
    <n v="62"/>
    <n v="31"/>
    <n v="0"/>
    <n v="10"/>
  </r>
  <r>
    <x v="0"/>
    <x v="1"/>
    <s v="WA"/>
    <x v="2"/>
    <n v="2010"/>
    <n v="2010"/>
    <n v="500003604"/>
    <n v="2"/>
    <x v="1"/>
    <s v="I"/>
    <n v="44"/>
    <n v="22"/>
    <n v="0"/>
    <n v="19"/>
  </r>
  <r>
    <x v="0"/>
    <x v="0"/>
    <s v="WA"/>
    <x v="2"/>
    <n v="2010"/>
    <n v="2010"/>
    <n v="19873544"/>
    <n v="1"/>
    <x v="0"/>
    <s v="I"/>
    <n v="0"/>
    <n v="0"/>
    <n v="0"/>
    <n v="50"/>
  </r>
  <r>
    <x v="0"/>
    <x v="0"/>
    <s v="WA"/>
    <x v="2"/>
    <n v="2010"/>
    <n v="2010"/>
    <n v="19884625"/>
    <n v="1"/>
    <x v="0"/>
    <s v="I"/>
    <n v="25"/>
    <n v="25"/>
    <n v="0"/>
    <n v="110"/>
  </r>
  <r>
    <x v="0"/>
    <x v="0"/>
    <s v="WA"/>
    <x v="2"/>
    <n v="2010"/>
    <n v="2010"/>
    <n v="19892287"/>
    <n v="1"/>
    <x v="0"/>
    <s v="I"/>
    <n v="3"/>
    <n v="3"/>
    <n v="0"/>
    <n v="214"/>
  </r>
  <r>
    <x v="0"/>
    <x v="0"/>
    <s v="WA"/>
    <x v="2"/>
    <n v="2010"/>
    <n v="2010"/>
    <n v="500227193"/>
    <n v="1"/>
    <x v="0"/>
    <s v="I"/>
    <n v="0"/>
    <n v="0"/>
    <n v="0"/>
    <n v="16"/>
  </r>
  <r>
    <x v="0"/>
    <x v="0"/>
    <s v="WA"/>
    <x v="2"/>
    <n v="2010"/>
    <n v="2010"/>
    <n v="14128331"/>
    <n v="1"/>
    <x v="0"/>
    <s v="I"/>
    <n v="12"/>
    <n v="12"/>
    <n v="0"/>
    <n v="30"/>
  </r>
  <r>
    <x v="0"/>
    <x v="1"/>
    <s v="WA"/>
    <x v="2"/>
    <n v="2010"/>
    <n v="2010"/>
    <n v="18932227"/>
    <n v="1"/>
    <x v="1"/>
    <s v="I"/>
    <n v="32"/>
    <n v="32"/>
    <n v="0"/>
    <n v="1"/>
  </r>
  <r>
    <x v="0"/>
    <x v="1"/>
    <s v="WA"/>
    <x v="2"/>
    <n v="2010"/>
    <n v="2010"/>
    <n v="500204315"/>
    <n v="2"/>
    <x v="1"/>
    <s v="I"/>
    <n v="56"/>
    <n v="28"/>
    <n v="0"/>
    <n v="14"/>
  </r>
  <r>
    <x v="0"/>
    <x v="0"/>
    <s v="WA"/>
    <x v="2"/>
    <n v="2010"/>
    <n v="2010"/>
    <n v="18555498"/>
    <n v="1"/>
    <x v="0"/>
    <s v="I"/>
    <n v="33"/>
    <n v="33"/>
    <n v="0"/>
    <n v="140"/>
  </r>
  <r>
    <x v="0"/>
    <x v="0"/>
    <s v="WA"/>
    <x v="2"/>
    <n v="2010"/>
    <n v="2010"/>
    <n v="16416050"/>
    <n v="1"/>
    <x v="0"/>
    <s v="I"/>
    <n v="24"/>
    <n v="24"/>
    <n v="0"/>
    <n v="330"/>
  </r>
  <r>
    <x v="0"/>
    <x v="0"/>
    <s v="WA"/>
    <x v="2"/>
    <n v="2010"/>
    <n v="2010"/>
    <n v="17700081"/>
    <n v="1"/>
    <x v="0"/>
    <s v="I"/>
    <n v="8"/>
    <n v="8"/>
    <n v="0"/>
    <n v="280"/>
  </r>
  <r>
    <x v="0"/>
    <x v="0"/>
    <s v="WA"/>
    <x v="2"/>
    <n v="2010"/>
    <n v="2010"/>
    <n v="17678795"/>
    <n v="1"/>
    <x v="0"/>
    <s v="I"/>
    <n v="7"/>
    <n v="7"/>
    <n v="0"/>
    <n v="30"/>
  </r>
  <r>
    <x v="0"/>
    <x v="0"/>
    <s v="WA"/>
    <x v="2"/>
    <n v="2010"/>
    <n v="2010"/>
    <n v="17387572"/>
    <n v="1"/>
    <x v="0"/>
    <s v="I"/>
    <n v="25"/>
    <n v="25"/>
    <n v="0"/>
    <n v="779"/>
  </r>
  <r>
    <x v="0"/>
    <x v="0"/>
    <s v="WA"/>
    <x v="2"/>
    <n v="2010"/>
    <n v="2010"/>
    <n v="17508437"/>
    <n v="1"/>
    <x v="0"/>
    <s v="I"/>
    <n v="22"/>
    <n v="22"/>
    <n v="0"/>
    <n v="213"/>
  </r>
  <r>
    <x v="0"/>
    <x v="0"/>
    <s v="WA"/>
    <x v="2"/>
    <n v="2010"/>
    <n v="2010"/>
    <n v="17115270"/>
    <n v="1"/>
    <x v="0"/>
    <s v="I"/>
    <n v="31"/>
    <n v="31"/>
    <n v="0"/>
    <n v="70"/>
  </r>
  <r>
    <x v="0"/>
    <x v="1"/>
    <s v="WA"/>
    <x v="2"/>
    <n v="2010"/>
    <n v="2010"/>
    <n v="19675618"/>
    <n v="1"/>
    <x v="1"/>
    <s v="I"/>
    <n v="1"/>
    <n v="1"/>
    <n v="0"/>
    <n v="34"/>
  </r>
  <r>
    <x v="0"/>
    <x v="0"/>
    <s v="WA"/>
    <x v="2"/>
    <n v="2010"/>
    <n v="2010"/>
    <n v="16609527"/>
    <n v="1"/>
    <x v="0"/>
    <s v="I"/>
    <n v="17"/>
    <n v="17"/>
    <n v="0"/>
    <n v="273"/>
  </r>
  <r>
    <x v="0"/>
    <x v="1"/>
    <s v="WA"/>
    <x v="2"/>
    <n v="2010"/>
    <n v="2010"/>
    <n v="14051620"/>
    <n v="1"/>
    <x v="1"/>
    <s v="I"/>
    <n v="22"/>
    <n v="22"/>
    <n v="0"/>
    <n v="11"/>
  </r>
  <r>
    <x v="0"/>
    <x v="1"/>
    <s v="WA"/>
    <x v="2"/>
    <n v="2010"/>
    <n v="2010"/>
    <n v="500080709"/>
    <n v="1"/>
    <x v="1"/>
    <s v="I"/>
    <n v="33"/>
    <n v="33"/>
    <n v="0"/>
    <n v="1"/>
  </r>
  <r>
    <x v="0"/>
    <x v="1"/>
    <s v="WA"/>
    <x v="2"/>
    <n v="2010"/>
    <n v="2010"/>
    <n v="500000837"/>
    <n v="1"/>
    <x v="1"/>
    <s v="I"/>
    <n v="3"/>
    <n v="3"/>
    <n v="0"/>
    <n v="12"/>
  </r>
  <r>
    <x v="0"/>
    <x v="0"/>
    <s v="WA"/>
    <x v="2"/>
    <n v="2010"/>
    <n v="2010"/>
    <n v="14761556"/>
    <n v="1"/>
    <x v="0"/>
    <s v="I"/>
    <n v="0"/>
    <n v="0"/>
    <n v="0"/>
    <n v="20"/>
  </r>
  <r>
    <x v="0"/>
    <x v="0"/>
    <s v="WA"/>
    <x v="2"/>
    <n v="2010"/>
    <n v="2010"/>
    <n v="500161547"/>
    <n v="1"/>
    <x v="0"/>
    <s v="I"/>
    <n v="0"/>
    <n v="0"/>
    <n v="0"/>
    <n v="112"/>
  </r>
  <r>
    <x v="0"/>
    <x v="0"/>
    <s v="WA"/>
    <x v="2"/>
    <n v="2010"/>
    <n v="2010"/>
    <n v="14375470"/>
    <n v="1"/>
    <x v="0"/>
    <s v="I"/>
    <n v="18"/>
    <n v="18"/>
    <n v="0"/>
    <n v="60"/>
  </r>
  <r>
    <x v="0"/>
    <x v="1"/>
    <s v="WA"/>
    <x v="2"/>
    <n v="2010"/>
    <n v="2010"/>
    <n v="16121480"/>
    <n v="1"/>
    <x v="1"/>
    <s v="I"/>
    <n v="2"/>
    <n v="2"/>
    <n v="0"/>
    <n v="1"/>
  </r>
  <r>
    <x v="0"/>
    <x v="0"/>
    <s v="WA"/>
    <x v="2"/>
    <n v="2010"/>
    <n v="2010"/>
    <n v="16123256"/>
    <n v="1"/>
    <x v="0"/>
    <s v="I"/>
    <n v="20"/>
    <n v="20"/>
    <n v="0"/>
    <n v="770"/>
  </r>
  <r>
    <x v="0"/>
    <x v="0"/>
    <s v="WA"/>
    <x v="2"/>
    <n v="2010"/>
    <n v="2010"/>
    <n v="500209626"/>
    <n v="1"/>
    <x v="0"/>
    <s v="I"/>
    <n v="0"/>
    <n v="0"/>
    <n v="0"/>
    <n v="29"/>
  </r>
  <r>
    <x v="0"/>
    <x v="0"/>
    <s v="WA"/>
    <x v="2"/>
    <n v="2011"/>
    <n v="2011"/>
    <n v="14128252"/>
    <n v="1"/>
    <x v="0"/>
    <s v="I"/>
    <n v="55"/>
    <n v="55"/>
    <n v="0"/>
    <n v="20"/>
  </r>
  <r>
    <x v="0"/>
    <x v="0"/>
    <s v="WA"/>
    <x v="2"/>
    <n v="2011"/>
    <n v="2011"/>
    <n v="14128903"/>
    <n v="1"/>
    <x v="0"/>
    <s v="I"/>
    <n v="56"/>
    <n v="56"/>
    <n v="0"/>
    <n v="30"/>
  </r>
  <r>
    <x v="0"/>
    <x v="0"/>
    <s v="WA"/>
    <x v="2"/>
    <n v="2011"/>
    <n v="2011"/>
    <n v="17630656"/>
    <n v="1"/>
    <x v="2"/>
    <s v="I"/>
    <n v="4"/>
    <n v="4"/>
    <n v="0"/>
    <n v="99930"/>
  </r>
  <r>
    <x v="0"/>
    <x v="1"/>
    <s v="WA"/>
    <x v="3"/>
    <n v="2011"/>
    <n v="2011"/>
    <n v="18999880"/>
    <n v="1"/>
    <x v="1"/>
    <s v="I"/>
    <n v="32"/>
    <n v="32"/>
    <n v="0"/>
    <n v="52"/>
  </r>
  <r>
    <x v="0"/>
    <x v="0"/>
    <s v="WA"/>
    <x v="3"/>
    <n v="2011"/>
    <n v="2011"/>
    <n v="18670250"/>
    <n v="1"/>
    <x v="0"/>
    <s v="I"/>
    <n v="33"/>
    <n v="33"/>
    <n v="0"/>
    <n v="20"/>
  </r>
  <r>
    <x v="0"/>
    <x v="0"/>
    <s v="WA"/>
    <x v="2"/>
    <n v="2011"/>
    <n v="2011"/>
    <n v="500162071"/>
    <n v="1"/>
    <x v="0"/>
    <s v="I"/>
    <n v="27"/>
    <n v="27"/>
    <n v="0"/>
    <n v="1393"/>
  </r>
  <r>
    <x v="0"/>
    <x v="0"/>
    <s v="WA"/>
    <x v="2"/>
    <n v="2011"/>
    <n v="2011"/>
    <n v="19325166"/>
    <n v="1"/>
    <x v="0"/>
    <s v="I"/>
    <n v="0"/>
    <n v="0"/>
    <n v="0"/>
    <n v="52"/>
  </r>
  <r>
    <x v="0"/>
    <x v="1"/>
    <s v="WA"/>
    <x v="3"/>
    <n v="2011"/>
    <n v="2011"/>
    <n v="18046211"/>
    <n v="1"/>
    <x v="1"/>
    <s v="I"/>
    <n v="31"/>
    <n v="31"/>
    <n v="0"/>
    <n v="3"/>
  </r>
  <r>
    <x v="0"/>
    <x v="0"/>
    <s v="WA"/>
    <x v="3"/>
    <n v="2011"/>
    <n v="2011"/>
    <n v="18115545"/>
    <n v="1"/>
    <x v="0"/>
    <s v="I"/>
    <n v="2"/>
    <n v="2"/>
    <n v="0"/>
    <n v="90"/>
  </r>
  <r>
    <x v="0"/>
    <x v="0"/>
    <s v="WA"/>
    <x v="3"/>
    <n v="2011"/>
    <n v="2011"/>
    <n v="18256934"/>
    <n v="1"/>
    <x v="0"/>
    <s v="I"/>
    <n v="24"/>
    <n v="24"/>
    <n v="0"/>
    <n v="784"/>
  </r>
  <r>
    <x v="0"/>
    <x v="1"/>
    <s v="WA"/>
    <x v="3"/>
    <n v="2011"/>
    <n v="2011"/>
    <n v="18893732"/>
    <n v="1"/>
    <x v="1"/>
    <s v="I"/>
    <n v="0"/>
    <n v="0"/>
    <n v="0"/>
    <n v="44"/>
  </r>
  <r>
    <x v="0"/>
    <x v="0"/>
    <s v="WA"/>
    <x v="3"/>
    <n v="2011"/>
    <n v="2011"/>
    <n v="18893997"/>
    <n v="1"/>
    <x v="0"/>
    <s v="I"/>
    <n v="18"/>
    <n v="18"/>
    <n v="0"/>
    <n v="40"/>
  </r>
  <r>
    <x v="0"/>
    <x v="0"/>
    <s v="WA"/>
    <x v="2"/>
    <n v="2011"/>
    <n v="2011"/>
    <n v="19363792"/>
    <n v="1"/>
    <x v="0"/>
    <s v="I"/>
    <n v="30"/>
    <n v="30"/>
    <n v="0"/>
    <n v="962"/>
  </r>
  <r>
    <x v="0"/>
    <x v="1"/>
    <s v="WA"/>
    <x v="2"/>
    <n v="2011"/>
    <n v="2011"/>
    <n v="446355000"/>
    <n v="1"/>
    <x v="1"/>
    <s v="I"/>
    <n v="30"/>
    <n v="30"/>
    <n v="0"/>
    <n v="9"/>
  </r>
  <r>
    <x v="0"/>
    <x v="0"/>
    <s v="WA"/>
    <x v="3"/>
    <n v="2011"/>
    <n v="2011"/>
    <n v="19115078"/>
    <n v="1"/>
    <x v="0"/>
    <s v="I"/>
    <n v="33"/>
    <n v="33"/>
    <n v="0"/>
    <n v="100"/>
  </r>
  <r>
    <x v="0"/>
    <x v="0"/>
    <s v="WA"/>
    <x v="2"/>
    <n v="2011"/>
    <n v="2011"/>
    <n v="500147903"/>
    <n v="1"/>
    <x v="0"/>
    <s v="I"/>
    <n v="0"/>
    <n v="0"/>
    <n v="0"/>
    <n v="50"/>
  </r>
  <r>
    <x v="0"/>
    <x v="1"/>
    <s v="WA"/>
    <x v="3"/>
    <n v="2011"/>
    <n v="2011"/>
    <n v="500155774"/>
    <n v="1"/>
    <x v="1"/>
    <s v="I"/>
    <n v="21"/>
    <n v="21"/>
    <n v="0"/>
    <n v="142"/>
  </r>
  <r>
    <x v="1"/>
    <x v="1"/>
    <s v="WA"/>
    <x v="3"/>
    <n v="2011"/>
    <n v="2011"/>
    <n v="17825133"/>
    <n v="11"/>
    <x v="1"/>
    <s v="I"/>
    <n v="335"/>
    <n v="30.454545454545453"/>
    <n v="0"/>
    <n v="92"/>
  </r>
  <r>
    <x v="0"/>
    <x v="0"/>
    <s v="WA"/>
    <x v="3"/>
    <n v="2011"/>
    <n v="2011"/>
    <n v="18380773"/>
    <n v="3"/>
    <x v="0"/>
    <s v="I"/>
    <n v="58"/>
    <n v="19.333333333333332"/>
    <n v="0"/>
    <n v="500"/>
  </r>
  <r>
    <x v="0"/>
    <x v="0"/>
    <s v="WA"/>
    <x v="3"/>
    <n v="2011"/>
    <n v="2011"/>
    <n v="18384322"/>
    <n v="2"/>
    <x v="0"/>
    <s v="I"/>
    <n v="37"/>
    <n v="18.5"/>
    <n v="0"/>
    <n v="1670"/>
  </r>
  <r>
    <x v="0"/>
    <x v="0"/>
    <s v="WA"/>
    <x v="3"/>
    <n v="2011"/>
    <n v="2011"/>
    <n v="16419857"/>
    <n v="1"/>
    <x v="0"/>
    <s v="I"/>
    <n v="0"/>
    <n v="0"/>
    <n v="0"/>
    <n v="60"/>
  </r>
  <r>
    <x v="0"/>
    <x v="0"/>
    <s v="WA"/>
    <x v="3"/>
    <n v="2011"/>
    <n v="2011"/>
    <n v="16238358"/>
    <n v="1"/>
    <x v="0"/>
    <s v="I"/>
    <n v="33"/>
    <n v="33"/>
    <n v="0"/>
    <n v="40"/>
  </r>
  <r>
    <x v="0"/>
    <x v="0"/>
    <s v="WA"/>
    <x v="3"/>
    <n v="2011"/>
    <n v="2011"/>
    <n v="500247362"/>
    <n v="1"/>
    <x v="0"/>
    <s v="I"/>
    <n v="33"/>
    <n v="33"/>
    <n v="0"/>
    <n v="1"/>
  </r>
  <r>
    <x v="0"/>
    <x v="0"/>
    <s v="WA"/>
    <x v="3"/>
    <n v="2011"/>
    <n v="2011"/>
    <n v="16263585"/>
    <n v="1"/>
    <x v="0"/>
    <s v="I"/>
    <n v="0"/>
    <n v="0"/>
    <n v="0"/>
    <n v="76"/>
  </r>
  <r>
    <x v="0"/>
    <x v="0"/>
    <s v="WA"/>
    <x v="3"/>
    <n v="2011"/>
    <n v="2011"/>
    <n v="500094132"/>
    <n v="1"/>
    <x v="0"/>
    <s v="I"/>
    <n v="30"/>
    <n v="30"/>
    <n v="0"/>
    <n v="180"/>
  </r>
  <r>
    <x v="0"/>
    <x v="0"/>
    <s v="WA"/>
    <x v="3"/>
    <n v="2011"/>
    <n v="2011"/>
    <n v="14636830"/>
    <n v="1"/>
    <x v="0"/>
    <s v="I"/>
    <n v="31"/>
    <n v="31"/>
    <n v="0"/>
    <n v="140"/>
  </r>
  <r>
    <x v="0"/>
    <x v="0"/>
    <s v="WA"/>
    <x v="3"/>
    <n v="2011"/>
    <n v="2011"/>
    <n v="14956471"/>
    <n v="1"/>
    <x v="0"/>
    <s v="I"/>
    <n v="31"/>
    <n v="31"/>
    <n v="0"/>
    <n v="56"/>
  </r>
  <r>
    <x v="0"/>
    <x v="0"/>
    <s v="WA"/>
    <x v="3"/>
    <n v="2011"/>
    <n v="2011"/>
    <n v="15812974"/>
    <n v="2"/>
    <x v="0"/>
    <s v="I"/>
    <n v="63"/>
    <n v="31.5"/>
    <n v="0"/>
    <n v="110"/>
  </r>
  <r>
    <x v="1"/>
    <x v="0"/>
    <s v="WA"/>
    <x v="3"/>
    <n v="2011"/>
    <n v="2011"/>
    <n v="500244152"/>
    <n v="6"/>
    <x v="0"/>
    <s v="I"/>
    <n v="186"/>
    <n v="31"/>
    <n v="0"/>
    <n v="2362"/>
  </r>
  <r>
    <x v="0"/>
    <x v="1"/>
    <s v="WA"/>
    <x v="3"/>
    <n v="2011"/>
    <n v="2011"/>
    <n v="15094661"/>
    <n v="1"/>
    <x v="1"/>
    <s v="I"/>
    <n v="0"/>
    <n v="0"/>
    <n v="0"/>
    <n v="282"/>
  </r>
  <r>
    <x v="0"/>
    <x v="1"/>
    <s v="WA"/>
    <x v="3"/>
    <n v="2011"/>
    <n v="2011"/>
    <n v="500132027"/>
    <n v="1"/>
    <x v="1"/>
    <s v="I"/>
    <n v="49"/>
    <n v="49"/>
    <n v="0"/>
    <n v="18"/>
  </r>
  <r>
    <x v="0"/>
    <x v="0"/>
    <s v="WA"/>
    <x v="3"/>
    <n v="2011"/>
    <n v="2011"/>
    <n v="14860739"/>
    <n v="1"/>
    <x v="0"/>
    <s v="I"/>
    <n v="30"/>
    <n v="30"/>
    <n v="0"/>
    <n v="4"/>
  </r>
  <r>
    <x v="0"/>
    <x v="0"/>
    <s v="WA"/>
    <x v="3"/>
    <n v="2011"/>
    <n v="2011"/>
    <n v="500158929"/>
    <n v="1"/>
    <x v="0"/>
    <s v="I"/>
    <n v="0"/>
    <n v="0"/>
    <n v="0"/>
    <n v="23"/>
  </r>
  <r>
    <x v="0"/>
    <x v="0"/>
    <s v="WA"/>
    <x v="3"/>
    <n v="2011"/>
    <n v="2011"/>
    <n v="500034047"/>
    <n v="1"/>
    <x v="0"/>
    <s v="I"/>
    <n v="25"/>
    <n v="25"/>
    <n v="0"/>
    <n v="1205"/>
  </r>
  <r>
    <x v="0"/>
    <x v="0"/>
    <s v="WA"/>
    <x v="3"/>
    <n v="2011"/>
    <n v="2011"/>
    <n v="19771072"/>
    <n v="1"/>
    <x v="0"/>
    <s v="I"/>
    <n v="29"/>
    <n v="29"/>
    <n v="0"/>
    <n v="20"/>
  </r>
  <r>
    <x v="1"/>
    <x v="0"/>
    <s v="WA"/>
    <x v="3"/>
    <n v="2011"/>
    <n v="2011"/>
    <n v="500083560"/>
    <n v="5"/>
    <x v="0"/>
    <s v="I"/>
    <n v="148"/>
    <n v="29.6"/>
    <n v="0"/>
    <n v="18"/>
  </r>
  <r>
    <x v="0"/>
    <x v="0"/>
    <s v="WA"/>
    <x v="3"/>
    <n v="2011"/>
    <n v="2011"/>
    <n v="500018002"/>
    <n v="1"/>
    <x v="0"/>
    <s v="I"/>
    <n v="14"/>
    <n v="14"/>
    <n v="0"/>
    <n v="227"/>
  </r>
  <r>
    <x v="0"/>
    <x v="0"/>
    <s v="WA"/>
    <x v="3"/>
    <n v="2011"/>
    <n v="2011"/>
    <n v="446345914"/>
    <n v="1"/>
    <x v="0"/>
    <s v="I"/>
    <n v="34"/>
    <n v="34"/>
    <n v="0"/>
    <n v="80"/>
  </r>
  <r>
    <x v="0"/>
    <x v="0"/>
    <s v="WA"/>
    <x v="3"/>
    <n v="2011"/>
    <n v="2011"/>
    <n v="19896876"/>
    <n v="4"/>
    <x v="0"/>
    <s v="I"/>
    <n v="65"/>
    <n v="16.25"/>
    <n v="0"/>
    <n v="762"/>
  </r>
  <r>
    <x v="0"/>
    <x v="0"/>
    <s v="WA"/>
    <x v="3"/>
    <n v="2011"/>
    <n v="2011"/>
    <n v="500061433"/>
    <n v="1"/>
    <x v="0"/>
    <s v="I"/>
    <n v="0"/>
    <n v="0"/>
    <n v="0"/>
    <n v="367"/>
  </r>
  <r>
    <x v="0"/>
    <x v="0"/>
    <s v="WA"/>
    <x v="3"/>
    <n v="2011"/>
    <n v="2011"/>
    <n v="17333746"/>
    <n v="3"/>
    <x v="0"/>
    <s v="I"/>
    <n v="40"/>
    <n v="13.333333333333334"/>
    <n v="0"/>
    <n v="79"/>
  </r>
  <r>
    <x v="0"/>
    <x v="0"/>
    <s v="WA"/>
    <x v="3"/>
    <n v="2011"/>
    <n v="2011"/>
    <n v="500029168"/>
    <n v="1"/>
    <x v="0"/>
    <s v="I"/>
    <n v="4"/>
    <n v="4"/>
    <n v="0"/>
    <n v="71"/>
  </r>
  <r>
    <x v="0"/>
    <x v="0"/>
    <s v="WA"/>
    <x v="3"/>
    <n v="2011"/>
    <n v="2011"/>
    <n v="19665203"/>
    <n v="1"/>
    <x v="0"/>
    <s v="I"/>
    <n v="0"/>
    <n v="0"/>
    <n v="0"/>
    <n v="46"/>
  </r>
  <r>
    <x v="0"/>
    <x v="1"/>
    <s v="WA"/>
    <x v="3"/>
    <n v="2011"/>
    <n v="2011"/>
    <n v="500009659"/>
    <n v="1"/>
    <x v="1"/>
    <s v="I"/>
    <n v="0"/>
    <n v="0"/>
    <n v="0"/>
    <n v="1"/>
  </r>
  <r>
    <x v="0"/>
    <x v="0"/>
    <s v="WA"/>
    <x v="3"/>
    <n v="2011"/>
    <n v="2011"/>
    <n v="19255906"/>
    <n v="2"/>
    <x v="0"/>
    <s v="I"/>
    <n v="45"/>
    <n v="22.5"/>
    <n v="0"/>
    <n v="90"/>
  </r>
  <r>
    <x v="0"/>
    <x v="0"/>
    <s v="WA"/>
    <x v="3"/>
    <n v="2011"/>
    <n v="2011"/>
    <n v="18951088"/>
    <n v="1"/>
    <x v="0"/>
    <s v="I"/>
    <n v="0"/>
    <n v="0"/>
    <n v="0"/>
    <n v="16"/>
  </r>
  <r>
    <x v="0"/>
    <x v="0"/>
    <s v="WA"/>
    <x v="3"/>
    <n v="2011"/>
    <n v="2011"/>
    <n v="18998593"/>
    <n v="1"/>
    <x v="0"/>
    <s v="I"/>
    <n v="0"/>
    <n v="0"/>
    <n v="0"/>
    <n v="10"/>
  </r>
  <r>
    <x v="0"/>
    <x v="0"/>
    <s v="WA"/>
    <x v="3"/>
    <n v="2011"/>
    <n v="2011"/>
    <n v="500247527"/>
    <n v="2"/>
    <x v="0"/>
    <s v="I"/>
    <n v="52"/>
    <n v="26"/>
    <n v="0"/>
    <n v="430"/>
  </r>
  <r>
    <x v="0"/>
    <x v="0"/>
    <s v="WA"/>
    <x v="3"/>
    <n v="2011"/>
    <n v="2011"/>
    <n v="18696494"/>
    <n v="1"/>
    <x v="0"/>
    <s v="I"/>
    <n v="0"/>
    <n v="0"/>
    <n v="0"/>
    <n v="30"/>
  </r>
  <r>
    <x v="0"/>
    <x v="0"/>
    <s v="WA"/>
    <x v="3"/>
    <n v="2011"/>
    <n v="2011"/>
    <n v="500225853"/>
    <n v="1"/>
    <x v="0"/>
    <s v="I"/>
    <n v="0"/>
    <n v="0"/>
    <n v="0"/>
    <n v="21"/>
  </r>
  <r>
    <x v="0"/>
    <x v="0"/>
    <s v="WA"/>
    <x v="3"/>
    <n v="2011"/>
    <n v="2011"/>
    <n v="18385518"/>
    <n v="1"/>
    <x v="0"/>
    <s v="I"/>
    <n v="5"/>
    <n v="5"/>
    <n v="0"/>
    <n v="434"/>
  </r>
  <r>
    <x v="0"/>
    <x v="0"/>
    <s v="WA"/>
    <x v="3"/>
    <n v="2011"/>
    <n v="2011"/>
    <n v="19037279"/>
    <n v="1"/>
    <x v="0"/>
    <s v="I"/>
    <n v="0"/>
    <n v="0"/>
    <n v="0"/>
    <n v="170"/>
  </r>
  <r>
    <x v="0"/>
    <x v="0"/>
    <s v="WA"/>
    <x v="3"/>
    <n v="2011"/>
    <n v="2011"/>
    <n v="14853267"/>
    <n v="1"/>
    <x v="0"/>
    <s v="I"/>
    <n v="17"/>
    <n v="17"/>
    <n v="0"/>
    <n v="30"/>
  </r>
  <r>
    <x v="0"/>
    <x v="1"/>
    <s v="WA"/>
    <x v="3"/>
    <n v="2011"/>
    <n v="2011"/>
    <n v="500127599"/>
    <n v="1"/>
    <x v="1"/>
    <s v="I"/>
    <n v="10"/>
    <n v="10"/>
    <n v="0"/>
    <n v="4"/>
  </r>
  <r>
    <x v="0"/>
    <x v="1"/>
    <s v="WA"/>
    <x v="3"/>
    <n v="2011"/>
    <n v="2011"/>
    <n v="17822039"/>
    <n v="2"/>
    <x v="1"/>
    <s v="I"/>
    <n v="42"/>
    <n v="21"/>
    <n v="0"/>
    <n v="113"/>
  </r>
  <r>
    <x v="0"/>
    <x v="0"/>
    <s v="WA"/>
    <x v="3"/>
    <n v="2011"/>
    <n v="2011"/>
    <n v="17706265"/>
    <n v="1"/>
    <x v="0"/>
    <s v="I"/>
    <n v="49"/>
    <n v="49"/>
    <n v="0"/>
    <n v="420"/>
  </r>
  <r>
    <x v="0"/>
    <x v="0"/>
    <s v="WA"/>
    <x v="3"/>
    <n v="2011"/>
    <n v="2011"/>
    <n v="17193242"/>
    <n v="2"/>
    <x v="0"/>
    <s v="I"/>
    <n v="56"/>
    <n v="28"/>
    <n v="0"/>
    <n v="120"/>
  </r>
  <r>
    <x v="0"/>
    <x v="0"/>
    <s v="WA"/>
    <x v="3"/>
    <n v="2011"/>
    <n v="2011"/>
    <n v="18289630"/>
    <n v="1"/>
    <x v="0"/>
    <s v="I"/>
    <n v="0"/>
    <n v="0"/>
    <n v="0"/>
    <n v="20"/>
  </r>
  <r>
    <x v="1"/>
    <x v="0"/>
    <s v="WA"/>
    <x v="3"/>
    <n v="2011"/>
    <n v="2011"/>
    <n v="16399603"/>
    <n v="3"/>
    <x v="0"/>
    <s v="I"/>
    <n v="94"/>
    <n v="31.333333333333332"/>
    <n v="0"/>
    <n v="13"/>
  </r>
  <r>
    <x v="0"/>
    <x v="1"/>
    <s v="WA"/>
    <x v="3"/>
    <n v="2011"/>
    <n v="2011"/>
    <n v="15945255"/>
    <n v="1"/>
    <x v="1"/>
    <s v="I"/>
    <n v="28"/>
    <n v="28"/>
    <n v="0"/>
    <n v="9"/>
  </r>
  <r>
    <x v="0"/>
    <x v="0"/>
    <s v="WA"/>
    <x v="3"/>
    <n v="2011"/>
    <n v="2011"/>
    <n v="15171590"/>
    <n v="1"/>
    <x v="0"/>
    <s v="I"/>
    <n v="0"/>
    <n v="0"/>
    <n v="0"/>
    <n v="92"/>
  </r>
  <r>
    <x v="0"/>
    <x v="0"/>
    <s v="WA"/>
    <x v="3"/>
    <n v="2011"/>
    <n v="2011"/>
    <n v="500031881"/>
    <n v="1"/>
    <x v="0"/>
    <s v="I"/>
    <n v="0"/>
    <n v="0"/>
    <n v="0"/>
    <n v="10"/>
  </r>
  <r>
    <x v="0"/>
    <x v="1"/>
    <s v="WA"/>
    <x v="3"/>
    <n v="2011"/>
    <n v="2011"/>
    <n v="500047203"/>
    <n v="1"/>
    <x v="1"/>
    <s v="I"/>
    <n v="1"/>
    <n v="1"/>
    <n v="0"/>
    <n v="1"/>
  </r>
  <r>
    <x v="0"/>
    <x v="0"/>
    <s v="WA"/>
    <x v="3"/>
    <n v="2011"/>
    <n v="2011"/>
    <n v="15424803"/>
    <n v="1"/>
    <x v="0"/>
    <s v="I"/>
    <n v="10"/>
    <n v="10"/>
    <n v="0"/>
    <n v="893"/>
  </r>
  <r>
    <x v="0"/>
    <x v="0"/>
    <s v="WA"/>
    <x v="3"/>
    <n v="2011"/>
    <n v="2011"/>
    <n v="14955301"/>
    <n v="1"/>
    <x v="0"/>
    <s v="I"/>
    <n v="17"/>
    <n v="17"/>
    <n v="0"/>
    <n v="32"/>
  </r>
  <r>
    <x v="0"/>
    <x v="0"/>
    <s v="WA"/>
    <x v="3"/>
    <n v="2011"/>
    <n v="2011"/>
    <n v="500218227"/>
    <n v="2"/>
    <x v="0"/>
    <s v="I"/>
    <n v="39"/>
    <n v="19.5"/>
    <n v="0"/>
    <n v="748"/>
  </r>
  <r>
    <x v="0"/>
    <x v="1"/>
    <s v="WA"/>
    <x v="3"/>
    <n v="2011"/>
    <n v="2011"/>
    <n v="500221538"/>
    <n v="2"/>
    <x v="1"/>
    <s v="I"/>
    <n v="39"/>
    <n v="19.5"/>
    <n v="0"/>
    <n v="13"/>
  </r>
  <r>
    <x v="0"/>
    <x v="0"/>
    <s v="WA"/>
    <x v="3"/>
    <n v="2011"/>
    <n v="2011"/>
    <n v="14176042"/>
    <n v="2"/>
    <x v="0"/>
    <s v="I"/>
    <n v="57"/>
    <n v="28.5"/>
    <n v="0"/>
    <n v="310"/>
  </r>
  <r>
    <x v="0"/>
    <x v="1"/>
    <s v="WA"/>
    <x v="3"/>
    <n v="2011"/>
    <n v="2011"/>
    <n v="500077464"/>
    <n v="1"/>
    <x v="1"/>
    <s v="I"/>
    <n v="0"/>
    <n v="0"/>
    <n v="0"/>
    <n v="2"/>
  </r>
  <r>
    <x v="0"/>
    <x v="0"/>
    <s v="WA"/>
    <x v="3"/>
    <n v="2011"/>
    <n v="2011"/>
    <n v="19945467"/>
    <n v="2"/>
    <x v="0"/>
    <s v="I"/>
    <n v="27"/>
    <n v="13.5"/>
    <n v="0"/>
    <n v="304"/>
  </r>
  <r>
    <x v="0"/>
    <x v="0"/>
    <s v="WA"/>
    <x v="3"/>
    <n v="2011"/>
    <n v="2011"/>
    <n v="19603461"/>
    <n v="1"/>
    <x v="0"/>
    <s v="I"/>
    <n v="0"/>
    <n v="0"/>
    <n v="0"/>
    <n v="40"/>
  </r>
  <r>
    <x v="0"/>
    <x v="1"/>
    <s v="WA"/>
    <x v="3"/>
    <n v="2011"/>
    <n v="2011"/>
    <n v="19698015"/>
    <n v="2"/>
    <x v="1"/>
    <s v="I"/>
    <n v="36"/>
    <n v="18"/>
    <n v="0"/>
    <n v="24"/>
  </r>
  <r>
    <x v="0"/>
    <x v="1"/>
    <s v="WA"/>
    <x v="3"/>
    <n v="2011"/>
    <n v="2011"/>
    <n v="19614737"/>
    <n v="3"/>
    <x v="1"/>
    <s v="I"/>
    <n v="67"/>
    <n v="22.333333333333332"/>
    <n v="0"/>
    <n v="26"/>
  </r>
  <r>
    <x v="0"/>
    <x v="0"/>
    <s v="WA"/>
    <x v="3"/>
    <n v="2011"/>
    <n v="2011"/>
    <n v="18671508"/>
    <n v="3"/>
    <x v="0"/>
    <s v="I"/>
    <n v="63"/>
    <n v="21"/>
    <n v="0"/>
    <n v="100"/>
  </r>
  <r>
    <x v="0"/>
    <x v="1"/>
    <s v="WA"/>
    <x v="3"/>
    <n v="2011"/>
    <n v="2011"/>
    <n v="500046660"/>
    <n v="1"/>
    <x v="1"/>
    <s v="I"/>
    <n v="25"/>
    <n v="25"/>
    <n v="0"/>
    <n v="55"/>
  </r>
  <r>
    <x v="0"/>
    <x v="0"/>
    <s v="WA"/>
    <x v="3"/>
    <n v="2011"/>
    <n v="2011"/>
    <n v="18652837"/>
    <n v="1"/>
    <x v="0"/>
    <s v="I"/>
    <n v="259"/>
    <n v="259"/>
    <n v="0"/>
    <n v="160"/>
  </r>
  <r>
    <x v="0"/>
    <x v="0"/>
    <s v="WA"/>
    <x v="3"/>
    <n v="2011"/>
    <n v="2011"/>
    <n v="500240665"/>
    <n v="1"/>
    <x v="0"/>
    <s v="I"/>
    <n v="0"/>
    <n v="0"/>
    <n v="0"/>
    <n v="15"/>
  </r>
  <r>
    <x v="0"/>
    <x v="0"/>
    <s v="WA"/>
    <x v="3"/>
    <n v="2011"/>
    <n v="2011"/>
    <n v="19266754"/>
    <n v="1"/>
    <x v="0"/>
    <s v="I"/>
    <n v="0"/>
    <n v="0"/>
    <n v="0"/>
    <n v="70"/>
  </r>
  <r>
    <x v="1"/>
    <x v="1"/>
    <s v="WA"/>
    <x v="3"/>
    <n v="2011"/>
    <n v="2011"/>
    <n v="19012950"/>
    <n v="2"/>
    <x v="1"/>
    <s v="I"/>
    <n v="41"/>
    <n v="20.5"/>
    <n v="0"/>
    <n v="77"/>
  </r>
  <r>
    <x v="0"/>
    <x v="1"/>
    <s v="WA"/>
    <x v="3"/>
    <n v="2011"/>
    <n v="2011"/>
    <n v="500143945"/>
    <n v="1"/>
    <x v="1"/>
    <s v="I"/>
    <n v="0"/>
    <n v="0"/>
    <n v="0"/>
    <n v="7"/>
  </r>
  <r>
    <x v="0"/>
    <x v="0"/>
    <s v="WA"/>
    <x v="3"/>
    <n v="2011"/>
    <n v="2011"/>
    <n v="18349420"/>
    <n v="2"/>
    <x v="0"/>
    <s v="I"/>
    <n v="54"/>
    <n v="27"/>
    <n v="0"/>
    <n v="150"/>
  </r>
  <r>
    <x v="0"/>
    <x v="0"/>
    <s v="WA"/>
    <x v="3"/>
    <n v="2011"/>
    <n v="2011"/>
    <n v="16517396"/>
    <n v="1"/>
    <x v="0"/>
    <s v="I"/>
    <n v="27"/>
    <n v="27"/>
    <n v="0"/>
    <n v="1"/>
  </r>
  <r>
    <x v="0"/>
    <x v="1"/>
    <s v="WA"/>
    <x v="3"/>
    <n v="2011"/>
    <n v="2011"/>
    <n v="436320015"/>
    <n v="1"/>
    <x v="1"/>
    <s v="I"/>
    <n v="7"/>
    <n v="7"/>
    <n v="0"/>
    <n v="19"/>
  </r>
  <r>
    <x v="0"/>
    <x v="0"/>
    <s v="WA"/>
    <x v="3"/>
    <n v="2011"/>
    <n v="2011"/>
    <n v="16925514"/>
    <n v="1"/>
    <x v="0"/>
    <s v="I"/>
    <n v="12"/>
    <n v="12"/>
    <n v="0"/>
    <n v="220"/>
  </r>
  <r>
    <x v="0"/>
    <x v="0"/>
    <s v="WA"/>
    <x v="3"/>
    <n v="2011"/>
    <n v="2011"/>
    <n v="16802096"/>
    <n v="2"/>
    <x v="0"/>
    <s v="I"/>
    <n v="45"/>
    <n v="22.5"/>
    <n v="0"/>
    <n v="1610"/>
  </r>
  <r>
    <x v="0"/>
    <x v="1"/>
    <s v="WA"/>
    <x v="3"/>
    <n v="2011"/>
    <n v="2011"/>
    <n v="403315421"/>
    <n v="1"/>
    <x v="1"/>
    <s v="I"/>
    <n v="22"/>
    <n v="22"/>
    <n v="0"/>
    <n v="65"/>
  </r>
  <r>
    <x v="0"/>
    <x v="1"/>
    <s v="WA"/>
    <x v="3"/>
    <n v="2011"/>
    <n v="2011"/>
    <n v="387072029"/>
    <n v="1"/>
    <x v="1"/>
    <s v="I"/>
    <n v="1"/>
    <n v="1"/>
    <n v="0"/>
    <n v="15"/>
  </r>
  <r>
    <x v="0"/>
    <x v="1"/>
    <s v="WA"/>
    <x v="3"/>
    <n v="2011"/>
    <n v="2011"/>
    <n v="500109336"/>
    <n v="1"/>
    <x v="1"/>
    <s v="I"/>
    <n v="0"/>
    <n v="0"/>
    <n v="0"/>
    <n v="2"/>
  </r>
  <r>
    <x v="0"/>
    <x v="0"/>
    <s v="WA"/>
    <x v="3"/>
    <n v="2011"/>
    <n v="2011"/>
    <n v="15881140"/>
    <n v="1"/>
    <x v="0"/>
    <s v="I"/>
    <n v="16"/>
    <n v="16"/>
    <n v="0"/>
    <n v="130"/>
  </r>
  <r>
    <x v="0"/>
    <x v="1"/>
    <s v="WA"/>
    <x v="3"/>
    <n v="2011"/>
    <n v="2011"/>
    <n v="14142773"/>
    <n v="1"/>
    <x v="1"/>
    <s v="I"/>
    <n v="19"/>
    <n v="19"/>
    <n v="0"/>
    <n v="31"/>
  </r>
  <r>
    <x v="0"/>
    <x v="1"/>
    <s v="WA"/>
    <x v="3"/>
    <n v="2011"/>
    <n v="2011"/>
    <n v="500252390"/>
    <n v="1"/>
    <x v="1"/>
    <s v="I"/>
    <n v="2"/>
    <n v="2"/>
    <n v="0"/>
    <n v="2"/>
  </r>
  <r>
    <x v="0"/>
    <x v="0"/>
    <s v="WA"/>
    <x v="3"/>
    <n v="2011"/>
    <n v="2011"/>
    <n v="19581087"/>
    <n v="1"/>
    <x v="0"/>
    <s v="I"/>
    <n v="27"/>
    <n v="27"/>
    <n v="0"/>
    <n v="1"/>
  </r>
  <r>
    <x v="0"/>
    <x v="0"/>
    <s v="WA"/>
    <x v="3"/>
    <n v="2011"/>
    <n v="2011"/>
    <n v="16160498"/>
    <n v="1"/>
    <x v="0"/>
    <s v="I"/>
    <n v="27"/>
    <n v="27"/>
    <n v="0"/>
    <n v="32"/>
  </r>
  <r>
    <x v="0"/>
    <x v="0"/>
    <s v="WA"/>
    <x v="3"/>
    <n v="2011"/>
    <n v="2011"/>
    <n v="19603542"/>
    <n v="1"/>
    <x v="0"/>
    <s v="I"/>
    <n v="1"/>
    <n v="1"/>
    <n v="0"/>
    <n v="10"/>
  </r>
  <r>
    <x v="0"/>
    <x v="0"/>
    <s v="WA"/>
    <x v="3"/>
    <n v="2011"/>
    <n v="2011"/>
    <n v="17651166"/>
    <n v="1"/>
    <x v="0"/>
    <s v="I"/>
    <n v="16"/>
    <n v="16"/>
    <n v="0"/>
    <n v="508"/>
  </r>
  <r>
    <x v="0"/>
    <x v="1"/>
    <s v="WA"/>
    <x v="3"/>
    <n v="2011"/>
    <n v="2011"/>
    <n v="19728235"/>
    <n v="2"/>
    <x v="1"/>
    <s v="I"/>
    <n v="64"/>
    <n v="32"/>
    <n v="0"/>
    <n v="23"/>
  </r>
  <r>
    <x v="0"/>
    <x v="0"/>
    <s v="WA"/>
    <x v="3"/>
    <n v="2011"/>
    <n v="2011"/>
    <n v="19879325"/>
    <n v="1"/>
    <x v="2"/>
    <s v="I"/>
    <n v="1"/>
    <n v="1"/>
    <n v="0"/>
    <n v="99850"/>
  </r>
  <r>
    <x v="0"/>
    <x v="0"/>
    <s v="WA"/>
    <x v="3"/>
    <n v="2011"/>
    <n v="2011"/>
    <n v="19420460"/>
    <n v="4"/>
    <x v="0"/>
    <s v="I"/>
    <n v="119"/>
    <n v="29.75"/>
    <n v="0"/>
    <n v="290"/>
  </r>
  <r>
    <x v="0"/>
    <x v="1"/>
    <s v="WA"/>
    <x v="3"/>
    <n v="2011"/>
    <n v="2011"/>
    <n v="15701777"/>
    <n v="1"/>
    <x v="1"/>
    <s v="I"/>
    <n v="17"/>
    <n v="17"/>
    <n v="0"/>
    <n v="19"/>
  </r>
  <r>
    <x v="0"/>
    <x v="0"/>
    <s v="WA"/>
    <x v="3"/>
    <n v="2011"/>
    <n v="2011"/>
    <n v="15701779"/>
    <n v="1"/>
    <x v="0"/>
    <s v="I"/>
    <n v="17"/>
    <n v="17"/>
    <n v="0"/>
    <n v="50"/>
  </r>
  <r>
    <x v="0"/>
    <x v="0"/>
    <s v="WA"/>
    <x v="3"/>
    <n v="2011"/>
    <n v="2011"/>
    <n v="17032814"/>
    <n v="1"/>
    <x v="0"/>
    <s v="I"/>
    <n v="0"/>
    <n v="0"/>
    <n v="0"/>
    <n v="62"/>
  </r>
  <r>
    <x v="0"/>
    <x v="1"/>
    <s v="WA"/>
    <x v="3"/>
    <n v="2011"/>
    <n v="2011"/>
    <n v="500209560"/>
    <n v="2"/>
    <x v="1"/>
    <s v="I"/>
    <n v="39"/>
    <n v="19.5"/>
    <n v="0"/>
    <n v="190"/>
  </r>
  <r>
    <x v="0"/>
    <x v="0"/>
    <s v="WA"/>
    <x v="3"/>
    <n v="2011"/>
    <n v="2011"/>
    <n v="19323491"/>
    <n v="1"/>
    <x v="0"/>
    <s v="I"/>
    <n v="0"/>
    <n v="0"/>
    <n v="0"/>
    <n v="20"/>
  </r>
  <r>
    <x v="0"/>
    <x v="0"/>
    <s v="WA"/>
    <x v="3"/>
    <n v="2011"/>
    <n v="2011"/>
    <n v="19255906"/>
    <n v="1"/>
    <x v="0"/>
    <s v="I"/>
    <n v="0"/>
    <n v="0"/>
    <n v="0"/>
    <n v="90"/>
  </r>
  <r>
    <x v="0"/>
    <x v="1"/>
    <s v="WA"/>
    <x v="3"/>
    <n v="2011"/>
    <n v="2011"/>
    <n v="19304013"/>
    <n v="1"/>
    <x v="1"/>
    <s v="I"/>
    <n v="7"/>
    <n v="7"/>
    <n v="0"/>
    <n v="3"/>
  </r>
  <r>
    <x v="0"/>
    <x v="0"/>
    <s v="WA"/>
    <x v="3"/>
    <n v="2011"/>
    <n v="2011"/>
    <n v="500175289"/>
    <n v="1"/>
    <x v="0"/>
    <s v="I"/>
    <n v="0"/>
    <n v="0"/>
    <n v="0"/>
    <n v="43"/>
  </r>
  <r>
    <x v="0"/>
    <x v="0"/>
    <s v="WA"/>
    <x v="3"/>
    <n v="2011"/>
    <n v="2011"/>
    <n v="18988709"/>
    <n v="1"/>
    <x v="0"/>
    <s v="I"/>
    <n v="0"/>
    <n v="0"/>
    <n v="0"/>
    <n v="10"/>
  </r>
  <r>
    <x v="0"/>
    <x v="0"/>
    <s v="WA"/>
    <x v="3"/>
    <n v="2011"/>
    <n v="2011"/>
    <n v="446352416"/>
    <n v="1"/>
    <x v="0"/>
    <s v="I"/>
    <n v="0"/>
    <n v="0"/>
    <n v="0"/>
    <n v="18"/>
  </r>
  <r>
    <x v="0"/>
    <x v="1"/>
    <s v="WA"/>
    <x v="3"/>
    <n v="2011"/>
    <n v="2011"/>
    <n v="500005318"/>
    <n v="1"/>
    <x v="1"/>
    <s v="I"/>
    <n v="0"/>
    <n v="0"/>
    <n v="0"/>
    <n v="1"/>
  </r>
  <r>
    <x v="0"/>
    <x v="1"/>
    <s v="WA"/>
    <x v="3"/>
    <n v="2011"/>
    <n v="2011"/>
    <n v="500180539"/>
    <n v="1"/>
    <x v="1"/>
    <s v="I"/>
    <n v="0"/>
    <n v="0"/>
    <n v="0"/>
    <n v="3"/>
  </r>
  <r>
    <x v="0"/>
    <x v="1"/>
    <s v="WA"/>
    <x v="3"/>
    <n v="2011"/>
    <n v="2011"/>
    <n v="18058112"/>
    <n v="1"/>
    <x v="1"/>
    <s v="I"/>
    <n v="14"/>
    <n v="14"/>
    <n v="0"/>
    <n v="59"/>
  </r>
  <r>
    <x v="0"/>
    <x v="0"/>
    <s v="WA"/>
    <x v="3"/>
    <n v="2011"/>
    <n v="2011"/>
    <n v="18286444"/>
    <n v="1"/>
    <x v="0"/>
    <s v="I"/>
    <n v="0"/>
    <n v="0"/>
    <n v="0"/>
    <n v="90"/>
  </r>
  <r>
    <x v="0"/>
    <x v="1"/>
    <s v="WA"/>
    <x v="3"/>
    <n v="2011"/>
    <n v="2011"/>
    <n v="18007289"/>
    <n v="2"/>
    <x v="1"/>
    <s v="I"/>
    <n v="4"/>
    <n v="2"/>
    <n v="0"/>
    <n v="9"/>
  </r>
  <r>
    <x v="0"/>
    <x v="1"/>
    <s v="WA"/>
    <x v="3"/>
    <n v="2011"/>
    <n v="2011"/>
    <n v="388281656"/>
    <n v="1"/>
    <x v="1"/>
    <s v="I"/>
    <n v="9"/>
    <n v="9"/>
    <n v="0"/>
    <n v="2"/>
  </r>
  <r>
    <x v="0"/>
    <x v="1"/>
    <s v="WA"/>
    <x v="3"/>
    <n v="2011"/>
    <n v="2011"/>
    <n v="500267818"/>
    <n v="1"/>
    <x v="1"/>
    <s v="I"/>
    <n v="28"/>
    <n v="28"/>
    <n v="0"/>
    <n v="102"/>
  </r>
  <r>
    <x v="0"/>
    <x v="0"/>
    <s v="WA"/>
    <x v="3"/>
    <n v="2011"/>
    <n v="2011"/>
    <n v="500255032"/>
    <n v="1"/>
    <x v="0"/>
    <s v="I"/>
    <n v="2"/>
    <n v="2"/>
    <n v="0"/>
    <n v="10"/>
  </r>
  <r>
    <x v="0"/>
    <x v="0"/>
    <s v="WA"/>
    <x v="3"/>
    <n v="2011"/>
    <n v="2011"/>
    <n v="500070526"/>
    <n v="2"/>
    <x v="0"/>
    <s v="I"/>
    <n v="49"/>
    <n v="24.5"/>
    <n v="0"/>
    <n v="79"/>
  </r>
  <r>
    <x v="0"/>
    <x v="0"/>
    <s v="WA"/>
    <x v="3"/>
    <n v="2011"/>
    <n v="2011"/>
    <n v="17154931"/>
    <n v="1"/>
    <x v="0"/>
    <s v="I"/>
    <n v="1"/>
    <n v="1"/>
    <n v="0"/>
    <n v="10"/>
  </r>
  <r>
    <x v="0"/>
    <x v="1"/>
    <s v="WA"/>
    <x v="3"/>
    <n v="2011"/>
    <n v="2011"/>
    <n v="17166295"/>
    <n v="5"/>
    <x v="1"/>
    <s v="I"/>
    <n v="124"/>
    <n v="24.8"/>
    <n v="0"/>
    <n v="6"/>
  </r>
  <r>
    <x v="0"/>
    <x v="0"/>
    <s v="WA"/>
    <x v="3"/>
    <n v="2011"/>
    <n v="2011"/>
    <n v="19632819"/>
    <n v="1"/>
    <x v="0"/>
    <s v="I"/>
    <n v="0"/>
    <n v="0"/>
    <n v="0"/>
    <n v="50"/>
  </r>
  <r>
    <x v="0"/>
    <x v="1"/>
    <s v="WA"/>
    <x v="3"/>
    <n v="2011"/>
    <n v="2011"/>
    <n v="15980876"/>
    <n v="2"/>
    <x v="1"/>
    <s v="I"/>
    <n v="39"/>
    <n v="19.5"/>
    <n v="0"/>
    <n v="41"/>
  </r>
  <r>
    <x v="0"/>
    <x v="0"/>
    <s v="WA"/>
    <x v="3"/>
    <n v="2011"/>
    <n v="2011"/>
    <n v="411609632"/>
    <n v="2"/>
    <x v="0"/>
    <s v="I"/>
    <n v="53"/>
    <n v="26.5"/>
    <n v="0"/>
    <n v="160"/>
  </r>
  <r>
    <x v="0"/>
    <x v="1"/>
    <s v="WA"/>
    <x v="3"/>
    <n v="2011"/>
    <n v="2011"/>
    <n v="500197871"/>
    <n v="1"/>
    <x v="1"/>
    <s v="I"/>
    <n v="7"/>
    <n v="7"/>
    <n v="0"/>
    <n v="9"/>
  </r>
  <r>
    <x v="0"/>
    <x v="0"/>
    <s v="WA"/>
    <x v="3"/>
    <n v="2011"/>
    <n v="2011"/>
    <n v="14742925"/>
    <n v="1"/>
    <x v="0"/>
    <s v="I"/>
    <n v="32"/>
    <n v="32"/>
    <n v="0"/>
    <n v="9"/>
  </r>
  <r>
    <x v="0"/>
    <x v="1"/>
    <s v="WA"/>
    <x v="3"/>
    <n v="2011"/>
    <n v="2011"/>
    <n v="15921720"/>
    <n v="1"/>
    <x v="1"/>
    <s v="I"/>
    <n v="29"/>
    <n v="29"/>
    <n v="0"/>
    <n v="4"/>
  </r>
  <r>
    <x v="0"/>
    <x v="1"/>
    <s v="WA"/>
    <x v="3"/>
    <n v="2011"/>
    <n v="2011"/>
    <n v="500022168"/>
    <n v="1"/>
    <x v="1"/>
    <s v="I"/>
    <n v="6"/>
    <n v="6"/>
    <n v="0"/>
    <n v="9"/>
  </r>
  <r>
    <x v="0"/>
    <x v="0"/>
    <s v="WA"/>
    <x v="3"/>
    <n v="2011"/>
    <n v="2011"/>
    <n v="15871639"/>
    <n v="3"/>
    <x v="0"/>
    <s v="I"/>
    <n v="88"/>
    <n v="29.333333333333336"/>
    <n v="0"/>
    <n v="49"/>
  </r>
  <r>
    <x v="0"/>
    <x v="1"/>
    <s v="WA"/>
    <x v="3"/>
    <n v="2011"/>
    <n v="2011"/>
    <n v="500199189"/>
    <n v="1"/>
    <x v="1"/>
    <s v="I"/>
    <n v="0"/>
    <n v="0"/>
    <n v="0"/>
    <n v="18"/>
  </r>
  <r>
    <x v="0"/>
    <x v="1"/>
    <s v="WA"/>
    <x v="3"/>
    <n v="2011"/>
    <n v="2011"/>
    <n v="15715774"/>
    <n v="1"/>
    <x v="1"/>
    <s v="I"/>
    <n v="29"/>
    <n v="29"/>
    <n v="0"/>
    <n v="1"/>
  </r>
  <r>
    <x v="0"/>
    <x v="0"/>
    <s v="WA"/>
    <x v="3"/>
    <n v="2011"/>
    <n v="2011"/>
    <n v="500121949"/>
    <n v="3"/>
    <x v="0"/>
    <s v="I"/>
    <n v="70"/>
    <n v="23.333333333333332"/>
    <n v="0"/>
    <n v="150"/>
  </r>
  <r>
    <x v="0"/>
    <x v="0"/>
    <s v="WA"/>
    <x v="3"/>
    <n v="2011"/>
    <n v="2011"/>
    <n v="15333367"/>
    <n v="1"/>
    <x v="0"/>
    <s v="I"/>
    <n v="29"/>
    <n v="29"/>
    <n v="0"/>
    <n v="4"/>
  </r>
  <r>
    <x v="0"/>
    <x v="1"/>
    <s v="WA"/>
    <x v="3"/>
    <n v="2011"/>
    <n v="2011"/>
    <n v="15070459"/>
    <n v="1"/>
    <x v="1"/>
    <s v="I"/>
    <n v="28"/>
    <n v="28"/>
    <n v="0"/>
    <n v="9"/>
  </r>
  <r>
    <x v="0"/>
    <x v="0"/>
    <s v="WA"/>
    <x v="3"/>
    <n v="2011"/>
    <n v="2011"/>
    <n v="500244820"/>
    <n v="1"/>
    <x v="0"/>
    <s v="I"/>
    <n v="11"/>
    <n v="11"/>
    <n v="0"/>
    <n v="520"/>
  </r>
  <r>
    <x v="0"/>
    <x v="1"/>
    <s v="WA"/>
    <x v="3"/>
    <n v="2011"/>
    <n v="2011"/>
    <n v="500021953"/>
    <n v="1"/>
    <x v="1"/>
    <s v="I"/>
    <n v="14"/>
    <n v="14"/>
    <n v="0"/>
    <n v="15"/>
  </r>
  <r>
    <x v="0"/>
    <x v="0"/>
    <s v="WA"/>
    <x v="3"/>
    <n v="2011"/>
    <n v="2011"/>
    <n v="500102607"/>
    <n v="1"/>
    <x v="0"/>
    <s v="I"/>
    <n v="28"/>
    <n v="28"/>
    <n v="0"/>
    <n v="10"/>
  </r>
  <r>
    <x v="0"/>
    <x v="1"/>
    <s v="WA"/>
    <x v="3"/>
    <n v="2011"/>
    <n v="2011"/>
    <n v="500194418"/>
    <n v="1"/>
    <x v="1"/>
    <s v="I"/>
    <n v="9"/>
    <n v="9"/>
    <n v="0"/>
    <n v="33"/>
  </r>
  <r>
    <x v="0"/>
    <x v="0"/>
    <s v="WA"/>
    <x v="3"/>
    <n v="2011"/>
    <n v="2011"/>
    <n v="14022179"/>
    <n v="2"/>
    <x v="0"/>
    <s v="I"/>
    <n v="59"/>
    <n v="29.5"/>
    <n v="0"/>
    <n v="650"/>
  </r>
  <r>
    <x v="0"/>
    <x v="1"/>
    <s v="WA"/>
    <x v="3"/>
    <n v="2011"/>
    <n v="2011"/>
    <n v="500246995"/>
    <n v="2"/>
    <x v="1"/>
    <s v="I"/>
    <n v="35"/>
    <n v="17.5"/>
    <n v="0"/>
    <n v="19"/>
  </r>
  <r>
    <x v="0"/>
    <x v="0"/>
    <s v="WA"/>
    <x v="3"/>
    <n v="2011"/>
    <n v="2011"/>
    <n v="14422769"/>
    <n v="1"/>
    <x v="0"/>
    <s v="I"/>
    <n v="30"/>
    <n v="30"/>
    <n v="0"/>
    <n v="11"/>
  </r>
  <r>
    <x v="0"/>
    <x v="0"/>
    <s v="WA"/>
    <x v="3"/>
    <n v="2011"/>
    <n v="2011"/>
    <n v="361584032"/>
    <n v="1"/>
    <x v="0"/>
    <s v="I"/>
    <n v="0"/>
    <n v="0"/>
    <n v="0"/>
    <n v="20"/>
  </r>
  <r>
    <x v="0"/>
    <x v="0"/>
    <s v="WA"/>
    <x v="3"/>
    <n v="2011"/>
    <n v="2011"/>
    <n v="14335583"/>
    <n v="1"/>
    <x v="0"/>
    <s v="I"/>
    <n v="0"/>
    <n v="0"/>
    <n v="0"/>
    <n v="18"/>
  </r>
  <r>
    <x v="0"/>
    <x v="1"/>
    <s v="WA"/>
    <x v="3"/>
    <n v="2011"/>
    <n v="2011"/>
    <n v="500050281"/>
    <n v="2"/>
    <x v="1"/>
    <s v="I"/>
    <n v="49"/>
    <n v="24.5"/>
    <n v="0"/>
    <n v="80"/>
  </r>
  <r>
    <x v="0"/>
    <x v="0"/>
    <s v="WA"/>
    <x v="3"/>
    <n v="2011"/>
    <n v="2011"/>
    <n v="19834662"/>
    <n v="4"/>
    <x v="0"/>
    <s v="I"/>
    <n v="126"/>
    <n v="31.5"/>
    <n v="0"/>
    <n v="390"/>
  </r>
  <r>
    <x v="0"/>
    <x v="1"/>
    <s v="WA"/>
    <x v="3"/>
    <n v="2011"/>
    <n v="2011"/>
    <n v="19945342"/>
    <n v="1"/>
    <x v="1"/>
    <s v="I"/>
    <n v="33"/>
    <n v="33"/>
    <n v="0"/>
    <n v="1"/>
  </r>
  <r>
    <x v="0"/>
    <x v="0"/>
    <s v="WA"/>
    <x v="3"/>
    <n v="2011"/>
    <n v="2011"/>
    <n v="500050813"/>
    <n v="2"/>
    <x v="0"/>
    <s v="I"/>
    <n v="42"/>
    <n v="21"/>
    <n v="0"/>
    <n v="370"/>
  </r>
  <r>
    <x v="1"/>
    <x v="0"/>
    <s v="WA"/>
    <x v="3"/>
    <n v="2011"/>
    <n v="2011"/>
    <n v="500255699"/>
    <n v="4"/>
    <x v="0"/>
    <s v="I"/>
    <n v="116"/>
    <n v="29"/>
    <n v="0"/>
    <n v="70"/>
  </r>
  <r>
    <x v="0"/>
    <x v="0"/>
    <s v="WA"/>
    <x v="3"/>
    <n v="2011"/>
    <n v="2011"/>
    <n v="500244087"/>
    <n v="1"/>
    <x v="0"/>
    <s v="I"/>
    <n v="1"/>
    <n v="1"/>
    <n v="0"/>
    <n v="99"/>
  </r>
  <r>
    <x v="0"/>
    <x v="1"/>
    <s v="WA"/>
    <x v="3"/>
    <n v="2011"/>
    <n v="2011"/>
    <n v="500249564"/>
    <n v="1"/>
    <x v="1"/>
    <s v="I"/>
    <n v="1"/>
    <n v="1"/>
    <n v="0"/>
    <n v="12"/>
  </r>
  <r>
    <x v="1"/>
    <x v="0"/>
    <s v="WA"/>
    <x v="3"/>
    <n v="2011"/>
    <n v="2011"/>
    <n v="500220440"/>
    <n v="2"/>
    <x v="0"/>
    <s v="I"/>
    <n v="40"/>
    <n v="20"/>
    <n v="0"/>
    <n v="320"/>
  </r>
  <r>
    <x v="0"/>
    <x v="0"/>
    <s v="WA"/>
    <x v="3"/>
    <n v="2011"/>
    <n v="2011"/>
    <n v="18356666"/>
    <n v="1"/>
    <x v="0"/>
    <s v="I"/>
    <n v="0"/>
    <n v="0"/>
    <n v="0"/>
    <n v="470"/>
  </r>
  <r>
    <x v="0"/>
    <x v="0"/>
    <s v="WA"/>
    <x v="3"/>
    <n v="2011"/>
    <n v="2011"/>
    <n v="19979365"/>
    <n v="1"/>
    <x v="0"/>
    <s v="I"/>
    <n v="23"/>
    <n v="23"/>
    <n v="0"/>
    <n v="60"/>
  </r>
  <r>
    <x v="1"/>
    <x v="0"/>
    <s v="WA"/>
    <x v="3"/>
    <n v="2011"/>
    <n v="2011"/>
    <n v="446345304"/>
    <n v="1"/>
    <x v="0"/>
    <s v="I"/>
    <n v="21"/>
    <n v="21"/>
    <n v="0"/>
    <n v="1"/>
  </r>
  <r>
    <x v="0"/>
    <x v="0"/>
    <s v="WA"/>
    <x v="3"/>
    <n v="2011"/>
    <n v="2011"/>
    <n v="19960327"/>
    <n v="1"/>
    <x v="0"/>
    <s v="I"/>
    <n v="14"/>
    <n v="14"/>
    <n v="0"/>
    <n v="870"/>
  </r>
  <r>
    <x v="0"/>
    <x v="0"/>
    <s v="WA"/>
    <x v="3"/>
    <n v="2011"/>
    <n v="2011"/>
    <n v="19562302"/>
    <n v="1"/>
    <x v="0"/>
    <s v="I"/>
    <n v="6"/>
    <n v="6"/>
    <n v="0"/>
    <n v="120"/>
  </r>
  <r>
    <x v="0"/>
    <x v="1"/>
    <s v="WA"/>
    <x v="3"/>
    <n v="2011"/>
    <n v="2011"/>
    <n v="19242099"/>
    <n v="1"/>
    <x v="1"/>
    <s v="I"/>
    <n v="25"/>
    <n v="25"/>
    <n v="0"/>
    <n v="49"/>
  </r>
  <r>
    <x v="0"/>
    <x v="0"/>
    <s v="WA"/>
    <x v="3"/>
    <n v="2011"/>
    <n v="2011"/>
    <n v="19321296"/>
    <n v="1"/>
    <x v="0"/>
    <s v="I"/>
    <n v="0"/>
    <n v="0"/>
    <n v="0"/>
    <n v="73"/>
  </r>
  <r>
    <x v="0"/>
    <x v="0"/>
    <s v="WA"/>
    <x v="3"/>
    <n v="2011"/>
    <n v="2011"/>
    <n v="19249686"/>
    <n v="2"/>
    <x v="0"/>
    <s v="I"/>
    <n v="61"/>
    <n v="30.5"/>
    <n v="0"/>
    <n v="568"/>
  </r>
  <r>
    <x v="0"/>
    <x v="0"/>
    <s v="WA"/>
    <x v="3"/>
    <n v="2011"/>
    <n v="2011"/>
    <n v="17327479"/>
    <n v="1"/>
    <x v="0"/>
    <s v="I"/>
    <n v="5"/>
    <n v="5"/>
    <n v="0"/>
    <n v="165"/>
  </r>
  <r>
    <x v="0"/>
    <x v="0"/>
    <s v="WA"/>
    <x v="3"/>
    <n v="2011"/>
    <n v="2011"/>
    <n v="18964137"/>
    <n v="1"/>
    <x v="0"/>
    <s v="I"/>
    <n v="0"/>
    <n v="0"/>
    <n v="0"/>
    <n v="10"/>
  </r>
  <r>
    <x v="0"/>
    <x v="0"/>
    <s v="WA"/>
    <x v="3"/>
    <n v="2011"/>
    <n v="2011"/>
    <n v="500011168"/>
    <n v="2"/>
    <x v="0"/>
    <s v="I"/>
    <n v="49"/>
    <n v="24.5"/>
    <n v="0"/>
    <n v="198"/>
  </r>
  <r>
    <x v="1"/>
    <x v="0"/>
    <s v="WA"/>
    <x v="3"/>
    <n v="2011"/>
    <n v="2011"/>
    <n v="500242608"/>
    <n v="2"/>
    <x v="0"/>
    <s v="I"/>
    <n v="95"/>
    <n v="47.5"/>
    <n v="0"/>
    <n v="18160"/>
  </r>
  <r>
    <x v="0"/>
    <x v="1"/>
    <s v="WA"/>
    <x v="3"/>
    <n v="2011"/>
    <n v="2011"/>
    <n v="17698984"/>
    <n v="1"/>
    <x v="1"/>
    <s v="I"/>
    <n v="27"/>
    <n v="27"/>
    <n v="0"/>
    <n v="1"/>
  </r>
  <r>
    <x v="0"/>
    <x v="0"/>
    <s v="WA"/>
    <x v="3"/>
    <n v="2011"/>
    <n v="2011"/>
    <n v="18692873"/>
    <n v="1"/>
    <x v="0"/>
    <s v="I"/>
    <n v="0"/>
    <n v="0"/>
    <n v="0"/>
    <n v="20"/>
  </r>
  <r>
    <x v="0"/>
    <x v="1"/>
    <s v="WA"/>
    <x v="3"/>
    <n v="2011"/>
    <n v="2011"/>
    <n v="500257921"/>
    <n v="1"/>
    <x v="1"/>
    <s v="I"/>
    <n v="0"/>
    <n v="0"/>
    <n v="0"/>
    <n v="3"/>
  </r>
  <r>
    <x v="0"/>
    <x v="1"/>
    <s v="WA"/>
    <x v="3"/>
    <n v="2011"/>
    <n v="2011"/>
    <n v="18974122"/>
    <n v="1"/>
    <x v="1"/>
    <s v="I"/>
    <n v="0"/>
    <n v="0"/>
    <n v="0"/>
    <n v="4"/>
  </r>
  <r>
    <x v="0"/>
    <x v="0"/>
    <s v="WA"/>
    <x v="3"/>
    <n v="2011"/>
    <n v="2011"/>
    <n v="18065790"/>
    <n v="1"/>
    <x v="0"/>
    <s v="I"/>
    <n v="0"/>
    <n v="0"/>
    <n v="0"/>
    <n v="10"/>
  </r>
  <r>
    <x v="0"/>
    <x v="0"/>
    <s v="WA"/>
    <x v="3"/>
    <n v="2011"/>
    <n v="2011"/>
    <n v="17052872"/>
    <n v="8"/>
    <x v="0"/>
    <s v="I"/>
    <n v="244"/>
    <n v="30.5"/>
    <n v="0"/>
    <n v="135"/>
  </r>
  <r>
    <x v="0"/>
    <x v="1"/>
    <s v="WA"/>
    <x v="3"/>
    <n v="2011"/>
    <n v="2011"/>
    <n v="17060165"/>
    <n v="2"/>
    <x v="1"/>
    <s v="I"/>
    <n v="58"/>
    <n v="29"/>
    <n v="0"/>
    <n v="4"/>
  </r>
  <r>
    <x v="0"/>
    <x v="0"/>
    <s v="WA"/>
    <x v="3"/>
    <n v="2011"/>
    <n v="2011"/>
    <n v="500234495"/>
    <n v="1"/>
    <x v="0"/>
    <s v="I"/>
    <n v="0"/>
    <n v="0"/>
    <n v="0"/>
    <n v="27"/>
  </r>
  <r>
    <x v="0"/>
    <x v="1"/>
    <s v="WA"/>
    <x v="3"/>
    <n v="2011"/>
    <n v="2011"/>
    <n v="500006316"/>
    <n v="3"/>
    <x v="1"/>
    <s v="I"/>
    <n v="79"/>
    <n v="26.333333333333336"/>
    <n v="0"/>
    <n v="14"/>
  </r>
  <r>
    <x v="0"/>
    <x v="1"/>
    <s v="WA"/>
    <x v="3"/>
    <n v="2011"/>
    <n v="2011"/>
    <n v="500058289"/>
    <n v="2"/>
    <x v="1"/>
    <s v="I"/>
    <n v="41"/>
    <n v="20.5"/>
    <n v="0"/>
    <n v="11"/>
  </r>
  <r>
    <x v="0"/>
    <x v="0"/>
    <s v="WA"/>
    <x v="3"/>
    <n v="2011"/>
    <n v="2011"/>
    <n v="500163758"/>
    <n v="4"/>
    <x v="0"/>
    <s v="I"/>
    <n v="97"/>
    <n v="24.25"/>
    <n v="0"/>
    <n v="124"/>
  </r>
  <r>
    <x v="0"/>
    <x v="1"/>
    <s v="WA"/>
    <x v="3"/>
    <n v="2011"/>
    <n v="2011"/>
    <n v="500046452"/>
    <n v="1"/>
    <x v="1"/>
    <s v="I"/>
    <n v="2"/>
    <n v="2"/>
    <n v="0"/>
    <n v="6"/>
  </r>
  <r>
    <x v="0"/>
    <x v="0"/>
    <s v="WA"/>
    <x v="3"/>
    <n v="2011"/>
    <n v="2011"/>
    <n v="16855929"/>
    <n v="1"/>
    <x v="0"/>
    <s v="I"/>
    <n v="0"/>
    <n v="0"/>
    <n v="0"/>
    <n v="520"/>
  </r>
  <r>
    <x v="0"/>
    <x v="0"/>
    <s v="WA"/>
    <x v="3"/>
    <n v="2011"/>
    <n v="2011"/>
    <n v="15939179"/>
    <n v="1"/>
    <x v="0"/>
    <s v="I"/>
    <n v="0"/>
    <n v="0"/>
    <n v="0"/>
    <n v="330"/>
  </r>
  <r>
    <x v="0"/>
    <x v="1"/>
    <s v="WA"/>
    <x v="3"/>
    <n v="2011"/>
    <n v="2011"/>
    <n v="500131194"/>
    <n v="2"/>
    <x v="1"/>
    <s v="I"/>
    <n v="54"/>
    <n v="27"/>
    <n v="0"/>
    <n v="129"/>
  </r>
  <r>
    <x v="0"/>
    <x v="1"/>
    <s v="WA"/>
    <x v="3"/>
    <n v="2011"/>
    <n v="2011"/>
    <n v="15698598"/>
    <n v="1"/>
    <x v="1"/>
    <s v="I"/>
    <n v="0"/>
    <n v="0"/>
    <n v="0"/>
    <n v="10"/>
  </r>
  <r>
    <x v="0"/>
    <x v="1"/>
    <s v="WA"/>
    <x v="3"/>
    <n v="2011"/>
    <n v="2011"/>
    <n v="14168805"/>
    <n v="2"/>
    <x v="1"/>
    <s v="I"/>
    <n v="64"/>
    <n v="32"/>
    <n v="0"/>
    <n v="2"/>
  </r>
  <r>
    <x v="0"/>
    <x v="1"/>
    <s v="WA"/>
    <x v="3"/>
    <n v="2011"/>
    <n v="2011"/>
    <n v="500040188"/>
    <n v="1"/>
    <x v="1"/>
    <s v="I"/>
    <n v="27"/>
    <n v="27"/>
    <n v="0"/>
    <n v="7"/>
  </r>
  <r>
    <x v="0"/>
    <x v="0"/>
    <s v="WA"/>
    <x v="3"/>
    <n v="2011"/>
    <n v="2011"/>
    <n v="500051794"/>
    <n v="1"/>
    <x v="0"/>
    <s v="I"/>
    <n v="0"/>
    <n v="0"/>
    <n v="0"/>
    <n v="4"/>
  </r>
  <r>
    <x v="0"/>
    <x v="0"/>
    <s v="WA"/>
    <x v="3"/>
    <n v="2011"/>
    <n v="2011"/>
    <n v="500123543"/>
    <n v="1"/>
    <x v="0"/>
    <s v="I"/>
    <n v="0"/>
    <n v="0"/>
    <n v="0"/>
    <n v="7"/>
  </r>
  <r>
    <x v="0"/>
    <x v="0"/>
    <s v="WA"/>
    <x v="3"/>
    <n v="2011"/>
    <n v="2011"/>
    <n v="15728540"/>
    <n v="1"/>
    <x v="0"/>
    <s v="I"/>
    <n v="2"/>
    <n v="2"/>
    <n v="0"/>
    <n v="10"/>
  </r>
  <r>
    <x v="0"/>
    <x v="0"/>
    <s v="WA"/>
    <x v="3"/>
    <n v="2011"/>
    <n v="2011"/>
    <n v="500039060"/>
    <n v="1"/>
    <x v="0"/>
    <s v="I"/>
    <n v="1"/>
    <n v="1"/>
    <n v="0"/>
    <n v="1"/>
  </r>
  <r>
    <x v="0"/>
    <x v="0"/>
    <s v="WA"/>
    <x v="3"/>
    <n v="2011"/>
    <n v="2011"/>
    <n v="14609656"/>
    <n v="1"/>
    <x v="0"/>
    <s v="I"/>
    <n v="19"/>
    <n v="19"/>
    <n v="0"/>
    <n v="300"/>
  </r>
  <r>
    <x v="0"/>
    <x v="0"/>
    <s v="WA"/>
    <x v="3"/>
    <n v="2011"/>
    <n v="2011"/>
    <n v="19864678"/>
    <n v="1"/>
    <x v="0"/>
    <s v="I"/>
    <n v="0"/>
    <n v="0"/>
    <n v="0"/>
    <n v="20"/>
  </r>
  <r>
    <x v="0"/>
    <x v="0"/>
    <s v="WA"/>
    <x v="3"/>
    <n v="2011"/>
    <n v="2011"/>
    <n v="19913851"/>
    <n v="1"/>
    <x v="0"/>
    <s v="I"/>
    <n v="2"/>
    <n v="2"/>
    <n v="0"/>
    <n v="60"/>
  </r>
  <r>
    <x v="0"/>
    <x v="0"/>
    <s v="WA"/>
    <x v="3"/>
    <n v="2011"/>
    <n v="2011"/>
    <n v="16869930"/>
    <n v="1"/>
    <x v="0"/>
    <s v="I"/>
    <n v="9"/>
    <n v="9"/>
    <n v="0"/>
    <n v="330"/>
  </r>
  <r>
    <x v="0"/>
    <x v="0"/>
    <s v="WA"/>
    <x v="3"/>
    <n v="2011"/>
    <n v="2011"/>
    <n v="15188929"/>
    <n v="1"/>
    <x v="0"/>
    <s v="I"/>
    <n v="15"/>
    <n v="15"/>
    <n v="0"/>
    <n v="225"/>
  </r>
  <r>
    <x v="0"/>
    <x v="0"/>
    <s v="WA"/>
    <x v="3"/>
    <n v="2011"/>
    <n v="2011"/>
    <n v="500227912"/>
    <n v="1"/>
    <x v="0"/>
    <s v="I"/>
    <n v="0"/>
    <n v="0"/>
    <n v="0"/>
    <n v="13"/>
  </r>
  <r>
    <x v="0"/>
    <x v="0"/>
    <s v="WA"/>
    <x v="3"/>
    <n v="2011"/>
    <n v="2011"/>
    <n v="18223747"/>
    <n v="1"/>
    <x v="0"/>
    <s v="I"/>
    <n v="1"/>
    <n v="1"/>
    <n v="0"/>
    <n v="4"/>
  </r>
  <r>
    <x v="0"/>
    <x v="1"/>
    <s v="WA"/>
    <x v="3"/>
    <n v="2011"/>
    <n v="2011"/>
    <n v="446355900"/>
    <n v="1"/>
    <x v="1"/>
    <s v="I"/>
    <n v="10"/>
    <n v="10"/>
    <n v="0"/>
    <n v="4"/>
  </r>
  <r>
    <x v="0"/>
    <x v="0"/>
    <s v="WA"/>
    <x v="3"/>
    <n v="2011"/>
    <n v="2011"/>
    <n v="19138145"/>
    <n v="1"/>
    <x v="0"/>
    <s v="I"/>
    <n v="0"/>
    <n v="0"/>
    <n v="0"/>
    <n v="1"/>
  </r>
  <r>
    <x v="0"/>
    <x v="0"/>
    <s v="WA"/>
    <x v="3"/>
    <n v="2011"/>
    <n v="2011"/>
    <n v="19793166"/>
    <n v="1"/>
    <x v="0"/>
    <s v="I"/>
    <n v="32"/>
    <n v="32"/>
    <n v="0"/>
    <n v="10"/>
  </r>
  <r>
    <x v="0"/>
    <x v="0"/>
    <s v="WA"/>
    <x v="3"/>
    <n v="2011"/>
    <n v="2011"/>
    <n v="18350688"/>
    <n v="1"/>
    <x v="0"/>
    <s v="I"/>
    <n v="0"/>
    <n v="0"/>
    <n v="0"/>
    <n v="6"/>
  </r>
  <r>
    <x v="0"/>
    <x v="0"/>
    <s v="WA"/>
    <x v="3"/>
    <n v="2011"/>
    <n v="2011"/>
    <n v="18999089"/>
    <n v="3"/>
    <x v="0"/>
    <s v="I"/>
    <n v="67"/>
    <n v="22.333333333333332"/>
    <n v="0"/>
    <n v="100"/>
  </r>
  <r>
    <x v="0"/>
    <x v="1"/>
    <s v="WA"/>
    <x v="3"/>
    <n v="2011"/>
    <n v="2011"/>
    <n v="18920470"/>
    <n v="3"/>
    <x v="1"/>
    <s v="I"/>
    <n v="95"/>
    <n v="31.666666666666668"/>
    <n v="0"/>
    <n v="12"/>
  </r>
  <r>
    <x v="0"/>
    <x v="0"/>
    <s v="WA"/>
    <x v="3"/>
    <n v="2011"/>
    <n v="2011"/>
    <n v="19138303"/>
    <n v="1"/>
    <x v="0"/>
    <s v="I"/>
    <n v="0"/>
    <n v="0"/>
    <n v="0"/>
    <n v="5"/>
  </r>
  <r>
    <x v="0"/>
    <x v="0"/>
    <s v="WA"/>
    <x v="3"/>
    <n v="2011"/>
    <n v="2011"/>
    <n v="500049600"/>
    <n v="1"/>
    <x v="0"/>
    <s v="I"/>
    <n v="0"/>
    <n v="0"/>
    <n v="0"/>
    <n v="853"/>
  </r>
  <r>
    <x v="0"/>
    <x v="1"/>
    <s v="WA"/>
    <x v="3"/>
    <n v="2011"/>
    <n v="2011"/>
    <n v="19022355"/>
    <n v="4"/>
    <x v="1"/>
    <s v="I"/>
    <n v="102"/>
    <n v="25.5"/>
    <n v="0"/>
    <n v="19"/>
  </r>
  <r>
    <x v="0"/>
    <x v="0"/>
    <s v="WA"/>
    <x v="3"/>
    <n v="2011"/>
    <n v="2011"/>
    <n v="19601311"/>
    <n v="2"/>
    <x v="0"/>
    <s v="I"/>
    <n v="48"/>
    <n v="24"/>
    <n v="0"/>
    <n v="388"/>
  </r>
  <r>
    <x v="0"/>
    <x v="0"/>
    <s v="WA"/>
    <x v="3"/>
    <n v="2011"/>
    <n v="2011"/>
    <n v="19685657"/>
    <n v="1"/>
    <x v="0"/>
    <s v="I"/>
    <n v="11"/>
    <n v="11"/>
    <n v="0"/>
    <n v="30"/>
  </r>
  <r>
    <x v="0"/>
    <x v="0"/>
    <s v="WA"/>
    <x v="3"/>
    <n v="2011"/>
    <n v="2011"/>
    <n v="500201233"/>
    <n v="3"/>
    <x v="0"/>
    <s v="I"/>
    <n v="84"/>
    <n v="28"/>
    <n v="0"/>
    <n v="484"/>
  </r>
  <r>
    <x v="0"/>
    <x v="0"/>
    <s v="WA"/>
    <x v="3"/>
    <n v="2011"/>
    <n v="2011"/>
    <n v="446354227"/>
    <n v="3"/>
    <x v="0"/>
    <s v="I"/>
    <n v="62"/>
    <n v="20.666666666666664"/>
    <n v="0"/>
    <n v="356"/>
  </r>
  <r>
    <x v="0"/>
    <x v="1"/>
    <s v="WA"/>
    <x v="3"/>
    <n v="2011"/>
    <n v="2011"/>
    <n v="18088817"/>
    <n v="1"/>
    <x v="1"/>
    <s v="I"/>
    <n v="4"/>
    <n v="4"/>
    <n v="0"/>
    <n v="5"/>
  </r>
  <r>
    <x v="0"/>
    <x v="0"/>
    <s v="WA"/>
    <x v="3"/>
    <n v="2011"/>
    <n v="2011"/>
    <n v="18088819"/>
    <n v="4"/>
    <x v="0"/>
    <s v="I"/>
    <n v="91"/>
    <n v="22.75"/>
    <n v="0"/>
    <n v="170"/>
  </r>
  <r>
    <x v="0"/>
    <x v="0"/>
    <s v="WA"/>
    <x v="3"/>
    <n v="2011"/>
    <n v="2011"/>
    <n v="500234332"/>
    <n v="1"/>
    <x v="0"/>
    <s v="I"/>
    <n v="15"/>
    <n v="15"/>
    <n v="0"/>
    <n v="44"/>
  </r>
  <r>
    <x v="0"/>
    <x v="1"/>
    <s v="WA"/>
    <x v="3"/>
    <n v="2011"/>
    <n v="2011"/>
    <n v="18054829"/>
    <n v="1"/>
    <x v="1"/>
    <s v="I"/>
    <n v="34"/>
    <n v="34"/>
    <n v="0"/>
    <n v="1"/>
  </r>
  <r>
    <x v="0"/>
    <x v="0"/>
    <s v="WA"/>
    <x v="3"/>
    <n v="2011"/>
    <n v="2011"/>
    <n v="17176892"/>
    <n v="2"/>
    <x v="0"/>
    <s v="I"/>
    <n v="38"/>
    <n v="19"/>
    <n v="0"/>
    <n v="150"/>
  </r>
  <r>
    <x v="0"/>
    <x v="1"/>
    <s v="WA"/>
    <x v="3"/>
    <n v="2011"/>
    <n v="2011"/>
    <n v="17164729"/>
    <n v="1"/>
    <x v="1"/>
    <s v="I"/>
    <n v="8"/>
    <n v="8"/>
    <n v="0"/>
    <n v="3"/>
  </r>
  <r>
    <x v="0"/>
    <x v="1"/>
    <s v="WA"/>
    <x v="3"/>
    <n v="2011"/>
    <n v="2011"/>
    <n v="17166771"/>
    <n v="1"/>
    <x v="1"/>
    <s v="I"/>
    <n v="8"/>
    <n v="8"/>
    <n v="0"/>
    <n v="1"/>
  </r>
  <r>
    <x v="0"/>
    <x v="0"/>
    <s v="WA"/>
    <x v="3"/>
    <n v="2011"/>
    <n v="2011"/>
    <n v="500122828"/>
    <n v="1"/>
    <x v="0"/>
    <s v="I"/>
    <n v="14"/>
    <n v="14"/>
    <n v="0"/>
    <n v="80"/>
  </r>
  <r>
    <x v="0"/>
    <x v="0"/>
    <s v="WA"/>
    <x v="3"/>
    <n v="2011"/>
    <n v="2011"/>
    <n v="16222567"/>
    <n v="1"/>
    <x v="0"/>
    <s v="I"/>
    <n v="10"/>
    <n v="10"/>
    <n v="0"/>
    <n v="229"/>
  </r>
  <r>
    <x v="0"/>
    <x v="0"/>
    <s v="WA"/>
    <x v="3"/>
    <n v="2011"/>
    <n v="2011"/>
    <n v="15423325"/>
    <n v="1"/>
    <x v="0"/>
    <s v="I"/>
    <n v="32"/>
    <n v="32"/>
    <n v="0"/>
    <n v="1"/>
  </r>
  <r>
    <x v="0"/>
    <x v="0"/>
    <s v="WA"/>
    <x v="3"/>
    <n v="2011"/>
    <n v="2011"/>
    <n v="16297396"/>
    <n v="1"/>
    <x v="0"/>
    <s v="I"/>
    <n v="0"/>
    <n v="0"/>
    <n v="0"/>
    <n v="1"/>
  </r>
  <r>
    <x v="0"/>
    <x v="0"/>
    <s v="WA"/>
    <x v="3"/>
    <n v="2011"/>
    <n v="2011"/>
    <n v="16015446"/>
    <n v="6"/>
    <x v="0"/>
    <s v="I"/>
    <n v="168"/>
    <n v="28"/>
    <n v="0"/>
    <n v="560"/>
  </r>
  <r>
    <x v="0"/>
    <x v="1"/>
    <s v="WA"/>
    <x v="3"/>
    <n v="2011"/>
    <n v="2011"/>
    <n v="500008897"/>
    <n v="2"/>
    <x v="1"/>
    <s v="I"/>
    <n v="53"/>
    <n v="26.5"/>
    <n v="0"/>
    <n v="67"/>
  </r>
  <r>
    <x v="0"/>
    <x v="0"/>
    <s v="WA"/>
    <x v="3"/>
    <n v="2011"/>
    <n v="2011"/>
    <n v="500191897"/>
    <n v="1"/>
    <x v="2"/>
    <s v="I"/>
    <n v="2"/>
    <n v="2"/>
    <n v="0"/>
    <n v="99710"/>
  </r>
  <r>
    <x v="0"/>
    <x v="1"/>
    <s v="WA"/>
    <x v="3"/>
    <n v="2011"/>
    <n v="2011"/>
    <n v="500118025"/>
    <n v="3"/>
    <x v="1"/>
    <s v="I"/>
    <n v="92"/>
    <n v="30.666666666666668"/>
    <n v="0"/>
    <n v="12"/>
  </r>
  <r>
    <x v="0"/>
    <x v="0"/>
    <s v="WA"/>
    <x v="3"/>
    <n v="2011"/>
    <n v="2011"/>
    <n v="16013119"/>
    <n v="1"/>
    <x v="0"/>
    <s v="I"/>
    <n v="6"/>
    <n v="6"/>
    <n v="0"/>
    <n v="15"/>
  </r>
  <r>
    <x v="0"/>
    <x v="0"/>
    <s v="WA"/>
    <x v="3"/>
    <n v="2011"/>
    <n v="2011"/>
    <n v="500208183"/>
    <n v="2"/>
    <x v="0"/>
    <s v="I"/>
    <n v="59"/>
    <n v="29.5"/>
    <n v="0"/>
    <n v="304"/>
  </r>
  <r>
    <x v="0"/>
    <x v="1"/>
    <s v="WA"/>
    <x v="3"/>
    <n v="2011"/>
    <n v="2011"/>
    <n v="500230995"/>
    <n v="1"/>
    <x v="1"/>
    <s v="I"/>
    <n v="22"/>
    <n v="22"/>
    <n v="0"/>
    <n v="1"/>
  </r>
  <r>
    <x v="0"/>
    <x v="0"/>
    <s v="WA"/>
    <x v="3"/>
    <n v="2011"/>
    <n v="2011"/>
    <n v="19856033"/>
    <n v="1"/>
    <x v="0"/>
    <s v="I"/>
    <n v="29"/>
    <n v="29"/>
    <n v="0"/>
    <n v="10"/>
  </r>
  <r>
    <x v="0"/>
    <x v="0"/>
    <s v="WA"/>
    <x v="3"/>
    <n v="2011"/>
    <n v="2011"/>
    <n v="16121220"/>
    <n v="1"/>
    <x v="0"/>
    <s v="I"/>
    <n v="21"/>
    <n v="21"/>
    <n v="0"/>
    <n v="563"/>
  </r>
  <r>
    <x v="0"/>
    <x v="0"/>
    <s v="WA"/>
    <x v="3"/>
    <n v="2011"/>
    <n v="2011"/>
    <n v="17811069"/>
    <n v="1"/>
    <x v="0"/>
    <s v="I"/>
    <n v="2"/>
    <n v="2"/>
    <n v="0"/>
    <n v="17"/>
  </r>
  <r>
    <x v="0"/>
    <x v="0"/>
    <s v="WA"/>
    <x v="3"/>
    <n v="2011"/>
    <n v="2011"/>
    <n v="19894460"/>
    <n v="1"/>
    <x v="0"/>
    <s v="I"/>
    <n v="0"/>
    <n v="0"/>
    <n v="0"/>
    <n v="10"/>
  </r>
  <r>
    <x v="0"/>
    <x v="1"/>
    <s v="WA"/>
    <x v="3"/>
    <n v="2011"/>
    <n v="2011"/>
    <n v="500219569"/>
    <n v="1"/>
    <x v="1"/>
    <s v="I"/>
    <n v="38"/>
    <n v="38"/>
    <n v="0"/>
    <n v="4"/>
  </r>
  <r>
    <x v="0"/>
    <x v="0"/>
    <s v="WA"/>
    <x v="3"/>
    <n v="2011"/>
    <n v="2011"/>
    <n v="14143230"/>
    <n v="2"/>
    <x v="0"/>
    <s v="I"/>
    <n v="60"/>
    <n v="30"/>
    <n v="0"/>
    <n v="300"/>
  </r>
  <r>
    <x v="0"/>
    <x v="0"/>
    <s v="WA"/>
    <x v="3"/>
    <n v="2011"/>
    <n v="2011"/>
    <n v="14639400"/>
    <n v="1"/>
    <x v="0"/>
    <s v="I"/>
    <n v="16"/>
    <n v="16"/>
    <n v="0"/>
    <n v="232"/>
  </r>
  <r>
    <x v="0"/>
    <x v="0"/>
    <s v="WA"/>
    <x v="3"/>
    <n v="2011"/>
    <n v="2011"/>
    <n v="19912823"/>
    <n v="1"/>
    <x v="0"/>
    <s v="I"/>
    <n v="31"/>
    <n v="31"/>
    <n v="0"/>
    <n v="390"/>
  </r>
  <r>
    <x v="0"/>
    <x v="0"/>
    <s v="WA"/>
    <x v="3"/>
    <n v="2011"/>
    <n v="2011"/>
    <n v="500044223"/>
    <n v="2"/>
    <x v="0"/>
    <s v="I"/>
    <n v="40"/>
    <n v="20"/>
    <n v="0"/>
    <n v="200"/>
  </r>
  <r>
    <x v="0"/>
    <x v="1"/>
    <s v="WA"/>
    <x v="3"/>
    <n v="2011"/>
    <n v="2011"/>
    <n v="446355900"/>
    <n v="1"/>
    <x v="1"/>
    <s v="I"/>
    <n v="0"/>
    <n v="0"/>
    <n v="0"/>
    <n v="4"/>
  </r>
  <r>
    <x v="0"/>
    <x v="0"/>
    <s v="WA"/>
    <x v="3"/>
    <n v="2011"/>
    <n v="2011"/>
    <n v="16423589"/>
    <n v="1"/>
    <x v="0"/>
    <s v="I"/>
    <n v="0"/>
    <n v="0"/>
    <n v="0"/>
    <n v="46"/>
  </r>
  <r>
    <x v="0"/>
    <x v="0"/>
    <s v="WA"/>
    <x v="3"/>
    <n v="2011"/>
    <n v="2011"/>
    <n v="18082896"/>
    <n v="3"/>
    <x v="0"/>
    <s v="I"/>
    <n v="69"/>
    <n v="23"/>
    <n v="0"/>
    <n v="460"/>
  </r>
  <r>
    <x v="0"/>
    <x v="0"/>
    <s v="WA"/>
    <x v="3"/>
    <n v="2011"/>
    <n v="2011"/>
    <n v="500033217"/>
    <n v="2"/>
    <x v="0"/>
    <s v="I"/>
    <n v="44"/>
    <n v="22"/>
    <n v="0"/>
    <n v="226"/>
  </r>
  <r>
    <x v="0"/>
    <x v="0"/>
    <s v="WA"/>
    <x v="3"/>
    <n v="2011"/>
    <n v="2011"/>
    <n v="17913086"/>
    <n v="1"/>
    <x v="0"/>
    <s v="I"/>
    <n v="5"/>
    <n v="5"/>
    <n v="0"/>
    <n v="43"/>
  </r>
  <r>
    <x v="0"/>
    <x v="0"/>
    <s v="WA"/>
    <x v="3"/>
    <n v="2011"/>
    <n v="2011"/>
    <n v="18347379"/>
    <n v="3"/>
    <x v="0"/>
    <s v="I"/>
    <n v="71"/>
    <n v="23.666666666666664"/>
    <n v="0"/>
    <n v="480"/>
  </r>
  <r>
    <x v="0"/>
    <x v="0"/>
    <s v="WA"/>
    <x v="3"/>
    <n v="2011"/>
    <n v="2011"/>
    <n v="17714537"/>
    <n v="1"/>
    <x v="0"/>
    <s v="I"/>
    <n v="2"/>
    <n v="2"/>
    <n v="0"/>
    <n v="20"/>
  </r>
  <r>
    <x v="0"/>
    <x v="0"/>
    <s v="WA"/>
    <x v="3"/>
    <n v="2011"/>
    <n v="2011"/>
    <n v="17349046"/>
    <n v="3"/>
    <x v="0"/>
    <s v="I"/>
    <n v="91"/>
    <n v="30.333333333333332"/>
    <n v="0"/>
    <n v="420"/>
  </r>
  <r>
    <x v="0"/>
    <x v="0"/>
    <s v="WA"/>
    <x v="3"/>
    <n v="2011"/>
    <n v="2011"/>
    <n v="17438255"/>
    <n v="1"/>
    <x v="0"/>
    <s v="I"/>
    <n v="10"/>
    <n v="10"/>
    <n v="0"/>
    <n v="68"/>
  </r>
  <r>
    <x v="0"/>
    <x v="0"/>
    <s v="WA"/>
    <x v="3"/>
    <n v="2011"/>
    <n v="2011"/>
    <n v="17181174"/>
    <n v="1"/>
    <x v="0"/>
    <s v="I"/>
    <n v="31"/>
    <n v="31"/>
    <n v="0"/>
    <n v="186"/>
  </r>
  <r>
    <x v="0"/>
    <x v="1"/>
    <s v="WA"/>
    <x v="3"/>
    <n v="2011"/>
    <n v="2011"/>
    <n v="441849720"/>
    <n v="1"/>
    <x v="1"/>
    <s v="I"/>
    <n v="29"/>
    <n v="29"/>
    <n v="0"/>
    <n v="1"/>
  </r>
  <r>
    <x v="0"/>
    <x v="0"/>
    <s v="WA"/>
    <x v="3"/>
    <n v="2011"/>
    <n v="2011"/>
    <n v="17522012"/>
    <n v="1"/>
    <x v="0"/>
    <s v="I"/>
    <n v="0"/>
    <n v="0"/>
    <n v="0"/>
    <n v="145"/>
  </r>
  <r>
    <x v="0"/>
    <x v="0"/>
    <s v="WA"/>
    <x v="3"/>
    <n v="2011"/>
    <n v="2011"/>
    <n v="17171684"/>
    <n v="1"/>
    <x v="0"/>
    <s v="I"/>
    <n v="5"/>
    <n v="5"/>
    <n v="0"/>
    <n v="168"/>
  </r>
  <r>
    <x v="0"/>
    <x v="1"/>
    <s v="WA"/>
    <x v="3"/>
    <n v="2011"/>
    <n v="2011"/>
    <n v="340934444"/>
    <n v="2"/>
    <x v="1"/>
    <s v="I"/>
    <n v="43"/>
    <n v="21.5"/>
    <n v="0"/>
    <n v="7"/>
  </r>
  <r>
    <x v="1"/>
    <x v="0"/>
    <s v="WA"/>
    <x v="3"/>
    <n v="2011"/>
    <n v="2011"/>
    <n v="500240710"/>
    <n v="4"/>
    <x v="0"/>
    <s v="I"/>
    <n v="127"/>
    <n v="31.75"/>
    <n v="0"/>
    <n v="88"/>
  </r>
  <r>
    <x v="0"/>
    <x v="0"/>
    <s v="WA"/>
    <x v="3"/>
    <n v="2011"/>
    <n v="2011"/>
    <n v="14122188"/>
    <n v="1"/>
    <x v="0"/>
    <s v="I"/>
    <n v="1"/>
    <n v="1"/>
    <n v="0"/>
    <n v="100"/>
  </r>
  <r>
    <x v="0"/>
    <x v="0"/>
    <s v="WA"/>
    <x v="3"/>
    <n v="2011"/>
    <n v="2011"/>
    <n v="500179161"/>
    <n v="2"/>
    <x v="0"/>
    <s v="I"/>
    <n v="56"/>
    <n v="28"/>
    <n v="0"/>
    <n v="428"/>
  </r>
  <r>
    <x v="0"/>
    <x v="0"/>
    <s v="WA"/>
    <x v="3"/>
    <n v="2011"/>
    <n v="2011"/>
    <n v="15074461"/>
    <n v="3"/>
    <x v="0"/>
    <s v="I"/>
    <n v="84"/>
    <n v="28"/>
    <n v="0"/>
    <n v="410"/>
  </r>
  <r>
    <x v="0"/>
    <x v="1"/>
    <s v="WA"/>
    <x v="3"/>
    <n v="2011"/>
    <n v="2011"/>
    <n v="379555251"/>
    <n v="1"/>
    <x v="1"/>
    <s v="I"/>
    <n v="32"/>
    <n v="32"/>
    <n v="0"/>
    <n v="14"/>
  </r>
  <r>
    <x v="0"/>
    <x v="0"/>
    <s v="WA"/>
    <x v="3"/>
    <n v="2011"/>
    <n v="2011"/>
    <n v="15205567"/>
    <n v="1"/>
    <x v="0"/>
    <s v="I"/>
    <n v="41"/>
    <n v="41"/>
    <n v="0"/>
    <n v="220"/>
  </r>
  <r>
    <x v="0"/>
    <x v="0"/>
    <s v="WA"/>
    <x v="3"/>
    <n v="2011"/>
    <n v="2011"/>
    <n v="15162024"/>
    <n v="1"/>
    <x v="0"/>
    <s v="I"/>
    <n v="10"/>
    <n v="10"/>
    <n v="0"/>
    <n v="300"/>
  </r>
  <r>
    <x v="0"/>
    <x v="0"/>
    <s v="WA"/>
    <x v="3"/>
    <n v="2011"/>
    <n v="2011"/>
    <n v="14840167"/>
    <n v="1"/>
    <x v="0"/>
    <s v="I"/>
    <n v="9"/>
    <n v="9"/>
    <n v="0"/>
    <n v="40"/>
  </r>
  <r>
    <x v="0"/>
    <x v="0"/>
    <s v="WA"/>
    <x v="3"/>
    <n v="2011"/>
    <n v="2011"/>
    <n v="14930563"/>
    <n v="1"/>
    <x v="0"/>
    <s v="I"/>
    <n v="7"/>
    <n v="7"/>
    <n v="0"/>
    <n v="1"/>
  </r>
  <r>
    <x v="0"/>
    <x v="0"/>
    <s v="WA"/>
    <x v="3"/>
    <n v="2011"/>
    <n v="2011"/>
    <n v="16121526"/>
    <n v="1"/>
    <x v="0"/>
    <s v="I"/>
    <n v="30"/>
    <n v="30"/>
    <n v="0"/>
    <n v="47"/>
  </r>
  <r>
    <x v="0"/>
    <x v="1"/>
    <s v="WA"/>
    <x v="3"/>
    <n v="2011"/>
    <n v="2011"/>
    <n v="15279606"/>
    <n v="1"/>
    <x v="1"/>
    <s v="I"/>
    <n v="3"/>
    <n v="3"/>
    <n v="0"/>
    <n v="2"/>
  </r>
  <r>
    <x v="0"/>
    <x v="0"/>
    <s v="WA"/>
    <x v="3"/>
    <n v="2011"/>
    <n v="2011"/>
    <n v="500017805"/>
    <n v="1"/>
    <x v="0"/>
    <s v="I"/>
    <n v="0"/>
    <n v="0"/>
    <n v="0"/>
    <n v="70"/>
  </r>
  <r>
    <x v="0"/>
    <x v="0"/>
    <s v="WA"/>
    <x v="3"/>
    <n v="2011"/>
    <n v="2011"/>
    <n v="500001934"/>
    <n v="5"/>
    <x v="0"/>
    <s v="I"/>
    <n v="150"/>
    <n v="30"/>
    <n v="0"/>
    <n v="508"/>
  </r>
  <r>
    <x v="0"/>
    <x v="0"/>
    <s v="WA"/>
    <x v="3"/>
    <n v="2011"/>
    <n v="2011"/>
    <n v="14505179"/>
    <n v="1"/>
    <x v="0"/>
    <s v="I"/>
    <n v="25"/>
    <n v="25"/>
    <n v="0"/>
    <n v="230"/>
  </r>
  <r>
    <x v="0"/>
    <x v="0"/>
    <s v="WA"/>
    <x v="3"/>
    <n v="2011"/>
    <n v="2011"/>
    <n v="14106405"/>
    <n v="1"/>
    <x v="0"/>
    <s v="I"/>
    <n v="25"/>
    <n v="25"/>
    <n v="0"/>
    <n v="90"/>
  </r>
  <r>
    <x v="0"/>
    <x v="1"/>
    <s v="WA"/>
    <x v="3"/>
    <n v="2011"/>
    <n v="2011"/>
    <n v="500200544"/>
    <n v="4"/>
    <x v="1"/>
    <s v="I"/>
    <n v="125"/>
    <n v="31.25"/>
    <n v="0"/>
    <n v="12"/>
  </r>
  <r>
    <x v="0"/>
    <x v="0"/>
    <s v="WA"/>
    <x v="3"/>
    <n v="2011"/>
    <n v="2011"/>
    <n v="19711888"/>
    <n v="1"/>
    <x v="0"/>
    <s v="I"/>
    <n v="3"/>
    <n v="3"/>
    <n v="0"/>
    <n v="20"/>
  </r>
  <r>
    <x v="0"/>
    <x v="1"/>
    <s v="WA"/>
    <x v="3"/>
    <n v="2011"/>
    <n v="2011"/>
    <n v="441763202"/>
    <n v="1"/>
    <x v="1"/>
    <s v="I"/>
    <n v="33"/>
    <n v="33"/>
    <n v="0"/>
    <n v="1"/>
  </r>
  <r>
    <x v="0"/>
    <x v="1"/>
    <s v="WA"/>
    <x v="3"/>
    <n v="2011"/>
    <n v="2011"/>
    <n v="18140320"/>
    <n v="1"/>
    <x v="1"/>
    <s v="I"/>
    <n v="24"/>
    <n v="24"/>
    <n v="0"/>
    <n v="3"/>
  </r>
  <r>
    <x v="0"/>
    <x v="1"/>
    <s v="WA"/>
    <x v="3"/>
    <n v="2011"/>
    <n v="2011"/>
    <n v="390009649"/>
    <n v="1"/>
    <x v="1"/>
    <s v="I"/>
    <n v="14"/>
    <n v="14"/>
    <n v="0"/>
    <n v="2"/>
  </r>
  <r>
    <x v="0"/>
    <x v="0"/>
    <s v="WA"/>
    <x v="3"/>
    <n v="2011"/>
    <n v="2011"/>
    <n v="446355633"/>
    <n v="2"/>
    <x v="0"/>
    <s v="I"/>
    <n v="37"/>
    <n v="18.5"/>
    <n v="0"/>
    <n v="258"/>
  </r>
  <r>
    <x v="0"/>
    <x v="0"/>
    <s v="WA"/>
    <x v="3"/>
    <n v="2011"/>
    <n v="2011"/>
    <n v="17912172"/>
    <n v="1"/>
    <x v="0"/>
    <s v="I"/>
    <n v="26"/>
    <n v="26"/>
    <n v="0"/>
    <n v="271"/>
  </r>
  <r>
    <x v="0"/>
    <x v="0"/>
    <s v="WA"/>
    <x v="3"/>
    <n v="2011"/>
    <n v="2011"/>
    <n v="18224573"/>
    <n v="1"/>
    <x v="0"/>
    <s v="I"/>
    <n v="16"/>
    <n v="16"/>
    <n v="0"/>
    <n v="70"/>
  </r>
  <r>
    <x v="0"/>
    <x v="0"/>
    <s v="WA"/>
    <x v="3"/>
    <n v="2011"/>
    <n v="2011"/>
    <n v="18225203"/>
    <n v="1"/>
    <x v="0"/>
    <s v="I"/>
    <n v="32"/>
    <n v="32"/>
    <n v="0"/>
    <n v="73"/>
  </r>
  <r>
    <x v="0"/>
    <x v="0"/>
    <s v="WA"/>
    <x v="3"/>
    <n v="2011"/>
    <n v="2011"/>
    <n v="18313121"/>
    <n v="4"/>
    <x v="0"/>
    <s v="I"/>
    <n v="95"/>
    <n v="23.75"/>
    <n v="0"/>
    <n v="122"/>
  </r>
  <r>
    <x v="0"/>
    <x v="0"/>
    <s v="WA"/>
    <x v="3"/>
    <n v="2011"/>
    <n v="2011"/>
    <n v="500244685"/>
    <n v="1"/>
    <x v="0"/>
    <s v="I"/>
    <n v="3"/>
    <n v="3"/>
    <n v="0"/>
    <n v="16"/>
  </r>
  <r>
    <x v="0"/>
    <x v="1"/>
    <s v="WA"/>
    <x v="3"/>
    <n v="2011"/>
    <n v="2011"/>
    <n v="18127186"/>
    <n v="4"/>
    <x v="1"/>
    <s v="I"/>
    <n v="122"/>
    <n v="30.5"/>
    <n v="0"/>
    <n v="21"/>
  </r>
  <r>
    <x v="0"/>
    <x v="0"/>
    <s v="WA"/>
    <x v="3"/>
    <n v="2011"/>
    <n v="2011"/>
    <n v="500025390"/>
    <n v="1"/>
    <x v="0"/>
    <s v="I"/>
    <n v="0"/>
    <n v="0"/>
    <n v="0"/>
    <n v="12"/>
  </r>
  <r>
    <x v="0"/>
    <x v="0"/>
    <s v="WA"/>
    <x v="3"/>
    <n v="2011"/>
    <n v="2011"/>
    <n v="16425403"/>
    <n v="1"/>
    <x v="0"/>
    <s v="I"/>
    <n v="0"/>
    <n v="0"/>
    <n v="0"/>
    <n v="1"/>
  </r>
  <r>
    <x v="0"/>
    <x v="0"/>
    <s v="WA"/>
    <x v="3"/>
    <n v="2011"/>
    <n v="2011"/>
    <n v="16125243"/>
    <n v="1"/>
    <x v="0"/>
    <s v="I"/>
    <n v="1"/>
    <n v="1"/>
    <n v="0"/>
    <n v="21"/>
  </r>
  <r>
    <x v="0"/>
    <x v="0"/>
    <s v="WA"/>
    <x v="3"/>
    <n v="2011"/>
    <n v="2011"/>
    <n v="500214841"/>
    <n v="1"/>
    <x v="0"/>
    <s v="I"/>
    <n v="0"/>
    <n v="0"/>
    <n v="0"/>
    <n v="25"/>
  </r>
  <r>
    <x v="0"/>
    <x v="0"/>
    <s v="WA"/>
    <x v="3"/>
    <n v="2011"/>
    <n v="2011"/>
    <n v="16312165"/>
    <n v="1"/>
    <x v="0"/>
    <s v="I"/>
    <n v="0"/>
    <n v="0"/>
    <n v="0"/>
    <n v="19"/>
  </r>
  <r>
    <x v="0"/>
    <x v="0"/>
    <s v="WA"/>
    <x v="3"/>
    <n v="2011"/>
    <n v="2011"/>
    <n v="18690286"/>
    <n v="1"/>
    <x v="0"/>
    <s v="I"/>
    <n v="32"/>
    <n v="32"/>
    <n v="0"/>
    <n v="300"/>
  </r>
  <r>
    <x v="1"/>
    <x v="1"/>
    <s v="WA"/>
    <x v="3"/>
    <n v="2011"/>
    <n v="2011"/>
    <n v="19921842"/>
    <n v="2"/>
    <x v="1"/>
    <s v="I"/>
    <n v="57"/>
    <n v="28.5"/>
    <n v="0"/>
    <n v="46"/>
  </r>
  <r>
    <x v="0"/>
    <x v="1"/>
    <s v="WA"/>
    <x v="3"/>
    <n v="2011"/>
    <n v="2011"/>
    <n v="500267833"/>
    <n v="2"/>
    <x v="1"/>
    <s v="I"/>
    <n v="62"/>
    <n v="31"/>
    <n v="0"/>
    <n v="4"/>
  </r>
  <r>
    <x v="0"/>
    <x v="0"/>
    <s v="WA"/>
    <x v="3"/>
    <n v="2011"/>
    <n v="2011"/>
    <n v="17970735"/>
    <n v="2"/>
    <x v="0"/>
    <s v="I"/>
    <n v="62"/>
    <n v="31"/>
    <n v="0"/>
    <n v="114"/>
  </r>
  <r>
    <x v="0"/>
    <x v="0"/>
    <s v="WA"/>
    <x v="3"/>
    <n v="2011"/>
    <n v="2011"/>
    <n v="17794932"/>
    <n v="3"/>
    <x v="0"/>
    <s v="I"/>
    <n v="71"/>
    <n v="23.666666666666664"/>
    <n v="0"/>
    <n v="105"/>
  </r>
  <r>
    <x v="0"/>
    <x v="1"/>
    <s v="WA"/>
    <x v="3"/>
    <n v="2011"/>
    <n v="2011"/>
    <n v="374716893"/>
    <n v="1"/>
    <x v="1"/>
    <s v="I"/>
    <n v="26"/>
    <n v="26"/>
    <n v="0"/>
    <n v="3"/>
  </r>
  <r>
    <x v="0"/>
    <x v="0"/>
    <s v="WA"/>
    <x v="3"/>
    <n v="2011"/>
    <n v="2011"/>
    <n v="16593359"/>
    <n v="2"/>
    <x v="0"/>
    <s v="I"/>
    <n v="63"/>
    <n v="31.5"/>
    <n v="0"/>
    <n v="180"/>
  </r>
  <r>
    <x v="0"/>
    <x v="1"/>
    <s v="WA"/>
    <x v="3"/>
    <n v="2011"/>
    <n v="2011"/>
    <n v="438134484"/>
    <n v="2"/>
    <x v="1"/>
    <s v="I"/>
    <n v="46"/>
    <n v="23"/>
    <n v="0"/>
    <n v="10"/>
  </r>
  <r>
    <x v="0"/>
    <x v="0"/>
    <s v="WA"/>
    <x v="3"/>
    <n v="2011"/>
    <n v="2011"/>
    <n v="16027666"/>
    <n v="1"/>
    <x v="0"/>
    <s v="I"/>
    <n v="32"/>
    <n v="32"/>
    <n v="0"/>
    <n v="1"/>
  </r>
  <r>
    <x v="0"/>
    <x v="0"/>
    <s v="WA"/>
    <x v="3"/>
    <n v="2011"/>
    <n v="2011"/>
    <n v="17462613"/>
    <n v="1"/>
    <x v="0"/>
    <s v="I"/>
    <n v="14"/>
    <n v="14"/>
    <n v="0"/>
    <n v="57"/>
  </r>
  <r>
    <x v="0"/>
    <x v="1"/>
    <s v="WA"/>
    <x v="3"/>
    <n v="2011"/>
    <n v="2011"/>
    <n v="500024887"/>
    <n v="2"/>
    <x v="1"/>
    <s v="I"/>
    <n v="46"/>
    <n v="23"/>
    <n v="0"/>
    <n v="10"/>
  </r>
  <r>
    <x v="0"/>
    <x v="0"/>
    <s v="WA"/>
    <x v="3"/>
    <n v="2011"/>
    <n v="2011"/>
    <n v="15869473"/>
    <n v="1"/>
    <x v="0"/>
    <s v="I"/>
    <n v="13"/>
    <n v="13"/>
    <n v="0"/>
    <n v="99"/>
  </r>
  <r>
    <x v="0"/>
    <x v="1"/>
    <s v="WA"/>
    <x v="3"/>
    <n v="2011"/>
    <n v="2011"/>
    <n v="17089325"/>
    <n v="1"/>
    <x v="1"/>
    <s v="I"/>
    <n v="28"/>
    <n v="28"/>
    <n v="0"/>
    <n v="1"/>
  </r>
  <r>
    <x v="0"/>
    <x v="0"/>
    <s v="WA"/>
    <x v="3"/>
    <n v="2011"/>
    <n v="2011"/>
    <n v="19030680"/>
    <n v="1"/>
    <x v="0"/>
    <s v="I"/>
    <n v="10"/>
    <n v="10"/>
    <n v="0"/>
    <n v="200"/>
  </r>
  <r>
    <x v="0"/>
    <x v="0"/>
    <s v="WA"/>
    <x v="3"/>
    <n v="2011"/>
    <n v="2011"/>
    <n v="13989378"/>
    <n v="1"/>
    <x v="0"/>
    <s v="I"/>
    <n v="12"/>
    <n v="12"/>
    <n v="0"/>
    <n v="69"/>
  </r>
  <r>
    <x v="0"/>
    <x v="0"/>
    <s v="WA"/>
    <x v="3"/>
    <n v="2011"/>
    <n v="2011"/>
    <n v="15065257"/>
    <n v="2"/>
    <x v="0"/>
    <s v="I"/>
    <n v="67"/>
    <n v="33.5"/>
    <n v="0"/>
    <n v="190"/>
  </r>
  <r>
    <x v="0"/>
    <x v="1"/>
    <s v="WA"/>
    <x v="3"/>
    <n v="2011"/>
    <n v="2011"/>
    <n v="446348829"/>
    <n v="1"/>
    <x v="1"/>
    <s v="I"/>
    <n v="30"/>
    <n v="30"/>
    <n v="0"/>
    <n v="1"/>
  </r>
  <r>
    <x v="0"/>
    <x v="0"/>
    <s v="WA"/>
    <x v="3"/>
    <n v="2011"/>
    <n v="2011"/>
    <n v="15626113"/>
    <n v="1"/>
    <x v="0"/>
    <s v="I"/>
    <n v="30"/>
    <n v="30"/>
    <n v="0"/>
    <n v="33"/>
  </r>
  <r>
    <x v="0"/>
    <x v="0"/>
    <s v="WA"/>
    <x v="3"/>
    <n v="2011"/>
    <n v="2011"/>
    <n v="14898492"/>
    <n v="1"/>
    <x v="0"/>
    <s v="I"/>
    <n v="0"/>
    <n v="0"/>
    <n v="0"/>
    <n v="270"/>
  </r>
  <r>
    <x v="0"/>
    <x v="0"/>
    <s v="WA"/>
    <x v="3"/>
    <n v="2011"/>
    <n v="2011"/>
    <n v="14905247"/>
    <n v="1"/>
    <x v="0"/>
    <s v="I"/>
    <n v="29"/>
    <n v="29"/>
    <n v="0"/>
    <n v="10"/>
  </r>
  <r>
    <x v="0"/>
    <x v="1"/>
    <s v="WA"/>
    <x v="3"/>
    <n v="2011"/>
    <n v="2011"/>
    <n v="15443004"/>
    <n v="1"/>
    <x v="1"/>
    <s v="I"/>
    <n v="36"/>
    <n v="36"/>
    <n v="0"/>
    <n v="8"/>
  </r>
  <r>
    <x v="0"/>
    <x v="0"/>
    <s v="WA"/>
    <x v="3"/>
    <n v="2011"/>
    <n v="2011"/>
    <n v="19871780"/>
    <n v="1"/>
    <x v="0"/>
    <s v="I"/>
    <n v="1"/>
    <n v="1"/>
    <n v="0"/>
    <n v="10"/>
  </r>
  <r>
    <x v="0"/>
    <x v="1"/>
    <s v="WA"/>
    <x v="3"/>
    <n v="2011"/>
    <n v="2011"/>
    <n v="435369699"/>
    <n v="1"/>
    <x v="1"/>
    <s v="I"/>
    <n v="4"/>
    <n v="4"/>
    <n v="0"/>
    <n v="10"/>
  </r>
  <r>
    <x v="0"/>
    <x v="1"/>
    <s v="WA"/>
    <x v="3"/>
    <n v="2011"/>
    <n v="2011"/>
    <n v="500080278"/>
    <n v="2"/>
    <x v="1"/>
    <s v="I"/>
    <n v="50"/>
    <n v="25"/>
    <n v="0"/>
    <n v="3"/>
  </r>
  <r>
    <x v="0"/>
    <x v="0"/>
    <s v="WA"/>
    <x v="3"/>
    <n v="2011"/>
    <n v="2011"/>
    <n v="500146604"/>
    <n v="4"/>
    <x v="0"/>
    <s v="I"/>
    <n v="102"/>
    <n v="25.5"/>
    <n v="0"/>
    <n v="116"/>
  </r>
  <r>
    <x v="0"/>
    <x v="0"/>
    <s v="WA"/>
    <x v="3"/>
    <n v="2011"/>
    <n v="2011"/>
    <n v="17810515"/>
    <n v="3"/>
    <x v="0"/>
    <s v="I"/>
    <n v="83"/>
    <n v="27.666666666666668"/>
    <n v="0"/>
    <n v="125"/>
  </r>
  <r>
    <x v="0"/>
    <x v="0"/>
    <s v="WA"/>
    <x v="3"/>
    <n v="2011"/>
    <n v="2011"/>
    <n v="19892818"/>
    <n v="1"/>
    <x v="0"/>
    <s v="I"/>
    <n v="0"/>
    <n v="0"/>
    <n v="0"/>
    <n v="130"/>
  </r>
  <r>
    <x v="0"/>
    <x v="0"/>
    <s v="WA"/>
    <x v="3"/>
    <n v="2011"/>
    <n v="2011"/>
    <n v="19411286"/>
    <n v="2"/>
    <x v="0"/>
    <s v="I"/>
    <n v="58"/>
    <n v="29"/>
    <n v="0"/>
    <n v="1310"/>
  </r>
  <r>
    <x v="0"/>
    <x v="1"/>
    <s v="WA"/>
    <x v="3"/>
    <n v="2011"/>
    <n v="2011"/>
    <n v="16170152"/>
    <n v="1"/>
    <x v="1"/>
    <s v="I"/>
    <n v="11"/>
    <n v="11"/>
    <n v="0"/>
    <n v="1"/>
  </r>
  <r>
    <x v="0"/>
    <x v="0"/>
    <s v="WA"/>
    <x v="3"/>
    <n v="2011"/>
    <n v="2011"/>
    <n v="500234223"/>
    <n v="1"/>
    <x v="0"/>
    <s v="I"/>
    <n v="0"/>
    <n v="0"/>
    <n v="0"/>
    <n v="10"/>
  </r>
  <r>
    <x v="0"/>
    <x v="0"/>
    <s v="WA"/>
    <x v="3"/>
    <n v="2011"/>
    <n v="2011"/>
    <n v="500093824"/>
    <n v="1"/>
    <x v="0"/>
    <s v="I"/>
    <n v="20"/>
    <n v="20"/>
    <n v="0"/>
    <n v="24"/>
  </r>
  <r>
    <x v="0"/>
    <x v="0"/>
    <s v="WA"/>
    <x v="3"/>
    <n v="2011"/>
    <n v="2011"/>
    <n v="18267173"/>
    <n v="1"/>
    <x v="0"/>
    <s v="I"/>
    <n v="23"/>
    <n v="23"/>
    <n v="0"/>
    <n v="210"/>
  </r>
  <r>
    <x v="0"/>
    <x v="1"/>
    <s v="WA"/>
    <x v="3"/>
    <n v="2011"/>
    <n v="2011"/>
    <n v="18396736"/>
    <n v="1"/>
    <x v="1"/>
    <s v="I"/>
    <n v="0"/>
    <n v="0"/>
    <n v="0"/>
    <n v="2"/>
  </r>
  <r>
    <x v="0"/>
    <x v="0"/>
    <s v="WA"/>
    <x v="3"/>
    <n v="2011"/>
    <n v="2011"/>
    <n v="17764059"/>
    <n v="1"/>
    <x v="0"/>
    <s v="I"/>
    <n v="27"/>
    <n v="27"/>
    <n v="0"/>
    <n v="100"/>
  </r>
  <r>
    <x v="0"/>
    <x v="0"/>
    <s v="WA"/>
    <x v="3"/>
    <n v="2011"/>
    <n v="2011"/>
    <n v="18576465"/>
    <n v="1"/>
    <x v="0"/>
    <s v="I"/>
    <n v="27"/>
    <n v="27"/>
    <n v="0"/>
    <n v="860"/>
  </r>
  <r>
    <x v="0"/>
    <x v="0"/>
    <s v="WA"/>
    <x v="3"/>
    <n v="2011"/>
    <n v="2011"/>
    <n v="18061253"/>
    <n v="1"/>
    <x v="0"/>
    <s v="I"/>
    <n v="0"/>
    <n v="0"/>
    <n v="0"/>
    <n v="300"/>
  </r>
  <r>
    <x v="0"/>
    <x v="0"/>
    <s v="WA"/>
    <x v="3"/>
    <n v="2011"/>
    <n v="2011"/>
    <n v="18627486"/>
    <n v="2"/>
    <x v="0"/>
    <s v="I"/>
    <n v="38"/>
    <n v="19"/>
    <n v="0"/>
    <n v="470"/>
  </r>
  <r>
    <x v="0"/>
    <x v="1"/>
    <s v="WA"/>
    <x v="3"/>
    <n v="2011"/>
    <n v="2011"/>
    <n v="430358411"/>
    <n v="1"/>
    <x v="1"/>
    <s v="I"/>
    <n v="29"/>
    <n v="29"/>
    <n v="0"/>
    <n v="6"/>
  </r>
  <r>
    <x v="0"/>
    <x v="0"/>
    <s v="WA"/>
    <x v="3"/>
    <n v="2011"/>
    <n v="2011"/>
    <n v="18595228"/>
    <n v="1"/>
    <x v="0"/>
    <s v="I"/>
    <n v="29"/>
    <n v="29"/>
    <n v="0"/>
    <n v="140"/>
  </r>
  <r>
    <x v="0"/>
    <x v="0"/>
    <s v="WA"/>
    <x v="3"/>
    <n v="2011"/>
    <n v="2011"/>
    <n v="18694436"/>
    <n v="3"/>
    <x v="0"/>
    <s v="I"/>
    <n v="64"/>
    <n v="21.333333333333332"/>
    <n v="0"/>
    <n v="220"/>
  </r>
  <r>
    <x v="1"/>
    <x v="1"/>
    <s v="WA"/>
    <x v="3"/>
    <n v="2011"/>
    <n v="2011"/>
    <n v="17408010"/>
    <n v="1"/>
    <x v="1"/>
    <s v="I"/>
    <n v="30"/>
    <n v="30"/>
    <n v="0"/>
    <n v="1"/>
  </r>
  <r>
    <x v="1"/>
    <x v="0"/>
    <s v="WA"/>
    <x v="3"/>
    <n v="2011"/>
    <n v="2011"/>
    <n v="500064434"/>
    <n v="1"/>
    <x v="0"/>
    <s v="I"/>
    <n v="29"/>
    <n v="29"/>
    <n v="0"/>
    <n v="1"/>
  </r>
  <r>
    <x v="0"/>
    <x v="1"/>
    <s v="WA"/>
    <x v="3"/>
    <n v="2011"/>
    <n v="2011"/>
    <n v="500144133"/>
    <n v="1"/>
    <x v="1"/>
    <s v="I"/>
    <n v="26"/>
    <n v="26"/>
    <n v="0"/>
    <n v="4"/>
  </r>
  <r>
    <x v="0"/>
    <x v="0"/>
    <s v="WA"/>
    <x v="3"/>
    <n v="2011"/>
    <n v="2011"/>
    <n v="17521928"/>
    <n v="1"/>
    <x v="0"/>
    <s v="I"/>
    <n v="16"/>
    <n v="16"/>
    <n v="0"/>
    <n v="260"/>
  </r>
  <r>
    <x v="0"/>
    <x v="1"/>
    <s v="WA"/>
    <x v="3"/>
    <n v="2011"/>
    <n v="2011"/>
    <n v="15877551"/>
    <n v="2"/>
    <x v="1"/>
    <s v="I"/>
    <n v="38"/>
    <n v="19"/>
    <n v="0"/>
    <n v="16"/>
  </r>
  <r>
    <x v="0"/>
    <x v="0"/>
    <s v="WA"/>
    <x v="3"/>
    <n v="2011"/>
    <n v="2011"/>
    <n v="446353716"/>
    <n v="1"/>
    <x v="0"/>
    <s v="I"/>
    <n v="32"/>
    <n v="32"/>
    <n v="0"/>
    <n v="63"/>
  </r>
  <r>
    <x v="0"/>
    <x v="1"/>
    <s v="WA"/>
    <x v="3"/>
    <n v="2011"/>
    <n v="2011"/>
    <n v="422409684"/>
    <n v="1"/>
    <x v="1"/>
    <s v="I"/>
    <n v="0"/>
    <n v="0"/>
    <n v="0"/>
    <n v="3"/>
  </r>
  <r>
    <x v="0"/>
    <x v="1"/>
    <s v="WA"/>
    <x v="3"/>
    <n v="2011"/>
    <n v="2011"/>
    <n v="16287196"/>
    <n v="3"/>
    <x v="1"/>
    <s v="I"/>
    <n v="94"/>
    <n v="31.333333333333332"/>
    <n v="0"/>
    <n v="10"/>
  </r>
  <r>
    <x v="0"/>
    <x v="0"/>
    <s v="WA"/>
    <x v="3"/>
    <n v="2011"/>
    <n v="2011"/>
    <n v="16306014"/>
    <n v="1"/>
    <x v="0"/>
    <s v="I"/>
    <n v="29"/>
    <n v="29"/>
    <n v="0"/>
    <n v="20"/>
  </r>
  <r>
    <x v="0"/>
    <x v="1"/>
    <s v="WA"/>
    <x v="3"/>
    <n v="2011"/>
    <n v="2011"/>
    <n v="16827332"/>
    <n v="3"/>
    <x v="1"/>
    <s v="I"/>
    <n v="95"/>
    <n v="31.666666666666668"/>
    <n v="0"/>
    <n v="8"/>
  </r>
  <r>
    <x v="0"/>
    <x v="0"/>
    <s v="WA"/>
    <x v="3"/>
    <n v="2011"/>
    <n v="2011"/>
    <n v="16185846"/>
    <n v="4"/>
    <x v="0"/>
    <s v="I"/>
    <n v="107"/>
    <n v="26.75"/>
    <n v="0"/>
    <n v="2048"/>
  </r>
  <r>
    <x v="0"/>
    <x v="1"/>
    <s v="WA"/>
    <x v="3"/>
    <n v="2011"/>
    <n v="2011"/>
    <n v="16832841"/>
    <n v="2"/>
    <x v="1"/>
    <s v="I"/>
    <n v="48"/>
    <n v="24"/>
    <n v="0"/>
    <n v="10"/>
  </r>
  <r>
    <x v="0"/>
    <x v="1"/>
    <s v="WA"/>
    <x v="3"/>
    <n v="2011"/>
    <n v="2011"/>
    <n v="16617063"/>
    <n v="1"/>
    <x v="1"/>
    <s v="I"/>
    <n v="28"/>
    <n v="28"/>
    <n v="0"/>
    <n v="5"/>
  </r>
  <r>
    <x v="0"/>
    <x v="0"/>
    <s v="WA"/>
    <x v="3"/>
    <n v="2011"/>
    <n v="2011"/>
    <n v="15425383"/>
    <n v="1"/>
    <x v="0"/>
    <s v="I"/>
    <n v="19"/>
    <n v="19"/>
    <n v="0"/>
    <n v="60"/>
  </r>
  <r>
    <x v="0"/>
    <x v="0"/>
    <s v="WA"/>
    <x v="3"/>
    <n v="2011"/>
    <n v="2011"/>
    <n v="14068765"/>
    <n v="1"/>
    <x v="0"/>
    <s v="I"/>
    <n v="32"/>
    <n v="32"/>
    <n v="0"/>
    <n v="92"/>
  </r>
  <r>
    <x v="0"/>
    <x v="1"/>
    <s v="WA"/>
    <x v="3"/>
    <n v="2011"/>
    <n v="2011"/>
    <n v="500063910"/>
    <n v="1"/>
    <x v="1"/>
    <s v="I"/>
    <n v="56"/>
    <n v="56"/>
    <n v="0"/>
    <n v="8"/>
  </r>
  <r>
    <x v="0"/>
    <x v="0"/>
    <s v="WA"/>
    <x v="3"/>
    <n v="2011"/>
    <n v="2011"/>
    <n v="15019856"/>
    <n v="1"/>
    <x v="0"/>
    <s v="I"/>
    <n v="22"/>
    <n v="22"/>
    <n v="0"/>
    <n v="431"/>
  </r>
  <r>
    <x v="0"/>
    <x v="1"/>
    <s v="WA"/>
    <x v="3"/>
    <n v="2011"/>
    <n v="2011"/>
    <n v="14237805"/>
    <n v="1"/>
    <x v="1"/>
    <s v="I"/>
    <n v="5"/>
    <n v="5"/>
    <n v="0"/>
    <n v="1"/>
  </r>
  <r>
    <x v="0"/>
    <x v="0"/>
    <s v="WA"/>
    <x v="3"/>
    <n v="2011"/>
    <n v="2011"/>
    <n v="14898928"/>
    <n v="1"/>
    <x v="0"/>
    <s v="I"/>
    <n v="24"/>
    <n v="24"/>
    <n v="0"/>
    <n v="160"/>
  </r>
  <r>
    <x v="0"/>
    <x v="0"/>
    <s v="WA"/>
    <x v="3"/>
    <n v="2011"/>
    <n v="2011"/>
    <n v="13973593"/>
    <n v="3"/>
    <x v="0"/>
    <s v="I"/>
    <n v="89"/>
    <n v="29.666666666666668"/>
    <n v="0"/>
    <n v="270"/>
  </r>
  <r>
    <x v="0"/>
    <x v="1"/>
    <s v="WA"/>
    <x v="3"/>
    <n v="2011"/>
    <n v="2011"/>
    <n v="390009601"/>
    <n v="2"/>
    <x v="1"/>
    <s v="I"/>
    <n v="63"/>
    <n v="31.5"/>
    <n v="0"/>
    <n v="83"/>
  </r>
  <r>
    <x v="0"/>
    <x v="1"/>
    <s v="WA"/>
    <x v="3"/>
    <n v="2011"/>
    <n v="2011"/>
    <n v="500077466"/>
    <n v="1"/>
    <x v="1"/>
    <s v="I"/>
    <n v="23"/>
    <n v="23"/>
    <n v="0"/>
    <n v="14"/>
  </r>
  <r>
    <x v="0"/>
    <x v="1"/>
    <s v="WA"/>
    <x v="3"/>
    <n v="2011"/>
    <n v="2011"/>
    <n v="14663107"/>
    <n v="1"/>
    <x v="1"/>
    <s v="I"/>
    <n v="0"/>
    <n v="0"/>
    <n v="0"/>
    <n v="1"/>
  </r>
  <r>
    <x v="0"/>
    <x v="0"/>
    <s v="WA"/>
    <x v="3"/>
    <n v="2011"/>
    <n v="2011"/>
    <n v="17792720"/>
    <n v="1"/>
    <x v="0"/>
    <s v="I"/>
    <n v="1"/>
    <n v="1"/>
    <n v="0"/>
    <n v="801"/>
  </r>
  <r>
    <x v="0"/>
    <x v="1"/>
    <s v="WA"/>
    <x v="3"/>
    <n v="2011"/>
    <n v="2011"/>
    <n v="16541611"/>
    <n v="1"/>
    <x v="1"/>
    <s v="I"/>
    <n v="20"/>
    <n v="20"/>
    <n v="0"/>
    <n v="5"/>
  </r>
  <r>
    <x v="0"/>
    <x v="0"/>
    <s v="WA"/>
    <x v="3"/>
    <n v="2011"/>
    <n v="2011"/>
    <n v="19560906"/>
    <n v="1"/>
    <x v="0"/>
    <s v="I"/>
    <n v="31"/>
    <n v="31"/>
    <n v="0"/>
    <n v="130"/>
  </r>
  <r>
    <x v="0"/>
    <x v="0"/>
    <s v="WA"/>
    <x v="3"/>
    <n v="2011"/>
    <n v="2011"/>
    <n v="19123535"/>
    <n v="3"/>
    <x v="0"/>
    <s v="I"/>
    <n v="80"/>
    <n v="26.666666666666668"/>
    <n v="0"/>
    <n v="226"/>
  </r>
  <r>
    <x v="0"/>
    <x v="1"/>
    <s v="WA"/>
    <x v="3"/>
    <n v="2011"/>
    <n v="2011"/>
    <n v="19702894"/>
    <n v="2"/>
    <x v="1"/>
    <s v="I"/>
    <n v="63"/>
    <n v="31.5"/>
    <n v="0"/>
    <n v="28"/>
  </r>
  <r>
    <x v="0"/>
    <x v="0"/>
    <s v="WA"/>
    <x v="3"/>
    <n v="2011"/>
    <n v="2011"/>
    <n v="18931838"/>
    <n v="2"/>
    <x v="0"/>
    <s v="I"/>
    <n v="39"/>
    <n v="19.5"/>
    <n v="0"/>
    <n v="250"/>
  </r>
  <r>
    <x v="0"/>
    <x v="0"/>
    <s v="WA"/>
    <x v="3"/>
    <n v="2011"/>
    <n v="2011"/>
    <n v="19293002"/>
    <n v="1"/>
    <x v="0"/>
    <s v="I"/>
    <n v="8"/>
    <n v="8"/>
    <n v="0"/>
    <n v="10"/>
  </r>
  <r>
    <x v="0"/>
    <x v="1"/>
    <s v="WA"/>
    <x v="3"/>
    <n v="2011"/>
    <n v="2011"/>
    <n v="19025529"/>
    <n v="1"/>
    <x v="1"/>
    <s v="I"/>
    <n v="3"/>
    <n v="3"/>
    <n v="0"/>
    <n v="2"/>
  </r>
  <r>
    <x v="0"/>
    <x v="1"/>
    <s v="WA"/>
    <x v="3"/>
    <n v="2011"/>
    <n v="2011"/>
    <n v="19730385"/>
    <n v="3"/>
    <x v="1"/>
    <s v="I"/>
    <n v="75"/>
    <n v="25"/>
    <n v="0"/>
    <n v="54"/>
  </r>
  <r>
    <x v="0"/>
    <x v="0"/>
    <s v="WA"/>
    <x v="3"/>
    <n v="2011"/>
    <n v="2011"/>
    <n v="18597410"/>
    <n v="1"/>
    <x v="0"/>
    <s v="I"/>
    <n v="18"/>
    <n v="18"/>
    <n v="0"/>
    <n v="330"/>
  </r>
  <r>
    <x v="0"/>
    <x v="0"/>
    <s v="WA"/>
    <x v="3"/>
    <n v="2011"/>
    <n v="2011"/>
    <n v="394156815"/>
    <n v="1"/>
    <x v="0"/>
    <s v="I"/>
    <n v="30"/>
    <n v="30"/>
    <n v="0"/>
    <n v="60"/>
  </r>
  <r>
    <x v="0"/>
    <x v="1"/>
    <s v="WA"/>
    <x v="3"/>
    <n v="2011"/>
    <n v="2011"/>
    <n v="446356067"/>
    <n v="3"/>
    <x v="1"/>
    <s v="I"/>
    <n v="73"/>
    <n v="24.333333333333332"/>
    <n v="0"/>
    <n v="14"/>
  </r>
  <r>
    <x v="0"/>
    <x v="0"/>
    <s v="WA"/>
    <x v="3"/>
    <n v="2011"/>
    <n v="2011"/>
    <n v="500242969"/>
    <n v="1"/>
    <x v="0"/>
    <s v="I"/>
    <n v="2"/>
    <n v="2"/>
    <n v="0"/>
    <n v="28"/>
  </r>
  <r>
    <x v="0"/>
    <x v="0"/>
    <s v="WA"/>
    <x v="3"/>
    <n v="2011"/>
    <n v="2011"/>
    <n v="19395627"/>
    <n v="1"/>
    <x v="0"/>
    <s v="I"/>
    <n v="32"/>
    <n v="32"/>
    <n v="0"/>
    <n v="130"/>
  </r>
  <r>
    <x v="0"/>
    <x v="1"/>
    <s v="WA"/>
    <x v="3"/>
    <n v="2011"/>
    <n v="2011"/>
    <n v="18393100"/>
    <n v="2"/>
    <x v="1"/>
    <s v="I"/>
    <n v="39"/>
    <n v="19.5"/>
    <n v="0"/>
    <n v="43"/>
  </r>
  <r>
    <x v="0"/>
    <x v="0"/>
    <s v="WA"/>
    <x v="3"/>
    <n v="2011"/>
    <n v="2011"/>
    <n v="500087899"/>
    <n v="2"/>
    <x v="0"/>
    <s v="I"/>
    <n v="55"/>
    <n v="27.5"/>
    <n v="0"/>
    <n v="196"/>
  </r>
  <r>
    <x v="0"/>
    <x v="1"/>
    <s v="WA"/>
    <x v="3"/>
    <n v="2011"/>
    <n v="2011"/>
    <n v="17706112"/>
    <n v="1"/>
    <x v="1"/>
    <s v="I"/>
    <n v="8"/>
    <n v="8"/>
    <n v="0"/>
    <n v="2"/>
  </r>
  <r>
    <x v="0"/>
    <x v="1"/>
    <s v="WA"/>
    <x v="3"/>
    <n v="2011"/>
    <n v="2011"/>
    <n v="14956469"/>
    <n v="1"/>
    <x v="1"/>
    <s v="I"/>
    <n v="30"/>
    <n v="30"/>
    <n v="0"/>
    <n v="2"/>
  </r>
  <r>
    <x v="1"/>
    <x v="1"/>
    <s v="WA"/>
    <x v="3"/>
    <n v="2011"/>
    <n v="2011"/>
    <n v="15919138"/>
    <n v="1"/>
    <x v="1"/>
    <s v="I"/>
    <n v="30"/>
    <n v="30"/>
    <n v="0"/>
    <n v="1"/>
  </r>
  <r>
    <x v="0"/>
    <x v="0"/>
    <s v="WA"/>
    <x v="3"/>
    <n v="2011"/>
    <n v="2011"/>
    <n v="17826833"/>
    <n v="1"/>
    <x v="0"/>
    <s v="I"/>
    <n v="0"/>
    <n v="0"/>
    <n v="0"/>
    <n v="90"/>
  </r>
  <r>
    <x v="0"/>
    <x v="0"/>
    <s v="WA"/>
    <x v="3"/>
    <n v="2011"/>
    <n v="2011"/>
    <n v="16896418"/>
    <n v="2"/>
    <x v="0"/>
    <s v="I"/>
    <n v="63"/>
    <n v="31.5"/>
    <n v="0"/>
    <n v="1186"/>
  </r>
  <r>
    <x v="0"/>
    <x v="0"/>
    <s v="WA"/>
    <x v="3"/>
    <n v="2011"/>
    <n v="2011"/>
    <n v="17116687"/>
    <n v="1"/>
    <x v="0"/>
    <s v="I"/>
    <n v="0"/>
    <n v="0"/>
    <n v="0"/>
    <n v="260"/>
  </r>
  <r>
    <x v="0"/>
    <x v="0"/>
    <s v="WA"/>
    <x v="3"/>
    <n v="2011"/>
    <n v="2011"/>
    <n v="17513939"/>
    <n v="2"/>
    <x v="0"/>
    <s v="I"/>
    <n v="36"/>
    <n v="18"/>
    <n v="0"/>
    <n v="197"/>
  </r>
  <r>
    <x v="0"/>
    <x v="0"/>
    <s v="WA"/>
    <x v="3"/>
    <n v="2011"/>
    <n v="2011"/>
    <n v="16601932"/>
    <n v="1"/>
    <x v="0"/>
    <s v="I"/>
    <n v="16"/>
    <n v="16"/>
    <n v="0"/>
    <n v="20"/>
  </r>
  <r>
    <x v="0"/>
    <x v="1"/>
    <s v="WA"/>
    <x v="3"/>
    <n v="2011"/>
    <n v="2011"/>
    <n v="15707168"/>
    <n v="1"/>
    <x v="1"/>
    <s v="I"/>
    <n v="21"/>
    <n v="21"/>
    <n v="0"/>
    <n v="2"/>
  </r>
  <r>
    <x v="0"/>
    <x v="0"/>
    <s v="WA"/>
    <x v="3"/>
    <n v="2011"/>
    <n v="2011"/>
    <n v="16308218"/>
    <n v="1"/>
    <x v="0"/>
    <s v="I"/>
    <n v="31"/>
    <n v="31"/>
    <n v="0"/>
    <n v="410"/>
  </r>
  <r>
    <x v="0"/>
    <x v="1"/>
    <s v="WA"/>
    <x v="3"/>
    <n v="2011"/>
    <n v="2011"/>
    <n v="500013712"/>
    <n v="1"/>
    <x v="1"/>
    <s v="I"/>
    <n v="3"/>
    <n v="3"/>
    <n v="0"/>
    <n v="3"/>
  </r>
  <r>
    <x v="0"/>
    <x v="1"/>
    <s v="WA"/>
    <x v="3"/>
    <n v="2011"/>
    <n v="2011"/>
    <n v="500122401"/>
    <n v="1"/>
    <x v="1"/>
    <s v="I"/>
    <n v="1"/>
    <n v="1"/>
    <n v="0"/>
    <n v="1"/>
  </r>
  <r>
    <x v="0"/>
    <x v="0"/>
    <s v="WA"/>
    <x v="3"/>
    <n v="2011"/>
    <n v="2011"/>
    <n v="421805103"/>
    <n v="1"/>
    <x v="0"/>
    <s v="I"/>
    <n v="11"/>
    <n v="11"/>
    <n v="0"/>
    <n v="160"/>
  </r>
  <r>
    <x v="0"/>
    <x v="0"/>
    <s v="WA"/>
    <x v="3"/>
    <n v="2011"/>
    <n v="2011"/>
    <n v="15092412"/>
    <n v="3"/>
    <x v="0"/>
    <s v="I"/>
    <n v="72"/>
    <n v="24"/>
    <n v="0"/>
    <n v="200"/>
  </r>
  <r>
    <x v="0"/>
    <x v="0"/>
    <s v="WA"/>
    <x v="3"/>
    <n v="2011"/>
    <n v="2011"/>
    <n v="15143848"/>
    <n v="3"/>
    <x v="0"/>
    <s v="I"/>
    <n v="66"/>
    <n v="22"/>
    <n v="0"/>
    <n v="82"/>
  </r>
  <r>
    <x v="0"/>
    <x v="0"/>
    <s v="WA"/>
    <x v="3"/>
    <n v="2011"/>
    <n v="2011"/>
    <n v="14914158"/>
    <n v="1"/>
    <x v="0"/>
    <s v="I"/>
    <n v="0"/>
    <n v="0"/>
    <n v="0"/>
    <n v="220"/>
  </r>
  <r>
    <x v="0"/>
    <x v="0"/>
    <s v="WA"/>
    <x v="3"/>
    <n v="2011"/>
    <n v="2011"/>
    <n v="14626880"/>
    <n v="1"/>
    <x v="0"/>
    <s v="I"/>
    <n v="17"/>
    <n v="17"/>
    <n v="0"/>
    <n v="150"/>
  </r>
  <r>
    <x v="0"/>
    <x v="0"/>
    <s v="WA"/>
    <x v="3"/>
    <n v="2011"/>
    <n v="2011"/>
    <n v="500251555"/>
    <n v="1"/>
    <x v="0"/>
    <s v="I"/>
    <n v="28"/>
    <n v="28"/>
    <n v="0"/>
    <n v="121"/>
  </r>
  <r>
    <x v="0"/>
    <x v="0"/>
    <s v="WA"/>
    <x v="3"/>
    <n v="2011"/>
    <n v="2011"/>
    <n v="14356189"/>
    <n v="1"/>
    <x v="0"/>
    <s v="I"/>
    <n v="18"/>
    <n v="18"/>
    <n v="0"/>
    <n v="70"/>
  </r>
  <r>
    <x v="0"/>
    <x v="0"/>
    <s v="WA"/>
    <x v="3"/>
    <n v="2011"/>
    <n v="2011"/>
    <n v="14622225"/>
    <n v="3"/>
    <x v="0"/>
    <s v="I"/>
    <n v="68"/>
    <n v="22.666666666666664"/>
    <n v="0"/>
    <n v="397"/>
  </r>
  <r>
    <x v="0"/>
    <x v="1"/>
    <s v="WA"/>
    <x v="3"/>
    <n v="2011"/>
    <n v="2011"/>
    <n v="19873075"/>
    <n v="1"/>
    <x v="1"/>
    <s v="I"/>
    <n v="29"/>
    <n v="29"/>
    <n v="0"/>
    <n v="38"/>
  </r>
  <r>
    <x v="1"/>
    <x v="1"/>
    <s v="WA"/>
    <x v="3"/>
    <n v="2011"/>
    <n v="2011"/>
    <n v="500005390"/>
    <n v="1"/>
    <x v="1"/>
    <s v="I"/>
    <n v="30"/>
    <n v="30"/>
    <n v="0"/>
    <n v="12"/>
  </r>
  <r>
    <x v="0"/>
    <x v="0"/>
    <s v="WA"/>
    <x v="3"/>
    <n v="2011"/>
    <n v="2011"/>
    <n v="14026011"/>
    <n v="1"/>
    <x v="0"/>
    <s v="I"/>
    <n v="26"/>
    <n v="26"/>
    <n v="0"/>
    <n v="46"/>
  </r>
  <r>
    <x v="0"/>
    <x v="0"/>
    <s v="WA"/>
    <x v="3"/>
    <n v="2011"/>
    <n v="2011"/>
    <n v="397958505"/>
    <n v="3"/>
    <x v="0"/>
    <s v="I"/>
    <n v="92"/>
    <n v="30.666666666666668"/>
    <n v="0"/>
    <n v="160"/>
  </r>
  <r>
    <x v="0"/>
    <x v="1"/>
    <s v="WA"/>
    <x v="3"/>
    <n v="2011"/>
    <n v="2011"/>
    <n v="19705379"/>
    <n v="1"/>
    <x v="1"/>
    <s v="I"/>
    <n v="0"/>
    <n v="0"/>
    <n v="0"/>
    <n v="1"/>
  </r>
  <r>
    <x v="0"/>
    <x v="0"/>
    <s v="WA"/>
    <x v="3"/>
    <n v="2011"/>
    <n v="2011"/>
    <n v="500196531"/>
    <n v="1"/>
    <x v="0"/>
    <s v="I"/>
    <n v="26"/>
    <n v="26"/>
    <n v="0"/>
    <n v="16"/>
  </r>
  <r>
    <x v="1"/>
    <x v="0"/>
    <s v="WA"/>
    <x v="3"/>
    <n v="2011"/>
    <n v="2011"/>
    <n v="19793364"/>
    <n v="1"/>
    <x v="0"/>
    <s v="I"/>
    <n v="33"/>
    <n v="33"/>
    <n v="0"/>
    <n v="20"/>
  </r>
  <r>
    <x v="0"/>
    <x v="0"/>
    <s v="WA"/>
    <x v="3"/>
    <n v="2011"/>
    <n v="2011"/>
    <n v="19308515"/>
    <n v="2"/>
    <x v="0"/>
    <s v="I"/>
    <n v="55"/>
    <n v="27.5"/>
    <n v="0"/>
    <n v="59"/>
  </r>
  <r>
    <x v="0"/>
    <x v="1"/>
    <s v="WA"/>
    <x v="3"/>
    <n v="2011"/>
    <n v="2011"/>
    <n v="17035485"/>
    <n v="1"/>
    <x v="1"/>
    <s v="I"/>
    <n v="0"/>
    <n v="0"/>
    <n v="0"/>
    <n v="3"/>
  </r>
  <r>
    <x v="0"/>
    <x v="0"/>
    <s v="WA"/>
    <x v="3"/>
    <n v="2011"/>
    <n v="2011"/>
    <n v="18952708"/>
    <n v="2"/>
    <x v="0"/>
    <s v="I"/>
    <n v="53"/>
    <n v="26.5"/>
    <n v="0"/>
    <n v="530"/>
  </r>
  <r>
    <x v="0"/>
    <x v="1"/>
    <s v="WA"/>
    <x v="3"/>
    <n v="2011"/>
    <n v="2011"/>
    <n v="18053431"/>
    <n v="1"/>
    <x v="1"/>
    <s v="I"/>
    <n v="30"/>
    <n v="30"/>
    <n v="0"/>
    <n v="1"/>
  </r>
  <r>
    <x v="0"/>
    <x v="0"/>
    <s v="WA"/>
    <x v="3"/>
    <n v="2011"/>
    <n v="2011"/>
    <n v="19937382"/>
    <n v="1"/>
    <x v="0"/>
    <s v="I"/>
    <n v="0"/>
    <n v="0"/>
    <n v="0"/>
    <n v="137"/>
  </r>
  <r>
    <x v="0"/>
    <x v="1"/>
    <s v="WA"/>
    <x v="3"/>
    <n v="2011"/>
    <n v="2011"/>
    <n v="18118908"/>
    <n v="1"/>
    <x v="1"/>
    <s v="I"/>
    <n v="21"/>
    <n v="21"/>
    <n v="0"/>
    <n v="2"/>
  </r>
  <r>
    <x v="0"/>
    <x v="1"/>
    <s v="WA"/>
    <x v="3"/>
    <n v="2011"/>
    <n v="2011"/>
    <n v="18121268"/>
    <n v="2"/>
    <x v="1"/>
    <s v="I"/>
    <n v="58"/>
    <n v="29"/>
    <n v="0"/>
    <n v="24"/>
  </r>
  <r>
    <x v="0"/>
    <x v="0"/>
    <s v="WA"/>
    <x v="3"/>
    <n v="2011"/>
    <n v="2011"/>
    <n v="18874236"/>
    <n v="1"/>
    <x v="0"/>
    <s v="I"/>
    <n v="1"/>
    <n v="1"/>
    <n v="0"/>
    <n v="10"/>
  </r>
  <r>
    <x v="0"/>
    <x v="0"/>
    <s v="WA"/>
    <x v="3"/>
    <n v="2011"/>
    <n v="2011"/>
    <n v="17683572"/>
    <n v="2"/>
    <x v="0"/>
    <s v="I"/>
    <n v="36"/>
    <n v="18"/>
    <n v="0"/>
    <n v="90"/>
  </r>
  <r>
    <x v="0"/>
    <x v="1"/>
    <s v="WA"/>
    <x v="3"/>
    <n v="2011"/>
    <n v="2011"/>
    <n v="17797531"/>
    <n v="2"/>
    <x v="1"/>
    <s v="I"/>
    <n v="63"/>
    <n v="31.5"/>
    <n v="0"/>
    <n v="195"/>
  </r>
  <r>
    <x v="0"/>
    <x v="0"/>
    <s v="WA"/>
    <x v="3"/>
    <n v="2011"/>
    <n v="2011"/>
    <n v="18122934"/>
    <n v="1"/>
    <x v="0"/>
    <s v="I"/>
    <n v="0"/>
    <n v="0"/>
    <n v="0"/>
    <n v="10"/>
  </r>
  <r>
    <x v="0"/>
    <x v="1"/>
    <s v="WA"/>
    <x v="3"/>
    <n v="2011"/>
    <n v="2011"/>
    <n v="500222559"/>
    <n v="2"/>
    <x v="1"/>
    <s v="I"/>
    <n v="121"/>
    <n v="60.5"/>
    <n v="0"/>
    <n v="173"/>
  </r>
  <r>
    <x v="0"/>
    <x v="0"/>
    <s v="WA"/>
    <x v="3"/>
    <n v="2011"/>
    <n v="2011"/>
    <n v="500033210"/>
    <n v="1"/>
    <x v="0"/>
    <s v="I"/>
    <n v="18"/>
    <n v="18"/>
    <n v="0"/>
    <n v="82"/>
  </r>
  <r>
    <x v="0"/>
    <x v="1"/>
    <s v="WA"/>
    <x v="3"/>
    <n v="2011"/>
    <n v="2011"/>
    <n v="17794107"/>
    <n v="2"/>
    <x v="1"/>
    <s v="I"/>
    <n v="49"/>
    <n v="24.5"/>
    <n v="0"/>
    <n v="105"/>
  </r>
  <r>
    <x v="0"/>
    <x v="0"/>
    <s v="WA"/>
    <x v="3"/>
    <n v="2011"/>
    <n v="2011"/>
    <n v="18101215"/>
    <n v="2"/>
    <x v="0"/>
    <s v="I"/>
    <n v="62"/>
    <n v="31"/>
    <n v="0"/>
    <n v="80"/>
  </r>
  <r>
    <x v="0"/>
    <x v="1"/>
    <s v="WA"/>
    <x v="3"/>
    <n v="2011"/>
    <n v="2011"/>
    <n v="16850548"/>
    <n v="1"/>
    <x v="1"/>
    <s v="I"/>
    <n v="32"/>
    <n v="32"/>
    <n v="0"/>
    <n v="38"/>
  </r>
  <r>
    <x v="0"/>
    <x v="0"/>
    <s v="WA"/>
    <x v="3"/>
    <n v="2011"/>
    <n v="2011"/>
    <n v="14898675"/>
    <n v="1"/>
    <x v="0"/>
    <s v="I"/>
    <n v="21"/>
    <n v="21"/>
    <n v="0"/>
    <n v="40"/>
  </r>
  <r>
    <x v="0"/>
    <x v="0"/>
    <s v="WA"/>
    <x v="3"/>
    <n v="2011"/>
    <n v="2011"/>
    <n v="17677306"/>
    <n v="1"/>
    <x v="0"/>
    <s v="I"/>
    <n v="25"/>
    <n v="25"/>
    <n v="0"/>
    <n v="2080"/>
  </r>
  <r>
    <x v="0"/>
    <x v="0"/>
    <s v="WA"/>
    <x v="3"/>
    <n v="2011"/>
    <n v="2011"/>
    <n v="16591800"/>
    <n v="2"/>
    <x v="0"/>
    <s v="I"/>
    <n v="38"/>
    <n v="19"/>
    <n v="0"/>
    <n v="540"/>
  </r>
  <r>
    <x v="0"/>
    <x v="1"/>
    <s v="WA"/>
    <x v="3"/>
    <n v="2011"/>
    <n v="2011"/>
    <n v="16238122"/>
    <n v="1"/>
    <x v="1"/>
    <s v="I"/>
    <n v="9"/>
    <n v="9"/>
    <n v="0"/>
    <n v="71"/>
  </r>
  <r>
    <x v="0"/>
    <x v="0"/>
    <s v="WA"/>
    <x v="3"/>
    <n v="2011"/>
    <n v="2011"/>
    <n v="15983495"/>
    <n v="2"/>
    <x v="0"/>
    <s v="I"/>
    <n v="60"/>
    <n v="30"/>
    <n v="0"/>
    <n v="718"/>
  </r>
  <r>
    <x v="0"/>
    <x v="0"/>
    <s v="WA"/>
    <x v="3"/>
    <n v="2011"/>
    <n v="2011"/>
    <n v="15881140"/>
    <n v="1"/>
    <x v="0"/>
    <s v="I"/>
    <n v="23"/>
    <n v="23"/>
    <n v="0"/>
    <n v="50"/>
  </r>
  <r>
    <x v="0"/>
    <x v="0"/>
    <s v="WA"/>
    <x v="3"/>
    <n v="2011"/>
    <n v="2011"/>
    <n v="15630154"/>
    <n v="1"/>
    <x v="0"/>
    <s v="I"/>
    <n v="58"/>
    <n v="58"/>
    <n v="0"/>
    <n v="100"/>
  </r>
  <r>
    <x v="0"/>
    <x v="1"/>
    <s v="WA"/>
    <x v="3"/>
    <n v="2011"/>
    <n v="2011"/>
    <n v="500073064"/>
    <n v="1"/>
    <x v="1"/>
    <s v="I"/>
    <n v="0"/>
    <n v="0"/>
    <n v="0"/>
    <n v="3"/>
  </r>
  <r>
    <x v="0"/>
    <x v="0"/>
    <s v="WA"/>
    <x v="3"/>
    <n v="2011"/>
    <n v="2011"/>
    <n v="14173647"/>
    <n v="1"/>
    <x v="0"/>
    <s v="I"/>
    <n v="13"/>
    <n v="13"/>
    <n v="0"/>
    <n v="1"/>
  </r>
  <r>
    <x v="0"/>
    <x v="1"/>
    <s v="WA"/>
    <x v="3"/>
    <n v="2011"/>
    <n v="2011"/>
    <n v="16467230"/>
    <n v="1"/>
    <x v="1"/>
    <s v="I"/>
    <n v="21"/>
    <n v="21"/>
    <n v="0"/>
    <n v="25"/>
  </r>
  <r>
    <x v="0"/>
    <x v="0"/>
    <s v="WA"/>
    <x v="3"/>
    <n v="2011"/>
    <n v="2011"/>
    <n v="14039072"/>
    <n v="1"/>
    <x v="0"/>
    <s v="I"/>
    <n v="34"/>
    <n v="34"/>
    <n v="0"/>
    <n v="1"/>
  </r>
  <r>
    <x v="0"/>
    <x v="0"/>
    <s v="WA"/>
    <x v="3"/>
    <n v="2011"/>
    <n v="2011"/>
    <n v="19619662"/>
    <n v="1"/>
    <x v="0"/>
    <s v="I"/>
    <n v="9"/>
    <n v="9"/>
    <n v="0"/>
    <n v="1"/>
  </r>
  <r>
    <x v="0"/>
    <x v="1"/>
    <s v="WA"/>
    <x v="3"/>
    <n v="2011"/>
    <n v="2011"/>
    <n v="19861716"/>
    <n v="1"/>
    <x v="1"/>
    <s v="I"/>
    <n v="0"/>
    <n v="0"/>
    <n v="0"/>
    <n v="2"/>
  </r>
  <r>
    <x v="0"/>
    <x v="0"/>
    <s v="WA"/>
    <x v="3"/>
    <n v="2011"/>
    <n v="2011"/>
    <n v="17812286"/>
    <n v="1"/>
    <x v="0"/>
    <s v="I"/>
    <n v="8"/>
    <n v="8"/>
    <n v="0"/>
    <n v="163"/>
  </r>
  <r>
    <x v="0"/>
    <x v="0"/>
    <s v="WA"/>
    <x v="3"/>
    <n v="2011"/>
    <n v="2011"/>
    <n v="500039707"/>
    <n v="1"/>
    <x v="0"/>
    <s v="I"/>
    <n v="7"/>
    <n v="7"/>
    <n v="0"/>
    <n v="39"/>
  </r>
  <r>
    <x v="0"/>
    <x v="0"/>
    <s v="WA"/>
    <x v="3"/>
    <n v="2011"/>
    <n v="2011"/>
    <n v="19374275"/>
    <n v="2"/>
    <x v="0"/>
    <s v="I"/>
    <n v="38"/>
    <n v="19"/>
    <n v="0"/>
    <n v="14"/>
  </r>
  <r>
    <x v="0"/>
    <x v="0"/>
    <s v="WA"/>
    <x v="3"/>
    <n v="2011"/>
    <n v="2011"/>
    <n v="18584045"/>
    <n v="1"/>
    <x v="0"/>
    <s v="I"/>
    <n v="4"/>
    <n v="4"/>
    <n v="0"/>
    <n v="200"/>
  </r>
  <r>
    <x v="0"/>
    <x v="1"/>
    <s v="WA"/>
    <x v="3"/>
    <n v="2011"/>
    <n v="2011"/>
    <n v="368668801"/>
    <n v="1"/>
    <x v="1"/>
    <s v="I"/>
    <n v="0"/>
    <n v="0"/>
    <n v="0"/>
    <n v="15"/>
  </r>
  <r>
    <x v="0"/>
    <x v="0"/>
    <s v="WA"/>
    <x v="3"/>
    <n v="2011"/>
    <n v="2011"/>
    <n v="18697568"/>
    <n v="1"/>
    <x v="0"/>
    <s v="I"/>
    <n v="35"/>
    <n v="35"/>
    <n v="0"/>
    <n v="1590"/>
  </r>
  <r>
    <x v="0"/>
    <x v="1"/>
    <s v="WA"/>
    <x v="3"/>
    <n v="2011"/>
    <n v="2011"/>
    <n v="442108841"/>
    <n v="1"/>
    <x v="1"/>
    <s v="I"/>
    <n v="30"/>
    <n v="30"/>
    <n v="0"/>
    <n v="3"/>
  </r>
  <r>
    <x v="0"/>
    <x v="0"/>
    <s v="WA"/>
    <x v="3"/>
    <n v="2011"/>
    <n v="2011"/>
    <n v="500158581"/>
    <n v="1"/>
    <x v="0"/>
    <s v="I"/>
    <n v="15"/>
    <n v="15"/>
    <n v="0"/>
    <n v="102"/>
  </r>
  <r>
    <x v="0"/>
    <x v="0"/>
    <s v="WA"/>
    <x v="3"/>
    <n v="2011"/>
    <n v="2011"/>
    <n v="17922219"/>
    <n v="1"/>
    <x v="0"/>
    <s v="I"/>
    <n v="15"/>
    <n v="15"/>
    <n v="0"/>
    <n v="3"/>
  </r>
  <r>
    <x v="0"/>
    <x v="0"/>
    <s v="WA"/>
    <x v="3"/>
    <n v="2011"/>
    <n v="2011"/>
    <n v="500188071"/>
    <n v="1"/>
    <x v="0"/>
    <s v="I"/>
    <n v="33"/>
    <n v="33"/>
    <n v="0"/>
    <n v="180"/>
  </r>
  <r>
    <x v="0"/>
    <x v="0"/>
    <s v="WA"/>
    <x v="3"/>
    <n v="2011"/>
    <n v="2011"/>
    <n v="17844684"/>
    <n v="1"/>
    <x v="0"/>
    <s v="I"/>
    <n v="34"/>
    <n v="34"/>
    <n v="0"/>
    <n v="140"/>
  </r>
  <r>
    <x v="0"/>
    <x v="0"/>
    <s v="WA"/>
    <x v="3"/>
    <n v="2011"/>
    <n v="2011"/>
    <n v="17376248"/>
    <n v="1"/>
    <x v="0"/>
    <s v="I"/>
    <n v="31"/>
    <n v="31"/>
    <n v="0"/>
    <n v="650"/>
  </r>
  <r>
    <x v="1"/>
    <x v="0"/>
    <s v="WA"/>
    <x v="3"/>
    <n v="2011"/>
    <n v="2011"/>
    <n v="500268512"/>
    <n v="1"/>
    <x v="0"/>
    <s v="I"/>
    <n v="7"/>
    <n v="7"/>
    <n v="0"/>
    <n v="357"/>
  </r>
  <r>
    <x v="0"/>
    <x v="1"/>
    <s v="WA"/>
    <x v="3"/>
    <n v="2011"/>
    <n v="2011"/>
    <n v="17386706"/>
    <n v="1"/>
    <x v="1"/>
    <s v="I"/>
    <n v="23"/>
    <n v="23"/>
    <n v="0"/>
    <n v="104"/>
  </r>
  <r>
    <x v="0"/>
    <x v="0"/>
    <s v="WA"/>
    <x v="3"/>
    <n v="2011"/>
    <n v="2011"/>
    <n v="17720755"/>
    <n v="1"/>
    <x v="0"/>
    <s v="I"/>
    <n v="22"/>
    <n v="22"/>
    <n v="0"/>
    <n v="30"/>
  </r>
  <r>
    <x v="1"/>
    <x v="0"/>
    <s v="WA"/>
    <x v="3"/>
    <n v="2011"/>
    <n v="2011"/>
    <n v="18055681"/>
    <n v="1"/>
    <x v="0"/>
    <s v="I"/>
    <n v="17"/>
    <n v="17"/>
    <n v="0"/>
    <n v="228"/>
  </r>
  <r>
    <x v="0"/>
    <x v="1"/>
    <s v="WA"/>
    <x v="3"/>
    <n v="2011"/>
    <n v="2011"/>
    <n v="15987450"/>
    <n v="1"/>
    <x v="1"/>
    <s v="I"/>
    <n v="0"/>
    <n v="0"/>
    <n v="0"/>
    <n v="3"/>
  </r>
  <r>
    <x v="0"/>
    <x v="0"/>
    <s v="WA"/>
    <x v="3"/>
    <n v="2011"/>
    <n v="2011"/>
    <n v="14817062"/>
    <n v="1"/>
    <x v="0"/>
    <s v="I"/>
    <n v="27"/>
    <n v="27"/>
    <n v="0"/>
    <n v="590"/>
  </r>
  <r>
    <x v="0"/>
    <x v="0"/>
    <s v="WA"/>
    <x v="3"/>
    <n v="2011"/>
    <n v="2011"/>
    <n v="16610570"/>
    <n v="1"/>
    <x v="0"/>
    <s v="I"/>
    <n v="10"/>
    <n v="10"/>
    <n v="0"/>
    <n v="498"/>
  </r>
  <r>
    <x v="0"/>
    <x v="1"/>
    <s v="WA"/>
    <x v="3"/>
    <n v="2011"/>
    <n v="2011"/>
    <n v="16829550"/>
    <n v="1"/>
    <x v="1"/>
    <s v="I"/>
    <n v="19"/>
    <n v="19"/>
    <n v="0"/>
    <n v="35"/>
  </r>
  <r>
    <x v="0"/>
    <x v="0"/>
    <s v="WA"/>
    <x v="3"/>
    <n v="2011"/>
    <n v="2011"/>
    <n v="15709847"/>
    <n v="1"/>
    <x v="0"/>
    <s v="I"/>
    <n v="4"/>
    <n v="4"/>
    <n v="0"/>
    <n v="160"/>
  </r>
  <r>
    <x v="0"/>
    <x v="0"/>
    <s v="WA"/>
    <x v="3"/>
    <n v="2011"/>
    <n v="2011"/>
    <n v="14913789"/>
    <n v="1"/>
    <x v="0"/>
    <s v="I"/>
    <n v="7"/>
    <n v="7"/>
    <n v="0"/>
    <n v="520"/>
  </r>
  <r>
    <x v="0"/>
    <x v="1"/>
    <s v="WA"/>
    <x v="3"/>
    <n v="2011"/>
    <n v="2011"/>
    <n v="500258275"/>
    <n v="1"/>
    <x v="1"/>
    <s v="I"/>
    <n v="23"/>
    <n v="23"/>
    <n v="0"/>
    <n v="140"/>
  </r>
  <r>
    <x v="0"/>
    <x v="1"/>
    <s v="WA"/>
    <x v="3"/>
    <n v="2011"/>
    <n v="2011"/>
    <n v="15143094"/>
    <n v="1"/>
    <x v="1"/>
    <s v="I"/>
    <n v="18"/>
    <n v="18"/>
    <n v="0"/>
    <n v="19"/>
  </r>
  <r>
    <x v="0"/>
    <x v="0"/>
    <s v="WA"/>
    <x v="3"/>
    <n v="2011"/>
    <n v="2011"/>
    <n v="15170730"/>
    <n v="1"/>
    <x v="0"/>
    <s v="I"/>
    <n v="2"/>
    <n v="2"/>
    <n v="0"/>
    <n v="230"/>
  </r>
  <r>
    <x v="0"/>
    <x v="0"/>
    <s v="WA"/>
    <x v="3"/>
    <n v="2011"/>
    <n v="2011"/>
    <n v="18418984"/>
    <n v="1"/>
    <x v="0"/>
    <s v="I"/>
    <n v="13"/>
    <n v="13"/>
    <n v="0"/>
    <n v="450"/>
  </r>
  <r>
    <x v="0"/>
    <x v="0"/>
    <s v="WA"/>
    <x v="3"/>
    <n v="2011"/>
    <n v="2011"/>
    <n v="15472505"/>
    <n v="1"/>
    <x v="0"/>
    <s v="I"/>
    <n v="31"/>
    <n v="31"/>
    <n v="0"/>
    <n v="200"/>
  </r>
  <r>
    <x v="0"/>
    <x v="0"/>
    <s v="WA"/>
    <x v="3"/>
    <n v="2011"/>
    <n v="2011"/>
    <n v="15816102"/>
    <n v="1"/>
    <x v="0"/>
    <s v="I"/>
    <n v="2"/>
    <n v="2"/>
    <n v="0"/>
    <n v="500"/>
  </r>
  <r>
    <x v="0"/>
    <x v="0"/>
    <s v="WA"/>
    <x v="4"/>
    <n v="2012"/>
    <n v="2012"/>
    <n v="18094827"/>
    <n v="3"/>
    <x v="0"/>
    <s v="I"/>
    <n v="90"/>
    <n v="30"/>
    <n v="0"/>
    <n v="1240"/>
  </r>
  <r>
    <x v="0"/>
    <x v="0"/>
    <s v="WA"/>
    <x v="3"/>
    <n v="2012"/>
    <n v="2012"/>
    <n v="19833585"/>
    <n v="1"/>
    <x v="0"/>
    <s v="I"/>
    <n v="20"/>
    <n v="20"/>
    <n v="0"/>
    <n v="332"/>
  </r>
  <r>
    <x v="1"/>
    <x v="0"/>
    <s v="WA"/>
    <x v="3"/>
    <n v="2012"/>
    <n v="2012"/>
    <n v="397958401"/>
    <n v="1"/>
    <x v="0"/>
    <s v="I"/>
    <n v="32"/>
    <n v="32"/>
    <n v="0"/>
    <n v="689"/>
  </r>
  <r>
    <x v="1"/>
    <x v="1"/>
    <s v="WA"/>
    <x v="4"/>
    <n v="2012"/>
    <n v="2012"/>
    <n v="438912035"/>
    <n v="2"/>
    <x v="1"/>
    <s v="I"/>
    <n v="62"/>
    <n v="31"/>
    <n v="0"/>
    <n v="2"/>
  </r>
  <r>
    <x v="0"/>
    <x v="0"/>
    <s v="WA"/>
    <x v="4"/>
    <n v="2012"/>
    <n v="2012"/>
    <n v="17814087"/>
    <n v="1"/>
    <x v="0"/>
    <s v="I"/>
    <n v="30"/>
    <n v="30"/>
    <n v="0"/>
    <n v="1"/>
  </r>
  <r>
    <x v="0"/>
    <x v="0"/>
    <s v="WA"/>
    <x v="3"/>
    <n v="2012"/>
    <n v="2012"/>
    <n v="19288060"/>
    <n v="1"/>
    <x v="0"/>
    <s v="I"/>
    <n v="0"/>
    <n v="0"/>
    <n v="0"/>
    <n v="50"/>
  </r>
  <r>
    <x v="0"/>
    <x v="0"/>
    <s v="WA"/>
    <x v="4"/>
    <n v="2012"/>
    <n v="2012"/>
    <n v="18140855"/>
    <n v="1"/>
    <x v="0"/>
    <s v="I"/>
    <n v="30"/>
    <n v="30"/>
    <n v="0"/>
    <n v="10"/>
  </r>
  <r>
    <x v="0"/>
    <x v="1"/>
    <s v="WA"/>
    <x v="4"/>
    <n v="2012"/>
    <n v="2012"/>
    <n v="406166419"/>
    <n v="2"/>
    <x v="1"/>
    <s v="I"/>
    <n v="48"/>
    <n v="24"/>
    <n v="0"/>
    <n v="87"/>
  </r>
  <r>
    <x v="0"/>
    <x v="0"/>
    <s v="WA"/>
    <x v="4"/>
    <n v="2012"/>
    <n v="2012"/>
    <n v="18564043"/>
    <n v="1"/>
    <x v="0"/>
    <s v="I"/>
    <n v="6"/>
    <n v="6"/>
    <n v="0"/>
    <n v="20"/>
  </r>
  <r>
    <x v="1"/>
    <x v="1"/>
    <s v="WA"/>
    <x v="4"/>
    <n v="2012"/>
    <n v="2012"/>
    <n v="500005764"/>
    <n v="4"/>
    <x v="1"/>
    <s v="I"/>
    <n v="116"/>
    <n v="29"/>
    <n v="0"/>
    <n v="55"/>
  </r>
  <r>
    <x v="0"/>
    <x v="0"/>
    <s v="WA"/>
    <x v="4"/>
    <n v="2012"/>
    <n v="2012"/>
    <n v="17716571"/>
    <n v="1"/>
    <x v="0"/>
    <s v="I"/>
    <n v="0"/>
    <n v="0"/>
    <n v="0"/>
    <n v="10"/>
  </r>
  <r>
    <x v="0"/>
    <x v="1"/>
    <s v="WA"/>
    <x v="4"/>
    <n v="2012"/>
    <n v="2012"/>
    <n v="500008823"/>
    <n v="1"/>
    <x v="1"/>
    <s v="I"/>
    <n v="30"/>
    <n v="30"/>
    <n v="0"/>
    <n v="137"/>
  </r>
  <r>
    <x v="0"/>
    <x v="0"/>
    <s v="WA"/>
    <x v="4"/>
    <n v="2012"/>
    <n v="2012"/>
    <n v="17819505"/>
    <n v="1"/>
    <x v="0"/>
    <s v="I"/>
    <n v="14"/>
    <n v="14"/>
    <n v="0"/>
    <n v="539"/>
  </r>
  <r>
    <x v="0"/>
    <x v="0"/>
    <s v="WA"/>
    <x v="4"/>
    <n v="2012"/>
    <n v="2012"/>
    <n v="380160070"/>
    <n v="1"/>
    <x v="0"/>
    <s v="I"/>
    <n v="2"/>
    <n v="2"/>
    <n v="0"/>
    <n v="158"/>
  </r>
  <r>
    <x v="0"/>
    <x v="0"/>
    <s v="WA"/>
    <x v="4"/>
    <n v="2012"/>
    <n v="2012"/>
    <n v="16790762"/>
    <n v="1"/>
    <x v="0"/>
    <s v="I"/>
    <n v="40"/>
    <n v="40"/>
    <n v="0"/>
    <n v="130"/>
  </r>
  <r>
    <x v="0"/>
    <x v="1"/>
    <s v="WA"/>
    <x v="4"/>
    <n v="2012"/>
    <n v="2012"/>
    <n v="436665663"/>
    <n v="3"/>
    <x v="1"/>
    <s v="I"/>
    <n v="69"/>
    <n v="23"/>
    <n v="0"/>
    <n v="11"/>
  </r>
  <r>
    <x v="0"/>
    <x v="0"/>
    <s v="WA"/>
    <x v="4"/>
    <n v="2012"/>
    <n v="2012"/>
    <n v="16610142"/>
    <n v="1"/>
    <x v="0"/>
    <s v="I"/>
    <n v="29"/>
    <n v="29"/>
    <n v="0"/>
    <n v="10"/>
  </r>
  <r>
    <x v="0"/>
    <x v="0"/>
    <s v="WA"/>
    <x v="4"/>
    <n v="2012"/>
    <n v="2012"/>
    <n v="16877788"/>
    <n v="1"/>
    <x v="0"/>
    <s v="I"/>
    <n v="28"/>
    <n v="28"/>
    <n v="0"/>
    <n v="1000"/>
  </r>
  <r>
    <x v="0"/>
    <x v="0"/>
    <s v="WA"/>
    <x v="4"/>
    <n v="2012"/>
    <n v="2012"/>
    <n v="19845967"/>
    <n v="1"/>
    <x v="0"/>
    <s v="I"/>
    <n v="9"/>
    <n v="9"/>
    <n v="0"/>
    <n v="500"/>
  </r>
  <r>
    <x v="0"/>
    <x v="0"/>
    <s v="WA"/>
    <x v="4"/>
    <n v="2012"/>
    <n v="2012"/>
    <n v="16006774"/>
    <n v="5"/>
    <x v="0"/>
    <s v="I"/>
    <n v="154"/>
    <n v="30.8"/>
    <n v="0"/>
    <n v="268"/>
  </r>
  <r>
    <x v="0"/>
    <x v="0"/>
    <s v="WA"/>
    <x v="4"/>
    <n v="2012"/>
    <n v="2012"/>
    <n v="15145813"/>
    <n v="3"/>
    <x v="0"/>
    <s v="I"/>
    <n v="91"/>
    <n v="30.333333333333332"/>
    <n v="0"/>
    <n v="48"/>
  </r>
  <r>
    <x v="0"/>
    <x v="1"/>
    <s v="WA"/>
    <x v="4"/>
    <n v="2012"/>
    <n v="2012"/>
    <n v="500126831"/>
    <n v="3"/>
    <x v="1"/>
    <s v="I"/>
    <n v="91"/>
    <n v="30.333333333333332"/>
    <n v="0"/>
    <n v="120"/>
  </r>
  <r>
    <x v="0"/>
    <x v="0"/>
    <s v="WA"/>
    <x v="4"/>
    <n v="2012"/>
    <n v="2012"/>
    <n v="16299777"/>
    <n v="1"/>
    <x v="0"/>
    <s v="I"/>
    <n v="29"/>
    <n v="29"/>
    <n v="0"/>
    <n v="1"/>
  </r>
  <r>
    <x v="0"/>
    <x v="1"/>
    <s v="WA"/>
    <x v="4"/>
    <n v="2012"/>
    <n v="2012"/>
    <n v="500099040"/>
    <n v="1"/>
    <x v="1"/>
    <s v="I"/>
    <n v="9"/>
    <n v="9"/>
    <n v="0"/>
    <n v="36"/>
  </r>
  <r>
    <x v="0"/>
    <x v="0"/>
    <s v="WA"/>
    <x v="4"/>
    <n v="2012"/>
    <n v="2012"/>
    <n v="18283885"/>
    <n v="1"/>
    <x v="0"/>
    <s v="I"/>
    <n v="18"/>
    <n v="18"/>
    <n v="0"/>
    <n v="1040"/>
  </r>
  <r>
    <x v="1"/>
    <x v="1"/>
    <s v="WA"/>
    <x v="4"/>
    <n v="2012"/>
    <n v="2012"/>
    <n v="500118488"/>
    <n v="12"/>
    <x v="2"/>
    <s v="I"/>
    <n v="364"/>
    <n v="30.333333333333332"/>
    <n v="0"/>
    <n v="800872"/>
  </r>
  <r>
    <x v="0"/>
    <x v="1"/>
    <s v="WA"/>
    <x v="4"/>
    <n v="2012"/>
    <n v="2012"/>
    <n v="15112840"/>
    <n v="1"/>
    <x v="1"/>
    <s v="I"/>
    <n v="6"/>
    <n v="6"/>
    <n v="0"/>
    <n v="24"/>
  </r>
  <r>
    <x v="0"/>
    <x v="0"/>
    <s v="WA"/>
    <x v="4"/>
    <n v="2012"/>
    <n v="2012"/>
    <n v="15179139"/>
    <n v="1"/>
    <x v="0"/>
    <s v="I"/>
    <n v="6"/>
    <n v="6"/>
    <n v="0"/>
    <n v="10"/>
  </r>
  <r>
    <x v="0"/>
    <x v="1"/>
    <s v="WA"/>
    <x v="4"/>
    <n v="2012"/>
    <n v="2012"/>
    <n v="439430546"/>
    <n v="5"/>
    <x v="1"/>
    <s v="I"/>
    <n v="153"/>
    <n v="30.6"/>
    <n v="0"/>
    <n v="32"/>
  </r>
  <r>
    <x v="0"/>
    <x v="1"/>
    <s v="WA"/>
    <x v="4"/>
    <n v="2012"/>
    <n v="2012"/>
    <n v="19701325"/>
    <n v="2"/>
    <x v="1"/>
    <s v="I"/>
    <n v="60"/>
    <n v="30"/>
    <n v="0"/>
    <n v="8"/>
  </r>
  <r>
    <x v="0"/>
    <x v="1"/>
    <s v="WA"/>
    <x v="4"/>
    <n v="2012"/>
    <n v="2012"/>
    <n v="14423986"/>
    <n v="1"/>
    <x v="1"/>
    <s v="I"/>
    <n v="0"/>
    <n v="0"/>
    <n v="0"/>
    <n v="1"/>
  </r>
  <r>
    <x v="0"/>
    <x v="0"/>
    <s v="WA"/>
    <x v="4"/>
    <n v="2012"/>
    <n v="2012"/>
    <n v="19987743"/>
    <n v="1"/>
    <x v="0"/>
    <s v="I"/>
    <n v="26"/>
    <n v="26"/>
    <n v="0"/>
    <n v="240"/>
  </r>
  <r>
    <x v="0"/>
    <x v="0"/>
    <s v="WA"/>
    <x v="4"/>
    <n v="2012"/>
    <n v="2012"/>
    <n v="19676801"/>
    <n v="1"/>
    <x v="0"/>
    <s v="I"/>
    <n v="0"/>
    <n v="0"/>
    <n v="0"/>
    <n v="30"/>
  </r>
  <r>
    <x v="0"/>
    <x v="1"/>
    <s v="WA"/>
    <x v="4"/>
    <n v="2012"/>
    <n v="2012"/>
    <n v="18617853"/>
    <n v="1"/>
    <x v="1"/>
    <s v="I"/>
    <n v="0"/>
    <n v="0"/>
    <n v="0"/>
    <n v="5"/>
  </r>
  <r>
    <x v="0"/>
    <x v="1"/>
    <s v="WA"/>
    <x v="4"/>
    <n v="2012"/>
    <n v="2012"/>
    <n v="18639262"/>
    <n v="1"/>
    <x v="1"/>
    <s v="I"/>
    <n v="26"/>
    <n v="26"/>
    <n v="0"/>
    <n v="1"/>
  </r>
  <r>
    <x v="0"/>
    <x v="1"/>
    <s v="WA"/>
    <x v="4"/>
    <n v="2012"/>
    <n v="2012"/>
    <n v="18694674"/>
    <n v="2"/>
    <x v="1"/>
    <s v="I"/>
    <n v="56"/>
    <n v="28"/>
    <n v="0"/>
    <n v="41"/>
  </r>
  <r>
    <x v="0"/>
    <x v="0"/>
    <s v="WA"/>
    <x v="4"/>
    <n v="2012"/>
    <n v="2012"/>
    <n v="19243401"/>
    <n v="1"/>
    <x v="0"/>
    <s v="I"/>
    <n v="21"/>
    <n v="21"/>
    <n v="0"/>
    <n v="10"/>
  </r>
  <r>
    <x v="0"/>
    <x v="0"/>
    <s v="WA"/>
    <x v="4"/>
    <n v="2012"/>
    <n v="2012"/>
    <n v="18109290"/>
    <n v="2"/>
    <x v="0"/>
    <s v="I"/>
    <n v="43"/>
    <n v="21.5"/>
    <n v="0"/>
    <n v="960"/>
  </r>
  <r>
    <x v="0"/>
    <x v="0"/>
    <s v="WA"/>
    <x v="4"/>
    <n v="2012"/>
    <n v="2012"/>
    <n v="19788497"/>
    <n v="1"/>
    <x v="0"/>
    <s v="I"/>
    <n v="1"/>
    <n v="1"/>
    <n v="0"/>
    <n v="44"/>
  </r>
  <r>
    <x v="0"/>
    <x v="0"/>
    <s v="WA"/>
    <x v="4"/>
    <n v="2012"/>
    <n v="2012"/>
    <n v="500211990"/>
    <n v="1"/>
    <x v="0"/>
    <s v="I"/>
    <n v="0"/>
    <n v="0"/>
    <n v="0"/>
    <n v="25"/>
  </r>
  <r>
    <x v="0"/>
    <x v="1"/>
    <s v="WA"/>
    <x v="4"/>
    <n v="2012"/>
    <n v="2012"/>
    <n v="500072705"/>
    <n v="1"/>
    <x v="1"/>
    <s v="I"/>
    <n v="31"/>
    <n v="31"/>
    <n v="0"/>
    <n v="84"/>
  </r>
  <r>
    <x v="0"/>
    <x v="0"/>
    <s v="WA"/>
    <x v="4"/>
    <n v="2012"/>
    <n v="2012"/>
    <n v="16602350"/>
    <n v="3"/>
    <x v="0"/>
    <s v="I"/>
    <n v="89"/>
    <n v="29.666666666666668"/>
    <n v="0"/>
    <n v="50"/>
  </r>
  <r>
    <x v="0"/>
    <x v="1"/>
    <s v="WA"/>
    <x v="4"/>
    <n v="2012"/>
    <n v="2012"/>
    <n v="500057649"/>
    <n v="4"/>
    <x v="1"/>
    <s v="I"/>
    <n v="97"/>
    <n v="24.25"/>
    <n v="0"/>
    <n v="63"/>
  </r>
  <r>
    <x v="0"/>
    <x v="1"/>
    <s v="WA"/>
    <x v="4"/>
    <n v="2012"/>
    <n v="2012"/>
    <n v="17392287"/>
    <n v="2"/>
    <x v="1"/>
    <s v="I"/>
    <n v="76"/>
    <n v="38"/>
    <n v="0"/>
    <n v="820"/>
  </r>
  <r>
    <x v="0"/>
    <x v="0"/>
    <s v="WA"/>
    <x v="4"/>
    <n v="2012"/>
    <n v="2012"/>
    <n v="16516241"/>
    <n v="2"/>
    <x v="0"/>
    <s v="I"/>
    <n v="58"/>
    <n v="29"/>
    <n v="0"/>
    <n v="268"/>
  </r>
  <r>
    <x v="0"/>
    <x v="0"/>
    <s v="WA"/>
    <x v="4"/>
    <n v="2012"/>
    <n v="2012"/>
    <n v="15971748"/>
    <n v="3"/>
    <x v="0"/>
    <s v="I"/>
    <n v="88"/>
    <n v="29.333333333333336"/>
    <n v="0"/>
    <n v="260"/>
  </r>
  <r>
    <x v="1"/>
    <x v="0"/>
    <s v="WA"/>
    <x v="4"/>
    <n v="2012"/>
    <n v="2013"/>
    <n v="19962572"/>
    <n v="12"/>
    <x v="2"/>
    <s v="I"/>
    <n v="366"/>
    <n v="30.5"/>
    <n v="0"/>
    <n v="1346263"/>
  </r>
  <r>
    <x v="0"/>
    <x v="1"/>
    <s v="WA"/>
    <x v="4"/>
    <n v="2012"/>
    <n v="2012"/>
    <n v="16790921"/>
    <n v="3"/>
    <x v="1"/>
    <s v="I"/>
    <n v="72"/>
    <n v="24"/>
    <n v="0"/>
    <n v="18"/>
  </r>
  <r>
    <x v="0"/>
    <x v="1"/>
    <s v="WA"/>
    <x v="4"/>
    <n v="2012"/>
    <n v="2012"/>
    <n v="16849180"/>
    <n v="2"/>
    <x v="1"/>
    <s v="I"/>
    <n v="33"/>
    <n v="16.5"/>
    <n v="0"/>
    <n v="2"/>
  </r>
  <r>
    <x v="1"/>
    <x v="1"/>
    <s v="WA"/>
    <x v="4"/>
    <n v="2012"/>
    <n v="2012"/>
    <n v="500011201"/>
    <n v="5"/>
    <x v="1"/>
    <s v="I"/>
    <n v="153"/>
    <n v="30.6"/>
    <n v="0"/>
    <n v="15"/>
  </r>
  <r>
    <x v="0"/>
    <x v="1"/>
    <s v="WA"/>
    <x v="4"/>
    <n v="2012"/>
    <n v="2012"/>
    <n v="15708945"/>
    <n v="2"/>
    <x v="1"/>
    <s v="I"/>
    <n v="49"/>
    <n v="24.5"/>
    <n v="0"/>
    <n v="143"/>
  </r>
  <r>
    <x v="0"/>
    <x v="0"/>
    <s v="WA"/>
    <x v="4"/>
    <n v="2012"/>
    <n v="2012"/>
    <n v="14424908"/>
    <n v="2"/>
    <x v="0"/>
    <s v="I"/>
    <n v="17"/>
    <n v="8.5"/>
    <n v="0"/>
    <n v="30"/>
  </r>
  <r>
    <x v="0"/>
    <x v="0"/>
    <s v="WA"/>
    <x v="4"/>
    <n v="2012"/>
    <n v="2012"/>
    <n v="15188835"/>
    <n v="1"/>
    <x v="0"/>
    <s v="I"/>
    <n v="4"/>
    <n v="4"/>
    <n v="0"/>
    <n v="1"/>
  </r>
  <r>
    <x v="1"/>
    <x v="0"/>
    <s v="WA"/>
    <x v="4"/>
    <n v="2012"/>
    <n v="2012"/>
    <n v="15629620"/>
    <n v="1"/>
    <x v="0"/>
    <s v="I"/>
    <n v="10"/>
    <n v="10"/>
    <n v="0"/>
    <n v="250"/>
  </r>
  <r>
    <x v="0"/>
    <x v="1"/>
    <s v="WA"/>
    <x v="4"/>
    <n v="2012"/>
    <n v="2012"/>
    <n v="500041818"/>
    <n v="3"/>
    <x v="1"/>
    <s v="I"/>
    <n v="61"/>
    <n v="20.333333333333332"/>
    <n v="0"/>
    <n v="30"/>
  </r>
  <r>
    <x v="0"/>
    <x v="1"/>
    <s v="WA"/>
    <x v="4"/>
    <n v="2012"/>
    <n v="2012"/>
    <n v="15658921"/>
    <n v="1"/>
    <x v="1"/>
    <s v="I"/>
    <n v="24"/>
    <n v="24"/>
    <n v="0"/>
    <n v="31"/>
  </r>
  <r>
    <x v="1"/>
    <x v="1"/>
    <s v="WA"/>
    <x v="4"/>
    <n v="2012"/>
    <n v="2012"/>
    <n v="500255027"/>
    <n v="1"/>
    <x v="1"/>
    <s v="I"/>
    <n v="22"/>
    <n v="22"/>
    <n v="0"/>
    <n v="419"/>
  </r>
  <r>
    <x v="0"/>
    <x v="0"/>
    <s v="WA"/>
    <x v="4"/>
    <n v="2012"/>
    <n v="2012"/>
    <n v="16160075"/>
    <n v="1"/>
    <x v="0"/>
    <s v="I"/>
    <n v="1"/>
    <n v="1"/>
    <n v="0"/>
    <n v="21"/>
  </r>
  <r>
    <x v="0"/>
    <x v="0"/>
    <s v="WA"/>
    <x v="4"/>
    <n v="2012"/>
    <n v="2012"/>
    <n v="16154247"/>
    <n v="3"/>
    <x v="0"/>
    <s v="I"/>
    <n v="78"/>
    <n v="26"/>
    <n v="0"/>
    <n v="324"/>
  </r>
  <r>
    <x v="0"/>
    <x v="0"/>
    <s v="WA"/>
    <x v="4"/>
    <n v="2012"/>
    <n v="2012"/>
    <n v="14434354"/>
    <n v="1"/>
    <x v="0"/>
    <s v="I"/>
    <n v="0"/>
    <n v="0"/>
    <n v="0"/>
    <n v="40"/>
  </r>
  <r>
    <x v="0"/>
    <x v="0"/>
    <s v="WA"/>
    <x v="4"/>
    <n v="2012"/>
    <n v="2012"/>
    <n v="500079705"/>
    <n v="2"/>
    <x v="0"/>
    <s v="I"/>
    <n v="33"/>
    <n v="16.5"/>
    <n v="0"/>
    <n v="690"/>
  </r>
  <r>
    <x v="0"/>
    <x v="0"/>
    <s v="WA"/>
    <x v="4"/>
    <n v="2012"/>
    <n v="2012"/>
    <n v="16746959"/>
    <n v="1"/>
    <x v="0"/>
    <s v="I"/>
    <n v="25"/>
    <n v="25"/>
    <n v="0"/>
    <n v="869"/>
  </r>
  <r>
    <x v="0"/>
    <x v="1"/>
    <s v="WA"/>
    <x v="4"/>
    <n v="2012"/>
    <n v="2012"/>
    <n v="500173549"/>
    <n v="2"/>
    <x v="1"/>
    <s v="I"/>
    <n v="57"/>
    <n v="28.5"/>
    <n v="0"/>
    <n v="127"/>
  </r>
  <r>
    <x v="0"/>
    <x v="0"/>
    <s v="WA"/>
    <x v="4"/>
    <n v="2012"/>
    <n v="2012"/>
    <n v="18869492"/>
    <n v="1"/>
    <x v="0"/>
    <s v="I"/>
    <n v="0"/>
    <n v="0"/>
    <n v="0"/>
    <n v="50"/>
  </r>
  <r>
    <x v="0"/>
    <x v="0"/>
    <s v="WA"/>
    <x v="4"/>
    <n v="2012"/>
    <n v="2012"/>
    <n v="500161811"/>
    <n v="1"/>
    <x v="0"/>
    <s v="I"/>
    <n v="29"/>
    <n v="29"/>
    <n v="0"/>
    <n v="274"/>
  </r>
  <r>
    <x v="0"/>
    <x v="1"/>
    <s v="WA"/>
    <x v="4"/>
    <n v="2012"/>
    <n v="2012"/>
    <n v="18940495"/>
    <n v="1"/>
    <x v="1"/>
    <s v="I"/>
    <n v="1"/>
    <n v="1"/>
    <n v="0"/>
    <n v="5"/>
  </r>
  <r>
    <x v="0"/>
    <x v="0"/>
    <s v="WA"/>
    <x v="4"/>
    <n v="2012"/>
    <n v="2012"/>
    <n v="18918198"/>
    <n v="2"/>
    <x v="0"/>
    <s v="I"/>
    <n v="58"/>
    <n v="29"/>
    <n v="0"/>
    <n v="550"/>
  </r>
  <r>
    <x v="0"/>
    <x v="1"/>
    <s v="WA"/>
    <x v="4"/>
    <n v="2012"/>
    <n v="2012"/>
    <n v="19023566"/>
    <n v="2"/>
    <x v="1"/>
    <s v="I"/>
    <n v="30"/>
    <n v="15"/>
    <n v="0"/>
    <n v="62"/>
  </r>
  <r>
    <x v="0"/>
    <x v="0"/>
    <s v="WA"/>
    <x v="4"/>
    <n v="2012"/>
    <n v="2012"/>
    <n v="17787483"/>
    <n v="2"/>
    <x v="0"/>
    <s v="I"/>
    <n v="61"/>
    <n v="30.5"/>
    <n v="0"/>
    <n v="270"/>
  </r>
  <r>
    <x v="0"/>
    <x v="0"/>
    <s v="WA"/>
    <x v="4"/>
    <n v="2012"/>
    <n v="2012"/>
    <n v="500153624"/>
    <n v="5"/>
    <x v="0"/>
    <s v="I"/>
    <n v="155"/>
    <n v="31"/>
    <n v="0"/>
    <n v="76"/>
  </r>
  <r>
    <x v="0"/>
    <x v="0"/>
    <s v="WA"/>
    <x v="4"/>
    <n v="2012"/>
    <n v="2012"/>
    <n v="19042410"/>
    <n v="1"/>
    <x v="0"/>
    <s v="I"/>
    <n v="11"/>
    <n v="11"/>
    <n v="0"/>
    <n v="200"/>
  </r>
  <r>
    <x v="0"/>
    <x v="0"/>
    <s v="WA"/>
    <x v="4"/>
    <n v="2012"/>
    <n v="2012"/>
    <n v="500002693"/>
    <n v="2"/>
    <x v="0"/>
    <s v="I"/>
    <n v="41"/>
    <n v="20.5"/>
    <n v="0"/>
    <n v="363"/>
  </r>
  <r>
    <x v="0"/>
    <x v="1"/>
    <s v="WA"/>
    <x v="4"/>
    <n v="2012"/>
    <n v="2012"/>
    <n v="500034830"/>
    <n v="5"/>
    <x v="1"/>
    <s v="I"/>
    <n v="133"/>
    <n v="26.6"/>
    <n v="0"/>
    <n v="44"/>
  </r>
  <r>
    <x v="0"/>
    <x v="0"/>
    <s v="WA"/>
    <x v="4"/>
    <n v="2012"/>
    <n v="2012"/>
    <n v="16333652"/>
    <n v="1"/>
    <x v="0"/>
    <s v="I"/>
    <n v="0"/>
    <n v="0"/>
    <n v="0"/>
    <n v="1"/>
  </r>
  <r>
    <x v="0"/>
    <x v="0"/>
    <s v="WA"/>
    <x v="4"/>
    <n v="2012"/>
    <n v="2012"/>
    <n v="500083356"/>
    <n v="1"/>
    <x v="0"/>
    <s v="I"/>
    <n v="22"/>
    <n v="22"/>
    <n v="0"/>
    <n v="620"/>
  </r>
  <r>
    <x v="1"/>
    <x v="1"/>
    <s v="WA"/>
    <x v="4"/>
    <n v="2012"/>
    <n v="2012"/>
    <n v="14588511"/>
    <n v="10"/>
    <x v="1"/>
    <s v="I"/>
    <n v="296"/>
    <n v="29.6"/>
    <n v="0"/>
    <n v="132"/>
  </r>
  <r>
    <x v="0"/>
    <x v="0"/>
    <s v="WA"/>
    <x v="4"/>
    <n v="2012"/>
    <n v="2012"/>
    <n v="14330576"/>
    <n v="2"/>
    <x v="0"/>
    <s v="I"/>
    <n v="47"/>
    <n v="23.5"/>
    <n v="0"/>
    <n v="189"/>
  </r>
  <r>
    <x v="0"/>
    <x v="0"/>
    <s v="WA"/>
    <x v="4"/>
    <n v="2012"/>
    <n v="2012"/>
    <n v="15219857"/>
    <n v="1"/>
    <x v="0"/>
    <s v="I"/>
    <n v="15"/>
    <n v="15"/>
    <n v="0"/>
    <n v="430"/>
  </r>
  <r>
    <x v="0"/>
    <x v="0"/>
    <s v="WA"/>
    <x v="4"/>
    <n v="2012"/>
    <n v="2012"/>
    <n v="14403266"/>
    <n v="1"/>
    <x v="0"/>
    <s v="I"/>
    <n v="22"/>
    <n v="22"/>
    <n v="0"/>
    <n v="177"/>
  </r>
  <r>
    <x v="0"/>
    <x v="0"/>
    <s v="WA"/>
    <x v="4"/>
    <n v="2012"/>
    <n v="2012"/>
    <n v="14383265"/>
    <n v="1"/>
    <x v="0"/>
    <s v="I"/>
    <n v="71"/>
    <n v="71"/>
    <n v="0"/>
    <n v="10"/>
  </r>
  <r>
    <x v="0"/>
    <x v="0"/>
    <s v="WA"/>
    <x v="4"/>
    <n v="2012"/>
    <n v="2012"/>
    <n v="446343783"/>
    <n v="1"/>
    <x v="0"/>
    <s v="I"/>
    <n v="2"/>
    <n v="2"/>
    <n v="0"/>
    <n v="67"/>
  </r>
  <r>
    <x v="0"/>
    <x v="1"/>
    <s v="WA"/>
    <x v="4"/>
    <n v="2012"/>
    <n v="2012"/>
    <n v="500076637"/>
    <n v="2"/>
    <x v="1"/>
    <s v="I"/>
    <n v="53"/>
    <n v="26.5"/>
    <n v="0"/>
    <n v="60"/>
  </r>
  <r>
    <x v="0"/>
    <x v="1"/>
    <s v="WA"/>
    <x v="4"/>
    <n v="2012"/>
    <n v="2012"/>
    <n v="500084229"/>
    <n v="1"/>
    <x v="1"/>
    <s v="I"/>
    <n v="0"/>
    <n v="0"/>
    <n v="0"/>
    <n v="28"/>
  </r>
  <r>
    <x v="0"/>
    <x v="0"/>
    <s v="WA"/>
    <x v="4"/>
    <n v="2012"/>
    <n v="2012"/>
    <n v="18007291"/>
    <n v="1"/>
    <x v="0"/>
    <s v="I"/>
    <n v="5"/>
    <n v="5"/>
    <n v="0"/>
    <n v="20"/>
  </r>
  <r>
    <x v="0"/>
    <x v="1"/>
    <s v="WA"/>
    <x v="4"/>
    <n v="2012"/>
    <n v="2012"/>
    <n v="336787209"/>
    <n v="1"/>
    <x v="1"/>
    <s v="I"/>
    <n v="29"/>
    <n v="29"/>
    <n v="0"/>
    <n v="3"/>
  </r>
  <r>
    <x v="0"/>
    <x v="0"/>
    <s v="WA"/>
    <x v="4"/>
    <n v="2012"/>
    <n v="2012"/>
    <n v="18571589"/>
    <n v="1"/>
    <x v="0"/>
    <s v="I"/>
    <n v="33"/>
    <n v="33"/>
    <n v="0"/>
    <n v="30"/>
  </r>
  <r>
    <x v="0"/>
    <x v="0"/>
    <s v="WA"/>
    <x v="4"/>
    <n v="2012"/>
    <n v="2012"/>
    <n v="17809330"/>
    <n v="1"/>
    <x v="0"/>
    <s v="I"/>
    <n v="24"/>
    <n v="24"/>
    <n v="0"/>
    <n v="1239"/>
  </r>
  <r>
    <x v="0"/>
    <x v="1"/>
    <s v="WA"/>
    <x v="4"/>
    <n v="2012"/>
    <n v="2012"/>
    <n v="15329400"/>
    <n v="3"/>
    <x v="1"/>
    <s v="I"/>
    <n v="80"/>
    <n v="26.666666666666668"/>
    <n v="0"/>
    <n v="25"/>
  </r>
  <r>
    <x v="0"/>
    <x v="1"/>
    <s v="WA"/>
    <x v="4"/>
    <n v="2012"/>
    <n v="2012"/>
    <n v="500279019"/>
    <n v="1"/>
    <x v="1"/>
    <s v="I"/>
    <n v="10"/>
    <n v="10"/>
    <n v="0"/>
    <n v="7"/>
  </r>
  <r>
    <x v="0"/>
    <x v="0"/>
    <s v="WA"/>
    <x v="4"/>
    <n v="2012"/>
    <n v="2012"/>
    <n v="15389054"/>
    <n v="5"/>
    <x v="0"/>
    <s v="I"/>
    <n v="151"/>
    <n v="30.2"/>
    <n v="0"/>
    <n v="100"/>
  </r>
  <r>
    <x v="0"/>
    <x v="0"/>
    <s v="WA"/>
    <x v="4"/>
    <n v="2012"/>
    <n v="2012"/>
    <n v="16592419"/>
    <n v="1"/>
    <x v="0"/>
    <s v="I"/>
    <n v="20"/>
    <n v="20"/>
    <n v="0"/>
    <n v="2620"/>
  </r>
  <r>
    <x v="0"/>
    <x v="0"/>
    <s v="WA"/>
    <x v="4"/>
    <n v="2012"/>
    <n v="2012"/>
    <n v="16087472"/>
    <n v="1"/>
    <x v="0"/>
    <s v="I"/>
    <n v="0"/>
    <n v="0"/>
    <n v="0"/>
    <n v="476"/>
  </r>
  <r>
    <x v="0"/>
    <x v="1"/>
    <s v="WA"/>
    <x v="4"/>
    <n v="2012"/>
    <n v="2012"/>
    <n v="500047011"/>
    <n v="1"/>
    <x v="1"/>
    <s v="I"/>
    <n v="13"/>
    <n v="13"/>
    <n v="0"/>
    <n v="50"/>
  </r>
  <r>
    <x v="0"/>
    <x v="0"/>
    <s v="WA"/>
    <x v="4"/>
    <n v="2012"/>
    <n v="2012"/>
    <n v="15630168"/>
    <n v="1"/>
    <x v="0"/>
    <s v="I"/>
    <n v="27"/>
    <n v="27"/>
    <n v="0"/>
    <n v="370"/>
  </r>
  <r>
    <x v="0"/>
    <x v="1"/>
    <s v="WA"/>
    <x v="4"/>
    <n v="2012"/>
    <n v="2012"/>
    <n v="437011287"/>
    <n v="1"/>
    <x v="1"/>
    <s v="I"/>
    <n v="22"/>
    <n v="22"/>
    <n v="0"/>
    <n v="41"/>
  </r>
  <r>
    <x v="0"/>
    <x v="0"/>
    <s v="WA"/>
    <x v="4"/>
    <n v="2012"/>
    <n v="2012"/>
    <n v="16298247"/>
    <n v="1"/>
    <x v="0"/>
    <s v="I"/>
    <n v="27"/>
    <n v="27"/>
    <n v="0"/>
    <n v="376"/>
  </r>
  <r>
    <x v="0"/>
    <x v="1"/>
    <s v="WA"/>
    <x v="4"/>
    <n v="2012"/>
    <n v="2012"/>
    <n v="18133810"/>
    <n v="1"/>
    <x v="1"/>
    <s v="I"/>
    <n v="8"/>
    <n v="8"/>
    <n v="0"/>
    <n v="4"/>
  </r>
  <r>
    <x v="0"/>
    <x v="0"/>
    <s v="WA"/>
    <x v="4"/>
    <n v="2012"/>
    <n v="2012"/>
    <n v="16341640"/>
    <n v="2"/>
    <x v="0"/>
    <s v="I"/>
    <n v="45"/>
    <n v="22.5"/>
    <n v="0"/>
    <n v="739"/>
  </r>
  <r>
    <x v="0"/>
    <x v="1"/>
    <s v="WA"/>
    <x v="4"/>
    <n v="2012"/>
    <n v="2012"/>
    <n v="500256749"/>
    <n v="3"/>
    <x v="1"/>
    <s v="I"/>
    <n v="86"/>
    <n v="28.666666666666668"/>
    <n v="0"/>
    <n v="20"/>
  </r>
  <r>
    <x v="0"/>
    <x v="0"/>
    <s v="WA"/>
    <x v="4"/>
    <n v="2012"/>
    <n v="2012"/>
    <n v="15182691"/>
    <n v="2"/>
    <x v="0"/>
    <s v="I"/>
    <n v="51"/>
    <n v="25.5"/>
    <n v="0"/>
    <n v="177"/>
  </r>
  <r>
    <x v="0"/>
    <x v="0"/>
    <s v="WA"/>
    <x v="4"/>
    <n v="2012"/>
    <n v="2012"/>
    <n v="500268754"/>
    <n v="1"/>
    <x v="0"/>
    <s v="I"/>
    <n v="12"/>
    <n v="12"/>
    <n v="0"/>
    <n v="1"/>
  </r>
  <r>
    <x v="1"/>
    <x v="1"/>
    <s v="WA"/>
    <x v="4"/>
    <n v="2012"/>
    <n v="2012"/>
    <n v="500033430"/>
    <n v="1"/>
    <x v="1"/>
    <s v="I"/>
    <n v="0"/>
    <n v="0"/>
    <n v="0"/>
    <n v="6"/>
  </r>
  <r>
    <x v="0"/>
    <x v="1"/>
    <s v="WA"/>
    <x v="4"/>
    <n v="2012"/>
    <n v="2012"/>
    <n v="500025041"/>
    <n v="1"/>
    <x v="1"/>
    <s v="I"/>
    <n v="29"/>
    <n v="29"/>
    <n v="0"/>
    <n v="1"/>
  </r>
  <r>
    <x v="1"/>
    <x v="0"/>
    <s v="WA"/>
    <x v="4"/>
    <n v="2012"/>
    <n v="2012"/>
    <n v="500080036"/>
    <n v="1"/>
    <x v="0"/>
    <s v="I"/>
    <n v="29"/>
    <n v="29"/>
    <n v="0"/>
    <n v="1"/>
  </r>
  <r>
    <x v="0"/>
    <x v="1"/>
    <s v="WA"/>
    <x v="4"/>
    <n v="2012"/>
    <n v="2012"/>
    <n v="369360048"/>
    <n v="1"/>
    <x v="1"/>
    <s v="I"/>
    <n v="0"/>
    <n v="0"/>
    <n v="0"/>
    <n v="3"/>
  </r>
  <r>
    <x v="0"/>
    <x v="0"/>
    <s v="WA"/>
    <x v="4"/>
    <n v="2012"/>
    <n v="2012"/>
    <n v="14852118"/>
    <n v="1"/>
    <x v="0"/>
    <s v="I"/>
    <n v="2"/>
    <n v="2"/>
    <n v="0"/>
    <n v="187"/>
  </r>
  <r>
    <x v="0"/>
    <x v="1"/>
    <s v="WA"/>
    <x v="4"/>
    <n v="2012"/>
    <n v="2012"/>
    <n v="19890707"/>
    <n v="1"/>
    <x v="1"/>
    <s v="I"/>
    <n v="14"/>
    <n v="14"/>
    <n v="0"/>
    <n v="13"/>
  </r>
  <r>
    <x v="0"/>
    <x v="1"/>
    <s v="WA"/>
    <x v="4"/>
    <n v="2012"/>
    <n v="2012"/>
    <n v="17332796"/>
    <n v="1"/>
    <x v="1"/>
    <s v="I"/>
    <n v="0"/>
    <n v="0"/>
    <n v="0"/>
    <n v="8"/>
  </r>
  <r>
    <x v="0"/>
    <x v="0"/>
    <s v="WA"/>
    <x v="4"/>
    <n v="2012"/>
    <n v="2012"/>
    <n v="17793837"/>
    <n v="1"/>
    <x v="0"/>
    <s v="I"/>
    <n v="32"/>
    <n v="32"/>
    <n v="0"/>
    <n v="10"/>
  </r>
  <r>
    <x v="0"/>
    <x v="0"/>
    <s v="WA"/>
    <x v="4"/>
    <n v="2012"/>
    <n v="2012"/>
    <n v="17659009"/>
    <n v="1"/>
    <x v="0"/>
    <s v="I"/>
    <n v="4"/>
    <n v="4"/>
    <n v="0"/>
    <n v="310"/>
  </r>
  <r>
    <x v="0"/>
    <x v="1"/>
    <s v="WA"/>
    <x v="4"/>
    <n v="2012"/>
    <n v="2012"/>
    <n v="14416867"/>
    <n v="2"/>
    <x v="1"/>
    <s v="I"/>
    <n v="37"/>
    <n v="18.5"/>
    <n v="0"/>
    <n v="9"/>
  </r>
  <r>
    <x v="0"/>
    <x v="1"/>
    <s v="WA"/>
    <x v="4"/>
    <n v="2012"/>
    <n v="2012"/>
    <n v="440035280"/>
    <n v="1"/>
    <x v="1"/>
    <s v="I"/>
    <n v="4"/>
    <n v="4"/>
    <n v="0"/>
    <n v="2"/>
  </r>
  <r>
    <x v="0"/>
    <x v="0"/>
    <s v="WA"/>
    <x v="4"/>
    <n v="2012"/>
    <n v="2012"/>
    <n v="15595114"/>
    <n v="1"/>
    <x v="0"/>
    <s v="I"/>
    <n v="0"/>
    <n v="0"/>
    <n v="0"/>
    <n v="11"/>
  </r>
  <r>
    <x v="0"/>
    <x v="0"/>
    <s v="WA"/>
    <x v="4"/>
    <n v="2012"/>
    <n v="2012"/>
    <n v="19713782"/>
    <n v="1"/>
    <x v="0"/>
    <s v="I"/>
    <n v="10"/>
    <n v="10"/>
    <n v="0"/>
    <n v="10"/>
  </r>
  <r>
    <x v="0"/>
    <x v="1"/>
    <s v="WA"/>
    <x v="4"/>
    <n v="2012"/>
    <n v="2012"/>
    <n v="19311285"/>
    <n v="2"/>
    <x v="1"/>
    <s v="I"/>
    <n v="63"/>
    <n v="31.5"/>
    <n v="0"/>
    <n v="51"/>
  </r>
  <r>
    <x v="0"/>
    <x v="0"/>
    <s v="WA"/>
    <x v="4"/>
    <n v="2012"/>
    <n v="2012"/>
    <n v="19339248"/>
    <n v="1"/>
    <x v="0"/>
    <s v="I"/>
    <n v="28"/>
    <n v="28"/>
    <n v="0"/>
    <n v="290"/>
  </r>
  <r>
    <x v="0"/>
    <x v="1"/>
    <s v="WA"/>
    <x v="4"/>
    <n v="2012"/>
    <n v="2012"/>
    <n v="500078022"/>
    <n v="2"/>
    <x v="1"/>
    <s v="I"/>
    <n v="46"/>
    <n v="23"/>
    <n v="0"/>
    <n v="40"/>
  </r>
  <r>
    <x v="0"/>
    <x v="0"/>
    <s v="WA"/>
    <x v="4"/>
    <n v="2012"/>
    <n v="2012"/>
    <n v="19310588"/>
    <n v="1"/>
    <x v="0"/>
    <s v="I"/>
    <n v="24"/>
    <n v="24"/>
    <n v="0"/>
    <n v="290"/>
  </r>
  <r>
    <x v="0"/>
    <x v="1"/>
    <s v="WA"/>
    <x v="4"/>
    <n v="2012"/>
    <n v="2012"/>
    <n v="18416154"/>
    <n v="1"/>
    <x v="1"/>
    <s v="I"/>
    <n v="9"/>
    <n v="9"/>
    <n v="0"/>
    <n v="2"/>
  </r>
  <r>
    <x v="0"/>
    <x v="1"/>
    <s v="WA"/>
    <x v="4"/>
    <n v="2012"/>
    <n v="2012"/>
    <n v="18310641"/>
    <n v="1"/>
    <x v="1"/>
    <s v="I"/>
    <n v="3"/>
    <n v="3"/>
    <n v="0"/>
    <n v="1"/>
  </r>
  <r>
    <x v="0"/>
    <x v="0"/>
    <s v="WA"/>
    <x v="4"/>
    <n v="2012"/>
    <n v="2012"/>
    <n v="18906962"/>
    <n v="1"/>
    <x v="0"/>
    <s v="I"/>
    <n v="25"/>
    <n v="25"/>
    <n v="0"/>
    <n v="170"/>
  </r>
  <r>
    <x v="0"/>
    <x v="1"/>
    <s v="WA"/>
    <x v="4"/>
    <n v="2012"/>
    <n v="2012"/>
    <n v="444787250"/>
    <n v="2"/>
    <x v="1"/>
    <s v="I"/>
    <n v="65"/>
    <n v="32.5"/>
    <n v="0"/>
    <n v="53"/>
  </r>
  <r>
    <x v="0"/>
    <x v="0"/>
    <s v="WA"/>
    <x v="4"/>
    <n v="2012"/>
    <n v="2012"/>
    <n v="18616517"/>
    <n v="2"/>
    <x v="0"/>
    <s v="I"/>
    <n v="39"/>
    <n v="19.5"/>
    <n v="0"/>
    <n v="213"/>
  </r>
  <r>
    <x v="0"/>
    <x v="0"/>
    <s v="WA"/>
    <x v="4"/>
    <n v="2012"/>
    <n v="2012"/>
    <n v="353116814"/>
    <n v="1"/>
    <x v="0"/>
    <s v="I"/>
    <n v="30"/>
    <n v="30"/>
    <n v="0"/>
    <n v="780"/>
  </r>
  <r>
    <x v="1"/>
    <x v="1"/>
    <s v="WA"/>
    <x v="4"/>
    <n v="2012"/>
    <n v="2012"/>
    <n v="500208328"/>
    <n v="1"/>
    <x v="1"/>
    <s v="I"/>
    <n v="42"/>
    <n v="42"/>
    <n v="0"/>
    <n v="7"/>
  </r>
  <r>
    <x v="0"/>
    <x v="0"/>
    <s v="WA"/>
    <x v="4"/>
    <n v="2012"/>
    <n v="2012"/>
    <n v="500280310"/>
    <n v="1"/>
    <x v="0"/>
    <s v="I"/>
    <n v="0"/>
    <n v="0"/>
    <n v="0"/>
    <n v="8"/>
  </r>
  <r>
    <x v="0"/>
    <x v="0"/>
    <s v="WA"/>
    <x v="4"/>
    <n v="2012"/>
    <n v="2012"/>
    <n v="17919158"/>
    <n v="1"/>
    <x v="0"/>
    <s v="I"/>
    <n v="0"/>
    <n v="0"/>
    <n v="0"/>
    <n v="40"/>
  </r>
  <r>
    <x v="0"/>
    <x v="0"/>
    <s v="WA"/>
    <x v="4"/>
    <n v="2012"/>
    <n v="2012"/>
    <n v="17679737"/>
    <n v="2"/>
    <x v="0"/>
    <s v="I"/>
    <n v="53"/>
    <n v="26.5"/>
    <n v="0"/>
    <n v="115"/>
  </r>
  <r>
    <x v="0"/>
    <x v="1"/>
    <s v="WA"/>
    <x v="4"/>
    <n v="2012"/>
    <n v="2012"/>
    <n v="380851221"/>
    <n v="1"/>
    <x v="1"/>
    <s v="I"/>
    <n v="7"/>
    <n v="7"/>
    <n v="0"/>
    <n v="15"/>
  </r>
  <r>
    <x v="0"/>
    <x v="1"/>
    <s v="WA"/>
    <x v="4"/>
    <n v="2012"/>
    <n v="2012"/>
    <n v="17390395"/>
    <n v="1"/>
    <x v="1"/>
    <s v="I"/>
    <n v="8"/>
    <n v="8"/>
    <n v="0"/>
    <n v="5"/>
  </r>
  <r>
    <x v="0"/>
    <x v="1"/>
    <s v="WA"/>
    <x v="4"/>
    <n v="2012"/>
    <n v="2012"/>
    <n v="17468337"/>
    <n v="1"/>
    <x v="1"/>
    <s v="I"/>
    <n v="29"/>
    <n v="29"/>
    <n v="0"/>
    <n v="24"/>
  </r>
  <r>
    <x v="0"/>
    <x v="1"/>
    <s v="WA"/>
    <x v="4"/>
    <n v="2012"/>
    <n v="2012"/>
    <n v="16260031"/>
    <n v="1"/>
    <x v="1"/>
    <s v="I"/>
    <n v="32"/>
    <n v="32"/>
    <n v="0"/>
    <n v="4"/>
  </r>
  <r>
    <x v="0"/>
    <x v="0"/>
    <s v="WA"/>
    <x v="4"/>
    <n v="2012"/>
    <n v="2012"/>
    <n v="500266759"/>
    <n v="1"/>
    <x v="0"/>
    <s v="I"/>
    <n v="1"/>
    <n v="1"/>
    <n v="0"/>
    <n v="25"/>
  </r>
  <r>
    <x v="0"/>
    <x v="1"/>
    <s v="WA"/>
    <x v="4"/>
    <n v="2012"/>
    <n v="2012"/>
    <n v="500269607"/>
    <n v="1"/>
    <x v="1"/>
    <s v="I"/>
    <n v="0"/>
    <n v="0"/>
    <n v="0"/>
    <n v="9"/>
  </r>
  <r>
    <x v="0"/>
    <x v="1"/>
    <s v="WA"/>
    <x v="4"/>
    <n v="2012"/>
    <n v="2012"/>
    <n v="500016109"/>
    <n v="3"/>
    <x v="1"/>
    <s v="I"/>
    <n v="96"/>
    <n v="32"/>
    <n v="0"/>
    <n v="35"/>
  </r>
  <r>
    <x v="1"/>
    <x v="0"/>
    <s v="WA"/>
    <x v="4"/>
    <n v="2012"/>
    <n v="2012"/>
    <n v="15429635"/>
    <n v="2"/>
    <x v="0"/>
    <s v="I"/>
    <n v="50"/>
    <n v="25"/>
    <n v="0"/>
    <n v="144"/>
  </r>
  <r>
    <x v="0"/>
    <x v="0"/>
    <s v="WA"/>
    <x v="4"/>
    <n v="2012"/>
    <n v="2012"/>
    <n v="500024179"/>
    <n v="2"/>
    <x v="0"/>
    <s v="I"/>
    <n v="62"/>
    <n v="31"/>
    <n v="0"/>
    <n v="860"/>
  </r>
  <r>
    <x v="0"/>
    <x v="0"/>
    <s v="WA"/>
    <x v="4"/>
    <n v="2012"/>
    <n v="2012"/>
    <n v="446355633"/>
    <n v="1"/>
    <x v="0"/>
    <s v="I"/>
    <n v="1"/>
    <n v="1"/>
    <n v="0"/>
    <n v="9"/>
  </r>
  <r>
    <x v="0"/>
    <x v="0"/>
    <s v="WA"/>
    <x v="4"/>
    <n v="2012"/>
    <n v="2012"/>
    <n v="16121714"/>
    <n v="1"/>
    <x v="0"/>
    <s v="I"/>
    <n v="2"/>
    <n v="2"/>
    <n v="0"/>
    <n v="13"/>
  </r>
  <r>
    <x v="0"/>
    <x v="0"/>
    <s v="WA"/>
    <x v="4"/>
    <n v="2012"/>
    <n v="2012"/>
    <n v="16122670"/>
    <n v="3"/>
    <x v="0"/>
    <s v="I"/>
    <n v="71"/>
    <n v="23.666666666666664"/>
    <n v="0"/>
    <n v="45"/>
  </r>
  <r>
    <x v="0"/>
    <x v="0"/>
    <s v="WA"/>
    <x v="4"/>
    <n v="2012"/>
    <n v="2012"/>
    <n v="14652552"/>
    <n v="1"/>
    <x v="0"/>
    <s v="I"/>
    <n v="30"/>
    <n v="30"/>
    <n v="0"/>
    <n v="1"/>
  </r>
  <r>
    <x v="0"/>
    <x v="0"/>
    <s v="WA"/>
    <x v="4"/>
    <n v="2012"/>
    <n v="2012"/>
    <n v="18962087"/>
    <n v="1"/>
    <x v="2"/>
    <s v="I"/>
    <n v="1"/>
    <n v="1"/>
    <n v="0"/>
    <n v="99640"/>
  </r>
  <r>
    <x v="0"/>
    <x v="1"/>
    <s v="WA"/>
    <x v="4"/>
    <n v="2012"/>
    <n v="2012"/>
    <n v="16131314"/>
    <n v="1"/>
    <x v="1"/>
    <s v="I"/>
    <n v="6"/>
    <n v="6"/>
    <n v="0"/>
    <n v="5"/>
  </r>
  <r>
    <x v="0"/>
    <x v="1"/>
    <s v="WA"/>
    <x v="4"/>
    <n v="2012"/>
    <n v="2012"/>
    <n v="19946784"/>
    <n v="2"/>
    <x v="1"/>
    <s v="I"/>
    <n v="63"/>
    <n v="31.5"/>
    <n v="0"/>
    <n v="8"/>
  </r>
  <r>
    <x v="0"/>
    <x v="0"/>
    <s v="WA"/>
    <x v="4"/>
    <n v="2012"/>
    <n v="2012"/>
    <n v="500265421"/>
    <n v="3"/>
    <x v="0"/>
    <s v="I"/>
    <n v="76"/>
    <n v="25.333333333333336"/>
    <n v="0"/>
    <n v="26"/>
  </r>
  <r>
    <x v="0"/>
    <x v="0"/>
    <s v="WA"/>
    <x v="4"/>
    <n v="2012"/>
    <n v="2012"/>
    <n v="19905093"/>
    <n v="1"/>
    <x v="0"/>
    <s v="I"/>
    <n v="10"/>
    <n v="10"/>
    <n v="0"/>
    <n v="54"/>
  </r>
  <r>
    <x v="0"/>
    <x v="0"/>
    <s v="WA"/>
    <x v="4"/>
    <n v="2012"/>
    <n v="2012"/>
    <n v="19905150"/>
    <n v="1"/>
    <x v="0"/>
    <s v="I"/>
    <n v="10"/>
    <n v="10"/>
    <n v="0"/>
    <n v="100"/>
  </r>
  <r>
    <x v="0"/>
    <x v="0"/>
    <s v="WA"/>
    <x v="4"/>
    <n v="2012"/>
    <n v="2012"/>
    <n v="500245878"/>
    <n v="1"/>
    <x v="0"/>
    <s v="I"/>
    <n v="4"/>
    <n v="4"/>
    <n v="0"/>
    <n v="125"/>
  </r>
  <r>
    <x v="0"/>
    <x v="0"/>
    <s v="WA"/>
    <x v="4"/>
    <n v="2012"/>
    <n v="2012"/>
    <n v="500051579"/>
    <n v="3"/>
    <x v="0"/>
    <s v="I"/>
    <n v="67"/>
    <n v="22.333333333333332"/>
    <n v="0"/>
    <n v="353"/>
  </r>
  <r>
    <x v="0"/>
    <x v="0"/>
    <s v="WA"/>
    <x v="4"/>
    <n v="2012"/>
    <n v="2012"/>
    <n v="19982398"/>
    <n v="1"/>
    <x v="0"/>
    <s v="I"/>
    <n v="23"/>
    <n v="23"/>
    <n v="0"/>
    <n v="230"/>
  </r>
  <r>
    <x v="0"/>
    <x v="0"/>
    <s v="WA"/>
    <x v="4"/>
    <n v="2012"/>
    <n v="2012"/>
    <n v="16743074"/>
    <n v="1"/>
    <x v="0"/>
    <s v="I"/>
    <n v="1"/>
    <n v="1"/>
    <n v="0"/>
    <n v="6"/>
  </r>
  <r>
    <x v="0"/>
    <x v="0"/>
    <s v="WA"/>
    <x v="4"/>
    <n v="2012"/>
    <n v="2012"/>
    <n v="19576738"/>
    <n v="1"/>
    <x v="0"/>
    <s v="I"/>
    <n v="5"/>
    <n v="5"/>
    <n v="0"/>
    <n v="80"/>
  </r>
  <r>
    <x v="0"/>
    <x v="0"/>
    <s v="WA"/>
    <x v="4"/>
    <n v="2012"/>
    <n v="2012"/>
    <n v="16441198"/>
    <n v="1"/>
    <x v="0"/>
    <s v="I"/>
    <n v="1"/>
    <n v="1"/>
    <n v="0"/>
    <n v="38"/>
  </r>
  <r>
    <x v="0"/>
    <x v="1"/>
    <s v="WA"/>
    <x v="4"/>
    <n v="2012"/>
    <n v="2012"/>
    <n v="500059659"/>
    <n v="1"/>
    <x v="1"/>
    <s v="I"/>
    <n v="17"/>
    <n v="17"/>
    <n v="0"/>
    <n v="8"/>
  </r>
  <r>
    <x v="0"/>
    <x v="1"/>
    <s v="WA"/>
    <x v="4"/>
    <n v="2012"/>
    <n v="2012"/>
    <n v="19597702"/>
    <n v="1"/>
    <x v="1"/>
    <s v="I"/>
    <n v="0"/>
    <n v="0"/>
    <n v="0"/>
    <n v="4"/>
  </r>
  <r>
    <x v="0"/>
    <x v="0"/>
    <s v="WA"/>
    <x v="4"/>
    <n v="2012"/>
    <n v="2012"/>
    <n v="19603905"/>
    <n v="1"/>
    <x v="0"/>
    <s v="I"/>
    <n v="5"/>
    <n v="5"/>
    <n v="0"/>
    <n v="50"/>
  </r>
  <r>
    <x v="0"/>
    <x v="0"/>
    <s v="WA"/>
    <x v="4"/>
    <n v="2012"/>
    <n v="2012"/>
    <n v="500249178"/>
    <n v="1"/>
    <x v="0"/>
    <s v="I"/>
    <n v="16"/>
    <n v="16"/>
    <n v="0"/>
    <n v="50"/>
  </r>
  <r>
    <x v="0"/>
    <x v="0"/>
    <s v="WA"/>
    <x v="4"/>
    <n v="2012"/>
    <n v="2012"/>
    <n v="19659499"/>
    <n v="3"/>
    <x v="0"/>
    <s v="I"/>
    <n v="81"/>
    <n v="27"/>
    <n v="0"/>
    <n v="294"/>
  </r>
  <r>
    <x v="0"/>
    <x v="1"/>
    <s v="WA"/>
    <x v="4"/>
    <n v="2012"/>
    <n v="2012"/>
    <n v="19591952"/>
    <n v="1"/>
    <x v="1"/>
    <s v="I"/>
    <n v="0"/>
    <n v="0"/>
    <n v="0"/>
    <n v="3"/>
  </r>
  <r>
    <x v="0"/>
    <x v="0"/>
    <s v="WA"/>
    <x v="4"/>
    <n v="2012"/>
    <n v="2012"/>
    <n v="18578244"/>
    <n v="1"/>
    <x v="0"/>
    <s v="I"/>
    <n v="3"/>
    <n v="3"/>
    <n v="0"/>
    <n v="27"/>
  </r>
  <r>
    <x v="0"/>
    <x v="0"/>
    <s v="WA"/>
    <x v="4"/>
    <n v="2012"/>
    <n v="2012"/>
    <n v="19230111"/>
    <n v="2"/>
    <x v="0"/>
    <s v="I"/>
    <n v="54"/>
    <n v="27"/>
    <n v="0"/>
    <n v="215"/>
  </r>
  <r>
    <x v="0"/>
    <x v="0"/>
    <s v="WA"/>
    <x v="4"/>
    <n v="2012"/>
    <n v="2012"/>
    <n v="500149039"/>
    <n v="1"/>
    <x v="0"/>
    <s v="I"/>
    <n v="9"/>
    <n v="9"/>
    <n v="0"/>
    <n v="249"/>
  </r>
  <r>
    <x v="0"/>
    <x v="0"/>
    <s v="WA"/>
    <x v="4"/>
    <n v="2012"/>
    <n v="2012"/>
    <n v="18896820"/>
    <n v="1"/>
    <x v="0"/>
    <s v="I"/>
    <n v="13"/>
    <n v="13"/>
    <n v="0"/>
    <n v="164"/>
  </r>
  <r>
    <x v="0"/>
    <x v="1"/>
    <s v="WA"/>
    <x v="4"/>
    <n v="2012"/>
    <n v="2012"/>
    <n v="19677591"/>
    <n v="2"/>
    <x v="1"/>
    <s v="I"/>
    <n v="53"/>
    <n v="26.5"/>
    <n v="0"/>
    <n v="10"/>
  </r>
  <r>
    <x v="0"/>
    <x v="0"/>
    <s v="WA"/>
    <x v="4"/>
    <n v="2012"/>
    <n v="2012"/>
    <n v="18503655"/>
    <n v="3"/>
    <x v="0"/>
    <s v="I"/>
    <n v="87"/>
    <n v="29"/>
    <n v="0"/>
    <n v="297"/>
  </r>
  <r>
    <x v="0"/>
    <x v="1"/>
    <s v="WA"/>
    <x v="4"/>
    <n v="2012"/>
    <n v="2012"/>
    <n v="15127778"/>
    <n v="1"/>
    <x v="1"/>
    <s v="I"/>
    <n v="64"/>
    <n v="64"/>
    <n v="0"/>
    <n v="17"/>
  </r>
  <r>
    <x v="0"/>
    <x v="1"/>
    <s v="WA"/>
    <x v="4"/>
    <n v="2012"/>
    <n v="2012"/>
    <n v="18035578"/>
    <n v="1"/>
    <x v="1"/>
    <s v="I"/>
    <n v="5"/>
    <n v="5"/>
    <n v="0"/>
    <n v="1"/>
  </r>
  <r>
    <x v="0"/>
    <x v="0"/>
    <s v="WA"/>
    <x v="4"/>
    <n v="2012"/>
    <n v="2012"/>
    <n v="16852045"/>
    <n v="2"/>
    <x v="0"/>
    <s v="I"/>
    <n v="42"/>
    <n v="21"/>
    <n v="0"/>
    <n v="420"/>
  </r>
  <r>
    <x v="0"/>
    <x v="1"/>
    <s v="WA"/>
    <x v="4"/>
    <n v="2012"/>
    <n v="2012"/>
    <n v="15422669"/>
    <n v="1"/>
    <x v="1"/>
    <s v="I"/>
    <n v="14"/>
    <n v="14"/>
    <n v="0"/>
    <n v="16"/>
  </r>
  <r>
    <x v="0"/>
    <x v="1"/>
    <s v="WA"/>
    <x v="4"/>
    <n v="2012"/>
    <n v="2012"/>
    <n v="427593655"/>
    <n v="1"/>
    <x v="1"/>
    <s v="I"/>
    <n v="40"/>
    <n v="40"/>
    <n v="0"/>
    <n v="2"/>
  </r>
  <r>
    <x v="0"/>
    <x v="0"/>
    <s v="WA"/>
    <x v="4"/>
    <n v="2012"/>
    <n v="2012"/>
    <n v="19140020"/>
    <n v="1"/>
    <x v="0"/>
    <s v="I"/>
    <n v="2"/>
    <n v="2"/>
    <n v="0"/>
    <n v="9"/>
  </r>
  <r>
    <x v="0"/>
    <x v="0"/>
    <s v="WA"/>
    <x v="4"/>
    <n v="2012"/>
    <n v="2012"/>
    <n v="17101020"/>
    <n v="1"/>
    <x v="0"/>
    <s v="I"/>
    <n v="4"/>
    <n v="4"/>
    <n v="0"/>
    <n v="147"/>
  </r>
  <r>
    <x v="0"/>
    <x v="0"/>
    <s v="WA"/>
    <x v="4"/>
    <n v="2012"/>
    <n v="2012"/>
    <n v="437702496"/>
    <n v="1"/>
    <x v="0"/>
    <s v="I"/>
    <n v="14"/>
    <n v="14"/>
    <n v="0"/>
    <n v="198"/>
  </r>
  <r>
    <x v="1"/>
    <x v="0"/>
    <s v="WA"/>
    <x v="4"/>
    <n v="2012"/>
    <n v="2012"/>
    <n v="500153690"/>
    <n v="1"/>
    <x v="0"/>
    <s v="I"/>
    <n v="7"/>
    <n v="7"/>
    <n v="0"/>
    <n v="40"/>
  </r>
  <r>
    <x v="0"/>
    <x v="0"/>
    <s v="WA"/>
    <x v="4"/>
    <n v="2012"/>
    <n v="2012"/>
    <n v="15757098"/>
    <n v="1"/>
    <x v="0"/>
    <s v="I"/>
    <n v="4"/>
    <n v="4"/>
    <n v="0"/>
    <n v="10"/>
  </r>
  <r>
    <x v="0"/>
    <x v="0"/>
    <s v="WA"/>
    <x v="4"/>
    <n v="2012"/>
    <n v="2012"/>
    <n v="15060350"/>
    <n v="1"/>
    <x v="0"/>
    <s v="I"/>
    <n v="33"/>
    <n v="33"/>
    <n v="0"/>
    <n v="140"/>
  </r>
  <r>
    <x v="0"/>
    <x v="1"/>
    <s v="WA"/>
    <x v="4"/>
    <n v="2012"/>
    <n v="2012"/>
    <n v="14961325"/>
    <n v="1"/>
    <x v="1"/>
    <s v="I"/>
    <n v="30"/>
    <n v="30"/>
    <n v="0"/>
    <n v="5"/>
  </r>
  <r>
    <x v="0"/>
    <x v="1"/>
    <s v="WA"/>
    <x v="4"/>
    <n v="2012"/>
    <n v="2012"/>
    <n v="16120079"/>
    <n v="2"/>
    <x v="1"/>
    <s v="I"/>
    <n v="38"/>
    <n v="19"/>
    <n v="0"/>
    <n v="14"/>
  </r>
  <r>
    <x v="0"/>
    <x v="0"/>
    <s v="WA"/>
    <x v="4"/>
    <n v="2012"/>
    <n v="2012"/>
    <n v="17625927"/>
    <n v="1"/>
    <x v="0"/>
    <s v="I"/>
    <n v="2"/>
    <n v="2"/>
    <n v="0"/>
    <n v="3"/>
  </r>
  <r>
    <x v="0"/>
    <x v="0"/>
    <s v="WA"/>
    <x v="4"/>
    <n v="2012"/>
    <n v="2012"/>
    <n v="14396917"/>
    <n v="1"/>
    <x v="0"/>
    <s v="I"/>
    <n v="3"/>
    <n v="3"/>
    <n v="0"/>
    <n v="23"/>
  </r>
  <r>
    <x v="0"/>
    <x v="1"/>
    <s v="WA"/>
    <x v="4"/>
    <n v="2012"/>
    <n v="2012"/>
    <n v="19907476"/>
    <n v="1"/>
    <x v="1"/>
    <s v="I"/>
    <n v="27"/>
    <n v="27"/>
    <n v="0"/>
    <n v="17"/>
  </r>
  <r>
    <x v="0"/>
    <x v="1"/>
    <s v="WA"/>
    <x v="4"/>
    <n v="2012"/>
    <n v="2012"/>
    <n v="19988947"/>
    <n v="1"/>
    <x v="1"/>
    <s v="I"/>
    <n v="6"/>
    <n v="6"/>
    <n v="0"/>
    <n v="1"/>
  </r>
  <r>
    <x v="0"/>
    <x v="0"/>
    <s v="WA"/>
    <x v="4"/>
    <n v="2012"/>
    <n v="2012"/>
    <n v="500189436"/>
    <n v="1"/>
    <x v="0"/>
    <s v="I"/>
    <n v="12"/>
    <n v="12"/>
    <n v="0"/>
    <n v="872"/>
  </r>
  <r>
    <x v="0"/>
    <x v="1"/>
    <s v="WA"/>
    <x v="4"/>
    <n v="2012"/>
    <n v="2012"/>
    <n v="500237922"/>
    <n v="1"/>
    <x v="1"/>
    <s v="I"/>
    <n v="29"/>
    <n v="29"/>
    <n v="0"/>
    <n v="1"/>
  </r>
  <r>
    <x v="0"/>
    <x v="0"/>
    <s v="WA"/>
    <x v="4"/>
    <n v="2012"/>
    <n v="2012"/>
    <n v="500166960"/>
    <n v="1"/>
    <x v="0"/>
    <s v="I"/>
    <n v="11"/>
    <n v="11"/>
    <n v="0"/>
    <n v="82"/>
  </r>
  <r>
    <x v="0"/>
    <x v="0"/>
    <s v="WA"/>
    <x v="4"/>
    <n v="2012"/>
    <n v="2012"/>
    <n v="19719012"/>
    <n v="5"/>
    <x v="0"/>
    <s v="I"/>
    <n v="148"/>
    <n v="29.6"/>
    <n v="0"/>
    <n v="400"/>
  </r>
  <r>
    <x v="0"/>
    <x v="0"/>
    <s v="WA"/>
    <x v="4"/>
    <n v="2012"/>
    <n v="2012"/>
    <n v="18688013"/>
    <n v="1"/>
    <x v="0"/>
    <s v="I"/>
    <n v="2"/>
    <n v="2"/>
    <n v="0"/>
    <n v="72"/>
  </r>
  <r>
    <x v="0"/>
    <x v="0"/>
    <s v="WA"/>
    <x v="4"/>
    <n v="2012"/>
    <n v="2012"/>
    <n v="18904423"/>
    <n v="1"/>
    <x v="0"/>
    <s v="I"/>
    <n v="0"/>
    <n v="0"/>
    <n v="0"/>
    <n v="8"/>
  </r>
  <r>
    <x v="0"/>
    <x v="0"/>
    <s v="WA"/>
    <x v="4"/>
    <n v="2012"/>
    <n v="2012"/>
    <n v="19790549"/>
    <n v="1"/>
    <x v="0"/>
    <s v="I"/>
    <n v="3"/>
    <n v="3"/>
    <n v="0"/>
    <n v="8"/>
  </r>
  <r>
    <x v="0"/>
    <x v="1"/>
    <s v="WA"/>
    <x v="4"/>
    <n v="2012"/>
    <n v="2012"/>
    <n v="500142397"/>
    <n v="1"/>
    <x v="1"/>
    <s v="I"/>
    <n v="6"/>
    <n v="6"/>
    <n v="0"/>
    <n v="3"/>
  </r>
  <r>
    <x v="0"/>
    <x v="0"/>
    <s v="WA"/>
    <x v="4"/>
    <n v="2012"/>
    <n v="2012"/>
    <n v="18015698"/>
    <n v="2"/>
    <x v="0"/>
    <s v="I"/>
    <n v="38"/>
    <n v="19"/>
    <n v="0"/>
    <n v="627"/>
  </r>
  <r>
    <x v="0"/>
    <x v="0"/>
    <s v="WA"/>
    <x v="4"/>
    <n v="2012"/>
    <n v="2012"/>
    <n v="18038227"/>
    <n v="3"/>
    <x v="0"/>
    <s v="I"/>
    <n v="74"/>
    <n v="24.666666666666664"/>
    <n v="0"/>
    <n v="370"/>
  </r>
  <r>
    <x v="0"/>
    <x v="1"/>
    <s v="WA"/>
    <x v="4"/>
    <n v="2012"/>
    <n v="2012"/>
    <n v="17913171"/>
    <n v="2"/>
    <x v="1"/>
    <s v="I"/>
    <n v="46"/>
    <n v="23"/>
    <n v="0"/>
    <n v="13"/>
  </r>
  <r>
    <x v="0"/>
    <x v="1"/>
    <s v="WA"/>
    <x v="4"/>
    <n v="2012"/>
    <n v="2012"/>
    <n v="500083997"/>
    <n v="1"/>
    <x v="1"/>
    <s v="I"/>
    <n v="30"/>
    <n v="30"/>
    <n v="0"/>
    <n v="5"/>
  </r>
  <r>
    <x v="0"/>
    <x v="0"/>
    <s v="WA"/>
    <x v="4"/>
    <n v="2012"/>
    <n v="2012"/>
    <n v="500191981"/>
    <n v="1"/>
    <x v="0"/>
    <s v="I"/>
    <n v="5"/>
    <n v="5"/>
    <n v="0"/>
    <n v="106"/>
  </r>
  <r>
    <x v="0"/>
    <x v="0"/>
    <s v="WA"/>
    <x v="4"/>
    <n v="2012"/>
    <n v="2012"/>
    <n v="16638586"/>
    <n v="2"/>
    <x v="0"/>
    <s v="I"/>
    <n v="45"/>
    <n v="22.5"/>
    <n v="0"/>
    <n v="1854"/>
  </r>
  <r>
    <x v="0"/>
    <x v="0"/>
    <s v="WA"/>
    <x v="4"/>
    <n v="2012"/>
    <n v="2012"/>
    <n v="16565391"/>
    <n v="1"/>
    <x v="0"/>
    <s v="I"/>
    <n v="31"/>
    <n v="31"/>
    <n v="0"/>
    <n v="1469"/>
  </r>
  <r>
    <x v="0"/>
    <x v="0"/>
    <s v="WA"/>
    <x v="4"/>
    <n v="2012"/>
    <n v="2012"/>
    <n v="17449502"/>
    <n v="1"/>
    <x v="0"/>
    <s v="I"/>
    <n v="21"/>
    <n v="21"/>
    <n v="0"/>
    <n v="57"/>
  </r>
  <r>
    <x v="0"/>
    <x v="0"/>
    <s v="WA"/>
    <x v="4"/>
    <n v="2012"/>
    <n v="2012"/>
    <n v="16328187"/>
    <n v="2"/>
    <x v="0"/>
    <s v="I"/>
    <n v="49"/>
    <n v="24.5"/>
    <n v="0"/>
    <n v="120"/>
  </r>
  <r>
    <x v="0"/>
    <x v="1"/>
    <s v="WA"/>
    <x v="4"/>
    <n v="2012"/>
    <n v="2012"/>
    <n v="15931608"/>
    <n v="6"/>
    <x v="1"/>
    <s v="I"/>
    <n v="157"/>
    <n v="26.166666666666668"/>
    <n v="0"/>
    <n v="39"/>
  </r>
  <r>
    <x v="0"/>
    <x v="0"/>
    <s v="WA"/>
    <x v="4"/>
    <n v="2012"/>
    <n v="2012"/>
    <n v="14052796"/>
    <n v="1"/>
    <x v="0"/>
    <s v="I"/>
    <n v="32"/>
    <n v="32"/>
    <n v="0"/>
    <n v="200"/>
  </r>
  <r>
    <x v="0"/>
    <x v="0"/>
    <s v="WA"/>
    <x v="4"/>
    <n v="2012"/>
    <n v="2012"/>
    <n v="19615575"/>
    <n v="1"/>
    <x v="0"/>
    <s v="I"/>
    <n v="30"/>
    <n v="30"/>
    <n v="0"/>
    <n v="115"/>
  </r>
  <r>
    <x v="0"/>
    <x v="1"/>
    <s v="WA"/>
    <x v="4"/>
    <n v="2012"/>
    <n v="2012"/>
    <n v="500215082"/>
    <n v="1"/>
    <x v="1"/>
    <s v="I"/>
    <n v="28"/>
    <n v="28"/>
    <n v="0"/>
    <n v="31"/>
  </r>
  <r>
    <x v="0"/>
    <x v="0"/>
    <s v="WA"/>
    <x v="4"/>
    <n v="2012"/>
    <n v="2012"/>
    <n v="14903302"/>
    <n v="1"/>
    <x v="0"/>
    <s v="I"/>
    <n v="22"/>
    <n v="22"/>
    <n v="0"/>
    <n v="52"/>
  </r>
  <r>
    <x v="0"/>
    <x v="0"/>
    <s v="WA"/>
    <x v="4"/>
    <n v="2012"/>
    <n v="2012"/>
    <n v="15280280"/>
    <n v="1"/>
    <x v="0"/>
    <s v="I"/>
    <n v="4"/>
    <n v="4"/>
    <n v="0"/>
    <n v="1"/>
  </r>
  <r>
    <x v="0"/>
    <x v="0"/>
    <s v="WA"/>
    <x v="4"/>
    <n v="2012"/>
    <n v="2012"/>
    <n v="14923037"/>
    <n v="1"/>
    <x v="0"/>
    <s v="I"/>
    <n v="19"/>
    <n v="19"/>
    <n v="0"/>
    <n v="30"/>
  </r>
  <r>
    <x v="0"/>
    <x v="0"/>
    <s v="WA"/>
    <x v="4"/>
    <n v="2012"/>
    <n v="2012"/>
    <n v="14865868"/>
    <n v="1"/>
    <x v="0"/>
    <s v="I"/>
    <n v="15"/>
    <n v="15"/>
    <n v="0"/>
    <n v="64"/>
  </r>
  <r>
    <x v="0"/>
    <x v="0"/>
    <s v="WA"/>
    <x v="4"/>
    <n v="2012"/>
    <n v="2012"/>
    <n v="14816291"/>
    <n v="1"/>
    <x v="0"/>
    <s v="I"/>
    <n v="22"/>
    <n v="22"/>
    <n v="0"/>
    <n v="540"/>
  </r>
  <r>
    <x v="0"/>
    <x v="0"/>
    <s v="WA"/>
    <x v="4"/>
    <n v="2012"/>
    <n v="2012"/>
    <n v="16281649"/>
    <n v="4"/>
    <x v="0"/>
    <s v="I"/>
    <n v="96"/>
    <n v="24"/>
    <n v="0"/>
    <n v="220"/>
  </r>
  <r>
    <x v="0"/>
    <x v="0"/>
    <s v="WA"/>
    <x v="4"/>
    <n v="2012"/>
    <n v="2012"/>
    <n v="500230982"/>
    <n v="1"/>
    <x v="0"/>
    <s v="I"/>
    <n v="27"/>
    <n v="27"/>
    <n v="0"/>
    <n v="128"/>
  </r>
  <r>
    <x v="0"/>
    <x v="0"/>
    <s v="WA"/>
    <x v="4"/>
    <n v="2012"/>
    <n v="2012"/>
    <n v="14435510"/>
    <n v="2"/>
    <x v="0"/>
    <s v="I"/>
    <n v="66"/>
    <n v="33"/>
    <n v="0"/>
    <n v="690"/>
  </r>
  <r>
    <x v="1"/>
    <x v="1"/>
    <s v="WA"/>
    <x v="4"/>
    <n v="2012"/>
    <n v="2012"/>
    <n v="19381045"/>
    <n v="3"/>
    <x v="1"/>
    <s v="I"/>
    <n v="93"/>
    <n v="31"/>
    <n v="0"/>
    <n v="33"/>
  </r>
  <r>
    <x v="0"/>
    <x v="1"/>
    <s v="WA"/>
    <x v="4"/>
    <n v="2012"/>
    <n v="2012"/>
    <n v="14187484"/>
    <n v="1"/>
    <x v="1"/>
    <s v="I"/>
    <n v="26"/>
    <n v="26"/>
    <n v="0"/>
    <n v="2"/>
  </r>
  <r>
    <x v="0"/>
    <x v="0"/>
    <s v="WA"/>
    <x v="4"/>
    <n v="2012"/>
    <n v="2012"/>
    <n v="14423729"/>
    <n v="1"/>
    <x v="0"/>
    <s v="I"/>
    <n v="17"/>
    <n v="17"/>
    <n v="0"/>
    <n v="120"/>
  </r>
  <r>
    <x v="0"/>
    <x v="0"/>
    <s v="WA"/>
    <x v="4"/>
    <n v="2012"/>
    <n v="2012"/>
    <n v="19985440"/>
    <n v="1"/>
    <x v="0"/>
    <s v="I"/>
    <n v="0"/>
    <n v="0"/>
    <n v="0"/>
    <n v="20"/>
  </r>
  <r>
    <x v="0"/>
    <x v="0"/>
    <s v="WA"/>
    <x v="4"/>
    <n v="2012"/>
    <n v="2012"/>
    <n v="500155786"/>
    <n v="1"/>
    <x v="0"/>
    <s v="I"/>
    <n v="4"/>
    <n v="4"/>
    <n v="0"/>
    <n v="10"/>
  </r>
  <r>
    <x v="0"/>
    <x v="0"/>
    <s v="WA"/>
    <x v="4"/>
    <n v="2012"/>
    <n v="2012"/>
    <n v="19671926"/>
    <n v="1"/>
    <x v="0"/>
    <s v="I"/>
    <n v="11"/>
    <n v="11"/>
    <n v="0"/>
    <n v="20"/>
  </r>
  <r>
    <x v="0"/>
    <x v="0"/>
    <s v="WA"/>
    <x v="4"/>
    <n v="2012"/>
    <n v="2012"/>
    <n v="19409270"/>
    <n v="1"/>
    <x v="0"/>
    <s v="I"/>
    <n v="32"/>
    <n v="32"/>
    <n v="0"/>
    <n v="120"/>
  </r>
  <r>
    <x v="0"/>
    <x v="0"/>
    <s v="WA"/>
    <x v="4"/>
    <n v="2012"/>
    <n v="2012"/>
    <n v="18783844"/>
    <n v="1"/>
    <x v="0"/>
    <s v="I"/>
    <n v="28"/>
    <n v="28"/>
    <n v="0"/>
    <n v="320"/>
  </r>
  <r>
    <x v="0"/>
    <x v="0"/>
    <s v="WA"/>
    <x v="4"/>
    <n v="2012"/>
    <n v="2012"/>
    <n v="18689195"/>
    <n v="1"/>
    <x v="0"/>
    <s v="I"/>
    <n v="28"/>
    <n v="28"/>
    <n v="0"/>
    <n v="390"/>
  </r>
  <r>
    <x v="0"/>
    <x v="1"/>
    <s v="WA"/>
    <x v="4"/>
    <n v="2012"/>
    <n v="2012"/>
    <n v="18302790"/>
    <n v="1"/>
    <x v="1"/>
    <s v="I"/>
    <n v="6"/>
    <n v="6"/>
    <n v="0"/>
    <n v="1"/>
  </r>
  <r>
    <x v="0"/>
    <x v="0"/>
    <s v="WA"/>
    <x v="4"/>
    <n v="2012"/>
    <n v="2012"/>
    <n v="18551319"/>
    <n v="1"/>
    <x v="0"/>
    <s v="I"/>
    <n v="20"/>
    <n v="20"/>
    <n v="0"/>
    <n v="113"/>
  </r>
  <r>
    <x v="0"/>
    <x v="0"/>
    <s v="WA"/>
    <x v="4"/>
    <n v="2012"/>
    <n v="2012"/>
    <n v="17821735"/>
    <n v="3"/>
    <x v="0"/>
    <s v="I"/>
    <n v="86"/>
    <n v="28.666666666666668"/>
    <n v="0"/>
    <n v="230"/>
  </r>
  <r>
    <x v="1"/>
    <x v="1"/>
    <s v="WA"/>
    <x v="4"/>
    <n v="2012"/>
    <n v="2012"/>
    <n v="500141437"/>
    <n v="1"/>
    <x v="1"/>
    <s v="I"/>
    <n v="6"/>
    <n v="6"/>
    <n v="0"/>
    <n v="65"/>
  </r>
  <r>
    <x v="0"/>
    <x v="0"/>
    <s v="WA"/>
    <x v="4"/>
    <n v="2012"/>
    <n v="2012"/>
    <n v="17819594"/>
    <n v="1"/>
    <x v="0"/>
    <s v="I"/>
    <n v="3"/>
    <n v="3"/>
    <n v="0"/>
    <n v="10"/>
  </r>
  <r>
    <x v="0"/>
    <x v="0"/>
    <s v="WA"/>
    <x v="4"/>
    <n v="2012"/>
    <n v="2012"/>
    <n v="16917899"/>
    <n v="1"/>
    <x v="0"/>
    <s v="I"/>
    <n v="1"/>
    <n v="1"/>
    <n v="0"/>
    <n v="20"/>
  </r>
  <r>
    <x v="0"/>
    <x v="0"/>
    <s v="WA"/>
    <x v="4"/>
    <n v="2012"/>
    <n v="2012"/>
    <n v="16800072"/>
    <n v="1"/>
    <x v="0"/>
    <s v="I"/>
    <n v="11"/>
    <n v="11"/>
    <n v="0"/>
    <n v="60"/>
  </r>
  <r>
    <x v="0"/>
    <x v="0"/>
    <s v="WA"/>
    <x v="4"/>
    <n v="2012"/>
    <n v="2012"/>
    <n v="500242430"/>
    <n v="1"/>
    <x v="0"/>
    <s v="I"/>
    <n v="0"/>
    <n v="0"/>
    <n v="0"/>
    <n v="521"/>
  </r>
  <r>
    <x v="0"/>
    <x v="0"/>
    <s v="WA"/>
    <x v="4"/>
    <n v="2012"/>
    <n v="2012"/>
    <n v="17217470"/>
    <n v="1"/>
    <x v="0"/>
    <s v="I"/>
    <n v="27"/>
    <n v="27"/>
    <n v="0"/>
    <n v="10"/>
  </r>
  <r>
    <x v="0"/>
    <x v="0"/>
    <s v="WA"/>
    <x v="4"/>
    <n v="2012"/>
    <n v="2012"/>
    <n v="17218530"/>
    <n v="2"/>
    <x v="0"/>
    <s v="I"/>
    <n v="38"/>
    <n v="19"/>
    <n v="0"/>
    <n v="207"/>
  </r>
  <r>
    <x v="0"/>
    <x v="0"/>
    <s v="WA"/>
    <x v="4"/>
    <n v="2012"/>
    <n v="2012"/>
    <n v="19613975"/>
    <n v="1"/>
    <x v="0"/>
    <s v="I"/>
    <n v="14"/>
    <n v="14"/>
    <n v="0"/>
    <n v="540"/>
  </r>
  <r>
    <x v="0"/>
    <x v="1"/>
    <s v="WA"/>
    <x v="4"/>
    <n v="2012"/>
    <n v="2012"/>
    <n v="16841316"/>
    <n v="3"/>
    <x v="1"/>
    <s v="I"/>
    <n v="75"/>
    <n v="25"/>
    <n v="0"/>
    <n v="39"/>
  </r>
  <r>
    <x v="1"/>
    <x v="0"/>
    <s v="WA"/>
    <x v="4"/>
    <n v="2012"/>
    <n v="2012"/>
    <n v="365212886"/>
    <n v="4"/>
    <x v="0"/>
    <s v="I"/>
    <n v="122"/>
    <n v="30.5"/>
    <n v="0"/>
    <n v="200"/>
  </r>
  <r>
    <x v="0"/>
    <x v="0"/>
    <s v="WA"/>
    <x v="4"/>
    <n v="2012"/>
    <n v="2012"/>
    <n v="500148278"/>
    <n v="1"/>
    <x v="0"/>
    <s v="I"/>
    <n v="0"/>
    <n v="0"/>
    <n v="0"/>
    <n v="30"/>
  </r>
  <r>
    <x v="0"/>
    <x v="0"/>
    <s v="WA"/>
    <x v="4"/>
    <n v="2012"/>
    <n v="2012"/>
    <n v="15337474"/>
    <n v="1"/>
    <x v="0"/>
    <s v="I"/>
    <n v="4"/>
    <n v="4"/>
    <n v="0"/>
    <n v="30"/>
  </r>
  <r>
    <x v="0"/>
    <x v="1"/>
    <s v="WA"/>
    <x v="4"/>
    <n v="2012"/>
    <n v="2012"/>
    <n v="17913171"/>
    <n v="1"/>
    <x v="1"/>
    <s v="I"/>
    <n v="12"/>
    <n v="12"/>
    <n v="0"/>
    <n v="3"/>
  </r>
  <r>
    <x v="0"/>
    <x v="0"/>
    <s v="WA"/>
    <x v="4"/>
    <n v="2012"/>
    <n v="2012"/>
    <n v="14898024"/>
    <n v="1"/>
    <x v="0"/>
    <s v="I"/>
    <n v="24"/>
    <n v="24"/>
    <n v="0"/>
    <n v="30"/>
  </r>
  <r>
    <x v="1"/>
    <x v="0"/>
    <s v="WA"/>
    <x v="4"/>
    <n v="2012"/>
    <n v="2012"/>
    <n v="15688707"/>
    <n v="1"/>
    <x v="0"/>
    <s v="I"/>
    <n v="3"/>
    <n v="3"/>
    <n v="0"/>
    <n v="60"/>
  </r>
  <r>
    <x v="0"/>
    <x v="0"/>
    <s v="WA"/>
    <x v="4"/>
    <n v="2012"/>
    <n v="2012"/>
    <n v="500196640"/>
    <n v="2"/>
    <x v="0"/>
    <s v="I"/>
    <n v="59"/>
    <n v="29.5"/>
    <n v="0"/>
    <n v="127"/>
  </r>
  <r>
    <x v="1"/>
    <x v="0"/>
    <s v="WA"/>
    <x v="4"/>
    <n v="2012"/>
    <n v="2012"/>
    <n v="15133166"/>
    <n v="1"/>
    <x v="2"/>
    <s v="I"/>
    <n v="2"/>
    <n v="2"/>
    <n v="0"/>
    <n v="99567"/>
  </r>
  <r>
    <x v="0"/>
    <x v="0"/>
    <s v="WA"/>
    <x v="4"/>
    <n v="2012"/>
    <n v="2012"/>
    <n v="16189752"/>
    <n v="2"/>
    <x v="0"/>
    <s v="I"/>
    <n v="40"/>
    <n v="20"/>
    <n v="0"/>
    <n v="730"/>
  </r>
  <r>
    <x v="0"/>
    <x v="0"/>
    <s v="WA"/>
    <x v="4"/>
    <n v="2012"/>
    <n v="2012"/>
    <n v="16121526"/>
    <n v="1"/>
    <x v="0"/>
    <s v="I"/>
    <n v="24"/>
    <n v="24"/>
    <n v="0"/>
    <n v="57"/>
  </r>
  <r>
    <x v="0"/>
    <x v="0"/>
    <s v="WA"/>
    <x v="4"/>
    <n v="2012"/>
    <n v="2012"/>
    <n v="14653191"/>
    <n v="2"/>
    <x v="0"/>
    <s v="I"/>
    <n v="42"/>
    <n v="21"/>
    <n v="0"/>
    <n v="480"/>
  </r>
  <r>
    <x v="0"/>
    <x v="1"/>
    <s v="WA"/>
    <x v="4"/>
    <n v="2012"/>
    <n v="2012"/>
    <n v="18432524"/>
    <n v="1"/>
    <x v="1"/>
    <s v="I"/>
    <n v="22"/>
    <n v="22"/>
    <n v="0"/>
    <n v="2"/>
  </r>
  <r>
    <x v="0"/>
    <x v="0"/>
    <s v="WA"/>
    <x v="4"/>
    <n v="2012"/>
    <n v="2012"/>
    <n v="16467420"/>
    <n v="1"/>
    <x v="0"/>
    <s v="I"/>
    <n v="17"/>
    <n v="17"/>
    <n v="0"/>
    <n v="99"/>
  </r>
  <r>
    <x v="0"/>
    <x v="1"/>
    <s v="WA"/>
    <x v="4"/>
    <n v="2012"/>
    <n v="2012"/>
    <n v="500120660"/>
    <n v="1"/>
    <x v="1"/>
    <s v="I"/>
    <n v="0"/>
    <n v="0"/>
    <n v="0"/>
    <n v="3"/>
  </r>
  <r>
    <x v="0"/>
    <x v="0"/>
    <s v="WA"/>
    <x v="4"/>
    <n v="2012"/>
    <n v="2012"/>
    <n v="19945885"/>
    <n v="1"/>
    <x v="0"/>
    <s v="I"/>
    <n v="21"/>
    <n v="21"/>
    <n v="0"/>
    <n v="10"/>
  </r>
  <r>
    <x v="0"/>
    <x v="1"/>
    <s v="WA"/>
    <x v="4"/>
    <n v="2012"/>
    <n v="2012"/>
    <n v="19011741"/>
    <n v="3"/>
    <x v="1"/>
    <s v="I"/>
    <n v="69"/>
    <n v="23"/>
    <n v="0"/>
    <n v="9"/>
  </r>
  <r>
    <x v="0"/>
    <x v="1"/>
    <s v="WA"/>
    <x v="4"/>
    <n v="2012"/>
    <n v="2012"/>
    <n v="18318401"/>
    <n v="1"/>
    <x v="1"/>
    <s v="I"/>
    <n v="28"/>
    <n v="28"/>
    <n v="0"/>
    <n v="1"/>
  </r>
  <r>
    <x v="0"/>
    <x v="0"/>
    <s v="WA"/>
    <x v="4"/>
    <n v="2012"/>
    <n v="2012"/>
    <n v="16461221"/>
    <n v="1"/>
    <x v="0"/>
    <s v="I"/>
    <n v="0"/>
    <n v="0"/>
    <n v="0"/>
    <n v="117"/>
  </r>
  <r>
    <x v="0"/>
    <x v="0"/>
    <s v="WA"/>
    <x v="4"/>
    <n v="2012"/>
    <n v="2012"/>
    <n v="18690030"/>
    <n v="1"/>
    <x v="0"/>
    <s v="I"/>
    <n v="0"/>
    <n v="0"/>
    <n v="0"/>
    <n v="10"/>
  </r>
  <r>
    <x v="0"/>
    <x v="0"/>
    <s v="WA"/>
    <x v="4"/>
    <n v="2012"/>
    <n v="2012"/>
    <n v="16867568"/>
    <n v="1"/>
    <x v="0"/>
    <s v="I"/>
    <n v="11"/>
    <n v="11"/>
    <n v="0"/>
    <n v="270"/>
  </r>
  <r>
    <x v="0"/>
    <x v="0"/>
    <s v="WA"/>
    <x v="4"/>
    <n v="2012"/>
    <n v="2012"/>
    <n v="16580240"/>
    <n v="4"/>
    <x v="0"/>
    <s v="I"/>
    <n v="98"/>
    <n v="24.5"/>
    <n v="0"/>
    <n v="166"/>
  </r>
  <r>
    <x v="0"/>
    <x v="0"/>
    <s v="WA"/>
    <x v="4"/>
    <n v="2012"/>
    <n v="2012"/>
    <n v="14184622"/>
    <n v="1"/>
    <x v="0"/>
    <s v="I"/>
    <n v="10"/>
    <n v="10"/>
    <n v="0"/>
    <n v="602"/>
  </r>
  <r>
    <x v="0"/>
    <x v="0"/>
    <s v="WA"/>
    <x v="4"/>
    <n v="2012"/>
    <n v="2012"/>
    <n v="16305171"/>
    <n v="1"/>
    <x v="0"/>
    <s v="I"/>
    <n v="23"/>
    <n v="23"/>
    <n v="0"/>
    <n v="335"/>
  </r>
  <r>
    <x v="0"/>
    <x v="0"/>
    <s v="WA"/>
    <x v="4"/>
    <n v="2012"/>
    <n v="2012"/>
    <n v="15501907"/>
    <n v="3"/>
    <x v="0"/>
    <s v="I"/>
    <n v="87"/>
    <n v="29"/>
    <n v="0"/>
    <n v="180"/>
  </r>
  <r>
    <x v="0"/>
    <x v="0"/>
    <s v="WA"/>
    <x v="4"/>
    <n v="2012"/>
    <n v="2012"/>
    <n v="16650566"/>
    <n v="1"/>
    <x v="0"/>
    <s v="I"/>
    <n v="0"/>
    <n v="0"/>
    <n v="0"/>
    <n v="10"/>
  </r>
  <r>
    <x v="0"/>
    <x v="1"/>
    <s v="WA"/>
    <x v="4"/>
    <n v="2012"/>
    <n v="2012"/>
    <n v="16654348"/>
    <n v="3"/>
    <x v="1"/>
    <s v="I"/>
    <n v="68"/>
    <n v="22.666666666666664"/>
    <n v="0"/>
    <n v="10"/>
  </r>
  <r>
    <x v="0"/>
    <x v="1"/>
    <s v="WA"/>
    <x v="4"/>
    <n v="2012"/>
    <n v="2012"/>
    <n v="500247445"/>
    <n v="1"/>
    <x v="1"/>
    <s v="I"/>
    <n v="10"/>
    <n v="10"/>
    <n v="0"/>
    <n v="1"/>
  </r>
  <r>
    <x v="0"/>
    <x v="1"/>
    <s v="WA"/>
    <x v="4"/>
    <n v="2012"/>
    <n v="2012"/>
    <n v="14064042"/>
    <n v="1"/>
    <x v="1"/>
    <s v="I"/>
    <n v="4"/>
    <n v="4"/>
    <n v="0"/>
    <n v="2"/>
  </r>
  <r>
    <x v="0"/>
    <x v="1"/>
    <s v="WA"/>
    <x v="4"/>
    <n v="2012"/>
    <n v="2012"/>
    <n v="500218614"/>
    <n v="2"/>
    <x v="1"/>
    <s v="I"/>
    <n v="67"/>
    <n v="33.5"/>
    <n v="0"/>
    <n v="25"/>
  </r>
  <r>
    <x v="0"/>
    <x v="0"/>
    <s v="WA"/>
    <x v="4"/>
    <n v="2012"/>
    <n v="2012"/>
    <n v="18935934"/>
    <n v="2"/>
    <x v="0"/>
    <s v="I"/>
    <n v="61"/>
    <n v="30.5"/>
    <n v="0"/>
    <n v="130"/>
  </r>
  <r>
    <x v="0"/>
    <x v="0"/>
    <s v="WA"/>
    <x v="4"/>
    <n v="2012"/>
    <n v="2012"/>
    <n v="19418280"/>
    <n v="1"/>
    <x v="0"/>
    <s v="I"/>
    <n v="25"/>
    <n v="25"/>
    <n v="0"/>
    <n v="130"/>
  </r>
  <r>
    <x v="0"/>
    <x v="1"/>
    <s v="WA"/>
    <x v="4"/>
    <n v="2012"/>
    <n v="2012"/>
    <n v="500202129"/>
    <n v="2"/>
    <x v="1"/>
    <s v="I"/>
    <n v="40"/>
    <n v="20"/>
    <n v="0"/>
    <n v="2"/>
  </r>
  <r>
    <x v="0"/>
    <x v="0"/>
    <s v="WA"/>
    <x v="4"/>
    <n v="2012"/>
    <n v="2012"/>
    <n v="19986436"/>
    <n v="2"/>
    <x v="0"/>
    <s v="I"/>
    <n v="48"/>
    <n v="24"/>
    <n v="0"/>
    <n v="50"/>
  </r>
  <r>
    <x v="0"/>
    <x v="0"/>
    <s v="WA"/>
    <x v="4"/>
    <n v="2012"/>
    <n v="2012"/>
    <n v="15740837"/>
    <n v="1"/>
    <x v="0"/>
    <s v="I"/>
    <n v="10"/>
    <n v="10"/>
    <n v="0"/>
    <n v="80"/>
  </r>
  <r>
    <x v="0"/>
    <x v="1"/>
    <s v="WA"/>
    <x v="4"/>
    <n v="2012"/>
    <n v="2012"/>
    <n v="18808752"/>
    <n v="1"/>
    <x v="1"/>
    <s v="I"/>
    <n v="3"/>
    <n v="3"/>
    <n v="0"/>
    <n v="2"/>
  </r>
  <r>
    <x v="0"/>
    <x v="0"/>
    <s v="WA"/>
    <x v="4"/>
    <n v="2012"/>
    <n v="2012"/>
    <n v="19262144"/>
    <n v="2"/>
    <x v="0"/>
    <s v="I"/>
    <n v="61"/>
    <n v="30.5"/>
    <n v="0"/>
    <n v="16"/>
  </r>
  <r>
    <x v="0"/>
    <x v="1"/>
    <s v="WA"/>
    <x v="4"/>
    <n v="2012"/>
    <n v="2012"/>
    <n v="500219388"/>
    <n v="3"/>
    <x v="1"/>
    <s v="I"/>
    <n v="80"/>
    <n v="26.666666666666668"/>
    <n v="0"/>
    <n v="15"/>
  </r>
  <r>
    <x v="0"/>
    <x v="0"/>
    <s v="WA"/>
    <x v="4"/>
    <n v="2012"/>
    <n v="2012"/>
    <n v="18699326"/>
    <n v="1"/>
    <x v="0"/>
    <s v="I"/>
    <n v="0"/>
    <n v="0"/>
    <n v="0"/>
    <n v="10"/>
  </r>
  <r>
    <x v="0"/>
    <x v="0"/>
    <s v="WA"/>
    <x v="4"/>
    <n v="2012"/>
    <n v="2012"/>
    <n v="15982662"/>
    <n v="1"/>
    <x v="0"/>
    <s v="I"/>
    <n v="29"/>
    <n v="29"/>
    <n v="0"/>
    <n v="9"/>
  </r>
  <r>
    <x v="0"/>
    <x v="0"/>
    <s v="WA"/>
    <x v="4"/>
    <n v="2012"/>
    <n v="2012"/>
    <n v="18148985"/>
    <n v="1"/>
    <x v="0"/>
    <s v="I"/>
    <n v="0"/>
    <n v="0"/>
    <n v="0"/>
    <n v="10"/>
  </r>
  <r>
    <x v="0"/>
    <x v="1"/>
    <s v="WA"/>
    <x v="4"/>
    <n v="2012"/>
    <n v="2012"/>
    <n v="343267351"/>
    <n v="1"/>
    <x v="1"/>
    <s v="I"/>
    <n v="18"/>
    <n v="18"/>
    <n v="0"/>
    <n v="9"/>
  </r>
  <r>
    <x v="0"/>
    <x v="0"/>
    <s v="WA"/>
    <x v="4"/>
    <n v="2012"/>
    <n v="2012"/>
    <n v="16272006"/>
    <n v="1"/>
    <x v="0"/>
    <s v="I"/>
    <n v="18"/>
    <n v="18"/>
    <n v="0"/>
    <n v="22"/>
  </r>
  <r>
    <x v="0"/>
    <x v="0"/>
    <s v="WA"/>
    <x v="4"/>
    <n v="2012"/>
    <n v="2012"/>
    <n v="500242304"/>
    <n v="1"/>
    <x v="0"/>
    <s v="I"/>
    <n v="0"/>
    <n v="0"/>
    <n v="0"/>
    <n v="7"/>
  </r>
  <r>
    <x v="0"/>
    <x v="0"/>
    <s v="WA"/>
    <x v="4"/>
    <n v="2012"/>
    <n v="2012"/>
    <n v="15699136"/>
    <n v="2"/>
    <x v="0"/>
    <s v="I"/>
    <n v="60"/>
    <n v="30"/>
    <n v="0"/>
    <n v="370"/>
  </r>
  <r>
    <x v="0"/>
    <x v="1"/>
    <s v="WA"/>
    <x v="4"/>
    <n v="2012"/>
    <n v="2012"/>
    <n v="397180858"/>
    <n v="1"/>
    <x v="1"/>
    <s v="I"/>
    <n v="0"/>
    <n v="0"/>
    <n v="0"/>
    <n v="1"/>
  </r>
  <r>
    <x v="0"/>
    <x v="1"/>
    <s v="WA"/>
    <x v="4"/>
    <n v="2012"/>
    <n v="2012"/>
    <n v="500227126"/>
    <n v="3"/>
    <x v="1"/>
    <s v="I"/>
    <n v="87"/>
    <n v="29"/>
    <n v="0"/>
    <n v="16"/>
  </r>
  <r>
    <x v="0"/>
    <x v="0"/>
    <s v="WA"/>
    <x v="4"/>
    <n v="2012"/>
    <n v="2012"/>
    <n v="15369513"/>
    <n v="3"/>
    <x v="0"/>
    <s v="I"/>
    <n v="91"/>
    <n v="30.333333333333332"/>
    <n v="0"/>
    <n v="180"/>
  </r>
  <r>
    <x v="0"/>
    <x v="0"/>
    <s v="WA"/>
    <x v="4"/>
    <n v="2012"/>
    <n v="2012"/>
    <n v="500210676"/>
    <n v="2"/>
    <x v="0"/>
    <s v="I"/>
    <n v="49"/>
    <n v="24.5"/>
    <n v="0"/>
    <n v="89"/>
  </r>
  <r>
    <x v="0"/>
    <x v="1"/>
    <s v="WA"/>
    <x v="4"/>
    <n v="2012"/>
    <n v="2012"/>
    <n v="14878632"/>
    <n v="1"/>
    <x v="1"/>
    <s v="I"/>
    <n v="30"/>
    <n v="30"/>
    <n v="0"/>
    <n v="1"/>
  </r>
  <r>
    <x v="0"/>
    <x v="1"/>
    <s v="WA"/>
    <x v="4"/>
    <n v="2012"/>
    <n v="2012"/>
    <n v="15177260"/>
    <n v="2"/>
    <x v="1"/>
    <s v="I"/>
    <n v="55"/>
    <n v="27.5"/>
    <n v="0"/>
    <n v="89"/>
  </r>
  <r>
    <x v="0"/>
    <x v="0"/>
    <s v="WA"/>
    <x v="4"/>
    <n v="2012"/>
    <n v="2012"/>
    <n v="15221765"/>
    <n v="1"/>
    <x v="0"/>
    <s v="I"/>
    <n v="17"/>
    <n v="17"/>
    <n v="0"/>
    <n v="130"/>
  </r>
  <r>
    <x v="0"/>
    <x v="0"/>
    <s v="WA"/>
    <x v="4"/>
    <n v="2012"/>
    <n v="2012"/>
    <n v="14445496"/>
    <n v="1"/>
    <x v="0"/>
    <s v="I"/>
    <n v="31"/>
    <n v="31"/>
    <n v="0"/>
    <n v="1450"/>
  </r>
  <r>
    <x v="0"/>
    <x v="1"/>
    <s v="WA"/>
    <x v="4"/>
    <n v="2012"/>
    <n v="2012"/>
    <n v="18852965"/>
    <n v="2"/>
    <x v="1"/>
    <s v="I"/>
    <n v="63"/>
    <n v="31.5"/>
    <n v="0"/>
    <n v="53"/>
  </r>
  <r>
    <x v="0"/>
    <x v="1"/>
    <s v="WA"/>
    <x v="4"/>
    <n v="2012"/>
    <n v="2012"/>
    <n v="500029359"/>
    <n v="3"/>
    <x v="1"/>
    <s v="I"/>
    <n v="92"/>
    <n v="30.666666666666668"/>
    <n v="0"/>
    <n v="16"/>
  </r>
  <r>
    <x v="0"/>
    <x v="0"/>
    <s v="WA"/>
    <x v="4"/>
    <n v="2012"/>
    <n v="2012"/>
    <n v="15595465"/>
    <n v="2"/>
    <x v="0"/>
    <s v="I"/>
    <n v="50"/>
    <n v="25"/>
    <n v="0"/>
    <n v="189"/>
  </r>
  <r>
    <x v="0"/>
    <x v="0"/>
    <s v="WA"/>
    <x v="4"/>
    <n v="2012"/>
    <n v="2012"/>
    <n v="18784699"/>
    <n v="1"/>
    <x v="0"/>
    <s v="I"/>
    <n v="5"/>
    <n v="5"/>
    <n v="0"/>
    <n v="6"/>
  </r>
  <r>
    <x v="0"/>
    <x v="1"/>
    <s v="WA"/>
    <x v="4"/>
    <n v="2012"/>
    <n v="2012"/>
    <n v="18414402"/>
    <n v="1"/>
    <x v="1"/>
    <s v="I"/>
    <n v="28"/>
    <n v="28"/>
    <n v="0"/>
    <n v="52"/>
  </r>
  <r>
    <x v="0"/>
    <x v="0"/>
    <s v="WA"/>
    <x v="4"/>
    <n v="2012"/>
    <n v="2012"/>
    <n v="19873051"/>
    <n v="1"/>
    <x v="0"/>
    <s v="I"/>
    <n v="17"/>
    <n v="17"/>
    <n v="0"/>
    <n v="70"/>
  </r>
  <r>
    <x v="0"/>
    <x v="0"/>
    <s v="WA"/>
    <x v="4"/>
    <n v="2012"/>
    <n v="2012"/>
    <n v="18004933"/>
    <n v="1"/>
    <x v="0"/>
    <s v="I"/>
    <n v="0"/>
    <n v="0"/>
    <n v="0"/>
    <n v="6"/>
  </r>
  <r>
    <x v="0"/>
    <x v="1"/>
    <s v="WA"/>
    <x v="4"/>
    <n v="2012"/>
    <n v="2012"/>
    <n v="18381716"/>
    <n v="1"/>
    <x v="1"/>
    <s v="I"/>
    <n v="8"/>
    <n v="8"/>
    <n v="0"/>
    <n v="12"/>
  </r>
  <r>
    <x v="1"/>
    <x v="0"/>
    <s v="WA"/>
    <x v="4"/>
    <n v="2012"/>
    <n v="2012"/>
    <n v="500053741"/>
    <n v="1"/>
    <x v="0"/>
    <s v="I"/>
    <n v="5"/>
    <n v="5"/>
    <n v="0"/>
    <n v="215"/>
  </r>
  <r>
    <x v="0"/>
    <x v="0"/>
    <s v="WA"/>
    <x v="4"/>
    <n v="2012"/>
    <n v="2012"/>
    <n v="500138014"/>
    <n v="1"/>
    <x v="2"/>
    <s v="I"/>
    <n v="1"/>
    <n v="1"/>
    <n v="0"/>
    <n v="999982"/>
  </r>
  <r>
    <x v="0"/>
    <x v="0"/>
    <s v="WA"/>
    <x v="4"/>
    <n v="2012"/>
    <n v="2012"/>
    <n v="17784401"/>
    <n v="1"/>
    <x v="0"/>
    <s v="I"/>
    <n v="4"/>
    <n v="4"/>
    <n v="0"/>
    <n v="120"/>
  </r>
  <r>
    <x v="0"/>
    <x v="0"/>
    <s v="WA"/>
    <x v="4"/>
    <n v="2012"/>
    <n v="2012"/>
    <n v="16777746"/>
    <n v="2"/>
    <x v="0"/>
    <s v="I"/>
    <n v="51"/>
    <n v="25.5"/>
    <n v="0"/>
    <n v="913"/>
  </r>
  <r>
    <x v="0"/>
    <x v="0"/>
    <s v="WA"/>
    <x v="4"/>
    <n v="2012"/>
    <n v="2012"/>
    <n v="16931050"/>
    <n v="1"/>
    <x v="0"/>
    <s v="I"/>
    <n v="10"/>
    <n v="10"/>
    <n v="0"/>
    <n v="72"/>
  </r>
  <r>
    <x v="0"/>
    <x v="1"/>
    <s v="WA"/>
    <x v="4"/>
    <n v="2012"/>
    <n v="2012"/>
    <n v="16887783"/>
    <n v="1"/>
    <x v="1"/>
    <s v="I"/>
    <n v="15"/>
    <n v="15"/>
    <n v="0"/>
    <n v="16"/>
  </r>
  <r>
    <x v="0"/>
    <x v="0"/>
    <s v="WA"/>
    <x v="4"/>
    <n v="2012"/>
    <n v="2012"/>
    <n v="16182540"/>
    <n v="1"/>
    <x v="0"/>
    <s v="I"/>
    <n v="5"/>
    <n v="5"/>
    <n v="0"/>
    <n v="51"/>
  </r>
  <r>
    <x v="0"/>
    <x v="1"/>
    <s v="WA"/>
    <x v="4"/>
    <n v="2012"/>
    <n v="2012"/>
    <n v="15971865"/>
    <n v="1"/>
    <x v="1"/>
    <s v="I"/>
    <n v="11"/>
    <n v="11"/>
    <n v="0"/>
    <n v="56"/>
  </r>
  <r>
    <x v="0"/>
    <x v="1"/>
    <s v="WA"/>
    <x v="4"/>
    <n v="2012"/>
    <n v="2012"/>
    <n v="500219085"/>
    <n v="1"/>
    <x v="1"/>
    <s v="I"/>
    <n v="0"/>
    <n v="0"/>
    <n v="0"/>
    <n v="8"/>
  </r>
  <r>
    <x v="0"/>
    <x v="0"/>
    <s v="WA"/>
    <x v="4"/>
    <n v="2012"/>
    <n v="2012"/>
    <n v="500151575"/>
    <n v="1"/>
    <x v="0"/>
    <s v="I"/>
    <n v="0"/>
    <n v="0"/>
    <n v="0"/>
    <n v="6"/>
  </r>
  <r>
    <x v="1"/>
    <x v="0"/>
    <s v="WA"/>
    <x v="4"/>
    <n v="2012"/>
    <n v="2012"/>
    <n v="500149823"/>
    <n v="1"/>
    <x v="0"/>
    <s v="I"/>
    <n v="32"/>
    <n v="32"/>
    <n v="0"/>
    <n v="731"/>
  </r>
  <r>
    <x v="0"/>
    <x v="1"/>
    <s v="WA"/>
    <x v="4"/>
    <n v="2012"/>
    <n v="2012"/>
    <n v="14451587"/>
    <n v="1"/>
    <x v="1"/>
    <s v="I"/>
    <n v="0"/>
    <n v="0"/>
    <n v="0"/>
    <n v="2"/>
  </r>
  <r>
    <x v="0"/>
    <x v="0"/>
    <s v="WA"/>
    <x v="4"/>
    <n v="2012"/>
    <n v="2012"/>
    <n v="14382760"/>
    <n v="2"/>
    <x v="0"/>
    <s v="I"/>
    <n v="36"/>
    <n v="18"/>
    <n v="0"/>
    <n v="510"/>
  </r>
  <r>
    <x v="0"/>
    <x v="0"/>
    <s v="WA"/>
    <x v="4"/>
    <n v="2012"/>
    <n v="2012"/>
    <n v="17840545"/>
    <n v="1"/>
    <x v="0"/>
    <s v="I"/>
    <n v="33"/>
    <n v="33"/>
    <n v="0"/>
    <n v="210"/>
  </r>
  <r>
    <x v="0"/>
    <x v="0"/>
    <s v="WA"/>
    <x v="4"/>
    <n v="2012"/>
    <n v="2013"/>
    <n v="500004913"/>
    <n v="2"/>
    <x v="0"/>
    <s v="I"/>
    <n v="57"/>
    <n v="28.5"/>
    <n v="0"/>
    <n v="3182"/>
  </r>
  <r>
    <x v="0"/>
    <x v="1"/>
    <s v="WA"/>
    <x v="4"/>
    <n v="2012"/>
    <n v="2012"/>
    <n v="19707486"/>
    <n v="1"/>
    <x v="1"/>
    <s v="I"/>
    <n v="0"/>
    <n v="0"/>
    <n v="0"/>
    <n v="1"/>
  </r>
  <r>
    <x v="0"/>
    <x v="0"/>
    <s v="WA"/>
    <x v="4"/>
    <n v="2012"/>
    <n v="2012"/>
    <n v="19265122"/>
    <n v="1"/>
    <x v="0"/>
    <s v="I"/>
    <n v="0"/>
    <n v="0"/>
    <n v="0"/>
    <n v="70"/>
  </r>
  <r>
    <x v="0"/>
    <x v="1"/>
    <s v="WA"/>
    <x v="4"/>
    <n v="2012"/>
    <n v="2012"/>
    <n v="18709993"/>
    <n v="1"/>
    <x v="1"/>
    <s v="I"/>
    <n v="24"/>
    <n v="24"/>
    <n v="0"/>
    <n v="52"/>
  </r>
  <r>
    <x v="0"/>
    <x v="0"/>
    <s v="WA"/>
    <x v="4"/>
    <n v="2012"/>
    <n v="2012"/>
    <n v="17434478"/>
    <n v="1"/>
    <x v="0"/>
    <s v="I"/>
    <n v="26"/>
    <n v="26"/>
    <n v="0"/>
    <n v="1050"/>
  </r>
  <r>
    <x v="0"/>
    <x v="0"/>
    <s v="WA"/>
    <x v="4"/>
    <n v="2012"/>
    <n v="2012"/>
    <n v="19012131"/>
    <n v="1"/>
    <x v="0"/>
    <s v="I"/>
    <n v="1"/>
    <n v="1"/>
    <n v="0"/>
    <n v="10"/>
  </r>
  <r>
    <x v="0"/>
    <x v="1"/>
    <s v="WA"/>
    <x v="4"/>
    <n v="2012"/>
    <n v="2012"/>
    <n v="16635694"/>
    <n v="1"/>
    <x v="1"/>
    <s v="I"/>
    <n v="33"/>
    <n v="33"/>
    <n v="0"/>
    <n v="42"/>
  </r>
  <r>
    <x v="1"/>
    <x v="1"/>
    <s v="WA"/>
    <x v="4"/>
    <n v="2012"/>
    <n v="2012"/>
    <n v="500126019"/>
    <n v="1"/>
    <x v="1"/>
    <s v="I"/>
    <n v="24"/>
    <n v="24"/>
    <n v="0"/>
    <n v="6"/>
  </r>
  <r>
    <x v="0"/>
    <x v="1"/>
    <s v="WA"/>
    <x v="4"/>
    <n v="2012"/>
    <n v="2012"/>
    <n v="14952593"/>
    <n v="1"/>
    <x v="1"/>
    <s v="I"/>
    <n v="32"/>
    <n v="32"/>
    <n v="0"/>
    <n v="6"/>
  </r>
  <r>
    <x v="0"/>
    <x v="0"/>
    <s v="WA"/>
    <x v="4"/>
    <n v="2012"/>
    <n v="2012"/>
    <n v="16464057"/>
    <n v="1"/>
    <x v="0"/>
    <s v="I"/>
    <n v="18"/>
    <n v="18"/>
    <n v="0"/>
    <n v="111"/>
  </r>
  <r>
    <x v="0"/>
    <x v="0"/>
    <s v="WA"/>
    <x v="4"/>
    <n v="2012"/>
    <n v="2012"/>
    <n v="500114573"/>
    <n v="1"/>
    <x v="0"/>
    <s v="I"/>
    <n v="0"/>
    <n v="0"/>
    <n v="0"/>
    <n v="989"/>
  </r>
  <r>
    <x v="0"/>
    <x v="0"/>
    <s v="WA"/>
    <x v="4"/>
    <n v="2012"/>
    <n v="2012"/>
    <n v="500189455"/>
    <n v="1"/>
    <x v="0"/>
    <s v="I"/>
    <n v="2"/>
    <n v="2"/>
    <n v="0"/>
    <n v="332"/>
  </r>
  <r>
    <x v="0"/>
    <x v="0"/>
    <s v="WA"/>
    <x v="4"/>
    <n v="2012"/>
    <n v="2012"/>
    <n v="14367077"/>
    <n v="1"/>
    <x v="0"/>
    <s v="I"/>
    <n v="24"/>
    <n v="24"/>
    <n v="0"/>
    <n v="330"/>
  </r>
  <r>
    <x v="0"/>
    <x v="0"/>
    <s v="WA"/>
    <x v="4"/>
    <n v="2012"/>
    <n v="2012"/>
    <n v="14437163"/>
    <n v="1"/>
    <x v="0"/>
    <s v="I"/>
    <n v="0"/>
    <n v="0"/>
    <n v="0"/>
    <n v="40"/>
  </r>
  <r>
    <x v="0"/>
    <x v="0"/>
    <s v="WA"/>
    <x v="4"/>
    <n v="2013"/>
    <n v="2013"/>
    <n v="17627981"/>
    <n v="1"/>
    <x v="0"/>
    <s v="I"/>
    <n v="1"/>
    <n v="1"/>
    <n v="0"/>
    <n v="25"/>
  </r>
  <r>
    <x v="0"/>
    <x v="0"/>
    <s v="WA"/>
    <x v="5"/>
    <n v="2013"/>
    <n v="2013"/>
    <n v="500251238"/>
    <n v="1"/>
    <x v="0"/>
    <s v="I"/>
    <n v="30"/>
    <n v="30"/>
    <n v="0"/>
    <n v="94"/>
  </r>
  <r>
    <x v="0"/>
    <x v="0"/>
    <s v="WA"/>
    <x v="5"/>
    <n v="2013"/>
    <n v="2013"/>
    <n v="15595465"/>
    <n v="1"/>
    <x v="0"/>
    <s v="I"/>
    <n v="33"/>
    <n v="33"/>
    <n v="0"/>
    <n v="142"/>
  </r>
  <r>
    <x v="0"/>
    <x v="1"/>
    <s v="WA"/>
    <x v="5"/>
    <n v="2013"/>
    <n v="2013"/>
    <n v="446352171"/>
    <n v="1"/>
    <x v="1"/>
    <s v="I"/>
    <n v="30"/>
    <n v="30"/>
    <n v="0"/>
    <n v="1"/>
  </r>
  <r>
    <x v="0"/>
    <x v="0"/>
    <s v="WA"/>
    <x v="4"/>
    <n v="2013"/>
    <n v="2013"/>
    <n v="500155509"/>
    <n v="1"/>
    <x v="0"/>
    <s v="I"/>
    <n v="1"/>
    <n v="1"/>
    <n v="0"/>
    <n v="6"/>
  </r>
  <r>
    <x v="0"/>
    <x v="1"/>
    <s v="WA"/>
    <x v="4"/>
    <n v="2013"/>
    <n v="2013"/>
    <n v="15975642"/>
    <n v="1"/>
    <x v="2"/>
    <s v="I"/>
    <n v="3"/>
    <n v="3"/>
    <n v="0"/>
    <n v="9605"/>
  </r>
  <r>
    <x v="0"/>
    <x v="0"/>
    <s v="WA"/>
    <x v="4"/>
    <n v="2013"/>
    <n v="2013"/>
    <n v="15975644"/>
    <n v="1"/>
    <x v="0"/>
    <s v="I"/>
    <n v="3"/>
    <n v="3"/>
    <n v="0"/>
    <n v="48"/>
  </r>
  <r>
    <x v="0"/>
    <x v="0"/>
    <s v="WA"/>
    <x v="5"/>
    <n v="2013"/>
    <n v="2013"/>
    <n v="18781635"/>
    <n v="1"/>
    <x v="0"/>
    <s v="I"/>
    <n v="5"/>
    <n v="5"/>
    <n v="0"/>
    <n v="100"/>
  </r>
  <r>
    <x v="0"/>
    <x v="0"/>
    <s v="WA"/>
    <x v="5"/>
    <n v="2013"/>
    <n v="2013"/>
    <n v="500195619"/>
    <n v="1"/>
    <x v="0"/>
    <s v="I"/>
    <n v="5"/>
    <n v="5"/>
    <n v="0"/>
    <n v="473"/>
  </r>
  <r>
    <x v="0"/>
    <x v="0"/>
    <s v="WA"/>
    <x v="5"/>
    <n v="2013"/>
    <n v="2013"/>
    <n v="19845784"/>
    <n v="2"/>
    <x v="0"/>
    <s v="I"/>
    <n v="59"/>
    <n v="29.5"/>
    <n v="0"/>
    <n v="6"/>
  </r>
  <r>
    <x v="0"/>
    <x v="0"/>
    <s v="WA"/>
    <x v="5"/>
    <n v="2013"/>
    <n v="2013"/>
    <n v="17920436"/>
    <n v="1"/>
    <x v="0"/>
    <s v="I"/>
    <n v="4"/>
    <n v="4"/>
    <n v="0"/>
    <n v="152"/>
  </r>
  <r>
    <x v="0"/>
    <x v="1"/>
    <s v="WA"/>
    <x v="5"/>
    <n v="2013"/>
    <n v="2013"/>
    <n v="18265899"/>
    <n v="1"/>
    <x v="1"/>
    <s v="I"/>
    <n v="33"/>
    <n v="33"/>
    <n v="0"/>
    <n v="3"/>
  </r>
  <r>
    <x v="0"/>
    <x v="0"/>
    <s v="WA"/>
    <x v="5"/>
    <n v="2013"/>
    <n v="2013"/>
    <n v="17791228"/>
    <n v="1"/>
    <x v="0"/>
    <s v="I"/>
    <n v="33"/>
    <n v="33"/>
    <n v="0"/>
    <n v="46"/>
  </r>
  <r>
    <x v="0"/>
    <x v="0"/>
    <s v="WA"/>
    <x v="5"/>
    <n v="2013"/>
    <n v="2013"/>
    <n v="500119949"/>
    <n v="1"/>
    <x v="0"/>
    <s v="I"/>
    <n v="33"/>
    <n v="33"/>
    <n v="0"/>
    <n v="15"/>
  </r>
  <r>
    <x v="0"/>
    <x v="0"/>
    <s v="WA"/>
    <x v="5"/>
    <n v="2013"/>
    <n v="2013"/>
    <n v="500195152"/>
    <n v="2"/>
    <x v="0"/>
    <s v="I"/>
    <n v="62"/>
    <n v="31"/>
    <n v="0"/>
    <n v="201"/>
  </r>
  <r>
    <x v="0"/>
    <x v="1"/>
    <s v="WA"/>
    <x v="5"/>
    <n v="2013"/>
    <n v="2013"/>
    <n v="17155367"/>
    <n v="1"/>
    <x v="1"/>
    <s v="I"/>
    <n v="32"/>
    <n v="32"/>
    <n v="0"/>
    <n v="83"/>
  </r>
  <r>
    <x v="0"/>
    <x v="1"/>
    <s v="WA"/>
    <x v="5"/>
    <n v="2013"/>
    <n v="2013"/>
    <n v="500124461"/>
    <n v="2"/>
    <x v="1"/>
    <s v="I"/>
    <n v="64"/>
    <n v="32"/>
    <n v="0"/>
    <n v="12"/>
  </r>
  <r>
    <x v="0"/>
    <x v="0"/>
    <s v="WA"/>
    <x v="5"/>
    <n v="2013"/>
    <n v="2013"/>
    <n v="500119006"/>
    <n v="1"/>
    <x v="0"/>
    <s v="I"/>
    <n v="31"/>
    <n v="31"/>
    <n v="0"/>
    <n v="98"/>
  </r>
  <r>
    <x v="0"/>
    <x v="0"/>
    <s v="WA"/>
    <x v="5"/>
    <n v="2013"/>
    <n v="2013"/>
    <n v="15983788"/>
    <n v="4"/>
    <x v="0"/>
    <s v="I"/>
    <n v="118"/>
    <n v="29.5"/>
    <n v="0"/>
    <n v="470"/>
  </r>
  <r>
    <x v="0"/>
    <x v="0"/>
    <s v="WA"/>
    <x v="5"/>
    <n v="2013"/>
    <n v="2013"/>
    <n v="16640730"/>
    <n v="2"/>
    <x v="0"/>
    <s v="I"/>
    <n v="42"/>
    <n v="21"/>
    <n v="0"/>
    <n v="330"/>
  </r>
  <r>
    <x v="0"/>
    <x v="0"/>
    <s v="WA"/>
    <x v="5"/>
    <n v="2013"/>
    <n v="2013"/>
    <n v="16651828"/>
    <n v="1"/>
    <x v="0"/>
    <s v="I"/>
    <n v="10"/>
    <n v="10"/>
    <n v="0"/>
    <n v="285"/>
  </r>
  <r>
    <x v="0"/>
    <x v="0"/>
    <s v="WA"/>
    <x v="5"/>
    <n v="2013"/>
    <n v="2013"/>
    <n v="19694673"/>
    <n v="1"/>
    <x v="0"/>
    <s v="I"/>
    <n v="1"/>
    <n v="1"/>
    <n v="0"/>
    <n v="110"/>
  </r>
  <r>
    <x v="0"/>
    <x v="0"/>
    <s v="WA"/>
    <x v="5"/>
    <n v="2013"/>
    <n v="2013"/>
    <n v="15181592"/>
    <n v="2"/>
    <x v="0"/>
    <s v="I"/>
    <n v="64"/>
    <n v="32"/>
    <n v="0"/>
    <n v="20"/>
  </r>
  <r>
    <x v="0"/>
    <x v="0"/>
    <s v="WA"/>
    <x v="5"/>
    <n v="2013"/>
    <n v="2013"/>
    <n v="14067890"/>
    <n v="1"/>
    <x v="0"/>
    <s v="I"/>
    <n v="9"/>
    <n v="9"/>
    <n v="0"/>
    <n v="45"/>
  </r>
  <r>
    <x v="0"/>
    <x v="0"/>
    <s v="WA"/>
    <x v="5"/>
    <n v="2013"/>
    <n v="2013"/>
    <n v="15608377"/>
    <n v="1"/>
    <x v="0"/>
    <s v="I"/>
    <n v="32"/>
    <n v="32"/>
    <n v="0"/>
    <n v="42"/>
  </r>
  <r>
    <x v="0"/>
    <x v="1"/>
    <s v="WA"/>
    <x v="5"/>
    <n v="2013"/>
    <n v="2013"/>
    <n v="385257609"/>
    <n v="1"/>
    <x v="1"/>
    <s v="I"/>
    <n v="34"/>
    <n v="34"/>
    <n v="0"/>
    <n v="42"/>
  </r>
  <r>
    <x v="0"/>
    <x v="0"/>
    <s v="WA"/>
    <x v="5"/>
    <n v="2013"/>
    <n v="2013"/>
    <n v="500045502"/>
    <n v="6"/>
    <x v="0"/>
    <s v="I"/>
    <n v="183"/>
    <n v="30.5"/>
    <n v="0"/>
    <n v="192"/>
  </r>
  <r>
    <x v="0"/>
    <x v="0"/>
    <s v="WA"/>
    <x v="5"/>
    <n v="2013"/>
    <n v="2013"/>
    <n v="14603767"/>
    <n v="1"/>
    <x v="0"/>
    <s v="I"/>
    <n v="32"/>
    <n v="32"/>
    <n v="0"/>
    <n v="200"/>
  </r>
  <r>
    <x v="0"/>
    <x v="0"/>
    <s v="WA"/>
    <x v="5"/>
    <n v="2013"/>
    <n v="2013"/>
    <n v="500004913"/>
    <n v="2"/>
    <x v="0"/>
    <s v="I"/>
    <n v="61"/>
    <n v="30.5"/>
    <n v="0"/>
    <n v="3353"/>
  </r>
  <r>
    <x v="1"/>
    <x v="1"/>
    <s v="WA"/>
    <x v="5"/>
    <n v="2013"/>
    <n v="2013"/>
    <n v="500260589"/>
    <n v="10"/>
    <x v="1"/>
    <s v="I"/>
    <n v="312"/>
    <n v="31.2"/>
    <n v="0"/>
    <n v="794"/>
  </r>
  <r>
    <x v="0"/>
    <x v="1"/>
    <s v="WA"/>
    <x v="5"/>
    <n v="2013"/>
    <n v="2013"/>
    <n v="500079651"/>
    <n v="1"/>
    <x v="1"/>
    <s v="I"/>
    <n v="11"/>
    <n v="11"/>
    <n v="0"/>
    <n v="1"/>
  </r>
  <r>
    <x v="0"/>
    <x v="0"/>
    <s v="WA"/>
    <x v="5"/>
    <n v="2013"/>
    <n v="2013"/>
    <n v="14189864"/>
    <n v="2"/>
    <x v="0"/>
    <s v="I"/>
    <n v="34"/>
    <n v="17"/>
    <n v="0"/>
    <n v="257"/>
  </r>
  <r>
    <x v="0"/>
    <x v="1"/>
    <s v="WA"/>
    <x v="4"/>
    <n v="2013"/>
    <n v="2013"/>
    <n v="19913645"/>
    <n v="1"/>
    <x v="1"/>
    <s v="I"/>
    <n v="2"/>
    <n v="2"/>
    <n v="0"/>
    <n v="3"/>
  </r>
  <r>
    <x v="0"/>
    <x v="1"/>
    <s v="WA"/>
    <x v="5"/>
    <n v="2013"/>
    <n v="2013"/>
    <n v="500029359"/>
    <n v="2"/>
    <x v="1"/>
    <s v="I"/>
    <n v="60"/>
    <n v="30"/>
    <n v="0"/>
    <n v="13"/>
  </r>
  <r>
    <x v="0"/>
    <x v="1"/>
    <s v="WA"/>
    <x v="5"/>
    <n v="2013"/>
    <n v="2013"/>
    <n v="500179605"/>
    <n v="1"/>
    <x v="1"/>
    <s v="I"/>
    <n v="32"/>
    <n v="32"/>
    <n v="0"/>
    <n v="1"/>
  </r>
  <r>
    <x v="0"/>
    <x v="0"/>
    <s v="WA"/>
    <x v="5"/>
    <n v="2013"/>
    <n v="2013"/>
    <n v="19353053"/>
    <n v="1"/>
    <x v="0"/>
    <s v="I"/>
    <n v="33"/>
    <n v="33"/>
    <n v="0"/>
    <n v="1360"/>
  </r>
  <r>
    <x v="0"/>
    <x v="0"/>
    <s v="WA"/>
    <x v="5"/>
    <n v="2013"/>
    <n v="2013"/>
    <n v="19023107"/>
    <n v="1"/>
    <x v="0"/>
    <s v="I"/>
    <n v="2"/>
    <n v="2"/>
    <n v="0"/>
    <n v="20"/>
  </r>
  <r>
    <x v="0"/>
    <x v="0"/>
    <s v="WA"/>
    <x v="5"/>
    <n v="2013"/>
    <n v="2013"/>
    <n v="17995623"/>
    <n v="1"/>
    <x v="0"/>
    <s v="I"/>
    <n v="5"/>
    <n v="5"/>
    <n v="0"/>
    <n v="20"/>
  </r>
  <r>
    <x v="0"/>
    <x v="0"/>
    <s v="WA"/>
    <x v="5"/>
    <n v="2013"/>
    <n v="2013"/>
    <n v="16899461"/>
    <n v="5"/>
    <x v="0"/>
    <s v="I"/>
    <n v="154"/>
    <n v="30.8"/>
    <n v="0"/>
    <n v="150"/>
  </r>
  <r>
    <x v="0"/>
    <x v="0"/>
    <s v="WA"/>
    <x v="5"/>
    <n v="2013"/>
    <n v="2013"/>
    <n v="14952595"/>
    <n v="1"/>
    <x v="0"/>
    <s v="I"/>
    <n v="28"/>
    <n v="28"/>
    <n v="0"/>
    <n v="61"/>
  </r>
  <r>
    <x v="0"/>
    <x v="1"/>
    <s v="WA"/>
    <x v="5"/>
    <n v="2013"/>
    <n v="2013"/>
    <n v="17824337"/>
    <n v="3"/>
    <x v="1"/>
    <s v="I"/>
    <n v="73"/>
    <n v="24.333333333333332"/>
    <n v="0"/>
    <n v="18"/>
  </r>
  <r>
    <x v="0"/>
    <x v="0"/>
    <s v="WA"/>
    <x v="5"/>
    <n v="2013"/>
    <n v="2013"/>
    <n v="16565585"/>
    <n v="2"/>
    <x v="0"/>
    <s v="I"/>
    <n v="45"/>
    <n v="22.5"/>
    <n v="0"/>
    <n v="1310"/>
  </r>
  <r>
    <x v="0"/>
    <x v="0"/>
    <s v="WA"/>
    <x v="5"/>
    <n v="2013"/>
    <n v="2013"/>
    <n v="15972470"/>
    <n v="1"/>
    <x v="0"/>
    <s v="I"/>
    <n v="8"/>
    <n v="8"/>
    <n v="0"/>
    <n v="240"/>
  </r>
  <r>
    <x v="0"/>
    <x v="1"/>
    <s v="WA"/>
    <x v="5"/>
    <n v="2013"/>
    <n v="2013"/>
    <n v="365644840"/>
    <n v="1"/>
    <x v="1"/>
    <s v="I"/>
    <n v="31"/>
    <n v="31"/>
    <n v="0"/>
    <n v="1"/>
  </r>
  <r>
    <x v="0"/>
    <x v="1"/>
    <s v="WA"/>
    <x v="5"/>
    <n v="2013"/>
    <n v="2013"/>
    <n v="15384882"/>
    <n v="1"/>
    <x v="1"/>
    <s v="I"/>
    <n v="11"/>
    <n v="11"/>
    <n v="0"/>
    <n v="3"/>
  </r>
  <r>
    <x v="0"/>
    <x v="1"/>
    <s v="WA"/>
    <x v="5"/>
    <n v="2013"/>
    <n v="2013"/>
    <n v="500049605"/>
    <n v="2"/>
    <x v="1"/>
    <s v="I"/>
    <n v="47"/>
    <n v="23.5"/>
    <n v="0"/>
    <n v="12"/>
  </r>
  <r>
    <x v="0"/>
    <x v="0"/>
    <s v="WA"/>
    <x v="5"/>
    <n v="2013"/>
    <n v="2013"/>
    <n v="14852644"/>
    <n v="1"/>
    <x v="0"/>
    <s v="I"/>
    <n v="12"/>
    <n v="12"/>
    <n v="0"/>
    <n v="200"/>
  </r>
  <r>
    <x v="1"/>
    <x v="1"/>
    <s v="WA"/>
    <x v="5"/>
    <n v="2013"/>
    <n v="2013"/>
    <n v="500111671"/>
    <n v="9"/>
    <x v="1"/>
    <s v="I"/>
    <n v="274"/>
    <n v="30.444444444444443"/>
    <n v="0"/>
    <n v="6241"/>
  </r>
  <r>
    <x v="0"/>
    <x v="1"/>
    <s v="WA"/>
    <x v="5"/>
    <n v="2013"/>
    <n v="2013"/>
    <n v="15497283"/>
    <n v="3"/>
    <x v="1"/>
    <s v="I"/>
    <n v="60"/>
    <n v="20"/>
    <n v="0"/>
    <n v="215"/>
  </r>
  <r>
    <x v="0"/>
    <x v="0"/>
    <s v="WA"/>
    <x v="5"/>
    <n v="2013"/>
    <n v="2013"/>
    <n v="18384322"/>
    <n v="1"/>
    <x v="0"/>
    <s v="I"/>
    <n v="29"/>
    <n v="29"/>
    <n v="0"/>
    <n v="420"/>
  </r>
  <r>
    <x v="0"/>
    <x v="0"/>
    <s v="WA"/>
    <x v="5"/>
    <n v="2013"/>
    <n v="2013"/>
    <n v="500219788"/>
    <n v="1"/>
    <x v="0"/>
    <s v="I"/>
    <n v="0"/>
    <n v="0"/>
    <n v="0"/>
    <n v="42"/>
  </r>
  <r>
    <x v="0"/>
    <x v="0"/>
    <s v="WA"/>
    <x v="5"/>
    <n v="2013"/>
    <n v="2013"/>
    <n v="14122702"/>
    <n v="1"/>
    <x v="0"/>
    <s v="I"/>
    <n v="11"/>
    <n v="11"/>
    <n v="0"/>
    <n v="10"/>
  </r>
  <r>
    <x v="1"/>
    <x v="1"/>
    <s v="WA"/>
    <x v="5"/>
    <n v="2013"/>
    <n v="2013"/>
    <n v="19866381"/>
    <n v="1"/>
    <x v="1"/>
    <s v="I"/>
    <n v="0"/>
    <n v="0"/>
    <n v="0"/>
    <n v="2"/>
  </r>
  <r>
    <x v="0"/>
    <x v="0"/>
    <s v="WA"/>
    <x v="5"/>
    <n v="2013"/>
    <n v="2013"/>
    <n v="19415969"/>
    <n v="1"/>
    <x v="0"/>
    <s v="I"/>
    <n v="27"/>
    <n v="27"/>
    <n v="0"/>
    <n v="1020"/>
  </r>
  <r>
    <x v="0"/>
    <x v="0"/>
    <s v="WA"/>
    <x v="5"/>
    <n v="2013"/>
    <n v="2013"/>
    <n v="19873808"/>
    <n v="2"/>
    <x v="0"/>
    <s v="I"/>
    <n v="52"/>
    <n v="26"/>
    <n v="0"/>
    <n v="57"/>
  </r>
  <r>
    <x v="0"/>
    <x v="0"/>
    <s v="WA"/>
    <x v="5"/>
    <n v="2013"/>
    <n v="2013"/>
    <n v="500124917"/>
    <n v="2"/>
    <x v="0"/>
    <s v="I"/>
    <n v="55"/>
    <n v="27.5"/>
    <n v="0"/>
    <n v="610"/>
  </r>
  <r>
    <x v="0"/>
    <x v="1"/>
    <s v="WA"/>
    <x v="5"/>
    <n v="2013"/>
    <n v="2013"/>
    <n v="500039102"/>
    <n v="1"/>
    <x v="1"/>
    <s v="I"/>
    <n v="8"/>
    <n v="8"/>
    <n v="0"/>
    <n v="21"/>
  </r>
  <r>
    <x v="0"/>
    <x v="0"/>
    <s v="WA"/>
    <x v="5"/>
    <n v="2013"/>
    <n v="2013"/>
    <n v="19378751"/>
    <n v="1"/>
    <x v="0"/>
    <s v="I"/>
    <n v="0"/>
    <n v="0"/>
    <n v="0"/>
    <n v="14"/>
  </r>
  <r>
    <x v="0"/>
    <x v="1"/>
    <s v="WA"/>
    <x v="5"/>
    <n v="2013"/>
    <n v="2013"/>
    <n v="500074655"/>
    <n v="1"/>
    <x v="1"/>
    <s v="I"/>
    <n v="23"/>
    <n v="23"/>
    <n v="0"/>
    <n v="30"/>
  </r>
  <r>
    <x v="1"/>
    <x v="1"/>
    <s v="WA"/>
    <x v="5"/>
    <n v="2013"/>
    <n v="2013"/>
    <n v="18365034"/>
    <n v="1"/>
    <x v="1"/>
    <s v="I"/>
    <n v="15"/>
    <n v="15"/>
    <n v="0"/>
    <n v="61"/>
  </r>
  <r>
    <x v="0"/>
    <x v="1"/>
    <s v="WA"/>
    <x v="5"/>
    <n v="2013"/>
    <n v="2013"/>
    <n v="16226400"/>
    <n v="1"/>
    <x v="1"/>
    <s v="I"/>
    <n v="29"/>
    <n v="29"/>
    <n v="0"/>
    <n v="1"/>
  </r>
  <r>
    <x v="0"/>
    <x v="1"/>
    <s v="WA"/>
    <x v="5"/>
    <n v="2013"/>
    <n v="2013"/>
    <n v="500041887"/>
    <n v="1"/>
    <x v="1"/>
    <s v="I"/>
    <n v="4"/>
    <n v="4"/>
    <n v="0"/>
    <n v="17"/>
  </r>
  <r>
    <x v="0"/>
    <x v="1"/>
    <s v="WA"/>
    <x v="5"/>
    <n v="2013"/>
    <n v="2013"/>
    <n v="16883192"/>
    <n v="1"/>
    <x v="1"/>
    <s v="I"/>
    <n v="9"/>
    <n v="9"/>
    <n v="0"/>
    <n v="13"/>
  </r>
  <r>
    <x v="0"/>
    <x v="0"/>
    <s v="WA"/>
    <x v="5"/>
    <n v="2013"/>
    <n v="2013"/>
    <n v="384480022"/>
    <n v="1"/>
    <x v="0"/>
    <s v="I"/>
    <n v="29"/>
    <n v="29"/>
    <n v="0"/>
    <n v="190"/>
  </r>
  <r>
    <x v="0"/>
    <x v="1"/>
    <s v="WA"/>
    <x v="5"/>
    <n v="2013"/>
    <n v="2013"/>
    <n v="500180120"/>
    <n v="2"/>
    <x v="1"/>
    <s v="I"/>
    <n v="65"/>
    <n v="32.5"/>
    <n v="0"/>
    <n v="252"/>
  </r>
  <r>
    <x v="0"/>
    <x v="0"/>
    <s v="WA"/>
    <x v="5"/>
    <n v="2013"/>
    <n v="2013"/>
    <n v="500060487"/>
    <n v="1"/>
    <x v="0"/>
    <s v="I"/>
    <n v="9"/>
    <n v="9"/>
    <n v="0"/>
    <n v="24"/>
  </r>
  <r>
    <x v="0"/>
    <x v="0"/>
    <s v="WA"/>
    <x v="5"/>
    <n v="2013"/>
    <n v="2013"/>
    <n v="15703001"/>
    <n v="5"/>
    <x v="0"/>
    <s v="I"/>
    <n v="153"/>
    <n v="30.6"/>
    <n v="0"/>
    <n v="340"/>
  </r>
  <r>
    <x v="0"/>
    <x v="0"/>
    <s v="WA"/>
    <x v="5"/>
    <n v="2013"/>
    <n v="2013"/>
    <n v="19883711"/>
    <n v="3"/>
    <x v="0"/>
    <s v="I"/>
    <n v="88"/>
    <n v="29.333333333333336"/>
    <n v="0"/>
    <n v="530"/>
  </r>
  <r>
    <x v="0"/>
    <x v="0"/>
    <s v="WA"/>
    <x v="5"/>
    <n v="2013"/>
    <n v="2013"/>
    <n v="365731293"/>
    <n v="2"/>
    <x v="0"/>
    <s v="I"/>
    <n v="54"/>
    <n v="27"/>
    <n v="0"/>
    <n v="40"/>
  </r>
  <r>
    <x v="0"/>
    <x v="0"/>
    <s v="WA"/>
    <x v="5"/>
    <n v="2013"/>
    <n v="2013"/>
    <n v="14561302"/>
    <n v="3"/>
    <x v="0"/>
    <s v="I"/>
    <n v="73"/>
    <n v="24.333333333333332"/>
    <n v="0"/>
    <n v="654"/>
  </r>
  <r>
    <x v="0"/>
    <x v="1"/>
    <s v="WA"/>
    <x v="5"/>
    <n v="2013"/>
    <n v="2013"/>
    <n v="14620748"/>
    <n v="3"/>
    <x v="1"/>
    <s v="I"/>
    <n v="70"/>
    <n v="23.333333333333332"/>
    <n v="0"/>
    <n v="14"/>
  </r>
  <r>
    <x v="0"/>
    <x v="0"/>
    <s v="WA"/>
    <x v="5"/>
    <n v="2013"/>
    <n v="2013"/>
    <n v="19687091"/>
    <n v="1"/>
    <x v="0"/>
    <s v="I"/>
    <n v="19"/>
    <n v="19"/>
    <n v="0"/>
    <n v="10"/>
  </r>
  <r>
    <x v="0"/>
    <x v="0"/>
    <s v="WA"/>
    <x v="5"/>
    <n v="2013"/>
    <n v="2013"/>
    <n v="19376850"/>
    <n v="1"/>
    <x v="0"/>
    <s v="I"/>
    <n v="24"/>
    <n v="24"/>
    <n v="0"/>
    <n v="30"/>
  </r>
  <r>
    <x v="0"/>
    <x v="0"/>
    <s v="WA"/>
    <x v="5"/>
    <n v="2013"/>
    <n v="2013"/>
    <n v="427420873"/>
    <n v="2"/>
    <x v="0"/>
    <s v="I"/>
    <n v="44"/>
    <n v="22"/>
    <n v="0"/>
    <n v="42"/>
  </r>
  <r>
    <x v="0"/>
    <x v="0"/>
    <s v="WA"/>
    <x v="5"/>
    <n v="2013"/>
    <n v="2013"/>
    <n v="19877380"/>
    <n v="2"/>
    <x v="0"/>
    <s v="I"/>
    <n v="56"/>
    <n v="28"/>
    <n v="0"/>
    <n v="70"/>
  </r>
  <r>
    <x v="0"/>
    <x v="1"/>
    <s v="WA"/>
    <x v="5"/>
    <n v="2013"/>
    <n v="2013"/>
    <n v="16755931"/>
    <n v="1"/>
    <x v="1"/>
    <s v="I"/>
    <n v="0"/>
    <n v="0"/>
    <n v="0"/>
    <n v="6"/>
  </r>
  <r>
    <x v="0"/>
    <x v="0"/>
    <s v="WA"/>
    <x v="5"/>
    <n v="2013"/>
    <n v="2013"/>
    <n v="17785021"/>
    <n v="1"/>
    <x v="0"/>
    <s v="I"/>
    <n v="19"/>
    <n v="19"/>
    <n v="0"/>
    <n v="970"/>
  </r>
  <r>
    <x v="0"/>
    <x v="0"/>
    <s v="WA"/>
    <x v="5"/>
    <n v="2013"/>
    <n v="2013"/>
    <n v="18932207"/>
    <n v="4"/>
    <x v="0"/>
    <s v="I"/>
    <n v="107"/>
    <n v="26.75"/>
    <n v="0"/>
    <n v="350"/>
  </r>
  <r>
    <x v="0"/>
    <x v="1"/>
    <s v="WA"/>
    <x v="5"/>
    <n v="2013"/>
    <n v="2013"/>
    <n v="343267211"/>
    <n v="1"/>
    <x v="1"/>
    <s v="I"/>
    <n v="31"/>
    <n v="31"/>
    <n v="0"/>
    <n v="54"/>
  </r>
  <r>
    <x v="0"/>
    <x v="0"/>
    <s v="WA"/>
    <x v="5"/>
    <n v="2013"/>
    <n v="2013"/>
    <n v="18102729"/>
    <n v="1"/>
    <x v="0"/>
    <s v="I"/>
    <n v="0"/>
    <n v="0"/>
    <n v="0"/>
    <n v="30"/>
  </r>
  <r>
    <x v="0"/>
    <x v="0"/>
    <s v="WA"/>
    <x v="5"/>
    <n v="2013"/>
    <n v="2013"/>
    <n v="17382409"/>
    <n v="1"/>
    <x v="0"/>
    <s v="I"/>
    <n v="46"/>
    <n v="46"/>
    <n v="0"/>
    <n v="50"/>
  </r>
  <r>
    <x v="0"/>
    <x v="0"/>
    <s v="WA"/>
    <x v="5"/>
    <n v="2013"/>
    <n v="2013"/>
    <n v="500242130"/>
    <n v="6"/>
    <x v="0"/>
    <s v="I"/>
    <n v="178"/>
    <n v="29.666666666666668"/>
    <n v="0"/>
    <n v="150"/>
  </r>
  <r>
    <x v="0"/>
    <x v="1"/>
    <s v="WA"/>
    <x v="5"/>
    <n v="2013"/>
    <n v="2013"/>
    <n v="444965331"/>
    <n v="1"/>
    <x v="1"/>
    <s v="I"/>
    <n v="1"/>
    <n v="1"/>
    <n v="0"/>
    <n v="1"/>
  </r>
  <r>
    <x v="0"/>
    <x v="0"/>
    <s v="WA"/>
    <x v="5"/>
    <n v="2013"/>
    <n v="2013"/>
    <n v="14051984"/>
    <n v="4"/>
    <x v="0"/>
    <s v="I"/>
    <n v="124"/>
    <n v="31"/>
    <n v="0"/>
    <n v="6"/>
  </r>
  <r>
    <x v="1"/>
    <x v="0"/>
    <s v="WA"/>
    <x v="5"/>
    <n v="2013"/>
    <n v="2013"/>
    <n v="16294864"/>
    <n v="1"/>
    <x v="0"/>
    <s v="I"/>
    <n v="32"/>
    <n v="32"/>
    <n v="0"/>
    <n v="20"/>
  </r>
  <r>
    <x v="1"/>
    <x v="1"/>
    <s v="WA"/>
    <x v="5"/>
    <n v="2013"/>
    <n v="2013"/>
    <n v="15915959"/>
    <n v="1"/>
    <x v="1"/>
    <s v="I"/>
    <n v="15"/>
    <n v="15"/>
    <n v="0"/>
    <n v="3"/>
  </r>
  <r>
    <x v="0"/>
    <x v="0"/>
    <s v="WA"/>
    <x v="5"/>
    <n v="2013"/>
    <n v="2013"/>
    <n v="16015464"/>
    <n v="1"/>
    <x v="0"/>
    <s v="I"/>
    <n v="8"/>
    <n v="8"/>
    <n v="0"/>
    <n v="66"/>
  </r>
  <r>
    <x v="1"/>
    <x v="1"/>
    <s v="WA"/>
    <x v="5"/>
    <n v="2013"/>
    <n v="2013"/>
    <n v="500110797"/>
    <n v="3"/>
    <x v="1"/>
    <s v="I"/>
    <n v="94"/>
    <n v="31.333333333333332"/>
    <n v="0"/>
    <n v="14"/>
  </r>
  <r>
    <x v="0"/>
    <x v="0"/>
    <s v="WA"/>
    <x v="5"/>
    <n v="2013"/>
    <n v="2013"/>
    <n v="19876083"/>
    <n v="1"/>
    <x v="0"/>
    <s v="I"/>
    <n v="24"/>
    <n v="24"/>
    <n v="0"/>
    <n v="141"/>
  </r>
  <r>
    <x v="0"/>
    <x v="0"/>
    <s v="WA"/>
    <x v="5"/>
    <n v="2013"/>
    <n v="2013"/>
    <n v="14423834"/>
    <n v="1"/>
    <x v="0"/>
    <s v="I"/>
    <n v="0"/>
    <n v="0"/>
    <n v="0"/>
    <n v="13"/>
  </r>
  <r>
    <x v="0"/>
    <x v="0"/>
    <s v="WA"/>
    <x v="5"/>
    <n v="2013"/>
    <n v="2013"/>
    <n v="14572928"/>
    <n v="1"/>
    <x v="0"/>
    <s v="I"/>
    <n v="0"/>
    <n v="0"/>
    <n v="0"/>
    <n v="100"/>
  </r>
  <r>
    <x v="0"/>
    <x v="0"/>
    <s v="WA"/>
    <x v="5"/>
    <n v="2013"/>
    <n v="2013"/>
    <n v="19889967"/>
    <n v="1"/>
    <x v="0"/>
    <s v="I"/>
    <n v="17"/>
    <n v="17"/>
    <n v="0"/>
    <n v="350"/>
  </r>
  <r>
    <x v="0"/>
    <x v="0"/>
    <s v="WA"/>
    <x v="5"/>
    <n v="2013"/>
    <n v="2013"/>
    <n v="18221626"/>
    <n v="1"/>
    <x v="0"/>
    <s v="I"/>
    <n v="3"/>
    <n v="3"/>
    <n v="0"/>
    <n v="19"/>
  </r>
  <r>
    <x v="0"/>
    <x v="0"/>
    <s v="WA"/>
    <x v="5"/>
    <n v="2013"/>
    <n v="2013"/>
    <n v="19666570"/>
    <n v="4"/>
    <x v="0"/>
    <s v="I"/>
    <n v="104"/>
    <n v="26"/>
    <n v="0"/>
    <n v="436"/>
  </r>
  <r>
    <x v="0"/>
    <x v="0"/>
    <s v="WA"/>
    <x v="5"/>
    <n v="2013"/>
    <n v="2013"/>
    <n v="18089029"/>
    <n v="1"/>
    <x v="0"/>
    <s v="I"/>
    <n v="32"/>
    <n v="32"/>
    <n v="0"/>
    <n v="10"/>
  </r>
  <r>
    <x v="0"/>
    <x v="0"/>
    <s v="WA"/>
    <x v="5"/>
    <n v="2013"/>
    <n v="2013"/>
    <n v="446349033"/>
    <n v="2"/>
    <x v="0"/>
    <s v="I"/>
    <n v="41"/>
    <n v="20.5"/>
    <n v="0"/>
    <n v="80"/>
  </r>
  <r>
    <x v="0"/>
    <x v="0"/>
    <s v="WA"/>
    <x v="5"/>
    <n v="2013"/>
    <n v="2013"/>
    <n v="500084599"/>
    <n v="2"/>
    <x v="0"/>
    <s v="I"/>
    <n v="37"/>
    <n v="18.5"/>
    <n v="0"/>
    <n v="247"/>
  </r>
  <r>
    <x v="0"/>
    <x v="1"/>
    <s v="WA"/>
    <x v="5"/>
    <n v="2013"/>
    <n v="2013"/>
    <n v="500231753"/>
    <n v="3"/>
    <x v="1"/>
    <s v="I"/>
    <n v="70"/>
    <n v="23.333333333333332"/>
    <n v="0"/>
    <n v="8"/>
  </r>
  <r>
    <x v="0"/>
    <x v="0"/>
    <s v="WA"/>
    <x v="5"/>
    <n v="2013"/>
    <n v="2013"/>
    <n v="18409369"/>
    <n v="2"/>
    <x v="0"/>
    <s v="I"/>
    <n v="63"/>
    <n v="31.5"/>
    <n v="0"/>
    <n v="105"/>
  </r>
  <r>
    <x v="0"/>
    <x v="1"/>
    <s v="WA"/>
    <x v="5"/>
    <n v="2013"/>
    <n v="2013"/>
    <n v="500087216"/>
    <n v="3"/>
    <x v="1"/>
    <s v="I"/>
    <n v="94"/>
    <n v="31.333333333333332"/>
    <n v="0"/>
    <n v="165"/>
  </r>
  <r>
    <x v="0"/>
    <x v="0"/>
    <s v="WA"/>
    <x v="5"/>
    <n v="2013"/>
    <n v="2013"/>
    <n v="19242388"/>
    <n v="1"/>
    <x v="0"/>
    <s v="I"/>
    <n v="0"/>
    <n v="0"/>
    <n v="0"/>
    <n v="20"/>
  </r>
  <r>
    <x v="0"/>
    <x v="1"/>
    <s v="WA"/>
    <x v="5"/>
    <n v="2013"/>
    <n v="2013"/>
    <n v="500231446"/>
    <n v="1"/>
    <x v="1"/>
    <s v="I"/>
    <n v="5"/>
    <n v="5"/>
    <n v="0"/>
    <n v="6"/>
  </r>
  <r>
    <x v="1"/>
    <x v="0"/>
    <s v="WA"/>
    <x v="5"/>
    <n v="2013"/>
    <n v="2013"/>
    <n v="17678410"/>
    <n v="1"/>
    <x v="0"/>
    <s v="I"/>
    <n v="29"/>
    <n v="29"/>
    <n v="0"/>
    <n v="30"/>
  </r>
  <r>
    <x v="0"/>
    <x v="1"/>
    <s v="WA"/>
    <x v="5"/>
    <n v="2013"/>
    <n v="2013"/>
    <n v="17390704"/>
    <n v="1"/>
    <x v="1"/>
    <s v="I"/>
    <n v="22"/>
    <n v="22"/>
    <n v="0"/>
    <n v="75"/>
  </r>
  <r>
    <x v="0"/>
    <x v="1"/>
    <s v="WA"/>
    <x v="5"/>
    <n v="2013"/>
    <n v="2013"/>
    <n v="17784853"/>
    <n v="1"/>
    <x v="1"/>
    <s v="I"/>
    <n v="0"/>
    <n v="0"/>
    <n v="0"/>
    <n v="2"/>
  </r>
  <r>
    <x v="0"/>
    <x v="1"/>
    <s v="WA"/>
    <x v="5"/>
    <n v="2013"/>
    <n v="2013"/>
    <n v="15340522"/>
    <n v="5"/>
    <x v="1"/>
    <s v="I"/>
    <n v="130"/>
    <n v="26"/>
    <n v="0"/>
    <n v="34"/>
  </r>
  <r>
    <x v="0"/>
    <x v="1"/>
    <s v="WA"/>
    <x v="5"/>
    <n v="2013"/>
    <n v="2013"/>
    <n v="16295885"/>
    <n v="1"/>
    <x v="1"/>
    <s v="I"/>
    <n v="30"/>
    <n v="30"/>
    <n v="0"/>
    <n v="1"/>
  </r>
  <r>
    <x v="0"/>
    <x v="0"/>
    <s v="WA"/>
    <x v="5"/>
    <n v="2013"/>
    <n v="2013"/>
    <n v="16471962"/>
    <n v="2"/>
    <x v="0"/>
    <s v="I"/>
    <n v="39"/>
    <n v="19.5"/>
    <n v="0"/>
    <n v="150"/>
  </r>
  <r>
    <x v="0"/>
    <x v="0"/>
    <s v="WA"/>
    <x v="5"/>
    <n v="2013"/>
    <n v="2013"/>
    <n v="16927721"/>
    <n v="5"/>
    <x v="0"/>
    <s v="I"/>
    <n v="134"/>
    <n v="26.8"/>
    <n v="0"/>
    <n v="36"/>
  </r>
  <r>
    <x v="0"/>
    <x v="1"/>
    <s v="WA"/>
    <x v="5"/>
    <n v="2013"/>
    <n v="2013"/>
    <n v="442108897"/>
    <n v="1"/>
    <x v="1"/>
    <s v="I"/>
    <n v="22"/>
    <n v="22"/>
    <n v="0"/>
    <n v="10"/>
  </r>
  <r>
    <x v="0"/>
    <x v="0"/>
    <s v="WA"/>
    <x v="5"/>
    <n v="2013"/>
    <n v="2013"/>
    <n v="19880425"/>
    <n v="1"/>
    <x v="0"/>
    <s v="I"/>
    <n v="29"/>
    <n v="29"/>
    <n v="0"/>
    <n v="7"/>
  </r>
  <r>
    <x v="0"/>
    <x v="1"/>
    <s v="WA"/>
    <x v="5"/>
    <n v="2013"/>
    <n v="2013"/>
    <n v="500047190"/>
    <n v="1"/>
    <x v="1"/>
    <s v="I"/>
    <n v="11"/>
    <n v="11"/>
    <n v="0"/>
    <n v="4"/>
  </r>
  <r>
    <x v="0"/>
    <x v="0"/>
    <s v="WA"/>
    <x v="5"/>
    <n v="2013"/>
    <n v="2013"/>
    <n v="16122474"/>
    <n v="5"/>
    <x v="0"/>
    <s v="I"/>
    <n v="143"/>
    <n v="28.6"/>
    <n v="0"/>
    <n v="344"/>
  </r>
  <r>
    <x v="0"/>
    <x v="0"/>
    <s v="WA"/>
    <x v="5"/>
    <n v="2013"/>
    <n v="2013"/>
    <n v="15099816"/>
    <n v="1"/>
    <x v="0"/>
    <s v="I"/>
    <n v="12"/>
    <n v="12"/>
    <n v="0"/>
    <n v="90"/>
  </r>
  <r>
    <x v="0"/>
    <x v="1"/>
    <s v="WA"/>
    <x v="5"/>
    <n v="2013"/>
    <n v="2013"/>
    <n v="15418433"/>
    <n v="1"/>
    <x v="1"/>
    <s v="I"/>
    <n v="14"/>
    <n v="14"/>
    <n v="0"/>
    <n v="2"/>
  </r>
  <r>
    <x v="0"/>
    <x v="0"/>
    <s v="WA"/>
    <x v="5"/>
    <n v="2013"/>
    <n v="2013"/>
    <n v="15011723"/>
    <n v="3"/>
    <x v="0"/>
    <s v="I"/>
    <n v="67"/>
    <n v="22.333333333333332"/>
    <n v="0"/>
    <n v="448"/>
  </r>
  <r>
    <x v="0"/>
    <x v="1"/>
    <s v="WA"/>
    <x v="5"/>
    <n v="2013"/>
    <n v="2013"/>
    <n v="500213316"/>
    <n v="1"/>
    <x v="1"/>
    <s v="I"/>
    <n v="29"/>
    <n v="29"/>
    <n v="0"/>
    <n v="3"/>
  </r>
  <r>
    <x v="0"/>
    <x v="0"/>
    <s v="WA"/>
    <x v="5"/>
    <n v="2013"/>
    <n v="2013"/>
    <n v="500227422"/>
    <n v="1"/>
    <x v="0"/>
    <s v="I"/>
    <n v="0"/>
    <n v="0"/>
    <n v="0"/>
    <n v="5"/>
  </r>
  <r>
    <x v="0"/>
    <x v="0"/>
    <s v="WA"/>
    <x v="5"/>
    <n v="2013"/>
    <n v="2013"/>
    <n v="14098366"/>
    <n v="1"/>
    <x v="0"/>
    <s v="I"/>
    <n v="0"/>
    <n v="0"/>
    <n v="0"/>
    <n v="160"/>
  </r>
  <r>
    <x v="0"/>
    <x v="1"/>
    <s v="WA"/>
    <x v="5"/>
    <n v="2013"/>
    <n v="2013"/>
    <n v="500205202"/>
    <n v="1"/>
    <x v="1"/>
    <s v="I"/>
    <n v="22"/>
    <n v="22"/>
    <n v="0"/>
    <n v="4"/>
  </r>
  <r>
    <x v="0"/>
    <x v="0"/>
    <s v="WA"/>
    <x v="5"/>
    <n v="2013"/>
    <n v="2013"/>
    <n v="18667013"/>
    <n v="1"/>
    <x v="0"/>
    <s v="I"/>
    <n v="21"/>
    <n v="21"/>
    <n v="0"/>
    <n v="293"/>
  </r>
  <r>
    <x v="0"/>
    <x v="1"/>
    <s v="WA"/>
    <x v="5"/>
    <n v="2013"/>
    <n v="2013"/>
    <n v="15811823"/>
    <n v="1"/>
    <x v="1"/>
    <s v="I"/>
    <n v="0"/>
    <n v="0"/>
    <n v="0"/>
    <n v="2"/>
  </r>
  <r>
    <x v="0"/>
    <x v="0"/>
    <s v="WA"/>
    <x v="5"/>
    <n v="2013"/>
    <n v="2013"/>
    <n v="435974569"/>
    <n v="1"/>
    <x v="0"/>
    <s v="I"/>
    <n v="4"/>
    <n v="4"/>
    <n v="0"/>
    <n v="61"/>
  </r>
  <r>
    <x v="0"/>
    <x v="0"/>
    <s v="WA"/>
    <x v="5"/>
    <n v="2013"/>
    <n v="2013"/>
    <n v="19647064"/>
    <n v="1"/>
    <x v="0"/>
    <s v="I"/>
    <n v="31"/>
    <n v="31"/>
    <n v="0"/>
    <n v="100"/>
  </r>
  <r>
    <x v="0"/>
    <x v="1"/>
    <s v="WA"/>
    <x v="5"/>
    <n v="2013"/>
    <n v="2013"/>
    <n v="19905148"/>
    <n v="1"/>
    <x v="1"/>
    <s v="I"/>
    <n v="0"/>
    <n v="0"/>
    <n v="0"/>
    <n v="9"/>
  </r>
  <r>
    <x v="0"/>
    <x v="0"/>
    <s v="WA"/>
    <x v="5"/>
    <n v="2013"/>
    <n v="2013"/>
    <n v="19912769"/>
    <n v="3"/>
    <x v="0"/>
    <s v="I"/>
    <n v="86"/>
    <n v="28.666666666666668"/>
    <n v="0"/>
    <n v="980"/>
  </r>
  <r>
    <x v="0"/>
    <x v="0"/>
    <s v="WA"/>
    <x v="5"/>
    <n v="2013"/>
    <n v="2013"/>
    <n v="19947534"/>
    <n v="1"/>
    <x v="0"/>
    <s v="I"/>
    <n v="14"/>
    <n v="14"/>
    <n v="0"/>
    <n v="14"/>
  </r>
  <r>
    <x v="0"/>
    <x v="0"/>
    <s v="WA"/>
    <x v="5"/>
    <n v="2013"/>
    <n v="2013"/>
    <n v="19904789"/>
    <n v="1"/>
    <x v="0"/>
    <s v="I"/>
    <n v="6"/>
    <n v="6"/>
    <n v="0"/>
    <n v="40"/>
  </r>
  <r>
    <x v="0"/>
    <x v="0"/>
    <s v="WA"/>
    <x v="5"/>
    <n v="2013"/>
    <n v="2013"/>
    <n v="18958382"/>
    <n v="1"/>
    <x v="0"/>
    <s v="I"/>
    <n v="4"/>
    <n v="4"/>
    <n v="0"/>
    <n v="90"/>
  </r>
  <r>
    <x v="0"/>
    <x v="0"/>
    <s v="WA"/>
    <x v="5"/>
    <n v="2013"/>
    <n v="2013"/>
    <n v="19019690"/>
    <n v="1"/>
    <x v="0"/>
    <s v="I"/>
    <n v="4"/>
    <n v="4"/>
    <n v="0"/>
    <n v="80"/>
  </r>
  <r>
    <x v="0"/>
    <x v="0"/>
    <s v="WA"/>
    <x v="5"/>
    <n v="2013"/>
    <n v="2013"/>
    <n v="446343655"/>
    <n v="1"/>
    <x v="0"/>
    <s v="I"/>
    <n v="5"/>
    <n v="5"/>
    <n v="0"/>
    <n v="100"/>
  </r>
  <r>
    <x v="0"/>
    <x v="0"/>
    <s v="WA"/>
    <x v="5"/>
    <n v="2013"/>
    <n v="2013"/>
    <n v="444787340"/>
    <n v="1"/>
    <x v="0"/>
    <s v="I"/>
    <n v="2"/>
    <n v="2"/>
    <n v="0"/>
    <n v="34"/>
  </r>
  <r>
    <x v="0"/>
    <x v="1"/>
    <s v="WA"/>
    <x v="5"/>
    <n v="2013"/>
    <n v="2013"/>
    <n v="500279386"/>
    <n v="1"/>
    <x v="1"/>
    <s v="I"/>
    <n v="10"/>
    <n v="10"/>
    <n v="0"/>
    <n v="29"/>
  </r>
  <r>
    <x v="0"/>
    <x v="0"/>
    <s v="WA"/>
    <x v="5"/>
    <n v="2013"/>
    <n v="2013"/>
    <n v="19001630"/>
    <n v="1"/>
    <x v="0"/>
    <s v="I"/>
    <n v="11"/>
    <n v="11"/>
    <n v="0"/>
    <n v="10"/>
  </r>
  <r>
    <x v="0"/>
    <x v="0"/>
    <s v="WA"/>
    <x v="5"/>
    <n v="2013"/>
    <n v="2013"/>
    <n v="19345123"/>
    <n v="7"/>
    <x v="0"/>
    <s v="I"/>
    <n v="217"/>
    <n v="31"/>
    <n v="0"/>
    <n v="179"/>
  </r>
  <r>
    <x v="0"/>
    <x v="0"/>
    <s v="WA"/>
    <x v="5"/>
    <n v="2013"/>
    <n v="2013"/>
    <n v="500183140"/>
    <n v="1"/>
    <x v="0"/>
    <s v="I"/>
    <n v="3"/>
    <n v="3"/>
    <n v="0"/>
    <n v="28"/>
  </r>
  <r>
    <x v="0"/>
    <x v="0"/>
    <s v="WA"/>
    <x v="5"/>
    <n v="2013"/>
    <n v="2013"/>
    <n v="18381802"/>
    <n v="1"/>
    <x v="0"/>
    <s v="I"/>
    <n v="20"/>
    <n v="20"/>
    <n v="0"/>
    <n v="190"/>
  </r>
  <r>
    <x v="0"/>
    <x v="0"/>
    <s v="WA"/>
    <x v="5"/>
    <n v="2013"/>
    <n v="2013"/>
    <n v="500140232"/>
    <n v="1"/>
    <x v="0"/>
    <s v="I"/>
    <n v="10"/>
    <n v="10"/>
    <n v="0"/>
    <n v="26"/>
  </r>
  <r>
    <x v="0"/>
    <x v="1"/>
    <s v="WA"/>
    <x v="5"/>
    <n v="2013"/>
    <n v="2013"/>
    <n v="17845972"/>
    <n v="3"/>
    <x v="1"/>
    <s v="I"/>
    <n v="85"/>
    <n v="28.333333333333336"/>
    <n v="0"/>
    <n v="25"/>
  </r>
  <r>
    <x v="0"/>
    <x v="1"/>
    <s v="WA"/>
    <x v="5"/>
    <n v="2013"/>
    <n v="2013"/>
    <n v="500279525"/>
    <n v="1"/>
    <x v="1"/>
    <s v="I"/>
    <n v="26"/>
    <n v="26"/>
    <n v="0"/>
    <n v="7"/>
  </r>
  <r>
    <x v="0"/>
    <x v="1"/>
    <s v="WA"/>
    <x v="5"/>
    <n v="2013"/>
    <n v="2013"/>
    <n v="17912581"/>
    <n v="1"/>
    <x v="1"/>
    <s v="I"/>
    <n v="30"/>
    <n v="30"/>
    <n v="0"/>
    <n v="9"/>
  </r>
  <r>
    <x v="0"/>
    <x v="1"/>
    <s v="WA"/>
    <x v="5"/>
    <n v="2013"/>
    <n v="2013"/>
    <n v="500163787"/>
    <n v="1"/>
    <x v="1"/>
    <s v="I"/>
    <n v="33"/>
    <n v="33"/>
    <n v="0"/>
    <n v="2"/>
  </r>
  <r>
    <x v="0"/>
    <x v="0"/>
    <s v="WA"/>
    <x v="5"/>
    <n v="2013"/>
    <n v="2013"/>
    <n v="15820616"/>
    <n v="1"/>
    <x v="0"/>
    <s v="I"/>
    <n v="4"/>
    <n v="4"/>
    <n v="0"/>
    <n v="14"/>
  </r>
  <r>
    <x v="0"/>
    <x v="1"/>
    <s v="WA"/>
    <x v="5"/>
    <n v="2013"/>
    <n v="2013"/>
    <n v="500263350"/>
    <n v="1"/>
    <x v="1"/>
    <s v="I"/>
    <n v="3"/>
    <n v="3"/>
    <n v="0"/>
    <n v="2"/>
  </r>
  <r>
    <x v="0"/>
    <x v="1"/>
    <s v="WA"/>
    <x v="5"/>
    <n v="2013"/>
    <n v="2013"/>
    <n v="500192182"/>
    <n v="2"/>
    <x v="1"/>
    <s v="I"/>
    <n v="38"/>
    <n v="19"/>
    <n v="0"/>
    <n v="5"/>
  </r>
  <r>
    <x v="0"/>
    <x v="0"/>
    <s v="WA"/>
    <x v="5"/>
    <n v="2013"/>
    <n v="2013"/>
    <n v="17480004"/>
    <n v="1"/>
    <x v="0"/>
    <s v="I"/>
    <n v="41"/>
    <n v="41"/>
    <n v="0"/>
    <n v="710"/>
  </r>
  <r>
    <x v="0"/>
    <x v="0"/>
    <s v="WA"/>
    <x v="5"/>
    <n v="2013"/>
    <n v="2013"/>
    <n v="18667177"/>
    <n v="1"/>
    <x v="0"/>
    <s v="I"/>
    <n v="16"/>
    <n v="16"/>
    <n v="0"/>
    <n v="300"/>
  </r>
  <r>
    <x v="0"/>
    <x v="0"/>
    <s v="WA"/>
    <x v="5"/>
    <n v="2013"/>
    <n v="2013"/>
    <n v="16259317"/>
    <n v="2"/>
    <x v="0"/>
    <s v="I"/>
    <n v="43"/>
    <n v="21.5"/>
    <n v="0"/>
    <n v="51"/>
  </r>
  <r>
    <x v="0"/>
    <x v="0"/>
    <s v="WA"/>
    <x v="5"/>
    <n v="2013"/>
    <n v="2013"/>
    <n v="15749605"/>
    <n v="3"/>
    <x v="0"/>
    <s v="I"/>
    <n v="86"/>
    <n v="28.666666666666668"/>
    <n v="0"/>
    <n v="330"/>
  </r>
  <r>
    <x v="0"/>
    <x v="0"/>
    <s v="WA"/>
    <x v="5"/>
    <n v="2013"/>
    <n v="2013"/>
    <n v="500021065"/>
    <n v="1"/>
    <x v="0"/>
    <s v="I"/>
    <n v="3"/>
    <n v="3"/>
    <n v="0"/>
    <n v="91"/>
  </r>
  <r>
    <x v="0"/>
    <x v="0"/>
    <s v="WA"/>
    <x v="5"/>
    <n v="2013"/>
    <n v="2013"/>
    <n v="15680615"/>
    <n v="1"/>
    <x v="0"/>
    <s v="I"/>
    <n v="34"/>
    <n v="34"/>
    <n v="0"/>
    <n v="280"/>
  </r>
  <r>
    <x v="0"/>
    <x v="0"/>
    <s v="WA"/>
    <x v="5"/>
    <n v="2013"/>
    <n v="2013"/>
    <n v="15936240"/>
    <n v="2"/>
    <x v="0"/>
    <s v="I"/>
    <n v="54"/>
    <n v="27"/>
    <n v="0"/>
    <n v="110"/>
  </r>
  <r>
    <x v="0"/>
    <x v="1"/>
    <s v="WA"/>
    <x v="5"/>
    <n v="2013"/>
    <n v="2013"/>
    <n v="15548009"/>
    <n v="1"/>
    <x v="1"/>
    <s v="I"/>
    <n v="3"/>
    <n v="3"/>
    <n v="0"/>
    <n v="4"/>
  </r>
  <r>
    <x v="0"/>
    <x v="0"/>
    <s v="WA"/>
    <x v="5"/>
    <n v="2013"/>
    <n v="2013"/>
    <n v="15548011"/>
    <n v="1"/>
    <x v="0"/>
    <s v="I"/>
    <n v="4"/>
    <n v="4"/>
    <n v="0"/>
    <n v="86"/>
  </r>
  <r>
    <x v="0"/>
    <x v="1"/>
    <s v="WA"/>
    <x v="5"/>
    <n v="2013"/>
    <n v="2013"/>
    <n v="402883241"/>
    <n v="2"/>
    <x v="1"/>
    <s v="I"/>
    <n v="50"/>
    <n v="25"/>
    <n v="0"/>
    <n v="7"/>
  </r>
  <r>
    <x v="0"/>
    <x v="1"/>
    <s v="WA"/>
    <x v="5"/>
    <n v="2013"/>
    <n v="2013"/>
    <n v="500159888"/>
    <n v="2"/>
    <x v="1"/>
    <s v="I"/>
    <n v="37"/>
    <n v="18.5"/>
    <n v="0"/>
    <n v="9"/>
  </r>
  <r>
    <x v="0"/>
    <x v="1"/>
    <s v="WA"/>
    <x v="5"/>
    <n v="2013"/>
    <n v="2013"/>
    <n v="500010536"/>
    <n v="5"/>
    <x v="1"/>
    <s v="I"/>
    <n v="157"/>
    <n v="31.4"/>
    <n v="0"/>
    <n v="33"/>
  </r>
  <r>
    <x v="0"/>
    <x v="0"/>
    <s v="WA"/>
    <x v="5"/>
    <n v="2013"/>
    <n v="2013"/>
    <n v="14880278"/>
    <n v="1"/>
    <x v="0"/>
    <s v="I"/>
    <n v="27"/>
    <n v="27"/>
    <n v="0"/>
    <n v="210"/>
  </r>
  <r>
    <x v="0"/>
    <x v="0"/>
    <s v="WA"/>
    <x v="5"/>
    <n v="2013"/>
    <n v="2013"/>
    <n v="15280172"/>
    <n v="1"/>
    <x v="0"/>
    <s v="I"/>
    <n v="1"/>
    <n v="1"/>
    <n v="0"/>
    <n v="4"/>
  </r>
  <r>
    <x v="0"/>
    <x v="0"/>
    <s v="WA"/>
    <x v="5"/>
    <n v="2013"/>
    <n v="2013"/>
    <n v="15283974"/>
    <n v="3"/>
    <x v="0"/>
    <s v="I"/>
    <n v="92"/>
    <n v="30.666666666666668"/>
    <n v="0"/>
    <n v="32"/>
  </r>
  <r>
    <x v="0"/>
    <x v="0"/>
    <s v="WA"/>
    <x v="5"/>
    <n v="2013"/>
    <n v="2013"/>
    <n v="15439387"/>
    <n v="1"/>
    <x v="0"/>
    <s v="I"/>
    <n v="1"/>
    <n v="1"/>
    <n v="0"/>
    <n v="30"/>
  </r>
  <r>
    <x v="0"/>
    <x v="1"/>
    <s v="WA"/>
    <x v="5"/>
    <n v="2013"/>
    <n v="2013"/>
    <n v="500234901"/>
    <n v="1"/>
    <x v="1"/>
    <s v="I"/>
    <n v="16"/>
    <n v="16"/>
    <n v="0"/>
    <n v="7"/>
  </r>
  <r>
    <x v="0"/>
    <x v="0"/>
    <s v="WA"/>
    <x v="5"/>
    <n v="2013"/>
    <n v="2013"/>
    <n v="15812174"/>
    <n v="1"/>
    <x v="0"/>
    <s v="I"/>
    <n v="21"/>
    <n v="21"/>
    <n v="0"/>
    <n v="203"/>
  </r>
  <r>
    <x v="0"/>
    <x v="0"/>
    <s v="WA"/>
    <x v="5"/>
    <n v="2013"/>
    <n v="2013"/>
    <n v="445392218"/>
    <n v="2"/>
    <x v="0"/>
    <s v="I"/>
    <n v="63"/>
    <n v="31.5"/>
    <n v="0"/>
    <n v="440"/>
  </r>
  <r>
    <x v="0"/>
    <x v="0"/>
    <s v="WA"/>
    <x v="5"/>
    <n v="2013"/>
    <n v="2013"/>
    <n v="19987671"/>
    <n v="1"/>
    <x v="0"/>
    <s v="I"/>
    <n v="21"/>
    <n v="21"/>
    <n v="0"/>
    <n v="54"/>
  </r>
  <r>
    <x v="0"/>
    <x v="0"/>
    <s v="WA"/>
    <x v="5"/>
    <n v="2013"/>
    <n v="2013"/>
    <n v="500030693"/>
    <n v="1"/>
    <x v="0"/>
    <s v="I"/>
    <n v="4"/>
    <n v="4"/>
    <n v="0"/>
    <n v="30"/>
  </r>
  <r>
    <x v="0"/>
    <x v="1"/>
    <s v="WA"/>
    <x v="5"/>
    <n v="2013"/>
    <n v="2013"/>
    <n v="18706690"/>
    <n v="2"/>
    <x v="1"/>
    <s v="I"/>
    <n v="55"/>
    <n v="27.5"/>
    <n v="0"/>
    <n v="14"/>
  </r>
  <r>
    <x v="0"/>
    <x v="0"/>
    <s v="WA"/>
    <x v="5"/>
    <n v="2013"/>
    <n v="2013"/>
    <n v="19268235"/>
    <n v="1"/>
    <x v="0"/>
    <s v="I"/>
    <n v="3"/>
    <n v="3"/>
    <n v="0"/>
    <n v="30"/>
  </r>
  <r>
    <x v="0"/>
    <x v="0"/>
    <s v="WA"/>
    <x v="5"/>
    <n v="2013"/>
    <n v="2013"/>
    <n v="19268258"/>
    <n v="1"/>
    <x v="0"/>
    <s v="I"/>
    <n v="3"/>
    <n v="3"/>
    <n v="0"/>
    <n v="50"/>
  </r>
  <r>
    <x v="0"/>
    <x v="0"/>
    <s v="WA"/>
    <x v="5"/>
    <n v="2013"/>
    <n v="2013"/>
    <n v="363398418"/>
    <n v="1"/>
    <x v="0"/>
    <s v="I"/>
    <n v="32"/>
    <n v="32"/>
    <n v="0"/>
    <n v="880"/>
  </r>
  <r>
    <x v="0"/>
    <x v="0"/>
    <s v="WA"/>
    <x v="5"/>
    <n v="2013"/>
    <n v="2013"/>
    <n v="19789351"/>
    <n v="1"/>
    <x v="0"/>
    <s v="I"/>
    <n v="2"/>
    <n v="2"/>
    <n v="0"/>
    <n v="6"/>
  </r>
  <r>
    <x v="0"/>
    <x v="0"/>
    <s v="WA"/>
    <x v="5"/>
    <n v="2013"/>
    <n v="2013"/>
    <n v="500014187"/>
    <n v="2"/>
    <x v="0"/>
    <s v="I"/>
    <n v="34"/>
    <n v="17"/>
    <n v="0"/>
    <n v="1124"/>
  </r>
  <r>
    <x v="0"/>
    <x v="0"/>
    <s v="WA"/>
    <x v="5"/>
    <n v="2013"/>
    <n v="2013"/>
    <n v="16128088"/>
    <n v="1"/>
    <x v="0"/>
    <s v="I"/>
    <n v="8"/>
    <n v="8"/>
    <n v="0"/>
    <n v="36"/>
  </r>
  <r>
    <x v="0"/>
    <x v="1"/>
    <s v="WA"/>
    <x v="5"/>
    <n v="2013"/>
    <n v="2013"/>
    <n v="18018190"/>
    <n v="2"/>
    <x v="1"/>
    <s v="I"/>
    <n v="42"/>
    <n v="21"/>
    <n v="0"/>
    <n v="4"/>
  </r>
  <r>
    <x v="0"/>
    <x v="1"/>
    <s v="WA"/>
    <x v="5"/>
    <n v="2013"/>
    <n v="2013"/>
    <n v="500133951"/>
    <n v="2"/>
    <x v="1"/>
    <s v="I"/>
    <n v="32"/>
    <n v="16"/>
    <n v="0"/>
    <n v="6"/>
  </r>
  <r>
    <x v="0"/>
    <x v="0"/>
    <s v="WA"/>
    <x v="5"/>
    <n v="2013"/>
    <n v="2013"/>
    <n v="337824015"/>
    <n v="1"/>
    <x v="0"/>
    <s v="I"/>
    <n v="5"/>
    <n v="5"/>
    <n v="0"/>
    <n v="100"/>
  </r>
  <r>
    <x v="0"/>
    <x v="0"/>
    <s v="WA"/>
    <x v="5"/>
    <n v="2013"/>
    <n v="2013"/>
    <n v="18407977"/>
    <n v="1"/>
    <x v="0"/>
    <s v="I"/>
    <n v="13"/>
    <n v="13"/>
    <n v="0"/>
    <n v="260"/>
  </r>
  <r>
    <x v="0"/>
    <x v="0"/>
    <s v="WA"/>
    <x v="5"/>
    <n v="2013"/>
    <n v="2013"/>
    <n v="500070771"/>
    <n v="1"/>
    <x v="0"/>
    <s v="I"/>
    <n v="0"/>
    <n v="0"/>
    <n v="0"/>
    <n v="31"/>
  </r>
  <r>
    <x v="0"/>
    <x v="1"/>
    <s v="WA"/>
    <x v="5"/>
    <n v="2013"/>
    <n v="2013"/>
    <n v="500287769"/>
    <n v="2"/>
    <x v="1"/>
    <s v="I"/>
    <n v="42"/>
    <n v="21"/>
    <n v="0"/>
    <n v="10"/>
  </r>
  <r>
    <x v="0"/>
    <x v="1"/>
    <s v="WA"/>
    <x v="5"/>
    <n v="2013"/>
    <n v="2013"/>
    <n v="500014382"/>
    <n v="2"/>
    <x v="1"/>
    <s v="I"/>
    <n v="49"/>
    <n v="24.5"/>
    <n v="0"/>
    <n v="9"/>
  </r>
  <r>
    <x v="0"/>
    <x v="0"/>
    <s v="WA"/>
    <x v="5"/>
    <n v="2013"/>
    <n v="2013"/>
    <n v="17136112"/>
    <n v="2"/>
    <x v="0"/>
    <s v="I"/>
    <n v="59"/>
    <n v="29.5"/>
    <n v="0"/>
    <n v="1070"/>
  </r>
  <r>
    <x v="0"/>
    <x v="0"/>
    <s v="WA"/>
    <x v="5"/>
    <n v="2013"/>
    <n v="2013"/>
    <n v="17350981"/>
    <n v="1"/>
    <x v="0"/>
    <s v="I"/>
    <n v="13"/>
    <n v="13"/>
    <n v="0"/>
    <n v="150"/>
  </r>
  <r>
    <x v="0"/>
    <x v="1"/>
    <s v="WA"/>
    <x v="5"/>
    <n v="2013"/>
    <n v="2013"/>
    <n v="15981493"/>
    <n v="2"/>
    <x v="1"/>
    <s v="I"/>
    <n v="58"/>
    <n v="29"/>
    <n v="0"/>
    <n v="4"/>
  </r>
  <r>
    <x v="0"/>
    <x v="0"/>
    <s v="WA"/>
    <x v="5"/>
    <n v="2013"/>
    <n v="2013"/>
    <n v="16851715"/>
    <n v="5"/>
    <x v="0"/>
    <s v="I"/>
    <n v="127"/>
    <n v="25.4"/>
    <n v="0"/>
    <n v="348"/>
  </r>
  <r>
    <x v="0"/>
    <x v="0"/>
    <s v="WA"/>
    <x v="5"/>
    <n v="2013"/>
    <n v="2013"/>
    <n v="500078509"/>
    <n v="1"/>
    <x v="0"/>
    <s v="I"/>
    <n v="6"/>
    <n v="6"/>
    <n v="0"/>
    <n v="140"/>
  </r>
  <r>
    <x v="0"/>
    <x v="0"/>
    <s v="WA"/>
    <x v="5"/>
    <n v="2013"/>
    <n v="2013"/>
    <n v="16298441"/>
    <n v="1"/>
    <x v="0"/>
    <s v="I"/>
    <n v="21"/>
    <n v="21"/>
    <n v="0"/>
    <n v="672"/>
  </r>
  <r>
    <x v="0"/>
    <x v="0"/>
    <s v="WA"/>
    <x v="5"/>
    <n v="2013"/>
    <n v="2013"/>
    <n v="15146271"/>
    <n v="1"/>
    <x v="0"/>
    <s v="I"/>
    <n v="18"/>
    <n v="18"/>
    <n v="0"/>
    <n v="50"/>
  </r>
  <r>
    <x v="0"/>
    <x v="0"/>
    <s v="WA"/>
    <x v="5"/>
    <n v="2013"/>
    <n v="2013"/>
    <n v="14294854"/>
    <n v="3"/>
    <x v="0"/>
    <s v="I"/>
    <n v="87"/>
    <n v="29"/>
    <n v="0"/>
    <n v="590"/>
  </r>
  <r>
    <x v="0"/>
    <x v="0"/>
    <s v="WA"/>
    <x v="5"/>
    <n v="2013"/>
    <n v="2013"/>
    <n v="14741422"/>
    <n v="3"/>
    <x v="0"/>
    <s v="I"/>
    <n v="66"/>
    <n v="22"/>
    <n v="0"/>
    <n v="215"/>
  </r>
  <r>
    <x v="0"/>
    <x v="0"/>
    <s v="WA"/>
    <x v="5"/>
    <n v="2013"/>
    <n v="2013"/>
    <n v="16132988"/>
    <n v="1"/>
    <x v="0"/>
    <s v="I"/>
    <n v="22"/>
    <n v="22"/>
    <n v="0"/>
    <n v="53"/>
  </r>
  <r>
    <x v="0"/>
    <x v="0"/>
    <s v="WA"/>
    <x v="5"/>
    <n v="2013"/>
    <n v="2013"/>
    <n v="16780144"/>
    <n v="2"/>
    <x v="0"/>
    <s v="I"/>
    <n v="34"/>
    <n v="17"/>
    <n v="0"/>
    <n v="51"/>
  </r>
  <r>
    <x v="0"/>
    <x v="0"/>
    <s v="WA"/>
    <x v="5"/>
    <n v="2013"/>
    <n v="2013"/>
    <n v="19790622"/>
    <n v="1"/>
    <x v="0"/>
    <s v="I"/>
    <n v="0"/>
    <n v="0"/>
    <n v="0"/>
    <n v="2"/>
  </r>
  <r>
    <x v="0"/>
    <x v="0"/>
    <s v="WA"/>
    <x v="5"/>
    <n v="2013"/>
    <n v="2013"/>
    <n v="18940563"/>
    <n v="3"/>
    <x v="0"/>
    <s v="I"/>
    <n v="80"/>
    <n v="26.666666666666668"/>
    <n v="0"/>
    <n v="320"/>
  </r>
  <r>
    <x v="0"/>
    <x v="0"/>
    <s v="WA"/>
    <x v="5"/>
    <n v="2013"/>
    <n v="2013"/>
    <n v="500237298"/>
    <n v="1"/>
    <x v="0"/>
    <s v="I"/>
    <n v="1"/>
    <n v="1"/>
    <n v="0"/>
    <n v="16"/>
  </r>
  <r>
    <x v="0"/>
    <x v="0"/>
    <s v="WA"/>
    <x v="5"/>
    <n v="2013"/>
    <n v="2013"/>
    <n v="18702362"/>
    <n v="1"/>
    <x v="0"/>
    <s v="I"/>
    <n v="0"/>
    <n v="0"/>
    <n v="0"/>
    <n v="20"/>
  </r>
  <r>
    <x v="0"/>
    <x v="1"/>
    <s v="WA"/>
    <x v="5"/>
    <n v="2013"/>
    <n v="2013"/>
    <n v="360806412"/>
    <n v="2"/>
    <x v="1"/>
    <s v="I"/>
    <n v="34"/>
    <n v="17"/>
    <n v="0"/>
    <n v="17"/>
  </r>
  <r>
    <x v="0"/>
    <x v="1"/>
    <s v="WA"/>
    <x v="5"/>
    <n v="2013"/>
    <n v="2013"/>
    <n v="500218245"/>
    <n v="1"/>
    <x v="1"/>
    <s v="I"/>
    <n v="27"/>
    <n v="27"/>
    <n v="0"/>
    <n v="1"/>
  </r>
  <r>
    <x v="0"/>
    <x v="0"/>
    <s v="WA"/>
    <x v="5"/>
    <n v="2013"/>
    <n v="2013"/>
    <n v="17913173"/>
    <n v="1"/>
    <x v="0"/>
    <s v="I"/>
    <n v="6"/>
    <n v="6"/>
    <n v="0"/>
    <n v="81"/>
  </r>
  <r>
    <x v="0"/>
    <x v="0"/>
    <s v="WA"/>
    <x v="5"/>
    <n v="2013"/>
    <n v="2013"/>
    <n v="15700526"/>
    <n v="1"/>
    <x v="0"/>
    <s v="I"/>
    <n v="1"/>
    <n v="1"/>
    <n v="0"/>
    <n v="194"/>
  </r>
  <r>
    <x v="0"/>
    <x v="0"/>
    <s v="WA"/>
    <x v="5"/>
    <n v="2013"/>
    <n v="2013"/>
    <n v="16128088"/>
    <n v="1"/>
    <x v="0"/>
    <s v="I"/>
    <n v="19"/>
    <n v="19"/>
    <n v="0"/>
    <n v="54"/>
  </r>
  <r>
    <x v="0"/>
    <x v="0"/>
    <s v="WA"/>
    <x v="5"/>
    <n v="2013"/>
    <n v="2013"/>
    <n v="18221503"/>
    <n v="1"/>
    <x v="0"/>
    <s v="I"/>
    <n v="30"/>
    <n v="30"/>
    <n v="0"/>
    <n v="159"/>
  </r>
  <r>
    <x v="0"/>
    <x v="1"/>
    <s v="WA"/>
    <x v="5"/>
    <n v="2013"/>
    <n v="2013"/>
    <n v="500132364"/>
    <n v="1"/>
    <x v="1"/>
    <s v="I"/>
    <n v="32"/>
    <n v="32"/>
    <n v="0"/>
    <n v="4"/>
  </r>
  <r>
    <x v="0"/>
    <x v="0"/>
    <s v="WA"/>
    <x v="5"/>
    <n v="2013"/>
    <n v="2013"/>
    <n v="16117100"/>
    <n v="1"/>
    <x v="0"/>
    <s v="I"/>
    <n v="12"/>
    <n v="12"/>
    <n v="0"/>
    <n v="74"/>
  </r>
  <r>
    <x v="0"/>
    <x v="0"/>
    <s v="WA"/>
    <x v="5"/>
    <n v="2013"/>
    <n v="2013"/>
    <n v="19892714"/>
    <n v="1"/>
    <x v="0"/>
    <s v="I"/>
    <n v="10"/>
    <n v="10"/>
    <n v="0"/>
    <n v="40"/>
  </r>
  <r>
    <x v="0"/>
    <x v="1"/>
    <s v="WA"/>
    <x v="5"/>
    <n v="2013"/>
    <n v="2013"/>
    <n v="500137271"/>
    <n v="1"/>
    <x v="1"/>
    <s v="I"/>
    <n v="4"/>
    <n v="4"/>
    <n v="0"/>
    <n v="7"/>
  </r>
  <r>
    <x v="0"/>
    <x v="0"/>
    <s v="WA"/>
    <x v="5"/>
    <n v="2013"/>
    <n v="2013"/>
    <n v="17982871"/>
    <n v="3"/>
    <x v="0"/>
    <s v="I"/>
    <n v="71"/>
    <n v="23.666666666666664"/>
    <n v="0"/>
    <n v="505"/>
  </r>
  <r>
    <x v="0"/>
    <x v="0"/>
    <s v="WA"/>
    <x v="5"/>
    <n v="2013"/>
    <n v="2013"/>
    <n v="15426999"/>
    <n v="1"/>
    <x v="0"/>
    <s v="I"/>
    <n v="1"/>
    <n v="1"/>
    <n v="0"/>
    <n v="10"/>
  </r>
  <r>
    <x v="0"/>
    <x v="0"/>
    <s v="WA"/>
    <x v="5"/>
    <n v="2013"/>
    <n v="2013"/>
    <n v="16620458"/>
    <n v="2"/>
    <x v="0"/>
    <s v="I"/>
    <n v="66"/>
    <n v="33"/>
    <n v="0"/>
    <n v="460"/>
  </r>
  <r>
    <x v="0"/>
    <x v="0"/>
    <s v="WA"/>
    <x v="5"/>
    <n v="2013"/>
    <n v="2013"/>
    <n v="500230882"/>
    <n v="1"/>
    <x v="0"/>
    <s v="I"/>
    <n v="12"/>
    <n v="12"/>
    <n v="0"/>
    <n v="264"/>
  </r>
  <r>
    <x v="0"/>
    <x v="0"/>
    <s v="WA"/>
    <x v="5"/>
    <n v="2013"/>
    <n v="2013"/>
    <n v="18019145"/>
    <n v="1"/>
    <x v="0"/>
    <s v="I"/>
    <n v="21"/>
    <n v="21"/>
    <n v="0"/>
    <n v="30"/>
  </r>
  <r>
    <x v="0"/>
    <x v="0"/>
    <s v="WA"/>
    <x v="5"/>
    <n v="2013"/>
    <n v="2013"/>
    <n v="362102410"/>
    <n v="1"/>
    <x v="0"/>
    <s v="I"/>
    <n v="19"/>
    <n v="19"/>
    <n v="0"/>
    <n v="10"/>
  </r>
  <r>
    <x v="0"/>
    <x v="0"/>
    <s v="WA"/>
    <x v="5"/>
    <n v="2013"/>
    <n v="2013"/>
    <n v="17371221"/>
    <n v="2"/>
    <x v="0"/>
    <s v="I"/>
    <n v="35"/>
    <n v="17.5"/>
    <n v="0"/>
    <n v="110"/>
  </r>
  <r>
    <x v="0"/>
    <x v="0"/>
    <s v="WA"/>
    <x v="5"/>
    <n v="2013"/>
    <n v="2013"/>
    <n v="15447277"/>
    <n v="3"/>
    <x v="0"/>
    <s v="I"/>
    <n v="83"/>
    <n v="27.666666666666668"/>
    <n v="0"/>
    <n v="289"/>
  </r>
  <r>
    <x v="0"/>
    <x v="0"/>
    <s v="WA"/>
    <x v="5"/>
    <n v="2013"/>
    <n v="2013"/>
    <n v="14447420"/>
    <n v="1"/>
    <x v="0"/>
    <s v="I"/>
    <n v="0"/>
    <n v="0"/>
    <n v="0"/>
    <n v="50"/>
  </r>
  <r>
    <x v="0"/>
    <x v="0"/>
    <s v="WA"/>
    <x v="5"/>
    <n v="2013"/>
    <n v="2013"/>
    <n v="500023043"/>
    <n v="1"/>
    <x v="0"/>
    <s v="I"/>
    <n v="28"/>
    <n v="28"/>
    <n v="0"/>
    <n v="476"/>
  </r>
  <r>
    <x v="0"/>
    <x v="0"/>
    <s v="WA"/>
    <x v="5"/>
    <n v="2013"/>
    <n v="2013"/>
    <n v="500200998"/>
    <n v="1"/>
    <x v="0"/>
    <s v="I"/>
    <n v="15"/>
    <n v="15"/>
    <n v="0"/>
    <n v="47"/>
  </r>
  <r>
    <x v="1"/>
    <x v="1"/>
    <s v="WA"/>
    <x v="5"/>
    <n v="2013"/>
    <n v="2013"/>
    <n v="17114448"/>
    <n v="1"/>
    <x v="1"/>
    <s v="I"/>
    <n v="31"/>
    <n v="31"/>
    <n v="0"/>
    <n v="3"/>
  </r>
  <r>
    <x v="0"/>
    <x v="1"/>
    <s v="WA"/>
    <x v="5"/>
    <n v="2013"/>
    <n v="2013"/>
    <n v="500052689"/>
    <n v="1"/>
    <x v="1"/>
    <s v="I"/>
    <n v="4"/>
    <n v="4"/>
    <n v="0"/>
    <n v="2"/>
  </r>
  <r>
    <x v="0"/>
    <x v="0"/>
    <s v="WA"/>
    <x v="5"/>
    <n v="2013"/>
    <n v="2013"/>
    <n v="500052806"/>
    <n v="1"/>
    <x v="0"/>
    <s v="I"/>
    <n v="4"/>
    <n v="4"/>
    <n v="0"/>
    <n v="138"/>
  </r>
  <r>
    <x v="0"/>
    <x v="1"/>
    <s v="WA"/>
    <x v="5"/>
    <n v="2013"/>
    <n v="2013"/>
    <n v="500023058"/>
    <n v="2"/>
    <x v="1"/>
    <s v="I"/>
    <n v="36"/>
    <n v="18"/>
    <n v="0"/>
    <n v="4"/>
  </r>
  <r>
    <x v="0"/>
    <x v="0"/>
    <s v="WA"/>
    <x v="5"/>
    <n v="2013"/>
    <n v="2013"/>
    <n v="500261550"/>
    <n v="1"/>
    <x v="0"/>
    <s v="I"/>
    <n v="8"/>
    <n v="8"/>
    <n v="0"/>
    <n v="74"/>
  </r>
  <r>
    <x v="0"/>
    <x v="0"/>
    <s v="WA"/>
    <x v="5"/>
    <n v="2013"/>
    <n v="2013"/>
    <n v="15140600"/>
    <n v="2"/>
    <x v="0"/>
    <s v="I"/>
    <n v="50"/>
    <n v="25"/>
    <n v="0"/>
    <n v="230"/>
  </r>
  <r>
    <x v="0"/>
    <x v="1"/>
    <s v="WA"/>
    <x v="5"/>
    <n v="2013"/>
    <n v="2013"/>
    <n v="17658419"/>
    <n v="1"/>
    <x v="1"/>
    <s v="I"/>
    <n v="16"/>
    <n v="16"/>
    <n v="0"/>
    <n v="4"/>
  </r>
  <r>
    <x v="0"/>
    <x v="0"/>
    <s v="WA"/>
    <x v="5"/>
    <n v="2013"/>
    <n v="2013"/>
    <n v="500243590"/>
    <n v="1"/>
    <x v="0"/>
    <s v="I"/>
    <n v="25"/>
    <n v="25"/>
    <n v="0"/>
    <n v="668"/>
  </r>
  <r>
    <x v="0"/>
    <x v="1"/>
    <s v="WA"/>
    <x v="5"/>
    <n v="2013"/>
    <n v="2013"/>
    <n v="19219415"/>
    <n v="2"/>
    <x v="1"/>
    <s v="I"/>
    <n v="64"/>
    <n v="32"/>
    <n v="0"/>
    <n v="10"/>
  </r>
  <r>
    <x v="0"/>
    <x v="0"/>
    <s v="WA"/>
    <x v="5"/>
    <n v="2013"/>
    <n v="2013"/>
    <n v="19666555"/>
    <n v="2"/>
    <x v="0"/>
    <s v="I"/>
    <n v="43"/>
    <n v="21.5"/>
    <n v="0"/>
    <n v="409"/>
  </r>
  <r>
    <x v="0"/>
    <x v="0"/>
    <s v="WA"/>
    <x v="5"/>
    <n v="2013"/>
    <n v="2013"/>
    <n v="19627070"/>
    <n v="1"/>
    <x v="0"/>
    <s v="I"/>
    <n v="11"/>
    <n v="11"/>
    <n v="0"/>
    <n v="176"/>
  </r>
  <r>
    <x v="0"/>
    <x v="0"/>
    <s v="WA"/>
    <x v="5"/>
    <n v="2013"/>
    <n v="2013"/>
    <n v="19694386"/>
    <n v="1"/>
    <x v="0"/>
    <s v="I"/>
    <n v="5"/>
    <n v="5"/>
    <n v="0"/>
    <n v="224"/>
  </r>
  <r>
    <x v="0"/>
    <x v="1"/>
    <s v="WA"/>
    <x v="5"/>
    <n v="2013"/>
    <n v="2013"/>
    <n v="500039997"/>
    <n v="4"/>
    <x v="1"/>
    <s v="I"/>
    <n v="104"/>
    <n v="26"/>
    <n v="0"/>
    <n v="52"/>
  </r>
  <r>
    <x v="0"/>
    <x v="0"/>
    <s v="WA"/>
    <x v="5"/>
    <n v="2013"/>
    <n v="2013"/>
    <n v="500179445"/>
    <n v="1"/>
    <x v="0"/>
    <s v="I"/>
    <n v="0"/>
    <n v="0"/>
    <n v="0"/>
    <n v="14"/>
  </r>
  <r>
    <x v="0"/>
    <x v="1"/>
    <s v="WA"/>
    <x v="5"/>
    <n v="2013"/>
    <n v="2013"/>
    <n v="500044761"/>
    <n v="1"/>
    <x v="1"/>
    <s v="I"/>
    <n v="19"/>
    <n v="19"/>
    <n v="0"/>
    <n v="1"/>
  </r>
  <r>
    <x v="0"/>
    <x v="1"/>
    <s v="WA"/>
    <x v="5"/>
    <n v="2013"/>
    <n v="2013"/>
    <n v="500080223"/>
    <n v="3"/>
    <x v="1"/>
    <s v="I"/>
    <n v="95"/>
    <n v="31.666666666666668"/>
    <n v="0"/>
    <n v="9"/>
  </r>
  <r>
    <x v="0"/>
    <x v="0"/>
    <s v="WA"/>
    <x v="5"/>
    <n v="2013"/>
    <n v="2013"/>
    <n v="18104638"/>
    <n v="1"/>
    <x v="0"/>
    <s v="I"/>
    <n v="0"/>
    <n v="0"/>
    <n v="0"/>
    <n v="20"/>
  </r>
  <r>
    <x v="0"/>
    <x v="1"/>
    <s v="WA"/>
    <x v="5"/>
    <n v="2013"/>
    <n v="2013"/>
    <n v="436060836"/>
    <n v="1"/>
    <x v="1"/>
    <s v="I"/>
    <n v="6"/>
    <n v="6"/>
    <n v="0"/>
    <n v="7"/>
  </r>
  <r>
    <x v="0"/>
    <x v="0"/>
    <s v="WA"/>
    <x v="5"/>
    <n v="2013"/>
    <n v="2013"/>
    <n v="18298876"/>
    <n v="2"/>
    <x v="0"/>
    <s v="I"/>
    <n v="37"/>
    <n v="18.5"/>
    <n v="0"/>
    <n v="1000"/>
  </r>
  <r>
    <x v="0"/>
    <x v="1"/>
    <s v="WA"/>
    <x v="5"/>
    <n v="2013"/>
    <n v="2013"/>
    <n v="18650260"/>
    <n v="1"/>
    <x v="1"/>
    <s v="I"/>
    <n v="11"/>
    <n v="11"/>
    <n v="0"/>
    <n v="4"/>
  </r>
  <r>
    <x v="0"/>
    <x v="0"/>
    <s v="WA"/>
    <x v="5"/>
    <n v="2013"/>
    <n v="2013"/>
    <n v="17754493"/>
    <n v="1"/>
    <x v="0"/>
    <s v="I"/>
    <n v="0"/>
    <n v="0"/>
    <n v="0"/>
    <n v="10"/>
  </r>
  <r>
    <x v="0"/>
    <x v="1"/>
    <s v="WA"/>
    <x v="5"/>
    <n v="2013"/>
    <n v="2013"/>
    <n v="500044803"/>
    <n v="1"/>
    <x v="1"/>
    <s v="I"/>
    <n v="32"/>
    <n v="32"/>
    <n v="0"/>
    <n v="1"/>
  </r>
  <r>
    <x v="0"/>
    <x v="0"/>
    <s v="WA"/>
    <x v="5"/>
    <n v="2013"/>
    <n v="2013"/>
    <n v="18145029"/>
    <n v="1"/>
    <x v="0"/>
    <s v="I"/>
    <n v="24"/>
    <n v="24"/>
    <n v="0"/>
    <n v="90"/>
  </r>
  <r>
    <x v="0"/>
    <x v="0"/>
    <s v="WA"/>
    <x v="5"/>
    <n v="2013"/>
    <n v="2013"/>
    <n v="14677064"/>
    <n v="1"/>
    <x v="0"/>
    <s v="I"/>
    <n v="6"/>
    <n v="6"/>
    <n v="0"/>
    <n v="180"/>
  </r>
  <r>
    <x v="0"/>
    <x v="1"/>
    <s v="WA"/>
    <x v="5"/>
    <n v="2013"/>
    <n v="2013"/>
    <n v="15218821"/>
    <n v="1"/>
    <x v="1"/>
    <s v="I"/>
    <n v="13"/>
    <n v="13"/>
    <n v="0"/>
    <n v="2"/>
  </r>
  <r>
    <x v="0"/>
    <x v="0"/>
    <s v="WA"/>
    <x v="5"/>
    <n v="2013"/>
    <n v="2013"/>
    <n v="16007103"/>
    <n v="3"/>
    <x v="0"/>
    <s v="I"/>
    <n v="78"/>
    <n v="26"/>
    <n v="0"/>
    <n v="685"/>
  </r>
  <r>
    <x v="0"/>
    <x v="0"/>
    <s v="WA"/>
    <x v="5"/>
    <n v="2013"/>
    <n v="2013"/>
    <n v="17080780"/>
    <n v="1"/>
    <x v="0"/>
    <s v="I"/>
    <n v="0"/>
    <n v="0"/>
    <n v="0"/>
    <n v="20"/>
  </r>
  <r>
    <x v="0"/>
    <x v="1"/>
    <s v="WA"/>
    <x v="5"/>
    <n v="2013"/>
    <n v="2013"/>
    <n v="15071446"/>
    <n v="3"/>
    <x v="1"/>
    <s v="I"/>
    <n v="77"/>
    <n v="25.666666666666668"/>
    <n v="0"/>
    <n v="118"/>
  </r>
  <r>
    <x v="0"/>
    <x v="0"/>
    <s v="WA"/>
    <x v="5"/>
    <n v="2013"/>
    <n v="2013"/>
    <n v="14843861"/>
    <n v="2"/>
    <x v="0"/>
    <s v="I"/>
    <n v="52"/>
    <n v="26"/>
    <n v="0"/>
    <n v="270"/>
  </r>
  <r>
    <x v="0"/>
    <x v="1"/>
    <s v="WA"/>
    <x v="5"/>
    <n v="2013"/>
    <n v="2013"/>
    <n v="500210709"/>
    <n v="1"/>
    <x v="1"/>
    <s v="I"/>
    <n v="5"/>
    <n v="5"/>
    <n v="0"/>
    <n v="2"/>
  </r>
  <r>
    <x v="0"/>
    <x v="1"/>
    <s v="WA"/>
    <x v="5"/>
    <n v="2013"/>
    <n v="2013"/>
    <n v="17087062"/>
    <n v="2"/>
    <x v="1"/>
    <s v="I"/>
    <n v="55"/>
    <n v="27.5"/>
    <n v="0"/>
    <n v="13"/>
  </r>
  <r>
    <x v="0"/>
    <x v="0"/>
    <s v="WA"/>
    <x v="5"/>
    <n v="2013"/>
    <n v="2013"/>
    <n v="15689500"/>
    <n v="1"/>
    <x v="0"/>
    <s v="I"/>
    <n v="4"/>
    <n v="4"/>
    <n v="0"/>
    <n v="204"/>
  </r>
  <r>
    <x v="0"/>
    <x v="0"/>
    <s v="WA"/>
    <x v="5"/>
    <n v="2013"/>
    <n v="2013"/>
    <n v="19113581"/>
    <n v="1"/>
    <x v="0"/>
    <s v="I"/>
    <n v="29"/>
    <n v="29"/>
    <n v="0"/>
    <n v="240"/>
  </r>
  <r>
    <x v="0"/>
    <x v="1"/>
    <s v="WA"/>
    <x v="5"/>
    <n v="2013"/>
    <n v="2013"/>
    <n v="14047582"/>
    <n v="1"/>
    <x v="1"/>
    <s v="I"/>
    <n v="17"/>
    <n v="17"/>
    <n v="0"/>
    <n v="7"/>
  </r>
  <r>
    <x v="0"/>
    <x v="1"/>
    <s v="WA"/>
    <x v="5"/>
    <n v="2013"/>
    <n v="2013"/>
    <n v="14882636"/>
    <n v="3"/>
    <x v="1"/>
    <s v="I"/>
    <n v="85"/>
    <n v="28.333333333333336"/>
    <n v="0"/>
    <n v="26"/>
  </r>
  <r>
    <x v="0"/>
    <x v="0"/>
    <s v="WA"/>
    <x v="5"/>
    <n v="2013"/>
    <n v="2013"/>
    <n v="19008927"/>
    <n v="1"/>
    <x v="0"/>
    <s v="I"/>
    <n v="3"/>
    <n v="3"/>
    <n v="0"/>
    <n v="30"/>
  </r>
  <r>
    <x v="0"/>
    <x v="0"/>
    <s v="WA"/>
    <x v="5"/>
    <n v="2013"/>
    <n v="2013"/>
    <n v="19265837"/>
    <n v="1"/>
    <x v="0"/>
    <s v="I"/>
    <n v="0"/>
    <n v="0"/>
    <n v="0"/>
    <n v="10"/>
  </r>
  <r>
    <x v="0"/>
    <x v="0"/>
    <s v="WA"/>
    <x v="5"/>
    <n v="2013"/>
    <n v="2013"/>
    <n v="500151668"/>
    <n v="1"/>
    <x v="0"/>
    <s v="I"/>
    <n v="8"/>
    <n v="8"/>
    <n v="0"/>
    <n v="1"/>
  </r>
  <r>
    <x v="0"/>
    <x v="1"/>
    <s v="WA"/>
    <x v="5"/>
    <n v="2013"/>
    <n v="2013"/>
    <n v="15921244"/>
    <n v="2"/>
    <x v="1"/>
    <s v="I"/>
    <n v="57"/>
    <n v="28.5"/>
    <n v="0"/>
    <n v="21"/>
  </r>
  <r>
    <x v="0"/>
    <x v="1"/>
    <s v="WA"/>
    <x v="5"/>
    <n v="2013"/>
    <n v="2013"/>
    <n v="16338642"/>
    <n v="2"/>
    <x v="1"/>
    <s v="I"/>
    <n v="61"/>
    <n v="30.5"/>
    <n v="0"/>
    <n v="42"/>
  </r>
  <r>
    <x v="0"/>
    <x v="0"/>
    <s v="WA"/>
    <x v="5"/>
    <n v="2013"/>
    <n v="2013"/>
    <n v="16296571"/>
    <n v="1"/>
    <x v="0"/>
    <s v="I"/>
    <n v="8"/>
    <n v="8"/>
    <n v="0"/>
    <n v="38"/>
  </r>
  <r>
    <x v="0"/>
    <x v="1"/>
    <s v="WA"/>
    <x v="5"/>
    <n v="2013"/>
    <n v="2013"/>
    <n v="500236615"/>
    <n v="3"/>
    <x v="1"/>
    <s v="I"/>
    <n v="65"/>
    <n v="21.666666666666664"/>
    <n v="0"/>
    <n v="15"/>
  </r>
  <r>
    <x v="0"/>
    <x v="0"/>
    <s v="WA"/>
    <x v="5"/>
    <n v="2013"/>
    <n v="2013"/>
    <n v="16888386"/>
    <n v="3"/>
    <x v="0"/>
    <s v="I"/>
    <n v="93"/>
    <n v="31"/>
    <n v="0"/>
    <n v="270"/>
  </r>
  <r>
    <x v="0"/>
    <x v="0"/>
    <s v="WA"/>
    <x v="5"/>
    <n v="2013"/>
    <n v="2013"/>
    <n v="19602420"/>
    <n v="1"/>
    <x v="0"/>
    <s v="I"/>
    <n v="35"/>
    <n v="35"/>
    <n v="0"/>
    <n v="3"/>
  </r>
  <r>
    <x v="0"/>
    <x v="0"/>
    <s v="WA"/>
    <x v="5"/>
    <n v="2013"/>
    <n v="2013"/>
    <n v="19563350"/>
    <n v="1"/>
    <x v="0"/>
    <s v="I"/>
    <n v="14"/>
    <n v="14"/>
    <n v="0"/>
    <n v="55"/>
  </r>
  <r>
    <x v="0"/>
    <x v="0"/>
    <s v="WA"/>
    <x v="5"/>
    <n v="2013"/>
    <n v="2013"/>
    <n v="18362947"/>
    <n v="1"/>
    <x v="0"/>
    <s v="I"/>
    <n v="16"/>
    <n v="16"/>
    <n v="0"/>
    <n v="70"/>
  </r>
  <r>
    <x v="0"/>
    <x v="1"/>
    <s v="WA"/>
    <x v="5"/>
    <n v="2013"/>
    <n v="2013"/>
    <n v="500008155"/>
    <n v="2"/>
    <x v="1"/>
    <s v="I"/>
    <n v="57"/>
    <n v="28.5"/>
    <n v="0"/>
    <n v="47"/>
  </r>
  <r>
    <x v="0"/>
    <x v="0"/>
    <s v="WA"/>
    <x v="5"/>
    <n v="2013"/>
    <n v="2013"/>
    <n v="16236048"/>
    <n v="2"/>
    <x v="0"/>
    <s v="I"/>
    <n v="59"/>
    <n v="29.5"/>
    <n v="0"/>
    <n v="220"/>
  </r>
  <r>
    <x v="0"/>
    <x v="0"/>
    <s v="WA"/>
    <x v="5"/>
    <n v="2013"/>
    <n v="2013"/>
    <n v="18075447"/>
    <n v="1"/>
    <x v="0"/>
    <s v="I"/>
    <n v="19"/>
    <n v="19"/>
    <n v="0"/>
    <n v="680"/>
  </r>
  <r>
    <x v="1"/>
    <x v="1"/>
    <s v="WA"/>
    <x v="5"/>
    <n v="2013"/>
    <n v="2013"/>
    <n v="15411638"/>
    <n v="1"/>
    <x v="1"/>
    <s v="I"/>
    <n v="33"/>
    <n v="33"/>
    <n v="0"/>
    <n v="100"/>
  </r>
  <r>
    <x v="1"/>
    <x v="0"/>
    <s v="WA"/>
    <x v="5"/>
    <n v="2013"/>
    <n v="2013"/>
    <n v="18913960"/>
    <n v="1"/>
    <x v="0"/>
    <s v="I"/>
    <n v="29"/>
    <n v="29"/>
    <n v="0"/>
    <n v="30"/>
  </r>
  <r>
    <x v="0"/>
    <x v="1"/>
    <s v="WA"/>
    <x v="5"/>
    <n v="2013"/>
    <n v="2013"/>
    <n v="372902405"/>
    <n v="1"/>
    <x v="1"/>
    <s v="I"/>
    <n v="0"/>
    <n v="0"/>
    <n v="0"/>
    <n v="6"/>
  </r>
  <r>
    <x v="0"/>
    <x v="1"/>
    <s v="WA"/>
    <x v="5"/>
    <n v="2013"/>
    <n v="2013"/>
    <n v="15669682"/>
    <n v="2"/>
    <x v="1"/>
    <s v="I"/>
    <n v="59"/>
    <n v="29.5"/>
    <n v="0"/>
    <n v="29"/>
  </r>
  <r>
    <x v="0"/>
    <x v="1"/>
    <s v="WA"/>
    <x v="5"/>
    <n v="2013"/>
    <n v="2013"/>
    <n v="14175723"/>
    <n v="1"/>
    <x v="1"/>
    <s v="I"/>
    <n v="11"/>
    <n v="11"/>
    <n v="0"/>
    <n v="14"/>
  </r>
  <r>
    <x v="0"/>
    <x v="0"/>
    <s v="WA"/>
    <x v="5"/>
    <n v="2013"/>
    <n v="2013"/>
    <n v="18000931"/>
    <n v="1"/>
    <x v="0"/>
    <s v="I"/>
    <n v="1"/>
    <n v="1"/>
    <n v="0"/>
    <n v="170"/>
  </r>
  <r>
    <x v="0"/>
    <x v="1"/>
    <s v="WA"/>
    <x v="5"/>
    <n v="2013"/>
    <n v="2013"/>
    <n v="500003139"/>
    <n v="2"/>
    <x v="1"/>
    <s v="I"/>
    <n v="55"/>
    <n v="27.5"/>
    <n v="0"/>
    <n v="18"/>
  </r>
  <r>
    <x v="0"/>
    <x v="0"/>
    <s v="WA"/>
    <x v="5"/>
    <n v="2013"/>
    <n v="2013"/>
    <n v="500151965"/>
    <n v="3"/>
    <x v="0"/>
    <s v="I"/>
    <n v="94"/>
    <n v="31.333333333333332"/>
    <n v="0"/>
    <n v="3263"/>
  </r>
  <r>
    <x v="0"/>
    <x v="1"/>
    <s v="WA"/>
    <x v="5"/>
    <n v="2013"/>
    <n v="2013"/>
    <n v="500199335"/>
    <n v="2"/>
    <x v="1"/>
    <s v="I"/>
    <n v="46"/>
    <n v="23"/>
    <n v="0"/>
    <n v="17"/>
  </r>
  <r>
    <x v="0"/>
    <x v="1"/>
    <s v="WA"/>
    <x v="5"/>
    <n v="2013"/>
    <n v="2013"/>
    <n v="500083043"/>
    <n v="1"/>
    <x v="1"/>
    <s v="I"/>
    <n v="20"/>
    <n v="20"/>
    <n v="0"/>
    <n v="38"/>
  </r>
  <r>
    <x v="1"/>
    <x v="0"/>
    <s v="WA"/>
    <x v="5"/>
    <n v="2013"/>
    <n v="2013"/>
    <n v="500006725"/>
    <n v="1"/>
    <x v="0"/>
    <s v="I"/>
    <n v="1"/>
    <n v="1"/>
    <n v="0"/>
    <n v="103"/>
  </r>
  <r>
    <x v="0"/>
    <x v="0"/>
    <s v="WA"/>
    <x v="5"/>
    <n v="2013"/>
    <n v="2013"/>
    <n v="18059093"/>
    <n v="1"/>
    <x v="0"/>
    <s v="I"/>
    <n v="16"/>
    <n v="16"/>
    <n v="0"/>
    <n v="102"/>
  </r>
  <r>
    <x v="0"/>
    <x v="0"/>
    <s v="WA"/>
    <x v="5"/>
    <n v="2013"/>
    <n v="2013"/>
    <n v="18099134"/>
    <n v="1"/>
    <x v="0"/>
    <s v="I"/>
    <n v="7"/>
    <n v="7"/>
    <n v="0"/>
    <n v="45"/>
  </r>
  <r>
    <x v="0"/>
    <x v="0"/>
    <s v="WA"/>
    <x v="5"/>
    <n v="2013"/>
    <n v="2013"/>
    <n v="15978391"/>
    <n v="1"/>
    <x v="0"/>
    <s v="I"/>
    <n v="13"/>
    <n v="13"/>
    <n v="0"/>
    <n v="90"/>
  </r>
  <r>
    <x v="0"/>
    <x v="1"/>
    <s v="WA"/>
    <x v="5"/>
    <n v="2013"/>
    <n v="2013"/>
    <n v="14108679"/>
    <n v="1"/>
    <x v="2"/>
    <s v="I"/>
    <n v="1"/>
    <n v="1"/>
    <n v="0"/>
    <n v="9537"/>
  </r>
  <r>
    <x v="0"/>
    <x v="0"/>
    <s v="WA"/>
    <x v="5"/>
    <n v="2013"/>
    <n v="2013"/>
    <n v="18963407"/>
    <n v="1"/>
    <x v="0"/>
    <s v="I"/>
    <n v="11"/>
    <n v="11"/>
    <n v="0"/>
    <n v="184"/>
  </r>
  <r>
    <x v="0"/>
    <x v="0"/>
    <s v="WA"/>
    <x v="5"/>
    <n v="2013"/>
    <n v="2013"/>
    <n v="18983725"/>
    <n v="2"/>
    <x v="0"/>
    <s v="I"/>
    <n v="65"/>
    <n v="32.5"/>
    <n v="0"/>
    <n v="690"/>
  </r>
  <r>
    <x v="0"/>
    <x v="1"/>
    <s v="WA"/>
    <x v="5"/>
    <n v="2013"/>
    <n v="2013"/>
    <n v="500203453"/>
    <n v="1"/>
    <x v="1"/>
    <s v="I"/>
    <n v="29"/>
    <n v="29"/>
    <n v="0"/>
    <n v="17"/>
  </r>
  <r>
    <x v="0"/>
    <x v="0"/>
    <s v="WA"/>
    <x v="5"/>
    <n v="2013"/>
    <n v="2013"/>
    <n v="500293878"/>
    <n v="2"/>
    <x v="0"/>
    <s v="I"/>
    <n v="65"/>
    <n v="32.5"/>
    <n v="0"/>
    <n v="78"/>
  </r>
  <r>
    <x v="0"/>
    <x v="1"/>
    <s v="WA"/>
    <x v="5"/>
    <n v="2013"/>
    <n v="2013"/>
    <n v="440553706"/>
    <n v="1"/>
    <x v="1"/>
    <s v="I"/>
    <n v="5"/>
    <n v="5"/>
    <n v="0"/>
    <n v="7"/>
  </r>
  <r>
    <x v="0"/>
    <x v="0"/>
    <s v="WA"/>
    <x v="5"/>
    <n v="2013"/>
    <n v="2013"/>
    <n v="17780473"/>
    <n v="2"/>
    <x v="0"/>
    <s v="I"/>
    <n v="62"/>
    <n v="31"/>
    <n v="0"/>
    <n v="540"/>
  </r>
  <r>
    <x v="0"/>
    <x v="0"/>
    <s v="WA"/>
    <x v="5"/>
    <n v="2013"/>
    <n v="2013"/>
    <n v="19889373"/>
    <n v="1"/>
    <x v="0"/>
    <s v="I"/>
    <n v="26"/>
    <n v="26"/>
    <n v="0"/>
    <n v="70"/>
  </r>
  <r>
    <x v="0"/>
    <x v="0"/>
    <s v="WA"/>
    <x v="5"/>
    <n v="2013"/>
    <n v="2013"/>
    <n v="17204762"/>
    <n v="1"/>
    <x v="0"/>
    <s v="I"/>
    <n v="30"/>
    <n v="30"/>
    <n v="0"/>
    <n v="1"/>
  </r>
  <r>
    <x v="0"/>
    <x v="0"/>
    <s v="WA"/>
    <x v="5"/>
    <n v="2013"/>
    <n v="2013"/>
    <n v="19863244"/>
    <n v="1"/>
    <x v="0"/>
    <s v="I"/>
    <n v="30"/>
    <n v="30"/>
    <n v="0"/>
    <n v="10"/>
  </r>
  <r>
    <x v="0"/>
    <x v="0"/>
    <s v="WA"/>
    <x v="5"/>
    <n v="2013"/>
    <n v="2013"/>
    <n v="18713796"/>
    <n v="1"/>
    <x v="0"/>
    <s v="I"/>
    <n v="4"/>
    <n v="4"/>
    <n v="0"/>
    <n v="100"/>
  </r>
  <r>
    <x v="0"/>
    <x v="1"/>
    <s v="WA"/>
    <x v="5"/>
    <n v="2013"/>
    <n v="2013"/>
    <n v="18864667"/>
    <n v="1"/>
    <x v="1"/>
    <s v="I"/>
    <n v="7"/>
    <n v="7"/>
    <n v="0"/>
    <n v="4"/>
  </r>
  <r>
    <x v="0"/>
    <x v="0"/>
    <s v="WA"/>
    <x v="5"/>
    <n v="2013"/>
    <n v="2013"/>
    <n v="19542284"/>
    <n v="1"/>
    <x v="0"/>
    <s v="I"/>
    <n v="29"/>
    <n v="29"/>
    <n v="0"/>
    <n v="2"/>
  </r>
  <r>
    <x v="0"/>
    <x v="1"/>
    <s v="WA"/>
    <x v="5"/>
    <n v="2013"/>
    <n v="2013"/>
    <n v="421804906"/>
    <n v="1"/>
    <x v="1"/>
    <s v="I"/>
    <n v="29"/>
    <n v="29"/>
    <n v="0"/>
    <n v="3"/>
  </r>
  <r>
    <x v="0"/>
    <x v="0"/>
    <s v="WA"/>
    <x v="5"/>
    <n v="2013"/>
    <n v="2013"/>
    <n v="17833713"/>
    <n v="1"/>
    <x v="0"/>
    <s v="I"/>
    <n v="8"/>
    <n v="8"/>
    <n v="0"/>
    <n v="220"/>
  </r>
  <r>
    <x v="0"/>
    <x v="1"/>
    <s v="WA"/>
    <x v="5"/>
    <n v="2013"/>
    <n v="2013"/>
    <n v="404006450"/>
    <n v="3"/>
    <x v="1"/>
    <s v="I"/>
    <n v="95"/>
    <n v="31.666666666666668"/>
    <n v="0"/>
    <n v="20"/>
  </r>
  <r>
    <x v="0"/>
    <x v="1"/>
    <s v="WA"/>
    <x v="5"/>
    <n v="2013"/>
    <n v="2013"/>
    <n v="16006465"/>
    <n v="3"/>
    <x v="1"/>
    <s v="I"/>
    <n v="84"/>
    <n v="28"/>
    <n v="0"/>
    <n v="66"/>
  </r>
  <r>
    <x v="0"/>
    <x v="0"/>
    <s v="WA"/>
    <x v="5"/>
    <n v="2013"/>
    <n v="2013"/>
    <n v="19725425"/>
    <n v="2"/>
    <x v="0"/>
    <s v="I"/>
    <n v="61"/>
    <n v="30.5"/>
    <n v="0"/>
    <n v="25"/>
  </r>
  <r>
    <x v="0"/>
    <x v="0"/>
    <s v="WA"/>
    <x v="5"/>
    <n v="2013"/>
    <n v="2013"/>
    <n v="15657503"/>
    <n v="1"/>
    <x v="0"/>
    <s v="I"/>
    <n v="0"/>
    <n v="0"/>
    <n v="0"/>
    <n v="10"/>
  </r>
  <r>
    <x v="0"/>
    <x v="0"/>
    <s v="WA"/>
    <x v="5"/>
    <n v="2013"/>
    <n v="2013"/>
    <n v="16741571"/>
    <n v="1"/>
    <x v="0"/>
    <s v="I"/>
    <n v="15"/>
    <n v="15"/>
    <n v="0"/>
    <n v="230"/>
  </r>
  <r>
    <x v="0"/>
    <x v="1"/>
    <s v="WA"/>
    <x v="5"/>
    <n v="2013"/>
    <n v="2013"/>
    <n v="14185141"/>
    <n v="2"/>
    <x v="1"/>
    <s v="I"/>
    <n v="59"/>
    <n v="29.5"/>
    <n v="0"/>
    <n v="36"/>
  </r>
  <r>
    <x v="1"/>
    <x v="0"/>
    <s v="WA"/>
    <x v="5"/>
    <n v="2013"/>
    <n v="2013"/>
    <n v="14881871"/>
    <n v="1"/>
    <x v="0"/>
    <s v="I"/>
    <n v="18"/>
    <n v="18"/>
    <n v="0"/>
    <n v="160"/>
  </r>
  <r>
    <x v="0"/>
    <x v="1"/>
    <s v="WA"/>
    <x v="5"/>
    <n v="2013"/>
    <n v="2013"/>
    <n v="500030261"/>
    <n v="2"/>
    <x v="1"/>
    <s v="I"/>
    <n v="62"/>
    <n v="31"/>
    <n v="0"/>
    <n v="45"/>
  </r>
  <r>
    <x v="0"/>
    <x v="0"/>
    <s v="WA"/>
    <x v="5"/>
    <n v="2013"/>
    <n v="2013"/>
    <n v="19951815"/>
    <n v="1"/>
    <x v="0"/>
    <s v="I"/>
    <n v="24"/>
    <n v="24"/>
    <n v="0"/>
    <n v="1323"/>
  </r>
  <r>
    <x v="1"/>
    <x v="0"/>
    <s v="WA"/>
    <x v="5"/>
    <n v="2013"/>
    <n v="2013"/>
    <n v="19866383"/>
    <n v="2"/>
    <x v="0"/>
    <s v="I"/>
    <n v="60"/>
    <n v="30"/>
    <n v="0"/>
    <n v="77"/>
  </r>
  <r>
    <x v="0"/>
    <x v="1"/>
    <s v="WA"/>
    <x v="5"/>
    <n v="2013"/>
    <n v="2013"/>
    <n v="373507327"/>
    <n v="2"/>
    <x v="1"/>
    <s v="I"/>
    <n v="62"/>
    <n v="31"/>
    <n v="0"/>
    <n v="31"/>
  </r>
  <r>
    <x v="0"/>
    <x v="0"/>
    <s v="WA"/>
    <x v="5"/>
    <n v="2013"/>
    <n v="2013"/>
    <n v="17485971"/>
    <n v="1"/>
    <x v="0"/>
    <s v="I"/>
    <n v="30"/>
    <n v="30"/>
    <n v="0"/>
    <n v="430"/>
  </r>
  <r>
    <x v="0"/>
    <x v="0"/>
    <s v="WA"/>
    <x v="5"/>
    <n v="2013"/>
    <n v="2013"/>
    <n v="500127729"/>
    <n v="1"/>
    <x v="0"/>
    <s v="I"/>
    <n v="12"/>
    <n v="12"/>
    <n v="0"/>
    <n v="47"/>
  </r>
  <r>
    <x v="0"/>
    <x v="0"/>
    <s v="WA"/>
    <x v="5"/>
    <n v="2013"/>
    <n v="2013"/>
    <n v="380764834"/>
    <n v="1"/>
    <x v="0"/>
    <s v="I"/>
    <n v="26"/>
    <n v="26"/>
    <n v="0"/>
    <n v="170"/>
  </r>
  <r>
    <x v="1"/>
    <x v="1"/>
    <s v="WA"/>
    <x v="5"/>
    <n v="2013"/>
    <n v="2013"/>
    <n v="14605612"/>
    <n v="1"/>
    <x v="1"/>
    <s v="I"/>
    <n v="15"/>
    <n v="15"/>
    <n v="0"/>
    <n v="283"/>
  </r>
  <r>
    <x v="0"/>
    <x v="0"/>
    <s v="WA"/>
    <x v="5"/>
    <n v="2013"/>
    <n v="2013"/>
    <n v="19863420"/>
    <n v="1"/>
    <x v="0"/>
    <s v="I"/>
    <n v="0"/>
    <n v="0"/>
    <n v="0"/>
    <n v="10"/>
  </r>
  <r>
    <x v="0"/>
    <x v="0"/>
    <s v="WA"/>
    <x v="5"/>
    <n v="2013"/>
    <n v="2013"/>
    <n v="14620477"/>
    <n v="1"/>
    <x v="0"/>
    <s v="I"/>
    <n v="22"/>
    <n v="22"/>
    <n v="0"/>
    <n v="370"/>
  </r>
  <r>
    <x v="1"/>
    <x v="0"/>
    <s v="WA"/>
    <x v="5"/>
    <n v="2013"/>
    <n v="2013"/>
    <n v="16267052"/>
    <n v="1"/>
    <x v="0"/>
    <s v="I"/>
    <n v="14"/>
    <n v="14"/>
    <n v="0"/>
    <n v="160"/>
  </r>
  <r>
    <x v="0"/>
    <x v="0"/>
    <s v="WA"/>
    <x v="5"/>
    <n v="2013"/>
    <n v="2013"/>
    <n v="14054248"/>
    <n v="2"/>
    <x v="0"/>
    <s v="I"/>
    <n v="46"/>
    <n v="23"/>
    <n v="0"/>
    <n v="106"/>
  </r>
  <r>
    <x v="0"/>
    <x v="0"/>
    <s v="WA"/>
    <x v="5"/>
    <n v="2013"/>
    <n v="2013"/>
    <n v="500277950"/>
    <n v="2"/>
    <x v="0"/>
    <s v="I"/>
    <n v="39"/>
    <n v="19.5"/>
    <n v="0"/>
    <n v="625"/>
  </r>
  <r>
    <x v="0"/>
    <x v="0"/>
    <s v="WA"/>
    <x v="5"/>
    <n v="2013"/>
    <n v="2013"/>
    <n v="15752244"/>
    <n v="1"/>
    <x v="0"/>
    <s v="I"/>
    <n v="28"/>
    <n v="28"/>
    <n v="0"/>
    <n v="1"/>
  </r>
  <r>
    <x v="0"/>
    <x v="0"/>
    <s v="WA"/>
    <x v="5"/>
    <n v="2013"/>
    <n v="2013"/>
    <n v="500216743"/>
    <n v="1"/>
    <x v="0"/>
    <s v="I"/>
    <n v="33"/>
    <n v="33"/>
    <n v="0"/>
    <n v="1"/>
  </r>
  <r>
    <x v="0"/>
    <x v="0"/>
    <s v="WA"/>
    <x v="5"/>
    <n v="2013"/>
    <n v="2013"/>
    <n v="19694650"/>
    <n v="1"/>
    <x v="0"/>
    <s v="I"/>
    <n v="14"/>
    <n v="14"/>
    <n v="0"/>
    <n v="60"/>
  </r>
  <r>
    <x v="0"/>
    <x v="0"/>
    <s v="WA"/>
    <x v="5"/>
    <n v="2013"/>
    <n v="2013"/>
    <n v="500252583"/>
    <n v="1"/>
    <x v="0"/>
    <s v="I"/>
    <n v="1"/>
    <n v="1"/>
    <n v="0"/>
    <n v="33"/>
  </r>
  <r>
    <x v="0"/>
    <x v="1"/>
    <s v="WA"/>
    <x v="5"/>
    <n v="2013"/>
    <n v="2013"/>
    <n v="18034688"/>
    <n v="1"/>
    <x v="1"/>
    <s v="I"/>
    <n v="17"/>
    <n v="17"/>
    <n v="0"/>
    <n v="3"/>
  </r>
  <r>
    <x v="0"/>
    <x v="0"/>
    <s v="WA"/>
    <x v="5"/>
    <n v="2013"/>
    <n v="2013"/>
    <n v="14125331"/>
    <n v="1"/>
    <x v="2"/>
    <s v="I"/>
    <n v="1"/>
    <n v="1"/>
    <n v="0"/>
    <n v="98980"/>
  </r>
  <r>
    <x v="0"/>
    <x v="0"/>
    <s v="WA"/>
    <x v="5"/>
    <n v="2013"/>
    <n v="2013"/>
    <n v="19119289"/>
    <n v="1"/>
    <x v="0"/>
    <s v="I"/>
    <n v="26"/>
    <n v="26"/>
    <n v="0"/>
    <n v="192"/>
  </r>
  <r>
    <x v="0"/>
    <x v="0"/>
    <s v="WA"/>
    <x v="5"/>
    <n v="2013"/>
    <n v="2013"/>
    <n v="18391967"/>
    <n v="1"/>
    <x v="0"/>
    <s v="I"/>
    <n v="35"/>
    <n v="35"/>
    <n v="0"/>
    <n v="850"/>
  </r>
  <r>
    <x v="0"/>
    <x v="1"/>
    <s v="WA"/>
    <x v="5"/>
    <n v="2013"/>
    <n v="2013"/>
    <n v="14052418"/>
    <n v="1"/>
    <x v="1"/>
    <s v="I"/>
    <n v="15"/>
    <n v="15"/>
    <n v="0"/>
    <n v="49"/>
  </r>
  <r>
    <x v="0"/>
    <x v="0"/>
    <s v="WA"/>
    <x v="5"/>
    <n v="2013"/>
    <n v="2013"/>
    <n v="14052420"/>
    <n v="1"/>
    <x v="0"/>
    <s v="I"/>
    <n v="15"/>
    <n v="15"/>
    <n v="0"/>
    <n v="377"/>
  </r>
  <r>
    <x v="0"/>
    <x v="0"/>
    <s v="WA"/>
    <x v="5"/>
    <n v="2013"/>
    <n v="2013"/>
    <n v="500221591"/>
    <n v="1"/>
    <x v="0"/>
    <s v="I"/>
    <n v="1"/>
    <n v="1"/>
    <n v="0"/>
    <n v="187"/>
  </r>
  <r>
    <x v="0"/>
    <x v="1"/>
    <s v="WA"/>
    <x v="5"/>
    <n v="2013"/>
    <n v="2013"/>
    <n v="16833737"/>
    <n v="1"/>
    <x v="1"/>
    <s v="I"/>
    <n v="29"/>
    <n v="29"/>
    <n v="0"/>
    <n v="32"/>
  </r>
  <r>
    <x v="0"/>
    <x v="0"/>
    <s v="WA"/>
    <x v="5"/>
    <n v="2013"/>
    <n v="2013"/>
    <n v="392515244"/>
    <n v="1"/>
    <x v="0"/>
    <s v="I"/>
    <n v="1"/>
    <n v="1"/>
    <n v="0"/>
    <n v="440"/>
  </r>
  <r>
    <x v="0"/>
    <x v="0"/>
    <s v="WA"/>
    <x v="5"/>
    <n v="2013"/>
    <n v="2013"/>
    <n v="17581311"/>
    <n v="1"/>
    <x v="0"/>
    <s v="I"/>
    <n v="33"/>
    <n v="33"/>
    <n v="0"/>
    <n v="290"/>
  </r>
  <r>
    <x v="0"/>
    <x v="0"/>
    <s v="WA"/>
    <x v="5"/>
    <n v="2013"/>
    <n v="2013"/>
    <n v="16123875"/>
    <n v="1"/>
    <x v="0"/>
    <s v="I"/>
    <n v="3"/>
    <n v="3"/>
    <n v="0"/>
    <n v="58"/>
  </r>
  <r>
    <x v="0"/>
    <x v="1"/>
    <s v="WA"/>
    <x v="5"/>
    <n v="2013"/>
    <n v="2013"/>
    <n v="14931585"/>
    <n v="1"/>
    <x v="1"/>
    <s v="I"/>
    <n v="4"/>
    <n v="4"/>
    <n v="0"/>
    <n v="26"/>
  </r>
  <r>
    <x v="0"/>
    <x v="0"/>
    <s v="WA"/>
    <x v="5"/>
    <n v="2013"/>
    <n v="2013"/>
    <n v="14931587"/>
    <n v="1"/>
    <x v="0"/>
    <s v="I"/>
    <n v="4"/>
    <n v="4"/>
    <n v="0"/>
    <n v="77"/>
  </r>
  <r>
    <x v="0"/>
    <x v="1"/>
    <s v="WA"/>
    <x v="5"/>
    <n v="2013"/>
    <n v="2013"/>
    <n v="16117664"/>
    <n v="1"/>
    <x v="1"/>
    <s v="I"/>
    <n v="23"/>
    <n v="23"/>
    <n v="0"/>
    <n v="170"/>
  </r>
  <r>
    <x v="0"/>
    <x v="1"/>
    <s v="WA"/>
    <x v="6"/>
    <n v="2014"/>
    <n v="2014"/>
    <n v="16848139"/>
    <n v="2"/>
    <x v="1"/>
    <s v="I"/>
    <n v="63"/>
    <n v="31.5"/>
    <n v="0"/>
    <n v="75"/>
  </r>
  <r>
    <x v="0"/>
    <x v="0"/>
    <s v="WA"/>
    <x v="6"/>
    <n v="2014"/>
    <n v="2014"/>
    <n v="16944923"/>
    <n v="2"/>
    <x v="0"/>
    <s v="I"/>
    <n v="38"/>
    <n v="19"/>
    <n v="0"/>
    <n v="305"/>
  </r>
  <r>
    <x v="0"/>
    <x v="0"/>
    <s v="WA"/>
    <x v="6"/>
    <n v="2014"/>
    <n v="2014"/>
    <n v="17172379"/>
    <n v="1"/>
    <x v="0"/>
    <s v="I"/>
    <n v="33"/>
    <n v="33"/>
    <n v="0"/>
    <n v="10"/>
  </r>
  <r>
    <x v="0"/>
    <x v="0"/>
    <s v="WA"/>
    <x v="6"/>
    <n v="2014"/>
    <n v="2014"/>
    <n v="19397513"/>
    <n v="2"/>
    <x v="0"/>
    <s v="I"/>
    <n v="46"/>
    <n v="23"/>
    <n v="0"/>
    <n v="270"/>
  </r>
  <r>
    <x v="0"/>
    <x v="0"/>
    <s v="WA"/>
    <x v="6"/>
    <n v="2014"/>
    <n v="2014"/>
    <n v="500146029"/>
    <n v="2"/>
    <x v="0"/>
    <s v="I"/>
    <n v="60"/>
    <n v="30"/>
    <n v="0"/>
    <n v="197"/>
  </r>
  <r>
    <x v="0"/>
    <x v="0"/>
    <s v="WA"/>
    <x v="6"/>
    <n v="2014"/>
    <n v="2014"/>
    <n v="18344795"/>
    <n v="1"/>
    <x v="0"/>
    <s v="I"/>
    <n v="33"/>
    <n v="33"/>
    <n v="0"/>
    <n v="41"/>
  </r>
  <r>
    <x v="0"/>
    <x v="1"/>
    <s v="WA"/>
    <x v="6"/>
    <n v="2014"/>
    <n v="2014"/>
    <n v="17491967"/>
    <n v="2"/>
    <x v="1"/>
    <s v="I"/>
    <n v="62"/>
    <n v="31"/>
    <n v="0"/>
    <n v="274"/>
  </r>
  <r>
    <x v="0"/>
    <x v="0"/>
    <s v="WA"/>
    <x v="6"/>
    <n v="2014"/>
    <n v="2014"/>
    <n v="18061583"/>
    <n v="1"/>
    <x v="0"/>
    <s v="I"/>
    <n v="34"/>
    <n v="34"/>
    <n v="0"/>
    <n v="2388"/>
  </r>
  <r>
    <x v="0"/>
    <x v="0"/>
    <s v="WA"/>
    <x v="6"/>
    <n v="2014"/>
    <n v="2014"/>
    <n v="18506683"/>
    <n v="4"/>
    <x v="0"/>
    <s v="I"/>
    <n v="122"/>
    <n v="30.5"/>
    <n v="0"/>
    <n v="131"/>
  </r>
  <r>
    <x v="0"/>
    <x v="0"/>
    <s v="WA"/>
    <x v="6"/>
    <n v="2014"/>
    <n v="2014"/>
    <n v="500215636"/>
    <n v="1"/>
    <x v="0"/>
    <s v="I"/>
    <n v="6"/>
    <n v="6"/>
    <n v="0"/>
    <n v="300"/>
  </r>
  <r>
    <x v="0"/>
    <x v="0"/>
    <s v="WA"/>
    <x v="6"/>
    <n v="2014"/>
    <n v="2014"/>
    <n v="405129630"/>
    <n v="1"/>
    <x v="0"/>
    <s v="I"/>
    <n v="20"/>
    <n v="20"/>
    <n v="0"/>
    <n v="420"/>
  </r>
  <r>
    <x v="0"/>
    <x v="1"/>
    <s v="WA"/>
    <x v="6"/>
    <n v="2014"/>
    <n v="2014"/>
    <n v="18704793"/>
    <n v="2"/>
    <x v="1"/>
    <s v="I"/>
    <n v="38"/>
    <n v="19"/>
    <n v="0"/>
    <n v="17"/>
  </r>
  <r>
    <x v="0"/>
    <x v="0"/>
    <s v="WA"/>
    <x v="6"/>
    <n v="2014"/>
    <n v="2014"/>
    <n v="500116823"/>
    <n v="3"/>
    <x v="0"/>
    <s v="I"/>
    <n v="95"/>
    <n v="31.666666666666668"/>
    <n v="0"/>
    <n v="1014"/>
  </r>
  <r>
    <x v="0"/>
    <x v="0"/>
    <s v="WA"/>
    <x v="6"/>
    <n v="2014"/>
    <n v="2014"/>
    <n v="18023119"/>
    <n v="1"/>
    <x v="0"/>
    <s v="I"/>
    <n v="15"/>
    <n v="15"/>
    <n v="0"/>
    <n v="177"/>
  </r>
  <r>
    <x v="0"/>
    <x v="1"/>
    <s v="WA"/>
    <x v="6"/>
    <n v="2014"/>
    <n v="2014"/>
    <n v="15401096"/>
    <n v="1"/>
    <x v="1"/>
    <s v="I"/>
    <n v="31"/>
    <n v="31"/>
    <n v="0"/>
    <n v="5"/>
  </r>
  <r>
    <x v="0"/>
    <x v="1"/>
    <s v="WA"/>
    <x v="6"/>
    <n v="2014"/>
    <n v="2014"/>
    <n v="500133177"/>
    <n v="2"/>
    <x v="1"/>
    <s v="I"/>
    <n v="60"/>
    <n v="30"/>
    <n v="0"/>
    <n v="5"/>
  </r>
  <r>
    <x v="0"/>
    <x v="0"/>
    <s v="WA"/>
    <x v="6"/>
    <n v="2014"/>
    <n v="2014"/>
    <n v="500090978"/>
    <n v="1"/>
    <x v="0"/>
    <s v="I"/>
    <n v="6"/>
    <n v="6"/>
    <n v="0"/>
    <n v="125"/>
  </r>
  <r>
    <x v="0"/>
    <x v="0"/>
    <s v="WA"/>
    <x v="5"/>
    <n v="2013"/>
    <n v="2013"/>
    <n v="17618985"/>
    <n v="1"/>
    <x v="0"/>
    <s v="I"/>
    <n v="2"/>
    <n v="2"/>
    <n v="0"/>
    <n v="4"/>
  </r>
  <r>
    <x v="0"/>
    <x v="0"/>
    <s v="WA"/>
    <x v="5"/>
    <n v="2013"/>
    <n v="2013"/>
    <n v="17619509"/>
    <n v="1"/>
    <x v="0"/>
    <s v="I"/>
    <n v="1"/>
    <n v="1"/>
    <n v="0"/>
    <n v="3"/>
  </r>
  <r>
    <x v="0"/>
    <x v="0"/>
    <s v="WA"/>
    <x v="5"/>
    <n v="2014"/>
    <n v="2014"/>
    <n v="19589993"/>
    <n v="1"/>
    <x v="0"/>
    <s v="I"/>
    <n v="12"/>
    <n v="12"/>
    <n v="0"/>
    <n v="1"/>
  </r>
  <r>
    <x v="0"/>
    <x v="0"/>
    <s v="WA"/>
    <x v="6"/>
    <n v="2014"/>
    <n v="2014"/>
    <n v="17151565"/>
    <n v="1"/>
    <x v="0"/>
    <s v="I"/>
    <n v="34"/>
    <n v="34"/>
    <n v="0"/>
    <n v="90"/>
  </r>
  <r>
    <x v="0"/>
    <x v="1"/>
    <s v="WA"/>
    <x v="6"/>
    <n v="2014"/>
    <n v="2014"/>
    <n v="18900992"/>
    <n v="1"/>
    <x v="1"/>
    <s v="I"/>
    <n v="18"/>
    <n v="18"/>
    <n v="0"/>
    <n v="15"/>
  </r>
  <r>
    <x v="0"/>
    <x v="0"/>
    <s v="WA"/>
    <x v="6"/>
    <n v="2014"/>
    <n v="2014"/>
    <n v="500124634"/>
    <n v="1"/>
    <x v="0"/>
    <s v="I"/>
    <n v="0"/>
    <n v="0"/>
    <n v="0"/>
    <n v="21"/>
  </r>
  <r>
    <x v="0"/>
    <x v="0"/>
    <s v="WA"/>
    <x v="6"/>
    <n v="2014"/>
    <n v="2014"/>
    <n v="18313341"/>
    <n v="3"/>
    <x v="0"/>
    <s v="I"/>
    <n v="90"/>
    <n v="30"/>
    <n v="0"/>
    <n v="3"/>
  </r>
  <r>
    <x v="0"/>
    <x v="1"/>
    <s v="WA"/>
    <x v="6"/>
    <n v="2014"/>
    <n v="2014"/>
    <n v="434505613"/>
    <n v="2"/>
    <x v="1"/>
    <s v="I"/>
    <n v="61"/>
    <n v="30.5"/>
    <n v="0"/>
    <n v="202"/>
  </r>
  <r>
    <x v="0"/>
    <x v="0"/>
    <s v="WA"/>
    <x v="5"/>
    <n v="2014"/>
    <n v="2014"/>
    <n v="15873785"/>
    <n v="1"/>
    <x v="0"/>
    <s v="I"/>
    <n v="14"/>
    <n v="14"/>
    <n v="0"/>
    <n v="80"/>
  </r>
  <r>
    <x v="0"/>
    <x v="1"/>
    <s v="WA"/>
    <x v="6"/>
    <n v="2014"/>
    <n v="2014"/>
    <n v="500123229"/>
    <n v="1"/>
    <x v="1"/>
    <s v="I"/>
    <n v="30"/>
    <n v="30"/>
    <n v="0"/>
    <n v="1"/>
  </r>
  <r>
    <x v="0"/>
    <x v="1"/>
    <s v="WA"/>
    <x v="6"/>
    <n v="2014"/>
    <n v="2014"/>
    <n v="500110341"/>
    <n v="1"/>
    <x v="1"/>
    <s v="I"/>
    <n v="26"/>
    <n v="26"/>
    <n v="0"/>
    <n v="25"/>
  </r>
  <r>
    <x v="0"/>
    <x v="0"/>
    <s v="WA"/>
    <x v="6"/>
    <n v="2014"/>
    <n v="2014"/>
    <n v="15345219"/>
    <n v="3"/>
    <x v="0"/>
    <s v="I"/>
    <n v="91"/>
    <n v="30.333333333333332"/>
    <n v="0"/>
    <n v="270"/>
  </r>
  <r>
    <x v="0"/>
    <x v="0"/>
    <s v="WA"/>
    <x v="6"/>
    <n v="2014"/>
    <n v="2014"/>
    <n v="15497780"/>
    <n v="1"/>
    <x v="0"/>
    <s v="I"/>
    <n v="33"/>
    <n v="33"/>
    <n v="0"/>
    <n v="80"/>
  </r>
  <r>
    <x v="0"/>
    <x v="0"/>
    <s v="WA"/>
    <x v="6"/>
    <n v="2014"/>
    <n v="2014"/>
    <n v="500208164"/>
    <n v="1"/>
    <x v="0"/>
    <s v="I"/>
    <n v="31"/>
    <n v="31"/>
    <n v="0"/>
    <n v="1"/>
  </r>
  <r>
    <x v="0"/>
    <x v="1"/>
    <s v="WA"/>
    <x v="6"/>
    <n v="2014"/>
    <n v="2014"/>
    <n v="500271389"/>
    <n v="1"/>
    <x v="1"/>
    <s v="I"/>
    <n v="4"/>
    <n v="4"/>
    <n v="0"/>
    <n v="24"/>
  </r>
  <r>
    <x v="1"/>
    <x v="0"/>
    <s v="WA"/>
    <x v="6"/>
    <n v="2014"/>
    <n v="2014"/>
    <n v="16168338"/>
    <n v="1"/>
    <x v="0"/>
    <s v="I"/>
    <n v="4"/>
    <n v="4"/>
    <n v="0"/>
    <n v="560"/>
  </r>
  <r>
    <x v="0"/>
    <x v="0"/>
    <s v="WA"/>
    <x v="6"/>
    <n v="2014"/>
    <n v="2014"/>
    <n v="500176634"/>
    <n v="2"/>
    <x v="0"/>
    <s v="I"/>
    <n v="63"/>
    <n v="31.5"/>
    <n v="0"/>
    <n v="2060"/>
  </r>
  <r>
    <x v="0"/>
    <x v="0"/>
    <s v="WA"/>
    <x v="6"/>
    <n v="2014"/>
    <n v="2014"/>
    <n v="18902865"/>
    <n v="1"/>
    <x v="0"/>
    <s v="I"/>
    <n v="4"/>
    <n v="4"/>
    <n v="0"/>
    <n v="170"/>
  </r>
  <r>
    <x v="0"/>
    <x v="0"/>
    <s v="WA"/>
    <x v="6"/>
    <n v="2014"/>
    <n v="2014"/>
    <n v="15182301"/>
    <n v="1"/>
    <x v="0"/>
    <s v="I"/>
    <n v="31"/>
    <n v="31"/>
    <n v="0"/>
    <n v="950"/>
  </r>
  <r>
    <x v="0"/>
    <x v="0"/>
    <s v="WA"/>
    <x v="6"/>
    <n v="2014"/>
    <n v="2014"/>
    <n v="15145120"/>
    <n v="1"/>
    <x v="0"/>
    <s v="I"/>
    <n v="17"/>
    <n v="17"/>
    <n v="0"/>
    <n v="290"/>
  </r>
  <r>
    <x v="0"/>
    <x v="1"/>
    <s v="WA"/>
    <x v="6"/>
    <n v="2014"/>
    <n v="2014"/>
    <n v="14676860"/>
    <n v="1"/>
    <x v="1"/>
    <s v="I"/>
    <n v="27"/>
    <n v="27"/>
    <n v="0"/>
    <n v="1"/>
  </r>
  <r>
    <x v="1"/>
    <x v="0"/>
    <s v="WA"/>
    <x v="6"/>
    <n v="2014"/>
    <n v="2014"/>
    <n v="15133783"/>
    <n v="3"/>
    <x v="0"/>
    <s v="I"/>
    <n v="78"/>
    <n v="26"/>
    <n v="0"/>
    <n v="240"/>
  </r>
  <r>
    <x v="0"/>
    <x v="1"/>
    <s v="WA"/>
    <x v="6"/>
    <n v="2014"/>
    <n v="2014"/>
    <n v="16324438"/>
    <n v="1"/>
    <x v="1"/>
    <s v="I"/>
    <n v="10"/>
    <n v="10"/>
    <n v="0"/>
    <n v="45"/>
  </r>
  <r>
    <x v="0"/>
    <x v="0"/>
    <s v="WA"/>
    <x v="6"/>
    <n v="2014"/>
    <n v="2014"/>
    <n v="500283662"/>
    <n v="1"/>
    <x v="0"/>
    <s v="I"/>
    <n v="0"/>
    <n v="0"/>
    <n v="0"/>
    <n v="8"/>
  </r>
  <r>
    <x v="0"/>
    <x v="1"/>
    <s v="WA"/>
    <x v="6"/>
    <n v="2014"/>
    <n v="2014"/>
    <n v="16256791"/>
    <n v="1"/>
    <x v="1"/>
    <s v="I"/>
    <n v="31"/>
    <n v="31"/>
    <n v="0"/>
    <n v="91"/>
  </r>
  <r>
    <x v="0"/>
    <x v="0"/>
    <s v="WA"/>
    <x v="6"/>
    <n v="2014"/>
    <n v="2014"/>
    <n v="18079772"/>
    <n v="1"/>
    <x v="0"/>
    <s v="I"/>
    <n v="30"/>
    <n v="30"/>
    <n v="0"/>
    <n v="10"/>
  </r>
  <r>
    <x v="0"/>
    <x v="0"/>
    <s v="WA"/>
    <x v="6"/>
    <n v="2014"/>
    <n v="2014"/>
    <n v="500285524"/>
    <n v="7"/>
    <x v="0"/>
    <s v="I"/>
    <n v="191"/>
    <n v="27.285714285714285"/>
    <n v="0"/>
    <n v="354"/>
  </r>
  <r>
    <x v="1"/>
    <x v="0"/>
    <s v="WA"/>
    <x v="6"/>
    <n v="2014"/>
    <n v="2014"/>
    <n v="18278514"/>
    <n v="1"/>
    <x v="0"/>
    <s v="I"/>
    <n v="6"/>
    <n v="6"/>
    <n v="0"/>
    <n v="84"/>
  </r>
  <r>
    <x v="0"/>
    <x v="0"/>
    <s v="WA"/>
    <x v="6"/>
    <n v="2014"/>
    <n v="2014"/>
    <n v="500169573"/>
    <n v="2"/>
    <x v="0"/>
    <s v="I"/>
    <n v="53"/>
    <n v="26.5"/>
    <n v="0"/>
    <n v="116"/>
  </r>
  <r>
    <x v="0"/>
    <x v="0"/>
    <s v="WA"/>
    <x v="6"/>
    <n v="2014"/>
    <n v="2014"/>
    <n v="500144920"/>
    <n v="1"/>
    <x v="0"/>
    <s v="I"/>
    <n v="0"/>
    <n v="0"/>
    <n v="0"/>
    <n v="110"/>
  </r>
  <r>
    <x v="0"/>
    <x v="0"/>
    <s v="WA"/>
    <x v="6"/>
    <n v="2014"/>
    <n v="2014"/>
    <n v="19952180"/>
    <n v="1"/>
    <x v="0"/>
    <s v="I"/>
    <n v="15"/>
    <n v="15"/>
    <n v="0"/>
    <n v="1250"/>
  </r>
  <r>
    <x v="0"/>
    <x v="1"/>
    <s v="WA"/>
    <x v="6"/>
    <n v="2014"/>
    <n v="2014"/>
    <n v="500250716"/>
    <n v="3"/>
    <x v="1"/>
    <s v="I"/>
    <n v="68"/>
    <n v="22.666666666666664"/>
    <n v="0"/>
    <n v="44"/>
  </r>
  <r>
    <x v="0"/>
    <x v="0"/>
    <s v="WA"/>
    <x v="6"/>
    <n v="2014"/>
    <n v="2014"/>
    <n v="500025838"/>
    <n v="1"/>
    <x v="0"/>
    <s v="I"/>
    <n v="9"/>
    <n v="9"/>
    <n v="0"/>
    <n v="470"/>
  </r>
  <r>
    <x v="0"/>
    <x v="0"/>
    <s v="WA"/>
    <x v="6"/>
    <n v="2014"/>
    <n v="2014"/>
    <n v="17792319"/>
    <n v="1"/>
    <x v="0"/>
    <s v="I"/>
    <n v="11"/>
    <n v="11"/>
    <n v="0"/>
    <n v="10"/>
  </r>
  <r>
    <x v="0"/>
    <x v="1"/>
    <s v="WA"/>
    <x v="6"/>
    <n v="2014"/>
    <n v="2014"/>
    <n v="500233570"/>
    <n v="1"/>
    <x v="1"/>
    <s v="I"/>
    <n v="7"/>
    <n v="7"/>
    <n v="0"/>
    <n v="9"/>
  </r>
  <r>
    <x v="0"/>
    <x v="0"/>
    <s v="WA"/>
    <x v="6"/>
    <n v="2014"/>
    <n v="2014"/>
    <n v="15697874"/>
    <n v="1"/>
    <x v="0"/>
    <s v="I"/>
    <n v="19"/>
    <n v="19"/>
    <n v="0"/>
    <n v="820"/>
  </r>
  <r>
    <x v="0"/>
    <x v="0"/>
    <s v="WA"/>
    <x v="6"/>
    <n v="2014"/>
    <n v="2014"/>
    <n v="500006791"/>
    <n v="4"/>
    <x v="0"/>
    <s v="I"/>
    <n v="106"/>
    <n v="26.5"/>
    <n v="0"/>
    <n v="81"/>
  </r>
  <r>
    <x v="0"/>
    <x v="0"/>
    <s v="WA"/>
    <x v="6"/>
    <n v="2014"/>
    <n v="2014"/>
    <n v="16643591"/>
    <n v="1"/>
    <x v="0"/>
    <s v="I"/>
    <n v="13"/>
    <n v="13"/>
    <n v="0"/>
    <n v="90"/>
  </r>
  <r>
    <x v="0"/>
    <x v="0"/>
    <s v="WA"/>
    <x v="6"/>
    <n v="2014"/>
    <n v="2014"/>
    <n v="17782815"/>
    <n v="1"/>
    <x v="0"/>
    <s v="I"/>
    <n v="33"/>
    <n v="33"/>
    <n v="0"/>
    <n v="10"/>
  </r>
  <r>
    <x v="0"/>
    <x v="1"/>
    <s v="WA"/>
    <x v="6"/>
    <n v="2014"/>
    <n v="2014"/>
    <n v="15288026"/>
    <n v="1"/>
    <x v="1"/>
    <s v="I"/>
    <n v="15"/>
    <n v="15"/>
    <n v="0"/>
    <n v="9"/>
  </r>
  <r>
    <x v="0"/>
    <x v="0"/>
    <s v="WA"/>
    <x v="6"/>
    <n v="2014"/>
    <n v="2014"/>
    <n v="18578673"/>
    <n v="1"/>
    <x v="0"/>
    <s v="I"/>
    <n v="31"/>
    <n v="31"/>
    <n v="0"/>
    <n v="220"/>
  </r>
  <r>
    <x v="0"/>
    <x v="1"/>
    <s v="WA"/>
    <x v="6"/>
    <n v="2014"/>
    <n v="2014"/>
    <n v="19201541"/>
    <n v="1"/>
    <x v="1"/>
    <s v="I"/>
    <n v="32"/>
    <n v="32"/>
    <n v="0"/>
    <n v="1"/>
  </r>
  <r>
    <x v="0"/>
    <x v="0"/>
    <s v="WA"/>
    <x v="6"/>
    <n v="2014"/>
    <n v="2014"/>
    <n v="16027616"/>
    <n v="2"/>
    <x v="0"/>
    <s v="I"/>
    <n v="52"/>
    <n v="26"/>
    <n v="0"/>
    <n v="210"/>
  </r>
  <r>
    <x v="0"/>
    <x v="0"/>
    <s v="WA"/>
    <x v="6"/>
    <n v="2014"/>
    <n v="2014"/>
    <n v="500234211"/>
    <n v="1"/>
    <x v="0"/>
    <s v="I"/>
    <n v="0"/>
    <n v="0"/>
    <n v="0"/>
    <n v="27"/>
  </r>
  <r>
    <x v="1"/>
    <x v="0"/>
    <s v="WA"/>
    <x v="6"/>
    <n v="2014"/>
    <n v="2014"/>
    <n v="19962464"/>
    <n v="3"/>
    <x v="2"/>
    <s v="I"/>
    <n v="89"/>
    <n v="29.666666666666668"/>
    <n v="0"/>
    <n v="205982"/>
  </r>
  <r>
    <x v="0"/>
    <x v="1"/>
    <s v="WA"/>
    <x v="6"/>
    <n v="2014"/>
    <n v="2014"/>
    <n v="17679690"/>
    <n v="2"/>
    <x v="1"/>
    <s v="I"/>
    <n v="64"/>
    <n v="32"/>
    <n v="0"/>
    <n v="2"/>
  </r>
  <r>
    <x v="0"/>
    <x v="1"/>
    <s v="WA"/>
    <x v="6"/>
    <n v="2014"/>
    <n v="2014"/>
    <n v="19697272"/>
    <n v="1"/>
    <x v="1"/>
    <s v="I"/>
    <n v="5"/>
    <n v="5"/>
    <n v="0"/>
    <n v="20"/>
  </r>
  <r>
    <x v="0"/>
    <x v="0"/>
    <s v="WA"/>
    <x v="6"/>
    <n v="2014"/>
    <n v="2014"/>
    <n v="19715768"/>
    <n v="1"/>
    <x v="0"/>
    <s v="I"/>
    <n v="21"/>
    <n v="21"/>
    <n v="0"/>
    <n v="40"/>
  </r>
  <r>
    <x v="0"/>
    <x v="1"/>
    <s v="WA"/>
    <x v="6"/>
    <n v="2014"/>
    <n v="2014"/>
    <n v="15106282"/>
    <n v="1"/>
    <x v="1"/>
    <s v="I"/>
    <n v="28"/>
    <n v="28"/>
    <n v="0"/>
    <n v="2"/>
  </r>
  <r>
    <x v="0"/>
    <x v="0"/>
    <s v="WA"/>
    <x v="6"/>
    <n v="2014"/>
    <n v="2014"/>
    <n v="19694451"/>
    <n v="1"/>
    <x v="0"/>
    <s v="I"/>
    <n v="0"/>
    <n v="0"/>
    <n v="0"/>
    <n v="340"/>
  </r>
  <r>
    <x v="0"/>
    <x v="0"/>
    <s v="WA"/>
    <x v="6"/>
    <n v="2014"/>
    <n v="2014"/>
    <n v="18976114"/>
    <n v="3"/>
    <x v="0"/>
    <s v="I"/>
    <n v="78"/>
    <n v="26"/>
    <n v="0"/>
    <n v="400"/>
  </r>
  <r>
    <x v="0"/>
    <x v="0"/>
    <s v="WA"/>
    <x v="6"/>
    <n v="2014"/>
    <n v="2014"/>
    <n v="500032923"/>
    <n v="3"/>
    <x v="0"/>
    <s v="I"/>
    <n v="66"/>
    <n v="22"/>
    <n v="0"/>
    <n v="250"/>
  </r>
  <r>
    <x v="1"/>
    <x v="0"/>
    <s v="WA"/>
    <x v="6"/>
    <n v="2014"/>
    <n v="2014"/>
    <n v="500238297"/>
    <n v="1"/>
    <x v="0"/>
    <s v="I"/>
    <n v="29"/>
    <n v="29"/>
    <n v="0"/>
    <n v="7"/>
  </r>
  <r>
    <x v="1"/>
    <x v="0"/>
    <s v="WA"/>
    <x v="6"/>
    <n v="2014"/>
    <n v="2014"/>
    <n v="17730751"/>
    <n v="3"/>
    <x v="0"/>
    <s v="I"/>
    <n v="70"/>
    <n v="23.333333333333332"/>
    <n v="0"/>
    <n v="470"/>
  </r>
  <r>
    <x v="0"/>
    <x v="0"/>
    <s v="WA"/>
    <x v="6"/>
    <n v="2014"/>
    <n v="2014"/>
    <n v="500091968"/>
    <n v="2"/>
    <x v="0"/>
    <s v="I"/>
    <n v="59"/>
    <n v="29.5"/>
    <n v="0"/>
    <n v="234"/>
  </r>
  <r>
    <x v="0"/>
    <x v="0"/>
    <s v="WA"/>
    <x v="6"/>
    <n v="2014"/>
    <n v="2014"/>
    <n v="500258383"/>
    <n v="8"/>
    <x v="0"/>
    <s v="I"/>
    <n v="241"/>
    <n v="30.125"/>
    <n v="0"/>
    <n v="36"/>
  </r>
  <r>
    <x v="0"/>
    <x v="0"/>
    <s v="WA"/>
    <x v="6"/>
    <n v="2014"/>
    <n v="2014"/>
    <n v="19579226"/>
    <n v="1"/>
    <x v="0"/>
    <s v="I"/>
    <n v="3"/>
    <n v="3"/>
    <n v="0"/>
    <n v="120"/>
  </r>
  <r>
    <x v="0"/>
    <x v="1"/>
    <s v="WA"/>
    <x v="6"/>
    <n v="2014"/>
    <n v="2014"/>
    <n v="500279385"/>
    <n v="1"/>
    <x v="1"/>
    <s v="I"/>
    <n v="14"/>
    <n v="14"/>
    <n v="0"/>
    <n v="51"/>
  </r>
  <r>
    <x v="0"/>
    <x v="0"/>
    <s v="WA"/>
    <x v="6"/>
    <n v="2014"/>
    <n v="2014"/>
    <n v="19608515"/>
    <n v="2"/>
    <x v="0"/>
    <s v="I"/>
    <n v="46"/>
    <n v="23"/>
    <n v="0"/>
    <n v="410"/>
  </r>
  <r>
    <x v="0"/>
    <x v="0"/>
    <s v="WA"/>
    <x v="6"/>
    <n v="2014"/>
    <n v="2014"/>
    <n v="19705688"/>
    <n v="2"/>
    <x v="0"/>
    <s v="I"/>
    <n v="59"/>
    <n v="29.5"/>
    <n v="0"/>
    <n v="3380"/>
  </r>
  <r>
    <x v="0"/>
    <x v="1"/>
    <s v="WA"/>
    <x v="6"/>
    <n v="2014"/>
    <n v="2014"/>
    <n v="500090128"/>
    <n v="2"/>
    <x v="1"/>
    <s v="I"/>
    <n v="38"/>
    <n v="19"/>
    <n v="0"/>
    <n v="46"/>
  </r>
  <r>
    <x v="0"/>
    <x v="0"/>
    <s v="WA"/>
    <x v="6"/>
    <n v="2014"/>
    <n v="2014"/>
    <n v="18124195"/>
    <n v="2"/>
    <x v="0"/>
    <s v="I"/>
    <n v="38"/>
    <n v="19"/>
    <n v="0"/>
    <n v="400"/>
  </r>
  <r>
    <x v="0"/>
    <x v="0"/>
    <s v="WA"/>
    <x v="6"/>
    <n v="2014"/>
    <n v="2014"/>
    <n v="19349702"/>
    <n v="2"/>
    <x v="0"/>
    <s v="I"/>
    <n v="46"/>
    <n v="23"/>
    <n v="0"/>
    <n v="125"/>
  </r>
  <r>
    <x v="0"/>
    <x v="0"/>
    <s v="WA"/>
    <x v="6"/>
    <n v="2014"/>
    <n v="2014"/>
    <n v="500125028"/>
    <n v="1"/>
    <x v="0"/>
    <s v="I"/>
    <n v="8"/>
    <n v="8"/>
    <n v="0"/>
    <n v="80"/>
  </r>
  <r>
    <x v="0"/>
    <x v="1"/>
    <s v="WA"/>
    <x v="6"/>
    <n v="2014"/>
    <n v="2014"/>
    <n v="408931289"/>
    <n v="2"/>
    <x v="1"/>
    <s v="I"/>
    <n v="42"/>
    <n v="21"/>
    <n v="0"/>
    <n v="8"/>
  </r>
  <r>
    <x v="0"/>
    <x v="0"/>
    <s v="WA"/>
    <x v="6"/>
    <n v="2014"/>
    <n v="2014"/>
    <n v="18278369"/>
    <n v="1"/>
    <x v="0"/>
    <s v="I"/>
    <n v="34"/>
    <n v="34"/>
    <n v="0"/>
    <n v="140"/>
  </r>
  <r>
    <x v="0"/>
    <x v="0"/>
    <s v="WA"/>
    <x v="6"/>
    <n v="2014"/>
    <n v="2014"/>
    <n v="15165906"/>
    <n v="1"/>
    <x v="0"/>
    <s v="I"/>
    <n v="8"/>
    <n v="8"/>
    <n v="0"/>
    <n v="170"/>
  </r>
  <r>
    <x v="0"/>
    <x v="1"/>
    <s v="WA"/>
    <x v="6"/>
    <n v="2014"/>
    <n v="2014"/>
    <n v="14186645"/>
    <n v="3"/>
    <x v="1"/>
    <s v="I"/>
    <n v="94"/>
    <n v="31.333333333333332"/>
    <n v="0"/>
    <n v="81"/>
  </r>
  <r>
    <x v="0"/>
    <x v="1"/>
    <s v="WA"/>
    <x v="6"/>
    <n v="2014"/>
    <n v="2014"/>
    <n v="372297631"/>
    <n v="2"/>
    <x v="1"/>
    <s v="I"/>
    <n v="64"/>
    <n v="32"/>
    <n v="0"/>
    <n v="3"/>
  </r>
  <r>
    <x v="0"/>
    <x v="0"/>
    <s v="WA"/>
    <x v="6"/>
    <n v="2014"/>
    <n v="2014"/>
    <n v="14437878"/>
    <n v="3"/>
    <x v="0"/>
    <s v="I"/>
    <n v="83"/>
    <n v="27.666666666666668"/>
    <n v="0"/>
    <n v="660"/>
  </r>
  <r>
    <x v="0"/>
    <x v="1"/>
    <s v="WA"/>
    <x v="6"/>
    <n v="2014"/>
    <n v="2014"/>
    <n v="15415910"/>
    <n v="2"/>
    <x v="1"/>
    <s v="I"/>
    <n v="35"/>
    <n v="17.5"/>
    <n v="0"/>
    <n v="7"/>
  </r>
  <r>
    <x v="0"/>
    <x v="0"/>
    <s v="WA"/>
    <x v="6"/>
    <n v="2014"/>
    <n v="2014"/>
    <n v="403747274"/>
    <n v="1"/>
    <x v="0"/>
    <s v="I"/>
    <n v="14"/>
    <n v="14"/>
    <n v="0"/>
    <n v="63"/>
  </r>
  <r>
    <x v="0"/>
    <x v="0"/>
    <s v="WA"/>
    <x v="6"/>
    <n v="2014"/>
    <n v="2014"/>
    <n v="19294652"/>
    <n v="2"/>
    <x v="0"/>
    <s v="I"/>
    <n v="37"/>
    <n v="18.5"/>
    <n v="0"/>
    <n v="210"/>
  </r>
  <r>
    <x v="0"/>
    <x v="0"/>
    <s v="WA"/>
    <x v="6"/>
    <n v="2014"/>
    <n v="2014"/>
    <n v="14378092"/>
    <n v="1"/>
    <x v="0"/>
    <s v="I"/>
    <n v="29"/>
    <n v="29"/>
    <n v="0"/>
    <n v="200"/>
  </r>
  <r>
    <x v="0"/>
    <x v="0"/>
    <s v="WA"/>
    <x v="6"/>
    <n v="2014"/>
    <n v="2014"/>
    <n v="15495332"/>
    <n v="2"/>
    <x v="0"/>
    <s v="I"/>
    <n v="55"/>
    <n v="27.5"/>
    <n v="0"/>
    <n v="50"/>
  </r>
  <r>
    <x v="0"/>
    <x v="1"/>
    <s v="WA"/>
    <x v="6"/>
    <n v="2014"/>
    <n v="2014"/>
    <n v="18940100"/>
    <n v="1"/>
    <x v="1"/>
    <s v="I"/>
    <n v="33"/>
    <n v="33"/>
    <n v="0"/>
    <n v="1"/>
  </r>
  <r>
    <x v="0"/>
    <x v="0"/>
    <s v="WA"/>
    <x v="6"/>
    <n v="2014"/>
    <n v="2014"/>
    <n v="500151699"/>
    <n v="1"/>
    <x v="0"/>
    <s v="I"/>
    <n v="2"/>
    <n v="2"/>
    <n v="0"/>
    <n v="12"/>
  </r>
  <r>
    <x v="0"/>
    <x v="1"/>
    <s v="WA"/>
    <x v="6"/>
    <n v="2014"/>
    <n v="2014"/>
    <n v="16846857"/>
    <n v="2"/>
    <x v="1"/>
    <s v="I"/>
    <n v="35"/>
    <n v="17.5"/>
    <n v="0"/>
    <n v="42"/>
  </r>
  <r>
    <x v="1"/>
    <x v="0"/>
    <s v="WA"/>
    <x v="6"/>
    <n v="2014"/>
    <n v="2014"/>
    <n v="14614365"/>
    <n v="1"/>
    <x v="0"/>
    <s v="I"/>
    <n v="17"/>
    <n v="17"/>
    <n v="0"/>
    <n v="280"/>
  </r>
  <r>
    <x v="0"/>
    <x v="0"/>
    <s v="WA"/>
    <x v="6"/>
    <n v="2014"/>
    <n v="2014"/>
    <n v="14862088"/>
    <n v="1"/>
    <x v="0"/>
    <s v="I"/>
    <n v="16"/>
    <n v="16"/>
    <n v="0"/>
    <n v="510"/>
  </r>
  <r>
    <x v="0"/>
    <x v="0"/>
    <s v="WA"/>
    <x v="6"/>
    <n v="2014"/>
    <n v="2014"/>
    <n v="437270923"/>
    <n v="2"/>
    <x v="0"/>
    <s v="I"/>
    <n v="53"/>
    <n v="26.5"/>
    <n v="0"/>
    <n v="160"/>
  </r>
  <r>
    <x v="0"/>
    <x v="1"/>
    <s v="WA"/>
    <x v="6"/>
    <n v="2014"/>
    <n v="2014"/>
    <n v="438739379"/>
    <n v="2"/>
    <x v="1"/>
    <s v="I"/>
    <n v="53"/>
    <n v="26.5"/>
    <n v="0"/>
    <n v="39"/>
  </r>
  <r>
    <x v="0"/>
    <x v="1"/>
    <s v="WA"/>
    <x v="6"/>
    <n v="2014"/>
    <n v="2014"/>
    <n v="15024012"/>
    <n v="1"/>
    <x v="1"/>
    <s v="I"/>
    <n v="7"/>
    <n v="7"/>
    <n v="0"/>
    <n v="2"/>
  </r>
  <r>
    <x v="0"/>
    <x v="0"/>
    <s v="WA"/>
    <x v="6"/>
    <n v="2014"/>
    <n v="2014"/>
    <n v="19684987"/>
    <n v="2"/>
    <x v="0"/>
    <s v="I"/>
    <n v="53"/>
    <n v="26.5"/>
    <n v="0"/>
    <n v="785"/>
  </r>
  <r>
    <x v="0"/>
    <x v="0"/>
    <s v="WA"/>
    <x v="6"/>
    <n v="2014"/>
    <n v="2014"/>
    <n v="16001604"/>
    <n v="1"/>
    <x v="0"/>
    <s v="I"/>
    <n v="17"/>
    <n v="17"/>
    <n v="0"/>
    <n v="460"/>
  </r>
  <r>
    <x v="0"/>
    <x v="1"/>
    <s v="WA"/>
    <x v="6"/>
    <n v="2014"/>
    <n v="2014"/>
    <n v="500265332"/>
    <n v="1"/>
    <x v="1"/>
    <s v="I"/>
    <n v="10"/>
    <n v="10"/>
    <n v="0"/>
    <n v="11"/>
  </r>
  <r>
    <x v="0"/>
    <x v="1"/>
    <s v="WA"/>
    <x v="6"/>
    <n v="2014"/>
    <n v="2014"/>
    <n v="16508081"/>
    <n v="2"/>
    <x v="1"/>
    <s v="I"/>
    <n v="59"/>
    <n v="29.5"/>
    <n v="0"/>
    <n v="13"/>
  </r>
  <r>
    <x v="0"/>
    <x v="0"/>
    <s v="WA"/>
    <x v="6"/>
    <n v="2014"/>
    <n v="2014"/>
    <n v="16471643"/>
    <n v="1"/>
    <x v="0"/>
    <s v="I"/>
    <n v="14"/>
    <n v="14"/>
    <n v="0"/>
    <n v="900"/>
  </r>
  <r>
    <x v="0"/>
    <x v="0"/>
    <s v="WA"/>
    <x v="6"/>
    <n v="2014"/>
    <n v="2014"/>
    <n v="17734480"/>
    <n v="1"/>
    <x v="0"/>
    <s v="I"/>
    <n v="30"/>
    <n v="30"/>
    <n v="0"/>
    <n v="630"/>
  </r>
  <r>
    <x v="0"/>
    <x v="0"/>
    <s v="WA"/>
    <x v="6"/>
    <n v="2014"/>
    <n v="2014"/>
    <n v="14740039"/>
    <n v="8"/>
    <x v="0"/>
    <s v="I"/>
    <n v="224"/>
    <n v="28"/>
    <n v="0"/>
    <n v="12"/>
  </r>
  <r>
    <x v="1"/>
    <x v="1"/>
    <s v="WA"/>
    <x v="6"/>
    <n v="2014"/>
    <n v="2014"/>
    <n v="14323675"/>
    <n v="3"/>
    <x v="1"/>
    <s v="I"/>
    <n v="69"/>
    <n v="23"/>
    <n v="0"/>
    <n v="49"/>
  </r>
  <r>
    <x v="0"/>
    <x v="1"/>
    <s v="WA"/>
    <x v="6"/>
    <n v="2014"/>
    <n v="2014"/>
    <n v="16117664"/>
    <n v="1"/>
    <x v="1"/>
    <s v="I"/>
    <n v="9"/>
    <n v="9"/>
    <n v="0"/>
    <n v="11"/>
  </r>
  <r>
    <x v="0"/>
    <x v="0"/>
    <s v="WA"/>
    <x v="6"/>
    <n v="2014"/>
    <n v="2014"/>
    <n v="14440041"/>
    <n v="1"/>
    <x v="0"/>
    <s v="I"/>
    <n v="26"/>
    <n v="26"/>
    <n v="0"/>
    <n v="220"/>
  </r>
  <r>
    <x v="0"/>
    <x v="0"/>
    <s v="WA"/>
    <x v="6"/>
    <n v="2014"/>
    <n v="2014"/>
    <n v="14343128"/>
    <n v="1"/>
    <x v="0"/>
    <s v="I"/>
    <n v="7"/>
    <n v="7"/>
    <n v="0"/>
    <n v="3"/>
  </r>
  <r>
    <x v="0"/>
    <x v="1"/>
    <s v="WA"/>
    <x v="6"/>
    <n v="2014"/>
    <n v="2014"/>
    <n v="500252433"/>
    <n v="1"/>
    <x v="1"/>
    <s v="I"/>
    <n v="7"/>
    <n v="7"/>
    <n v="0"/>
    <n v="1"/>
  </r>
  <r>
    <x v="0"/>
    <x v="1"/>
    <s v="WA"/>
    <x v="6"/>
    <n v="2014"/>
    <n v="2014"/>
    <n v="17375223"/>
    <n v="1"/>
    <x v="1"/>
    <s v="I"/>
    <n v="0"/>
    <n v="0"/>
    <n v="0"/>
    <n v="12"/>
  </r>
  <r>
    <x v="0"/>
    <x v="0"/>
    <s v="WA"/>
    <x v="6"/>
    <n v="2014"/>
    <n v="2014"/>
    <n v="17492538"/>
    <n v="4"/>
    <x v="0"/>
    <s v="I"/>
    <n v="91"/>
    <n v="22.75"/>
    <n v="0"/>
    <n v="110"/>
  </r>
  <r>
    <x v="0"/>
    <x v="1"/>
    <s v="WA"/>
    <x v="6"/>
    <n v="2014"/>
    <n v="2014"/>
    <n v="437270649"/>
    <n v="1"/>
    <x v="1"/>
    <s v="I"/>
    <n v="19"/>
    <n v="19"/>
    <n v="0"/>
    <n v="24"/>
  </r>
  <r>
    <x v="0"/>
    <x v="0"/>
    <s v="WA"/>
    <x v="6"/>
    <n v="2014"/>
    <n v="2014"/>
    <n v="17923612"/>
    <n v="2"/>
    <x v="0"/>
    <s v="I"/>
    <n v="57"/>
    <n v="28.5"/>
    <n v="0"/>
    <n v="253"/>
  </r>
  <r>
    <x v="0"/>
    <x v="1"/>
    <s v="WA"/>
    <x v="6"/>
    <n v="2014"/>
    <n v="2014"/>
    <n v="15110288"/>
    <n v="1"/>
    <x v="1"/>
    <s v="I"/>
    <n v="14"/>
    <n v="14"/>
    <n v="0"/>
    <n v="6"/>
  </r>
  <r>
    <x v="0"/>
    <x v="1"/>
    <s v="WA"/>
    <x v="6"/>
    <n v="2014"/>
    <n v="2014"/>
    <n v="500141903"/>
    <n v="1"/>
    <x v="1"/>
    <s v="I"/>
    <n v="18"/>
    <n v="18"/>
    <n v="0"/>
    <n v="2"/>
  </r>
  <r>
    <x v="0"/>
    <x v="1"/>
    <s v="WA"/>
    <x v="6"/>
    <n v="2014"/>
    <n v="2014"/>
    <n v="15384727"/>
    <n v="1"/>
    <x v="1"/>
    <s v="I"/>
    <n v="30"/>
    <n v="30"/>
    <n v="0"/>
    <n v="15"/>
  </r>
  <r>
    <x v="0"/>
    <x v="0"/>
    <s v="WA"/>
    <x v="6"/>
    <n v="2014"/>
    <n v="2014"/>
    <n v="16263064"/>
    <n v="1"/>
    <x v="0"/>
    <s v="I"/>
    <n v="3"/>
    <n v="3"/>
    <n v="0"/>
    <n v="81"/>
  </r>
  <r>
    <x v="0"/>
    <x v="0"/>
    <s v="WA"/>
    <x v="6"/>
    <n v="2014"/>
    <n v="2014"/>
    <n v="500233786"/>
    <n v="1"/>
    <x v="0"/>
    <s v="I"/>
    <n v="28"/>
    <n v="28"/>
    <n v="0"/>
    <n v="433"/>
  </r>
  <r>
    <x v="0"/>
    <x v="0"/>
    <s v="WA"/>
    <x v="6"/>
    <n v="2014"/>
    <n v="2014"/>
    <n v="18146900"/>
    <n v="1"/>
    <x v="0"/>
    <s v="I"/>
    <n v="0"/>
    <n v="0"/>
    <n v="0"/>
    <n v="18"/>
  </r>
  <r>
    <x v="0"/>
    <x v="0"/>
    <s v="WA"/>
    <x v="6"/>
    <n v="2014"/>
    <n v="2014"/>
    <n v="17996395"/>
    <n v="1"/>
    <x v="0"/>
    <s v="I"/>
    <n v="0"/>
    <n v="0"/>
    <n v="0"/>
    <n v="10"/>
  </r>
  <r>
    <x v="0"/>
    <x v="0"/>
    <s v="WA"/>
    <x v="6"/>
    <n v="2014"/>
    <n v="2014"/>
    <n v="17351102"/>
    <n v="1"/>
    <x v="0"/>
    <s v="I"/>
    <n v="38"/>
    <n v="38"/>
    <n v="0"/>
    <n v="90"/>
  </r>
  <r>
    <x v="0"/>
    <x v="1"/>
    <s v="WA"/>
    <x v="6"/>
    <n v="2014"/>
    <n v="2014"/>
    <n v="15984784"/>
    <n v="1"/>
    <x v="1"/>
    <s v="I"/>
    <n v="29"/>
    <n v="29"/>
    <n v="0"/>
    <n v="12"/>
  </r>
  <r>
    <x v="0"/>
    <x v="1"/>
    <s v="WA"/>
    <x v="6"/>
    <n v="2014"/>
    <n v="2014"/>
    <n v="15985514"/>
    <n v="1"/>
    <x v="1"/>
    <s v="I"/>
    <n v="21"/>
    <n v="21"/>
    <n v="0"/>
    <n v="5"/>
  </r>
  <r>
    <x v="0"/>
    <x v="0"/>
    <s v="WA"/>
    <x v="6"/>
    <n v="2014"/>
    <n v="2014"/>
    <n v="17153659"/>
    <n v="1"/>
    <x v="0"/>
    <s v="I"/>
    <n v="15"/>
    <n v="15"/>
    <n v="0"/>
    <n v="3"/>
  </r>
  <r>
    <x v="0"/>
    <x v="0"/>
    <s v="WA"/>
    <x v="6"/>
    <n v="2014"/>
    <n v="2014"/>
    <n v="500268992"/>
    <n v="1"/>
    <x v="0"/>
    <s v="I"/>
    <n v="11"/>
    <n v="11"/>
    <n v="0"/>
    <n v="86"/>
  </r>
  <r>
    <x v="0"/>
    <x v="0"/>
    <s v="WA"/>
    <x v="6"/>
    <n v="2014"/>
    <n v="2014"/>
    <n v="16611017"/>
    <n v="1"/>
    <x v="0"/>
    <s v="I"/>
    <n v="11"/>
    <n v="11"/>
    <n v="0"/>
    <n v="302"/>
  </r>
  <r>
    <x v="0"/>
    <x v="0"/>
    <s v="WA"/>
    <x v="6"/>
    <n v="2014"/>
    <n v="2014"/>
    <n v="13990359"/>
    <n v="1"/>
    <x v="0"/>
    <s v="I"/>
    <n v="12"/>
    <n v="12"/>
    <n v="0"/>
    <n v="39"/>
  </r>
  <r>
    <x v="0"/>
    <x v="0"/>
    <s v="WA"/>
    <x v="6"/>
    <n v="2014"/>
    <n v="2014"/>
    <n v="14053597"/>
    <n v="3"/>
    <x v="0"/>
    <s v="I"/>
    <n v="89"/>
    <n v="29.666666666666668"/>
    <n v="0"/>
    <n v="141"/>
  </r>
  <r>
    <x v="0"/>
    <x v="0"/>
    <s v="WA"/>
    <x v="6"/>
    <n v="2014"/>
    <n v="2014"/>
    <n v="19671991"/>
    <n v="1"/>
    <x v="0"/>
    <s v="I"/>
    <n v="21"/>
    <n v="21"/>
    <n v="0"/>
    <n v="98"/>
  </r>
  <r>
    <x v="0"/>
    <x v="0"/>
    <s v="WA"/>
    <x v="6"/>
    <n v="2014"/>
    <n v="2014"/>
    <n v="19784054"/>
    <n v="1"/>
    <x v="0"/>
    <s v="I"/>
    <n v="26"/>
    <n v="26"/>
    <n v="0"/>
    <n v="389"/>
  </r>
  <r>
    <x v="0"/>
    <x v="1"/>
    <s v="WA"/>
    <x v="6"/>
    <n v="2014"/>
    <n v="2014"/>
    <n v="500171082"/>
    <n v="2"/>
    <x v="1"/>
    <s v="I"/>
    <n v="36"/>
    <n v="18"/>
    <n v="0"/>
    <n v="14"/>
  </r>
  <r>
    <x v="0"/>
    <x v="0"/>
    <s v="WA"/>
    <x v="6"/>
    <n v="2014"/>
    <n v="2014"/>
    <n v="19697381"/>
    <n v="1"/>
    <x v="0"/>
    <s v="I"/>
    <n v="7"/>
    <n v="7"/>
    <n v="0"/>
    <n v="77"/>
  </r>
  <r>
    <x v="0"/>
    <x v="1"/>
    <s v="WA"/>
    <x v="6"/>
    <n v="2014"/>
    <n v="2014"/>
    <n v="19613655"/>
    <n v="1"/>
    <x v="1"/>
    <s v="I"/>
    <n v="0"/>
    <n v="0"/>
    <n v="0"/>
    <n v="1"/>
  </r>
  <r>
    <x v="0"/>
    <x v="0"/>
    <s v="WA"/>
    <x v="6"/>
    <n v="2014"/>
    <n v="2014"/>
    <n v="17917565"/>
    <n v="1"/>
    <x v="0"/>
    <s v="I"/>
    <n v="3"/>
    <n v="3"/>
    <n v="0"/>
    <n v="8"/>
  </r>
  <r>
    <x v="0"/>
    <x v="0"/>
    <s v="WA"/>
    <x v="6"/>
    <n v="2014"/>
    <n v="2014"/>
    <n v="18283539"/>
    <n v="1"/>
    <x v="0"/>
    <s v="I"/>
    <n v="13"/>
    <n v="13"/>
    <n v="0"/>
    <n v="10"/>
  </r>
  <r>
    <x v="0"/>
    <x v="0"/>
    <s v="WA"/>
    <x v="6"/>
    <n v="2014"/>
    <n v="2014"/>
    <n v="18320912"/>
    <n v="1"/>
    <x v="0"/>
    <s v="I"/>
    <n v="5"/>
    <n v="5"/>
    <n v="0"/>
    <n v="104"/>
  </r>
  <r>
    <x v="0"/>
    <x v="0"/>
    <s v="WA"/>
    <x v="6"/>
    <n v="2014"/>
    <n v="2014"/>
    <n v="500126573"/>
    <n v="1"/>
    <x v="0"/>
    <s v="I"/>
    <n v="1"/>
    <n v="1"/>
    <n v="0"/>
    <n v="2"/>
  </r>
  <r>
    <x v="0"/>
    <x v="0"/>
    <s v="WA"/>
    <x v="6"/>
    <n v="2014"/>
    <n v="2014"/>
    <n v="17634914"/>
    <n v="1"/>
    <x v="0"/>
    <s v="I"/>
    <n v="4"/>
    <n v="4"/>
    <n v="0"/>
    <n v="26"/>
  </r>
  <r>
    <x v="0"/>
    <x v="0"/>
    <s v="WA"/>
    <x v="6"/>
    <n v="2014"/>
    <n v="2014"/>
    <n v="18346033"/>
    <n v="1"/>
    <x v="0"/>
    <s v="I"/>
    <n v="7"/>
    <n v="7"/>
    <n v="0"/>
    <n v="3"/>
  </r>
  <r>
    <x v="0"/>
    <x v="1"/>
    <s v="WA"/>
    <x v="6"/>
    <n v="2014"/>
    <n v="2014"/>
    <n v="14182107"/>
    <n v="2"/>
    <x v="1"/>
    <s v="I"/>
    <n v="43"/>
    <n v="21.5"/>
    <n v="0"/>
    <n v="19"/>
  </r>
  <r>
    <x v="0"/>
    <x v="0"/>
    <s v="WA"/>
    <x v="6"/>
    <n v="2014"/>
    <n v="2014"/>
    <n v="15883007"/>
    <n v="1"/>
    <x v="0"/>
    <s v="I"/>
    <n v="11"/>
    <n v="11"/>
    <n v="0"/>
    <n v="130"/>
  </r>
  <r>
    <x v="0"/>
    <x v="1"/>
    <s v="WA"/>
    <x v="6"/>
    <n v="2014"/>
    <n v="2014"/>
    <n v="500125408"/>
    <n v="1"/>
    <x v="1"/>
    <s v="I"/>
    <n v="20"/>
    <n v="20"/>
    <n v="0"/>
    <n v="1"/>
  </r>
  <r>
    <x v="0"/>
    <x v="1"/>
    <s v="WA"/>
    <x v="6"/>
    <n v="2014"/>
    <n v="2014"/>
    <n v="18956399"/>
    <n v="2"/>
    <x v="1"/>
    <s v="I"/>
    <n v="57"/>
    <n v="28.5"/>
    <n v="0"/>
    <n v="2"/>
  </r>
  <r>
    <x v="0"/>
    <x v="0"/>
    <s v="WA"/>
    <x v="6"/>
    <n v="2014"/>
    <n v="2014"/>
    <n v="15745513"/>
    <n v="1"/>
    <x v="0"/>
    <s v="I"/>
    <n v="12"/>
    <n v="12"/>
    <n v="0"/>
    <n v="420"/>
  </r>
  <r>
    <x v="0"/>
    <x v="0"/>
    <s v="WA"/>
    <x v="6"/>
    <n v="2014"/>
    <n v="2014"/>
    <n v="19975045"/>
    <n v="1"/>
    <x v="0"/>
    <s v="I"/>
    <n v="10"/>
    <n v="10"/>
    <n v="0"/>
    <n v="92"/>
  </r>
  <r>
    <x v="0"/>
    <x v="0"/>
    <s v="WA"/>
    <x v="6"/>
    <n v="2014"/>
    <n v="2014"/>
    <n v="500231376"/>
    <n v="1"/>
    <x v="0"/>
    <s v="I"/>
    <n v="9"/>
    <n v="9"/>
    <n v="0"/>
    <n v="4"/>
  </r>
  <r>
    <x v="0"/>
    <x v="0"/>
    <s v="WA"/>
    <x v="6"/>
    <n v="2014"/>
    <n v="2014"/>
    <n v="18891844"/>
    <n v="1"/>
    <x v="0"/>
    <s v="I"/>
    <n v="7"/>
    <n v="7"/>
    <n v="0"/>
    <n v="290"/>
  </r>
  <r>
    <x v="0"/>
    <x v="1"/>
    <s v="WA"/>
    <x v="6"/>
    <n v="2014"/>
    <n v="2014"/>
    <n v="437788916"/>
    <n v="5"/>
    <x v="1"/>
    <s v="I"/>
    <n v="127"/>
    <n v="25.4"/>
    <n v="0"/>
    <n v="14"/>
  </r>
  <r>
    <x v="0"/>
    <x v="1"/>
    <s v="WA"/>
    <x v="6"/>
    <n v="2014"/>
    <n v="2014"/>
    <n v="500216678"/>
    <n v="1"/>
    <x v="1"/>
    <s v="I"/>
    <n v="36"/>
    <n v="36"/>
    <n v="0"/>
    <n v="1"/>
  </r>
  <r>
    <x v="0"/>
    <x v="0"/>
    <s v="WA"/>
    <x v="6"/>
    <n v="2014"/>
    <n v="2014"/>
    <n v="500040586"/>
    <n v="2"/>
    <x v="0"/>
    <s v="I"/>
    <n v="37"/>
    <n v="18.5"/>
    <n v="0"/>
    <n v="408"/>
  </r>
  <r>
    <x v="0"/>
    <x v="1"/>
    <s v="WA"/>
    <x v="6"/>
    <n v="2014"/>
    <n v="2014"/>
    <n v="14760756"/>
    <n v="1"/>
    <x v="1"/>
    <s v="I"/>
    <n v="7"/>
    <n v="7"/>
    <n v="0"/>
    <n v="1"/>
  </r>
  <r>
    <x v="0"/>
    <x v="1"/>
    <s v="WA"/>
    <x v="6"/>
    <n v="2014"/>
    <n v="2014"/>
    <n v="14923035"/>
    <n v="1"/>
    <x v="1"/>
    <s v="I"/>
    <n v="21"/>
    <n v="21"/>
    <n v="0"/>
    <n v="5"/>
  </r>
  <r>
    <x v="0"/>
    <x v="0"/>
    <s v="WA"/>
    <x v="6"/>
    <n v="2014"/>
    <n v="2014"/>
    <n v="15281587"/>
    <n v="2"/>
    <x v="0"/>
    <s v="I"/>
    <n v="50"/>
    <n v="25"/>
    <n v="0"/>
    <n v="323"/>
  </r>
  <r>
    <x v="0"/>
    <x v="0"/>
    <s v="WA"/>
    <x v="6"/>
    <n v="2014"/>
    <n v="2014"/>
    <n v="15386755"/>
    <n v="2"/>
    <x v="0"/>
    <s v="I"/>
    <n v="58"/>
    <n v="29"/>
    <n v="0"/>
    <n v="150"/>
  </r>
  <r>
    <x v="0"/>
    <x v="0"/>
    <s v="WA"/>
    <x v="6"/>
    <n v="2014"/>
    <n v="2014"/>
    <n v="397353677"/>
    <n v="1"/>
    <x v="0"/>
    <s v="I"/>
    <n v="11"/>
    <n v="11"/>
    <n v="0"/>
    <n v="27"/>
  </r>
  <r>
    <x v="0"/>
    <x v="0"/>
    <s v="WA"/>
    <x v="6"/>
    <n v="2014"/>
    <n v="2014"/>
    <n v="500304824"/>
    <n v="1"/>
    <x v="0"/>
    <s v="I"/>
    <n v="7"/>
    <n v="7"/>
    <n v="0"/>
    <n v="496"/>
  </r>
  <r>
    <x v="0"/>
    <x v="0"/>
    <s v="WA"/>
    <x v="6"/>
    <n v="2014"/>
    <n v="2014"/>
    <n v="14342953"/>
    <n v="1"/>
    <x v="0"/>
    <s v="I"/>
    <n v="0"/>
    <n v="0"/>
    <n v="0"/>
    <n v="151"/>
  </r>
  <r>
    <x v="0"/>
    <x v="0"/>
    <s v="WA"/>
    <x v="6"/>
    <n v="2014"/>
    <n v="2014"/>
    <n v="446346703"/>
    <n v="1"/>
    <x v="0"/>
    <s v="I"/>
    <n v="3"/>
    <n v="3"/>
    <n v="0"/>
    <n v="16"/>
  </r>
  <r>
    <x v="0"/>
    <x v="0"/>
    <s v="WA"/>
    <x v="6"/>
    <n v="2014"/>
    <n v="2014"/>
    <n v="15419504"/>
    <n v="2"/>
    <x v="0"/>
    <s v="I"/>
    <n v="56"/>
    <n v="28"/>
    <n v="0"/>
    <n v="50"/>
  </r>
  <r>
    <x v="0"/>
    <x v="0"/>
    <s v="WA"/>
    <x v="6"/>
    <n v="2014"/>
    <n v="2014"/>
    <n v="16007576"/>
    <n v="1"/>
    <x v="0"/>
    <s v="I"/>
    <n v="2"/>
    <n v="2"/>
    <n v="0"/>
    <n v="37"/>
  </r>
  <r>
    <x v="0"/>
    <x v="1"/>
    <s v="WA"/>
    <x v="6"/>
    <n v="2014"/>
    <n v="2014"/>
    <n v="370483332"/>
    <n v="1"/>
    <x v="1"/>
    <s v="I"/>
    <n v="4"/>
    <n v="4"/>
    <n v="0"/>
    <n v="1"/>
  </r>
  <r>
    <x v="0"/>
    <x v="1"/>
    <s v="WA"/>
    <x v="6"/>
    <n v="2014"/>
    <n v="2014"/>
    <n v="15549405"/>
    <n v="1"/>
    <x v="1"/>
    <s v="I"/>
    <n v="8"/>
    <n v="8"/>
    <n v="0"/>
    <n v="2"/>
  </r>
  <r>
    <x v="0"/>
    <x v="0"/>
    <s v="WA"/>
    <x v="6"/>
    <n v="2014"/>
    <n v="2014"/>
    <n v="14176478"/>
    <n v="1"/>
    <x v="0"/>
    <s v="I"/>
    <n v="30"/>
    <n v="30"/>
    <n v="0"/>
    <n v="10"/>
  </r>
  <r>
    <x v="1"/>
    <x v="0"/>
    <s v="WA"/>
    <x v="6"/>
    <n v="2014"/>
    <n v="2014"/>
    <n v="500067152"/>
    <n v="1"/>
    <x v="0"/>
    <s v="I"/>
    <n v="0"/>
    <n v="0"/>
    <n v="0"/>
    <n v="67"/>
  </r>
  <r>
    <x v="0"/>
    <x v="0"/>
    <s v="WA"/>
    <x v="6"/>
    <n v="2014"/>
    <n v="2014"/>
    <n v="18976878"/>
    <n v="1"/>
    <x v="0"/>
    <s v="I"/>
    <n v="30"/>
    <n v="30"/>
    <n v="0"/>
    <n v="10"/>
  </r>
  <r>
    <x v="0"/>
    <x v="0"/>
    <s v="WA"/>
    <x v="6"/>
    <n v="2014"/>
    <n v="2014"/>
    <n v="15939806"/>
    <n v="1"/>
    <x v="0"/>
    <s v="I"/>
    <n v="23"/>
    <n v="23"/>
    <n v="0"/>
    <n v="746"/>
  </r>
  <r>
    <x v="0"/>
    <x v="0"/>
    <s v="WA"/>
    <x v="6"/>
    <n v="2014"/>
    <n v="2014"/>
    <n v="19364158"/>
    <n v="1"/>
    <x v="0"/>
    <s v="I"/>
    <n v="25"/>
    <n v="25"/>
    <n v="0"/>
    <n v="42"/>
  </r>
  <r>
    <x v="0"/>
    <x v="0"/>
    <s v="WA"/>
    <x v="6"/>
    <n v="2014"/>
    <n v="2014"/>
    <n v="19935047"/>
    <n v="1"/>
    <x v="0"/>
    <s v="I"/>
    <n v="0"/>
    <n v="0"/>
    <n v="0"/>
    <n v="559"/>
  </r>
  <r>
    <x v="0"/>
    <x v="0"/>
    <s v="WA"/>
    <x v="6"/>
    <n v="2014"/>
    <n v="2014"/>
    <n v="18213682"/>
    <n v="1"/>
    <x v="0"/>
    <s v="I"/>
    <n v="10"/>
    <n v="10"/>
    <n v="0"/>
    <n v="162"/>
  </r>
  <r>
    <x v="0"/>
    <x v="0"/>
    <s v="WA"/>
    <x v="6"/>
    <n v="2014"/>
    <n v="2014"/>
    <n v="16121689"/>
    <n v="1"/>
    <x v="0"/>
    <s v="I"/>
    <n v="22"/>
    <n v="22"/>
    <n v="0"/>
    <n v="54"/>
  </r>
  <r>
    <x v="0"/>
    <x v="0"/>
    <s v="WA"/>
    <x v="6"/>
    <n v="2014"/>
    <n v="2014"/>
    <n v="19984847"/>
    <n v="3"/>
    <x v="0"/>
    <s v="I"/>
    <n v="95"/>
    <n v="31.666666666666668"/>
    <n v="0"/>
    <n v="220"/>
  </r>
  <r>
    <x v="0"/>
    <x v="1"/>
    <s v="WA"/>
    <x v="6"/>
    <n v="2014"/>
    <n v="2014"/>
    <n v="16941875"/>
    <n v="1"/>
    <x v="1"/>
    <s v="I"/>
    <n v="29"/>
    <n v="29"/>
    <n v="0"/>
    <n v="22"/>
  </r>
  <r>
    <x v="0"/>
    <x v="0"/>
    <s v="WA"/>
    <x v="6"/>
    <n v="2014"/>
    <n v="2014"/>
    <n v="16941877"/>
    <n v="1"/>
    <x v="0"/>
    <s v="I"/>
    <n v="29"/>
    <n v="29"/>
    <n v="0"/>
    <n v="920"/>
  </r>
  <r>
    <x v="0"/>
    <x v="0"/>
    <s v="WA"/>
    <x v="6"/>
    <n v="2014"/>
    <n v="2014"/>
    <n v="500176562"/>
    <n v="1"/>
    <x v="0"/>
    <s v="I"/>
    <n v="29"/>
    <n v="29"/>
    <n v="0"/>
    <n v="7"/>
  </r>
  <r>
    <x v="0"/>
    <x v="0"/>
    <s v="WA"/>
    <x v="6"/>
    <n v="2014"/>
    <n v="2014"/>
    <n v="500236309"/>
    <n v="1"/>
    <x v="0"/>
    <s v="I"/>
    <n v="10"/>
    <n v="10"/>
    <n v="0"/>
    <n v="175"/>
  </r>
  <r>
    <x v="0"/>
    <x v="1"/>
    <s v="WA"/>
    <x v="6"/>
    <n v="2014"/>
    <n v="2014"/>
    <n v="500249614"/>
    <n v="1"/>
    <x v="1"/>
    <s v="I"/>
    <n v="12"/>
    <n v="12"/>
    <n v="0"/>
    <n v="2"/>
  </r>
  <r>
    <x v="0"/>
    <x v="0"/>
    <s v="WA"/>
    <x v="6"/>
    <n v="2014"/>
    <n v="2014"/>
    <n v="500244236"/>
    <n v="2"/>
    <x v="0"/>
    <s v="I"/>
    <n v="69"/>
    <n v="34.5"/>
    <n v="0"/>
    <n v="126"/>
  </r>
  <r>
    <x v="0"/>
    <x v="0"/>
    <s v="WA"/>
    <x v="6"/>
    <n v="2014"/>
    <n v="2014"/>
    <n v="17498231"/>
    <n v="1"/>
    <x v="0"/>
    <s v="I"/>
    <n v="7"/>
    <n v="7"/>
    <n v="0"/>
    <n v="40"/>
  </r>
  <r>
    <x v="0"/>
    <x v="1"/>
    <s v="WA"/>
    <x v="6"/>
    <n v="2014"/>
    <n v="2014"/>
    <n v="442022450"/>
    <n v="1"/>
    <x v="1"/>
    <s v="I"/>
    <n v="2"/>
    <n v="2"/>
    <n v="0"/>
    <n v="1"/>
  </r>
  <r>
    <x v="0"/>
    <x v="0"/>
    <s v="WA"/>
    <x v="6"/>
    <n v="2014"/>
    <n v="2014"/>
    <n v="15659597"/>
    <n v="1"/>
    <x v="0"/>
    <s v="I"/>
    <n v="24"/>
    <n v="24"/>
    <n v="0"/>
    <n v="30"/>
  </r>
  <r>
    <x v="0"/>
    <x v="1"/>
    <s v="WA"/>
    <x v="6"/>
    <n v="2014"/>
    <n v="2014"/>
    <n v="436320008"/>
    <n v="3"/>
    <x v="1"/>
    <s v="I"/>
    <n v="89"/>
    <n v="29.666666666666668"/>
    <n v="0"/>
    <n v="11"/>
  </r>
  <r>
    <x v="1"/>
    <x v="1"/>
    <s v="WA"/>
    <x v="6"/>
    <n v="2014"/>
    <n v="2014"/>
    <n v="16562120"/>
    <n v="1"/>
    <x v="1"/>
    <s v="I"/>
    <n v="17"/>
    <n v="17"/>
    <n v="0"/>
    <n v="2"/>
  </r>
  <r>
    <x v="1"/>
    <x v="0"/>
    <s v="WA"/>
    <x v="6"/>
    <n v="2014"/>
    <n v="2014"/>
    <n v="16575203"/>
    <n v="1"/>
    <x v="0"/>
    <s v="I"/>
    <n v="0"/>
    <n v="0"/>
    <n v="0"/>
    <n v="40"/>
  </r>
  <r>
    <x v="0"/>
    <x v="1"/>
    <s v="WA"/>
    <x v="6"/>
    <n v="2014"/>
    <n v="2014"/>
    <n v="410572869"/>
    <n v="1"/>
    <x v="1"/>
    <s v="I"/>
    <n v="13"/>
    <n v="13"/>
    <n v="0"/>
    <n v="1"/>
  </r>
  <r>
    <x v="0"/>
    <x v="0"/>
    <s v="WA"/>
    <x v="6"/>
    <n v="2014"/>
    <n v="2014"/>
    <n v="14665096"/>
    <n v="1"/>
    <x v="0"/>
    <s v="I"/>
    <n v="3"/>
    <n v="3"/>
    <n v="0"/>
    <n v="143"/>
  </r>
  <r>
    <x v="0"/>
    <x v="0"/>
    <s v="WA"/>
    <x v="6"/>
    <n v="2014"/>
    <n v="2014"/>
    <n v="15402169"/>
    <n v="3"/>
    <x v="0"/>
    <s v="I"/>
    <n v="92"/>
    <n v="30.666666666666668"/>
    <n v="0"/>
    <n v="618"/>
  </r>
  <r>
    <x v="1"/>
    <x v="0"/>
    <s v="WA"/>
    <x v="6"/>
    <n v="2014"/>
    <n v="2014"/>
    <n v="500305770"/>
    <n v="1"/>
    <x v="0"/>
    <s v="I"/>
    <n v="18"/>
    <n v="18"/>
    <n v="0"/>
    <n v="20"/>
  </r>
  <r>
    <x v="1"/>
    <x v="1"/>
    <s v="WA"/>
    <x v="6"/>
    <n v="2014"/>
    <n v="2014"/>
    <n v="18852261"/>
    <n v="3"/>
    <x v="1"/>
    <s v="I"/>
    <n v="78"/>
    <n v="26"/>
    <n v="0"/>
    <n v="21"/>
  </r>
  <r>
    <x v="0"/>
    <x v="0"/>
    <s v="WA"/>
    <x v="6"/>
    <n v="2014"/>
    <n v="2014"/>
    <n v="500303044"/>
    <n v="1"/>
    <x v="0"/>
    <s v="I"/>
    <n v="21"/>
    <n v="21"/>
    <n v="0"/>
    <n v="206"/>
  </r>
  <r>
    <x v="0"/>
    <x v="0"/>
    <s v="WA"/>
    <x v="6"/>
    <n v="2014"/>
    <n v="2014"/>
    <n v="15814296"/>
    <n v="1"/>
    <x v="0"/>
    <s v="I"/>
    <n v="1"/>
    <n v="1"/>
    <n v="0"/>
    <n v="1"/>
  </r>
  <r>
    <x v="1"/>
    <x v="0"/>
    <s v="WA"/>
    <x v="6"/>
    <n v="2014"/>
    <n v="2014"/>
    <n v="16399169"/>
    <n v="1"/>
    <x v="0"/>
    <s v="I"/>
    <n v="0"/>
    <n v="0"/>
    <n v="0"/>
    <n v="18"/>
  </r>
  <r>
    <x v="0"/>
    <x v="0"/>
    <s v="WA"/>
    <x v="6"/>
    <n v="2014"/>
    <n v="2014"/>
    <n v="17774574"/>
    <n v="1"/>
    <x v="0"/>
    <s v="I"/>
    <n v="19"/>
    <n v="19"/>
    <n v="0"/>
    <n v="385"/>
  </r>
  <r>
    <x v="0"/>
    <x v="0"/>
    <s v="WA"/>
    <x v="6"/>
    <n v="2014"/>
    <n v="2014"/>
    <n v="500238432"/>
    <n v="1"/>
    <x v="0"/>
    <s v="I"/>
    <n v="0"/>
    <n v="0"/>
    <n v="0"/>
    <n v="227"/>
  </r>
  <r>
    <x v="0"/>
    <x v="0"/>
    <s v="WA"/>
    <x v="6"/>
    <n v="2014"/>
    <n v="2014"/>
    <n v="15906875"/>
    <n v="1"/>
    <x v="0"/>
    <s v="I"/>
    <n v="20"/>
    <n v="20"/>
    <n v="0"/>
    <n v="40"/>
  </r>
  <r>
    <x v="0"/>
    <x v="0"/>
    <s v="WA"/>
    <x v="6"/>
    <n v="2014"/>
    <n v="2014"/>
    <n v="16813819"/>
    <n v="4"/>
    <x v="0"/>
    <s v="I"/>
    <n v="104"/>
    <n v="26"/>
    <n v="0"/>
    <n v="680"/>
  </r>
  <r>
    <x v="0"/>
    <x v="0"/>
    <s v="WA"/>
    <x v="6"/>
    <n v="2014"/>
    <n v="2014"/>
    <n v="500183503"/>
    <n v="2"/>
    <x v="0"/>
    <s v="I"/>
    <n v="62"/>
    <n v="31"/>
    <n v="0"/>
    <n v="100"/>
  </r>
  <r>
    <x v="0"/>
    <x v="0"/>
    <s v="WA"/>
    <x v="6"/>
    <n v="2014"/>
    <n v="2014"/>
    <n v="15658122"/>
    <n v="4"/>
    <x v="0"/>
    <s v="I"/>
    <n v="97"/>
    <n v="24.25"/>
    <n v="0"/>
    <n v="370"/>
  </r>
  <r>
    <x v="0"/>
    <x v="0"/>
    <s v="WA"/>
    <x v="6"/>
    <n v="2014"/>
    <n v="2014"/>
    <n v="500258302"/>
    <n v="1"/>
    <x v="0"/>
    <s v="I"/>
    <n v="0"/>
    <n v="0"/>
    <n v="0"/>
    <n v="207"/>
  </r>
  <r>
    <x v="0"/>
    <x v="0"/>
    <s v="WA"/>
    <x v="6"/>
    <n v="2014"/>
    <n v="2014"/>
    <n v="500143952"/>
    <n v="1"/>
    <x v="0"/>
    <s v="I"/>
    <n v="10"/>
    <n v="10"/>
    <n v="0"/>
    <n v="260"/>
  </r>
  <r>
    <x v="0"/>
    <x v="1"/>
    <s v="WA"/>
    <x v="6"/>
    <n v="2014"/>
    <n v="2014"/>
    <n v="433987237"/>
    <n v="1"/>
    <x v="1"/>
    <s v="I"/>
    <n v="7"/>
    <n v="7"/>
    <n v="0"/>
    <n v="8"/>
  </r>
  <r>
    <x v="0"/>
    <x v="0"/>
    <s v="WA"/>
    <x v="6"/>
    <n v="2014"/>
    <n v="2014"/>
    <n v="18979430"/>
    <n v="1"/>
    <x v="0"/>
    <s v="I"/>
    <n v="3"/>
    <n v="3"/>
    <n v="0"/>
    <n v="60"/>
  </r>
  <r>
    <x v="0"/>
    <x v="1"/>
    <s v="WA"/>
    <x v="6"/>
    <n v="2014"/>
    <n v="2014"/>
    <n v="18904421"/>
    <n v="1"/>
    <x v="1"/>
    <s v="I"/>
    <n v="34"/>
    <n v="34"/>
    <n v="0"/>
    <n v="1"/>
  </r>
  <r>
    <x v="0"/>
    <x v="1"/>
    <s v="WA"/>
    <x v="6"/>
    <n v="2014"/>
    <n v="2014"/>
    <n v="500013364"/>
    <n v="1"/>
    <x v="1"/>
    <s v="I"/>
    <n v="1"/>
    <n v="1"/>
    <n v="0"/>
    <n v="1"/>
  </r>
  <r>
    <x v="0"/>
    <x v="1"/>
    <s v="WA"/>
    <x v="6"/>
    <n v="2014"/>
    <n v="2015"/>
    <n v="401500857"/>
    <n v="5"/>
    <x v="1"/>
    <s v="I"/>
    <n v="154"/>
    <n v="30.8"/>
    <n v="0"/>
    <n v="6"/>
  </r>
  <r>
    <x v="0"/>
    <x v="0"/>
    <s v="WA"/>
    <x v="6"/>
    <n v="2014"/>
    <n v="2014"/>
    <n v="18964787"/>
    <n v="1"/>
    <x v="0"/>
    <s v="I"/>
    <n v="3"/>
    <n v="3"/>
    <n v="0"/>
    <n v="30"/>
  </r>
  <r>
    <x v="0"/>
    <x v="0"/>
    <s v="WA"/>
    <x v="6"/>
    <n v="2014"/>
    <n v="2014"/>
    <n v="18059168"/>
    <n v="1"/>
    <x v="0"/>
    <s v="I"/>
    <n v="4"/>
    <n v="4"/>
    <n v="0"/>
    <n v="80"/>
  </r>
  <r>
    <x v="0"/>
    <x v="0"/>
    <s v="WA"/>
    <x v="6"/>
    <n v="2014"/>
    <n v="2014"/>
    <n v="17782670"/>
    <n v="1"/>
    <x v="0"/>
    <s v="I"/>
    <n v="33"/>
    <n v="33"/>
    <n v="0"/>
    <n v="182"/>
  </r>
  <r>
    <x v="0"/>
    <x v="0"/>
    <s v="WA"/>
    <x v="6"/>
    <n v="2014"/>
    <n v="2014"/>
    <n v="14353334"/>
    <n v="1"/>
    <x v="0"/>
    <s v="I"/>
    <n v="0"/>
    <n v="0"/>
    <n v="0"/>
    <n v="330"/>
  </r>
  <r>
    <x v="0"/>
    <x v="0"/>
    <s v="WA"/>
    <x v="6"/>
    <n v="2014"/>
    <n v="2014"/>
    <n v="18084513"/>
    <n v="1"/>
    <x v="0"/>
    <s v="I"/>
    <n v="23"/>
    <n v="23"/>
    <n v="0"/>
    <n v="110"/>
  </r>
  <r>
    <x v="0"/>
    <x v="0"/>
    <s v="WA"/>
    <x v="6"/>
    <n v="2014"/>
    <n v="2014"/>
    <n v="16581279"/>
    <n v="2"/>
    <x v="0"/>
    <s v="I"/>
    <n v="41"/>
    <n v="20.5"/>
    <n v="0"/>
    <n v="131"/>
  </r>
  <r>
    <x v="0"/>
    <x v="1"/>
    <s v="WA"/>
    <x v="6"/>
    <n v="2014"/>
    <n v="2014"/>
    <n v="15874033"/>
    <n v="2"/>
    <x v="1"/>
    <s v="I"/>
    <n v="63"/>
    <n v="31.5"/>
    <n v="0"/>
    <n v="34"/>
  </r>
  <r>
    <x v="0"/>
    <x v="0"/>
    <s v="WA"/>
    <x v="6"/>
    <n v="2014"/>
    <n v="2014"/>
    <n v="500159754"/>
    <n v="1"/>
    <x v="0"/>
    <s v="I"/>
    <n v="0"/>
    <n v="0"/>
    <n v="0"/>
    <n v="560"/>
  </r>
  <r>
    <x v="0"/>
    <x v="0"/>
    <s v="WA"/>
    <x v="6"/>
    <n v="2014"/>
    <n v="2014"/>
    <n v="18003118"/>
    <n v="2"/>
    <x v="0"/>
    <s v="I"/>
    <n v="85"/>
    <n v="42.5"/>
    <n v="0"/>
    <n v="25"/>
  </r>
  <r>
    <x v="0"/>
    <x v="0"/>
    <s v="WA"/>
    <x v="6"/>
    <n v="2014"/>
    <n v="2014"/>
    <n v="16750133"/>
    <n v="3"/>
    <x v="0"/>
    <s v="I"/>
    <n v="93"/>
    <n v="31"/>
    <n v="0"/>
    <n v="493"/>
  </r>
  <r>
    <x v="0"/>
    <x v="0"/>
    <s v="WA"/>
    <x v="6"/>
    <n v="2014"/>
    <n v="2014"/>
    <n v="500195683"/>
    <n v="1"/>
    <x v="0"/>
    <s v="I"/>
    <n v="0"/>
    <n v="0"/>
    <n v="0"/>
    <n v="94"/>
  </r>
  <r>
    <x v="0"/>
    <x v="0"/>
    <s v="WA"/>
    <x v="6"/>
    <n v="2014"/>
    <n v="2014"/>
    <n v="19538420"/>
    <n v="3"/>
    <x v="0"/>
    <s v="I"/>
    <n v="71"/>
    <n v="23.666666666666664"/>
    <n v="0"/>
    <n v="440"/>
  </r>
  <r>
    <x v="0"/>
    <x v="0"/>
    <s v="WA"/>
    <x v="6"/>
    <n v="2014"/>
    <n v="2014"/>
    <n v="500012523"/>
    <n v="2"/>
    <x v="0"/>
    <s v="I"/>
    <n v="35"/>
    <n v="17.5"/>
    <n v="0"/>
    <n v="65"/>
  </r>
  <r>
    <x v="0"/>
    <x v="0"/>
    <s v="WA"/>
    <x v="6"/>
    <n v="2014"/>
    <n v="2014"/>
    <n v="17456477"/>
    <n v="1"/>
    <x v="0"/>
    <s v="I"/>
    <n v="24"/>
    <n v="24"/>
    <n v="0"/>
    <n v="40"/>
  </r>
  <r>
    <x v="0"/>
    <x v="0"/>
    <s v="WA"/>
    <x v="6"/>
    <n v="2014"/>
    <n v="2014"/>
    <n v="15187584"/>
    <n v="2"/>
    <x v="0"/>
    <s v="I"/>
    <n v="65"/>
    <n v="32.5"/>
    <n v="0"/>
    <n v="20"/>
  </r>
  <r>
    <x v="0"/>
    <x v="1"/>
    <s v="WA"/>
    <x v="6"/>
    <n v="2014"/>
    <n v="2014"/>
    <n v="16019582"/>
    <n v="1"/>
    <x v="1"/>
    <s v="I"/>
    <n v="13"/>
    <n v="13"/>
    <n v="0"/>
    <n v="2"/>
  </r>
  <r>
    <x v="0"/>
    <x v="0"/>
    <s v="WA"/>
    <x v="6"/>
    <n v="2014"/>
    <n v="2014"/>
    <n v="15985173"/>
    <n v="1"/>
    <x v="0"/>
    <s v="I"/>
    <n v="20"/>
    <n v="20"/>
    <n v="0"/>
    <n v="60"/>
  </r>
  <r>
    <x v="0"/>
    <x v="0"/>
    <s v="WA"/>
    <x v="6"/>
    <n v="2014"/>
    <n v="2014"/>
    <n v="14638106"/>
    <n v="1"/>
    <x v="0"/>
    <s v="I"/>
    <n v="31"/>
    <n v="31"/>
    <n v="0"/>
    <n v="699"/>
  </r>
  <r>
    <x v="0"/>
    <x v="0"/>
    <s v="WA"/>
    <x v="6"/>
    <n v="2014"/>
    <n v="2014"/>
    <n v="14119123"/>
    <n v="1"/>
    <x v="0"/>
    <s v="I"/>
    <n v="27"/>
    <n v="27"/>
    <n v="0"/>
    <n v="160"/>
  </r>
  <r>
    <x v="0"/>
    <x v="0"/>
    <s v="WA"/>
    <x v="6"/>
    <n v="2014"/>
    <n v="2014"/>
    <n v="18957547"/>
    <n v="1"/>
    <x v="0"/>
    <s v="I"/>
    <n v="9"/>
    <n v="9"/>
    <n v="0"/>
    <n v="10"/>
  </r>
  <r>
    <x v="0"/>
    <x v="0"/>
    <s v="WA"/>
    <x v="6"/>
    <n v="2014"/>
    <n v="2014"/>
    <n v="15694529"/>
    <n v="1"/>
    <x v="0"/>
    <s v="I"/>
    <n v="37"/>
    <n v="37"/>
    <n v="0"/>
    <n v="265"/>
  </r>
  <r>
    <x v="0"/>
    <x v="1"/>
    <s v="WA"/>
    <x v="6"/>
    <n v="2014"/>
    <n v="2014"/>
    <n v="500004008"/>
    <n v="1"/>
    <x v="1"/>
    <s v="I"/>
    <n v="32"/>
    <n v="32"/>
    <n v="0"/>
    <n v="1"/>
  </r>
  <r>
    <x v="0"/>
    <x v="0"/>
    <s v="WA"/>
    <x v="6"/>
    <n v="2014"/>
    <n v="2014"/>
    <n v="500280850"/>
    <n v="1"/>
    <x v="0"/>
    <s v="I"/>
    <n v="21"/>
    <n v="21"/>
    <n v="0"/>
    <n v="214"/>
  </r>
  <r>
    <x v="0"/>
    <x v="0"/>
    <s v="WA"/>
    <x v="6"/>
    <n v="2014"/>
    <n v="2014"/>
    <n v="14237394"/>
    <n v="3"/>
    <x v="0"/>
    <s v="I"/>
    <n v="82"/>
    <n v="27.333333333333336"/>
    <n v="0"/>
    <n v="218"/>
  </r>
  <r>
    <x v="0"/>
    <x v="0"/>
    <s v="WA"/>
    <x v="6"/>
    <n v="2014"/>
    <n v="2014"/>
    <n v="14126791"/>
    <n v="1"/>
    <x v="0"/>
    <s v="I"/>
    <n v="0"/>
    <n v="0"/>
    <n v="0"/>
    <n v="18"/>
  </r>
  <r>
    <x v="0"/>
    <x v="0"/>
    <s v="WA"/>
    <x v="6"/>
    <n v="2014"/>
    <n v="2014"/>
    <n v="500121676"/>
    <n v="2"/>
    <x v="0"/>
    <s v="I"/>
    <n v="51"/>
    <n v="25.5"/>
    <n v="0"/>
    <n v="114"/>
  </r>
  <r>
    <x v="0"/>
    <x v="0"/>
    <s v="WA"/>
    <x v="6"/>
    <n v="2014"/>
    <n v="2014"/>
    <n v="14183138"/>
    <n v="1"/>
    <x v="0"/>
    <s v="I"/>
    <n v="18"/>
    <n v="18"/>
    <n v="0"/>
    <n v="140"/>
  </r>
  <r>
    <x v="0"/>
    <x v="1"/>
    <s v="WA"/>
    <x v="6"/>
    <n v="2014"/>
    <n v="2014"/>
    <n v="19315595"/>
    <n v="2"/>
    <x v="1"/>
    <s v="I"/>
    <n v="46"/>
    <n v="23"/>
    <n v="0"/>
    <n v="29"/>
  </r>
  <r>
    <x v="1"/>
    <x v="0"/>
    <s v="WA"/>
    <x v="6"/>
    <n v="2014"/>
    <n v="2014"/>
    <n v="19466729"/>
    <n v="3"/>
    <x v="0"/>
    <s v="I"/>
    <n v="90"/>
    <n v="30"/>
    <n v="0"/>
    <n v="100"/>
  </r>
  <r>
    <x v="1"/>
    <x v="0"/>
    <s v="WA"/>
    <x v="6"/>
    <n v="2014"/>
    <n v="2014"/>
    <n v="441158492"/>
    <n v="1"/>
    <x v="0"/>
    <s v="I"/>
    <n v="5"/>
    <n v="5"/>
    <n v="0"/>
    <n v="130"/>
  </r>
  <r>
    <x v="0"/>
    <x v="0"/>
    <s v="WA"/>
    <x v="6"/>
    <n v="2014"/>
    <n v="2014"/>
    <n v="15113392"/>
    <n v="1"/>
    <x v="0"/>
    <s v="I"/>
    <n v="14"/>
    <n v="14"/>
    <n v="0"/>
    <n v="690"/>
  </r>
  <r>
    <x v="0"/>
    <x v="0"/>
    <s v="WA"/>
    <x v="6"/>
    <n v="2014"/>
    <n v="2014"/>
    <n v="15171822"/>
    <n v="1"/>
    <x v="0"/>
    <s v="I"/>
    <n v="20"/>
    <n v="20"/>
    <n v="0"/>
    <n v="90"/>
  </r>
  <r>
    <x v="0"/>
    <x v="0"/>
    <s v="WA"/>
    <x v="6"/>
    <n v="2014"/>
    <n v="2014"/>
    <n v="500071521"/>
    <n v="2"/>
    <x v="0"/>
    <s v="I"/>
    <n v="34"/>
    <n v="17"/>
    <n v="0"/>
    <n v="319"/>
  </r>
  <r>
    <x v="0"/>
    <x v="0"/>
    <s v="WA"/>
    <x v="6"/>
    <n v="2014"/>
    <n v="2014"/>
    <n v="16292137"/>
    <n v="1"/>
    <x v="0"/>
    <s v="I"/>
    <n v="14"/>
    <n v="14"/>
    <n v="0"/>
    <n v="7"/>
  </r>
  <r>
    <x v="0"/>
    <x v="1"/>
    <s v="WA"/>
    <x v="6"/>
    <n v="2014"/>
    <n v="2014"/>
    <n v="15401336"/>
    <n v="1"/>
    <x v="1"/>
    <s v="I"/>
    <n v="1"/>
    <n v="1"/>
    <n v="0"/>
    <n v="5"/>
  </r>
  <r>
    <x v="0"/>
    <x v="1"/>
    <s v="WA"/>
    <x v="6"/>
    <n v="2014"/>
    <n v="2014"/>
    <n v="500072404"/>
    <n v="1"/>
    <x v="1"/>
    <s v="I"/>
    <n v="29"/>
    <n v="29"/>
    <n v="0"/>
    <n v="1"/>
  </r>
  <r>
    <x v="0"/>
    <x v="0"/>
    <s v="WA"/>
    <x v="6"/>
    <n v="2014"/>
    <n v="2014"/>
    <n v="15414406"/>
    <n v="2"/>
    <x v="0"/>
    <s v="I"/>
    <n v="58"/>
    <n v="29"/>
    <n v="0"/>
    <n v="241"/>
  </r>
  <r>
    <x v="0"/>
    <x v="0"/>
    <s v="WA"/>
    <x v="6"/>
    <n v="2014"/>
    <n v="2014"/>
    <n v="13972300"/>
    <n v="3"/>
    <x v="0"/>
    <s v="I"/>
    <n v="94"/>
    <n v="31.333333333333332"/>
    <n v="0"/>
    <n v="870"/>
  </r>
  <r>
    <x v="0"/>
    <x v="1"/>
    <s v="WA"/>
    <x v="6"/>
    <n v="2014"/>
    <n v="2014"/>
    <n v="388195240"/>
    <n v="1"/>
    <x v="1"/>
    <s v="I"/>
    <n v="16"/>
    <n v="16"/>
    <n v="0"/>
    <n v="4"/>
  </r>
  <r>
    <x v="0"/>
    <x v="0"/>
    <s v="WA"/>
    <x v="6"/>
    <n v="2014"/>
    <n v="2014"/>
    <n v="14174739"/>
    <n v="2"/>
    <x v="0"/>
    <s v="I"/>
    <n v="41"/>
    <n v="20.5"/>
    <n v="0"/>
    <n v="1810"/>
  </r>
  <r>
    <x v="0"/>
    <x v="0"/>
    <s v="WA"/>
    <x v="6"/>
    <n v="2014"/>
    <n v="2014"/>
    <n v="500128006"/>
    <n v="2"/>
    <x v="0"/>
    <s v="I"/>
    <n v="61"/>
    <n v="30.5"/>
    <n v="0"/>
    <n v="60"/>
  </r>
  <r>
    <x v="0"/>
    <x v="0"/>
    <s v="WA"/>
    <x v="6"/>
    <n v="2014"/>
    <n v="2014"/>
    <n v="500072460"/>
    <n v="1"/>
    <x v="0"/>
    <s v="I"/>
    <n v="26"/>
    <n v="26"/>
    <n v="0"/>
    <n v="180"/>
  </r>
  <r>
    <x v="0"/>
    <x v="1"/>
    <s v="WA"/>
    <x v="6"/>
    <n v="2014"/>
    <n v="2014"/>
    <n v="446356055"/>
    <n v="1"/>
    <x v="1"/>
    <s v="I"/>
    <n v="7"/>
    <n v="7"/>
    <n v="0"/>
    <n v="1"/>
  </r>
  <r>
    <x v="0"/>
    <x v="1"/>
    <s v="WA"/>
    <x v="6"/>
    <n v="2014"/>
    <n v="2014"/>
    <n v="424828964"/>
    <n v="1"/>
    <x v="1"/>
    <s v="I"/>
    <n v="21"/>
    <n v="21"/>
    <n v="0"/>
    <n v="37"/>
  </r>
  <r>
    <x v="0"/>
    <x v="0"/>
    <s v="WA"/>
    <x v="6"/>
    <n v="2014"/>
    <n v="2014"/>
    <n v="500252421"/>
    <n v="1"/>
    <x v="0"/>
    <s v="I"/>
    <n v="2"/>
    <n v="2"/>
    <n v="0"/>
    <n v="7"/>
  </r>
  <r>
    <x v="0"/>
    <x v="0"/>
    <s v="WA"/>
    <x v="6"/>
    <n v="2014"/>
    <n v="2014"/>
    <n v="17371927"/>
    <n v="1"/>
    <x v="2"/>
    <s v="I"/>
    <n v="1"/>
    <n v="1"/>
    <n v="0"/>
    <n v="99960"/>
  </r>
  <r>
    <x v="0"/>
    <x v="0"/>
    <s v="WA"/>
    <x v="6"/>
    <n v="2014"/>
    <n v="2014"/>
    <n v="19973525"/>
    <n v="1"/>
    <x v="0"/>
    <s v="I"/>
    <n v="9"/>
    <n v="9"/>
    <n v="0"/>
    <n v="10"/>
  </r>
  <r>
    <x v="0"/>
    <x v="0"/>
    <s v="WA"/>
    <x v="6"/>
    <n v="2014"/>
    <n v="2014"/>
    <n v="15461178"/>
    <n v="2"/>
    <x v="0"/>
    <s v="I"/>
    <n v="42"/>
    <n v="21"/>
    <n v="0"/>
    <n v="180"/>
  </r>
  <r>
    <x v="0"/>
    <x v="0"/>
    <s v="WA"/>
    <x v="6"/>
    <n v="2014"/>
    <n v="2014"/>
    <n v="18854233"/>
    <n v="3"/>
    <x v="0"/>
    <s v="I"/>
    <n v="78"/>
    <n v="26"/>
    <n v="0"/>
    <n v="220"/>
  </r>
  <r>
    <x v="0"/>
    <x v="0"/>
    <s v="WA"/>
    <x v="6"/>
    <n v="2014"/>
    <n v="2014"/>
    <n v="500211598"/>
    <n v="2"/>
    <x v="0"/>
    <s v="I"/>
    <n v="62"/>
    <n v="31"/>
    <n v="0"/>
    <n v="1470"/>
  </r>
  <r>
    <x v="0"/>
    <x v="0"/>
    <s v="WA"/>
    <x v="6"/>
    <n v="2014"/>
    <n v="2014"/>
    <n v="500231723"/>
    <n v="1"/>
    <x v="0"/>
    <s v="I"/>
    <n v="4"/>
    <n v="4"/>
    <n v="0"/>
    <n v="156"/>
  </r>
  <r>
    <x v="0"/>
    <x v="0"/>
    <s v="WA"/>
    <x v="6"/>
    <n v="2014"/>
    <n v="2014"/>
    <n v="500262845"/>
    <n v="1"/>
    <x v="0"/>
    <s v="I"/>
    <n v="0"/>
    <n v="0"/>
    <n v="0"/>
    <n v="55"/>
  </r>
  <r>
    <x v="0"/>
    <x v="1"/>
    <s v="WA"/>
    <x v="6"/>
    <n v="2014"/>
    <n v="2014"/>
    <n v="431049748"/>
    <n v="1"/>
    <x v="1"/>
    <s v="I"/>
    <n v="30"/>
    <n v="30"/>
    <n v="0"/>
    <n v="1"/>
  </r>
  <r>
    <x v="0"/>
    <x v="1"/>
    <s v="WA"/>
    <x v="6"/>
    <n v="2014"/>
    <n v="2014"/>
    <n v="500021160"/>
    <n v="1"/>
    <x v="1"/>
    <s v="I"/>
    <n v="8"/>
    <n v="8"/>
    <n v="0"/>
    <n v="4"/>
  </r>
  <r>
    <x v="0"/>
    <x v="1"/>
    <s v="WA"/>
    <x v="6"/>
    <n v="2014"/>
    <n v="2014"/>
    <n v="394761606"/>
    <n v="1"/>
    <x v="1"/>
    <s v="I"/>
    <n v="11"/>
    <n v="11"/>
    <n v="0"/>
    <n v="2"/>
  </r>
  <r>
    <x v="0"/>
    <x v="0"/>
    <s v="WA"/>
    <x v="6"/>
    <n v="2014"/>
    <n v="2014"/>
    <n v="500282817"/>
    <n v="2"/>
    <x v="0"/>
    <s v="I"/>
    <n v="59"/>
    <n v="29.5"/>
    <n v="0"/>
    <n v="28"/>
  </r>
  <r>
    <x v="0"/>
    <x v="0"/>
    <s v="WA"/>
    <x v="6"/>
    <n v="2014"/>
    <n v="2014"/>
    <n v="500174252"/>
    <n v="1"/>
    <x v="0"/>
    <s v="I"/>
    <n v="18"/>
    <n v="18"/>
    <n v="0"/>
    <n v="297"/>
  </r>
  <r>
    <x v="0"/>
    <x v="1"/>
    <s v="WA"/>
    <x v="6"/>
    <n v="2014"/>
    <n v="2014"/>
    <n v="404352017"/>
    <n v="2"/>
    <x v="1"/>
    <s v="I"/>
    <n v="62"/>
    <n v="31"/>
    <n v="0"/>
    <n v="28"/>
  </r>
  <r>
    <x v="0"/>
    <x v="0"/>
    <s v="WA"/>
    <x v="6"/>
    <n v="2014"/>
    <n v="2014"/>
    <n v="15657186"/>
    <n v="1"/>
    <x v="0"/>
    <s v="I"/>
    <n v="4"/>
    <n v="4"/>
    <n v="0"/>
    <n v="10"/>
  </r>
  <r>
    <x v="0"/>
    <x v="0"/>
    <s v="WA"/>
    <x v="6"/>
    <n v="2014"/>
    <n v="2014"/>
    <n v="500101105"/>
    <n v="1"/>
    <x v="0"/>
    <s v="I"/>
    <n v="1"/>
    <n v="1"/>
    <n v="0"/>
    <n v="52"/>
  </r>
  <r>
    <x v="0"/>
    <x v="1"/>
    <s v="WA"/>
    <x v="6"/>
    <n v="2014"/>
    <n v="2014"/>
    <n v="350179213"/>
    <n v="1"/>
    <x v="1"/>
    <s v="I"/>
    <n v="30"/>
    <n v="30"/>
    <n v="0"/>
    <n v="5"/>
  </r>
  <r>
    <x v="0"/>
    <x v="0"/>
    <s v="WA"/>
    <x v="6"/>
    <n v="2014"/>
    <n v="2014"/>
    <n v="500020536"/>
    <n v="1"/>
    <x v="0"/>
    <s v="I"/>
    <n v="18"/>
    <n v="18"/>
    <n v="0"/>
    <n v="75"/>
  </r>
  <r>
    <x v="0"/>
    <x v="0"/>
    <s v="WA"/>
    <x v="6"/>
    <n v="2014"/>
    <n v="2014"/>
    <n v="18312903"/>
    <n v="1"/>
    <x v="0"/>
    <s v="I"/>
    <n v="0"/>
    <n v="0"/>
    <n v="0"/>
    <n v="30"/>
  </r>
  <r>
    <x v="0"/>
    <x v="1"/>
    <s v="WA"/>
    <x v="6"/>
    <n v="2014"/>
    <n v="2014"/>
    <n v="17463315"/>
    <n v="1"/>
    <x v="1"/>
    <s v="I"/>
    <n v="16"/>
    <n v="16"/>
    <n v="0"/>
    <n v="76"/>
  </r>
  <r>
    <x v="0"/>
    <x v="0"/>
    <s v="WA"/>
    <x v="6"/>
    <n v="2014"/>
    <n v="2014"/>
    <n v="18368762"/>
    <n v="1"/>
    <x v="0"/>
    <s v="I"/>
    <n v="14"/>
    <n v="14"/>
    <n v="0"/>
    <n v="1167"/>
  </r>
  <r>
    <x v="0"/>
    <x v="0"/>
    <s v="WA"/>
    <x v="6"/>
    <n v="2014"/>
    <n v="2014"/>
    <n v="500233612"/>
    <n v="1"/>
    <x v="0"/>
    <s v="I"/>
    <n v="35"/>
    <n v="35"/>
    <n v="0"/>
    <n v="234"/>
  </r>
  <r>
    <x v="0"/>
    <x v="0"/>
    <s v="WA"/>
    <x v="6"/>
    <n v="2014"/>
    <n v="2014"/>
    <n v="14384053"/>
    <n v="2"/>
    <x v="0"/>
    <s v="I"/>
    <n v="38"/>
    <n v="19"/>
    <n v="0"/>
    <n v="2414"/>
  </r>
  <r>
    <x v="1"/>
    <x v="0"/>
    <s v="WA"/>
    <x v="6"/>
    <n v="2014"/>
    <n v="2014"/>
    <n v="500238014"/>
    <n v="2"/>
    <x v="0"/>
    <s v="I"/>
    <n v="63"/>
    <n v="31.5"/>
    <n v="0"/>
    <n v="2"/>
  </r>
  <r>
    <x v="0"/>
    <x v="0"/>
    <s v="WA"/>
    <x v="6"/>
    <n v="2014"/>
    <n v="2014"/>
    <n v="17829771"/>
    <n v="1"/>
    <x v="0"/>
    <s v="I"/>
    <n v="30"/>
    <n v="30"/>
    <n v="0"/>
    <n v="2"/>
  </r>
  <r>
    <x v="0"/>
    <x v="0"/>
    <s v="WA"/>
    <x v="6"/>
    <n v="2014"/>
    <n v="2014"/>
    <n v="500234031"/>
    <n v="1"/>
    <x v="0"/>
    <s v="I"/>
    <n v="26"/>
    <n v="26"/>
    <n v="0"/>
    <n v="90"/>
  </r>
  <r>
    <x v="0"/>
    <x v="0"/>
    <s v="WA"/>
    <x v="6"/>
    <n v="2014"/>
    <n v="2014"/>
    <n v="500219837"/>
    <n v="1"/>
    <x v="0"/>
    <s v="I"/>
    <n v="1"/>
    <n v="1"/>
    <n v="0"/>
    <n v="1"/>
  </r>
  <r>
    <x v="0"/>
    <x v="0"/>
    <s v="WA"/>
    <x v="6"/>
    <n v="2014"/>
    <n v="2014"/>
    <n v="14674815"/>
    <n v="1"/>
    <x v="0"/>
    <s v="I"/>
    <n v="25"/>
    <n v="25"/>
    <n v="0"/>
    <n v="150"/>
  </r>
  <r>
    <x v="0"/>
    <x v="0"/>
    <s v="WA"/>
    <x v="6"/>
    <n v="2014"/>
    <n v="2014"/>
    <n v="14171143"/>
    <n v="1"/>
    <x v="0"/>
    <s v="I"/>
    <n v="21"/>
    <n v="21"/>
    <n v="0"/>
    <n v="120"/>
  </r>
  <r>
    <x v="0"/>
    <x v="0"/>
    <s v="WA"/>
    <x v="6"/>
    <n v="2014"/>
    <n v="2014"/>
    <n v="500255880"/>
    <n v="1"/>
    <x v="0"/>
    <s v="I"/>
    <n v="9"/>
    <n v="9"/>
    <n v="0"/>
    <n v="200"/>
  </r>
  <r>
    <x v="0"/>
    <x v="1"/>
    <s v="WA"/>
    <x v="6"/>
    <n v="2014"/>
    <n v="2014"/>
    <n v="500184163"/>
    <n v="1"/>
    <x v="1"/>
    <s v="I"/>
    <n v="36"/>
    <n v="36"/>
    <n v="0"/>
    <n v="6"/>
  </r>
  <r>
    <x v="0"/>
    <x v="0"/>
    <s v="WA"/>
    <x v="6"/>
    <n v="2014"/>
    <n v="2014"/>
    <n v="500223566"/>
    <n v="1"/>
    <x v="0"/>
    <s v="I"/>
    <n v="14"/>
    <n v="14"/>
    <n v="0"/>
    <n v="383"/>
  </r>
  <r>
    <x v="0"/>
    <x v="1"/>
    <s v="WA"/>
    <x v="6"/>
    <n v="2015"/>
    <n v="2015"/>
    <n v="500073348"/>
    <n v="1"/>
    <x v="1"/>
    <s v="I"/>
    <n v="29"/>
    <n v="29"/>
    <n v="0"/>
    <n v="8"/>
  </r>
  <r>
    <x v="0"/>
    <x v="0"/>
    <s v="WA"/>
    <x v="6"/>
    <n v="2015"/>
    <n v="2015"/>
    <n v="500101058"/>
    <n v="1"/>
    <x v="0"/>
    <s v="I"/>
    <n v="4"/>
    <n v="4"/>
    <n v="0"/>
    <n v="705"/>
  </r>
  <r>
    <x v="0"/>
    <x v="0"/>
    <s v="WA"/>
    <x v="6"/>
    <n v="2015"/>
    <n v="2015"/>
    <n v="500029344"/>
    <n v="1"/>
    <x v="0"/>
    <s v="I"/>
    <n v="11"/>
    <n v="11"/>
    <n v="0"/>
    <n v="714"/>
  </r>
  <r>
    <x v="0"/>
    <x v="0"/>
    <s v="WA"/>
    <x v="6"/>
    <n v="2015"/>
    <n v="2015"/>
    <n v="500153578"/>
    <n v="1"/>
    <x v="0"/>
    <s v="I"/>
    <n v="3"/>
    <n v="3"/>
    <n v="0"/>
    <n v="31"/>
  </r>
  <r>
    <x v="0"/>
    <x v="1"/>
    <s v="WA"/>
    <x v="6"/>
    <n v="2014"/>
    <n v="2014"/>
    <n v="15110377"/>
    <n v="1"/>
    <x v="1"/>
    <s v="I"/>
    <n v="21"/>
    <n v="21"/>
    <n v="0"/>
    <n v="19"/>
  </r>
  <r>
    <x v="0"/>
    <x v="0"/>
    <s v="WA"/>
    <x v="7"/>
    <n v="2015"/>
    <n v="2015"/>
    <n v="19672195"/>
    <n v="1"/>
    <x v="0"/>
    <s v="I"/>
    <n v="32"/>
    <n v="32"/>
    <n v="0"/>
    <n v="860"/>
  </r>
  <r>
    <x v="0"/>
    <x v="1"/>
    <s v="WA"/>
    <x v="7"/>
    <n v="2015"/>
    <n v="2015"/>
    <n v="19703425"/>
    <n v="1"/>
    <x v="1"/>
    <s v="I"/>
    <n v="31"/>
    <n v="31"/>
    <n v="0"/>
    <n v="121"/>
  </r>
  <r>
    <x v="0"/>
    <x v="0"/>
    <s v="WA"/>
    <x v="6"/>
    <n v="2014"/>
    <n v="2014"/>
    <n v="14902578"/>
    <n v="1"/>
    <x v="0"/>
    <s v="I"/>
    <n v="3"/>
    <n v="3"/>
    <n v="0"/>
    <n v="100"/>
  </r>
  <r>
    <x v="0"/>
    <x v="1"/>
    <s v="WA"/>
    <x v="6"/>
    <n v="2014"/>
    <n v="2014"/>
    <n v="15179592"/>
    <n v="1"/>
    <x v="1"/>
    <s v="I"/>
    <n v="33"/>
    <n v="33"/>
    <n v="0"/>
    <n v="6"/>
  </r>
  <r>
    <x v="0"/>
    <x v="1"/>
    <s v="WA"/>
    <x v="6"/>
    <n v="2014"/>
    <n v="2014"/>
    <n v="500109578"/>
    <n v="1"/>
    <x v="1"/>
    <s v="I"/>
    <n v="24"/>
    <n v="24"/>
    <n v="0"/>
    <n v="90"/>
  </r>
  <r>
    <x v="0"/>
    <x v="0"/>
    <s v="WA"/>
    <x v="7"/>
    <n v="2015"/>
    <n v="2015"/>
    <n v="19349795"/>
    <n v="1"/>
    <x v="0"/>
    <s v="I"/>
    <n v="5"/>
    <n v="5"/>
    <n v="0"/>
    <n v="36"/>
  </r>
  <r>
    <x v="0"/>
    <x v="1"/>
    <s v="WA"/>
    <x v="7"/>
    <n v="2015"/>
    <n v="2015"/>
    <n v="500243174"/>
    <n v="1"/>
    <x v="1"/>
    <s v="I"/>
    <n v="2"/>
    <n v="2"/>
    <n v="0"/>
    <n v="14"/>
  </r>
  <r>
    <x v="0"/>
    <x v="0"/>
    <s v="WA"/>
    <x v="7"/>
    <n v="2015"/>
    <n v="2015"/>
    <n v="19240432"/>
    <n v="1"/>
    <x v="0"/>
    <s v="I"/>
    <n v="1"/>
    <n v="1"/>
    <n v="0"/>
    <n v="20"/>
  </r>
  <r>
    <x v="0"/>
    <x v="0"/>
    <s v="WA"/>
    <x v="7"/>
    <n v="2015"/>
    <n v="2015"/>
    <n v="18986096"/>
    <n v="1"/>
    <x v="0"/>
    <s v="I"/>
    <n v="5"/>
    <n v="5"/>
    <n v="0"/>
    <n v="350"/>
  </r>
  <r>
    <x v="0"/>
    <x v="0"/>
    <s v="WA"/>
    <x v="7"/>
    <n v="2015"/>
    <n v="2015"/>
    <n v="18881108"/>
    <n v="1"/>
    <x v="0"/>
    <s v="I"/>
    <n v="33"/>
    <n v="33"/>
    <n v="0"/>
    <n v="720"/>
  </r>
  <r>
    <x v="0"/>
    <x v="0"/>
    <s v="WA"/>
    <x v="7"/>
    <n v="2015"/>
    <n v="2015"/>
    <n v="19552321"/>
    <n v="1"/>
    <x v="0"/>
    <s v="I"/>
    <n v="31"/>
    <n v="31"/>
    <n v="0"/>
    <n v="3"/>
  </r>
  <r>
    <x v="0"/>
    <x v="0"/>
    <s v="WA"/>
    <x v="7"/>
    <n v="2015"/>
    <n v="2015"/>
    <n v="500110167"/>
    <n v="1"/>
    <x v="0"/>
    <s v="I"/>
    <n v="31"/>
    <n v="31"/>
    <n v="0"/>
    <n v="2"/>
  </r>
  <r>
    <x v="0"/>
    <x v="0"/>
    <s v="WA"/>
    <x v="6"/>
    <n v="2014"/>
    <n v="2014"/>
    <n v="500236167"/>
    <n v="1"/>
    <x v="0"/>
    <s v="I"/>
    <n v="8"/>
    <n v="8"/>
    <n v="0"/>
    <n v="7"/>
  </r>
  <r>
    <x v="0"/>
    <x v="0"/>
    <s v="WA"/>
    <x v="6"/>
    <n v="2014"/>
    <n v="2014"/>
    <n v="14847964"/>
    <n v="1"/>
    <x v="0"/>
    <s v="I"/>
    <n v="0"/>
    <n v="0"/>
    <n v="0"/>
    <n v="210"/>
  </r>
  <r>
    <x v="0"/>
    <x v="1"/>
    <s v="WA"/>
    <x v="6"/>
    <n v="2014"/>
    <n v="2014"/>
    <n v="15698552"/>
    <n v="1"/>
    <x v="1"/>
    <s v="I"/>
    <n v="31"/>
    <n v="31"/>
    <n v="0"/>
    <n v="40"/>
  </r>
  <r>
    <x v="0"/>
    <x v="0"/>
    <s v="WA"/>
    <x v="6"/>
    <n v="2014"/>
    <n v="2014"/>
    <n v="500207407"/>
    <n v="1"/>
    <x v="0"/>
    <s v="I"/>
    <n v="15"/>
    <n v="15"/>
    <n v="0"/>
    <n v="116"/>
  </r>
  <r>
    <x v="1"/>
    <x v="1"/>
    <s v="WA"/>
    <x v="7"/>
    <n v="2015"/>
    <n v="2015"/>
    <n v="500250796"/>
    <n v="1"/>
    <x v="2"/>
    <s v="I"/>
    <n v="31"/>
    <n v="31"/>
    <n v="0"/>
    <n v="66919"/>
  </r>
  <r>
    <x v="0"/>
    <x v="0"/>
    <s v="WA"/>
    <x v="7"/>
    <n v="2015"/>
    <n v="2015"/>
    <n v="15167211"/>
    <n v="1"/>
    <x v="0"/>
    <s v="I"/>
    <n v="7"/>
    <n v="7"/>
    <n v="0"/>
    <n v="217"/>
  </r>
  <r>
    <x v="0"/>
    <x v="0"/>
    <s v="WA"/>
    <x v="7"/>
    <n v="2015"/>
    <n v="2015"/>
    <n v="403747368"/>
    <n v="1"/>
    <x v="0"/>
    <s v="I"/>
    <n v="35"/>
    <n v="35"/>
    <n v="0"/>
    <n v="120"/>
  </r>
  <r>
    <x v="0"/>
    <x v="1"/>
    <s v="WA"/>
    <x v="7"/>
    <n v="2015"/>
    <n v="2015"/>
    <n v="15168962"/>
    <n v="1"/>
    <x v="1"/>
    <s v="I"/>
    <n v="9"/>
    <n v="9"/>
    <n v="0"/>
    <n v="29"/>
  </r>
  <r>
    <x v="0"/>
    <x v="0"/>
    <s v="WA"/>
    <x v="7"/>
    <n v="2015"/>
    <n v="2015"/>
    <n v="500083488"/>
    <n v="1"/>
    <x v="0"/>
    <s v="I"/>
    <n v="31"/>
    <n v="31"/>
    <n v="0"/>
    <n v="1258"/>
  </r>
  <r>
    <x v="1"/>
    <x v="0"/>
    <s v="WA"/>
    <x v="7"/>
    <n v="2015"/>
    <n v="2015"/>
    <n v="500267100"/>
    <n v="1"/>
    <x v="0"/>
    <s v="I"/>
    <n v="12"/>
    <n v="12"/>
    <n v="0"/>
    <n v="472"/>
  </r>
  <r>
    <x v="0"/>
    <x v="0"/>
    <s v="WA"/>
    <x v="7"/>
    <n v="2015"/>
    <n v="2015"/>
    <n v="16610971"/>
    <n v="1"/>
    <x v="0"/>
    <s v="I"/>
    <n v="25"/>
    <n v="25"/>
    <n v="0"/>
    <n v="50"/>
  </r>
  <r>
    <x v="0"/>
    <x v="0"/>
    <s v="WA"/>
    <x v="7"/>
    <n v="2015"/>
    <n v="2015"/>
    <n v="446345940"/>
    <n v="1"/>
    <x v="0"/>
    <s v="I"/>
    <n v="31"/>
    <n v="31"/>
    <n v="0"/>
    <n v="60"/>
  </r>
  <r>
    <x v="0"/>
    <x v="1"/>
    <s v="WA"/>
    <x v="7"/>
    <n v="2015"/>
    <n v="2015"/>
    <n v="17470669"/>
    <n v="1"/>
    <x v="1"/>
    <s v="I"/>
    <n v="33"/>
    <n v="33"/>
    <n v="0"/>
    <n v="66"/>
  </r>
  <r>
    <x v="0"/>
    <x v="0"/>
    <s v="WA"/>
    <x v="7"/>
    <n v="2015"/>
    <n v="2015"/>
    <n v="16601566"/>
    <n v="1"/>
    <x v="0"/>
    <s v="I"/>
    <n v="32"/>
    <n v="32"/>
    <n v="0"/>
    <n v="80"/>
  </r>
  <r>
    <x v="0"/>
    <x v="0"/>
    <s v="WA"/>
    <x v="7"/>
    <n v="2015"/>
    <n v="2015"/>
    <n v="500194192"/>
    <n v="1"/>
    <x v="0"/>
    <s v="I"/>
    <n v="31"/>
    <n v="31"/>
    <n v="0"/>
    <n v="573"/>
  </r>
  <r>
    <x v="0"/>
    <x v="0"/>
    <s v="WA"/>
    <x v="7"/>
    <n v="2015"/>
    <n v="2015"/>
    <n v="15881207"/>
    <n v="1"/>
    <x v="0"/>
    <s v="I"/>
    <n v="39"/>
    <n v="39"/>
    <n v="0"/>
    <n v="7"/>
  </r>
  <r>
    <x v="0"/>
    <x v="1"/>
    <s v="WA"/>
    <x v="7"/>
    <n v="2015"/>
    <n v="2015"/>
    <n v="372297631"/>
    <n v="1"/>
    <x v="1"/>
    <s v="I"/>
    <n v="33"/>
    <n v="33"/>
    <n v="0"/>
    <n v="2"/>
  </r>
  <r>
    <x v="0"/>
    <x v="0"/>
    <s v="WA"/>
    <x v="7"/>
    <n v="2015"/>
    <n v="2015"/>
    <n v="17003316"/>
    <n v="1"/>
    <x v="0"/>
    <s v="I"/>
    <n v="33"/>
    <n v="33"/>
    <n v="0"/>
    <n v="3120"/>
  </r>
  <r>
    <x v="1"/>
    <x v="1"/>
    <s v="WA"/>
    <x v="7"/>
    <n v="2015"/>
    <n v="2015"/>
    <n v="14605538"/>
    <n v="1"/>
    <x v="1"/>
    <s v="I"/>
    <n v="18"/>
    <n v="18"/>
    <n v="0"/>
    <n v="47"/>
  </r>
  <r>
    <x v="0"/>
    <x v="0"/>
    <s v="WA"/>
    <x v="7"/>
    <n v="2015"/>
    <n v="2015"/>
    <n v="500153093"/>
    <n v="1"/>
    <x v="0"/>
    <s v="I"/>
    <n v="30"/>
    <n v="30"/>
    <n v="0"/>
    <n v="62"/>
  </r>
  <r>
    <x v="0"/>
    <x v="0"/>
    <s v="WA"/>
    <x v="7"/>
    <n v="2015"/>
    <n v="2015"/>
    <n v="15660263"/>
    <n v="1"/>
    <x v="0"/>
    <s v="I"/>
    <n v="0"/>
    <n v="0"/>
    <n v="0"/>
    <n v="650"/>
  </r>
  <r>
    <x v="0"/>
    <x v="0"/>
    <s v="WA"/>
    <x v="7"/>
    <n v="2015"/>
    <n v="2015"/>
    <n v="500094085"/>
    <n v="1"/>
    <x v="0"/>
    <s v="I"/>
    <n v="32"/>
    <n v="32"/>
    <n v="0"/>
    <n v="350"/>
  </r>
  <r>
    <x v="0"/>
    <x v="0"/>
    <s v="WA"/>
    <x v="7"/>
    <n v="2015"/>
    <n v="2015"/>
    <n v="18628841"/>
    <n v="1"/>
    <x v="0"/>
    <s v="I"/>
    <n v="30"/>
    <n v="30"/>
    <n v="0"/>
    <n v="10"/>
  </r>
  <r>
    <x v="0"/>
    <x v="1"/>
    <s v="WA"/>
    <x v="7"/>
    <n v="2015"/>
    <n v="2015"/>
    <n v="18507052"/>
    <n v="1"/>
    <x v="1"/>
    <s v="I"/>
    <n v="3"/>
    <n v="3"/>
    <n v="0"/>
    <n v="5"/>
  </r>
  <r>
    <x v="0"/>
    <x v="0"/>
    <s v="WA"/>
    <x v="7"/>
    <n v="2015"/>
    <n v="2015"/>
    <n v="17779525"/>
    <n v="1"/>
    <x v="0"/>
    <s v="I"/>
    <n v="33"/>
    <n v="33"/>
    <n v="0"/>
    <n v="30"/>
  </r>
  <r>
    <x v="0"/>
    <x v="1"/>
    <s v="WA"/>
    <x v="7"/>
    <n v="2015"/>
    <n v="2015"/>
    <n v="15340326"/>
    <n v="1"/>
    <x v="1"/>
    <s v="I"/>
    <n v="35"/>
    <n v="35"/>
    <n v="0"/>
    <n v="46"/>
  </r>
  <r>
    <x v="1"/>
    <x v="1"/>
    <s v="WA"/>
    <x v="7"/>
    <n v="2015"/>
    <n v="2015"/>
    <n v="17678383"/>
    <n v="1"/>
    <x v="1"/>
    <s v="I"/>
    <n v="31"/>
    <n v="31"/>
    <n v="0"/>
    <n v="8"/>
  </r>
  <r>
    <x v="0"/>
    <x v="0"/>
    <s v="WA"/>
    <x v="7"/>
    <n v="2015"/>
    <n v="2015"/>
    <n v="15601758"/>
    <n v="1"/>
    <x v="0"/>
    <s v="I"/>
    <n v="12"/>
    <n v="12"/>
    <n v="0"/>
    <n v="41"/>
  </r>
  <r>
    <x v="0"/>
    <x v="0"/>
    <s v="WA"/>
    <x v="7"/>
    <n v="2015"/>
    <n v="2015"/>
    <n v="17574229"/>
    <n v="1"/>
    <x v="0"/>
    <s v="I"/>
    <n v="16"/>
    <n v="16"/>
    <n v="0"/>
    <n v="80"/>
  </r>
  <r>
    <x v="0"/>
    <x v="0"/>
    <s v="WA"/>
    <x v="7"/>
    <n v="2015"/>
    <n v="2015"/>
    <n v="18107647"/>
    <n v="1"/>
    <x v="0"/>
    <s v="I"/>
    <n v="9"/>
    <n v="9"/>
    <n v="0"/>
    <n v="158"/>
  </r>
  <r>
    <x v="1"/>
    <x v="1"/>
    <s v="WA"/>
    <x v="0"/>
    <n v="2009"/>
    <n v="2009"/>
    <n v="14132513"/>
    <n v="1"/>
    <x v="1"/>
    <s v="I"/>
    <n v="32"/>
    <n v="32"/>
    <n v="0"/>
    <n v="4"/>
  </r>
  <r>
    <x v="0"/>
    <x v="1"/>
    <s v="WA"/>
    <x v="0"/>
    <n v="2009"/>
    <n v="2009"/>
    <n v="500150480"/>
    <n v="1"/>
    <x v="1"/>
    <s v="I"/>
    <n v="22"/>
    <n v="22"/>
    <n v="0"/>
    <n v="1"/>
  </r>
  <r>
    <x v="0"/>
    <x v="0"/>
    <s v="WA"/>
    <x v="0"/>
    <n v="2009"/>
    <n v="2009"/>
    <n v="14121568"/>
    <n v="1"/>
    <x v="0"/>
    <s v="I"/>
    <n v="0"/>
    <n v="0"/>
    <n v="0"/>
    <n v="250"/>
  </r>
  <r>
    <x v="0"/>
    <x v="0"/>
    <s v="WA"/>
    <x v="0"/>
    <n v="2009"/>
    <n v="2009"/>
    <n v="19716688"/>
    <n v="1"/>
    <x v="0"/>
    <s v="I"/>
    <n v="16"/>
    <n v="16"/>
    <n v="0"/>
    <n v="530"/>
  </r>
  <r>
    <x v="0"/>
    <x v="0"/>
    <s v="WA"/>
    <x v="1"/>
    <n v="2009"/>
    <n v="2009"/>
    <n v="17792427"/>
    <n v="2"/>
    <x v="0"/>
    <s v="I"/>
    <n v="63"/>
    <n v="31.5"/>
    <n v="0"/>
    <n v="1411"/>
  </r>
  <r>
    <x v="1"/>
    <x v="1"/>
    <s v="WA"/>
    <x v="1"/>
    <n v="2009"/>
    <n v="2009"/>
    <n v="500224176"/>
    <n v="4"/>
    <x v="1"/>
    <s v="I"/>
    <n v="124"/>
    <n v="31"/>
    <n v="0"/>
    <n v="830"/>
  </r>
  <r>
    <x v="0"/>
    <x v="0"/>
    <s v="WA"/>
    <x v="1"/>
    <n v="2009"/>
    <n v="2009"/>
    <n v="500218525"/>
    <n v="1"/>
    <x v="0"/>
    <s v="I"/>
    <n v="0"/>
    <n v="0"/>
    <n v="0"/>
    <n v="481"/>
  </r>
  <r>
    <x v="0"/>
    <x v="0"/>
    <s v="WA"/>
    <x v="1"/>
    <n v="2009"/>
    <n v="2009"/>
    <n v="18368339"/>
    <n v="1"/>
    <x v="0"/>
    <s v="I"/>
    <n v="34"/>
    <n v="34"/>
    <n v="0"/>
    <n v="2090"/>
  </r>
  <r>
    <x v="0"/>
    <x v="0"/>
    <s v="WA"/>
    <x v="1"/>
    <n v="2009"/>
    <n v="2009"/>
    <n v="18339609"/>
    <n v="1"/>
    <x v="0"/>
    <s v="I"/>
    <n v="34"/>
    <n v="34"/>
    <n v="0"/>
    <n v="1150"/>
  </r>
  <r>
    <x v="0"/>
    <x v="0"/>
    <s v="WA"/>
    <x v="1"/>
    <n v="2009"/>
    <n v="2009"/>
    <n v="18393417"/>
    <n v="1"/>
    <x v="0"/>
    <s v="I"/>
    <n v="20"/>
    <n v="20"/>
    <n v="0"/>
    <n v="630"/>
  </r>
  <r>
    <x v="0"/>
    <x v="0"/>
    <s v="WA"/>
    <x v="1"/>
    <n v="2009"/>
    <n v="2009"/>
    <n v="500128752"/>
    <n v="1"/>
    <x v="0"/>
    <s v="I"/>
    <n v="35"/>
    <n v="35"/>
    <n v="0"/>
    <n v="1214"/>
  </r>
  <r>
    <x v="0"/>
    <x v="0"/>
    <s v="WA"/>
    <x v="1"/>
    <n v="2009"/>
    <n v="2009"/>
    <n v="17101899"/>
    <n v="1"/>
    <x v="0"/>
    <s v="I"/>
    <n v="34"/>
    <n v="34"/>
    <n v="0"/>
    <n v="230"/>
  </r>
  <r>
    <x v="0"/>
    <x v="0"/>
    <s v="WA"/>
    <x v="1"/>
    <n v="2009"/>
    <n v="2009"/>
    <n v="16519859"/>
    <n v="1"/>
    <x v="0"/>
    <s v="I"/>
    <n v="35"/>
    <n v="35"/>
    <n v="0"/>
    <n v="420"/>
  </r>
  <r>
    <x v="0"/>
    <x v="0"/>
    <s v="WA"/>
    <x v="1"/>
    <n v="2009"/>
    <n v="2009"/>
    <n v="17203475"/>
    <n v="1"/>
    <x v="0"/>
    <s v="I"/>
    <n v="35"/>
    <n v="35"/>
    <n v="0"/>
    <n v="390"/>
  </r>
  <r>
    <x v="0"/>
    <x v="1"/>
    <s v="WA"/>
    <x v="1"/>
    <n v="2009"/>
    <n v="2009"/>
    <n v="16896950"/>
    <n v="2"/>
    <x v="1"/>
    <s v="I"/>
    <n v="63"/>
    <n v="31.5"/>
    <n v="0"/>
    <n v="197"/>
  </r>
  <r>
    <x v="0"/>
    <x v="0"/>
    <s v="WA"/>
    <x v="1"/>
    <n v="2009"/>
    <n v="2009"/>
    <n v="17838657"/>
    <n v="1"/>
    <x v="0"/>
    <s v="I"/>
    <n v="0"/>
    <n v="0"/>
    <n v="0"/>
    <n v="80"/>
  </r>
  <r>
    <x v="0"/>
    <x v="0"/>
    <s v="WA"/>
    <x v="1"/>
    <n v="2009"/>
    <n v="2009"/>
    <n v="15139700"/>
    <n v="1"/>
    <x v="2"/>
    <s v="I"/>
    <n v="1"/>
    <n v="1"/>
    <n v="0"/>
    <n v="99100"/>
  </r>
  <r>
    <x v="0"/>
    <x v="0"/>
    <s v="WA"/>
    <x v="1"/>
    <n v="2009"/>
    <n v="2009"/>
    <n v="14870076"/>
    <n v="2"/>
    <x v="0"/>
    <s v="I"/>
    <n v="67"/>
    <n v="33.5"/>
    <n v="0"/>
    <n v="260"/>
  </r>
  <r>
    <x v="0"/>
    <x v="0"/>
    <s v="WA"/>
    <x v="1"/>
    <n v="2009"/>
    <n v="2009"/>
    <n v="500086182"/>
    <n v="1"/>
    <x v="0"/>
    <s v="I"/>
    <n v="0"/>
    <n v="0"/>
    <n v="0"/>
    <n v="262"/>
  </r>
  <r>
    <x v="0"/>
    <x v="0"/>
    <s v="WA"/>
    <x v="1"/>
    <n v="2009"/>
    <n v="2009"/>
    <n v="17132167"/>
    <n v="2"/>
    <x v="0"/>
    <s v="I"/>
    <n v="67"/>
    <n v="33.5"/>
    <n v="0"/>
    <n v="790"/>
  </r>
  <r>
    <x v="0"/>
    <x v="0"/>
    <s v="WA"/>
    <x v="1"/>
    <n v="2009"/>
    <n v="2009"/>
    <n v="15693554"/>
    <n v="2"/>
    <x v="0"/>
    <s v="I"/>
    <n v="38"/>
    <n v="19"/>
    <n v="0"/>
    <n v="960"/>
  </r>
  <r>
    <x v="0"/>
    <x v="0"/>
    <s v="WA"/>
    <x v="1"/>
    <n v="2009"/>
    <n v="2009"/>
    <n v="500112491"/>
    <n v="1"/>
    <x v="2"/>
    <s v="I"/>
    <n v="1"/>
    <n v="1"/>
    <n v="0"/>
    <n v="98009"/>
  </r>
  <r>
    <x v="0"/>
    <x v="1"/>
    <s v="WA"/>
    <x v="1"/>
    <n v="2009"/>
    <n v="2009"/>
    <n v="500077802"/>
    <n v="1"/>
    <x v="1"/>
    <s v="I"/>
    <n v="32"/>
    <n v="32"/>
    <n v="0"/>
    <n v="197"/>
  </r>
  <r>
    <x v="0"/>
    <x v="0"/>
    <s v="WA"/>
    <x v="1"/>
    <n v="2009"/>
    <n v="2009"/>
    <n v="19856302"/>
    <n v="2"/>
    <x v="0"/>
    <s v="I"/>
    <n v="63"/>
    <n v="31.5"/>
    <n v="0"/>
    <n v="1940"/>
  </r>
  <r>
    <x v="0"/>
    <x v="1"/>
    <s v="WA"/>
    <x v="1"/>
    <n v="2009"/>
    <n v="2009"/>
    <n v="15168939"/>
    <n v="2"/>
    <x v="1"/>
    <s v="I"/>
    <n v="63"/>
    <n v="31.5"/>
    <n v="0"/>
    <n v="144"/>
  </r>
  <r>
    <x v="0"/>
    <x v="1"/>
    <s v="WA"/>
    <x v="1"/>
    <n v="2009"/>
    <n v="2009"/>
    <n v="500162942"/>
    <n v="1"/>
    <x v="1"/>
    <s v="I"/>
    <n v="0"/>
    <n v="0"/>
    <n v="0"/>
    <n v="1"/>
  </r>
  <r>
    <x v="1"/>
    <x v="1"/>
    <s v="WA"/>
    <x v="1"/>
    <n v="2009"/>
    <n v="2009"/>
    <n v="500042509"/>
    <n v="2"/>
    <x v="1"/>
    <s v="I"/>
    <n v="67"/>
    <n v="33.5"/>
    <n v="0"/>
    <n v="91"/>
  </r>
  <r>
    <x v="1"/>
    <x v="1"/>
    <s v="WA"/>
    <x v="1"/>
    <n v="2009"/>
    <n v="2009"/>
    <n v="14241610"/>
    <n v="3"/>
    <x v="1"/>
    <s v="I"/>
    <n v="93"/>
    <n v="31"/>
    <n v="0"/>
    <n v="106"/>
  </r>
  <r>
    <x v="0"/>
    <x v="0"/>
    <s v="WA"/>
    <x v="1"/>
    <n v="2009"/>
    <n v="2009"/>
    <n v="500096186"/>
    <n v="5"/>
    <x v="0"/>
    <s v="I"/>
    <n v="156"/>
    <n v="31.2"/>
    <n v="0"/>
    <n v="240"/>
  </r>
  <r>
    <x v="0"/>
    <x v="1"/>
    <s v="WA"/>
    <x v="1"/>
    <n v="2009"/>
    <n v="2009"/>
    <n v="500133617"/>
    <n v="1"/>
    <x v="1"/>
    <s v="I"/>
    <n v="28"/>
    <n v="28"/>
    <n v="0"/>
    <n v="16"/>
  </r>
  <r>
    <x v="1"/>
    <x v="0"/>
    <s v="WA"/>
    <x v="0"/>
    <n v="2009"/>
    <n v="2009"/>
    <n v="17041329"/>
    <n v="2"/>
    <x v="2"/>
    <s v="I"/>
    <n v="59"/>
    <n v="29.5"/>
    <n v="0"/>
    <n v="10758"/>
  </r>
  <r>
    <x v="0"/>
    <x v="0"/>
    <s v="WA"/>
    <x v="1"/>
    <n v="2009"/>
    <n v="2009"/>
    <n v="500010946"/>
    <n v="1"/>
    <x v="0"/>
    <s v="I"/>
    <n v="29"/>
    <n v="29"/>
    <n v="0"/>
    <n v="2"/>
  </r>
  <r>
    <x v="0"/>
    <x v="0"/>
    <s v="WA"/>
    <x v="1"/>
    <n v="2009"/>
    <n v="2009"/>
    <n v="500217956"/>
    <n v="1"/>
    <x v="0"/>
    <s v="I"/>
    <n v="17"/>
    <n v="17"/>
    <n v="0"/>
    <n v="398"/>
  </r>
  <r>
    <x v="0"/>
    <x v="0"/>
    <s v="WA"/>
    <x v="1"/>
    <n v="2009"/>
    <n v="2009"/>
    <n v="442368074"/>
    <n v="1"/>
    <x v="0"/>
    <s v="I"/>
    <n v="0"/>
    <n v="0"/>
    <n v="0"/>
    <n v="30"/>
  </r>
  <r>
    <x v="0"/>
    <x v="0"/>
    <s v="WA"/>
    <x v="1"/>
    <n v="2009"/>
    <n v="2009"/>
    <n v="14037153"/>
    <n v="1"/>
    <x v="0"/>
    <s v="I"/>
    <n v="0"/>
    <n v="0"/>
    <n v="0"/>
    <n v="746"/>
  </r>
  <r>
    <x v="0"/>
    <x v="1"/>
    <s v="WA"/>
    <x v="1"/>
    <n v="2009"/>
    <n v="2009"/>
    <n v="500002046"/>
    <n v="2"/>
    <x v="1"/>
    <s v="I"/>
    <n v="57"/>
    <n v="28.5"/>
    <n v="0"/>
    <n v="2"/>
  </r>
  <r>
    <x v="0"/>
    <x v="1"/>
    <s v="WA"/>
    <x v="1"/>
    <n v="2009"/>
    <n v="2009"/>
    <n v="18632710"/>
    <n v="2"/>
    <x v="1"/>
    <s v="I"/>
    <n v="64"/>
    <n v="32"/>
    <n v="0"/>
    <n v="379"/>
  </r>
  <r>
    <x v="0"/>
    <x v="0"/>
    <s v="WA"/>
    <x v="1"/>
    <n v="2009"/>
    <n v="2009"/>
    <n v="500187878"/>
    <n v="1"/>
    <x v="0"/>
    <s v="I"/>
    <n v="30"/>
    <n v="30"/>
    <n v="0"/>
    <n v="330"/>
  </r>
  <r>
    <x v="1"/>
    <x v="0"/>
    <s v="WA"/>
    <x v="1"/>
    <n v="2009"/>
    <n v="2009"/>
    <n v="19208519"/>
    <n v="1"/>
    <x v="0"/>
    <s v="I"/>
    <n v="0"/>
    <n v="0"/>
    <n v="0"/>
    <n v="94"/>
  </r>
  <r>
    <x v="0"/>
    <x v="1"/>
    <s v="WA"/>
    <x v="1"/>
    <n v="2009"/>
    <n v="2009"/>
    <n v="19625072"/>
    <n v="3"/>
    <x v="1"/>
    <s v="I"/>
    <n v="69"/>
    <n v="23"/>
    <n v="0"/>
    <n v="83"/>
  </r>
  <r>
    <x v="0"/>
    <x v="1"/>
    <s v="WA"/>
    <x v="1"/>
    <n v="2009"/>
    <n v="2009"/>
    <n v="394156803"/>
    <n v="6"/>
    <x v="1"/>
    <s v="I"/>
    <n v="181"/>
    <n v="30.166666666666668"/>
    <n v="0"/>
    <n v="7"/>
  </r>
  <r>
    <x v="0"/>
    <x v="0"/>
    <s v="WA"/>
    <x v="1"/>
    <n v="2009"/>
    <n v="2009"/>
    <n v="17434998"/>
    <n v="1"/>
    <x v="0"/>
    <s v="I"/>
    <n v="25"/>
    <n v="25"/>
    <n v="0"/>
    <n v="1"/>
  </r>
  <r>
    <x v="0"/>
    <x v="0"/>
    <s v="WA"/>
    <x v="1"/>
    <n v="2009"/>
    <n v="2009"/>
    <n v="19955853"/>
    <n v="1"/>
    <x v="0"/>
    <s v="I"/>
    <n v="13"/>
    <n v="13"/>
    <n v="0"/>
    <n v="1"/>
  </r>
  <r>
    <x v="0"/>
    <x v="0"/>
    <s v="WA"/>
    <x v="1"/>
    <n v="2009"/>
    <n v="2009"/>
    <n v="14365202"/>
    <n v="1"/>
    <x v="0"/>
    <s v="I"/>
    <n v="13"/>
    <n v="13"/>
    <n v="0"/>
    <n v="10"/>
  </r>
  <r>
    <x v="0"/>
    <x v="0"/>
    <s v="WA"/>
    <x v="1"/>
    <n v="2009"/>
    <n v="2009"/>
    <n v="18267901"/>
    <n v="1"/>
    <x v="0"/>
    <s v="I"/>
    <n v="13"/>
    <n v="13"/>
    <n v="0"/>
    <n v="10"/>
  </r>
  <r>
    <x v="0"/>
    <x v="1"/>
    <s v="WA"/>
    <x v="1"/>
    <n v="2009"/>
    <n v="2009"/>
    <n v="18392741"/>
    <n v="1"/>
    <x v="1"/>
    <s v="I"/>
    <n v="0"/>
    <n v="0"/>
    <n v="0"/>
    <n v="3"/>
  </r>
  <r>
    <x v="0"/>
    <x v="0"/>
    <s v="WA"/>
    <x v="1"/>
    <n v="2009"/>
    <n v="2009"/>
    <n v="15121847"/>
    <n v="1"/>
    <x v="0"/>
    <s v="I"/>
    <n v="31"/>
    <n v="31"/>
    <n v="0"/>
    <n v="1570"/>
  </r>
  <r>
    <x v="0"/>
    <x v="0"/>
    <s v="WA"/>
    <x v="1"/>
    <n v="2009"/>
    <n v="2009"/>
    <n v="17785096"/>
    <n v="1"/>
    <x v="0"/>
    <s v="I"/>
    <n v="11"/>
    <n v="11"/>
    <n v="0"/>
    <n v="380"/>
  </r>
  <r>
    <x v="0"/>
    <x v="0"/>
    <s v="WA"/>
    <x v="1"/>
    <n v="2009"/>
    <n v="2009"/>
    <n v="500206315"/>
    <n v="2"/>
    <x v="0"/>
    <s v="I"/>
    <n v="55"/>
    <n v="27.5"/>
    <n v="0"/>
    <n v="176"/>
  </r>
  <r>
    <x v="0"/>
    <x v="0"/>
    <s v="WA"/>
    <x v="1"/>
    <n v="2009"/>
    <n v="2009"/>
    <n v="500250967"/>
    <n v="1"/>
    <x v="0"/>
    <s v="I"/>
    <n v="0"/>
    <n v="0"/>
    <n v="0"/>
    <n v="7"/>
  </r>
  <r>
    <x v="0"/>
    <x v="1"/>
    <s v="WA"/>
    <x v="1"/>
    <n v="2009"/>
    <n v="2009"/>
    <n v="17444301"/>
    <n v="2"/>
    <x v="1"/>
    <s v="I"/>
    <n v="58"/>
    <n v="29"/>
    <n v="0"/>
    <n v="191"/>
  </r>
  <r>
    <x v="0"/>
    <x v="1"/>
    <s v="WA"/>
    <x v="1"/>
    <n v="2009"/>
    <n v="2009"/>
    <n v="500027222"/>
    <n v="1"/>
    <x v="1"/>
    <s v="I"/>
    <n v="15"/>
    <n v="15"/>
    <n v="0"/>
    <n v="8"/>
  </r>
  <r>
    <x v="0"/>
    <x v="1"/>
    <s v="WA"/>
    <x v="1"/>
    <n v="2009"/>
    <n v="2009"/>
    <n v="500199022"/>
    <n v="1"/>
    <x v="1"/>
    <s v="I"/>
    <n v="8"/>
    <n v="8"/>
    <n v="0"/>
    <n v="14"/>
  </r>
  <r>
    <x v="0"/>
    <x v="1"/>
    <s v="WA"/>
    <x v="1"/>
    <n v="2009"/>
    <n v="2009"/>
    <n v="500221849"/>
    <n v="1"/>
    <x v="1"/>
    <s v="I"/>
    <n v="1"/>
    <n v="1"/>
    <n v="0"/>
    <n v="45"/>
  </r>
  <r>
    <x v="0"/>
    <x v="0"/>
    <s v="WA"/>
    <x v="1"/>
    <n v="2009"/>
    <n v="2009"/>
    <n v="17842723"/>
    <n v="2"/>
    <x v="0"/>
    <s v="I"/>
    <n v="53"/>
    <n v="26.5"/>
    <n v="0"/>
    <n v="140"/>
  </r>
  <r>
    <x v="0"/>
    <x v="0"/>
    <s v="WA"/>
    <x v="1"/>
    <n v="2009"/>
    <n v="2009"/>
    <n v="15946271"/>
    <n v="2"/>
    <x v="0"/>
    <s v="I"/>
    <n v="65"/>
    <n v="32.5"/>
    <n v="0"/>
    <n v="730"/>
  </r>
  <r>
    <x v="0"/>
    <x v="0"/>
    <s v="WA"/>
    <x v="1"/>
    <n v="2009"/>
    <n v="2009"/>
    <n v="15982591"/>
    <n v="2"/>
    <x v="0"/>
    <s v="I"/>
    <n v="35"/>
    <n v="17.5"/>
    <n v="0"/>
    <n v="460"/>
  </r>
  <r>
    <x v="1"/>
    <x v="0"/>
    <s v="WA"/>
    <x v="1"/>
    <n v="2009"/>
    <n v="2009"/>
    <n v="16198306"/>
    <n v="1"/>
    <x v="0"/>
    <s v="I"/>
    <n v="2"/>
    <n v="2"/>
    <n v="0"/>
    <n v="10"/>
  </r>
  <r>
    <x v="0"/>
    <x v="1"/>
    <s v="WA"/>
    <x v="1"/>
    <n v="2009"/>
    <n v="2009"/>
    <n v="15496809"/>
    <n v="2"/>
    <x v="1"/>
    <s v="I"/>
    <n v="48"/>
    <n v="24"/>
    <n v="0"/>
    <n v="91"/>
  </r>
  <r>
    <x v="0"/>
    <x v="1"/>
    <s v="WA"/>
    <x v="1"/>
    <n v="2009"/>
    <n v="2009"/>
    <n v="500005289"/>
    <n v="1"/>
    <x v="1"/>
    <s v="I"/>
    <n v="79"/>
    <n v="79"/>
    <n v="0"/>
    <n v="38"/>
  </r>
  <r>
    <x v="0"/>
    <x v="0"/>
    <s v="WA"/>
    <x v="1"/>
    <n v="2009"/>
    <n v="2009"/>
    <n v="14676360"/>
    <n v="2"/>
    <x v="0"/>
    <s v="I"/>
    <n v="92"/>
    <n v="46"/>
    <n v="0"/>
    <n v="193"/>
  </r>
  <r>
    <x v="0"/>
    <x v="1"/>
    <s v="WA"/>
    <x v="1"/>
    <n v="2009"/>
    <n v="2009"/>
    <n v="17132165"/>
    <n v="1"/>
    <x v="1"/>
    <s v="I"/>
    <n v="32"/>
    <n v="32"/>
    <n v="0"/>
    <n v="340"/>
  </r>
  <r>
    <x v="0"/>
    <x v="0"/>
    <s v="WA"/>
    <x v="1"/>
    <n v="2009"/>
    <n v="2009"/>
    <n v="14405472"/>
    <n v="3"/>
    <x v="0"/>
    <s v="I"/>
    <n v="87"/>
    <n v="29"/>
    <n v="0"/>
    <n v="720"/>
  </r>
  <r>
    <x v="1"/>
    <x v="1"/>
    <s v="WA"/>
    <x v="1"/>
    <n v="2009"/>
    <n v="2009"/>
    <n v="500255323"/>
    <n v="11"/>
    <x v="2"/>
    <s v="I"/>
    <n v="364"/>
    <n v="33.090909090909093"/>
    <n v="0"/>
    <n v="15446"/>
  </r>
  <r>
    <x v="0"/>
    <x v="0"/>
    <s v="WA"/>
    <x v="1"/>
    <n v="2009"/>
    <n v="2009"/>
    <n v="395452839"/>
    <n v="1"/>
    <x v="0"/>
    <s v="I"/>
    <n v="0"/>
    <n v="0"/>
    <n v="0"/>
    <n v="150"/>
  </r>
  <r>
    <x v="0"/>
    <x v="0"/>
    <s v="WA"/>
    <x v="1"/>
    <n v="2009"/>
    <n v="2009"/>
    <n v="18882344"/>
    <n v="1"/>
    <x v="0"/>
    <s v="I"/>
    <n v="29"/>
    <n v="29"/>
    <n v="0"/>
    <n v="820"/>
  </r>
  <r>
    <x v="0"/>
    <x v="0"/>
    <s v="WA"/>
    <x v="1"/>
    <n v="2009"/>
    <n v="2009"/>
    <n v="19346300"/>
    <n v="1"/>
    <x v="0"/>
    <s v="I"/>
    <n v="3"/>
    <n v="3"/>
    <n v="0"/>
    <n v="70"/>
  </r>
  <r>
    <x v="0"/>
    <x v="0"/>
    <s v="WA"/>
    <x v="1"/>
    <n v="2009"/>
    <n v="2009"/>
    <n v="19665203"/>
    <n v="1"/>
    <x v="0"/>
    <s v="I"/>
    <n v="11"/>
    <n v="11"/>
    <n v="0"/>
    <n v="1"/>
  </r>
  <r>
    <x v="0"/>
    <x v="1"/>
    <s v="WA"/>
    <x v="1"/>
    <n v="2009"/>
    <n v="2009"/>
    <n v="350870403"/>
    <n v="3"/>
    <x v="1"/>
    <s v="I"/>
    <n v="90"/>
    <n v="30"/>
    <n v="0"/>
    <n v="91"/>
  </r>
  <r>
    <x v="0"/>
    <x v="1"/>
    <s v="WA"/>
    <x v="1"/>
    <n v="2009"/>
    <n v="2009"/>
    <n v="500182607"/>
    <n v="1"/>
    <x v="1"/>
    <s v="I"/>
    <n v="8"/>
    <n v="8"/>
    <n v="0"/>
    <n v="6"/>
  </r>
  <r>
    <x v="0"/>
    <x v="0"/>
    <s v="WA"/>
    <x v="1"/>
    <n v="2009"/>
    <n v="2009"/>
    <n v="500033711"/>
    <n v="1"/>
    <x v="0"/>
    <s v="I"/>
    <n v="0"/>
    <n v="0"/>
    <n v="0"/>
    <n v="105"/>
  </r>
  <r>
    <x v="0"/>
    <x v="0"/>
    <s v="WA"/>
    <x v="1"/>
    <n v="2009"/>
    <n v="2009"/>
    <n v="19990749"/>
    <n v="1"/>
    <x v="0"/>
    <s v="I"/>
    <n v="1"/>
    <n v="1"/>
    <n v="0"/>
    <n v="110"/>
  </r>
  <r>
    <x v="0"/>
    <x v="1"/>
    <s v="WA"/>
    <x v="1"/>
    <n v="2009"/>
    <n v="2009"/>
    <n v="402192003"/>
    <n v="1"/>
    <x v="1"/>
    <s v="I"/>
    <n v="31"/>
    <n v="31"/>
    <n v="0"/>
    <n v="1"/>
  </r>
  <r>
    <x v="0"/>
    <x v="1"/>
    <s v="WA"/>
    <x v="1"/>
    <n v="2009"/>
    <n v="2009"/>
    <n v="441936033"/>
    <n v="1"/>
    <x v="1"/>
    <s v="I"/>
    <n v="0"/>
    <n v="0"/>
    <n v="0"/>
    <n v="18"/>
  </r>
  <r>
    <x v="0"/>
    <x v="0"/>
    <s v="WA"/>
    <x v="1"/>
    <n v="2009"/>
    <n v="2009"/>
    <n v="18325897"/>
    <n v="1"/>
    <x v="0"/>
    <s v="I"/>
    <n v="3"/>
    <n v="3"/>
    <n v="0"/>
    <n v="40"/>
  </r>
  <r>
    <x v="0"/>
    <x v="0"/>
    <s v="WA"/>
    <x v="1"/>
    <n v="2009"/>
    <n v="2009"/>
    <n v="18305199"/>
    <n v="2"/>
    <x v="0"/>
    <s v="I"/>
    <n v="35"/>
    <n v="17.5"/>
    <n v="0"/>
    <n v="170"/>
  </r>
  <r>
    <x v="0"/>
    <x v="0"/>
    <s v="WA"/>
    <x v="1"/>
    <n v="2009"/>
    <n v="2009"/>
    <n v="374803268"/>
    <n v="1"/>
    <x v="0"/>
    <s v="I"/>
    <n v="7"/>
    <n v="7"/>
    <n v="0"/>
    <n v="20"/>
  </r>
  <r>
    <x v="0"/>
    <x v="1"/>
    <s v="WA"/>
    <x v="1"/>
    <n v="2009"/>
    <n v="2009"/>
    <n v="500093803"/>
    <n v="3"/>
    <x v="1"/>
    <s v="I"/>
    <n v="74"/>
    <n v="24.666666666666664"/>
    <n v="0"/>
    <n v="51"/>
  </r>
  <r>
    <x v="0"/>
    <x v="0"/>
    <s v="WA"/>
    <x v="1"/>
    <n v="2009"/>
    <n v="2009"/>
    <n v="500195388"/>
    <n v="1"/>
    <x v="0"/>
    <s v="I"/>
    <n v="0"/>
    <n v="0"/>
    <n v="0"/>
    <n v="324"/>
  </r>
  <r>
    <x v="0"/>
    <x v="1"/>
    <s v="WA"/>
    <x v="1"/>
    <n v="2009"/>
    <n v="2009"/>
    <n v="16564179"/>
    <n v="3"/>
    <x v="1"/>
    <s v="I"/>
    <n v="70"/>
    <n v="23.333333333333332"/>
    <n v="0"/>
    <n v="20"/>
  </r>
  <r>
    <x v="0"/>
    <x v="0"/>
    <s v="WA"/>
    <x v="1"/>
    <n v="2009"/>
    <n v="2009"/>
    <n v="500234495"/>
    <n v="1"/>
    <x v="0"/>
    <s v="I"/>
    <n v="9"/>
    <n v="9"/>
    <n v="0"/>
    <n v="1"/>
  </r>
  <r>
    <x v="0"/>
    <x v="0"/>
    <s v="WA"/>
    <x v="1"/>
    <n v="2009"/>
    <n v="2009"/>
    <n v="16659618"/>
    <n v="1"/>
    <x v="0"/>
    <s v="I"/>
    <n v="12"/>
    <n v="12"/>
    <n v="0"/>
    <n v="1360"/>
  </r>
  <r>
    <x v="1"/>
    <x v="0"/>
    <s v="WA"/>
    <x v="1"/>
    <n v="2009"/>
    <n v="2009"/>
    <n v="15681112"/>
    <n v="1"/>
    <x v="0"/>
    <s v="I"/>
    <n v="0"/>
    <n v="0"/>
    <n v="0"/>
    <n v="62"/>
  </r>
  <r>
    <x v="0"/>
    <x v="0"/>
    <s v="WA"/>
    <x v="1"/>
    <n v="2009"/>
    <n v="2009"/>
    <n v="14561369"/>
    <n v="1"/>
    <x v="0"/>
    <s v="I"/>
    <n v="29"/>
    <n v="29"/>
    <n v="0"/>
    <n v="60"/>
  </r>
  <r>
    <x v="0"/>
    <x v="0"/>
    <s v="WA"/>
    <x v="1"/>
    <n v="2009"/>
    <n v="2009"/>
    <n v="15815380"/>
    <n v="1"/>
    <x v="0"/>
    <s v="I"/>
    <n v="6"/>
    <n v="6"/>
    <n v="0"/>
    <n v="10"/>
  </r>
  <r>
    <x v="0"/>
    <x v="0"/>
    <s v="WA"/>
    <x v="1"/>
    <n v="2009"/>
    <n v="2009"/>
    <n v="14378092"/>
    <n v="1"/>
    <x v="0"/>
    <s v="I"/>
    <n v="18"/>
    <n v="18"/>
    <n v="0"/>
    <n v="800"/>
  </r>
  <r>
    <x v="0"/>
    <x v="1"/>
    <s v="WA"/>
    <x v="1"/>
    <n v="2009"/>
    <n v="2009"/>
    <n v="19727249"/>
    <n v="3"/>
    <x v="1"/>
    <s v="I"/>
    <n v="72"/>
    <n v="24"/>
    <n v="0"/>
    <n v="46"/>
  </r>
  <r>
    <x v="0"/>
    <x v="0"/>
    <s v="WA"/>
    <x v="1"/>
    <n v="2009"/>
    <n v="2009"/>
    <n v="14339244"/>
    <n v="1"/>
    <x v="0"/>
    <s v="I"/>
    <n v="8"/>
    <n v="8"/>
    <n v="0"/>
    <n v="10"/>
  </r>
  <r>
    <x v="0"/>
    <x v="0"/>
    <s v="WA"/>
    <x v="1"/>
    <n v="2009"/>
    <n v="2009"/>
    <n v="19893407"/>
    <n v="1"/>
    <x v="0"/>
    <s v="I"/>
    <n v="14"/>
    <n v="14"/>
    <n v="0"/>
    <n v="280"/>
  </r>
  <r>
    <x v="0"/>
    <x v="1"/>
    <s v="WA"/>
    <x v="1"/>
    <n v="2009"/>
    <n v="2009"/>
    <n v="500239268"/>
    <n v="2"/>
    <x v="1"/>
    <s v="I"/>
    <n v="41"/>
    <n v="20.5"/>
    <n v="0"/>
    <n v="23"/>
  </r>
  <r>
    <x v="0"/>
    <x v="0"/>
    <s v="WA"/>
    <x v="1"/>
    <n v="2009"/>
    <n v="2009"/>
    <n v="16172536"/>
    <n v="6"/>
    <x v="0"/>
    <s v="I"/>
    <n v="176"/>
    <n v="29.333333333333336"/>
    <n v="0"/>
    <n v="308"/>
  </r>
  <r>
    <x v="0"/>
    <x v="0"/>
    <s v="WA"/>
    <x v="1"/>
    <n v="2009"/>
    <n v="2009"/>
    <n v="500157887"/>
    <n v="1"/>
    <x v="0"/>
    <s v="I"/>
    <n v="31"/>
    <n v="31"/>
    <n v="0"/>
    <n v="1"/>
  </r>
  <r>
    <x v="0"/>
    <x v="1"/>
    <s v="WA"/>
    <x v="1"/>
    <n v="2009"/>
    <n v="2009"/>
    <n v="500163947"/>
    <n v="1"/>
    <x v="1"/>
    <s v="I"/>
    <n v="31"/>
    <n v="31"/>
    <n v="0"/>
    <n v="1"/>
  </r>
  <r>
    <x v="0"/>
    <x v="0"/>
    <s v="WA"/>
    <x v="1"/>
    <n v="2009"/>
    <n v="2009"/>
    <n v="18054853"/>
    <n v="1"/>
    <x v="0"/>
    <s v="I"/>
    <n v="20"/>
    <n v="20"/>
    <n v="0"/>
    <n v="160"/>
  </r>
  <r>
    <x v="0"/>
    <x v="0"/>
    <s v="WA"/>
    <x v="1"/>
    <n v="2009"/>
    <n v="2009"/>
    <n v="17576936"/>
    <n v="1"/>
    <x v="0"/>
    <s v="I"/>
    <n v="27"/>
    <n v="27"/>
    <n v="0"/>
    <n v="50"/>
  </r>
  <r>
    <x v="0"/>
    <x v="1"/>
    <s v="WA"/>
    <x v="1"/>
    <n v="2009"/>
    <n v="2009"/>
    <n v="412214481"/>
    <n v="1"/>
    <x v="1"/>
    <s v="I"/>
    <n v="27"/>
    <n v="27"/>
    <n v="0"/>
    <n v="31"/>
  </r>
  <r>
    <x v="1"/>
    <x v="0"/>
    <s v="WA"/>
    <x v="1"/>
    <n v="2009"/>
    <n v="2009"/>
    <n v="18860523"/>
    <n v="1"/>
    <x v="0"/>
    <s v="I"/>
    <n v="7"/>
    <n v="7"/>
    <n v="0"/>
    <n v="110"/>
  </r>
  <r>
    <x v="0"/>
    <x v="1"/>
    <s v="WA"/>
    <x v="1"/>
    <n v="2009"/>
    <n v="2009"/>
    <n v="500212770"/>
    <n v="3"/>
    <x v="1"/>
    <s v="I"/>
    <n v="72"/>
    <n v="24"/>
    <n v="0"/>
    <n v="34"/>
  </r>
  <r>
    <x v="0"/>
    <x v="1"/>
    <s v="WA"/>
    <x v="1"/>
    <n v="2009"/>
    <n v="2009"/>
    <n v="436320115"/>
    <n v="2"/>
    <x v="1"/>
    <s v="I"/>
    <n v="47"/>
    <n v="23.5"/>
    <n v="0"/>
    <n v="18"/>
  </r>
  <r>
    <x v="0"/>
    <x v="0"/>
    <s v="WA"/>
    <x v="1"/>
    <n v="2009"/>
    <n v="2009"/>
    <n v="17786335"/>
    <n v="1"/>
    <x v="0"/>
    <s v="I"/>
    <n v="5"/>
    <n v="5"/>
    <n v="0"/>
    <n v="50"/>
  </r>
  <r>
    <x v="0"/>
    <x v="1"/>
    <s v="WA"/>
    <x v="1"/>
    <n v="2009"/>
    <n v="2009"/>
    <n v="500016869"/>
    <n v="1"/>
    <x v="1"/>
    <s v="I"/>
    <n v="0"/>
    <n v="0"/>
    <n v="0"/>
    <n v="3"/>
  </r>
  <r>
    <x v="0"/>
    <x v="1"/>
    <s v="WA"/>
    <x v="1"/>
    <n v="2009"/>
    <n v="2009"/>
    <n v="500068408"/>
    <n v="2"/>
    <x v="1"/>
    <s v="I"/>
    <n v="35"/>
    <n v="17.5"/>
    <n v="0"/>
    <n v="68"/>
  </r>
  <r>
    <x v="0"/>
    <x v="0"/>
    <s v="WA"/>
    <x v="1"/>
    <n v="2009"/>
    <n v="2009"/>
    <n v="17989184"/>
    <n v="1"/>
    <x v="0"/>
    <s v="I"/>
    <n v="0"/>
    <n v="0"/>
    <n v="0"/>
    <n v="160"/>
  </r>
  <r>
    <x v="0"/>
    <x v="0"/>
    <s v="WA"/>
    <x v="1"/>
    <n v="2009"/>
    <n v="2009"/>
    <n v="500243266"/>
    <n v="1"/>
    <x v="0"/>
    <s v="I"/>
    <n v="21"/>
    <n v="21"/>
    <n v="0"/>
    <n v="107"/>
  </r>
  <r>
    <x v="0"/>
    <x v="0"/>
    <s v="WA"/>
    <x v="1"/>
    <n v="2009"/>
    <n v="2009"/>
    <n v="500223297"/>
    <n v="2"/>
    <x v="0"/>
    <s v="I"/>
    <n v="55"/>
    <n v="27.5"/>
    <n v="0"/>
    <n v="214"/>
  </r>
  <r>
    <x v="1"/>
    <x v="0"/>
    <s v="WA"/>
    <x v="1"/>
    <n v="2009"/>
    <n v="2009"/>
    <n v="500242046"/>
    <n v="1"/>
    <x v="0"/>
    <s v="I"/>
    <n v="0"/>
    <n v="0"/>
    <n v="0"/>
    <n v="4"/>
  </r>
  <r>
    <x v="0"/>
    <x v="1"/>
    <s v="WA"/>
    <x v="1"/>
    <n v="2009"/>
    <n v="2009"/>
    <n v="15701517"/>
    <n v="1"/>
    <x v="1"/>
    <s v="I"/>
    <n v="1"/>
    <n v="1"/>
    <n v="0"/>
    <n v="1"/>
  </r>
  <r>
    <x v="0"/>
    <x v="0"/>
    <s v="WA"/>
    <x v="1"/>
    <n v="2009"/>
    <n v="2009"/>
    <n v="14846159"/>
    <n v="1"/>
    <x v="0"/>
    <s v="I"/>
    <n v="29"/>
    <n v="29"/>
    <n v="0"/>
    <n v="100"/>
  </r>
  <r>
    <x v="0"/>
    <x v="0"/>
    <s v="WA"/>
    <x v="1"/>
    <n v="2009"/>
    <n v="2009"/>
    <n v="15185826"/>
    <n v="1"/>
    <x v="0"/>
    <s v="I"/>
    <n v="17"/>
    <n v="17"/>
    <n v="0"/>
    <n v="290"/>
  </r>
  <r>
    <x v="0"/>
    <x v="0"/>
    <s v="WA"/>
    <x v="1"/>
    <n v="2009"/>
    <n v="2009"/>
    <n v="15226144"/>
    <n v="1"/>
    <x v="0"/>
    <s v="I"/>
    <n v="2"/>
    <n v="2"/>
    <n v="0"/>
    <n v="86"/>
  </r>
  <r>
    <x v="0"/>
    <x v="0"/>
    <s v="WA"/>
    <x v="1"/>
    <n v="2009"/>
    <n v="2009"/>
    <n v="14438173"/>
    <n v="1"/>
    <x v="0"/>
    <s v="I"/>
    <n v="24"/>
    <n v="24"/>
    <n v="0"/>
    <n v="410"/>
  </r>
  <r>
    <x v="0"/>
    <x v="1"/>
    <s v="WA"/>
    <x v="1"/>
    <n v="2009"/>
    <n v="2009"/>
    <n v="14877626"/>
    <n v="1"/>
    <x v="2"/>
    <s v="I"/>
    <n v="1"/>
    <n v="1"/>
    <n v="0"/>
    <n v="9620"/>
  </r>
  <r>
    <x v="0"/>
    <x v="0"/>
    <s v="WA"/>
    <x v="1"/>
    <n v="2009"/>
    <n v="2009"/>
    <n v="15812974"/>
    <n v="1"/>
    <x v="0"/>
    <s v="I"/>
    <n v="26"/>
    <n v="26"/>
    <n v="0"/>
    <n v="10"/>
  </r>
  <r>
    <x v="0"/>
    <x v="0"/>
    <s v="WA"/>
    <x v="1"/>
    <n v="2009"/>
    <n v="2009"/>
    <n v="19704954"/>
    <n v="3"/>
    <x v="0"/>
    <s v="I"/>
    <n v="73"/>
    <n v="24.333333333333332"/>
    <n v="0"/>
    <n v="182"/>
  </r>
  <r>
    <x v="0"/>
    <x v="0"/>
    <s v="WA"/>
    <x v="1"/>
    <n v="2009"/>
    <n v="2009"/>
    <n v="19893803"/>
    <n v="1"/>
    <x v="0"/>
    <s v="I"/>
    <n v="11"/>
    <n v="11"/>
    <n v="0"/>
    <n v="60"/>
  </r>
  <r>
    <x v="0"/>
    <x v="0"/>
    <s v="WA"/>
    <x v="1"/>
    <n v="2009"/>
    <n v="2009"/>
    <n v="383184001"/>
    <n v="1"/>
    <x v="0"/>
    <s v="I"/>
    <n v="31"/>
    <n v="31"/>
    <n v="0"/>
    <n v="110"/>
  </r>
  <r>
    <x v="0"/>
    <x v="1"/>
    <s v="WA"/>
    <x v="1"/>
    <n v="2009"/>
    <n v="2009"/>
    <n v="17466265"/>
    <n v="4"/>
    <x v="1"/>
    <s v="I"/>
    <n v="120"/>
    <n v="30"/>
    <n v="0"/>
    <n v="28"/>
  </r>
  <r>
    <x v="0"/>
    <x v="1"/>
    <s v="WA"/>
    <x v="1"/>
    <n v="2009"/>
    <n v="2009"/>
    <n v="19007719"/>
    <n v="2"/>
    <x v="1"/>
    <s v="I"/>
    <n v="35"/>
    <n v="17.5"/>
    <n v="0"/>
    <n v="35"/>
  </r>
  <r>
    <x v="0"/>
    <x v="0"/>
    <s v="WA"/>
    <x v="1"/>
    <n v="2009"/>
    <n v="2009"/>
    <n v="18916943"/>
    <n v="1"/>
    <x v="0"/>
    <s v="I"/>
    <n v="0"/>
    <n v="0"/>
    <n v="0"/>
    <n v="10"/>
  </r>
  <r>
    <x v="0"/>
    <x v="1"/>
    <s v="WA"/>
    <x v="1"/>
    <n v="2009"/>
    <n v="2009"/>
    <n v="500132976"/>
    <n v="1"/>
    <x v="1"/>
    <s v="I"/>
    <n v="14"/>
    <n v="14"/>
    <n v="0"/>
    <n v="5"/>
  </r>
  <r>
    <x v="0"/>
    <x v="1"/>
    <s v="WA"/>
    <x v="1"/>
    <n v="2009"/>
    <n v="2009"/>
    <n v="17787481"/>
    <n v="1"/>
    <x v="2"/>
    <s v="I"/>
    <n v="1"/>
    <n v="1"/>
    <n v="0"/>
    <n v="9687"/>
  </r>
  <r>
    <x v="0"/>
    <x v="0"/>
    <s v="WA"/>
    <x v="1"/>
    <n v="2009"/>
    <n v="2009"/>
    <n v="18119831"/>
    <n v="1"/>
    <x v="0"/>
    <s v="I"/>
    <n v="0"/>
    <n v="0"/>
    <n v="0"/>
    <n v="20"/>
  </r>
  <r>
    <x v="0"/>
    <x v="0"/>
    <s v="WA"/>
    <x v="1"/>
    <n v="2009"/>
    <n v="2009"/>
    <n v="18012809"/>
    <n v="1"/>
    <x v="0"/>
    <s v="I"/>
    <n v="2"/>
    <n v="2"/>
    <n v="0"/>
    <n v="30"/>
  </r>
  <r>
    <x v="0"/>
    <x v="1"/>
    <s v="WA"/>
    <x v="1"/>
    <n v="2009"/>
    <n v="2009"/>
    <n v="500233737"/>
    <n v="1"/>
    <x v="1"/>
    <s v="I"/>
    <n v="7"/>
    <n v="7"/>
    <n v="0"/>
    <n v="2"/>
  </r>
  <r>
    <x v="0"/>
    <x v="0"/>
    <s v="WA"/>
    <x v="1"/>
    <n v="2009"/>
    <n v="2009"/>
    <n v="17061875"/>
    <n v="1"/>
    <x v="0"/>
    <s v="I"/>
    <n v="27"/>
    <n v="27"/>
    <n v="0"/>
    <n v="10"/>
  </r>
  <r>
    <x v="1"/>
    <x v="1"/>
    <s v="WA"/>
    <x v="1"/>
    <n v="2009"/>
    <n v="2009"/>
    <n v="380419226"/>
    <n v="1"/>
    <x v="1"/>
    <s v="I"/>
    <n v="3"/>
    <n v="3"/>
    <n v="0"/>
    <n v="5"/>
  </r>
  <r>
    <x v="0"/>
    <x v="0"/>
    <s v="WA"/>
    <x v="1"/>
    <n v="2009"/>
    <n v="2009"/>
    <n v="17819142"/>
    <n v="1"/>
    <x v="0"/>
    <s v="I"/>
    <n v="0"/>
    <n v="0"/>
    <n v="0"/>
    <n v="20"/>
  </r>
  <r>
    <x v="0"/>
    <x v="0"/>
    <s v="WA"/>
    <x v="1"/>
    <n v="2009"/>
    <n v="2009"/>
    <n v="500065634"/>
    <n v="1"/>
    <x v="0"/>
    <s v="I"/>
    <n v="25"/>
    <n v="25"/>
    <n v="0"/>
    <n v="319"/>
  </r>
  <r>
    <x v="0"/>
    <x v="1"/>
    <s v="WA"/>
    <x v="1"/>
    <n v="2009"/>
    <n v="2009"/>
    <n v="17774391"/>
    <n v="1"/>
    <x v="1"/>
    <s v="I"/>
    <n v="0"/>
    <n v="0"/>
    <n v="0"/>
    <n v="2"/>
  </r>
  <r>
    <x v="0"/>
    <x v="0"/>
    <s v="WA"/>
    <x v="1"/>
    <n v="2009"/>
    <n v="2009"/>
    <n v="14846159"/>
    <n v="1"/>
    <x v="0"/>
    <s v="I"/>
    <n v="26"/>
    <n v="26"/>
    <n v="0"/>
    <n v="1"/>
  </r>
  <r>
    <x v="0"/>
    <x v="0"/>
    <s v="WA"/>
    <x v="1"/>
    <n v="2009"/>
    <n v="2009"/>
    <n v="17112712"/>
    <n v="1"/>
    <x v="0"/>
    <s v="I"/>
    <n v="2"/>
    <n v="2"/>
    <n v="0"/>
    <n v="62"/>
  </r>
  <r>
    <x v="0"/>
    <x v="1"/>
    <s v="WA"/>
    <x v="1"/>
    <n v="2009"/>
    <n v="2009"/>
    <n v="500123302"/>
    <n v="2"/>
    <x v="1"/>
    <s v="I"/>
    <n v="45"/>
    <n v="22.5"/>
    <n v="0"/>
    <n v="14"/>
  </r>
  <r>
    <x v="0"/>
    <x v="0"/>
    <s v="WA"/>
    <x v="1"/>
    <n v="2009"/>
    <n v="2009"/>
    <n v="500229533"/>
    <n v="1"/>
    <x v="0"/>
    <s v="I"/>
    <n v="29"/>
    <n v="29"/>
    <n v="0"/>
    <n v="1"/>
  </r>
  <r>
    <x v="0"/>
    <x v="0"/>
    <s v="WA"/>
    <x v="1"/>
    <n v="2009"/>
    <n v="2009"/>
    <n v="500059623"/>
    <n v="1"/>
    <x v="0"/>
    <s v="I"/>
    <n v="28"/>
    <n v="28"/>
    <n v="0"/>
    <n v="22"/>
  </r>
  <r>
    <x v="0"/>
    <x v="1"/>
    <s v="WA"/>
    <x v="1"/>
    <n v="2009"/>
    <n v="2009"/>
    <n v="500054858"/>
    <n v="1"/>
    <x v="1"/>
    <s v="I"/>
    <n v="30"/>
    <n v="30"/>
    <n v="0"/>
    <n v="1"/>
  </r>
  <r>
    <x v="0"/>
    <x v="0"/>
    <s v="WA"/>
    <x v="1"/>
    <n v="2009"/>
    <n v="2009"/>
    <n v="15144335"/>
    <n v="1"/>
    <x v="0"/>
    <s v="I"/>
    <n v="9"/>
    <n v="9"/>
    <n v="0"/>
    <n v="100"/>
  </r>
  <r>
    <x v="0"/>
    <x v="0"/>
    <s v="WA"/>
    <x v="1"/>
    <n v="2009"/>
    <n v="2009"/>
    <n v="14308016"/>
    <n v="2"/>
    <x v="0"/>
    <s v="I"/>
    <n v="36"/>
    <n v="18"/>
    <n v="0"/>
    <n v="1260"/>
  </r>
  <r>
    <x v="0"/>
    <x v="0"/>
    <s v="WA"/>
    <x v="1"/>
    <n v="2009"/>
    <n v="2009"/>
    <n v="500214410"/>
    <n v="1"/>
    <x v="0"/>
    <s v="I"/>
    <n v="4"/>
    <n v="4"/>
    <n v="0"/>
    <n v="57"/>
  </r>
  <r>
    <x v="0"/>
    <x v="1"/>
    <s v="WA"/>
    <x v="1"/>
    <n v="2009"/>
    <n v="2009"/>
    <n v="500056441"/>
    <n v="5"/>
    <x v="1"/>
    <s v="I"/>
    <n v="144"/>
    <n v="28.8"/>
    <n v="0"/>
    <n v="12"/>
  </r>
  <r>
    <x v="1"/>
    <x v="0"/>
    <s v="WA"/>
    <x v="1"/>
    <n v="2009"/>
    <n v="2010"/>
    <n v="19962560"/>
    <n v="6"/>
    <x v="2"/>
    <s v="I"/>
    <n v="181"/>
    <n v="30.166666666666668"/>
    <n v="0"/>
    <n v="30580"/>
  </r>
  <r>
    <x v="0"/>
    <x v="0"/>
    <s v="WA"/>
    <x v="1"/>
    <n v="2009"/>
    <n v="2009"/>
    <n v="15282032"/>
    <n v="1"/>
    <x v="0"/>
    <s v="I"/>
    <n v="9"/>
    <n v="9"/>
    <n v="0"/>
    <n v="2"/>
  </r>
  <r>
    <x v="0"/>
    <x v="0"/>
    <s v="WA"/>
    <x v="1"/>
    <n v="2009"/>
    <n v="2009"/>
    <n v="500064654"/>
    <n v="1"/>
    <x v="0"/>
    <s v="I"/>
    <n v="0"/>
    <n v="0"/>
    <n v="0"/>
    <n v="103"/>
  </r>
  <r>
    <x v="0"/>
    <x v="1"/>
    <s v="WA"/>
    <x v="1"/>
    <n v="2009"/>
    <n v="2009"/>
    <n v="430272069"/>
    <n v="1"/>
    <x v="1"/>
    <s v="I"/>
    <n v="13"/>
    <n v="13"/>
    <n v="0"/>
    <n v="2"/>
  </r>
  <r>
    <x v="0"/>
    <x v="0"/>
    <s v="WA"/>
    <x v="1"/>
    <n v="2009"/>
    <n v="2009"/>
    <n v="18910786"/>
    <n v="2"/>
    <x v="0"/>
    <s v="I"/>
    <n v="61"/>
    <n v="30.5"/>
    <n v="0"/>
    <n v="290"/>
  </r>
  <r>
    <x v="0"/>
    <x v="0"/>
    <s v="WA"/>
    <x v="1"/>
    <n v="2009"/>
    <n v="2009"/>
    <n v="19374141"/>
    <n v="1"/>
    <x v="2"/>
    <s v="I"/>
    <n v="1"/>
    <n v="1"/>
    <n v="0"/>
    <n v="99660"/>
  </r>
  <r>
    <x v="1"/>
    <x v="1"/>
    <s v="WA"/>
    <x v="1"/>
    <n v="2009"/>
    <n v="2009"/>
    <n v="438912035"/>
    <n v="1"/>
    <x v="1"/>
    <s v="I"/>
    <n v="30"/>
    <n v="30"/>
    <n v="0"/>
    <n v="1"/>
  </r>
  <r>
    <x v="0"/>
    <x v="0"/>
    <s v="WA"/>
    <x v="1"/>
    <n v="2009"/>
    <n v="2009"/>
    <n v="500213369"/>
    <n v="1"/>
    <x v="0"/>
    <s v="I"/>
    <n v="27"/>
    <n v="27"/>
    <n v="0"/>
    <n v="575"/>
  </r>
  <r>
    <x v="0"/>
    <x v="0"/>
    <s v="WA"/>
    <x v="1"/>
    <n v="2009"/>
    <n v="2009"/>
    <n v="500089833"/>
    <n v="1"/>
    <x v="0"/>
    <s v="I"/>
    <n v="5"/>
    <n v="5"/>
    <n v="0"/>
    <n v="19"/>
  </r>
  <r>
    <x v="0"/>
    <x v="0"/>
    <s v="WA"/>
    <x v="1"/>
    <n v="2009"/>
    <n v="2009"/>
    <n v="18910764"/>
    <n v="2"/>
    <x v="0"/>
    <s v="I"/>
    <n v="61"/>
    <n v="30.5"/>
    <n v="0"/>
    <n v="190"/>
  </r>
  <r>
    <x v="0"/>
    <x v="1"/>
    <s v="WA"/>
    <x v="1"/>
    <n v="2009"/>
    <n v="2009"/>
    <n v="500021991"/>
    <n v="1"/>
    <x v="1"/>
    <s v="I"/>
    <n v="14"/>
    <n v="14"/>
    <n v="0"/>
    <n v="2"/>
  </r>
  <r>
    <x v="0"/>
    <x v="1"/>
    <s v="WA"/>
    <x v="1"/>
    <n v="2009"/>
    <n v="2009"/>
    <n v="500022517"/>
    <n v="1"/>
    <x v="1"/>
    <s v="I"/>
    <n v="31"/>
    <n v="31"/>
    <n v="0"/>
    <n v="1"/>
  </r>
  <r>
    <x v="0"/>
    <x v="1"/>
    <s v="WA"/>
    <x v="1"/>
    <n v="2009"/>
    <n v="2009"/>
    <n v="500044888"/>
    <n v="1"/>
    <x v="1"/>
    <s v="I"/>
    <n v="31"/>
    <n v="31"/>
    <n v="0"/>
    <n v="1"/>
  </r>
  <r>
    <x v="0"/>
    <x v="0"/>
    <s v="WA"/>
    <x v="1"/>
    <n v="2009"/>
    <n v="2009"/>
    <n v="446355990"/>
    <n v="1"/>
    <x v="0"/>
    <s v="I"/>
    <n v="20"/>
    <n v="20"/>
    <n v="0"/>
    <n v="482"/>
  </r>
  <r>
    <x v="0"/>
    <x v="0"/>
    <s v="WA"/>
    <x v="1"/>
    <n v="2009"/>
    <n v="2009"/>
    <n v="385344008"/>
    <n v="1"/>
    <x v="0"/>
    <s v="I"/>
    <n v="27"/>
    <n v="27"/>
    <n v="0"/>
    <n v="258"/>
  </r>
  <r>
    <x v="0"/>
    <x v="1"/>
    <s v="WA"/>
    <x v="1"/>
    <n v="2009"/>
    <n v="2009"/>
    <n v="18600661"/>
    <n v="1"/>
    <x v="1"/>
    <s v="I"/>
    <n v="35"/>
    <n v="35"/>
    <n v="0"/>
    <n v="1"/>
  </r>
  <r>
    <x v="0"/>
    <x v="0"/>
    <s v="WA"/>
    <x v="1"/>
    <n v="2009"/>
    <n v="2009"/>
    <n v="19655395"/>
    <n v="1"/>
    <x v="0"/>
    <s v="I"/>
    <n v="0"/>
    <n v="0"/>
    <n v="0"/>
    <n v="30"/>
  </r>
  <r>
    <x v="0"/>
    <x v="0"/>
    <s v="WA"/>
    <x v="1"/>
    <n v="2009"/>
    <n v="2009"/>
    <n v="18812563"/>
    <n v="1"/>
    <x v="0"/>
    <s v="I"/>
    <n v="5"/>
    <n v="5"/>
    <n v="0"/>
    <n v="40"/>
  </r>
  <r>
    <x v="0"/>
    <x v="0"/>
    <s v="WA"/>
    <x v="1"/>
    <n v="2009"/>
    <n v="2009"/>
    <n v="17914289"/>
    <n v="1"/>
    <x v="0"/>
    <s v="I"/>
    <n v="24"/>
    <n v="24"/>
    <n v="0"/>
    <n v="80"/>
  </r>
  <r>
    <x v="0"/>
    <x v="0"/>
    <s v="WA"/>
    <x v="1"/>
    <n v="2009"/>
    <n v="2009"/>
    <n v="17918888"/>
    <n v="2"/>
    <x v="0"/>
    <s v="I"/>
    <n v="36"/>
    <n v="18"/>
    <n v="0"/>
    <n v="257"/>
  </r>
  <r>
    <x v="0"/>
    <x v="0"/>
    <s v="WA"/>
    <x v="1"/>
    <n v="2009"/>
    <n v="2009"/>
    <n v="18381460"/>
    <n v="1"/>
    <x v="0"/>
    <s v="I"/>
    <n v="4"/>
    <n v="4"/>
    <n v="0"/>
    <n v="70"/>
  </r>
  <r>
    <x v="0"/>
    <x v="0"/>
    <s v="WA"/>
    <x v="1"/>
    <n v="2009"/>
    <n v="2009"/>
    <n v="19136658"/>
    <n v="1"/>
    <x v="0"/>
    <s v="I"/>
    <n v="0"/>
    <n v="0"/>
    <n v="0"/>
    <n v="20"/>
  </r>
  <r>
    <x v="0"/>
    <x v="1"/>
    <s v="WA"/>
    <x v="1"/>
    <n v="2009"/>
    <n v="2009"/>
    <n v="18596384"/>
    <n v="2"/>
    <x v="1"/>
    <s v="I"/>
    <n v="49"/>
    <n v="24.5"/>
    <n v="0"/>
    <n v="43"/>
  </r>
  <r>
    <x v="0"/>
    <x v="0"/>
    <s v="WA"/>
    <x v="1"/>
    <n v="2009"/>
    <n v="2009"/>
    <n v="500018614"/>
    <n v="2"/>
    <x v="0"/>
    <s v="I"/>
    <n v="52"/>
    <n v="26"/>
    <n v="0"/>
    <n v="733"/>
  </r>
  <r>
    <x v="0"/>
    <x v="0"/>
    <s v="WA"/>
    <x v="1"/>
    <n v="2009"/>
    <n v="2009"/>
    <n v="17793671"/>
    <n v="1"/>
    <x v="0"/>
    <s v="I"/>
    <n v="6"/>
    <n v="6"/>
    <n v="0"/>
    <n v="113"/>
  </r>
  <r>
    <x v="0"/>
    <x v="0"/>
    <s v="WA"/>
    <x v="1"/>
    <n v="2009"/>
    <n v="2009"/>
    <n v="16422059"/>
    <n v="1"/>
    <x v="0"/>
    <s v="I"/>
    <n v="4"/>
    <n v="4"/>
    <n v="0"/>
    <n v="30"/>
  </r>
  <r>
    <x v="0"/>
    <x v="0"/>
    <s v="WA"/>
    <x v="1"/>
    <n v="2009"/>
    <n v="2009"/>
    <n v="17781396"/>
    <n v="1"/>
    <x v="0"/>
    <s v="I"/>
    <n v="8"/>
    <n v="8"/>
    <n v="0"/>
    <n v="1"/>
  </r>
  <r>
    <x v="0"/>
    <x v="0"/>
    <s v="WA"/>
    <x v="1"/>
    <n v="2009"/>
    <n v="2009"/>
    <n v="16242492"/>
    <n v="1"/>
    <x v="0"/>
    <s v="I"/>
    <n v="8"/>
    <n v="8"/>
    <n v="0"/>
    <n v="280"/>
  </r>
  <r>
    <x v="0"/>
    <x v="1"/>
    <s v="WA"/>
    <x v="1"/>
    <n v="2009"/>
    <n v="2009"/>
    <n v="446342960"/>
    <n v="1"/>
    <x v="1"/>
    <s v="I"/>
    <n v="10"/>
    <n v="10"/>
    <n v="0"/>
    <n v="2"/>
  </r>
  <r>
    <x v="0"/>
    <x v="1"/>
    <s v="WA"/>
    <x v="1"/>
    <n v="2009"/>
    <n v="2009"/>
    <n v="428112042"/>
    <n v="1"/>
    <x v="1"/>
    <s v="I"/>
    <n v="5"/>
    <n v="5"/>
    <n v="0"/>
    <n v="1"/>
  </r>
  <r>
    <x v="0"/>
    <x v="0"/>
    <s v="WA"/>
    <x v="1"/>
    <n v="2009"/>
    <n v="2009"/>
    <n v="16265090"/>
    <n v="1"/>
    <x v="0"/>
    <s v="I"/>
    <n v="0"/>
    <n v="0"/>
    <n v="0"/>
    <n v="520"/>
  </r>
  <r>
    <x v="0"/>
    <x v="0"/>
    <s v="WA"/>
    <x v="1"/>
    <n v="2009"/>
    <n v="2009"/>
    <n v="500133689"/>
    <n v="1"/>
    <x v="0"/>
    <s v="I"/>
    <n v="24"/>
    <n v="24"/>
    <n v="0"/>
    <n v="92"/>
  </r>
  <r>
    <x v="0"/>
    <x v="0"/>
    <s v="WA"/>
    <x v="1"/>
    <n v="2009"/>
    <n v="2009"/>
    <n v="16195164"/>
    <n v="1"/>
    <x v="0"/>
    <s v="I"/>
    <n v="15"/>
    <n v="15"/>
    <n v="0"/>
    <n v="200"/>
  </r>
  <r>
    <x v="0"/>
    <x v="0"/>
    <s v="WA"/>
    <x v="1"/>
    <n v="2009"/>
    <n v="2009"/>
    <n v="16263179"/>
    <n v="1"/>
    <x v="0"/>
    <s v="I"/>
    <n v="15"/>
    <n v="15"/>
    <n v="0"/>
    <n v="100"/>
  </r>
  <r>
    <x v="0"/>
    <x v="0"/>
    <s v="WA"/>
    <x v="1"/>
    <n v="2009"/>
    <n v="2009"/>
    <n v="17373908"/>
    <n v="1"/>
    <x v="0"/>
    <s v="I"/>
    <n v="0"/>
    <n v="0"/>
    <n v="0"/>
    <n v="220"/>
  </r>
  <r>
    <x v="0"/>
    <x v="1"/>
    <s v="WA"/>
    <x v="1"/>
    <n v="2009"/>
    <n v="2009"/>
    <n v="414806464"/>
    <n v="2"/>
    <x v="1"/>
    <s v="I"/>
    <n v="62"/>
    <n v="31"/>
    <n v="0"/>
    <n v="14"/>
  </r>
  <r>
    <x v="0"/>
    <x v="1"/>
    <s v="WA"/>
    <x v="1"/>
    <n v="2009"/>
    <n v="2009"/>
    <n v="16546183"/>
    <n v="4"/>
    <x v="1"/>
    <s v="I"/>
    <n v="103"/>
    <n v="25.75"/>
    <n v="0"/>
    <n v="16"/>
  </r>
  <r>
    <x v="0"/>
    <x v="1"/>
    <s v="WA"/>
    <x v="1"/>
    <n v="2009"/>
    <n v="2009"/>
    <n v="500118021"/>
    <n v="3"/>
    <x v="1"/>
    <s v="I"/>
    <n v="71"/>
    <n v="23.666666666666664"/>
    <n v="0"/>
    <n v="20"/>
  </r>
  <r>
    <x v="0"/>
    <x v="0"/>
    <s v="WA"/>
    <x v="1"/>
    <n v="2009"/>
    <n v="2009"/>
    <n v="15179549"/>
    <n v="1"/>
    <x v="0"/>
    <s v="I"/>
    <n v="10"/>
    <n v="10"/>
    <n v="0"/>
    <n v="80"/>
  </r>
  <r>
    <x v="0"/>
    <x v="1"/>
    <s v="WA"/>
    <x v="1"/>
    <n v="2009"/>
    <n v="2009"/>
    <n v="500193117"/>
    <n v="1"/>
    <x v="1"/>
    <s v="I"/>
    <n v="19"/>
    <n v="19"/>
    <n v="0"/>
    <n v="4"/>
  </r>
  <r>
    <x v="0"/>
    <x v="0"/>
    <s v="WA"/>
    <x v="1"/>
    <n v="2009"/>
    <n v="2009"/>
    <n v="14878736"/>
    <n v="1"/>
    <x v="0"/>
    <s v="I"/>
    <n v="28"/>
    <n v="28"/>
    <n v="0"/>
    <n v="1560"/>
  </r>
  <r>
    <x v="0"/>
    <x v="0"/>
    <s v="WA"/>
    <x v="1"/>
    <n v="2009"/>
    <n v="2009"/>
    <n v="500010151"/>
    <n v="1"/>
    <x v="0"/>
    <s v="I"/>
    <n v="6"/>
    <n v="6"/>
    <n v="0"/>
    <n v="70"/>
  </r>
  <r>
    <x v="0"/>
    <x v="0"/>
    <s v="WA"/>
    <x v="1"/>
    <n v="2009"/>
    <n v="2009"/>
    <n v="15699584"/>
    <n v="1"/>
    <x v="0"/>
    <s v="I"/>
    <n v="0"/>
    <n v="0"/>
    <n v="0"/>
    <n v="290"/>
  </r>
  <r>
    <x v="0"/>
    <x v="0"/>
    <s v="WA"/>
    <x v="1"/>
    <n v="2009"/>
    <n v="2009"/>
    <n v="500044237"/>
    <n v="1"/>
    <x v="0"/>
    <s v="I"/>
    <n v="18"/>
    <n v="18"/>
    <n v="0"/>
    <n v="5"/>
  </r>
  <r>
    <x v="0"/>
    <x v="0"/>
    <s v="WA"/>
    <x v="1"/>
    <n v="2009"/>
    <n v="2009"/>
    <n v="500055716"/>
    <n v="1"/>
    <x v="0"/>
    <s v="I"/>
    <n v="9"/>
    <n v="9"/>
    <n v="0"/>
    <n v="77"/>
  </r>
  <r>
    <x v="0"/>
    <x v="1"/>
    <s v="WA"/>
    <x v="1"/>
    <n v="2009"/>
    <n v="2009"/>
    <n v="500217188"/>
    <n v="1"/>
    <x v="1"/>
    <s v="I"/>
    <n v="8"/>
    <n v="8"/>
    <n v="0"/>
    <n v="5"/>
  </r>
  <r>
    <x v="0"/>
    <x v="1"/>
    <s v="WA"/>
    <x v="1"/>
    <n v="2009"/>
    <n v="2009"/>
    <n v="16908630"/>
    <n v="1"/>
    <x v="1"/>
    <s v="I"/>
    <n v="0"/>
    <n v="0"/>
    <n v="0"/>
    <n v="1"/>
  </r>
  <r>
    <x v="0"/>
    <x v="0"/>
    <s v="WA"/>
    <x v="1"/>
    <n v="2009"/>
    <n v="2009"/>
    <n v="15940047"/>
    <n v="1"/>
    <x v="0"/>
    <s v="I"/>
    <n v="1"/>
    <n v="1"/>
    <n v="0"/>
    <n v="600"/>
  </r>
  <r>
    <x v="0"/>
    <x v="0"/>
    <s v="WA"/>
    <x v="1"/>
    <n v="2009"/>
    <n v="2009"/>
    <n v="15598068"/>
    <n v="1"/>
    <x v="0"/>
    <s v="I"/>
    <n v="0"/>
    <n v="0"/>
    <n v="0"/>
    <n v="9"/>
  </r>
  <r>
    <x v="0"/>
    <x v="1"/>
    <s v="WA"/>
    <x v="1"/>
    <n v="2009"/>
    <n v="2009"/>
    <n v="19659686"/>
    <n v="1"/>
    <x v="1"/>
    <s v="I"/>
    <n v="26"/>
    <n v="26"/>
    <n v="0"/>
    <n v="10"/>
  </r>
  <r>
    <x v="0"/>
    <x v="0"/>
    <s v="WA"/>
    <x v="1"/>
    <n v="2009"/>
    <n v="2009"/>
    <n v="19666570"/>
    <n v="2"/>
    <x v="0"/>
    <s v="I"/>
    <n v="57"/>
    <n v="28.5"/>
    <n v="0"/>
    <n v="199"/>
  </r>
  <r>
    <x v="0"/>
    <x v="1"/>
    <s v="WA"/>
    <x v="1"/>
    <n v="2009"/>
    <n v="2009"/>
    <n v="19306527"/>
    <n v="1"/>
    <x v="1"/>
    <s v="I"/>
    <n v="0"/>
    <n v="0"/>
    <n v="0"/>
    <n v="2"/>
  </r>
  <r>
    <x v="1"/>
    <x v="1"/>
    <s v="WA"/>
    <x v="1"/>
    <n v="2009"/>
    <n v="2009"/>
    <n v="19135634"/>
    <n v="2"/>
    <x v="1"/>
    <s v="I"/>
    <n v="47"/>
    <n v="23.5"/>
    <n v="0"/>
    <n v="9"/>
  </r>
  <r>
    <x v="0"/>
    <x v="0"/>
    <s v="WA"/>
    <x v="1"/>
    <n v="2009"/>
    <n v="2009"/>
    <n v="18913401"/>
    <n v="1"/>
    <x v="0"/>
    <s v="I"/>
    <n v="10"/>
    <n v="10"/>
    <n v="0"/>
    <n v="81"/>
  </r>
  <r>
    <x v="0"/>
    <x v="0"/>
    <s v="WA"/>
    <x v="1"/>
    <n v="2009"/>
    <n v="2009"/>
    <n v="19014025"/>
    <n v="1"/>
    <x v="0"/>
    <s v="I"/>
    <n v="12"/>
    <n v="12"/>
    <n v="0"/>
    <n v="10"/>
  </r>
  <r>
    <x v="0"/>
    <x v="0"/>
    <s v="WA"/>
    <x v="1"/>
    <n v="2009"/>
    <n v="2009"/>
    <n v="500122721"/>
    <n v="1"/>
    <x v="0"/>
    <s v="I"/>
    <n v="29"/>
    <n v="29"/>
    <n v="0"/>
    <n v="6"/>
  </r>
  <r>
    <x v="0"/>
    <x v="0"/>
    <s v="WA"/>
    <x v="1"/>
    <n v="2009"/>
    <n v="2009"/>
    <n v="16311546"/>
    <n v="1"/>
    <x v="0"/>
    <s v="I"/>
    <n v="0"/>
    <n v="0"/>
    <n v="0"/>
    <n v="30"/>
  </r>
  <r>
    <x v="0"/>
    <x v="1"/>
    <s v="WA"/>
    <x v="1"/>
    <n v="2009"/>
    <n v="2009"/>
    <n v="18854683"/>
    <n v="1"/>
    <x v="1"/>
    <s v="I"/>
    <n v="6"/>
    <n v="6"/>
    <n v="0"/>
    <n v="2"/>
  </r>
  <r>
    <x v="0"/>
    <x v="0"/>
    <s v="WA"/>
    <x v="1"/>
    <n v="2009"/>
    <n v="2009"/>
    <n v="18998120"/>
    <n v="1"/>
    <x v="0"/>
    <s v="I"/>
    <n v="0"/>
    <n v="0"/>
    <n v="0"/>
    <n v="10"/>
  </r>
  <r>
    <x v="0"/>
    <x v="1"/>
    <s v="WA"/>
    <x v="1"/>
    <n v="2009"/>
    <n v="2009"/>
    <n v="500067066"/>
    <n v="1"/>
    <x v="1"/>
    <s v="I"/>
    <n v="32"/>
    <n v="32"/>
    <n v="0"/>
    <n v="1"/>
  </r>
  <r>
    <x v="1"/>
    <x v="1"/>
    <s v="WA"/>
    <x v="1"/>
    <n v="2009"/>
    <n v="2009"/>
    <n v="18907299"/>
    <n v="6"/>
    <x v="1"/>
    <s v="I"/>
    <n v="173"/>
    <n v="28.833333333333336"/>
    <n v="0"/>
    <n v="23"/>
  </r>
  <r>
    <x v="0"/>
    <x v="0"/>
    <s v="WA"/>
    <x v="1"/>
    <n v="2009"/>
    <n v="2009"/>
    <n v="500013067"/>
    <n v="1"/>
    <x v="0"/>
    <s v="I"/>
    <n v="5"/>
    <n v="5"/>
    <n v="0"/>
    <n v="27"/>
  </r>
  <r>
    <x v="0"/>
    <x v="0"/>
    <s v="WA"/>
    <x v="1"/>
    <n v="2009"/>
    <n v="2009"/>
    <n v="18960530"/>
    <n v="1"/>
    <x v="0"/>
    <s v="I"/>
    <n v="16"/>
    <n v="16"/>
    <n v="0"/>
    <n v="176"/>
  </r>
  <r>
    <x v="0"/>
    <x v="1"/>
    <s v="WA"/>
    <x v="1"/>
    <n v="2009"/>
    <n v="2009"/>
    <n v="500007706"/>
    <n v="1"/>
    <x v="1"/>
    <s v="I"/>
    <n v="4"/>
    <n v="4"/>
    <n v="0"/>
    <n v="5"/>
  </r>
  <r>
    <x v="0"/>
    <x v="1"/>
    <s v="WA"/>
    <x v="1"/>
    <n v="2009"/>
    <n v="2009"/>
    <n v="500206340"/>
    <n v="1"/>
    <x v="1"/>
    <s v="I"/>
    <n v="7"/>
    <n v="7"/>
    <n v="0"/>
    <n v="17"/>
  </r>
  <r>
    <x v="0"/>
    <x v="0"/>
    <s v="WA"/>
    <x v="1"/>
    <n v="2009"/>
    <n v="2009"/>
    <n v="18334516"/>
    <n v="1"/>
    <x v="0"/>
    <s v="I"/>
    <n v="0"/>
    <n v="0"/>
    <n v="0"/>
    <n v="30"/>
  </r>
  <r>
    <x v="0"/>
    <x v="0"/>
    <s v="WA"/>
    <x v="1"/>
    <n v="2009"/>
    <n v="2009"/>
    <n v="18076789"/>
    <n v="1"/>
    <x v="0"/>
    <s v="I"/>
    <n v="19"/>
    <n v="19"/>
    <n v="0"/>
    <n v="140"/>
  </r>
  <r>
    <x v="0"/>
    <x v="0"/>
    <s v="WA"/>
    <x v="1"/>
    <n v="2009"/>
    <n v="2009"/>
    <n v="17790147"/>
    <n v="1"/>
    <x v="0"/>
    <s v="I"/>
    <n v="74"/>
    <n v="74"/>
    <n v="0"/>
    <n v="1180"/>
  </r>
  <r>
    <x v="1"/>
    <x v="0"/>
    <s v="WA"/>
    <x v="1"/>
    <n v="2009"/>
    <n v="2009"/>
    <n v="17723697"/>
    <n v="1"/>
    <x v="0"/>
    <s v="I"/>
    <n v="12"/>
    <n v="12"/>
    <n v="0"/>
    <n v="600"/>
  </r>
  <r>
    <x v="0"/>
    <x v="0"/>
    <s v="WA"/>
    <x v="1"/>
    <n v="2009"/>
    <n v="2009"/>
    <n v="19142863"/>
    <n v="1"/>
    <x v="0"/>
    <s v="I"/>
    <n v="30"/>
    <n v="30"/>
    <n v="0"/>
    <n v="50"/>
  </r>
  <r>
    <x v="0"/>
    <x v="1"/>
    <s v="WA"/>
    <x v="1"/>
    <n v="2009"/>
    <n v="2009"/>
    <n v="500194195"/>
    <n v="1"/>
    <x v="1"/>
    <s v="I"/>
    <n v="0"/>
    <n v="0"/>
    <n v="0"/>
    <n v="1"/>
  </r>
  <r>
    <x v="0"/>
    <x v="1"/>
    <s v="WA"/>
    <x v="1"/>
    <n v="2009"/>
    <n v="2009"/>
    <n v="411004820"/>
    <n v="1"/>
    <x v="1"/>
    <s v="I"/>
    <n v="28"/>
    <n v="28"/>
    <n v="0"/>
    <n v="1"/>
  </r>
  <r>
    <x v="1"/>
    <x v="0"/>
    <s v="WA"/>
    <x v="1"/>
    <n v="2009"/>
    <n v="2009"/>
    <n v="18972149"/>
    <n v="1"/>
    <x v="0"/>
    <s v="I"/>
    <n v="1"/>
    <n v="1"/>
    <n v="0"/>
    <n v="490"/>
  </r>
  <r>
    <x v="0"/>
    <x v="1"/>
    <s v="WA"/>
    <x v="1"/>
    <n v="2009"/>
    <n v="2009"/>
    <n v="500029698"/>
    <n v="1"/>
    <x v="1"/>
    <s v="I"/>
    <n v="28"/>
    <n v="28"/>
    <n v="0"/>
    <n v="1"/>
  </r>
  <r>
    <x v="0"/>
    <x v="0"/>
    <s v="WA"/>
    <x v="1"/>
    <n v="2009"/>
    <n v="2009"/>
    <n v="16655507"/>
    <n v="2"/>
    <x v="0"/>
    <s v="I"/>
    <n v="58"/>
    <n v="29"/>
    <n v="0"/>
    <n v="90"/>
  </r>
  <r>
    <x v="0"/>
    <x v="0"/>
    <s v="WA"/>
    <x v="1"/>
    <n v="2009"/>
    <n v="2009"/>
    <n v="17695553"/>
    <n v="1"/>
    <x v="0"/>
    <s v="I"/>
    <n v="28"/>
    <n v="28"/>
    <n v="0"/>
    <n v="500"/>
  </r>
  <r>
    <x v="0"/>
    <x v="0"/>
    <s v="WA"/>
    <x v="1"/>
    <n v="2009"/>
    <n v="2009"/>
    <n v="15460097"/>
    <n v="1"/>
    <x v="0"/>
    <s v="I"/>
    <n v="28"/>
    <n v="28"/>
    <n v="0"/>
    <n v="10"/>
  </r>
  <r>
    <x v="0"/>
    <x v="0"/>
    <s v="WA"/>
    <x v="1"/>
    <n v="2009"/>
    <n v="2009"/>
    <n v="500133664"/>
    <n v="2"/>
    <x v="0"/>
    <s v="I"/>
    <n v="43"/>
    <n v="21.5"/>
    <n v="0"/>
    <n v="197"/>
  </r>
  <r>
    <x v="0"/>
    <x v="0"/>
    <s v="WA"/>
    <x v="1"/>
    <n v="2009"/>
    <n v="2009"/>
    <n v="500083366"/>
    <n v="1"/>
    <x v="2"/>
    <s v="I"/>
    <n v="1"/>
    <n v="1"/>
    <n v="0"/>
    <n v="99872"/>
  </r>
  <r>
    <x v="0"/>
    <x v="0"/>
    <s v="WA"/>
    <x v="1"/>
    <n v="2009"/>
    <n v="2009"/>
    <n v="16861167"/>
    <n v="1"/>
    <x v="0"/>
    <s v="I"/>
    <n v="0"/>
    <n v="0"/>
    <n v="0"/>
    <n v="23"/>
  </r>
  <r>
    <x v="0"/>
    <x v="0"/>
    <s v="WA"/>
    <x v="1"/>
    <n v="2009"/>
    <n v="2009"/>
    <n v="15701987"/>
    <n v="1"/>
    <x v="0"/>
    <s v="I"/>
    <n v="6"/>
    <n v="6"/>
    <n v="0"/>
    <n v="100"/>
  </r>
  <r>
    <x v="0"/>
    <x v="0"/>
    <s v="WA"/>
    <x v="1"/>
    <n v="2009"/>
    <n v="2009"/>
    <n v="15179139"/>
    <n v="1"/>
    <x v="0"/>
    <s v="I"/>
    <n v="21"/>
    <n v="21"/>
    <n v="0"/>
    <n v="70"/>
  </r>
  <r>
    <x v="0"/>
    <x v="0"/>
    <s v="WA"/>
    <x v="1"/>
    <n v="2009"/>
    <n v="2009"/>
    <n v="15157194"/>
    <n v="2"/>
    <x v="0"/>
    <s v="I"/>
    <n v="50"/>
    <n v="25"/>
    <n v="0"/>
    <n v="600"/>
  </r>
  <r>
    <x v="1"/>
    <x v="0"/>
    <s v="WA"/>
    <x v="1"/>
    <n v="2009"/>
    <n v="2009"/>
    <n v="15280531"/>
    <n v="1"/>
    <x v="0"/>
    <s v="I"/>
    <n v="23"/>
    <n v="23"/>
    <n v="0"/>
    <n v="10"/>
  </r>
  <r>
    <x v="0"/>
    <x v="0"/>
    <s v="WA"/>
    <x v="1"/>
    <n v="2009"/>
    <n v="2009"/>
    <n v="14844801"/>
    <n v="1"/>
    <x v="0"/>
    <s v="I"/>
    <n v="26"/>
    <n v="26"/>
    <n v="0"/>
    <n v="284"/>
  </r>
  <r>
    <x v="0"/>
    <x v="0"/>
    <s v="WA"/>
    <x v="1"/>
    <n v="2009"/>
    <n v="2009"/>
    <n v="500237007"/>
    <n v="1"/>
    <x v="0"/>
    <s v="I"/>
    <n v="6"/>
    <n v="6"/>
    <n v="0"/>
    <n v="42"/>
  </r>
  <r>
    <x v="0"/>
    <x v="0"/>
    <s v="WA"/>
    <x v="1"/>
    <n v="2009"/>
    <n v="2009"/>
    <n v="17810124"/>
    <n v="1"/>
    <x v="0"/>
    <s v="I"/>
    <n v="27"/>
    <n v="27"/>
    <n v="0"/>
    <n v="110"/>
  </r>
  <r>
    <x v="0"/>
    <x v="0"/>
    <s v="WA"/>
    <x v="1"/>
    <n v="2009"/>
    <n v="2009"/>
    <n v="500214723"/>
    <n v="1"/>
    <x v="0"/>
    <s v="I"/>
    <n v="18"/>
    <n v="18"/>
    <n v="0"/>
    <n v="194"/>
  </r>
  <r>
    <x v="0"/>
    <x v="0"/>
    <s v="WA"/>
    <x v="1"/>
    <n v="2009"/>
    <n v="2009"/>
    <n v="430531226"/>
    <n v="1"/>
    <x v="0"/>
    <s v="I"/>
    <n v="30"/>
    <n v="30"/>
    <n v="0"/>
    <n v="1253"/>
  </r>
  <r>
    <x v="0"/>
    <x v="0"/>
    <s v="WA"/>
    <x v="1"/>
    <n v="2009"/>
    <n v="2009"/>
    <n v="18279184"/>
    <n v="1"/>
    <x v="0"/>
    <s v="I"/>
    <n v="20"/>
    <n v="20"/>
    <n v="0"/>
    <n v="128"/>
  </r>
  <r>
    <x v="0"/>
    <x v="1"/>
    <s v="WA"/>
    <x v="1"/>
    <n v="2009"/>
    <n v="2009"/>
    <n v="500210711"/>
    <n v="4"/>
    <x v="1"/>
    <s v="I"/>
    <n v="115"/>
    <n v="28.75"/>
    <n v="0"/>
    <n v="13"/>
  </r>
  <r>
    <x v="0"/>
    <x v="0"/>
    <s v="WA"/>
    <x v="1"/>
    <n v="2009"/>
    <n v="2009"/>
    <n v="19935507"/>
    <n v="4"/>
    <x v="0"/>
    <s v="I"/>
    <n v="118"/>
    <n v="29.5"/>
    <n v="0"/>
    <n v="290"/>
  </r>
  <r>
    <x v="0"/>
    <x v="0"/>
    <s v="WA"/>
    <x v="1"/>
    <n v="2009"/>
    <n v="2009"/>
    <n v="15592864"/>
    <n v="4"/>
    <x v="0"/>
    <s v="I"/>
    <n v="94"/>
    <n v="23.5"/>
    <n v="0"/>
    <n v="6"/>
  </r>
  <r>
    <x v="0"/>
    <x v="0"/>
    <s v="WA"/>
    <x v="1"/>
    <n v="2009"/>
    <n v="2009"/>
    <n v="17036490"/>
    <n v="3"/>
    <x v="0"/>
    <s v="I"/>
    <n v="90"/>
    <n v="30"/>
    <n v="0"/>
    <n v="299"/>
  </r>
  <r>
    <x v="0"/>
    <x v="1"/>
    <s v="WA"/>
    <x v="1"/>
    <n v="2009"/>
    <n v="2009"/>
    <n v="19707614"/>
    <n v="1"/>
    <x v="1"/>
    <s v="I"/>
    <n v="30"/>
    <n v="30"/>
    <n v="0"/>
    <n v="1"/>
  </r>
  <r>
    <x v="0"/>
    <x v="0"/>
    <s v="WA"/>
    <x v="1"/>
    <n v="2009"/>
    <n v="2009"/>
    <n v="500067465"/>
    <n v="1"/>
    <x v="0"/>
    <s v="I"/>
    <n v="0"/>
    <n v="0"/>
    <n v="0"/>
    <n v="19"/>
  </r>
  <r>
    <x v="0"/>
    <x v="1"/>
    <s v="WA"/>
    <x v="1"/>
    <n v="2009"/>
    <n v="2009"/>
    <n v="500209498"/>
    <n v="1"/>
    <x v="1"/>
    <s v="I"/>
    <n v="16"/>
    <n v="16"/>
    <n v="0"/>
    <n v="1"/>
  </r>
  <r>
    <x v="0"/>
    <x v="0"/>
    <s v="WA"/>
    <x v="1"/>
    <n v="2009"/>
    <n v="2009"/>
    <n v="18813883"/>
    <n v="1"/>
    <x v="0"/>
    <s v="I"/>
    <n v="4"/>
    <n v="4"/>
    <n v="0"/>
    <n v="16"/>
  </r>
  <r>
    <x v="0"/>
    <x v="0"/>
    <s v="WA"/>
    <x v="1"/>
    <n v="2009"/>
    <n v="2009"/>
    <n v="18993100"/>
    <n v="1"/>
    <x v="0"/>
    <s v="I"/>
    <n v="0"/>
    <n v="0"/>
    <n v="0"/>
    <n v="20"/>
  </r>
  <r>
    <x v="0"/>
    <x v="0"/>
    <s v="WA"/>
    <x v="1"/>
    <n v="2009"/>
    <n v="2009"/>
    <n v="18929709"/>
    <n v="1"/>
    <x v="0"/>
    <s v="I"/>
    <n v="12"/>
    <n v="12"/>
    <n v="0"/>
    <n v="10"/>
  </r>
  <r>
    <x v="0"/>
    <x v="0"/>
    <s v="WA"/>
    <x v="1"/>
    <n v="2009"/>
    <n v="2009"/>
    <n v="19784225"/>
    <n v="1"/>
    <x v="0"/>
    <s v="I"/>
    <n v="4"/>
    <n v="4"/>
    <n v="0"/>
    <n v="20"/>
  </r>
  <r>
    <x v="0"/>
    <x v="0"/>
    <s v="WA"/>
    <x v="1"/>
    <n v="2009"/>
    <n v="2009"/>
    <n v="18896371"/>
    <n v="1"/>
    <x v="0"/>
    <s v="I"/>
    <n v="13"/>
    <n v="13"/>
    <n v="0"/>
    <n v="1"/>
  </r>
  <r>
    <x v="0"/>
    <x v="0"/>
    <s v="WA"/>
    <x v="1"/>
    <n v="2009"/>
    <n v="2009"/>
    <n v="500142312"/>
    <n v="1"/>
    <x v="0"/>
    <s v="I"/>
    <n v="3"/>
    <n v="3"/>
    <n v="0"/>
    <n v="33"/>
  </r>
  <r>
    <x v="0"/>
    <x v="0"/>
    <s v="WA"/>
    <x v="1"/>
    <n v="2009"/>
    <n v="2009"/>
    <n v="16458146"/>
    <n v="1"/>
    <x v="0"/>
    <s v="I"/>
    <n v="28"/>
    <n v="28"/>
    <n v="0"/>
    <n v="467"/>
  </r>
  <r>
    <x v="0"/>
    <x v="1"/>
    <s v="WA"/>
    <x v="1"/>
    <n v="2009"/>
    <n v="2009"/>
    <n v="500017807"/>
    <n v="1"/>
    <x v="1"/>
    <s v="I"/>
    <n v="36"/>
    <n v="36"/>
    <n v="0"/>
    <n v="4"/>
  </r>
  <r>
    <x v="0"/>
    <x v="1"/>
    <s v="WA"/>
    <x v="1"/>
    <n v="2009"/>
    <n v="2009"/>
    <n v="417052814"/>
    <n v="1"/>
    <x v="1"/>
    <s v="I"/>
    <n v="0"/>
    <n v="0"/>
    <n v="0"/>
    <n v="7"/>
  </r>
  <r>
    <x v="0"/>
    <x v="0"/>
    <s v="WA"/>
    <x v="1"/>
    <n v="2009"/>
    <n v="2009"/>
    <n v="500237580"/>
    <n v="1"/>
    <x v="0"/>
    <s v="I"/>
    <n v="7"/>
    <n v="7"/>
    <n v="0"/>
    <n v="120"/>
  </r>
  <r>
    <x v="0"/>
    <x v="0"/>
    <s v="WA"/>
    <x v="1"/>
    <n v="2009"/>
    <n v="2009"/>
    <n v="500001978"/>
    <n v="1"/>
    <x v="0"/>
    <s v="I"/>
    <n v="0"/>
    <n v="0"/>
    <n v="0"/>
    <n v="47"/>
  </r>
  <r>
    <x v="0"/>
    <x v="1"/>
    <s v="WA"/>
    <x v="1"/>
    <n v="2009"/>
    <n v="2009"/>
    <n v="19032621"/>
    <n v="2"/>
    <x v="1"/>
    <s v="I"/>
    <n v="32"/>
    <n v="16"/>
    <n v="0"/>
    <n v="7"/>
  </r>
  <r>
    <x v="0"/>
    <x v="0"/>
    <s v="WA"/>
    <x v="1"/>
    <n v="2009"/>
    <n v="2009"/>
    <n v="500088670"/>
    <n v="1"/>
    <x v="0"/>
    <s v="I"/>
    <n v="29"/>
    <n v="29"/>
    <n v="0"/>
    <n v="1"/>
  </r>
  <r>
    <x v="0"/>
    <x v="1"/>
    <s v="WA"/>
    <x v="1"/>
    <n v="2009"/>
    <n v="2009"/>
    <n v="446348749"/>
    <n v="4"/>
    <x v="1"/>
    <s v="I"/>
    <n v="98"/>
    <n v="24.5"/>
    <n v="0"/>
    <n v="14"/>
  </r>
  <r>
    <x v="0"/>
    <x v="0"/>
    <s v="WA"/>
    <x v="1"/>
    <n v="2009"/>
    <n v="2009"/>
    <n v="18394213"/>
    <n v="1"/>
    <x v="0"/>
    <s v="I"/>
    <n v="0"/>
    <n v="0"/>
    <n v="0"/>
    <n v="150"/>
  </r>
  <r>
    <x v="0"/>
    <x v="0"/>
    <s v="WA"/>
    <x v="1"/>
    <n v="2009"/>
    <n v="2009"/>
    <n v="17703056"/>
    <n v="2"/>
    <x v="0"/>
    <s v="I"/>
    <n v="58"/>
    <n v="29"/>
    <n v="0"/>
    <n v="600"/>
  </r>
  <r>
    <x v="0"/>
    <x v="1"/>
    <s v="WA"/>
    <x v="1"/>
    <n v="2009"/>
    <n v="2009"/>
    <n v="16848242"/>
    <n v="1"/>
    <x v="1"/>
    <s v="I"/>
    <n v="29"/>
    <n v="29"/>
    <n v="0"/>
    <n v="1"/>
  </r>
  <r>
    <x v="0"/>
    <x v="0"/>
    <s v="WA"/>
    <x v="1"/>
    <n v="2009"/>
    <n v="2009"/>
    <n v="17000842"/>
    <n v="3"/>
    <x v="0"/>
    <s v="I"/>
    <n v="72"/>
    <n v="24"/>
    <n v="0"/>
    <n v="510"/>
  </r>
  <r>
    <x v="0"/>
    <x v="0"/>
    <s v="WA"/>
    <x v="1"/>
    <n v="2009"/>
    <n v="2009"/>
    <n v="18071661"/>
    <n v="1"/>
    <x v="0"/>
    <s v="I"/>
    <n v="0"/>
    <n v="0"/>
    <n v="0"/>
    <n v="30"/>
  </r>
  <r>
    <x v="0"/>
    <x v="0"/>
    <s v="WA"/>
    <x v="1"/>
    <n v="2009"/>
    <n v="2009"/>
    <n v="17446575"/>
    <n v="1"/>
    <x v="0"/>
    <s v="I"/>
    <n v="0"/>
    <n v="0"/>
    <n v="0"/>
    <n v="40"/>
  </r>
  <r>
    <x v="0"/>
    <x v="0"/>
    <s v="WA"/>
    <x v="1"/>
    <n v="2009"/>
    <n v="2009"/>
    <n v="16598123"/>
    <n v="1"/>
    <x v="0"/>
    <s v="I"/>
    <n v="14"/>
    <n v="14"/>
    <n v="0"/>
    <n v="167"/>
  </r>
  <r>
    <x v="0"/>
    <x v="1"/>
    <s v="WA"/>
    <x v="1"/>
    <n v="2009"/>
    <n v="2009"/>
    <n v="410572856"/>
    <n v="5"/>
    <x v="1"/>
    <s v="I"/>
    <n v="147"/>
    <n v="29.4"/>
    <n v="0"/>
    <n v="24"/>
  </r>
  <r>
    <x v="0"/>
    <x v="0"/>
    <s v="WA"/>
    <x v="1"/>
    <n v="2009"/>
    <n v="2009"/>
    <n v="16799092"/>
    <n v="2"/>
    <x v="0"/>
    <s v="I"/>
    <n v="42"/>
    <n v="21"/>
    <n v="0"/>
    <n v="660"/>
  </r>
  <r>
    <x v="0"/>
    <x v="1"/>
    <s v="WA"/>
    <x v="1"/>
    <n v="2009"/>
    <n v="2009"/>
    <n v="500053499"/>
    <n v="3"/>
    <x v="1"/>
    <s v="I"/>
    <n v="89"/>
    <n v="29.666666666666668"/>
    <n v="0"/>
    <n v="18"/>
  </r>
  <r>
    <x v="1"/>
    <x v="0"/>
    <s v="WA"/>
    <x v="1"/>
    <n v="2009"/>
    <n v="2009"/>
    <n v="336873646"/>
    <n v="1"/>
    <x v="0"/>
    <s v="I"/>
    <n v="32"/>
    <n v="32"/>
    <n v="0"/>
    <n v="100"/>
  </r>
  <r>
    <x v="0"/>
    <x v="0"/>
    <s v="WA"/>
    <x v="1"/>
    <n v="2009"/>
    <n v="2009"/>
    <n v="16541736"/>
    <n v="1"/>
    <x v="0"/>
    <s v="I"/>
    <n v="17"/>
    <n v="17"/>
    <n v="0"/>
    <n v="365"/>
  </r>
  <r>
    <x v="1"/>
    <x v="0"/>
    <s v="WA"/>
    <x v="1"/>
    <n v="2009"/>
    <n v="2009"/>
    <n v="500171565"/>
    <n v="2"/>
    <x v="0"/>
    <s v="I"/>
    <n v="38"/>
    <n v="19"/>
    <n v="0"/>
    <n v="234"/>
  </r>
  <r>
    <x v="0"/>
    <x v="0"/>
    <s v="WA"/>
    <x v="1"/>
    <n v="2009"/>
    <n v="2009"/>
    <n v="16117960"/>
    <n v="1"/>
    <x v="0"/>
    <s v="I"/>
    <n v="23"/>
    <n v="23"/>
    <n v="0"/>
    <n v="480"/>
  </r>
  <r>
    <x v="0"/>
    <x v="0"/>
    <s v="WA"/>
    <x v="1"/>
    <n v="2009"/>
    <n v="2009"/>
    <n v="16121220"/>
    <n v="1"/>
    <x v="0"/>
    <s v="I"/>
    <n v="0"/>
    <n v="0"/>
    <n v="0"/>
    <n v="10"/>
  </r>
  <r>
    <x v="0"/>
    <x v="0"/>
    <s v="WA"/>
    <x v="1"/>
    <n v="2009"/>
    <n v="2009"/>
    <n v="15283951"/>
    <n v="1"/>
    <x v="0"/>
    <s v="I"/>
    <n v="2"/>
    <n v="2"/>
    <n v="0"/>
    <n v="10"/>
  </r>
  <r>
    <x v="0"/>
    <x v="0"/>
    <s v="WA"/>
    <x v="1"/>
    <n v="2009"/>
    <n v="2009"/>
    <n v="19990726"/>
    <n v="1"/>
    <x v="0"/>
    <s v="I"/>
    <n v="30"/>
    <n v="30"/>
    <n v="0"/>
    <n v="10"/>
  </r>
  <r>
    <x v="0"/>
    <x v="0"/>
    <s v="WA"/>
    <x v="1"/>
    <n v="2009"/>
    <n v="2009"/>
    <n v="16863023"/>
    <n v="1"/>
    <x v="0"/>
    <s v="I"/>
    <n v="8"/>
    <n v="8"/>
    <n v="0"/>
    <n v="190"/>
  </r>
  <r>
    <x v="0"/>
    <x v="0"/>
    <s v="WA"/>
    <x v="1"/>
    <n v="2009"/>
    <n v="2009"/>
    <n v="374284865"/>
    <n v="1"/>
    <x v="0"/>
    <s v="I"/>
    <n v="0"/>
    <n v="0"/>
    <n v="0"/>
    <n v="20"/>
  </r>
  <r>
    <x v="0"/>
    <x v="0"/>
    <s v="WA"/>
    <x v="1"/>
    <n v="2009"/>
    <n v="2009"/>
    <n v="19963874"/>
    <n v="3"/>
    <x v="0"/>
    <s v="I"/>
    <n v="78"/>
    <n v="26"/>
    <n v="0"/>
    <n v="740"/>
  </r>
  <r>
    <x v="1"/>
    <x v="1"/>
    <s v="WA"/>
    <x v="1"/>
    <n v="2009"/>
    <n v="2009"/>
    <n v="14595771"/>
    <n v="1"/>
    <x v="1"/>
    <s v="I"/>
    <n v="0"/>
    <n v="0"/>
    <n v="0"/>
    <n v="3"/>
  </r>
  <r>
    <x v="0"/>
    <x v="1"/>
    <s v="WA"/>
    <x v="1"/>
    <n v="2009"/>
    <n v="2009"/>
    <n v="500027791"/>
    <n v="1"/>
    <x v="1"/>
    <s v="I"/>
    <n v="0"/>
    <n v="0"/>
    <n v="0"/>
    <n v="1"/>
  </r>
  <r>
    <x v="0"/>
    <x v="0"/>
    <s v="WA"/>
    <x v="1"/>
    <n v="2009"/>
    <n v="2009"/>
    <n v="446343410"/>
    <n v="1"/>
    <x v="0"/>
    <s v="I"/>
    <n v="0"/>
    <n v="0"/>
    <n v="0"/>
    <n v="65"/>
  </r>
  <r>
    <x v="0"/>
    <x v="0"/>
    <s v="WA"/>
    <x v="1"/>
    <n v="2009"/>
    <n v="2009"/>
    <n v="19565179"/>
    <n v="1"/>
    <x v="0"/>
    <s v="I"/>
    <n v="0"/>
    <n v="0"/>
    <n v="0"/>
    <n v="20"/>
  </r>
  <r>
    <x v="0"/>
    <x v="0"/>
    <s v="WA"/>
    <x v="1"/>
    <n v="2009"/>
    <n v="2009"/>
    <n v="19339550"/>
    <n v="1"/>
    <x v="0"/>
    <s v="I"/>
    <n v="3"/>
    <n v="3"/>
    <n v="0"/>
    <n v="40"/>
  </r>
  <r>
    <x v="0"/>
    <x v="1"/>
    <s v="WA"/>
    <x v="1"/>
    <n v="2009"/>
    <n v="2009"/>
    <n v="358560004"/>
    <n v="2"/>
    <x v="1"/>
    <s v="I"/>
    <n v="42"/>
    <n v="21"/>
    <n v="0"/>
    <n v="7"/>
  </r>
  <r>
    <x v="0"/>
    <x v="0"/>
    <s v="WA"/>
    <x v="1"/>
    <n v="2009"/>
    <n v="2009"/>
    <n v="19363769"/>
    <n v="1"/>
    <x v="0"/>
    <s v="I"/>
    <n v="29"/>
    <n v="29"/>
    <n v="0"/>
    <n v="591"/>
  </r>
  <r>
    <x v="0"/>
    <x v="0"/>
    <s v="WA"/>
    <x v="1"/>
    <n v="2009"/>
    <n v="2009"/>
    <n v="16253481"/>
    <n v="1"/>
    <x v="0"/>
    <s v="I"/>
    <n v="26"/>
    <n v="26"/>
    <n v="0"/>
    <n v="4"/>
  </r>
  <r>
    <x v="0"/>
    <x v="0"/>
    <s v="WA"/>
    <x v="1"/>
    <n v="2009"/>
    <n v="2009"/>
    <n v="500087785"/>
    <n v="1"/>
    <x v="0"/>
    <s v="I"/>
    <n v="4"/>
    <n v="4"/>
    <n v="0"/>
    <n v="4"/>
  </r>
  <r>
    <x v="0"/>
    <x v="0"/>
    <s v="WA"/>
    <x v="1"/>
    <n v="2009"/>
    <n v="2009"/>
    <n v="18909929"/>
    <n v="1"/>
    <x v="0"/>
    <s v="I"/>
    <n v="10"/>
    <n v="10"/>
    <n v="0"/>
    <n v="40"/>
  </r>
  <r>
    <x v="0"/>
    <x v="0"/>
    <s v="WA"/>
    <x v="1"/>
    <n v="2009"/>
    <n v="2009"/>
    <n v="18126696"/>
    <n v="1"/>
    <x v="0"/>
    <s v="I"/>
    <n v="0"/>
    <n v="0"/>
    <n v="0"/>
    <n v="30"/>
  </r>
  <r>
    <x v="0"/>
    <x v="0"/>
    <s v="WA"/>
    <x v="1"/>
    <n v="2009"/>
    <n v="2009"/>
    <n v="16422863"/>
    <n v="3"/>
    <x v="0"/>
    <s v="I"/>
    <n v="83"/>
    <n v="27.666666666666668"/>
    <n v="0"/>
    <n v="120"/>
  </r>
  <r>
    <x v="0"/>
    <x v="0"/>
    <s v="WA"/>
    <x v="1"/>
    <n v="2009"/>
    <n v="2009"/>
    <n v="17117793"/>
    <n v="1"/>
    <x v="0"/>
    <s v="I"/>
    <n v="3"/>
    <n v="3"/>
    <n v="0"/>
    <n v="30"/>
  </r>
  <r>
    <x v="0"/>
    <x v="0"/>
    <s v="WA"/>
    <x v="1"/>
    <n v="2009"/>
    <n v="2009"/>
    <n v="17429241"/>
    <n v="2"/>
    <x v="0"/>
    <s v="I"/>
    <n v="61"/>
    <n v="30.5"/>
    <n v="0"/>
    <n v="473"/>
  </r>
  <r>
    <x v="0"/>
    <x v="1"/>
    <s v="WA"/>
    <x v="1"/>
    <n v="2009"/>
    <n v="2009"/>
    <n v="436320186"/>
    <n v="1"/>
    <x v="1"/>
    <s v="I"/>
    <n v="34"/>
    <n v="34"/>
    <n v="0"/>
    <n v="10"/>
  </r>
  <r>
    <x v="0"/>
    <x v="0"/>
    <s v="WA"/>
    <x v="1"/>
    <n v="2009"/>
    <n v="2009"/>
    <n v="500252409"/>
    <n v="3"/>
    <x v="0"/>
    <s v="I"/>
    <n v="70"/>
    <n v="23.333333333333332"/>
    <n v="0"/>
    <n v="254"/>
  </r>
  <r>
    <x v="0"/>
    <x v="1"/>
    <s v="WA"/>
    <x v="1"/>
    <n v="2009"/>
    <n v="2009"/>
    <n v="353721633"/>
    <n v="3"/>
    <x v="1"/>
    <s v="I"/>
    <n v="67"/>
    <n v="22.333333333333332"/>
    <n v="0"/>
    <n v="20"/>
  </r>
  <r>
    <x v="0"/>
    <x v="1"/>
    <s v="WA"/>
    <x v="1"/>
    <n v="2009"/>
    <n v="2009"/>
    <n v="16907891"/>
    <n v="1"/>
    <x v="1"/>
    <s v="I"/>
    <n v="31"/>
    <n v="31"/>
    <n v="0"/>
    <n v="4"/>
  </r>
  <r>
    <x v="0"/>
    <x v="0"/>
    <s v="WA"/>
    <x v="1"/>
    <n v="2009"/>
    <n v="2009"/>
    <n v="17985560"/>
    <n v="1"/>
    <x v="0"/>
    <s v="I"/>
    <n v="35"/>
    <n v="35"/>
    <n v="0"/>
    <n v="550"/>
  </r>
  <r>
    <x v="0"/>
    <x v="0"/>
    <s v="WA"/>
    <x v="1"/>
    <n v="2009"/>
    <n v="2009"/>
    <n v="393724830"/>
    <n v="1"/>
    <x v="0"/>
    <s v="I"/>
    <n v="19"/>
    <n v="19"/>
    <n v="0"/>
    <n v="470"/>
  </r>
  <r>
    <x v="0"/>
    <x v="0"/>
    <s v="WA"/>
    <x v="1"/>
    <n v="2009"/>
    <n v="2009"/>
    <n v="16305416"/>
    <n v="3"/>
    <x v="0"/>
    <s v="I"/>
    <n v="70"/>
    <n v="23.333333333333332"/>
    <n v="0"/>
    <n v="750"/>
  </r>
  <r>
    <x v="0"/>
    <x v="0"/>
    <s v="WA"/>
    <x v="1"/>
    <n v="2009"/>
    <n v="2009"/>
    <n v="18857088"/>
    <n v="1"/>
    <x v="0"/>
    <s v="I"/>
    <n v="14"/>
    <n v="14"/>
    <n v="0"/>
    <n v="210"/>
  </r>
  <r>
    <x v="1"/>
    <x v="0"/>
    <s v="WA"/>
    <x v="1"/>
    <n v="2009"/>
    <n v="2009"/>
    <n v="16295520"/>
    <n v="3"/>
    <x v="0"/>
    <s v="I"/>
    <n v="71"/>
    <n v="23.666666666666664"/>
    <n v="0"/>
    <n v="324"/>
  </r>
  <r>
    <x v="0"/>
    <x v="0"/>
    <s v="WA"/>
    <x v="1"/>
    <n v="2009"/>
    <n v="2009"/>
    <n v="16644986"/>
    <n v="1"/>
    <x v="0"/>
    <s v="I"/>
    <n v="22"/>
    <n v="22"/>
    <n v="0"/>
    <n v="90"/>
  </r>
  <r>
    <x v="0"/>
    <x v="0"/>
    <s v="WA"/>
    <x v="1"/>
    <n v="2009"/>
    <n v="2009"/>
    <n v="19943848"/>
    <n v="1"/>
    <x v="0"/>
    <s v="I"/>
    <n v="19"/>
    <n v="19"/>
    <n v="0"/>
    <n v="120"/>
  </r>
  <r>
    <x v="0"/>
    <x v="0"/>
    <s v="WA"/>
    <x v="1"/>
    <n v="2009"/>
    <n v="2009"/>
    <n v="15908997"/>
    <n v="1"/>
    <x v="0"/>
    <s v="I"/>
    <n v="8"/>
    <n v="8"/>
    <n v="0"/>
    <n v="100"/>
  </r>
  <r>
    <x v="1"/>
    <x v="0"/>
    <s v="WA"/>
    <x v="1"/>
    <n v="2009"/>
    <n v="2009"/>
    <n v="500065691"/>
    <n v="1"/>
    <x v="0"/>
    <s v="I"/>
    <n v="32"/>
    <n v="32"/>
    <n v="0"/>
    <n v="1"/>
  </r>
  <r>
    <x v="0"/>
    <x v="0"/>
    <s v="WA"/>
    <x v="1"/>
    <n v="2009"/>
    <n v="2009"/>
    <n v="500178627"/>
    <n v="3"/>
    <x v="0"/>
    <s v="I"/>
    <n v="75"/>
    <n v="25"/>
    <n v="0"/>
    <n v="486"/>
  </r>
  <r>
    <x v="0"/>
    <x v="0"/>
    <s v="WA"/>
    <x v="1"/>
    <n v="2009"/>
    <n v="2009"/>
    <n v="15219983"/>
    <n v="1"/>
    <x v="0"/>
    <s v="I"/>
    <n v="0"/>
    <n v="0"/>
    <n v="0"/>
    <n v="60"/>
  </r>
  <r>
    <x v="0"/>
    <x v="0"/>
    <s v="WA"/>
    <x v="1"/>
    <n v="2009"/>
    <n v="2009"/>
    <n v="14077776"/>
    <n v="2"/>
    <x v="0"/>
    <s v="I"/>
    <n v="53"/>
    <n v="26.5"/>
    <n v="0"/>
    <n v="330"/>
  </r>
  <r>
    <x v="0"/>
    <x v="1"/>
    <s v="WA"/>
    <x v="1"/>
    <n v="2009"/>
    <n v="2009"/>
    <n v="500028546"/>
    <n v="3"/>
    <x v="1"/>
    <s v="I"/>
    <n v="85"/>
    <n v="28.333333333333336"/>
    <n v="0"/>
    <n v="14"/>
  </r>
  <r>
    <x v="0"/>
    <x v="0"/>
    <s v="WA"/>
    <x v="1"/>
    <n v="2009"/>
    <n v="2009"/>
    <n v="14812751"/>
    <n v="1"/>
    <x v="0"/>
    <s v="I"/>
    <n v="0"/>
    <n v="0"/>
    <n v="0"/>
    <n v="1250"/>
  </r>
  <r>
    <x v="0"/>
    <x v="0"/>
    <s v="WA"/>
    <x v="1"/>
    <n v="2009"/>
    <n v="2009"/>
    <n v="14396791"/>
    <n v="1"/>
    <x v="0"/>
    <s v="I"/>
    <n v="0"/>
    <n v="0"/>
    <n v="0"/>
    <n v="112"/>
  </r>
  <r>
    <x v="0"/>
    <x v="0"/>
    <s v="WA"/>
    <x v="1"/>
    <n v="2009"/>
    <n v="2009"/>
    <n v="16445447"/>
    <n v="1"/>
    <x v="0"/>
    <s v="I"/>
    <n v="34"/>
    <n v="34"/>
    <n v="0"/>
    <n v="451"/>
  </r>
  <r>
    <x v="0"/>
    <x v="0"/>
    <s v="WA"/>
    <x v="1"/>
    <n v="2009"/>
    <n v="2009"/>
    <n v="14031433"/>
    <n v="1"/>
    <x v="0"/>
    <s v="I"/>
    <n v="3"/>
    <n v="3"/>
    <n v="0"/>
    <n v="30"/>
  </r>
  <r>
    <x v="0"/>
    <x v="0"/>
    <s v="WA"/>
    <x v="1"/>
    <n v="2009"/>
    <n v="2009"/>
    <n v="14118911"/>
    <n v="1"/>
    <x v="0"/>
    <s v="I"/>
    <n v="0"/>
    <n v="0"/>
    <n v="0"/>
    <n v="10"/>
  </r>
  <r>
    <x v="0"/>
    <x v="0"/>
    <s v="WA"/>
    <x v="1"/>
    <n v="2009"/>
    <n v="2009"/>
    <n v="19576001"/>
    <n v="2"/>
    <x v="0"/>
    <s v="I"/>
    <n v="57"/>
    <n v="28.5"/>
    <n v="0"/>
    <n v="550"/>
  </r>
  <r>
    <x v="0"/>
    <x v="0"/>
    <s v="WA"/>
    <x v="1"/>
    <n v="2009"/>
    <n v="2009"/>
    <n v="18670084"/>
    <n v="1"/>
    <x v="0"/>
    <s v="I"/>
    <n v="29"/>
    <n v="29"/>
    <n v="0"/>
    <n v="90"/>
  </r>
  <r>
    <x v="0"/>
    <x v="1"/>
    <s v="WA"/>
    <x v="1"/>
    <n v="2009"/>
    <n v="2009"/>
    <n v="500028925"/>
    <n v="1"/>
    <x v="1"/>
    <s v="I"/>
    <n v="5"/>
    <n v="5"/>
    <n v="0"/>
    <n v="1"/>
  </r>
  <r>
    <x v="0"/>
    <x v="1"/>
    <s v="WA"/>
    <x v="1"/>
    <n v="2009"/>
    <n v="2009"/>
    <n v="19990795"/>
    <n v="1"/>
    <x v="1"/>
    <s v="I"/>
    <n v="28"/>
    <n v="28"/>
    <n v="0"/>
    <n v="6"/>
  </r>
  <r>
    <x v="0"/>
    <x v="0"/>
    <s v="WA"/>
    <x v="1"/>
    <n v="2009"/>
    <n v="2009"/>
    <n v="19232794"/>
    <n v="1"/>
    <x v="0"/>
    <s v="I"/>
    <n v="6"/>
    <n v="6"/>
    <n v="0"/>
    <n v="10"/>
  </r>
  <r>
    <x v="0"/>
    <x v="1"/>
    <s v="WA"/>
    <x v="1"/>
    <n v="2009"/>
    <n v="2009"/>
    <n v="376099225"/>
    <n v="2"/>
    <x v="1"/>
    <s v="I"/>
    <n v="57"/>
    <n v="28.5"/>
    <n v="0"/>
    <n v="10"/>
  </r>
  <r>
    <x v="0"/>
    <x v="0"/>
    <s v="WA"/>
    <x v="1"/>
    <n v="2009"/>
    <n v="2009"/>
    <n v="19342621"/>
    <n v="1"/>
    <x v="0"/>
    <s v="I"/>
    <n v="0"/>
    <n v="0"/>
    <n v="0"/>
    <n v="36"/>
  </r>
  <r>
    <x v="0"/>
    <x v="1"/>
    <s v="WA"/>
    <x v="1"/>
    <n v="2009"/>
    <n v="2009"/>
    <n v="500079355"/>
    <n v="1"/>
    <x v="1"/>
    <s v="I"/>
    <n v="89"/>
    <n v="89"/>
    <n v="0"/>
    <n v="23"/>
  </r>
  <r>
    <x v="0"/>
    <x v="0"/>
    <s v="WA"/>
    <x v="1"/>
    <n v="2009"/>
    <n v="2009"/>
    <n v="19045985"/>
    <n v="1"/>
    <x v="0"/>
    <s v="I"/>
    <n v="0"/>
    <n v="0"/>
    <n v="0"/>
    <n v="200"/>
  </r>
  <r>
    <x v="0"/>
    <x v="0"/>
    <s v="WA"/>
    <x v="1"/>
    <n v="2009"/>
    <n v="2009"/>
    <n v="17448364"/>
    <n v="2"/>
    <x v="0"/>
    <s v="I"/>
    <n v="57"/>
    <n v="28.5"/>
    <n v="0"/>
    <n v="30"/>
  </r>
  <r>
    <x v="0"/>
    <x v="0"/>
    <s v="WA"/>
    <x v="1"/>
    <n v="2009"/>
    <n v="2009"/>
    <n v="19845967"/>
    <n v="1"/>
    <x v="0"/>
    <s v="I"/>
    <n v="6"/>
    <n v="6"/>
    <n v="0"/>
    <n v="120"/>
  </r>
  <r>
    <x v="0"/>
    <x v="0"/>
    <s v="WA"/>
    <x v="1"/>
    <n v="2009"/>
    <n v="2009"/>
    <n v="15695205"/>
    <n v="1"/>
    <x v="0"/>
    <s v="I"/>
    <n v="12"/>
    <n v="12"/>
    <n v="0"/>
    <n v="170"/>
  </r>
  <r>
    <x v="0"/>
    <x v="0"/>
    <s v="WA"/>
    <x v="1"/>
    <n v="2009"/>
    <n v="2009"/>
    <n v="17145054"/>
    <n v="1"/>
    <x v="0"/>
    <s v="I"/>
    <n v="0"/>
    <n v="0"/>
    <n v="0"/>
    <n v="30"/>
  </r>
  <r>
    <x v="0"/>
    <x v="1"/>
    <s v="WA"/>
    <x v="1"/>
    <n v="2009"/>
    <n v="2009"/>
    <n v="397785678"/>
    <n v="1"/>
    <x v="1"/>
    <s v="I"/>
    <n v="4"/>
    <n v="4"/>
    <n v="0"/>
    <n v="5"/>
  </r>
  <r>
    <x v="0"/>
    <x v="0"/>
    <s v="WA"/>
    <x v="1"/>
    <n v="2009"/>
    <n v="2009"/>
    <n v="15946392"/>
    <n v="1"/>
    <x v="0"/>
    <s v="I"/>
    <n v="0"/>
    <n v="0"/>
    <n v="0"/>
    <n v="500"/>
  </r>
  <r>
    <x v="0"/>
    <x v="0"/>
    <s v="WA"/>
    <x v="1"/>
    <n v="2009"/>
    <n v="2009"/>
    <n v="500148483"/>
    <n v="1"/>
    <x v="0"/>
    <s v="I"/>
    <n v="0"/>
    <n v="0"/>
    <n v="0"/>
    <n v="33"/>
  </r>
  <r>
    <x v="0"/>
    <x v="1"/>
    <s v="WA"/>
    <x v="1"/>
    <n v="2009"/>
    <n v="2009"/>
    <n v="500089265"/>
    <n v="1"/>
    <x v="1"/>
    <s v="I"/>
    <n v="0"/>
    <n v="0"/>
    <n v="0"/>
    <n v="2"/>
  </r>
  <r>
    <x v="0"/>
    <x v="0"/>
    <s v="WA"/>
    <x v="1"/>
    <n v="2009"/>
    <n v="2009"/>
    <n v="15106223"/>
    <n v="2"/>
    <x v="0"/>
    <s v="I"/>
    <n v="46"/>
    <n v="23"/>
    <n v="0"/>
    <n v="83"/>
  </r>
  <r>
    <x v="0"/>
    <x v="0"/>
    <s v="WA"/>
    <x v="1"/>
    <n v="2009"/>
    <n v="2009"/>
    <n v="14846774"/>
    <n v="1"/>
    <x v="0"/>
    <s v="I"/>
    <n v="19"/>
    <n v="19"/>
    <n v="0"/>
    <n v="300"/>
  </r>
  <r>
    <x v="0"/>
    <x v="0"/>
    <s v="WA"/>
    <x v="1"/>
    <n v="2009"/>
    <n v="2009"/>
    <n v="16857449"/>
    <n v="1"/>
    <x v="0"/>
    <s v="I"/>
    <n v="17"/>
    <n v="17"/>
    <n v="0"/>
    <n v="250"/>
  </r>
  <r>
    <x v="0"/>
    <x v="0"/>
    <s v="WA"/>
    <x v="1"/>
    <n v="2009"/>
    <n v="2009"/>
    <n v="14448117"/>
    <n v="1"/>
    <x v="0"/>
    <s v="I"/>
    <n v="0"/>
    <n v="0"/>
    <n v="0"/>
    <n v="630"/>
  </r>
  <r>
    <x v="0"/>
    <x v="1"/>
    <s v="WA"/>
    <x v="1"/>
    <n v="2009"/>
    <n v="2009"/>
    <n v="500027892"/>
    <n v="2"/>
    <x v="1"/>
    <s v="I"/>
    <n v="41"/>
    <n v="20.5"/>
    <n v="0"/>
    <n v="31"/>
  </r>
  <r>
    <x v="0"/>
    <x v="0"/>
    <s v="WA"/>
    <x v="1"/>
    <n v="2009"/>
    <n v="2009"/>
    <n v="15107239"/>
    <n v="1"/>
    <x v="0"/>
    <s v="I"/>
    <n v="7"/>
    <n v="7"/>
    <n v="0"/>
    <n v="30"/>
  </r>
  <r>
    <x v="0"/>
    <x v="0"/>
    <s v="WA"/>
    <x v="1"/>
    <n v="2009"/>
    <n v="2009"/>
    <n v="16235454"/>
    <n v="1"/>
    <x v="0"/>
    <s v="I"/>
    <n v="17"/>
    <n v="17"/>
    <n v="0"/>
    <n v="1"/>
  </r>
  <r>
    <x v="0"/>
    <x v="1"/>
    <s v="WA"/>
    <x v="1"/>
    <n v="2009"/>
    <n v="2009"/>
    <n v="500252753"/>
    <n v="1"/>
    <x v="1"/>
    <s v="I"/>
    <n v="0"/>
    <n v="0"/>
    <n v="0"/>
    <n v="6"/>
  </r>
  <r>
    <x v="0"/>
    <x v="0"/>
    <s v="WA"/>
    <x v="1"/>
    <n v="2009"/>
    <n v="2009"/>
    <n v="16178647"/>
    <n v="1"/>
    <x v="0"/>
    <s v="I"/>
    <n v="1"/>
    <n v="1"/>
    <n v="0"/>
    <n v="8"/>
  </r>
  <r>
    <x v="0"/>
    <x v="0"/>
    <s v="WA"/>
    <x v="1"/>
    <n v="2009"/>
    <n v="2009"/>
    <n v="18959446"/>
    <n v="1"/>
    <x v="0"/>
    <s v="I"/>
    <n v="0"/>
    <n v="0"/>
    <n v="0"/>
    <n v="110"/>
  </r>
  <r>
    <x v="0"/>
    <x v="0"/>
    <s v="WA"/>
    <x v="1"/>
    <n v="2009"/>
    <n v="2009"/>
    <n v="500189727"/>
    <n v="1"/>
    <x v="0"/>
    <s v="I"/>
    <n v="12"/>
    <n v="12"/>
    <n v="0"/>
    <n v="209"/>
  </r>
  <r>
    <x v="0"/>
    <x v="1"/>
    <s v="WA"/>
    <x v="1"/>
    <n v="2009"/>
    <n v="2009"/>
    <n v="443318418"/>
    <n v="1"/>
    <x v="1"/>
    <s v="I"/>
    <n v="1"/>
    <n v="1"/>
    <n v="0"/>
    <n v="1"/>
  </r>
  <r>
    <x v="0"/>
    <x v="0"/>
    <s v="WA"/>
    <x v="1"/>
    <n v="2009"/>
    <n v="2009"/>
    <n v="19360109"/>
    <n v="1"/>
    <x v="0"/>
    <s v="I"/>
    <n v="0"/>
    <n v="0"/>
    <n v="0"/>
    <n v="356"/>
  </r>
  <r>
    <x v="0"/>
    <x v="1"/>
    <s v="WA"/>
    <x v="1"/>
    <n v="2009"/>
    <n v="2009"/>
    <n v="500196282"/>
    <n v="1"/>
    <x v="1"/>
    <s v="I"/>
    <n v="0"/>
    <n v="0"/>
    <n v="0"/>
    <n v="2"/>
  </r>
  <r>
    <x v="0"/>
    <x v="1"/>
    <s v="WA"/>
    <x v="1"/>
    <n v="2009"/>
    <n v="2009"/>
    <n v="18490103"/>
    <n v="1"/>
    <x v="1"/>
    <s v="I"/>
    <n v="0"/>
    <n v="0"/>
    <n v="0"/>
    <n v="3"/>
  </r>
  <r>
    <x v="0"/>
    <x v="0"/>
    <s v="WA"/>
    <x v="1"/>
    <n v="2009"/>
    <n v="2010"/>
    <n v="18054340"/>
    <n v="3"/>
    <x v="0"/>
    <s v="I"/>
    <n v="61"/>
    <n v="20.333333333333332"/>
    <n v="0"/>
    <n v="944"/>
  </r>
  <r>
    <x v="0"/>
    <x v="0"/>
    <s v="WA"/>
    <x v="1"/>
    <n v="2009"/>
    <n v="2009"/>
    <n v="18139005"/>
    <n v="2"/>
    <x v="0"/>
    <s v="I"/>
    <n v="58"/>
    <n v="29"/>
    <n v="0"/>
    <n v="220"/>
  </r>
  <r>
    <x v="0"/>
    <x v="0"/>
    <s v="WA"/>
    <x v="1"/>
    <n v="2009"/>
    <n v="2009"/>
    <n v="14909790"/>
    <n v="1"/>
    <x v="0"/>
    <s v="I"/>
    <n v="21"/>
    <n v="21"/>
    <n v="0"/>
    <n v="1"/>
  </r>
  <r>
    <x v="0"/>
    <x v="1"/>
    <s v="WA"/>
    <x v="1"/>
    <n v="2009"/>
    <n v="2009"/>
    <n v="441849682"/>
    <n v="2"/>
    <x v="1"/>
    <s v="I"/>
    <n v="59"/>
    <n v="29.5"/>
    <n v="0"/>
    <n v="78"/>
  </r>
  <r>
    <x v="1"/>
    <x v="0"/>
    <s v="WA"/>
    <x v="1"/>
    <n v="2009"/>
    <n v="2009"/>
    <n v="17736103"/>
    <n v="1"/>
    <x v="0"/>
    <s v="I"/>
    <n v="48"/>
    <n v="48"/>
    <n v="0"/>
    <n v="630"/>
  </r>
  <r>
    <x v="0"/>
    <x v="0"/>
    <s v="WA"/>
    <x v="1"/>
    <n v="2009"/>
    <n v="2009"/>
    <n v="17390639"/>
    <n v="2"/>
    <x v="0"/>
    <s v="I"/>
    <n v="36"/>
    <n v="18"/>
    <n v="0"/>
    <n v="520"/>
  </r>
  <r>
    <x v="0"/>
    <x v="1"/>
    <s v="WA"/>
    <x v="1"/>
    <n v="2009"/>
    <n v="2009"/>
    <n v="15288687"/>
    <n v="2"/>
    <x v="1"/>
    <s v="I"/>
    <n v="55"/>
    <n v="27.5"/>
    <n v="0"/>
    <n v="57"/>
  </r>
  <r>
    <x v="0"/>
    <x v="1"/>
    <s v="WA"/>
    <x v="1"/>
    <n v="2009"/>
    <n v="2009"/>
    <n v="436924864"/>
    <n v="1"/>
    <x v="1"/>
    <s v="I"/>
    <n v="0"/>
    <n v="0"/>
    <n v="0"/>
    <n v="7"/>
  </r>
  <r>
    <x v="0"/>
    <x v="0"/>
    <s v="WA"/>
    <x v="1"/>
    <n v="2009"/>
    <n v="2009"/>
    <n v="500215410"/>
    <n v="1"/>
    <x v="0"/>
    <s v="I"/>
    <n v="0"/>
    <n v="0"/>
    <n v="0"/>
    <n v="43"/>
  </r>
  <r>
    <x v="0"/>
    <x v="1"/>
    <s v="WA"/>
    <x v="1"/>
    <n v="2009"/>
    <n v="2009"/>
    <n v="500102806"/>
    <n v="1"/>
    <x v="1"/>
    <s v="I"/>
    <n v="11"/>
    <n v="11"/>
    <n v="0"/>
    <n v="4"/>
  </r>
  <r>
    <x v="0"/>
    <x v="1"/>
    <s v="WA"/>
    <x v="1"/>
    <n v="2009"/>
    <n v="2009"/>
    <n v="500054686"/>
    <n v="1"/>
    <x v="1"/>
    <s v="I"/>
    <n v="14"/>
    <n v="14"/>
    <n v="0"/>
    <n v="6"/>
  </r>
  <r>
    <x v="0"/>
    <x v="0"/>
    <s v="WA"/>
    <x v="1"/>
    <n v="2009"/>
    <n v="2009"/>
    <n v="15010184"/>
    <n v="1"/>
    <x v="0"/>
    <s v="I"/>
    <n v="27"/>
    <n v="27"/>
    <n v="0"/>
    <n v="10"/>
  </r>
  <r>
    <x v="0"/>
    <x v="0"/>
    <s v="WA"/>
    <x v="1"/>
    <n v="2009"/>
    <n v="2009"/>
    <n v="15693554"/>
    <n v="1"/>
    <x v="0"/>
    <s v="I"/>
    <n v="7"/>
    <n v="7"/>
    <n v="0"/>
    <n v="50"/>
  </r>
  <r>
    <x v="0"/>
    <x v="0"/>
    <s v="WA"/>
    <x v="1"/>
    <n v="2009"/>
    <n v="2009"/>
    <n v="500232533"/>
    <n v="1"/>
    <x v="0"/>
    <s v="I"/>
    <n v="18"/>
    <n v="18"/>
    <n v="0"/>
    <n v="93"/>
  </r>
  <r>
    <x v="0"/>
    <x v="1"/>
    <s v="WA"/>
    <x v="1"/>
    <n v="2009"/>
    <n v="2009"/>
    <n v="500232754"/>
    <n v="1"/>
    <x v="1"/>
    <s v="I"/>
    <n v="18"/>
    <n v="18"/>
    <n v="0"/>
    <n v="53"/>
  </r>
  <r>
    <x v="0"/>
    <x v="1"/>
    <s v="WA"/>
    <x v="1"/>
    <n v="2009"/>
    <n v="2009"/>
    <n v="500031406"/>
    <n v="1"/>
    <x v="1"/>
    <s v="I"/>
    <n v="0"/>
    <n v="0"/>
    <n v="0"/>
    <n v="30"/>
  </r>
  <r>
    <x v="0"/>
    <x v="0"/>
    <s v="WA"/>
    <x v="1"/>
    <n v="2009"/>
    <n v="2009"/>
    <n v="19581348"/>
    <n v="1"/>
    <x v="0"/>
    <s v="I"/>
    <n v="0"/>
    <n v="0"/>
    <n v="0"/>
    <n v="20"/>
  </r>
  <r>
    <x v="0"/>
    <x v="1"/>
    <s v="WA"/>
    <x v="1"/>
    <n v="2009"/>
    <n v="2009"/>
    <n v="500200405"/>
    <n v="1"/>
    <x v="1"/>
    <s v="I"/>
    <n v="33"/>
    <n v="33"/>
    <n v="0"/>
    <n v="1"/>
  </r>
  <r>
    <x v="0"/>
    <x v="0"/>
    <s v="WA"/>
    <x v="1"/>
    <n v="2009"/>
    <n v="2009"/>
    <n v="500203319"/>
    <n v="1"/>
    <x v="0"/>
    <s v="I"/>
    <n v="0"/>
    <n v="0"/>
    <n v="0"/>
    <n v="24"/>
  </r>
  <r>
    <x v="0"/>
    <x v="0"/>
    <s v="WA"/>
    <x v="1"/>
    <n v="2009"/>
    <n v="2009"/>
    <n v="18698607"/>
    <n v="1"/>
    <x v="0"/>
    <s v="I"/>
    <n v="0"/>
    <n v="0"/>
    <n v="0"/>
    <n v="20"/>
  </r>
  <r>
    <x v="1"/>
    <x v="1"/>
    <s v="WA"/>
    <x v="1"/>
    <n v="2009"/>
    <n v="2009"/>
    <n v="500025644"/>
    <n v="1"/>
    <x v="1"/>
    <s v="I"/>
    <n v="30"/>
    <n v="30"/>
    <n v="0"/>
    <n v="163"/>
  </r>
  <r>
    <x v="0"/>
    <x v="0"/>
    <s v="WA"/>
    <x v="1"/>
    <n v="2009"/>
    <n v="2009"/>
    <n v="500217213"/>
    <n v="1"/>
    <x v="0"/>
    <s v="I"/>
    <n v="0"/>
    <n v="0"/>
    <n v="0"/>
    <n v="56"/>
  </r>
  <r>
    <x v="0"/>
    <x v="1"/>
    <s v="WA"/>
    <x v="1"/>
    <n v="2009"/>
    <n v="2009"/>
    <n v="442368023"/>
    <n v="1"/>
    <x v="1"/>
    <s v="I"/>
    <n v="0"/>
    <n v="0"/>
    <n v="0"/>
    <n v="3"/>
  </r>
  <r>
    <x v="0"/>
    <x v="1"/>
    <s v="WA"/>
    <x v="1"/>
    <n v="2009"/>
    <n v="2009"/>
    <n v="500192903"/>
    <n v="1"/>
    <x v="1"/>
    <s v="I"/>
    <n v="1"/>
    <n v="1"/>
    <n v="0"/>
    <n v="19"/>
  </r>
  <r>
    <x v="0"/>
    <x v="0"/>
    <s v="WA"/>
    <x v="1"/>
    <n v="2009"/>
    <n v="2009"/>
    <n v="500022598"/>
    <n v="1"/>
    <x v="0"/>
    <s v="I"/>
    <n v="0"/>
    <n v="0"/>
    <n v="0"/>
    <n v="452"/>
  </r>
  <r>
    <x v="0"/>
    <x v="0"/>
    <s v="WA"/>
    <x v="1"/>
    <n v="2009"/>
    <n v="2009"/>
    <n v="18347614"/>
    <n v="1"/>
    <x v="0"/>
    <s v="I"/>
    <n v="0"/>
    <n v="0"/>
    <n v="0"/>
    <n v="15"/>
  </r>
  <r>
    <x v="0"/>
    <x v="0"/>
    <s v="WA"/>
    <x v="1"/>
    <n v="2009"/>
    <n v="2010"/>
    <n v="18372537"/>
    <n v="2"/>
    <x v="0"/>
    <s v="I"/>
    <n v="54"/>
    <n v="27"/>
    <n v="0"/>
    <n v="158"/>
  </r>
  <r>
    <x v="0"/>
    <x v="1"/>
    <s v="WA"/>
    <x v="1"/>
    <n v="2009"/>
    <n v="2009"/>
    <n v="500132907"/>
    <n v="1"/>
    <x v="1"/>
    <s v="I"/>
    <n v="1"/>
    <n v="1"/>
    <n v="0"/>
    <n v="4"/>
  </r>
  <r>
    <x v="0"/>
    <x v="0"/>
    <s v="WA"/>
    <x v="1"/>
    <n v="2009"/>
    <n v="2009"/>
    <n v="17761129"/>
    <n v="1"/>
    <x v="0"/>
    <s v="I"/>
    <n v="26"/>
    <n v="26"/>
    <n v="0"/>
    <n v="100"/>
  </r>
  <r>
    <x v="0"/>
    <x v="0"/>
    <s v="WA"/>
    <x v="1"/>
    <n v="2009"/>
    <n v="2009"/>
    <n v="17785360"/>
    <n v="1"/>
    <x v="0"/>
    <s v="I"/>
    <n v="0"/>
    <n v="0"/>
    <n v="0"/>
    <n v="49"/>
  </r>
  <r>
    <x v="0"/>
    <x v="1"/>
    <s v="WA"/>
    <x v="1"/>
    <n v="2009"/>
    <n v="2009"/>
    <n v="500255225"/>
    <n v="1"/>
    <x v="1"/>
    <s v="I"/>
    <n v="4"/>
    <n v="4"/>
    <n v="0"/>
    <n v="26"/>
  </r>
  <r>
    <x v="0"/>
    <x v="0"/>
    <s v="WA"/>
    <x v="1"/>
    <n v="2009"/>
    <n v="2009"/>
    <n v="500076558"/>
    <n v="1"/>
    <x v="0"/>
    <s v="I"/>
    <n v="0"/>
    <n v="0"/>
    <n v="0"/>
    <n v="89"/>
  </r>
  <r>
    <x v="0"/>
    <x v="1"/>
    <s v="WA"/>
    <x v="1"/>
    <n v="2009"/>
    <n v="2009"/>
    <n v="16542617"/>
    <n v="1"/>
    <x v="1"/>
    <s v="I"/>
    <n v="0"/>
    <n v="0"/>
    <n v="0"/>
    <n v="22"/>
  </r>
  <r>
    <x v="0"/>
    <x v="1"/>
    <s v="WA"/>
    <x v="1"/>
    <n v="2009"/>
    <n v="2009"/>
    <n v="15478800"/>
    <n v="1"/>
    <x v="1"/>
    <s v="I"/>
    <n v="17"/>
    <n v="17"/>
    <n v="0"/>
    <n v="49"/>
  </r>
  <r>
    <x v="0"/>
    <x v="0"/>
    <s v="WA"/>
    <x v="1"/>
    <n v="2009"/>
    <n v="2009"/>
    <n v="15478802"/>
    <n v="1"/>
    <x v="0"/>
    <s v="I"/>
    <n v="17"/>
    <n v="17"/>
    <n v="0"/>
    <n v="90"/>
  </r>
  <r>
    <x v="0"/>
    <x v="0"/>
    <s v="WA"/>
    <x v="1"/>
    <n v="2009"/>
    <n v="2009"/>
    <n v="500183293"/>
    <n v="1"/>
    <x v="0"/>
    <s v="I"/>
    <n v="0"/>
    <n v="0"/>
    <n v="0"/>
    <n v="129"/>
  </r>
  <r>
    <x v="0"/>
    <x v="0"/>
    <s v="WA"/>
    <x v="1"/>
    <n v="2009"/>
    <n v="2009"/>
    <n v="500151383"/>
    <n v="1"/>
    <x v="0"/>
    <s v="I"/>
    <n v="3"/>
    <n v="3"/>
    <n v="0"/>
    <n v="62974"/>
  </r>
  <r>
    <x v="0"/>
    <x v="0"/>
    <s v="WA"/>
    <x v="1"/>
    <n v="2009"/>
    <n v="2009"/>
    <n v="15186451"/>
    <n v="1"/>
    <x v="0"/>
    <s v="I"/>
    <n v="1"/>
    <n v="1"/>
    <n v="0"/>
    <n v="220"/>
  </r>
  <r>
    <x v="0"/>
    <x v="0"/>
    <s v="WA"/>
    <x v="1"/>
    <n v="2009"/>
    <n v="2009"/>
    <n v="14942391"/>
    <n v="1"/>
    <x v="0"/>
    <s v="I"/>
    <n v="19"/>
    <n v="19"/>
    <n v="0"/>
    <n v="269"/>
  </r>
  <r>
    <x v="0"/>
    <x v="0"/>
    <s v="WA"/>
    <x v="1"/>
    <n v="2009"/>
    <n v="2009"/>
    <n v="500221589"/>
    <n v="1"/>
    <x v="0"/>
    <s v="I"/>
    <n v="0"/>
    <n v="0"/>
    <n v="0"/>
    <n v="449"/>
  </r>
  <r>
    <x v="0"/>
    <x v="0"/>
    <s v="WA"/>
    <x v="1"/>
    <n v="2009"/>
    <n v="2009"/>
    <n v="19955211"/>
    <n v="1"/>
    <x v="0"/>
    <s v="I"/>
    <n v="0"/>
    <n v="0"/>
    <n v="0"/>
    <n v="140"/>
  </r>
  <r>
    <x v="0"/>
    <x v="0"/>
    <s v="WA"/>
    <x v="1"/>
    <n v="2009"/>
    <n v="2009"/>
    <n v="14430019"/>
    <n v="1"/>
    <x v="0"/>
    <s v="I"/>
    <n v="0"/>
    <n v="0"/>
    <n v="0"/>
    <n v="246"/>
  </r>
  <r>
    <x v="0"/>
    <x v="0"/>
    <s v="WA"/>
    <x v="1"/>
    <n v="2010"/>
    <n v="2010"/>
    <n v="19936615"/>
    <n v="1"/>
    <x v="0"/>
    <s v="I"/>
    <n v="12"/>
    <n v="12"/>
    <n v="0"/>
    <n v="565"/>
  </r>
  <r>
    <x v="0"/>
    <x v="0"/>
    <s v="WA"/>
    <x v="1"/>
    <n v="2010"/>
    <n v="2010"/>
    <n v="500158585"/>
    <n v="1"/>
    <x v="0"/>
    <s v="I"/>
    <n v="0"/>
    <n v="0"/>
    <n v="0"/>
    <n v="31"/>
  </r>
  <r>
    <x v="0"/>
    <x v="0"/>
    <s v="WA"/>
    <x v="1"/>
    <n v="2010"/>
    <n v="2010"/>
    <n v="19346074"/>
    <n v="1"/>
    <x v="0"/>
    <s v="I"/>
    <n v="0"/>
    <n v="0"/>
    <n v="0"/>
    <n v="420"/>
  </r>
  <r>
    <x v="0"/>
    <x v="1"/>
    <s v="WA"/>
    <x v="1"/>
    <n v="2010"/>
    <n v="2010"/>
    <n v="18899807"/>
    <n v="1"/>
    <x v="1"/>
    <s v="I"/>
    <n v="14"/>
    <n v="14"/>
    <n v="0"/>
    <n v="25"/>
  </r>
  <r>
    <x v="0"/>
    <x v="0"/>
    <s v="WA"/>
    <x v="1"/>
    <n v="2010"/>
    <n v="2010"/>
    <n v="18896115"/>
    <n v="1"/>
    <x v="0"/>
    <s v="I"/>
    <n v="0"/>
    <n v="0"/>
    <n v="0"/>
    <n v="40"/>
  </r>
  <r>
    <x v="1"/>
    <x v="0"/>
    <s v="WA"/>
    <x v="2"/>
    <n v="2010"/>
    <n v="2010"/>
    <n v="500132755"/>
    <n v="11"/>
    <x v="0"/>
    <s v="I"/>
    <n v="338"/>
    <n v="30.727272727272727"/>
    <n v="0"/>
    <n v="97"/>
  </r>
  <r>
    <x v="1"/>
    <x v="1"/>
    <s v="WA"/>
    <x v="2"/>
    <n v="2010"/>
    <n v="2010"/>
    <n v="17825133"/>
    <n v="12"/>
    <x v="1"/>
    <s v="I"/>
    <n v="369"/>
    <n v="30.75"/>
    <n v="0"/>
    <n v="112"/>
  </r>
  <r>
    <x v="0"/>
    <x v="0"/>
    <s v="WA"/>
    <x v="1"/>
    <n v="2010"/>
    <n v="2010"/>
    <n v="500255066"/>
    <n v="1"/>
    <x v="0"/>
    <s v="I"/>
    <n v="0"/>
    <n v="0"/>
    <n v="0"/>
    <n v="831"/>
  </r>
  <r>
    <x v="0"/>
    <x v="0"/>
    <s v="WA"/>
    <x v="1"/>
    <n v="2010"/>
    <n v="2010"/>
    <n v="18042943"/>
    <n v="1"/>
    <x v="0"/>
    <s v="I"/>
    <n v="0"/>
    <n v="0"/>
    <n v="0"/>
    <n v="28"/>
  </r>
  <r>
    <x v="0"/>
    <x v="1"/>
    <s v="WA"/>
    <x v="2"/>
    <n v="2010"/>
    <n v="2010"/>
    <n v="16906541"/>
    <n v="1"/>
    <x v="1"/>
    <s v="I"/>
    <n v="31"/>
    <n v="31"/>
    <n v="0"/>
    <n v="4"/>
  </r>
  <r>
    <x v="1"/>
    <x v="1"/>
    <s v="WA"/>
    <x v="2"/>
    <n v="2010"/>
    <n v="2010"/>
    <n v="17791957"/>
    <n v="3"/>
    <x v="1"/>
    <s v="I"/>
    <n v="90"/>
    <n v="30"/>
    <n v="0"/>
    <n v="15"/>
  </r>
  <r>
    <x v="0"/>
    <x v="0"/>
    <s v="WA"/>
    <x v="2"/>
    <n v="2010"/>
    <n v="2010"/>
    <n v="500211798"/>
    <n v="1"/>
    <x v="0"/>
    <s v="I"/>
    <n v="8"/>
    <n v="8"/>
    <n v="0"/>
    <n v="122"/>
  </r>
  <r>
    <x v="0"/>
    <x v="0"/>
    <s v="WA"/>
    <x v="2"/>
    <n v="2010"/>
    <n v="2010"/>
    <n v="16530696"/>
    <n v="2"/>
    <x v="0"/>
    <s v="I"/>
    <n v="59"/>
    <n v="29.5"/>
    <n v="0"/>
    <n v="802"/>
  </r>
  <r>
    <x v="0"/>
    <x v="0"/>
    <s v="WA"/>
    <x v="2"/>
    <n v="2010"/>
    <n v="2010"/>
    <n v="17399788"/>
    <n v="2"/>
    <x v="0"/>
    <s v="I"/>
    <n v="60"/>
    <n v="30"/>
    <n v="0"/>
    <n v="530"/>
  </r>
  <r>
    <x v="0"/>
    <x v="1"/>
    <s v="WA"/>
    <x v="2"/>
    <n v="2010"/>
    <n v="2010"/>
    <n v="500094030"/>
    <n v="1"/>
    <x v="1"/>
    <s v="I"/>
    <n v="0"/>
    <n v="0"/>
    <n v="0"/>
    <n v="3"/>
  </r>
  <r>
    <x v="1"/>
    <x v="0"/>
    <s v="WA"/>
    <x v="2"/>
    <n v="2010"/>
    <n v="2010"/>
    <n v="500087698"/>
    <n v="1"/>
    <x v="0"/>
    <s v="I"/>
    <n v="1"/>
    <n v="1"/>
    <n v="0"/>
    <n v="434"/>
  </r>
  <r>
    <x v="0"/>
    <x v="0"/>
    <s v="WA"/>
    <x v="2"/>
    <n v="2010"/>
    <n v="2010"/>
    <n v="16088842"/>
    <n v="1"/>
    <x v="0"/>
    <s v="I"/>
    <n v="28"/>
    <n v="28"/>
    <n v="0"/>
    <n v="590"/>
  </r>
  <r>
    <x v="0"/>
    <x v="1"/>
    <s v="WA"/>
    <x v="2"/>
    <n v="2010"/>
    <n v="2010"/>
    <n v="500254820"/>
    <n v="1"/>
    <x v="1"/>
    <s v="I"/>
    <n v="33"/>
    <n v="33"/>
    <n v="0"/>
    <n v="50"/>
  </r>
  <r>
    <x v="0"/>
    <x v="1"/>
    <s v="WA"/>
    <x v="2"/>
    <n v="2010"/>
    <n v="2010"/>
    <n v="342921636"/>
    <n v="1"/>
    <x v="1"/>
    <s v="I"/>
    <n v="6"/>
    <n v="6"/>
    <n v="0"/>
    <n v="31"/>
  </r>
  <r>
    <x v="0"/>
    <x v="1"/>
    <s v="WA"/>
    <x v="2"/>
    <n v="2010"/>
    <n v="2010"/>
    <n v="16821903"/>
    <n v="1"/>
    <x v="1"/>
    <s v="I"/>
    <n v="3"/>
    <n v="3"/>
    <n v="0"/>
    <n v="116"/>
  </r>
  <r>
    <x v="0"/>
    <x v="0"/>
    <s v="WA"/>
    <x v="2"/>
    <n v="2010"/>
    <n v="2010"/>
    <n v="16821905"/>
    <n v="1"/>
    <x v="0"/>
    <s v="I"/>
    <n v="3"/>
    <n v="3"/>
    <n v="0"/>
    <n v="13"/>
  </r>
  <r>
    <x v="0"/>
    <x v="1"/>
    <s v="WA"/>
    <x v="2"/>
    <n v="2010"/>
    <n v="2010"/>
    <n v="421545708"/>
    <n v="1"/>
    <x v="1"/>
    <s v="I"/>
    <n v="0"/>
    <n v="0"/>
    <n v="0"/>
    <n v="22"/>
  </r>
  <r>
    <x v="0"/>
    <x v="1"/>
    <s v="WA"/>
    <x v="2"/>
    <n v="2010"/>
    <n v="2010"/>
    <n v="16335247"/>
    <n v="1"/>
    <x v="1"/>
    <s v="I"/>
    <n v="32"/>
    <n v="32"/>
    <n v="0"/>
    <n v="7"/>
  </r>
  <r>
    <x v="0"/>
    <x v="0"/>
    <s v="WA"/>
    <x v="2"/>
    <n v="2010"/>
    <n v="2010"/>
    <n v="15906875"/>
    <n v="1"/>
    <x v="0"/>
    <s v="I"/>
    <n v="0"/>
    <n v="0"/>
    <n v="0"/>
    <n v="460"/>
  </r>
  <r>
    <x v="0"/>
    <x v="1"/>
    <s v="WA"/>
    <x v="2"/>
    <n v="2010"/>
    <n v="2010"/>
    <n v="15924901"/>
    <n v="1"/>
    <x v="1"/>
    <s v="I"/>
    <n v="0"/>
    <n v="0"/>
    <n v="0"/>
    <n v="104"/>
  </r>
  <r>
    <x v="0"/>
    <x v="0"/>
    <s v="WA"/>
    <x v="2"/>
    <n v="2010"/>
    <n v="2010"/>
    <n v="15121653"/>
    <n v="2"/>
    <x v="0"/>
    <s v="I"/>
    <n v="59"/>
    <n v="29.5"/>
    <n v="0"/>
    <n v="2380"/>
  </r>
  <r>
    <x v="0"/>
    <x v="0"/>
    <s v="WA"/>
    <x v="2"/>
    <n v="2010"/>
    <n v="2010"/>
    <n v="15626831"/>
    <n v="1"/>
    <x v="0"/>
    <s v="I"/>
    <n v="29"/>
    <n v="29"/>
    <n v="0"/>
    <n v="560"/>
  </r>
  <r>
    <x v="0"/>
    <x v="0"/>
    <s v="WA"/>
    <x v="2"/>
    <n v="2010"/>
    <n v="2010"/>
    <n v="15136455"/>
    <n v="1"/>
    <x v="0"/>
    <s v="I"/>
    <n v="0"/>
    <n v="0"/>
    <n v="0"/>
    <n v="60"/>
  </r>
  <r>
    <x v="0"/>
    <x v="1"/>
    <s v="WA"/>
    <x v="2"/>
    <n v="2010"/>
    <n v="2010"/>
    <n v="441158536"/>
    <n v="1"/>
    <x v="1"/>
    <s v="I"/>
    <n v="31"/>
    <n v="31"/>
    <n v="0"/>
    <n v="1"/>
  </r>
  <r>
    <x v="0"/>
    <x v="0"/>
    <s v="WA"/>
    <x v="2"/>
    <n v="2010"/>
    <n v="2010"/>
    <n v="15133187"/>
    <n v="1"/>
    <x v="0"/>
    <s v="I"/>
    <n v="0"/>
    <n v="0"/>
    <n v="0"/>
    <n v="80"/>
  </r>
  <r>
    <x v="0"/>
    <x v="0"/>
    <s v="WA"/>
    <x v="2"/>
    <n v="2010"/>
    <n v="2010"/>
    <n v="14853491"/>
    <n v="1"/>
    <x v="0"/>
    <s v="I"/>
    <n v="0"/>
    <n v="0"/>
    <n v="0"/>
    <n v="370"/>
  </r>
  <r>
    <x v="0"/>
    <x v="0"/>
    <s v="WA"/>
    <x v="2"/>
    <n v="2010"/>
    <n v="2010"/>
    <n v="14148290"/>
    <n v="1"/>
    <x v="0"/>
    <s v="I"/>
    <n v="31"/>
    <n v="31"/>
    <n v="0"/>
    <n v="120"/>
  </r>
  <r>
    <x v="1"/>
    <x v="1"/>
    <s v="WA"/>
    <x v="2"/>
    <n v="2010"/>
    <n v="2010"/>
    <n v="500265210"/>
    <n v="1"/>
    <x v="1"/>
    <s v="I"/>
    <n v="7"/>
    <n v="7"/>
    <n v="0"/>
    <n v="34"/>
  </r>
  <r>
    <x v="0"/>
    <x v="0"/>
    <s v="WA"/>
    <x v="2"/>
    <n v="2010"/>
    <n v="2010"/>
    <n v="500256337"/>
    <n v="1"/>
    <x v="0"/>
    <s v="I"/>
    <n v="10"/>
    <n v="10"/>
    <n v="0"/>
    <n v="199"/>
  </r>
  <r>
    <x v="1"/>
    <x v="1"/>
    <s v="WA"/>
    <x v="2"/>
    <n v="2010"/>
    <n v="2010"/>
    <n v="500257696"/>
    <n v="6"/>
    <x v="1"/>
    <s v="I"/>
    <n v="183"/>
    <n v="30.5"/>
    <n v="0"/>
    <n v="656"/>
  </r>
  <r>
    <x v="0"/>
    <x v="1"/>
    <s v="WA"/>
    <x v="2"/>
    <n v="2010"/>
    <n v="2010"/>
    <n v="500018820"/>
    <n v="2"/>
    <x v="1"/>
    <s v="I"/>
    <n v="43"/>
    <n v="21.5"/>
    <n v="0"/>
    <n v="9"/>
  </r>
  <r>
    <x v="0"/>
    <x v="0"/>
    <s v="WA"/>
    <x v="2"/>
    <n v="2010"/>
    <n v="2010"/>
    <n v="500190123"/>
    <n v="1"/>
    <x v="0"/>
    <s v="I"/>
    <n v="0"/>
    <n v="0"/>
    <n v="0"/>
    <n v="195"/>
  </r>
  <r>
    <x v="0"/>
    <x v="0"/>
    <s v="WA"/>
    <x v="2"/>
    <n v="2010"/>
    <n v="2010"/>
    <n v="19636906"/>
    <n v="1"/>
    <x v="0"/>
    <s v="I"/>
    <n v="33"/>
    <n v="33"/>
    <n v="0"/>
    <n v="163"/>
  </r>
  <r>
    <x v="0"/>
    <x v="0"/>
    <s v="WA"/>
    <x v="2"/>
    <n v="2010"/>
    <n v="2010"/>
    <n v="19704055"/>
    <n v="2"/>
    <x v="0"/>
    <s v="I"/>
    <n v="38"/>
    <n v="19"/>
    <n v="0"/>
    <n v="175"/>
  </r>
  <r>
    <x v="0"/>
    <x v="0"/>
    <s v="WA"/>
    <x v="2"/>
    <n v="2010"/>
    <n v="2010"/>
    <n v="16748319"/>
    <n v="1"/>
    <x v="0"/>
    <s v="I"/>
    <n v="7"/>
    <n v="7"/>
    <n v="0"/>
    <n v="69"/>
  </r>
  <r>
    <x v="0"/>
    <x v="1"/>
    <s v="WA"/>
    <x v="2"/>
    <n v="2010"/>
    <n v="2010"/>
    <n v="18631760"/>
    <n v="1"/>
    <x v="1"/>
    <s v="I"/>
    <n v="6"/>
    <n v="6"/>
    <n v="0"/>
    <n v="12"/>
  </r>
  <r>
    <x v="0"/>
    <x v="0"/>
    <s v="WA"/>
    <x v="2"/>
    <n v="2010"/>
    <n v="2010"/>
    <n v="500209870"/>
    <n v="1"/>
    <x v="0"/>
    <s v="I"/>
    <n v="29"/>
    <n v="29"/>
    <n v="0"/>
    <n v="52"/>
  </r>
  <r>
    <x v="0"/>
    <x v="0"/>
    <s v="WA"/>
    <x v="2"/>
    <n v="2010"/>
    <n v="2010"/>
    <n v="500243800"/>
    <n v="1"/>
    <x v="0"/>
    <s v="I"/>
    <n v="30"/>
    <n v="30"/>
    <n v="0"/>
    <n v="2206"/>
  </r>
  <r>
    <x v="0"/>
    <x v="0"/>
    <s v="WA"/>
    <x v="2"/>
    <n v="2010"/>
    <n v="2010"/>
    <n v="18409211"/>
    <n v="3"/>
    <x v="0"/>
    <s v="I"/>
    <n v="93"/>
    <n v="31"/>
    <n v="0"/>
    <n v="17"/>
  </r>
  <r>
    <x v="0"/>
    <x v="0"/>
    <s v="WA"/>
    <x v="2"/>
    <n v="2010"/>
    <n v="2010"/>
    <n v="17952114"/>
    <n v="9"/>
    <x v="0"/>
    <s v="I"/>
    <n v="254"/>
    <n v="28.222222222222221"/>
    <n v="0"/>
    <n v="158"/>
  </r>
  <r>
    <x v="0"/>
    <x v="1"/>
    <s v="WA"/>
    <x v="2"/>
    <n v="2010"/>
    <n v="2010"/>
    <n v="500080333"/>
    <n v="1"/>
    <x v="1"/>
    <s v="I"/>
    <n v="1"/>
    <n v="1"/>
    <n v="0"/>
    <n v="9"/>
  </r>
  <r>
    <x v="0"/>
    <x v="1"/>
    <s v="WA"/>
    <x v="2"/>
    <n v="2010"/>
    <n v="2010"/>
    <n v="444355213"/>
    <n v="1"/>
    <x v="1"/>
    <s v="I"/>
    <n v="26"/>
    <n v="26"/>
    <n v="0"/>
    <n v="108"/>
  </r>
  <r>
    <x v="0"/>
    <x v="1"/>
    <s v="WA"/>
    <x v="2"/>
    <n v="2010"/>
    <n v="2010"/>
    <n v="18912012"/>
    <n v="3"/>
    <x v="1"/>
    <s v="I"/>
    <n v="80"/>
    <n v="26.666666666666668"/>
    <n v="0"/>
    <n v="13"/>
  </r>
  <r>
    <x v="0"/>
    <x v="0"/>
    <s v="WA"/>
    <x v="2"/>
    <n v="2010"/>
    <n v="2010"/>
    <n v="18346818"/>
    <n v="1"/>
    <x v="0"/>
    <s v="I"/>
    <n v="0"/>
    <n v="0"/>
    <n v="0"/>
    <n v="46"/>
  </r>
  <r>
    <x v="0"/>
    <x v="1"/>
    <s v="WA"/>
    <x v="2"/>
    <n v="2010"/>
    <n v="2010"/>
    <n v="500252882"/>
    <n v="1"/>
    <x v="1"/>
    <s v="I"/>
    <n v="28"/>
    <n v="28"/>
    <n v="0"/>
    <n v="87"/>
  </r>
  <r>
    <x v="0"/>
    <x v="1"/>
    <s v="WA"/>
    <x v="2"/>
    <n v="2010"/>
    <n v="2010"/>
    <n v="500111424"/>
    <n v="2"/>
    <x v="1"/>
    <s v="I"/>
    <n v="49"/>
    <n v="24.5"/>
    <n v="0"/>
    <n v="128"/>
  </r>
  <r>
    <x v="0"/>
    <x v="0"/>
    <s v="WA"/>
    <x v="2"/>
    <n v="2010"/>
    <n v="2010"/>
    <n v="16593438"/>
    <n v="3"/>
    <x v="0"/>
    <s v="I"/>
    <n v="62"/>
    <n v="20.666666666666664"/>
    <n v="0"/>
    <n v="1480"/>
  </r>
  <r>
    <x v="0"/>
    <x v="0"/>
    <s v="WA"/>
    <x v="2"/>
    <n v="2010"/>
    <n v="2010"/>
    <n v="393120047"/>
    <n v="2"/>
    <x v="0"/>
    <s v="I"/>
    <n v="53"/>
    <n v="26.5"/>
    <n v="0"/>
    <n v="60"/>
  </r>
  <r>
    <x v="0"/>
    <x v="1"/>
    <s v="WA"/>
    <x v="2"/>
    <n v="2010"/>
    <n v="2010"/>
    <n v="354758428"/>
    <n v="1"/>
    <x v="1"/>
    <s v="I"/>
    <n v="8"/>
    <n v="8"/>
    <n v="0"/>
    <n v="9"/>
  </r>
  <r>
    <x v="1"/>
    <x v="1"/>
    <s v="WA"/>
    <x v="2"/>
    <n v="2010"/>
    <n v="2010"/>
    <n v="15414810"/>
    <n v="1"/>
    <x v="1"/>
    <s v="I"/>
    <n v="28"/>
    <n v="28"/>
    <n v="0"/>
    <n v="1"/>
  </r>
  <r>
    <x v="0"/>
    <x v="0"/>
    <s v="WA"/>
    <x v="2"/>
    <n v="2010"/>
    <n v="2010"/>
    <n v="15388212"/>
    <n v="2"/>
    <x v="0"/>
    <s v="I"/>
    <n v="41"/>
    <n v="20.5"/>
    <n v="0"/>
    <n v="60"/>
  </r>
  <r>
    <x v="0"/>
    <x v="1"/>
    <s v="WA"/>
    <x v="2"/>
    <n v="2010"/>
    <n v="2010"/>
    <n v="14166803"/>
    <n v="1"/>
    <x v="1"/>
    <s v="I"/>
    <n v="0"/>
    <n v="0"/>
    <n v="0"/>
    <n v="46"/>
  </r>
  <r>
    <x v="0"/>
    <x v="1"/>
    <s v="WA"/>
    <x v="2"/>
    <n v="2010"/>
    <n v="2010"/>
    <n v="500027193"/>
    <n v="2"/>
    <x v="1"/>
    <s v="I"/>
    <n v="50"/>
    <n v="25"/>
    <n v="0"/>
    <n v="99"/>
  </r>
  <r>
    <x v="0"/>
    <x v="0"/>
    <s v="WA"/>
    <x v="2"/>
    <n v="2010"/>
    <n v="2010"/>
    <n v="500018366"/>
    <n v="1"/>
    <x v="0"/>
    <s v="I"/>
    <n v="7"/>
    <n v="7"/>
    <n v="0"/>
    <n v="17"/>
  </r>
  <r>
    <x v="0"/>
    <x v="1"/>
    <s v="WA"/>
    <x v="2"/>
    <n v="2010"/>
    <n v="2010"/>
    <n v="500196122"/>
    <n v="1"/>
    <x v="1"/>
    <s v="I"/>
    <n v="18"/>
    <n v="18"/>
    <n v="0"/>
    <n v="46"/>
  </r>
  <r>
    <x v="0"/>
    <x v="1"/>
    <s v="WA"/>
    <x v="2"/>
    <n v="2010"/>
    <n v="2010"/>
    <n v="500190706"/>
    <n v="1"/>
    <x v="1"/>
    <s v="I"/>
    <n v="28"/>
    <n v="28"/>
    <n v="0"/>
    <n v="1"/>
  </r>
  <r>
    <x v="0"/>
    <x v="1"/>
    <s v="WA"/>
    <x v="2"/>
    <n v="2010"/>
    <n v="2010"/>
    <n v="14593806"/>
    <n v="1"/>
    <x v="1"/>
    <s v="I"/>
    <n v="0"/>
    <n v="0"/>
    <n v="0"/>
    <n v="3"/>
  </r>
  <r>
    <x v="0"/>
    <x v="0"/>
    <s v="WA"/>
    <x v="2"/>
    <n v="2010"/>
    <n v="2010"/>
    <n v="500251564"/>
    <n v="1"/>
    <x v="0"/>
    <s v="I"/>
    <n v="23"/>
    <n v="23"/>
    <n v="0"/>
    <n v="293"/>
  </r>
  <r>
    <x v="0"/>
    <x v="0"/>
    <s v="WA"/>
    <x v="2"/>
    <n v="2010"/>
    <n v="2010"/>
    <n v="19978336"/>
    <n v="5"/>
    <x v="0"/>
    <s v="I"/>
    <n v="137"/>
    <n v="27.4"/>
    <n v="0"/>
    <n v="261"/>
  </r>
  <r>
    <x v="0"/>
    <x v="1"/>
    <s v="WA"/>
    <x v="2"/>
    <n v="2010"/>
    <n v="2010"/>
    <n v="383529602"/>
    <n v="1"/>
    <x v="1"/>
    <s v="I"/>
    <n v="10"/>
    <n v="10"/>
    <n v="0"/>
    <n v="22"/>
  </r>
  <r>
    <x v="0"/>
    <x v="0"/>
    <s v="WA"/>
    <x v="2"/>
    <n v="2010"/>
    <n v="2010"/>
    <n v="19668778"/>
    <n v="2"/>
    <x v="0"/>
    <s v="I"/>
    <n v="39"/>
    <n v="19.5"/>
    <n v="0"/>
    <n v="344"/>
  </r>
  <r>
    <x v="0"/>
    <x v="1"/>
    <s v="WA"/>
    <x v="2"/>
    <n v="2010"/>
    <n v="2010"/>
    <n v="19715215"/>
    <n v="2"/>
    <x v="1"/>
    <s v="I"/>
    <n v="47"/>
    <n v="23.5"/>
    <n v="0"/>
    <n v="12"/>
  </r>
  <r>
    <x v="0"/>
    <x v="0"/>
    <s v="WA"/>
    <x v="2"/>
    <n v="2010"/>
    <n v="2010"/>
    <n v="19537766"/>
    <n v="2"/>
    <x v="0"/>
    <s v="I"/>
    <n v="29"/>
    <n v="14.5"/>
    <n v="0"/>
    <n v="713"/>
  </r>
  <r>
    <x v="0"/>
    <x v="0"/>
    <s v="WA"/>
    <x v="2"/>
    <n v="2010"/>
    <n v="2010"/>
    <n v="19218532"/>
    <n v="1"/>
    <x v="0"/>
    <s v="I"/>
    <n v="0"/>
    <n v="0"/>
    <n v="0"/>
    <n v="630"/>
  </r>
  <r>
    <x v="1"/>
    <x v="0"/>
    <s v="WA"/>
    <x v="2"/>
    <n v="2010"/>
    <n v="2010"/>
    <n v="500121434"/>
    <n v="6"/>
    <x v="0"/>
    <s v="I"/>
    <n v="185"/>
    <n v="30.833333333333332"/>
    <n v="0"/>
    <n v="690"/>
  </r>
  <r>
    <x v="0"/>
    <x v="0"/>
    <s v="WA"/>
    <x v="2"/>
    <n v="2010"/>
    <n v="2010"/>
    <n v="19642221"/>
    <n v="1"/>
    <x v="0"/>
    <s v="I"/>
    <n v="0"/>
    <n v="0"/>
    <n v="0"/>
    <n v="110"/>
  </r>
  <r>
    <x v="0"/>
    <x v="0"/>
    <s v="WA"/>
    <x v="2"/>
    <n v="2010"/>
    <n v="2010"/>
    <n v="446345204"/>
    <n v="1"/>
    <x v="0"/>
    <s v="I"/>
    <n v="0"/>
    <n v="0"/>
    <n v="0"/>
    <n v="61"/>
  </r>
  <r>
    <x v="0"/>
    <x v="0"/>
    <s v="WA"/>
    <x v="2"/>
    <n v="2010"/>
    <n v="2010"/>
    <n v="18556854"/>
    <n v="1"/>
    <x v="0"/>
    <s v="I"/>
    <n v="0"/>
    <n v="0"/>
    <n v="0"/>
    <n v="60"/>
  </r>
  <r>
    <x v="1"/>
    <x v="0"/>
    <s v="WA"/>
    <x v="2"/>
    <n v="2010"/>
    <n v="2010"/>
    <n v="16998190"/>
    <n v="1"/>
    <x v="0"/>
    <s v="I"/>
    <n v="33"/>
    <n v="33"/>
    <n v="0"/>
    <n v="80"/>
  </r>
  <r>
    <x v="0"/>
    <x v="0"/>
    <s v="WA"/>
    <x v="2"/>
    <n v="2010"/>
    <n v="2010"/>
    <n v="500257152"/>
    <n v="1"/>
    <x v="0"/>
    <s v="I"/>
    <n v="0"/>
    <n v="0"/>
    <n v="0"/>
    <n v="199"/>
  </r>
  <r>
    <x v="0"/>
    <x v="0"/>
    <s v="WA"/>
    <x v="2"/>
    <n v="2010"/>
    <n v="2010"/>
    <n v="17980587"/>
    <n v="1"/>
    <x v="0"/>
    <s v="I"/>
    <n v="0"/>
    <n v="0"/>
    <n v="0"/>
    <n v="802"/>
  </r>
  <r>
    <x v="0"/>
    <x v="0"/>
    <s v="WA"/>
    <x v="2"/>
    <n v="2010"/>
    <n v="2010"/>
    <n v="17461059"/>
    <n v="1"/>
    <x v="0"/>
    <s v="I"/>
    <n v="0"/>
    <n v="0"/>
    <n v="0"/>
    <n v="80"/>
  </r>
  <r>
    <x v="1"/>
    <x v="0"/>
    <s v="WA"/>
    <x v="2"/>
    <n v="2010"/>
    <n v="2010"/>
    <n v="17116964"/>
    <n v="2"/>
    <x v="0"/>
    <s v="I"/>
    <n v="39"/>
    <n v="19.5"/>
    <n v="0"/>
    <n v="31"/>
  </r>
  <r>
    <x v="0"/>
    <x v="0"/>
    <s v="WA"/>
    <x v="2"/>
    <n v="2010"/>
    <n v="2010"/>
    <n v="15891808"/>
    <n v="1"/>
    <x v="0"/>
    <s v="I"/>
    <n v="1"/>
    <n v="1"/>
    <n v="0"/>
    <n v="50"/>
  </r>
  <r>
    <x v="0"/>
    <x v="1"/>
    <s v="WA"/>
    <x v="2"/>
    <n v="2010"/>
    <n v="2010"/>
    <n v="500063547"/>
    <n v="1"/>
    <x v="1"/>
    <s v="I"/>
    <n v="32"/>
    <n v="32"/>
    <n v="0"/>
    <n v="52"/>
  </r>
  <r>
    <x v="0"/>
    <x v="0"/>
    <s v="WA"/>
    <x v="2"/>
    <n v="2010"/>
    <n v="2010"/>
    <n v="500207845"/>
    <n v="1"/>
    <x v="0"/>
    <s v="I"/>
    <n v="0"/>
    <n v="0"/>
    <n v="0"/>
    <n v="392"/>
  </r>
  <r>
    <x v="0"/>
    <x v="0"/>
    <s v="WA"/>
    <x v="2"/>
    <n v="2010"/>
    <n v="2010"/>
    <n v="500217611"/>
    <n v="2"/>
    <x v="0"/>
    <s v="I"/>
    <n v="53"/>
    <n v="26.5"/>
    <n v="0"/>
    <n v="132"/>
  </r>
  <r>
    <x v="0"/>
    <x v="1"/>
    <s v="WA"/>
    <x v="2"/>
    <n v="2010"/>
    <n v="2010"/>
    <n v="500213248"/>
    <n v="1"/>
    <x v="1"/>
    <s v="I"/>
    <n v="0"/>
    <n v="0"/>
    <n v="0"/>
    <n v="10"/>
  </r>
  <r>
    <x v="0"/>
    <x v="1"/>
    <s v="WA"/>
    <x v="2"/>
    <n v="2010"/>
    <n v="2010"/>
    <n v="500008552"/>
    <n v="1"/>
    <x v="1"/>
    <s v="I"/>
    <n v="1"/>
    <n v="1"/>
    <n v="0"/>
    <n v="89"/>
  </r>
  <r>
    <x v="0"/>
    <x v="0"/>
    <s v="WA"/>
    <x v="2"/>
    <n v="2010"/>
    <n v="2010"/>
    <n v="15684163"/>
    <n v="2"/>
    <x v="0"/>
    <s v="I"/>
    <n v="50"/>
    <n v="25"/>
    <n v="0"/>
    <n v="138"/>
  </r>
  <r>
    <x v="0"/>
    <x v="1"/>
    <s v="WA"/>
    <x v="2"/>
    <n v="2010"/>
    <n v="2010"/>
    <n v="15460304"/>
    <n v="1"/>
    <x v="1"/>
    <s v="I"/>
    <n v="0"/>
    <n v="0"/>
    <n v="0"/>
    <n v="66"/>
  </r>
  <r>
    <x v="0"/>
    <x v="0"/>
    <s v="WA"/>
    <x v="2"/>
    <n v="2010"/>
    <n v="2010"/>
    <n v="500186636"/>
    <n v="1"/>
    <x v="0"/>
    <s v="I"/>
    <n v="10"/>
    <n v="10"/>
    <n v="0"/>
    <n v="1"/>
  </r>
  <r>
    <x v="0"/>
    <x v="1"/>
    <s v="WA"/>
    <x v="2"/>
    <n v="2010"/>
    <n v="2010"/>
    <n v="15499914"/>
    <n v="1"/>
    <x v="1"/>
    <s v="I"/>
    <n v="0"/>
    <n v="0"/>
    <n v="0"/>
    <n v="10"/>
  </r>
  <r>
    <x v="0"/>
    <x v="1"/>
    <s v="WA"/>
    <x v="2"/>
    <n v="2010"/>
    <n v="2010"/>
    <n v="16006395"/>
    <n v="1"/>
    <x v="1"/>
    <s v="I"/>
    <n v="0"/>
    <n v="0"/>
    <n v="0"/>
    <n v="38"/>
  </r>
  <r>
    <x v="0"/>
    <x v="1"/>
    <s v="WA"/>
    <x v="2"/>
    <n v="2010"/>
    <n v="2010"/>
    <n v="500113391"/>
    <n v="1"/>
    <x v="1"/>
    <s v="I"/>
    <n v="33"/>
    <n v="33"/>
    <n v="0"/>
    <n v="1"/>
  </r>
  <r>
    <x v="1"/>
    <x v="0"/>
    <s v="WA"/>
    <x v="2"/>
    <n v="2010"/>
    <n v="2010"/>
    <n v="500232759"/>
    <n v="1"/>
    <x v="0"/>
    <s v="I"/>
    <n v="39"/>
    <n v="39"/>
    <n v="0"/>
    <n v="64"/>
  </r>
  <r>
    <x v="0"/>
    <x v="1"/>
    <s v="WA"/>
    <x v="2"/>
    <n v="2010"/>
    <n v="2010"/>
    <n v="397872038"/>
    <n v="1"/>
    <x v="1"/>
    <s v="I"/>
    <n v="27"/>
    <n v="27"/>
    <n v="0"/>
    <n v="55"/>
  </r>
  <r>
    <x v="0"/>
    <x v="0"/>
    <s v="WA"/>
    <x v="2"/>
    <n v="2010"/>
    <n v="2010"/>
    <n v="19876880"/>
    <n v="1"/>
    <x v="0"/>
    <s v="I"/>
    <n v="8"/>
    <n v="8"/>
    <n v="0"/>
    <n v="130"/>
  </r>
  <r>
    <x v="1"/>
    <x v="0"/>
    <s v="WA"/>
    <x v="2"/>
    <n v="2010"/>
    <n v="2010"/>
    <n v="18495502"/>
    <n v="1"/>
    <x v="0"/>
    <s v="I"/>
    <n v="33"/>
    <n v="33"/>
    <n v="0"/>
    <n v="20"/>
  </r>
  <r>
    <x v="0"/>
    <x v="0"/>
    <s v="WA"/>
    <x v="2"/>
    <n v="2010"/>
    <n v="2010"/>
    <n v="500263762"/>
    <n v="1"/>
    <x v="0"/>
    <s v="I"/>
    <n v="0"/>
    <n v="0"/>
    <n v="0"/>
    <n v="15"/>
  </r>
  <r>
    <x v="0"/>
    <x v="0"/>
    <s v="WA"/>
    <x v="2"/>
    <n v="2010"/>
    <n v="2010"/>
    <n v="446342963"/>
    <n v="2"/>
    <x v="0"/>
    <s v="I"/>
    <n v="19"/>
    <n v="9.5"/>
    <n v="0"/>
    <n v="853"/>
  </r>
  <r>
    <x v="0"/>
    <x v="0"/>
    <s v="WA"/>
    <x v="2"/>
    <n v="2010"/>
    <n v="2010"/>
    <n v="18652367"/>
    <n v="1"/>
    <x v="0"/>
    <s v="I"/>
    <n v="0"/>
    <n v="0"/>
    <n v="0"/>
    <n v="20"/>
  </r>
  <r>
    <x v="0"/>
    <x v="0"/>
    <s v="WA"/>
    <x v="2"/>
    <n v="2010"/>
    <n v="2010"/>
    <n v="18721002"/>
    <n v="1"/>
    <x v="0"/>
    <s v="I"/>
    <n v="0"/>
    <n v="0"/>
    <n v="0"/>
    <n v="10"/>
  </r>
  <r>
    <x v="0"/>
    <x v="1"/>
    <s v="WA"/>
    <x v="2"/>
    <n v="2010"/>
    <n v="2010"/>
    <n v="500042401"/>
    <n v="1"/>
    <x v="1"/>
    <s v="I"/>
    <n v="0"/>
    <n v="0"/>
    <n v="0"/>
    <n v="8"/>
  </r>
  <r>
    <x v="0"/>
    <x v="1"/>
    <s v="WA"/>
    <x v="2"/>
    <n v="2010"/>
    <n v="2010"/>
    <n v="500207935"/>
    <n v="4"/>
    <x v="1"/>
    <s v="I"/>
    <n v="104"/>
    <n v="26"/>
    <n v="0"/>
    <n v="75"/>
  </r>
  <r>
    <x v="0"/>
    <x v="0"/>
    <s v="WA"/>
    <x v="2"/>
    <n v="2010"/>
    <n v="2010"/>
    <n v="19015544"/>
    <n v="1"/>
    <x v="0"/>
    <s v="I"/>
    <n v="3"/>
    <n v="3"/>
    <n v="0"/>
    <n v="90"/>
  </r>
  <r>
    <x v="0"/>
    <x v="1"/>
    <s v="WA"/>
    <x v="2"/>
    <n v="2010"/>
    <n v="2010"/>
    <n v="500096801"/>
    <n v="1"/>
    <x v="1"/>
    <s v="I"/>
    <n v="12"/>
    <n v="12"/>
    <n v="0"/>
    <n v="1"/>
  </r>
  <r>
    <x v="0"/>
    <x v="0"/>
    <s v="WA"/>
    <x v="2"/>
    <n v="2010"/>
    <n v="2010"/>
    <n v="17911942"/>
    <n v="1"/>
    <x v="0"/>
    <s v="I"/>
    <n v="0"/>
    <n v="0"/>
    <n v="0"/>
    <n v="80"/>
  </r>
  <r>
    <x v="0"/>
    <x v="0"/>
    <s v="WA"/>
    <x v="2"/>
    <n v="2010"/>
    <n v="2010"/>
    <n v="18101250"/>
    <n v="1"/>
    <x v="0"/>
    <s v="I"/>
    <n v="0"/>
    <n v="0"/>
    <n v="0"/>
    <n v="30"/>
  </r>
  <r>
    <x v="1"/>
    <x v="0"/>
    <s v="WA"/>
    <x v="2"/>
    <n v="2010"/>
    <n v="2010"/>
    <n v="18103640"/>
    <n v="1"/>
    <x v="0"/>
    <s v="I"/>
    <n v="0"/>
    <n v="0"/>
    <n v="0"/>
    <n v="60"/>
  </r>
  <r>
    <x v="0"/>
    <x v="1"/>
    <s v="WA"/>
    <x v="2"/>
    <n v="2010"/>
    <n v="2010"/>
    <n v="18041291"/>
    <n v="1"/>
    <x v="1"/>
    <s v="I"/>
    <n v="29"/>
    <n v="29"/>
    <n v="0"/>
    <n v="17"/>
  </r>
  <r>
    <x v="0"/>
    <x v="0"/>
    <s v="WA"/>
    <x v="2"/>
    <n v="2010"/>
    <n v="2010"/>
    <n v="17489708"/>
    <n v="1"/>
    <x v="0"/>
    <s v="I"/>
    <n v="0"/>
    <n v="0"/>
    <n v="0"/>
    <n v="20"/>
  </r>
  <r>
    <x v="0"/>
    <x v="1"/>
    <s v="WA"/>
    <x v="2"/>
    <n v="2010"/>
    <n v="2010"/>
    <n v="500059607"/>
    <n v="1"/>
    <x v="1"/>
    <s v="I"/>
    <n v="6"/>
    <n v="6"/>
    <n v="0"/>
    <n v="3"/>
  </r>
  <r>
    <x v="0"/>
    <x v="1"/>
    <s v="WA"/>
    <x v="2"/>
    <n v="2010"/>
    <n v="2010"/>
    <n v="17799626"/>
    <n v="1"/>
    <x v="1"/>
    <s v="I"/>
    <n v="0"/>
    <n v="0"/>
    <n v="0"/>
    <n v="3"/>
  </r>
  <r>
    <x v="0"/>
    <x v="1"/>
    <s v="WA"/>
    <x v="2"/>
    <n v="2010"/>
    <n v="2010"/>
    <n v="500133589"/>
    <n v="1"/>
    <x v="1"/>
    <s v="I"/>
    <n v="27"/>
    <n v="27"/>
    <n v="0"/>
    <n v="85"/>
  </r>
  <r>
    <x v="0"/>
    <x v="0"/>
    <s v="WA"/>
    <x v="2"/>
    <n v="2010"/>
    <n v="2010"/>
    <n v="17113425"/>
    <n v="1"/>
    <x v="0"/>
    <s v="I"/>
    <n v="0"/>
    <n v="0"/>
    <n v="0"/>
    <n v="71"/>
  </r>
  <r>
    <x v="0"/>
    <x v="0"/>
    <s v="WA"/>
    <x v="2"/>
    <n v="2010"/>
    <n v="2010"/>
    <n v="15677521"/>
    <n v="1"/>
    <x v="0"/>
    <s v="I"/>
    <n v="32"/>
    <n v="32"/>
    <n v="0"/>
    <n v="2"/>
  </r>
  <r>
    <x v="0"/>
    <x v="0"/>
    <s v="WA"/>
    <x v="2"/>
    <n v="2010"/>
    <n v="2010"/>
    <n v="15976563"/>
    <n v="1"/>
    <x v="0"/>
    <s v="I"/>
    <n v="3"/>
    <n v="3"/>
    <n v="0"/>
    <n v="40"/>
  </r>
  <r>
    <x v="0"/>
    <x v="0"/>
    <s v="WA"/>
    <x v="2"/>
    <n v="2010"/>
    <n v="2010"/>
    <n v="14067965"/>
    <n v="1"/>
    <x v="0"/>
    <s v="I"/>
    <n v="16"/>
    <n v="16"/>
    <n v="0"/>
    <n v="490"/>
  </r>
  <r>
    <x v="0"/>
    <x v="0"/>
    <s v="WA"/>
    <x v="2"/>
    <n v="2010"/>
    <n v="2010"/>
    <n v="500206954"/>
    <n v="3"/>
    <x v="0"/>
    <s v="I"/>
    <n v="85"/>
    <n v="28.333333333333336"/>
    <n v="0"/>
    <n v="354"/>
  </r>
  <r>
    <x v="1"/>
    <x v="0"/>
    <s v="WA"/>
    <x v="2"/>
    <n v="2010"/>
    <n v="2010"/>
    <n v="14419335"/>
    <n v="1"/>
    <x v="0"/>
    <s v="I"/>
    <n v="29"/>
    <n v="29"/>
    <n v="0"/>
    <n v="100"/>
  </r>
  <r>
    <x v="0"/>
    <x v="0"/>
    <s v="WA"/>
    <x v="2"/>
    <n v="2010"/>
    <n v="2010"/>
    <n v="16226814"/>
    <n v="1"/>
    <x v="0"/>
    <s v="I"/>
    <n v="0"/>
    <n v="0"/>
    <n v="0"/>
    <n v="220"/>
  </r>
  <r>
    <x v="0"/>
    <x v="1"/>
    <s v="WA"/>
    <x v="2"/>
    <n v="2010"/>
    <n v="2010"/>
    <n v="500097935"/>
    <n v="3"/>
    <x v="1"/>
    <s v="I"/>
    <n v="85"/>
    <n v="28.333333333333336"/>
    <n v="0"/>
    <n v="12"/>
  </r>
  <r>
    <x v="0"/>
    <x v="0"/>
    <s v="WA"/>
    <x v="2"/>
    <n v="2010"/>
    <n v="2010"/>
    <n v="14429386"/>
    <n v="2"/>
    <x v="0"/>
    <s v="I"/>
    <n v="35"/>
    <n v="17.5"/>
    <n v="0"/>
    <n v="190"/>
  </r>
  <r>
    <x v="0"/>
    <x v="1"/>
    <s v="WA"/>
    <x v="2"/>
    <n v="2010"/>
    <n v="2010"/>
    <n v="16453187"/>
    <n v="1"/>
    <x v="1"/>
    <s v="I"/>
    <n v="12"/>
    <n v="12"/>
    <n v="0"/>
    <n v="1"/>
  </r>
  <r>
    <x v="0"/>
    <x v="0"/>
    <s v="WA"/>
    <x v="2"/>
    <n v="2010"/>
    <n v="2010"/>
    <n v="500242285"/>
    <n v="1"/>
    <x v="0"/>
    <s v="I"/>
    <n v="0"/>
    <n v="0"/>
    <n v="0"/>
    <n v="59"/>
  </r>
  <r>
    <x v="0"/>
    <x v="0"/>
    <s v="WA"/>
    <x v="2"/>
    <n v="2010"/>
    <n v="2010"/>
    <n v="500050845"/>
    <n v="1"/>
    <x v="0"/>
    <s v="I"/>
    <n v="13"/>
    <n v="13"/>
    <n v="0"/>
    <n v="635"/>
  </r>
  <r>
    <x v="0"/>
    <x v="0"/>
    <s v="WA"/>
    <x v="2"/>
    <n v="2010"/>
    <n v="2010"/>
    <n v="19986226"/>
    <n v="1"/>
    <x v="0"/>
    <s v="I"/>
    <n v="1"/>
    <n v="1"/>
    <n v="0"/>
    <n v="17"/>
  </r>
  <r>
    <x v="0"/>
    <x v="1"/>
    <s v="WA"/>
    <x v="2"/>
    <n v="2010"/>
    <n v="2010"/>
    <n v="19314982"/>
    <n v="1"/>
    <x v="1"/>
    <s v="I"/>
    <n v="25"/>
    <n v="25"/>
    <n v="0"/>
    <n v="26"/>
  </r>
  <r>
    <x v="0"/>
    <x v="1"/>
    <s v="WA"/>
    <x v="2"/>
    <n v="2010"/>
    <n v="2010"/>
    <n v="433987202"/>
    <n v="1"/>
    <x v="1"/>
    <s v="I"/>
    <n v="16"/>
    <n v="16"/>
    <n v="0"/>
    <n v="4"/>
  </r>
  <r>
    <x v="0"/>
    <x v="0"/>
    <s v="WA"/>
    <x v="2"/>
    <n v="2010"/>
    <n v="2010"/>
    <n v="19648921"/>
    <n v="1"/>
    <x v="0"/>
    <s v="I"/>
    <n v="0"/>
    <n v="0"/>
    <n v="0"/>
    <n v="10"/>
  </r>
  <r>
    <x v="0"/>
    <x v="1"/>
    <s v="WA"/>
    <x v="2"/>
    <n v="2010"/>
    <n v="2010"/>
    <n v="19914141"/>
    <n v="1"/>
    <x v="1"/>
    <s v="I"/>
    <n v="21"/>
    <n v="21"/>
    <n v="0"/>
    <n v="27"/>
  </r>
  <r>
    <x v="0"/>
    <x v="0"/>
    <s v="WA"/>
    <x v="2"/>
    <n v="2010"/>
    <n v="2010"/>
    <n v="17031155"/>
    <n v="1"/>
    <x v="0"/>
    <s v="I"/>
    <n v="13"/>
    <n v="13"/>
    <n v="0"/>
    <n v="228"/>
  </r>
  <r>
    <x v="0"/>
    <x v="0"/>
    <s v="WA"/>
    <x v="2"/>
    <n v="2010"/>
    <n v="2010"/>
    <n v="17336129"/>
    <n v="1"/>
    <x v="0"/>
    <s v="I"/>
    <n v="0"/>
    <n v="0"/>
    <n v="0"/>
    <n v="75"/>
  </r>
  <r>
    <x v="0"/>
    <x v="0"/>
    <s v="WA"/>
    <x v="2"/>
    <n v="2010"/>
    <n v="2010"/>
    <n v="17320035"/>
    <n v="1"/>
    <x v="0"/>
    <s v="I"/>
    <n v="16"/>
    <n v="16"/>
    <n v="0"/>
    <n v="40"/>
  </r>
  <r>
    <x v="0"/>
    <x v="0"/>
    <s v="WA"/>
    <x v="2"/>
    <n v="2010"/>
    <n v="2010"/>
    <n v="18933133"/>
    <n v="1"/>
    <x v="0"/>
    <s v="I"/>
    <n v="0"/>
    <n v="0"/>
    <n v="0"/>
    <n v="20"/>
  </r>
  <r>
    <x v="0"/>
    <x v="0"/>
    <s v="WA"/>
    <x v="2"/>
    <n v="2010"/>
    <n v="2010"/>
    <n v="18218561"/>
    <n v="2"/>
    <x v="0"/>
    <s v="I"/>
    <n v="57"/>
    <n v="28.5"/>
    <n v="0"/>
    <n v="152"/>
  </r>
  <r>
    <x v="0"/>
    <x v="0"/>
    <s v="WA"/>
    <x v="2"/>
    <n v="2010"/>
    <n v="2010"/>
    <n v="500189583"/>
    <n v="1"/>
    <x v="0"/>
    <s v="I"/>
    <n v="5"/>
    <n v="5"/>
    <n v="0"/>
    <n v="1"/>
  </r>
  <r>
    <x v="0"/>
    <x v="1"/>
    <s v="WA"/>
    <x v="2"/>
    <n v="2010"/>
    <n v="2010"/>
    <n v="434592018"/>
    <n v="1"/>
    <x v="1"/>
    <s v="I"/>
    <n v="0"/>
    <n v="0"/>
    <n v="0"/>
    <n v="3"/>
  </r>
  <r>
    <x v="0"/>
    <x v="1"/>
    <s v="WA"/>
    <x v="2"/>
    <n v="2010"/>
    <n v="2010"/>
    <n v="18670226"/>
    <n v="3"/>
    <x v="1"/>
    <s v="I"/>
    <n v="68"/>
    <n v="22.666666666666664"/>
    <n v="0"/>
    <n v="32"/>
  </r>
  <r>
    <x v="0"/>
    <x v="0"/>
    <s v="WA"/>
    <x v="2"/>
    <n v="2010"/>
    <n v="2010"/>
    <n v="18608361"/>
    <n v="2"/>
    <x v="0"/>
    <s v="I"/>
    <n v="59"/>
    <n v="29.5"/>
    <n v="0"/>
    <n v="563"/>
  </r>
  <r>
    <x v="0"/>
    <x v="0"/>
    <s v="WA"/>
    <x v="2"/>
    <n v="2010"/>
    <n v="2010"/>
    <n v="18335654"/>
    <n v="1"/>
    <x v="0"/>
    <s v="I"/>
    <n v="0"/>
    <n v="0"/>
    <n v="0"/>
    <n v="24"/>
  </r>
  <r>
    <x v="0"/>
    <x v="0"/>
    <s v="WA"/>
    <x v="2"/>
    <n v="2010"/>
    <n v="2010"/>
    <n v="17819580"/>
    <n v="3"/>
    <x v="0"/>
    <s v="I"/>
    <n v="79"/>
    <n v="26.333333333333336"/>
    <n v="0"/>
    <n v="438"/>
  </r>
  <r>
    <x v="0"/>
    <x v="1"/>
    <s v="WA"/>
    <x v="2"/>
    <n v="2010"/>
    <n v="2010"/>
    <n v="401587234"/>
    <n v="3"/>
    <x v="1"/>
    <s v="I"/>
    <n v="66"/>
    <n v="22"/>
    <n v="0"/>
    <n v="37"/>
  </r>
  <r>
    <x v="0"/>
    <x v="0"/>
    <s v="WA"/>
    <x v="2"/>
    <n v="2010"/>
    <n v="2010"/>
    <n v="17494922"/>
    <n v="2"/>
    <x v="0"/>
    <s v="I"/>
    <n v="39"/>
    <n v="19.5"/>
    <n v="0"/>
    <n v="973"/>
  </r>
  <r>
    <x v="0"/>
    <x v="0"/>
    <s v="WA"/>
    <x v="2"/>
    <n v="2010"/>
    <n v="2010"/>
    <n v="16600789"/>
    <n v="2"/>
    <x v="0"/>
    <s v="I"/>
    <n v="31"/>
    <n v="15.5"/>
    <n v="0"/>
    <n v="170"/>
  </r>
  <r>
    <x v="1"/>
    <x v="0"/>
    <s v="WA"/>
    <x v="2"/>
    <n v="2010"/>
    <n v="2010"/>
    <n v="16083291"/>
    <n v="1"/>
    <x v="0"/>
    <s v="I"/>
    <n v="26"/>
    <n v="26"/>
    <n v="0"/>
    <n v="2640"/>
  </r>
  <r>
    <x v="1"/>
    <x v="1"/>
    <s v="WA"/>
    <x v="2"/>
    <n v="2010"/>
    <n v="2010"/>
    <n v="500041686"/>
    <n v="1"/>
    <x v="1"/>
    <s v="I"/>
    <n v="43"/>
    <n v="43"/>
    <n v="0"/>
    <n v="1"/>
  </r>
  <r>
    <x v="0"/>
    <x v="0"/>
    <s v="WA"/>
    <x v="2"/>
    <n v="2010"/>
    <n v="2010"/>
    <n v="18977082"/>
    <n v="1"/>
    <x v="0"/>
    <s v="I"/>
    <n v="1"/>
    <n v="1"/>
    <n v="0"/>
    <n v="10"/>
  </r>
  <r>
    <x v="0"/>
    <x v="0"/>
    <s v="WA"/>
    <x v="2"/>
    <n v="2010"/>
    <n v="2010"/>
    <n v="17181707"/>
    <n v="2"/>
    <x v="0"/>
    <s v="I"/>
    <n v="38"/>
    <n v="19"/>
    <n v="0"/>
    <n v="360"/>
  </r>
  <r>
    <x v="0"/>
    <x v="0"/>
    <s v="WA"/>
    <x v="2"/>
    <n v="2010"/>
    <n v="2010"/>
    <n v="15911580"/>
    <n v="2"/>
    <x v="0"/>
    <s v="I"/>
    <n v="32"/>
    <n v="16"/>
    <n v="0"/>
    <n v="1010"/>
  </r>
  <r>
    <x v="0"/>
    <x v="1"/>
    <s v="WA"/>
    <x v="2"/>
    <n v="2010"/>
    <n v="2010"/>
    <n v="500087098"/>
    <n v="1"/>
    <x v="1"/>
    <s v="I"/>
    <n v="11"/>
    <n v="11"/>
    <n v="0"/>
    <n v="23"/>
  </r>
  <r>
    <x v="0"/>
    <x v="1"/>
    <s v="WA"/>
    <x v="2"/>
    <n v="2010"/>
    <n v="2010"/>
    <n v="15884237"/>
    <n v="1"/>
    <x v="1"/>
    <s v="I"/>
    <n v="8"/>
    <n v="8"/>
    <n v="0"/>
    <n v="9"/>
  </r>
  <r>
    <x v="0"/>
    <x v="0"/>
    <s v="WA"/>
    <x v="2"/>
    <n v="2010"/>
    <n v="2010"/>
    <n v="500154413"/>
    <n v="1"/>
    <x v="0"/>
    <s v="I"/>
    <n v="0"/>
    <n v="0"/>
    <n v="0"/>
    <n v="7"/>
  </r>
  <r>
    <x v="0"/>
    <x v="1"/>
    <s v="WA"/>
    <x v="2"/>
    <n v="2010"/>
    <n v="2010"/>
    <n v="500098562"/>
    <n v="3"/>
    <x v="1"/>
    <s v="I"/>
    <n v="91"/>
    <n v="30.333333333333332"/>
    <n v="0"/>
    <n v="34"/>
  </r>
  <r>
    <x v="0"/>
    <x v="0"/>
    <s v="WA"/>
    <x v="2"/>
    <n v="2010"/>
    <n v="2010"/>
    <n v="16309385"/>
    <n v="1"/>
    <x v="0"/>
    <s v="I"/>
    <n v="25"/>
    <n v="25"/>
    <n v="0"/>
    <n v="20"/>
  </r>
  <r>
    <x v="0"/>
    <x v="0"/>
    <s v="WA"/>
    <x v="2"/>
    <n v="2010"/>
    <n v="2010"/>
    <n v="15488396"/>
    <n v="1"/>
    <x v="0"/>
    <s v="I"/>
    <n v="8"/>
    <n v="8"/>
    <n v="0"/>
    <n v="17"/>
  </r>
  <r>
    <x v="0"/>
    <x v="0"/>
    <s v="WA"/>
    <x v="2"/>
    <n v="2010"/>
    <n v="2010"/>
    <n v="16545345"/>
    <n v="2"/>
    <x v="0"/>
    <s v="I"/>
    <n v="44"/>
    <n v="22"/>
    <n v="0"/>
    <n v="601"/>
  </r>
  <r>
    <x v="0"/>
    <x v="0"/>
    <s v="WA"/>
    <x v="2"/>
    <n v="2010"/>
    <n v="2010"/>
    <n v="15815506"/>
    <n v="2"/>
    <x v="0"/>
    <s v="I"/>
    <n v="32"/>
    <n v="16"/>
    <n v="0"/>
    <n v="100"/>
  </r>
  <r>
    <x v="0"/>
    <x v="0"/>
    <s v="WA"/>
    <x v="2"/>
    <n v="2010"/>
    <n v="2010"/>
    <n v="15817390"/>
    <n v="1"/>
    <x v="0"/>
    <s v="I"/>
    <n v="11"/>
    <n v="11"/>
    <n v="0"/>
    <n v="30"/>
  </r>
  <r>
    <x v="0"/>
    <x v="0"/>
    <s v="WA"/>
    <x v="2"/>
    <n v="2010"/>
    <n v="2010"/>
    <n v="500165197"/>
    <n v="2"/>
    <x v="0"/>
    <s v="I"/>
    <n v="37"/>
    <n v="18.5"/>
    <n v="0"/>
    <n v="248"/>
  </r>
  <r>
    <x v="1"/>
    <x v="0"/>
    <s v="WA"/>
    <x v="2"/>
    <n v="2010"/>
    <n v="2010"/>
    <n v="500197321"/>
    <n v="1"/>
    <x v="0"/>
    <s v="I"/>
    <n v="36"/>
    <n v="36"/>
    <n v="0"/>
    <n v="306"/>
  </r>
  <r>
    <x v="0"/>
    <x v="1"/>
    <s v="WA"/>
    <x v="2"/>
    <n v="2010"/>
    <n v="2010"/>
    <n v="18810239"/>
    <n v="1"/>
    <x v="1"/>
    <s v="I"/>
    <n v="5"/>
    <n v="5"/>
    <n v="0"/>
    <n v="11"/>
  </r>
  <r>
    <x v="0"/>
    <x v="0"/>
    <s v="WA"/>
    <x v="2"/>
    <n v="2010"/>
    <n v="2010"/>
    <n v="19870731"/>
    <n v="1"/>
    <x v="0"/>
    <s v="I"/>
    <n v="32"/>
    <n v="32"/>
    <n v="0"/>
    <n v="1"/>
  </r>
  <r>
    <x v="0"/>
    <x v="0"/>
    <s v="WA"/>
    <x v="2"/>
    <n v="2010"/>
    <n v="2010"/>
    <n v="14039072"/>
    <n v="2"/>
    <x v="0"/>
    <s v="I"/>
    <n v="42"/>
    <n v="21"/>
    <n v="0"/>
    <n v="188"/>
  </r>
  <r>
    <x v="0"/>
    <x v="0"/>
    <s v="WA"/>
    <x v="2"/>
    <n v="2010"/>
    <n v="2010"/>
    <n v="500039521"/>
    <n v="1"/>
    <x v="0"/>
    <s v="I"/>
    <n v="0"/>
    <n v="0"/>
    <n v="0"/>
    <n v="9"/>
  </r>
  <r>
    <x v="1"/>
    <x v="0"/>
    <s v="WA"/>
    <x v="2"/>
    <n v="2010"/>
    <n v="2010"/>
    <n v="500081479"/>
    <n v="1"/>
    <x v="0"/>
    <s v="I"/>
    <n v="29"/>
    <n v="29"/>
    <n v="0"/>
    <n v="15"/>
  </r>
  <r>
    <x v="0"/>
    <x v="0"/>
    <s v="WA"/>
    <x v="2"/>
    <n v="2010"/>
    <n v="2010"/>
    <n v="500078472"/>
    <n v="1"/>
    <x v="0"/>
    <s v="I"/>
    <n v="12"/>
    <n v="12"/>
    <n v="0"/>
    <n v="1"/>
  </r>
  <r>
    <x v="1"/>
    <x v="1"/>
    <s v="WA"/>
    <x v="2"/>
    <n v="2010"/>
    <n v="2011"/>
    <n v="19135634"/>
    <n v="3"/>
    <x v="1"/>
    <s v="I"/>
    <n v="92"/>
    <n v="30.666666666666668"/>
    <n v="0"/>
    <n v="3"/>
  </r>
  <r>
    <x v="0"/>
    <x v="0"/>
    <s v="WA"/>
    <x v="2"/>
    <n v="2010"/>
    <n v="2010"/>
    <n v="14074177"/>
    <n v="1"/>
    <x v="0"/>
    <s v="I"/>
    <n v="0"/>
    <n v="0"/>
    <n v="0"/>
    <n v="280"/>
  </r>
  <r>
    <x v="0"/>
    <x v="0"/>
    <s v="WA"/>
    <x v="2"/>
    <n v="2010"/>
    <n v="2010"/>
    <n v="19944766"/>
    <n v="1"/>
    <x v="0"/>
    <s v="I"/>
    <n v="7"/>
    <n v="7"/>
    <n v="0"/>
    <n v="10"/>
  </r>
  <r>
    <x v="0"/>
    <x v="0"/>
    <s v="WA"/>
    <x v="2"/>
    <n v="2010"/>
    <n v="2010"/>
    <n v="15556630"/>
    <n v="1"/>
    <x v="0"/>
    <s v="I"/>
    <n v="0"/>
    <n v="0"/>
    <n v="0"/>
    <n v="70"/>
  </r>
  <r>
    <x v="0"/>
    <x v="0"/>
    <s v="WA"/>
    <x v="2"/>
    <n v="2010"/>
    <n v="2010"/>
    <n v="16159362"/>
    <n v="1"/>
    <x v="0"/>
    <s v="I"/>
    <n v="5"/>
    <n v="5"/>
    <n v="0"/>
    <n v="176"/>
  </r>
  <r>
    <x v="0"/>
    <x v="1"/>
    <s v="WA"/>
    <x v="2"/>
    <n v="2010"/>
    <n v="2010"/>
    <n v="19238441"/>
    <n v="2"/>
    <x v="1"/>
    <s v="I"/>
    <n v="55"/>
    <n v="27.5"/>
    <n v="0"/>
    <n v="13"/>
  </r>
  <r>
    <x v="0"/>
    <x v="0"/>
    <s v="WA"/>
    <x v="2"/>
    <n v="2010"/>
    <n v="2010"/>
    <n v="500183137"/>
    <n v="2"/>
    <x v="0"/>
    <s v="I"/>
    <n v="54"/>
    <n v="27"/>
    <n v="0"/>
    <n v="381"/>
  </r>
  <r>
    <x v="0"/>
    <x v="0"/>
    <s v="WA"/>
    <x v="2"/>
    <n v="2010"/>
    <n v="2010"/>
    <n v="500192719"/>
    <n v="1"/>
    <x v="0"/>
    <s v="I"/>
    <n v="6"/>
    <n v="6"/>
    <n v="0"/>
    <n v="120"/>
  </r>
  <r>
    <x v="0"/>
    <x v="0"/>
    <s v="WA"/>
    <x v="2"/>
    <n v="2010"/>
    <n v="2010"/>
    <n v="18340661"/>
    <n v="1"/>
    <x v="0"/>
    <s v="I"/>
    <n v="33"/>
    <n v="33"/>
    <n v="0"/>
    <n v="20"/>
  </r>
  <r>
    <x v="0"/>
    <x v="0"/>
    <s v="WA"/>
    <x v="2"/>
    <n v="2010"/>
    <n v="2010"/>
    <n v="16466295"/>
    <n v="3"/>
    <x v="0"/>
    <s v="I"/>
    <n v="91"/>
    <n v="30.333333333333332"/>
    <n v="0"/>
    <n v="3"/>
  </r>
  <r>
    <x v="0"/>
    <x v="0"/>
    <s v="WA"/>
    <x v="2"/>
    <n v="2010"/>
    <n v="2010"/>
    <n v="500142302"/>
    <n v="1"/>
    <x v="0"/>
    <s v="I"/>
    <n v="0"/>
    <n v="0"/>
    <n v="0"/>
    <n v="20"/>
  </r>
  <r>
    <x v="0"/>
    <x v="0"/>
    <s v="WA"/>
    <x v="2"/>
    <n v="2010"/>
    <n v="2010"/>
    <n v="18669476"/>
    <n v="1"/>
    <x v="0"/>
    <s v="I"/>
    <n v="0"/>
    <n v="0"/>
    <n v="0"/>
    <n v="4"/>
  </r>
  <r>
    <x v="0"/>
    <x v="0"/>
    <s v="WA"/>
    <x v="2"/>
    <n v="2010"/>
    <n v="2010"/>
    <n v="19555020"/>
    <n v="1"/>
    <x v="0"/>
    <s v="I"/>
    <n v="0"/>
    <n v="0"/>
    <n v="0"/>
    <n v="20"/>
  </r>
  <r>
    <x v="0"/>
    <x v="0"/>
    <s v="WA"/>
    <x v="2"/>
    <n v="2010"/>
    <n v="2010"/>
    <n v="500066812"/>
    <n v="1"/>
    <x v="0"/>
    <s v="I"/>
    <n v="0"/>
    <n v="0"/>
    <n v="0"/>
    <n v="83"/>
  </r>
  <r>
    <x v="0"/>
    <x v="1"/>
    <s v="WA"/>
    <x v="2"/>
    <n v="2010"/>
    <n v="2010"/>
    <n v="19702306"/>
    <n v="1"/>
    <x v="1"/>
    <s v="I"/>
    <n v="0"/>
    <n v="0"/>
    <n v="0"/>
    <n v="4"/>
  </r>
  <r>
    <x v="0"/>
    <x v="0"/>
    <s v="WA"/>
    <x v="2"/>
    <n v="2010"/>
    <n v="2010"/>
    <n v="17574229"/>
    <n v="1"/>
    <x v="0"/>
    <s v="I"/>
    <n v="13"/>
    <n v="13"/>
    <n v="0"/>
    <n v="1"/>
  </r>
  <r>
    <x v="0"/>
    <x v="1"/>
    <s v="WA"/>
    <x v="2"/>
    <n v="2010"/>
    <n v="2010"/>
    <n v="19397578"/>
    <n v="1"/>
    <x v="1"/>
    <s v="I"/>
    <n v="0"/>
    <n v="0"/>
    <n v="0"/>
    <n v="1"/>
  </r>
  <r>
    <x v="0"/>
    <x v="0"/>
    <s v="WA"/>
    <x v="2"/>
    <n v="2010"/>
    <n v="2010"/>
    <n v="19397580"/>
    <n v="1"/>
    <x v="0"/>
    <s v="I"/>
    <n v="0"/>
    <n v="0"/>
    <n v="0"/>
    <n v="20"/>
  </r>
  <r>
    <x v="0"/>
    <x v="0"/>
    <s v="WA"/>
    <x v="2"/>
    <n v="2010"/>
    <n v="2010"/>
    <n v="19399134"/>
    <n v="1"/>
    <x v="0"/>
    <s v="I"/>
    <n v="0"/>
    <n v="0"/>
    <n v="0"/>
    <n v="10"/>
  </r>
  <r>
    <x v="0"/>
    <x v="0"/>
    <s v="WA"/>
    <x v="2"/>
    <n v="2010"/>
    <n v="2010"/>
    <n v="17916575"/>
    <n v="1"/>
    <x v="0"/>
    <s v="I"/>
    <n v="0"/>
    <n v="0"/>
    <n v="0"/>
    <n v="9"/>
  </r>
  <r>
    <x v="0"/>
    <x v="1"/>
    <s v="WA"/>
    <x v="2"/>
    <n v="2010"/>
    <n v="2010"/>
    <n v="17921844"/>
    <n v="1"/>
    <x v="1"/>
    <s v="I"/>
    <n v="0"/>
    <n v="0"/>
    <n v="0"/>
    <n v="5"/>
  </r>
  <r>
    <x v="0"/>
    <x v="0"/>
    <s v="WA"/>
    <x v="2"/>
    <n v="2010"/>
    <n v="2010"/>
    <n v="17832963"/>
    <n v="3"/>
    <x v="0"/>
    <s v="I"/>
    <n v="69"/>
    <n v="23"/>
    <n v="0"/>
    <n v="314"/>
  </r>
  <r>
    <x v="0"/>
    <x v="1"/>
    <s v="WA"/>
    <x v="2"/>
    <n v="2010"/>
    <n v="2010"/>
    <n v="17448923"/>
    <n v="2"/>
    <x v="1"/>
    <s v="I"/>
    <n v="60"/>
    <n v="30"/>
    <n v="0"/>
    <n v="30"/>
  </r>
  <r>
    <x v="0"/>
    <x v="0"/>
    <s v="WA"/>
    <x v="2"/>
    <n v="2010"/>
    <n v="2010"/>
    <n v="17140934"/>
    <n v="1"/>
    <x v="0"/>
    <s v="I"/>
    <n v="19"/>
    <n v="19"/>
    <n v="0"/>
    <n v="140"/>
  </r>
  <r>
    <x v="0"/>
    <x v="0"/>
    <s v="WA"/>
    <x v="2"/>
    <n v="2010"/>
    <n v="2010"/>
    <n v="16916604"/>
    <n v="1"/>
    <x v="0"/>
    <s v="I"/>
    <n v="0"/>
    <n v="0"/>
    <n v="0"/>
    <n v="70"/>
  </r>
  <r>
    <x v="1"/>
    <x v="0"/>
    <s v="WA"/>
    <x v="2"/>
    <n v="2010"/>
    <n v="2010"/>
    <n v="419126462"/>
    <n v="1"/>
    <x v="0"/>
    <s v="I"/>
    <n v="30"/>
    <n v="30"/>
    <n v="0"/>
    <n v="380"/>
  </r>
  <r>
    <x v="0"/>
    <x v="1"/>
    <s v="WA"/>
    <x v="2"/>
    <n v="2010"/>
    <n v="2010"/>
    <n v="500158887"/>
    <n v="1"/>
    <x v="1"/>
    <s v="I"/>
    <n v="0"/>
    <n v="0"/>
    <n v="0"/>
    <n v="4"/>
  </r>
  <r>
    <x v="0"/>
    <x v="0"/>
    <s v="WA"/>
    <x v="2"/>
    <n v="2010"/>
    <n v="2010"/>
    <n v="500230209"/>
    <n v="1"/>
    <x v="0"/>
    <s v="I"/>
    <n v="0"/>
    <n v="0"/>
    <n v="0"/>
    <n v="15"/>
  </r>
  <r>
    <x v="0"/>
    <x v="1"/>
    <s v="WA"/>
    <x v="2"/>
    <n v="2010"/>
    <n v="2010"/>
    <n v="500087098"/>
    <n v="1"/>
    <x v="1"/>
    <s v="I"/>
    <n v="0"/>
    <n v="0"/>
    <n v="0"/>
    <n v="25"/>
  </r>
  <r>
    <x v="0"/>
    <x v="0"/>
    <s v="WA"/>
    <x v="2"/>
    <n v="2010"/>
    <n v="2010"/>
    <n v="15729872"/>
    <n v="4"/>
    <x v="0"/>
    <s v="I"/>
    <n v="107"/>
    <n v="26.75"/>
    <n v="0"/>
    <n v="620"/>
  </r>
  <r>
    <x v="0"/>
    <x v="0"/>
    <s v="WA"/>
    <x v="2"/>
    <n v="2010"/>
    <n v="2010"/>
    <n v="16343569"/>
    <n v="1"/>
    <x v="0"/>
    <s v="I"/>
    <n v="0"/>
    <n v="0"/>
    <n v="0"/>
    <n v="72"/>
  </r>
  <r>
    <x v="0"/>
    <x v="1"/>
    <s v="WA"/>
    <x v="2"/>
    <n v="2010"/>
    <n v="2010"/>
    <n v="500252109"/>
    <n v="1"/>
    <x v="1"/>
    <s v="I"/>
    <n v="0"/>
    <n v="0"/>
    <n v="0"/>
    <n v="1"/>
  </r>
  <r>
    <x v="0"/>
    <x v="0"/>
    <s v="WA"/>
    <x v="2"/>
    <n v="2010"/>
    <n v="2010"/>
    <n v="423187280"/>
    <n v="1"/>
    <x v="0"/>
    <s v="I"/>
    <n v="26"/>
    <n v="26"/>
    <n v="0"/>
    <n v="130"/>
  </r>
  <r>
    <x v="0"/>
    <x v="0"/>
    <s v="WA"/>
    <x v="2"/>
    <n v="2010"/>
    <n v="2010"/>
    <n v="15211884"/>
    <n v="4"/>
    <x v="0"/>
    <s v="I"/>
    <n v="115"/>
    <n v="28.75"/>
    <n v="0"/>
    <n v="334"/>
  </r>
  <r>
    <x v="0"/>
    <x v="0"/>
    <s v="WA"/>
    <x v="2"/>
    <n v="2010"/>
    <n v="2010"/>
    <n v="17620267"/>
    <n v="2"/>
    <x v="0"/>
    <s v="I"/>
    <n v="57"/>
    <n v="28.5"/>
    <n v="0"/>
    <n v="100"/>
  </r>
  <r>
    <x v="0"/>
    <x v="0"/>
    <s v="WA"/>
    <x v="2"/>
    <n v="2010"/>
    <n v="2010"/>
    <n v="15096910"/>
    <n v="3"/>
    <x v="0"/>
    <s v="I"/>
    <n v="90"/>
    <n v="30"/>
    <n v="0"/>
    <n v="1399"/>
  </r>
  <r>
    <x v="1"/>
    <x v="0"/>
    <s v="WA"/>
    <x v="2"/>
    <n v="2010"/>
    <n v="2010"/>
    <n v="500071675"/>
    <n v="1"/>
    <x v="0"/>
    <s v="I"/>
    <n v="14"/>
    <n v="14"/>
    <n v="0"/>
    <n v="520"/>
  </r>
  <r>
    <x v="0"/>
    <x v="1"/>
    <s v="WA"/>
    <x v="2"/>
    <n v="2010"/>
    <n v="2010"/>
    <n v="500090498"/>
    <n v="1"/>
    <x v="1"/>
    <s v="I"/>
    <n v="31"/>
    <n v="31"/>
    <n v="0"/>
    <n v="147"/>
  </r>
  <r>
    <x v="0"/>
    <x v="0"/>
    <s v="WA"/>
    <x v="2"/>
    <n v="2010"/>
    <n v="2010"/>
    <n v="16899501"/>
    <n v="1"/>
    <x v="0"/>
    <s v="I"/>
    <n v="17"/>
    <n v="17"/>
    <n v="0"/>
    <n v="320"/>
  </r>
  <r>
    <x v="0"/>
    <x v="0"/>
    <s v="WA"/>
    <x v="2"/>
    <n v="2010"/>
    <n v="2010"/>
    <n v="500230982"/>
    <n v="1"/>
    <x v="0"/>
    <s v="I"/>
    <n v="25"/>
    <n v="25"/>
    <n v="0"/>
    <n v="73"/>
  </r>
  <r>
    <x v="0"/>
    <x v="1"/>
    <s v="WA"/>
    <x v="2"/>
    <n v="2010"/>
    <n v="2010"/>
    <n v="500188915"/>
    <n v="1"/>
    <x v="1"/>
    <s v="I"/>
    <n v="0"/>
    <n v="0"/>
    <n v="0"/>
    <n v="6"/>
  </r>
  <r>
    <x v="0"/>
    <x v="0"/>
    <s v="WA"/>
    <x v="2"/>
    <n v="2010"/>
    <n v="2010"/>
    <n v="14119287"/>
    <n v="1"/>
    <x v="0"/>
    <s v="I"/>
    <n v="0"/>
    <n v="0"/>
    <n v="0"/>
    <n v="10"/>
  </r>
  <r>
    <x v="0"/>
    <x v="0"/>
    <s v="WA"/>
    <x v="2"/>
    <n v="2010"/>
    <n v="2010"/>
    <n v="13974444"/>
    <n v="1"/>
    <x v="0"/>
    <s v="I"/>
    <n v="0"/>
    <n v="0"/>
    <n v="0"/>
    <n v="11"/>
  </r>
  <r>
    <x v="0"/>
    <x v="0"/>
    <s v="WA"/>
    <x v="2"/>
    <n v="2010"/>
    <n v="2010"/>
    <n v="14237941"/>
    <n v="1"/>
    <x v="0"/>
    <s v="I"/>
    <n v="2"/>
    <n v="2"/>
    <n v="0"/>
    <n v="56"/>
  </r>
  <r>
    <x v="0"/>
    <x v="0"/>
    <s v="WA"/>
    <x v="2"/>
    <n v="2010"/>
    <n v="2010"/>
    <n v="14334973"/>
    <n v="1"/>
    <x v="0"/>
    <s v="I"/>
    <n v="5"/>
    <n v="5"/>
    <n v="0"/>
    <n v="10"/>
  </r>
  <r>
    <x v="0"/>
    <x v="1"/>
    <s v="WA"/>
    <x v="2"/>
    <n v="2010"/>
    <n v="2010"/>
    <n v="500048129"/>
    <n v="3"/>
    <x v="1"/>
    <s v="I"/>
    <n v="89"/>
    <n v="29.666666666666668"/>
    <n v="0"/>
    <n v="18"/>
  </r>
  <r>
    <x v="0"/>
    <x v="0"/>
    <s v="WA"/>
    <x v="2"/>
    <n v="2010"/>
    <n v="2010"/>
    <n v="500263301"/>
    <n v="1"/>
    <x v="0"/>
    <s v="I"/>
    <n v="22"/>
    <n v="22"/>
    <n v="0"/>
    <n v="80"/>
  </r>
  <r>
    <x v="0"/>
    <x v="0"/>
    <s v="WA"/>
    <x v="2"/>
    <n v="2010"/>
    <n v="2010"/>
    <n v="14384420"/>
    <n v="1"/>
    <x v="0"/>
    <s v="I"/>
    <n v="33"/>
    <n v="33"/>
    <n v="0"/>
    <n v="164"/>
  </r>
  <r>
    <x v="1"/>
    <x v="0"/>
    <s v="WA"/>
    <x v="2"/>
    <n v="2010"/>
    <n v="2010"/>
    <n v="500236192"/>
    <n v="2"/>
    <x v="0"/>
    <s v="I"/>
    <n v="45"/>
    <n v="22.5"/>
    <n v="0"/>
    <n v="1344"/>
  </r>
  <r>
    <x v="0"/>
    <x v="1"/>
    <s v="WA"/>
    <x v="2"/>
    <n v="2010"/>
    <n v="2010"/>
    <n v="500026633"/>
    <n v="1"/>
    <x v="1"/>
    <s v="I"/>
    <n v="0"/>
    <n v="0"/>
    <n v="0"/>
    <n v="8"/>
  </r>
  <r>
    <x v="0"/>
    <x v="0"/>
    <s v="WA"/>
    <x v="2"/>
    <n v="2010"/>
    <n v="2010"/>
    <n v="19235509"/>
    <n v="1"/>
    <x v="0"/>
    <s v="I"/>
    <n v="0"/>
    <n v="0"/>
    <n v="0"/>
    <n v="10"/>
  </r>
  <r>
    <x v="0"/>
    <x v="0"/>
    <s v="WA"/>
    <x v="2"/>
    <n v="2010"/>
    <n v="2010"/>
    <n v="19615061"/>
    <n v="1"/>
    <x v="0"/>
    <s v="I"/>
    <n v="30"/>
    <n v="30"/>
    <n v="0"/>
    <n v="38"/>
  </r>
  <r>
    <x v="0"/>
    <x v="0"/>
    <s v="WA"/>
    <x v="2"/>
    <n v="2010"/>
    <n v="2010"/>
    <n v="16866353"/>
    <n v="1"/>
    <x v="0"/>
    <s v="I"/>
    <n v="32"/>
    <n v="32"/>
    <n v="0"/>
    <n v="40"/>
  </r>
  <r>
    <x v="0"/>
    <x v="1"/>
    <s v="WA"/>
    <x v="2"/>
    <n v="2010"/>
    <n v="2010"/>
    <n v="411177617"/>
    <n v="2"/>
    <x v="1"/>
    <s v="I"/>
    <n v="58"/>
    <n v="29"/>
    <n v="0"/>
    <n v="7"/>
  </r>
  <r>
    <x v="0"/>
    <x v="0"/>
    <s v="WA"/>
    <x v="2"/>
    <n v="2010"/>
    <n v="2010"/>
    <n v="19339550"/>
    <n v="1"/>
    <x v="0"/>
    <s v="I"/>
    <n v="0"/>
    <n v="0"/>
    <n v="0"/>
    <n v="30"/>
  </r>
  <r>
    <x v="0"/>
    <x v="1"/>
    <s v="WA"/>
    <x v="2"/>
    <n v="2010"/>
    <n v="2010"/>
    <n v="18856101"/>
    <n v="5"/>
    <x v="1"/>
    <s v="I"/>
    <n v="142"/>
    <n v="28.4"/>
    <n v="0"/>
    <n v="44"/>
  </r>
  <r>
    <x v="1"/>
    <x v="0"/>
    <s v="WA"/>
    <x v="2"/>
    <n v="2010"/>
    <n v="2010"/>
    <n v="18495315"/>
    <n v="4"/>
    <x v="0"/>
    <s v="I"/>
    <n v="103"/>
    <n v="25.75"/>
    <n v="0"/>
    <n v="360"/>
  </r>
  <r>
    <x v="0"/>
    <x v="0"/>
    <s v="WA"/>
    <x v="2"/>
    <n v="2010"/>
    <n v="2010"/>
    <n v="18317793"/>
    <n v="3"/>
    <x v="0"/>
    <s v="I"/>
    <n v="93"/>
    <n v="31"/>
    <n v="0"/>
    <n v="520"/>
  </r>
  <r>
    <x v="0"/>
    <x v="0"/>
    <s v="WA"/>
    <x v="2"/>
    <n v="2010"/>
    <n v="2010"/>
    <n v="18080628"/>
    <n v="1"/>
    <x v="0"/>
    <s v="I"/>
    <n v="0"/>
    <n v="0"/>
    <n v="0"/>
    <n v="70"/>
  </r>
  <r>
    <x v="0"/>
    <x v="0"/>
    <s v="WA"/>
    <x v="2"/>
    <n v="2010"/>
    <n v="2010"/>
    <n v="18044524"/>
    <n v="1"/>
    <x v="0"/>
    <s v="I"/>
    <n v="0"/>
    <n v="0"/>
    <n v="0"/>
    <n v="39"/>
  </r>
  <r>
    <x v="0"/>
    <x v="0"/>
    <s v="WA"/>
    <x v="2"/>
    <n v="2010"/>
    <n v="2010"/>
    <n v="18014750"/>
    <n v="2"/>
    <x v="0"/>
    <s v="I"/>
    <n v="36"/>
    <n v="18"/>
    <n v="0"/>
    <n v="120"/>
  </r>
  <r>
    <x v="0"/>
    <x v="0"/>
    <s v="WA"/>
    <x v="2"/>
    <n v="2010"/>
    <n v="2010"/>
    <n v="339379227"/>
    <n v="1"/>
    <x v="0"/>
    <s v="I"/>
    <n v="0"/>
    <n v="0"/>
    <n v="0"/>
    <n v="50"/>
  </r>
  <r>
    <x v="0"/>
    <x v="0"/>
    <s v="WA"/>
    <x v="2"/>
    <n v="2010"/>
    <n v="2010"/>
    <n v="500216071"/>
    <n v="1"/>
    <x v="0"/>
    <s v="I"/>
    <n v="0"/>
    <n v="0"/>
    <n v="0"/>
    <n v="117"/>
  </r>
  <r>
    <x v="0"/>
    <x v="1"/>
    <s v="WA"/>
    <x v="2"/>
    <n v="2010"/>
    <n v="2010"/>
    <n v="19139098"/>
    <n v="2"/>
    <x v="1"/>
    <s v="I"/>
    <n v="59"/>
    <n v="29.5"/>
    <n v="0"/>
    <n v="7"/>
  </r>
  <r>
    <x v="0"/>
    <x v="0"/>
    <s v="WA"/>
    <x v="2"/>
    <n v="2010"/>
    <n v="2010"/>
    <n v="16821858"/>
    <n v="2"/>
    <x v="0"/>
    <s v="I"/>
    <n v="48"/>
    <n v="24"/>
    <n v="0"/>
    <n v="497"/>
  </r>
  <r>
    <x v="0"/>
    <x v="0"/>
    <s v="WA"/>
    <x v="2"/>
    <n v="2010"/>
    <n v="2010"/>
    <n v="19138985"/>
    <n v="1"/>
    <x v="0"/>
    <s v="I"/>
    <n v="0"/>
    <n v="0"/>
    <n v="0"/>
    <n v="4"/>
  </r>
  <r>
    <x v="0"/>
    <x v="1"/>
    <s v="WA"/>
    <x v="2"/>
    <n v="2010"/>
    <n v="2010"/>
    <n v="343353652"/>
    <n v="1"/>
    <x v="1"/>
    <s v="I"/>
    <n v="0"/>
    <n v="0"/>
    <n v="0"/>
    <n v="4"/>
  </r>
  <r>
    <x v="0"/>
    <x v="0"/>
    <s v="WA"/>
    <x v="2"/>
    <n v="2010"/>
    <n v="2010"/>
    <n v="14831427"/>
    <n v="1"/>
    <x v="0"/>
    <s v="I"/>
    <n v="31"/>
    <n v="31"/>
    <n v="0"/>
    <n v="130"/>
  </r>
  <r>
    <x v="0"/>
    <x v="0"/>
    <s v="WA"/>
    <x v="2"/>
    <n v="2010"/>
    <n v="2010"/>
    <n v="16531099"/>
    <n v="2"/>
    <x v="0"/>
    <s v="I"/>
    <n v="41"/>
    <n v="20.5"/>
    <n v="0"/>
    <n v="880"/>
  </r>
  <r>
    <x v="0"/>
    <x v="0"/>
    <s v="WA"/>
    <x v="2"/>
    <n v="2010"/>
    <n v="2010"/>
    <n v="16400938"/>
    <n v="5"/>
    <x v="0"/>
    <s v="I"/>
    <n v="155"/>
    <n v="31"/>
    <n v="0"/>
    <n v="480"/>
  </r>
  <r>
    <x v="0"/>
    <x v="1"/>
    <s v="WA"/>
    <x v="2"/>
    <n v="2010"/>
    <n v="2010"/>
    <n v="15419280"/>
    <n v="1"/>
    <x v="1"/>
    <s v="I"/>
    <n v="34"/>
    <n v="34"/>
    <n v="0"/>
    <n v="1"/>
  </r>
  <r>
    <x v="0"/>
    <x v="0"/>
    <s v="WA"/>
    <x v="2"/>
    <n v="2010"/>
    <n v="2010"/>
    <n v="332985626"/>
    <n v="1"/>
    <x v="0"/>
    <s v="I"/>
    <n v="21"/>
    <n v="21"/>
    <n v="0"/>
    <n v="72"/>
  </r>
  <r>
    <x v="0"/>
    <x v="0"/>
    <s v="WA"/>
    <x v="2"/>
    <n v="2010"/>
    <n v="2010"/>
    <n v="16822552"/>
    <n v="1"/>
    <x v="0"/>
    <s v="I"/>
    <n v="0"/>
    <n v="0"/>
    <n v="0"/>
    <n v="120"/>
  </r>
  <r>
    <x v="0"/>
    <x v="1"/>
    <s v="WA"/>
    <x v="2"/>
    <n v="2010"/>
    <n v="2010"/>
    <n v="500188912"/>
    <n v="1"/>
    <x v="1"/>
    <s v="I"/>
    <n v="0"/>
    <n v="0"/>
    <n v="0"/>
    <n v="3"/>
  </r>
  <r>
    <x v="0"/>
    <x v="1"/>
    <s v="WA"/>
    <x v="2"/>
    <n v="2010"/>
    <n v="2010"/>
    <n v="16283624"/>
    <n v="1"/>
    <x v="1"/>
    <s v="I"/>
    <n v="0"/>
    <n v="0"/>
    <n v="0"/>
    <n v="2"/>
  </r>
  <r>
    <x v="0"/>
    <x v="0"/>
    <s v="WA"/>
    <x v="2"/>
    <n v="2010"/>
    <n v="2010"/>
    <n v="14854968"/>
    <n v="2"/>
    <x v="0"/>
    <s v="I"/>
    <n v="62"/>
    <n v="31"/>
    <n v="0"/>
    <n v="340"/>
  </r>
  <r>
    <x v="0"/>
    <x v="0"/>
    <s v="WA"/>
    <x v="2"/>
    <n v="2010"/>
    <n v="2010"/>
    <n v="14923304"/>
    <n v="1"/>
    <x v="0"/>
    <s v="I"/>
    <n v="4"/>
    <n v="4"/>
    <n v="0"/>
    <n v="14"/>
  </r>
  <r>
    <x v="0"/>
    <x v="0"/>
    <s v="WA"/>
    <x v="2"/>
    <n v="2010"/>
    <n v="2010"/>
    <n v="500067270"/>
    <n v="2"/>
    <x v="0"/>
    <s v="I"/>
    <n v="48"/>
    <n v="24"/>
    <n v="0"/>
    <n v="478"/>
  </r>
  <r>
    <x v="0"/>
    <x v="0"/>
    <s v="WA"/>
    <x v="2"/>
    <n v="2010"/>
    <n v="2010"/>
    <n v="14886179"/>
    <n v="3"/>
    <x v="0"/>
    <s v="I"/>
    <n v="82"/>
    <n v="27.333333333333336"/>
    <n v="0"/>
    <n v="130"/>
  </r>
  <r>
    <x v="0"/>
    <x v="0"/>
    <s v="WA"/>
    <x v="2"/>
    <n v="2010"/>
    <n v="2010"/>
    <n v="14920750"/>
    <n v="1"/>
    <x v="0"/>
    <s v="I"/>
    <n v="130"/>
    <n v="130"/>
    <n v="0"/>
    <n v="220"/>
  </r>
  <r>
    <x v="0"/>
    <x v="0"/>
    <s v="WA"/>
    <x v="2"/>
    <n v="2010"/>
    <n v="2010"/>
    <n v="15557399"/>
    <n v="1"/>
    <x v="0"/>
    <s v="I"/>
    <n v="12"/>
    <n v="12"/>
    <n v="0"/>
    <n v="50"/>
  </r>
  <r>
    <x v="0"/>
    <x v="0"/>
    <s v="WA"/>
    <x v="2"/>
    <n v="2010"/>
    <n v="2010"/>
    <n v="14326990"/>
    <n v="1"/>
    <x v="0"/>
    <s v="I"/>
    <n v="0"/>
    <n v="0"/>
    <n v="0"/>
    <n v="3"/>
  </r>
  <r>
    <x v="1"/>
    <x v="0"/>
    <s v="WA"/>
    <x v="2"/>
    <n v="2010"/>
    <n v="2010"/>
    <n v="14419503"/>
    <n v="1"/>
    <x v="0"/>
    <s v="I"/>
    <n v="35"/>
    <n v="35"/>
    <n v="0"/>
    <n v="1440"/>
  </r>
  <r>
    <x v="0"/>
    <x v="0"/>
    <s v="WA"/>
    <x v="2"/>
    <n v="2010"/>
    <n v="2010"/>
    <n v="500245131"/>
    <n v="1"/>
    <x v="0"/>
    <s v="I"/>
    <n v="21"/>
    <n v="21"/>
    <n v="0"/>
    <n v="70"/>
  </r>
  <r>
    <x v="0"/>
    <x v="0"/>
    <s v="WA"/>
    <x v="2"/>
    <n v="2010"/>
    <n v="2010"/>
    <n v="19939323"/>
    <n v="4"/>
    <x v="0"/>
    <s v="I"/>
    <n v="129"/>
    <n v="32.25"/>
    <n v="0"/>
    <n v="190"/>
  </r>
  <r>
    <x v="0"/>
    <x v="0"/>
    <s v="WA"/>
    <x v="2"/>
    <n v="2010"/>
    <n v="2010"/>
    <n v="370483211"/>
    <n v="1"/>
    <x v="0"/>
    <s v="I"/>
    <n v="34"/>
    <n v="34"/>
    <n v="0"/>
    <n v="1"/>
  </r>
  <r>
    <x v="1"/>
    <x v="0"/>
    <s v="WA"/>
    <x v="2"/>
    <n v="2010"/>
    <n v="2010"/>
    <n v="19918561"/>
    <n v="1"/>
    <x v="0"/>
    <s v="I"/>
    <n v="19"/>
    <n v="19"/>
    <n v="0"/>
    <n v="256"/>
  </r>
  <r>
    <x v="0"/>
    <x v="1"/>
    <s v="WA"/>
    <x v="2"/>
    <n v="2010"/>
    <n v="2010"/>
    <n v="500237820"/>
    <n v="1"/>
    <x v="1"/>
    <s v="I"/>
    <n v="21"/>
    <n v="21"/>
    <n v="0"/>
    <n v="5"/>
  </r>
  <r>
    <x v="0"/>
    <x v="0"/>
    <s v="WA"/>
    <x v="2"/>
    <n v="2010"/>
    <n v="2010"/>
    <n v="17951926"/>
    <n v="1"/>
    <x v="0"/>
    <s v="I"/>
    <n v="3"/>
    <n v="3"/>
    <n v="0"/>
    <n v="183"/>
  </r>
  <r>
    <x v="0"/>
    <x v="0"/>
    <s v="WA"/>
    <x v="2"/>
    <n v="2010"/>
    <n v="2010"/>
    <n v="18812896"/>
    <n v="1"/>
    <x v="0"/>
    <s v="I"/>
    <n v="8"/>
    <n v="8"/>
    <n v="0"/>
    <n v="123"/>
  </r>
  <r>
    <x v="0"/>
    <x v="0"/>
    <s v="WA"/>
    <x v="2"/>
    <n v="2010"/>
    <n v="2010"/>
    <n v="19239022"/>
    <n v="1"/>
    <x v="0"/>
    <s v="I"/>
    <n v="1"/>
    <n v="1"/>
    <n v="0"/>
    <n v="20"/>
  </r>
  <r>
    <x v="0"/>
    <x v="0"/>
    <s v="WA"/>
    <x v="2"/>
    <n v="2010"/>
    <n v="2010"/>
    <n v="19308515"/>
    <n v="3"/>
    <x v="0"/>
    <s v="I"/>
    <n v="93"/>
    <n v="31"/>
    <n v="0"/>
    <n v="497"/>
  </r>
  <r>
    <x v="0"/>
    <x v="0"/>
    <s v="WA"/>
    <x v="2"/>
    <n v="2010"/>
    <n v="2010"/>
    <n v="19309699"/>
    <n v="1"/>
    <x v="0"/>
    <s v="I"/>
    <n v="1"/>
    <n v="1"/>
    <n v="0"/>
    <n v="10"/>
  </r>
  <r>
    <x v="0"/>
    <x v="0"/>
    <s v="WA"/>
    <x v="2"/>
    <n v="2010"/>
    <n v="2010"/>
    <n v="17912583"/>
    <n v="1"/>
    <x v="0"/>
    <s v="I"/>
    <n v="0"/>
    <n v="0"/>
    <n v="0"/>
    <n v="70"/>
  </r>
  <r>
    <x v="1"/>
    <x v="0"/>
    <s v="WA"/>
    <x v="2"/>
    <n v="2010"/>
    <n v="2010"/>
    <n v="18036561"/>
    <n v="2"/>
    <x v="0"/>
    <s v="I"/>
    <n v="55"/>
    <n v="27.5"/>
    <n v="0"/>
    <n v="260"/>
  </r>
  <r>
    <x v="0"/>
    <x v="0"/>
    <s v="WA"/>
    <x v="2"/>
    <n v="2010"/>
    <n v="2010"/>
    <n v="18502119"/>
    <n v="1"/>
    <x v="0"/>
    <s v="I"/>
    <n v="0"/>
    <n v="0"/>
    <n v="0"/>
    <n v="40"/>
  </r>
  <r>
    <x v="0"/>
    <x v="0"/>
    <s v="WA"/>
    <x v="2"/>
    <n v="2010"/>
    <n v="2010"/>
    <n v="18508187"/>
    <n v="1"/>
    <x v="0"/>
    <s v="I"/>
    <n v="29"/>
    <n v="29"/>
    <n v="0"/>
    <n v="60"/>
  </r>
  <r>
    <x v="0"/>
    <x v="1"/>
    <s v="WA"/>
    <x v="2"/>
    <n v="2010"/>
    <n v="2010"/>
    <n v="500152310"/>
    <n v="1"/>
    <x v="1"/>
    <s v="I"/>
    <n v="1"/>
    <n v="1"/>
    <n v="0"/>
    <n v="7"/>
  </r>
  <r>
    <x v="0"/>
    <x v="0"/>
    <s v="WA"/>
    <x v="2"/>
    <n v="2010"/>
    <n v="2010"/>
    <n v="17001779"/>
    <n v="1"/>
    <x v="0"/>
    <s v="I"/>
    <n v="29"/>
    <n v="29"/>
    <n v="0"/>
    <n v="1840"/>
  </r>
  <r>
    <x v="0"/>
    <x v="0"/>
    <s v="WA"/>
    <x v="2"/>
    <n v="2010"/>
    <n v="2010"/>
    <n v="18385217"/>
    <n v="1"/>
    <x v="0"/>
    <s v="I"/>
    <n v="0"/>
    <n v="0"/>
    <n v="0"/>
    <n v="18"/>
  </r>
  <r>
    <x v="0"/>
    <x v="0"/>
    <s v="WA"/>
    <x v="2"/>
    <n v="2010"/>
    <n v="2010"/>
    <n v="15814213"/>
    <n v="1"/>
    <x v="0"/>
    <s v="I"/>
    <n v="25"/>
    <n v="25"/>
    <n v="0"/>
    <n v="16"/>
  </r>
  <r>
    <x v="0"/>
    <x v="1"/>
    <s v="WA"/>
    <x v="2"/>
    <n v="2010"/>
    <n v="2010"/>
    <n v="441849679"/>
    <n v="2"/>
    <x v="1"/>
    <s v="I"/>
    <n v="52"/>
    <n v="26"/>
    <n v="0"/>
    <n v="9"/>
  </r>
  <r>
    <x v="0"/>
    <x v="0"/>
    <s v="WA"/>
    <x v="2"/>
    <n v="2010"/>
    <n v="2010"/>
    <n v="15971738"/>
    <n v="1"/>
    <x v="0"/>
    <s v="I"/>
    <n v="32"/>
    <n v="32"/>
    <n v="0"/>
    <n v="70"/>
  </r>
  <r>
    <x v="0"/>
    <x v="1"/>
    <s v="WA"/>
    <x v="2"/>
    <n v="2010"/>
    <n v="2010"/>
    <n v="500097579"/>
    <n v="1"/>
    <x v="1"/>
    <s v="I"/>
    <n v="7"/>
    <n v="7"/>
    <n v="0"/>
    <n v="1"/>
  </r>
  <r>
    <x v="0"/>
    <x v="0"/>
    <s v="WA"/>
    <x v="2"/>
    <n v="2010"/>
    <n v="2010"/>
    <n v="500204998"/>
    <n v="1"/>
    <x v="0"/>
    <s v="I"/>
    <n v="14"/>
    <n v="14"/>
    <n v="0"/>
    <n v="54"/>
  </r>
  <r>
    <x v="0"/>
    <x v="1"/>
    <s v="WA"/>
    <x v="2"/>
    <n v="2010"/>
    <n v="2010"/>
    <n v="500070949"/>
    <n v="2"/>
    <x v="1"/>
    <s v="I"/>
    <n v="60"/>
    <n v="30"/>
    <n v="0"/>
    <n v="5"/>
  </r>
  <r>
    <x v="0"/>
    <x v="0"/>
    <s v="WA"/>
    <x v="2"/>
    <n v="2010"/>
    <n v="2010"/>
    <n v="15820416"/>
    <n v="2"/>
    <x v="0"/>
    <s v="I"/>
    <n v="54"/>
    <n v="27"/>
    <n v="0"/>
    <n v="1110"/>
  </r>
  <r>
    <x v="0"/>
    <x v="0"/>
    <s v="WA"/>
    <x v="2"/>
    <n v="2010"/>
    <n v="2010"/>
    <n v="14896583"/>
    <n v="1"/>
    <x v="0"/>
    <s v="I"/>
    <n v="1"/>
    <n v="1"/>
    <n v="0"/>
    <n v="10"/>
  </r>
  <r>
    <x v="0"/>
    <x v="1"/>
    <s v="WA"/>
    <x v="2"/>
    <n v="2010"/>
    <n v="2010"/>
    <n v="16118946"/>
    <n v="1"/>
    <x v="1"/>
    <s v="I"/>
    <n v="23"/>
    <n v="23"/>
    <n v="0"/>
    <n v="17"/>
  </r>
  <r>
    <x v="0"/>
    <x v="0"/>
    <s v="WA"/>
    <x v="2"/>
    <n v="2010"/>
    <n v="2010"/>
    <n v="14549408"/>
    <n v="1"/>
    <x v="0"/>
    <s v="I"/>
    <n v="25"/>
    <n v="25"/>
    <n v="0"/>
    <n v="70"/>
  </r>
  <r>
    <x v="0"/>
    <x v="0"/>
    <s v="WA"/>
    <x v="2"/>
    <n v="2010"/>
    <n v="2010"/>
    <n v="14556649"/>
    <n v="1"/>
    <x v="0"/>
    <s v="I"/>
    <n v="17"/>
    <n v="17"/>
    <n v="0"/>
    <n v="50"/>
  </r>
  <r>
    <x v="0"/>
    <x v="0"/>
    <s v="WA"/>
    <x v="2"/>
    <n v="2010"/>
    <n v="2010"/>
    <n v="19891911"/>
    <n v="1"/>
    <x v="0"/>
    <s v="I"/>
    <n v="23"/>
    <n v="23"/>
    <n v="0"/>
    <n v="60"/>
  </r>
  <r>
    <x v="0"/>
    <x v="0"/>
    <s v="WA"/>
    <x v="2"/>
    <n v="2010"/>
    <n v="2010"/>
    <n v="19925200"/>
    <n v="1"/>
    <x v="0"/>
    <s v="I"/>
    <n v="0"/>
    <n v="0"/>
    <n v="0"/>
    <n v="3"/>
  </r>
  <r>
    <x v="0"/>
    <x v="0"/>
    <s v="WA"/>
    <x v="2"/>
    <n v="2010"/>
    <n v="2010"/>
    <n v="19978271"/>
    <n v="1"/>
    <x v="0"/>
    <s v="I"/>
    <n v="0"/>
    <n v="0"/>
    <n v="0"/>
    <n v="14"/>
  </r>
  <r>
    <x v="0"/>
    <x v="0"/>
    <s v="WA"/>
    <x v="2"/>
    <n v="2010"/>
    <n v="2010"/>
    <n v="19705256"/>
    <n v="3"/>
    <x v="0"/>
    <s v="I"/>
    <n v="71"/>
    <n v="23.666666666666664"/>
    <n v="0"/>
    <n v="158"/>
  </r>
  <r>
    <x v="0"/>
    <x v="1"/>
    <s v="WA"/>
    <x v="2"/>
    <n v="2010"/>
    <n v="2010"/>
    <n v="411177609"/>
    <n v="2"/>
    <x v="1"/>
    <s v="I"/>
    <n v="59"/>
    <n v="29.5"/>
    <n v="0"/>
    <n v="7"/>
  </r>
  <r>
    <x v="0"/>
    <x v="0"/>
    <s v="WA"/>
    <x v="2"/>
    <n v="2010"/>
    <n v="2010"/>
    <n v="15720396"/>
    <n v="1"/>
    <x v="0"/>
    <s v="I"/>
    <n v="9"/>
    <n v="9"/>
    <n v="0"/>
    <n v="40"/>
  </r>
  <r>
    <x v="0"/>
    <x v="0"/>
    <s v="WA"/>
    <x v="2"/>
    <n v="2010"/>
    <n v="2010"/>
    <n v="500127254"/>
    <n v="3"/>
    <x v="0"/>
    <s v="I"/>
    <n v="79"/>
    <n v="26.333333333333336"/>
    <n v="0"/>
    <n v="280"/>
  </r>
  <r>
    <x v="0"/>
    <x v="1"/>
    <s v="WA"/>
    <x v="2"/>
    <n v="2010"/>
    <n v="2010"/>
    <n v="402710413"/>
    <n v="3"/>
    <x v="1"/>
    <s v="I"/>
    <n v="92"/>
    <n v="30.666666666666668"/>
    <n v="0"/>
    <n v="17"/>
  </r>
  <r>
    <x v="1"/>
    <x v="0"/>
    <s v="WA"/>
    <x v="2"/>
    <n v="2010"/>
    <n v="2010"/>
    <n v="17353589"/>
    <n v="4"/>
    <x v="0"/>
    <s v="I"/>
    <n v="122"/>
    <n v="30.5"/>
    <n v="0"/>
    <n v="560"/>
  </r>
  <r>
    <x v="0"/>
    <x v="0"/>
    <s v="WA"/>
    <x v="2"/>
    <n v="2010"/>
    <n v="2010"/>
    <n v="18787704"/>
    <n v="1"/>
    <x v="0"/>
    <s v="I"/>
    <n v="0"/>
    <n v="0"/>
    <n v="0"/>
    <n v="583"/>
  </r>
  <r>
    <x v="0"/>
    <x v="0"/>
    <s v="WA"/>
    <x v="2"/>
    <n v="2010"/>
    <n v="2010"/>
    <n v="18951257"/>
    <n v="1"/>
    <x v="0"/>
    <s v="I"/>
    <n v="0"/>
    <n v="0"/>
    <n v="0"/>
    <n v="50"/>
  </r>
  <r>
    <x v="0"/>
    <x v="1"/>
    <s v="WA"/>
    <x v="2"/>
    <n v="2010"/>
    <n v="2010"/>
    <n v="500057119"/>
    <n v="4"/>
    <x v="1"/>
    <s v="I"/>
    <n v="124"/>
    <n v="31"/>
    <n v="0"/>
    <n v="16"/>
  </r>
  <r>
    <x v="0"/>
    <x v="1"/>
    <s v="WA"/>
    <x v="2"/>
    <n v="2010"/>
    <n v="2010"/>
    <n v="500200398"/>
    <n v="1"/>
    <x v="1"/>
    <s v="I"/>
    <n v="24"/>
    <n v="24"/>
    <n v="0"/>
    <n v="3"/>
  </r>
  <r>
    <x v="0"/>
    <x v="0"/>
    <s v="WA"/>
    <x v="2"/>
    <n v="2010"/>
    <n v="2010"/>
    <n v="500244823"/>
    <n v="1"/>
    <x v="0"/>
    <s v="I"/>
    <n v="0"/>
    <n v="0"/>
    <n v="0"/>
    <n v="7"/>
  </r>
  <r>
    <x v="0"/>
    <x v="0"/>
    <s v="WA"/>
    <x v="2"/>
    <n v="2010"/>
    <n v="2010"/>
    <n v="18146182"/>
    <n v="1"/>
    <x v="0"/>
    <s v="I"/>
    <n v="0"/>
    <n v="0"/>
    <n v="0"/>
    <n v="40"/>
  </r>
  <r>
    <x v="0"/>
    <x v="0"/>
    <s v="WA"/>
    <x v="2"/>
    <n v="2010"/>
    <n v="2010"/>
    <n v="18086790"/>
    <n v="1"/>
    <x v="0"/>
    <s v="I"/>
    <n v="0"/>
    <n v="0"/>
    <n v="0"/>
    <n v="4"/>
  </r>
  <r>
    <x v="0"/>
    <x v="0"/>
    <s v="WA"/>
    <x v="2"/>
    <n v="2010"/>
    <n v="2010"/>
    <n v="17419446"/>
    <n v="1"/>
    <x v="0"/>
    <s v="I"/>
    <n v="0"/>
    <n v="0"/>
    <n v="0"/>
    <n v="20"/>
  </r>
  <r>
    <x v="0"/>
    <x v="0"/>
    <s v="WA"/>
    <x v="2"/>
    <n v="2010"/>
    <n v="2010"/>
    <n v="17069043"/>
    <n v="1"/>
    <x v="0"/>
    <s v="I"/>
    <n v="1"/>
    <n v="1"/>
    <n v="0"/>
    <n v="19"/>
  </r>
  <r>
    <x v="0"/>
    <x v="0"/>
    <s v="WA"/>
    <x v="2"/>
    <n v="2010"/>
    <n v="2010"/>
    <n v="500258888"/>
    <n v="1"/>
    <x v="0"/>
    <s v="I"/>
    <n v="32"/>
    <n v="32"/>
    <n v="0"/>
    <n v="4"/>
  </r>
  <r>
    <x v="0"/>
    <x v="0"/>
    <s v="WA"/>
    <x v="2"/>
    <n v="2010"/>
    <n v="2010"/>
    <n v="15678285"/>
    <n v="1"/>
    <x v="0"/>
    <s v="I"/>
    <n v="12"/>
    <n v="12"/>
    <n v="0"/>
    <n v="19"/>
  </r>
  <r>
    <x v="0"/>
    <x v="1"/>
    <s v="WA"/>
    <x v="2"/>
    <n v="2010"/>
    <n v="2010"/>
    <n v="500079083"/>
    <n v="3"/>
    <x v="1"/>
    <s v="I"/>
    <n v="75"/>
    <n v="25"/>
    <n v="0"/>
    <n v="53"/>
  </r>
  <r>
    <x v="0"/>
    <x v="0"/>
    <s v="WA"/>
    <x v="2"/>
    <n v="2010"/>
    <n v="2010"/>
    <n v="500079085"/>
    <n v="3"/>
    <x v="0"/>
    <s v="I"/>
    <n v="75"/>
    <n v="25"/>
    <n v="0"/>
    <n v="360"/>
  </r>
  <r>
    <x v="0"/>
    <x v="1"/>
    <s v="WA"/>
    <x v="2"/>
    <n v="2010"/>
    <n v="2010"/>
    <n v="500005438"/>
    <n v="1"/>
    <x v="1"/>
    <s v="I"/>
    <n v="30"/>
    <n v="30"/>
    <n v="0"/>
    <n v="6"/>
  </r>
  <r>
    <x v="0"/>
    <x v="0"/>
    <s v="WA"/>
    <x v="2"/>
    <n v="2010"/>
    <n v="2010"/>
    <n v="500209663"/>
    <n v="1"/>
    <x v="0"/>
    <s v="I"/>
    <n v="16"/>
    <n v="16"/>
    <n v="0"/>
    <n v="58"/>
  </r>
  <r>
    <x v="0"/>
    <x v="1"/>
    <s v="WA"/>
    <x v="2"/>
    <n v="2010"/>
    <n v="2010"/>
    <n v="16944560"/>
    <n v="3"/>
    <x v="1"/>
    <s v="I"/>
    <n v="72"/>
    <n v="24"/>
    <n v="0"/>
    <n v="28"/>
  </r>
  <r>
    <x v="0"/>
    <x v="1"/>
    <s v="WA"/>
    <x v="2"/>
    <n v="2010"/>
    <n v="2010"/>
    <n v="500063832"/>
    <n v="2"/>
    <x v="1"/>
    <s v="I"/>
    <n v="49"/>
    <n v="24.5"/>
    <n v="0"/>
    <n v="14"/>
  </r>
  <r>
    <x v="0"/>
    <x v="1"/>
    <s v="WA"/>
    <x v="2"/>
    <n v="2010"/>
    <n v="2010"/>
    <n v="355968035"/>
    <n v="4"/>
    <x v="1"/>
    <s v="I"/>
    <n v="119"/>
    <n v="29.75"/>
    <n v="0"/>
    <n v="16"/>
  </r>
  <r>
    <x v="0"/>
    <x v="1"/>
    <s v="WA"/>
    <x v="2"/>
    <n v="2010"/>
    <n v="2010"/>
    <n v="446344069"/>
    <n v="3"/>
    <x v="1"/>
    <s v="I"/>
    <n v="65"/>
    <n v="21.666666666666664"/>
    <n v="0"/>
    <n v="11"/>
  </r>
  <r>
    <x v="0"/>
    <x v="0"/>
    <s v="WA"/>
    <x v="2"/>
    <n v="2010"/>
    <n v="2010"/>
    <n v="16344169"/>
    <n v="1"/>
    <x v="0"/>
    <s v="I"/>
    <n v="18"/>
    <n v="18"/>
    <n v="0"/>
    <n v="30"/>
  </r>
  <r>
    <x v="0"/>
    <x v="1"/>
    <s v="WA"/>
    <x v="2"/>
    <n v="2010"/>
    <n v="2010"/>
    <n v="19940443"/>
    <n v="1"/>
    <x v="1"/>
    <s v="I"/>
    <n v="1"/>
    <n v="1"/>
    <n v="0"/>
    <n v="1"/>
  </r>
  <r>
    <x v="0"/>
    <x v="0"/>
    <s v="WA"/>
    <x v="2"/>
    <n v="2010"/>
    <n v="2010"/>
    <n v="15372207"/>
    <n v="3"/>
    <x v="0"/>
    <s v="I"/>
    <n v="76"/>
    <n v="25.333333333333336"/>
    <n v="0"/>
    <n v="330"/>
  </r>
  <r>
    <x v="0"/>
    <x v="1"/>
    <s v="WA"/>
    <x v="2"/>
    <n v="2010"/>
    <n v="2010"/>
    <n v="446343945"/>
    <n v="3"/>
    <x v="1"/>
    <s v="I"/>
    <n v="77"/>
    <n v="25.666666666666668"/>
    <n v="0"/>
    <n v="12"/>
  </r>
  <r>
    <x v="0"/>
    <x v="1"/>
    <s v="WA"/>
    <x v="2"/>
    <n v="2010"/>
    <n v="2010"/>
    <n v="15418178"/>
    <n v="3"/>
    <x v="1"/>
    <s v="I"/>
    <n v="61"/>
    <n v="20.333333333333332"/>
    <n v="0"/>
    <n v="12"/>
  </r>
  <r>
    <x v="0"/>
    <x v="0"/>
    <s v="WA"/>
    <x v="2"/>
    <n v="2010"/>
    <n v="2010"/>
    <n v="15439279"/>
    <n v="1"/>
    <x v="0"/>
    <s v="I"/>
    <n v="0"/>
    <n v="0"/>
    <n v="0"/>
    <n v="20"/>
  </r>
  <r>
    <x v="0"/>
    <x v="0"/>
    <s v="WA"/>
    <x v="2"/>
    <n v="2010"/>
    <n v="2010"/>
    <n v="15441908"/>
    <n v="1"/>
    <x v="0"/>
    <s v="I"/>
    <n v="90"/>
    <n v="90"/>
    <n v="0"/>
    <n v="130"/>
  </r>
  <r>
    <x v="0"/>
    <x v="0"/>
    <s v="WA"/>
    <x v="2"/>
    <n v="2010"/>
    <n v="2010"/>
    <n v="500110138"/>
    <n v="1"/>
    <x v="0"/>
    <s v="I"/>
    <n v="0"/>
    <n v="0"/>
    <n v="0"/>
    <n v="423"/>
  </r>
  <r>
    <x v="0"/>
    <x v="0"/>
    <s v="WA"/>
    <x v="2"/>
    <n v="2010"/>
    <n v="2010"/>
    <n v="14930835"/>
    <n v="1"/>
    <x v="0"/>
    <s v="I"/>
    <n v="7"/>
    <n v="7"/>
    <n v="0"/>
    <n v="10"/>
  </r>
  <r>
    <x v="0"/>
    <x v="1"/>
    <s v="WA"/>
    <x v="2"/>
    <n v="2010"/>
    <n v="2010"/>
    <n v="14142466"/>
    <n v="3"/>
    <x v="1"/>
    <s v="I"/>
    <n v="91"/>
    <n v="30.333333333333332"/>
    <n v="0"/>
    <n v="16"/>
  </r>
  <r>
    <x v="0"/>
    <x v="1"/>
    <s v="WA"/>
    <x v="2"/>
    <n v="2010"/>
    <n v="2010"/>
    <n v="14116293"/>
    <n v="2"/>
    <x v="1"/>
    <s v="I"/>
    <n v="55"/>
    <n v="27.5"/>
    <n v="0"/>
    <n v="24"/>
  </r>
  <r>
    <x v="1"/>
    <x v="1"/>
    <s v="WA"/>
    <x v="2"/>
    <n v="2010"/>
    <n v="2010"/>
    <n v="500255265"/>
    <n v="1"/>
    <x v="1"/>
    <s v="I"/>
    <n v="0"/>
    <n v="0"/>
    <n v="0"/>
    <n v="4"/>
  </r>
  <r>
    <x v="0"/>
    <x v="0"/>
    <s v="WA"/>
    <x v="2"/>
    <n v="2010"/>
    <n v="2010"/>
    <n v="19934018"/>
    <n v="1"/>
    <x v="0"/>
    <s v="I"/>
    <n v="0"/>
    <n v="0"/>
    <n v="0"/>
    <n v="37"/>
  </r>
  <r>
    <x v="0"/>
    <x v="1"/>
    <s v="WA"/>
    <x v="2"/>
    <n v="2010"/>
    <n v="2010"/>
    <n v="500251105"/>
    <n v="1"/>
    <x v="1"/>
    <s v="I"/>
    <n v="35"/>
    <n v="35"/>
    <n v="0"/>
    <n v="3"/>
  </r>
  <r>
    <x v="0"/>
    <x v="0"/>
    <s v="WA"/>
    <x v="2"/>
    <n v="2010"/>
    <n v="2010"/>
    <n v="18567927"/>
    <n v="3"/>
    <x v="0"/>
    <s v="I"/>
    <n v="97"/>
    <n v="32.333333333333336"/>
    <n v="0"/>
    <n v="470"/>
  </r>
  <r>
    <x v="0"/>
    <x v="0"/>
    <s v="WA"/>
    <x v="2"/>
    <n v="2010"/>
    <n v="2010"/>
    <n v="18941450"/>
    <n v="3"/>
    <x v="0"/>
    <s v="I"/>
    <n v="80"/>
    <n v="26.666666666666668"/>
    <n v="0"/>
    <n v="480"/>
  </r>
  <r>
    <x v="1"/>
    <x v="0"/>
    <s v="WA"/>
    <x v="2"/>
    <n v="2010"/>
    <n v="2010"/>
    <n v="329097627"/>
    <n v="1"/>
    <x v="0"/>
    <s v="I"/>
    <n v="0"/>
    <n v="0"/>
    <n v="0"/>
    <n v="870"/>
  </r>
  <r>
    <x v="0"/>
    <x v="1"/>
    <s v="WA"/>
    <x v="2"/>
    <n v="2010"/>
    <n v="2010"/>
    <n v="18046988"/>
    <n v="1"/>
    <x v="1"/>
    <s v="I"/>
    <n v="37"/>
    <n v="37"/>
    <n v="0"/>
    <n v="3"/>
  </r>
  <r>
    <x v="0"/>
    <x v="0"/>
    <s v="WA"/>
    <x v="2"/>
    <n v="2010"/>
    <n v="2010"/>
    <n v="18051412"/>
    <n v="2"/>
    <x v="0"/>
    <s v="I"/>
    <n v="36"/>
    <n v="18"/>
    <n v="0"/>
    <n v="393"/>
  </r>
  <r>
    <x v="0"/>
    <x v="0"/>
    <s v="WA"/>
    <x v="2"/>
    <n v="2010"/>
    <n v="2010"/>
    <n v="15694529"/>
    <n v="1"/>
    <x v="0"/>
    <s v="I"/>
    <n v="15"/>
    <n v="15"/>
    <n v="0"/>
    <n v="149"/>
  </r>
  <r>
    <x v="0"/>
    <x v="0"/>
    <s v="WA"/>
    <x v="2"/>
    <n v="2010"/>
    <n v="2010"/>
    <n v="17979193"/>
    <n v="1"/>
    <x v="0"/>
    <s v="I"/>
    <n v="27"/>
    <n v="27"/>
    <n v="0"/>
    <n v="20"/>
  </r>
  <r>
    <x v="0"/>
    <x v="0"/>
    <s v="WA"/>
    <x v="2"/>
    <n v="2010"/>
    <n v="2010"/>
    <n v="500121392"/>
    <n v="1"/>
    <x v="0"/>
    <s v="I"/>
    <n v="34"/>
    <n v="34"/>
    <n v="0"/>
    <n v="387"/>
  </r>
  <r>
    <x v="0"/>
    <x v="0"/>
    <s v="WA"/>
    <x v="2"/>
    <n v="2010"/>
    <n v="2010"/>
    <n v="500058984"/>
    <n v="1"/>
    <x v="0"/>
    <s v="I"/>
    <n v="0"/>
    <n v="0"/>
    <n v="0"/>
    <n v="20"/>
  </r>
  <r>
    <x v="0"/>
    <x v="0"/>
    <s v="WA"/>
    <x v="2"/>
    <n v="2010"/>
    <n v="2010"/>
    <n v="17487191"/>
    <n v="1"/>
    <x v="0"/>
    <s v="I"/>
    <n v="1"/>
    <n v="1"/>
    <n v="0"/>
    <n v="40"/>
  </r>
  <r>
    <x v="0"/>
    <x v="0"/>
    <s v="WA"/>
    <x v="2"/>
    <n v="2010"/>
    <n v="2010"/>
    <n v="17470065"/>
    <n v="1"/>
    <x v="0"/>
    <s v="I"/>
    <n v="1"/>
    <n v="1"/>
    <n v="0"/>
    <n v="10"/>
  </r>
  <r>
    <x v="0"/>
    <x v="1"/>
    <s v="WA"/>
    <x v="2"/>
    <n v="2010"/>
    <n v="2010"/>
    <n v="17371535"/>
    <n v="1"/>
    <x v="1"/>
    <s v="I"/>
    <n v="0"/>
    <n v="0"/>
    <n v="0"/>
    <n v="2"/>
  </r>
  <r>
    <x v="0"/>
    <x v="0"/>
    <s v="WA"/>
    <x v="2"/>
    <n v="2010"/>
    <n v="2010"/>
    <n v="500263588"/>
    <n v="1"/>
    <x v="0"/>
    <s v="I"/>
    <n v="12"/>
    <n v="12"/>
    <n v="0"/>
    <n v="47"/>
  </r>
  <r>
    <x v="0"/>
    <x v="1"/>
    <s v="WA"/>
    <x v="2"/>
    <n v="2010"/>
    <n v="2010"/>
    <n v="16493682"/>
    <n v="1"/>
    <x v="1"/>
    <s v="I"/>
    <n v="0"/>
    <n v="0"/>
    <n v="0"/>
    <n v="4"/>
  </r>
  <r>
    <x v="0"/>
    <x v="1"/>
    <s v="WA"/>
    <x v="2"/>
    <n v="2010"/>
    <n v="2010"/>
    <n v="15470200"/>
    <n v="1"/>
    <x v="1"/>
    <s v="I"/>
    <n v="27"/>
    <n v="27"/>
    <n v="0"/>
    <n v="35"/>
  </r>
  <r>
    <x v="0"/>
    <x v="0"/>
    <s v="WA"/>
    <x v="2"/>
    <n v="2010"/>
    <n v="2010"/>
    <n v="18987116"/>
    <n v="1"/>
    <x v="0"/>
    <s v="I"/>
    <n v="19"/>
    <n v="19"/>
    <n v="0"/>
    <n v="212"/>
  </r>
  <r>
    <x v="0"/>
    <x v="0"/>
    <s v="WA"/>
    <x v="2"/>
    <n v="2010"/>
    <n v="2010"/>
    <n v="15940527"/>
    <n v="1"/>
    <x v="0"/>
    <s v="I"/>
    <n v="31"/>
    <n v="31"/>
    <n v="0"/>
    <n v="40"/>
  </r>
  <r>
    <x v="0"/>
    <x v="0"/>
    <s v="WA"/>
    <x v="2"/>
    <n v="2010"/>
    <n v="2010"/>
    <n v="15693554"/>
    <n v="3"/>
    <x v="0"/>
    <s v="I"/>
    <n v="76"/>
    <n v="25.333333333333336"/>
    <n v="0"/>
    <n v="490"/>
  </r>
  <r>
    <x v="0"/>
    <x v="0"/>
    <s v="WA"/>
    <x v="2"/>
    <n v="2010"/>
    <n v="2010"/>
    <n v="14861383"/>
    <n v="1"/>
    <x v="0"/>
    <s v="I"/>
    <n v="28"/>
    <n v="28"/>
    <n v="0"/>
    <n v="770"/>
  </r>
  <r>
    <x v="0"/>
    <x v="0"/>
    <s v="WA"/>
    <x v="2"/>
    <n v="2010"/>
    <n v="2010"/>
    <n v="14939905"/>
    <n v="2"/>
    <x v="0"/>
    <s v="I"/>
    <n v="53"/>
    <n v="26.5"/>
    <n v="0"/>
    <n v="370"/>
  </r>
  <r>
    <x v="0"/>
    <x v="1"/>
    <s v="WA"/>
    <x v="2"/>
    <n v="2010"/>
    <n v="2010"/>
    <n v="14442888"/>
    <n v="3"/>
    <x v="1"/>
    <s v="I"/>
    <n v="91"/>
    <n v="30.333333333333332"/>
    <n v="0"/>
    <n v="79"/>
  </r>
  <r>
    <x v="0"/>
    <x v="0"/>
    <s v="WA"/>
    <x v="2"/>
    <n v="2010"/>
    <n v="2010"/>
    <n v="19854708"/>
    <n v="1"/>
    <x v="0"/>
    <s v="I"/>
    <n v="26"/>
    <n v="26"/>
    <n v="0"/>
    <n v="450"/>
  </r>
  <r>
    <x v="1"/>
    <x v="1"/>
    <s v="WA"/>
    <x v="2"/>
    <n v="2010"/>
    <n v="2010"/>
    <n v="500242425"/>
    <n v="1"/>
    <x v="1"/>
    <s v="I"/>
    <n v="4"/>
    <n v="4"/>
    <n v="0"/>
    <n v="5"/>
  </r>
  <r>
    <x v="0"/>
    <x v="0"/>
    <s v="WA"/>
    <x v="2"/>
    <n v="2010"/>
    <n v="2010"/>
    <n v="16864547"/>
    <n v="1"/>
    <x v="0"/>
    <s v="I"/>
    <n v="24"/>
    <n v="24"/>
    <n v="0"/>
    <n v="101"/>
  </r>
  <r>
    <x v="0"/>
    <x v="0"/>
    <s v="WA"/>
    <x v="2"/>
    <n v="2010"/>
    <n v="2010"/>
    <n v="500224476"/>
    <n v="1"/>
    <x v="0"/>
    <s v="I"/>
    <n v="28"/>
    <n v="28"/>
    <n v="0"/>
    <n v="128"/>
  </r>
  <r>
    <x v="0"/>
    <x v="0"/>
    <s v="WA"/>
    <x v="2"/>
    <n v="2010"/>
    <n v="2010"/>
    <n v="376704046"/>
    <n v="1"/>
    <x v="0"/>
    <s v="I"/>
    <n v="29"/>
    <n v="29"/>
    <n v="0"/>
    <n v="42"/>
  </r>
  <r>
    <x v="0"/>
    <x v="0"/>
    <s v="WA"/>
    <x v="2"/>
    <n v="2010"/>
    <n v="2010"/>
    <n v="19660604"/>
    <n v="1"/>
    <x v="0"/>
    <s v="I"/>
    <n v="0"/>
    <n v="0"/>
    <n v="0"/>
    <n v="40"/>
  </r>
  <r>
    <x v="0"/>
    <x v="0"/>
    <s v="WA"/>
    <x v="2"/>
    <n v="2010"/>
    <n v="2010"/>
    <n v="18785737"/>
    <n v="1"/>
    <x v="0"/>
    <s v="I"/>
    <n v="29"/>
    <n v="29"/>
    <n v="0"/>
    <n v="70"/>
  </r>
  <r>
    <x v="1"/>
    <x v="0"/>
    <s v="WA"/>
    <x v="2"/>
    <n v="2010"/>
    <n v="2010"/>
    <n v="19793364"/>
    <n v="1"/>
    <x v="0"/>
    <s v="I"/>
    <n v="28"/>
    <n v="28"/>
    <n v="0"/>
    <n v="66"/>
  </r>
  <r>
    <x v="0"/>
    <x v="0"/>
    <s v="WA"/>
    <x v="2"/>
    <n v="2010"/>
    <n v="2010"/>
    <n v="446343498"/>
    <n v="1"/>
    <x v="0"/>
    <s v="I"/>
    <n v="28"/>
    <n v="28"/>
    <n v="0"/>
    <n v="866"/>
  </r>
  <r>
    <x v="0"/>
    <x v="0"/>
    <s v="WA"/>
    <x v="2"/>
    <n v="2010"/>
    <n v="2010"/>
    <n v="19390503"/>
    <n v="1"/>
    <x v="0"/>
    <s v="I"/>
    <n v="0"/>
    <n v="0"/>
    <n v="0"/>
    <n v="35"/>
  </r>
  <r>
    <x v="0"/>
    <x v="1"/>
    <s v="WA"/>
    <x v="2"/>
    <n v="2010"/>
    <n v="2010"/>
    <n v="500254434"/>
    <n v="1"/>
    <x v="1"/>
    <s v="I"/>
    <n v="2"/>
    <n v="2"/>
    <n v="0"/>
    <n v="3"/>
  </r>
  <r>
    <x v="0"/>
    <x v="1"/>
    <s v="WA"/>
    <x v="2"/>
    <n v="2010"/>
    <n v="2010"/>
    <n v="15749624"/>
    <n v="1"/>
    <x v="1"/>
    <s v="I"/>
    <n v="3"/>
    <n v="3"/>
    <n v="0"/>
    <n v="3"/>
  </r>
  <r>
    <x v="0"/>
    <x v="0"/>
    <s v="WA"/>
    <x v="2"/>
    <n v="2010"/>
    <n v="2010"/>
    <n v="18557367"/>
    <n v="1"/>
    <x v="0"/>
    <s v="I"/>
    <n v="27"/>
    <n v="27"/>
    <n v="0"/>
    <n v="150"/>
  </r>
  <r>
    <x v="0"/>
    <x v="0"/>
    <s v="WA"/>
    <x v="2"/>
    <n v="2010"/>
    <n v="2010"/>
    <n v="18298192"/>
    <n v="1"/>
    <x v="0"/>
    <s v="I"/>
    <n v="21"/>
    <n v="21"/>
    <n v="0"/>
    <n v="10"/>
  </r>
  <r>
    <x v="0"/>
    <x v="0"/>
    <s v="WA"/>
    <x v="2"/>
    <n v="2010"/>
    <n v="2010"/>
    <n v="18125402"/>
    <n v="1"/>
    <x v="0"/>
    <s v="I"/>
    <n v="27"/>
    <n v="27"/>
    <n v="0"/>
    <n v="288"/>
  </r>
  <r>
    <x v="0"/>
    <x v="1"/>
    <s v="WA"/>
    <x v="2"/>
    <n v="2010"/>
    <n v="2010"/>
    <n v="17714934"/>
    <n v="1"/>
    <x v="1"/>
    <s v="I"/>
    <n v="5"/>
    <n v="5"/>
    <n v="0"/>
    <n v="27"/>
  </r>
  <r>
    <x v="0"/>
    <x v="0"/>
    <s v="WA"/>
    <x v="2"/>
    <n v="2010"/>
    <n v="2010"/>
    <n v="17987288"/>
    <n v="1"/>
    <x v="0"/>
    <s v="I"/>
    <n v="29"/>
    <n v="29"/>
    <n v="0"/>
    <n v="200"/>
  </r>
  <r>
    <x v="0"/>
    <x v="1"/>
    <s v="WA"/>
    <x v="2"/>
    <n v="2010"/>
    <n v="2010"/>
    <n v="17059958"/>
    <n v="2"/>
    <x v="1"/>
    <s v="I"/>
    <n v="59"/>
    <n v="29.5"/>
    <n v="0"/>
    <n v="73"/>
  </r>
  <r>
    <x v="0"/>
    <x v="0"/>
    <s v="WA"/>
    <x v="2"/>
    <n v="2010"/>
    <n v="2010"/>
    <n v="16531099"/>
    <n v="1"/>
    <x v="0"/>
    <s v="I"/>
    <n v="12"/>
    <n v="12"/>
    <n v="0"/>
    <n v="10"/>
  </r>
  <r>
    <x v="0"/>
    <x v="0"/>
    <s v="WA"/>
    <x v="2"/>
    <n v="2010"/>
    <n v="2010"/>
    <n v="18051412"/>
    <n v="1"/>
    <x v="0"/>
    <s v="I"/>
    <n v="12"/>
    <n v="12"/>
    <n v="0"/>
    <n v="94"/>
  </r>
  <r>
    <x v="0"/>
    <x v="0"/>
    <s v="WA"/>
    <x v="2"/>
    <n v="2010"/>
    <n v="2010"/>
    <n v="17144607"/>
    <n v="1"/>
    <x v="0"/>
    <s v="I"/>
    <n v="28"/>
    <n v="28"/>
    <n v="0"/>
    <n v="99"/>
  </r>
  <r>
    <x v="0"/>
    <x v="0"/>
    <s v="WA"/>
    <x v="2"/>
    <n v="2010"/>
    <n v="2010"/>
    <n v="16921858"/>
    <n v="1"/>
    <x v="0"/>
    <s v="I"/>
    <n v="10"/>
    <n v="10"/>
    <n v="0"/>
    <n v="400"/>
  </r>
  <r>
    <x v="0"/>
    <x v="0"/>
    <s v="WA"/>
    <x v="2"/>
    <n v="2010"/>
    <n v="2010"/>
    <n v="341625644"/>
    <n v="1"/>
    <x v="0"/>
    <s v="I"/>
    <n v="0"/>
    <n v="0"/>
    <n v="0"/>
    <n v="10"/>
  </r>
  <r>
    <x v="0"/>
    <x v="0"/>
    <s v="WA"/>
    <x v="2"/>
    <n v="2010"/>
    <n v="2010"/>
    <n v="16227832"/>
    <n v="1"/>
    <x v="0"/>
    <s v="I"/>
    <n v="12"/>
    <n v="12"/>
    <n v="0"/>
    <n v="151"/>
  </r>
  <r>
    <x v="0"/>
    <x v="1"/>
    <s v="WA"/>
    <x v="2"/>
    <n v="2010"/>
    <n v="2010"/>
    <n v="500005473"/>
    <n v="1"/>
    <x v="1"/>
    <s v="I"/>
    <n v="0"/>
    <n v="0"/>
    <n v="0"/>
    <n v="8"/>
  </r>
  <r>
    <x v="0"/>
    <x v="0"/>
    <s v="WA"/>
    <x v="2"/>
    <n v="2010"/>
    <n v="2010"/>
    <n v="14884564"/>
    <n v="2"/>
    <x v="0"/>
    <s v="I"/>
    <n v="61"/>
    <n v="30.5"/>
    <n v="0"/>
    <n v="620"/>
  </r>
  <r>
    <x v="0"/>
    <x v="1"/>
    <s v="WA"/>
    <x v="2"/>
    <n v="2010"/>
    <n v="2010"/>
    <n v="500207042"/>
    <n v="1"/>
    <x v="1"/>
    <s v="I"/>
    <n v="5"/>
    <n v="5"/>
    <n v="0"/>
    <n v="12"/>
  </r>
  <r>
    <x v="0"/>
    <x v="0"/>
    <s v="WA"/>
    <x v="2"/>
    <n v="2010"/>
    <n v="2010"/>
    <n v="14343529"/>
    <n v="1"/>
    <x v="0"/>
    <s v="I"/>
    <n v="28"/>
    <n v="28"/>
    <n v="0"/>
    <n v="1960"/>
  </r>
  <r>
    <x v="0"/>
    <x v="0"/>
    <s v="WA"/>
    <x v="2"/>
    <n v="2010"/>
    <n v="2010"/>
    <n v="19975181"/>
    <n v="1"/>
    <x v="0"/>
    <s v="I"/>
    <n v="24"/>
    <n v="24"/>
    <n v="0"/>
    <n v="52"/>
  </r>
  <r>
    <x v="0"/>
    <x v="0"/>
    <s v="WA"/>
    <x v="2"/>
    <n v="2010"/>
    <n v="2010"/>
    <n v="14136811"/>
    <n v="1"/>
    <x v="0"/>
    <s v="I"/>
    <n v="8"/>
    <n v="8"/>
    <n v="0"/>
    <n v="880"/>
  </r>
  <r>
    <x v="0"/>
    <x v="1"/>
    <s v="WA"/>
    <x v="2"/>
    <n v="2010"/>
    <n v="2010"/>
    <n v="19887456"/>
    <n v="2"/>
    <x v="1"/>
    <s v="I"/>
    <n v="62"/>
    <n v="31"/>
    <n v="0"/>
    <n v="34"/>
  </r>
  <r>
    <x v="0"/>
    <x v="0"/>
    <s v="WA"/>
    <x v="2"/>
    <n v="2010"/>
    <n v="2010"/>
    <n v="19242244"/>
    <n v="1"/>
    <x v="0"/>
    <s v="I"/>
    <n v="0"/>
    <n v="0"/>
    <n v="0"/>
    <n v="30"/>
  </r>
  <r>
    <x v="0"/>
    <x v="0"/>
    <s v="WA"/>
    <x v="2"/>
    <n v="2010"/>
    <n v="2010"/>
    <n v="18954632"/>
    <n v="1"/>
    <x v="0"/>
    <s v="I"/>
    <n v="12"/>
    <n v="12"/>
    <n v="0"/>
    <n v="10"/>
  </r>
  <r>
    <x v="0"/>
    <x v="1"/>
    <s v="WA"/>
    <x v="2"/>
    <n v="2010"/>
    <n v="2010"/>
    <n v="18999880"/>
    <n v="1"/>
    <x v="1"/>
    <s v="I"/>
    <n v="32"/>
    <n v="32"/>
    <n v="0"/>
    <n v="77"/>
  </r>
  <r>
    <x v="0"/>
    <x v="0"/>
    <s v="WA"/>
    <x v="2"/>
    <n v="2010"/>
    <n v="2010"/>
    <n v="18875154"/>
    <n v="1"/>
    <x v="0"/>
    <s v="I"/>
    <n v="0"/>
    <n v="0"/>
    <n v="0"/>
    <n v="30"/>
  </r>
  <r>
    <x v="0"/>
    <x v="1"/>
    <s v="WA"/>
    <x v="2"/>
    <n v="2010"/>
    <n v="2010"/>
    <n v="500018227"/>
    <n v="1"/>
    <x v="1"/>
    <s v="I"/>
    <n v="15"/>
    <n v="15"/>
    <n v="0"/>
    <n v="1"/>
  </r>
  <r>
    <x v="0"/>
    <x v="0"/>
    <s v="WA"/>
    <x v="2"/>
    <n v="2010"/>
    <n v="2010"/>
    <n v="19551149"/>
    <n v="1"/>
    <x v="0"/>
    <s v="I"/>
    <n v="32"/>
    <n v="32"/>
    <n v="0"/>
    <n v="30"/>
  </r>
  <r>
    <x v="0"/>
    <x v="0"/>
    <s v="WA"/>
    <x v="2"/>
    <n v="2010"/>
    <n v="2010"/>
    <n v="405820813"/>
    <n v="1"/>
    <x v="0"/>
    <s v="I"/>
    <n v="21"/>
    <n v="21"/>
    <n v="0"/>
    <n v="120"/>
  </r>
  <r>
    <x v="0"/>
    <x v="0"/>
    <s v="WA"/>
    <x v="2"/>
    <n v="2010"/>
    <n v="2010"/>
    <n v="18577273"/>
    <n v="1"/>
    <x v="0"/>
    <s v="I"/>
    <n v="0"/>
    <n v="0"/>
    <n v="0"/>
    <n v="610"/>
  </r>
  <r>
    <x v="0"/>
    <x v="0"/>
    <s v="WA"/>
    <x v="2"/>
    <n v="2010"/>
    <n v="2010"/>
    <n v="19255865"/>
    <n v="1"/>
    <x v="0"/>
    <s v="I"/>
    <n v="3"/>
    <n v="3"/>
    <n v="0"/>
    <n v="20"/>
  </r>
  <r>
    <x v="0"/>
    <x v="0"/>
    <s v="WA"/>
    <x v="2"/>
    <n v="2010"/>
    <n v="2010"/>
    <n v="18600015"/>
    <n v="1"/>
    <x v="0"/>
    <s v="I"/>
    <n v="1"/>
    <n v="1"/>
    <n v="0"/>
    <n v="10"/>
  </r>
  <r>
    <x v="0"/>
    <x v="0"/>
    <s v="WA"/>
    <x v="2"/>
    <n v="2010"/>
    <n v="2010"/>
    <n v="18280634"/>
    <n v="1"/>
    <x v="0"/>
    <s v="I"/>
    <n v="0"/>
    <n v="0"/>
    <n v="0"/>
    <n v="20"/>
  </r>
  <r>
    <x v="0"/>
    <x v="1"/>
    <s v="WA"/>
    <x v="2"/>
    <n v="2010"/>
    <n v="2010"/>
    <n v="446344986"/>
    <n v="1"/>
    <x v="1"/>
    <s v="I"/>
    <n v="33"/>
    <n v="33"/>
    <n v="0"/>
    <n v="16"/>
  </r>
  <r>
    <x v="0"/>
    <x v="0"/>
    <s v="WA"/>
    <x v="2"/>
    <n v="2010"/>
    <n v="2010"/>
    <n v="500071134"/>
    <n v="1"/>
    <x v="0"/>
    <s v="I"/>
    <n v="31"/>
    <n v="31"/>
    <n v="0"/>
    <n v="105"/>
  </r>
  <r>
    <x v="0"/>
    <x v="0"/>
    <s v="WA"/>
    <x v="2"/>
    <n v="2010"/>
    <n v="2010"/>
    <n v="17966508"/>
    <n v="1"/>
    <x v="0"/>
    <s v="I"/>
    <n v="33"/>
    <n v="33"/>
    <n v="0"/>
    <n v="38"/>
  </r>
  <r>
    <x v="0"/>
    <x v="1"/>
    <s v="WA"/>
    <x v="2"/>
    <n v="2010"/>
    <n v="2010"/>
    <n v="435369657"/>
    <n v="1"/>
    <x v="1"/>
    <s v="I"/>
    <n v="34"/>
    <n v="34"/>
    <n v="0"/>
    <n v="6"/>
  </r>
  <r>
    <x v="0"/>
    <x v="0"/>
    <s v="WA"/>
    <x v="2"/>
    <n v="2010"/>
    <n v="2010"/>
    <n v="14764452"/>
    <n v="1"/>
    <x v="0"/>
    <s v="I"/>
    <n v="31"/>
    <n v="31"/>
    <n v="0"/>
    <n v="38"/>
  </r>
  <r>
    <x v="0"/>
    <x v="0"/>
    <s v="WA"/>
    <x v="2"/>
    <n v="2010"/>
    <n v="2010"/>
    <n v="17195325"/>
    <n v="1"/>
    <x v="0"/>
    <s v="I"/>
    <n v="0"/>
    <n v="0"/>
    <n v="0"/>
    <n v="30"/>
  </r>
  <r>
    <x v="0"/>
    <x v="0"/>
    <s v="WA"/>
    <x v="2"/>
    <n v="2010"/>
    <n v="2010"/>
    <n v="15861087"/>
    <n v="1"/>
    <x v="0"/>
    <s v="I"/>
    <n v="29"/>
    <n v="29"/>
    <n v="0"/>
    <n v="1"/>
  </r>
  <r>
    <x v="0"/>
    <x v="0"/>
    <s v="WA"/>
    <x v="2"/>
    <n v="2010"/>
    <n v="2010"/>
    <n v="500194634"/>
    <n v="1"/>
    <x v="0"/>
    <s v="I"/>
    <n v="9"/>
    <n v="9"/>
    <n v="0"/>
    <n v="70"/>
  </r>
  <r>
    <x v="0"/>
    <x v="1"/>
    <s v="WA"/>
    <x v="2"/>
    <n v="2010"/>
    <n v="2010"/>
    <n v="500134273"/>
    <n v="1"/>
    <x v="1"/>
    <s v="I"/>
    <n v="14"/>
    <n v="14"/>
    <n v="0"/>
    <n v="31"/>
  </r>
  <r>
    <x v="0"/>
    <x v="0"/>
    <s v="WA"/>
    <x v="2"/>
    <n v="2010"/>
    <n v="2010"/>
    <n v="15671548"/>
    <n v="1"/>
    <x v="0"/>
    <s v="I"/>
    <n v="0"/>
    <n v="0"/>
    <n v="0"/>
    <n v="28"/>
  </r>
  <r>
    <x v="0"/>
    <x v="0"/>
    <s v="WA"/>
    <x v="2"/>
    <n v="2010"/>
    <n v="2010"/>
    <n v="15163608"/>
    <n v="1"/>
    <x v="0"/>
    <s v="I"/>
    <n v="20"/>
    <n v="20"/>
    <n v="0"/>
    <n v="205"/>
  </r>
  <r>
    <x v="1"/>
    <x v="1"/>
    <s v="WA"/>
    <x v="2"/>
    <n v="2010"/>
    <n v="2010"/>
    <n v="16552976"/>
    <n v="1"/>
    <x v="1"/>
    <s v="I"/>
    <n v="6"/>
    <n v="6"/>
    <n v="0"/>
    <n v="59"/>
  </r>
  <r>
    <x v="0"/>
    <x v="1"/>
    <s v="WA"/>
    <x v="2"/>
    <n v="2010"/>
    <n v="2010"/>
    <n v="16744331"/>
    <n v="1"/>
    <x v="1"/>
    <s v="I"/>
    <n v="15"/>
    <n v="15"/>
    <n v="0"/>
    <n v="41"/>
  </r>
  <r>
    <x v="0"/>
    <x v="0"/>
    <s v="WA"/>
    <x v="2"/>
    <n v="2010"/>
    <n v="2010"/>
    <n v="19417565"/>
    <n v="1"/>
    <x v="0"/>
    <s v="I"/>
    <n v="27"/>
    <n v="27"/>
    <n v="0"/>
    <n v="340"/>
  </r>
  <r>
    <x v="0"/>
    <x v="0"/>
    <s v="WA"/>
    <x v="2"/>
    <n v="2011"/>
    <n v="2011"/>
    <n v="14128727"/>
    <n v="1"/>
    <x v="0"/>
    <s v="I"/>
    <n v="56"/>
    <n v="56"/>
    <n v="0"/>
    <n v="10"/>
  </r>
  <r>
    <x v="0"/>
    <x v="1"/>
    <s v="WA"/>
    <x v="2"/>
    <n v="2011"/>
    <n v="2011"/>
    <n v="14142877"/>
    <n v="1"/>
    <x v="1"/>
    <s v="I"/>
    <n v="26"/>
    <n v="26"/>
    <n v="0"/>
    <n v="110"/>
  </r>
  <r>
    <x v="0"/>
    <x v="0"/>
    <s v="WA"/>
    <x v="3"/>
    <n v="2011"/>
    <n v="2011"/>
    <n v="16288600"/>
    <n v="1"/>
    <x v="0"/>
    <s v="I"/>
    <n v="19"/>
    <n v="19"/>
    <n v="0"/>
    <n v="1094"/>
  </r>
  <r>
    <x v="0"/>
    <x v="0"/>
    <s v="WA"/>
    <x v="2"/>
    <n v="2011"/>
    <n v="2011"/>
    <n v="19977622"/>
    <n v="1"/>
    <x v="0"/>
    <s v="I"/>
    <n v="0"/>
    <n v="0"/>
    <n v="0"/>
    <n v="7"/>
  </r>
  <r>
    <x v="0"/>
    <x v="0"/>
    <s v="WA"/>
    <x v="3"/>
    <n v="2011"/>
    <n v="2011"/>
    <n v="500190832"/>
    <n v="12"/>
    <x v="0"/>
    <s v="I"/>
    <n v="368"/>
    <n v="30.666666666666668"/>
    <n v="0"/>
    <n v="56"/>
  </r>
  <r>
    <x v="0"/>
    <x v="0"/>
    <s v="WA"/>
    <x v="2"/>
    <n v="2011"/>
    <n v="2011"/>
    <n v="19700962"/>
    <n v="1"/>
    <x v="0"/>
    <s v="I"/>
    <n v="20"/>
    <n v="20"/>
    <n v="0"/>
    <n v="360"/>
  </r>
  <r>
    <x v="0"/>
    <x v="0"/>
    <s v="WA"/>
    <x v="3"/>
    <n v="2011"/>
    <n v="2011"/>
    <n v="18719659"/>
    <n v="1"/>
    <x v="0"/>
    <s v="I"/>
    <n v="29"/>
    <n v="29"/>
    <n v="0"/>
    <n v="287"/>
  </r>
  <r>
    <x v="0"/>
    <x v="0"/>
    <s v="WA"/>
    <x v="3"/>
    <n v="2011"/>
    <n v="2011"/>
    <n v="19008787"/>
    <n v="1"/>
    <x v="0"/>
    <s v="I"/>
    <n v="10"/>
    <n v="10"/>
    <n v="0"/>
    <n v="610"/>
  </r>
  <r>
    <x v="0"/>
    <x v="0"/>
    <s v="WA"/>
    <x v="3"/>
    <n v="2011"/>
    <n v="2011"/>
    <n v="18993786"/>
    <n v="1"/>
    <x v="0"/>
    <s v="I"/>
    <n v="3"/>
    <n v="3"/>
    <n v="0"/>
    <n v="172"/>
  </r>
  <r>
    <x v="0"/>
    <x v="1"/>
    <s v="WA"/>
    <x v="3"/>
    <n v="2011"/>
    <n v="2011"/>
    <n v="397872028"/>
    <n v="2"/>
    <x v="1"/>
    <s v="I"/>
    <n v="60"/>
    <n v="30"/>
    <n v="0"/>
    <n v="30"/>
  </r>
  <r>
    <x v="0"/>
    <x v="1"/>
    <s v="WA"/>
    <x v="3"/>
    <n v="2011"/>
    <n v="2011"/>
    <n v="18318401"/>
    <n v="2"/>
    <x v="1"/>
    <s v="I"/>
    <n v="58"/>
    <n v="29"/>
    <n v="0"/>
    <n v="14"/>
  </r>
  <r>
    <x v="0"/>
    <x v="1"/>
    <s v="WA"/>
    <x v="3"/>
    <n v="2011"/>
    <n v="2011"/>
    <n v="15874288"/>
    <n v="1"/>
    <x v="1"/>
    <s v="I"/>
    <n v="31"/>
    <n v="31"/>
    <n v="0"/>
    <n v="26"/>
  </r>
  <r>
    <x v="0"/>
    <x v="1"/>
    <s v="WA"/>
    <x v="3"/>
    <n v="2011"/>
    <n v="2011"/>
    <n v="18641394"/>
    <n v="2"/>
    <x v="1"/>
    <s v="I"/>
    <n v="32"/>
    <n v="16"/>
    <n v="0"/>
    <n v="95"/>
  </r>
  <r>
    <x v="0"/>
    <x v="1"/>
    <s v="WA"/>
    <x v="3"/>
    <n v="2011"/>
    <n v="2011"/>
    <n v="500158318"/>
    <n v="1"/>
    <x v="1"/>
    <s v="I"/>
    <n v="26"/>
    <n v="26"/>
    <n v="0"/>
    <n v="112"/>
  </r>
  <r>
    <x v="0"/>
    <x v="0"/>
    <s v="WA"/>
    <x v="3"/>
    <n v="2011"/>
    <n v="2011"/>
    <n v="18506411"/>
    <n v="2"/>
    <x v="0"/>
    <s v="I"/>
    <n v="42"/>
    <n v="21"/>
    <n v="0"/>
    <n v="610"/>
  </r>
  <r>
    <x v="0"/>
    <x v="0"/>
    <s v="WA"/>
    <x v="3"/>
    <n v="2011"/>
    <n v="2011"/>
    <n v="16878476"/>
    <n v="3"/>
    <x v="0"/>
    <s v="I"/>
    <n v="93"/>
    <n v="31"/>
    <n v="0"/>
    <n v="4"/>
  </r>
  <r>
    <x v="1"/>
    <x v="1"/>
    <s v="WA"/>
    <x v="3"/>
    <n v="2011"/>
    <n v="2011"/>
    <n v="17361797"/>
    <n v="2"/>
    <x v="1"/>
    <s v="I"/>
    <n v="60"/>
    <n v="30"/>
    <n v="0"/>
    <n v="168"/>
  </r>
  <r>
    <x v="0"/>
    <x v="0"/>
    <s v="WA"/>
    <x v="3"/>
    <n v="2011"/>
    <n v="2011"/>
    <n v="16854207"/>
    <n v="2"/>
    <x v="0"/>
    <s v="I"/>
    <n v="58"/>
    <n v="29"/>
    <n v="0"/>
    <n v="748"/>
  </r>
  <r>
    <x v="0"/>
    <x v="0"/>
    <s v="WA"/>
    <x v="3"/>
    <n v="2011"/>
    <n v="2011"/>
    <n v="14337970"/>
    <n v="1"/>
    <x v="0"/>
    <s v="I"/>
    <n v="19"/>
    <n v="19"/>
    <n v="0"/>
    <n v="132"/>
  </r>
  <r>
    <x v="0"/>
    <x v="1"/>
    <s v="WA"/>
    <x v="3"/>
    <n v="2011"/>
    <n v="2011"/>
    <n v="16827251"/>
    <n v="1"/>
    <x v="1"/>
    <s v="I"/>
    <n v="17"/>
    <n v="17"/>
    <n v="0"/>
    <n v="73"/>
  </r>
  <r>
    <x v="0"/>
    <x v="0"/>
    <s v="WA"/>
    <x v="3"/>
    <n v="2011"/>
    <n v="2011"/>
    <n v="16335012"/>
    <n v="1"/>
    <x v="0"/>
    <s v="I"/>
    <n v="11"/>
    <n v="11"/>
    <n v="0"/>
    <n v="29"/>
  </r>
  <r>
    <x v="0"/>
    <x v="0"/>
    <s v="WA"/>
    <x v="3"/>
    <n v="2011"/>
    <n v="2011"/>
    <n v="14061182"/>
    <n v="1"/>
    <x v="0"/>
    <s v="I"/>
    <n v="7"/>
    <n v="7"/>
    <n v="0"/>
    <n v="365"/>
  </r>
  <r>
    <x v="1"/>
    <x v="0"/>
    <s v="WA"/>
    <x v="3"/>
    <n v="2011"/>
    <n v="2011"/>
    <n v="500244151"/>
    <n v="12"/>
    <x v="0"/>
    <s v="I"/>
    <n v="370"/>
    <n v="30.833333333333332"/>
    <n v="0"/>
    <n v="96"/>
  </r>
  <r>
    <x v="0"/>
    <x v="1"/>
    <s v="WA"/>
    <x v="3"/>
    <n v="2011"/>
    <n v="2011"/>
    <n v="15495102"/>
    <n v="1"/>
    <x v="1"/>
    <s v="I"/>
    <n v="6"/>
    <n v="6"/>
    <n v="0"/>
    <n v="14"/>
  </r>
  <r>
    <x v="0"/>
    <x v="1"/>
    <s v="WA"/>
    <x v="3"/>
    <n v="2011"/>
    <n v="2011"/>
    <n v="15109860"/>
    <n v="2"/>
    <x v="1"/>
    <s v="I"/>
    <n v="58"/>
    <n v="29"/>
    <n v="0"/>
    <n v="51"/>
  </r>
  <r>
    <x v="0"/>
    <x v="0"/>
    <s v="WA"/>
    <x v="3"/>
    <n v="2011"/>
    <n v="2011"/>
    <n v="14102157"/>
    <n v="1"/>
    <x v="0"/>
    <s v="I"/>
    <n v="30"/>
    <n v="30"/>
    <n v="0"/>
    <n v="660"/>
  </r>
  <r>
    <x v="0"/>
    <x v="1"/>
    <s v="WA"/>
    <x v="3"/>
    <n v="2011"/>
    <n v="2011"/>
    <n v="14956924"/>
    <n v="1"/>
    <x v="1"/>
    <s v="I"/>
    <n v="31"/>
    <n v="31"/>
    <n v="0"/>
    <n v="149"/>
  </r>
  <r>
    <x v="0"/>
    <x v="0"/>
    <s v="WA"/>
    <x v="3"/>
    <n v="2011"/>
    <n v="2011"/>
    <n v="14944317"/>
    <n v="1"/>
    <x v="0"/>
    <s v="I"/>
    <n v="1"/>
    <n v="1"/>
    <n v="0"/>
    <n v="7"/>
  </r>
  <r>
    <x v="0"/>
    <x v="0"/>
    <s v="WA"/>
    <x v="3"/>
    <n v="2011"/>
    <n v="2011"/>
    <n v="14549379"/>
    <n v="1"/>
    <x v="0"/>
    <s v="I"/>
    <n v="19"/>
    <n v="19"/>
    <n v="0"/>
    <n v="74"/>
  </r>
  <r>
    <x v="0"/>
    <x v="0"/>
    <s v="WA"/>
    <x v="3"/>
    <n v="2011"/>
    <n v="2011"/>
    <n v="14354624"/>
    <n v="1"/>
    <x v="0"/>
    <s v="I"/>
    <n v="0"/>
    <n v="0"/>
    <n v="0"/>
    <n v="12"/>
  </r>
  <r>
    <x v="0"/>
    <x v="0"/>
    <s v="WA"/>
    <x v="3"/>
    <n v="2011"/>
    <n v="2011"/>
    <n v="19833585"/>
    <n v="1"/>
    <x v="0"/>
    <s v="I"/>
    <n v="22"/>
    <n v="22"/>
    <n v="0"/>
    <n v="591"/>
  </r>
  <r>
    <x v="0"/>
    <x v="0"/>
    <s v="WA"/>
    <x v="3"/>
    <n v="2011"/>
    <n v="2011"/>
    <n v="14451325"/>
    <n v="1"/>
    <x v="0"/>
    <s v="I"/>
    <n v="0"/>
    <n v="0"/>
    <n v="0"/>
    <n v="70"/>
  </r>
  <r>
    <x v="0"/>
    <x v="0"/>
    <s v="WA"/>
    <x v="3"/>
    <n v="2011"/>
    <n v="2011"/>
    <n v="17617594"/>
    <n v="8"/>
    <x v="0"/>
    <s v="I"/>
    <n v="216"/>
    <n v="27"/>
    <n v="0"/>
    <n v="550"/>
  </r>
  <r>
    <x v="0"/>
    <x v="0"/>
    <s v="WA"/>
    <x v="3"/>
    <n v="2011"/>
    <n v="2011"/>
    <n v="500220433"/>
    <n v="1"/>
    <x v="0"/>
    <s v="I"/>
    <n v="0"/>
    <n v="0"/>
    <n v="0"/>
    <n v="80"/>
  </r>
  <r>
    <x v="0"/>
    <x v="0"/>
    <s v="WA"/>
    <x v="3"/>
    <n v="2011"/>
    <n v="2011"/>
    <n v="14080724"/>
    <n v="3"/>
    <x v="0"/>
    <s v="I"/>
    <n v="58"/>
    <n v="19.333333333333332"/>
    <n v="0"/>
    <n v="1570"/>
  </r>
  <r>
    <x v="0"/>
    <x v="0"/>
    <s v="WA"/>
    <x v="2"/>
    <n v="2011"/>
    <n v="2011"/>
    <n v="15958668"/>
    <n v="1"/>
    <x v="0"/>
    <s v="I"/>
    <n v="1"/>
    <n v="1"/>
    <n v="0"/>
    <n v="3780"/>
  </r>
  <r>
    <x v="0"/>
    <x v="0"/>
    <s v="WA"/>
    <x v="3"/>
    <n v="2011"/>
    <n v="2011"/>
    <n v="18901274"/>
    <n v="1"/>
    <x v="0"/>
    <s v="I"/>
    <n v="28"/>
    <n v="28"/>
    <n v="0"/>
    <n v="3"/>
  </r>
  <r>
    <x v="0"/>
    <x v="0"/>
    <s v="WA"/>
    <x v="3"/>
    <n v="2011"/>
    <n v="2011"/>
    <n v="14301005"/>
    <n v="1"/>
    <x v="0"/>
    <s v="I"/>
    <n v="0"/>
    <n v="0"/>
    <n v="0"/>
    <n v="10"/>
  </r>
  <r>
    <x v="0"/>
    <x v="1"/>
    <s v="WA"/>
    <x v="3"/>
    <n v="2011"/>
    <n v="2011"/>
    <n v="19714282"/>
    <n v="2"/>
    <x v="1"/>
    <s v="I"/>
    <n v="49"/>
    <n v="24.5"/>
    <n v="0"/>
    <n v="112"/>
  </r>
  <r>
    <x v="0"/>
    <x v="0"/>
    <s v="WA"/>
    <x v="3"/>
    <n v="2011"/>
    <n v="2011"/>
    <n v="19647897"/>
    <n v="1"/>
    <x v="0"/>
    <s v="I"/>
    <n v="0"/>
    <n v="0"/>
    <n v="0"/>
    <n v="15"/>
  </r>
  <r>
    <x v="0"/>
    <x v="0"/>
    <s v="WA"/>
    <x v="3"/>
    <n v="2011"/>
    <n v="2011"/>
    <n v="500264222"/>
    <n v="2"/>
    <x v="0"/>
    <s v="I"/>
    <n v="36"/>
    <n v="18"/>
    <n v="0"/>
    <n v="1315"/>
  </r>
  <r>
    <x v="0"/>
    <x v="1"/>
    <s v="WA"/>
    <x v="3"/>
    <n v="2011"/>
    <n v="2011"/>
    <n v="345772816"/>
    <n v="1"/>
    <x v="1"/>
    <s v="I"/>
    <n v="0"/>
    <n v="0"/>
    <n v="0"/>
    <n v="14"/>
  </r>
  <r>
    <x v="0"/>
    <x v="1"/>
    <s v="WA"/>
    <x v="3"/>
    <n v="2011"/>
    <n v="2011"/>
    <n v="19025031"/>
    <n v="1"/>
    <x v="1"/>
    <s v="I"/>
    <n v="0"/>
    <n v="0"/>
    <n v="0"/>
    <n v="4"/>
  </r>
  <r>
    <x v="1"/>
    <x v="1"/>
    <s v="WA"/>
    <x v="3"/>
    <n v="2011"/>
    <n v="2011"/>
    <n v="18060153"/>
    <n v="1"/>
    <x v="1"/>
    <s v="I"/>
    <n v="27"/>
    <n v="27"/>
    <n v="0"/>
    <n v="1"/>
  </r>
  <r>
    <x v="0"/>
    <x v="0"/>
    <s v="WA"/>
    <x v="2"/>
    <n v="2011"/>
    <n v="2011"/>
    <n v="500248162"/>
    <n v="1"/>
    <x v="0"/>
    <s v="I"/>
    <n v="1"/>
    <n v="1"/>
    <n v="0"/>
    <n v="341"/>
  </r>
  <r>
    <x v="0"/>
    <x v="0"/>
    <s v="WA"/>
    <x v="3"/>
    <n v="2011"/>
    <n v="2011"/>
    <n v="18874447"/>
    <n v="1"/>
    <x v="0"/>
    <s v="I"/>
    <n v="0"/>
    <n v="0"/>
    <n v="0"/>
    <n v="40"/>
  </r>
  <r>
    <x v="0"/>
    <x v="0"/>
    <s v="WA"/>
    <x v="3"/>
    <n v="2011"/>
    <n v="2011"/>
    <n v="18965421"/>
    <n v="1"/>
    <x v="0"/>
    <s v="I"/>
    <n v="0"/>
    <n v="0"/>
    <n v="0"/>
    <n v="40"/>
  </r>
  <r>
    <x v="0"/>
    <x v="0"/>
    <s v="WA"/>
    <x v="3"/>
    <n v="2011"/>
    <n v="2011"/>
    <n v="400291358"/>
    <n v="1"/>
    <x v="0"/>
    <s v="I"/>
    <n v="7"/>
    <n v="7"/>
    <n v="0"/>
    <n v="80"/>
  </r>
  <r>
    <x v="0"/>
    <x v="0"/>
    <s v="WA"/>
    <x v="3"/>
    <n v="2011"/>
    <n v="2011"/>
    <n v="18608361"/>
    <n v="1"/>
    <x v="0"/>
    <s v="I"/>
    <n v="10"/>
    <n v="10"/>
    <n v="0"/>
    <n v="642"/>
  </r>
  <r>
    <x v="0"/>
    <x v="1"/>
    <s v="WA"/>
    <x v="3"/>
    <n v="2011"/>
    <n v="2011"/>
    <n v="500175984"/>
    <n v="1"/>
    <x v="1"/>
    <s v="I"/>
    <n v="18"/>
    <n v="18"/>
    <n v="0"/>
    <n v="4"/>
  </r>
  <r>
    <x v="0"/>
    <x v="1"/>
    <s v="WA"/>
    <x v="3"/>
    <n v="2011"/>
    <n v="2011"/>
    <n v="500240231"/>
    <n v="1"/>
    <x v="1"/>
    <s v="I"/>
    <n v="0"/>
    <n v="0"/>
    <n v="0"/>
    <n v="8"/>
  </r>
  <r>
    <x v="0"/>
    <x v="1"/>
    <s v="WA"/>
    <x v="3"/>
    <n v="2011"/>
    <n v="2011"/>
    <n v="19037277"/>
    <n v="1"/>
    <x v="1"/>
    <s v="I"/>
    <n v="0"/>
    <n v="0"/>
    <n v="0"/>
    <n v="102"/>
  </r>
  <r>
    <x v="0"/>
    <x v="0"/>
    <s v="WA"/>
    <x v="3"/>
    <n v="2011"/>
    <n v="2011"/>
    <n v="18051412"/>
    <n v="4"/>
    <x v="0"/>
    <s v="I"/>
    <n v="92"/>
    <n v="23"/>
    <n v="0"/>
    <n v="196"/>
  </r>
  <r>
    <x v="1"/>
    <x v="0"/>
    <s v="WA"/>
    <x v="3"/>
    <n v="2011"/>
    <n v="2011"/>
    <n v="500158952"/>
    <n v="9"/>
    <x v="2"/>
    <s v="I"/>
    <n v="276"/>
    <n v="30.666666666666668"/>
    <n v="0"/>
    <n v="6154"/>
  </r>
  <r>
    <x v="1"/>
    <x v="0"/>
    <s v="WA"/>
    <x v="3"/>
    <n v="2011"/>
    <n v="2011"/>
    <n v="19962488"/>
    <n v="9"/>
    <x v="2"/>
    <s v="I"/>
    <n v="276"/>
    <n v="30.666666666666668"/>
    <n v="0"/>
    <n v="199492"/>
  </r>
  <r>
    <x v="0"/>
    <x v="0"/>
    <s v="WA"/>
    <x v="3"/>
    <n v="2011"/>
    <n v="2011"/>
    <n v="337219240"/>
    <n v="1"/>
    <x v="0"/>
    <s v="I"/>
    <n v="28"/>
    <n v="28"/>
    <n v="0"/>
    <n v="10"/>
  </r>
  <r>
    <x v="0"/>
    <x v="0"/>
    <s v="WA"/>
    <x v="3"/>
    <n v="2011"/>
    <n v="2011"/>
    <n v="17819480"/>
    <n v="1"/>
    <x v="0"/>
    <s v="I"/>
    <n v="0"/>
    <n v="0"/>
    <n v="0"/>
    <n v="1000"/>
  </r>
  <r>
    <x v="0"/>
    <x v="1"/>
    <s v="WA"/>
    <x v="3"/>
    <n v="2011"/>
    <n v="2011"/>
    <n v="16332321"/>
    <n v="1"/>
    <x v="1"/>
    <s v="I"/>
    <n v="30"/>
    <n v="30"/>
    <n v="0"/>
    <n v="65"/>
  </r>
  <r>
    <x v="0"/>
    <x v="0"/>
    <s v="WA"/>
    <x v="3"/>
    <n v="2011"/>
    <n v="2011"/>
    <n v="500071134"/>
    <n v="1"/>
    <x v="0"/>
    <s v="I"/>
    <n v="33"/>
    <n v="33"/>
    <n v="0"/>
    <n v="436"/>
  </r>
  <r>
    <x v="0"/>
    <x v="0"/>
    <s v="WA"/>
    <x v="3"/>
    <n v="2011"/>
    <n v="2011"/>
    <n v="15362264"/>
    <n v="1"/>
    <x v="0"/>
    <s v="I"/>
    <n v="18"/>
    <n v="18"/>
    <n v="0"/>
    <n v="200"/>
  </r>
  <r>
    <x v="1"/>
    <x v="0"/>
    <s v="WA"/>
    <x v="3"/>
    <n v="2011"/>
    <n v="2011"/>
    <n v="500189799"/>
    <n v="1"/>
    <x v="0"/>
    <s v="I"/>
    <n v="26"/>
    <n v="26"/>
    <n v="0"/>
    <n v="376"/>
  </r>
  <r>
    <x v="0"/>
    <x v="1"/>
    <s v="WA"/>
    <x v="3"/>
    <n v="2011"/>
    <n v="2011"/>
    <n v="16286628"/>
    <n v="1"/>
    <x v="1"/>
    <s v="I"/>
    <n v="10"/>
    <n v="10"/>
    <n v="0"/>
    <n v="28"/>
  </r>
  <r>
    <x v="0"/>
    <x v="0"/>
    <s v="WA"/>
    <x v="3"/>
    <n v="2011"/>
    <n v="2011"/>
    <n v="16298289"/>
    <n v="1"/>
    <x v="0"/>
    <s v="I"/>
    <n v="20"/>
    <n v="20"/>
    <n v="0"/>
    <n v="253"/>
  </r>
  <r>
    <x v="0"/>
    <x v="0"/>
    <s v="WA"/>
    <x v="3"/>
    <n v="2011"/>
    <n v="2011"/>
    <n v="16238124"/>
    <n v="1"/>
    <x v="0"/>
    <s v="I"/>
    <n v="9"/>
    <n v="9"/>
    <n v="0"/>
    <n v="330"/>
  </r>
  <r>
    <x v="1"/>
    <x v="0"/>
    <s v="WA"/>
    <x v="3"/>
    <n v="2011"/>
    <n v="2011"/>
    <n v="17041273"/>
    <n v="10"/>
    <x v="2"/>
    <s v="I"/>
    <n v="306"/>
    <n v="30.6"/>
    <n v="0"/>
    <n v="1274933"/>
  </r>
  <r>
    <x v="0"/>
    <x v="1"/>
    <s v="WA"/>
    <x v="3"/>
    <n v="2011"/>
    <n v="2011"/>
    <n v="15982660"/>
    <n v="1"/>
    <x v="1"/>
    <s v="I"/>
    <n v="10"/>
    <n v="10"/>
    <n v="0"/>
    <n v="4"/>
  </r>
  <r>
    <x v="0"/>
    <x v="0"/>
    <s v="WA"/>
    <x v="3"/>
    <n v="2011"/>
    <n v="2011"/>
    <n v="16480753"/>
    <n v="1"/>
    <x v="0"/>
    <s v="I"/>
    <n v="0"/>
    <n v="0"/>
    <n v="0"/>
    <n v="10"/>
  </r>
  <r>
    <x v="0"/>
    <x v="1"/>
    <s v="WA"/>
    <x v="3"/>
    <n v="2011"/>
    <n v="2011"/>
    <n v="15143759"/>
    <n v="2"/>
    <x v="1"/>
    <s v="I"/>
    <n v="56"/>
    <n v="28"/>
    <n v="0"/>
    <n v="21"/>
  </r>
  <r>
    <x v="0"/>
    <x v="1"/>
    <s v="WA"/>
    <x v="3"/>
    <n v="2011"/>
    <n v="2011"/>
    <n v="16015407"/>
    <n v="1"/>
    <x v="1"/>
    <s v="I"/>
    <n v="0"/>
    <n v="0"/>
    <n v="0"/>
    <n v="1"/>
  </r>
  <r>
    <x v="0"/>
    <x v="1"/>
    <s v="WA"/>
    <x v="3"/>
    <n v="2011"/>
    <n v="2011"/>
    <n v="500054397"/>
    <n v="2"/>
    <x v="1"/>
    <s v="I"/>
    <n v="43"/>
    <n v="21.5"/>
    <n v="0"/>
    <n v="30"/>
  </r>
  <r>
    <x v="0"/>
    <x v="1"/>
    <s v="WA"/>
    <x v="3"/>
    <n v="2011"/>
    <n v="2011"/>
    <n v="16546063"/>
    <n v="1"/>
    <x v="1"/>
    <s v="I"/>
    <n v="15"/>
    <n v="15"/>
    <n v="0"/>
    <n v="25"/>
  </r>
  <r>
    <x v="0"/>
    <x v="0"/>
    <s v="WA"/>
    <x v="3"/>
    <n v="2011"/>
    <n v="2011"/>
    <n v="500103218"/>
    <n v="1"/>
    <x v="0"/>
    <s v="I"/>
    <n v="11"/>
    <n v="11"/>
    <n v="0"/>
    <n v="1"/>
  </r>
  <r>
    <x v="0"/>
    <x v="1"/>
    <s v="WA"/>
    <x v="3"/>
    <n v="2011"/>
    <n v="2011"/>
    <n v="15171588"/>
    <n v="1"/>
    <x v="1"/>
    <s v="I"/>
    <n v="0"/>
    <n v="0"/>
    <n v="0"/>
    <n v="28"/>
  </r>
  <r>
    <x v="0"/>
    <x v="0"/>
    <s v="WA"/>
    <x v="3"/>
    <n v="2011"/>
    <n v="2011"/>
    <n v="15074665"/>
    <n v="1"/>
    <x v="0"/>
    <s v="I"/>
    <n v="33"/>
    <n v="33"/>
    <n v="0"/>
    <n v="1320"/>
  </r>
  <r>
    <x v="0"/>
    <x v="1"/>
    <s v="WA"/>
    <x v="3"/>
    <n v="2011"/>
    <n v="2011"/>
    <n v="421459318"/>
    <n v="1"/>
    <x v="1"/>
    <s v="I"/>
    <n v="27"/>
    <n v="27"/>
    <n v="0"/>
    <n v="175"/>
  </r>
  <r>
    <x v="0"/>
    <x v="0"/>
    <s v="WA"/>
    <x v="3"/>
    <n v="2011"/>
    <n v="2011"/>
    <n v="14941406"/>
    <n v="1"/>
    <x v="0"/>
    <s v="I"/>
    <n v="0"/>
    <n v="0"/>
    <n v="0"/>
    <n v="60"/>
  </r>
  <r>
    <x v="0"/>
    <x v="0"/>
    <s v="WA"/>
    <x v="3"/>
    <n v="2011"/>
    <n v="2011"/>
    <n v="500214108"/>
    <n v="1"/>
    <x v="0"/>
    <s v="I"/>
    <n v="0"/>
    <n v="0"/>
    <n v="0"/>
    <n v="27"/>
  </r>
  <r>
    <x v="0"/>
    <x v="0"/>
    <s v="WA"/>
    <x v="3"/>
    <n v="2011"/>
    <n v="2011"/>
    <n v="500014137"/>
    <n v="1"/>
    <x v="0"/>
    <s v="I"/>
    <n v="8"/>
    <n v="8"/>
    <n v="0"/>
    <n v="1"/>
  </r>
  <r>
    <x v="0"/>
    <x v="0"/>
    <s v="WA"/>
    <x v="3"/>
    <n v="2011"/>
    <n v="2011"/>
    <n v="17819568"/>
    <n v="1"/>
    <x v="0"/>
    <s v="I"/>
    <n v="18"/>
    <n v="18"/>
    <n v="0"/>
    <n v="126"/>
  </r>
  <r>
    <x v="0"/>
    <x v="0"/>
    <s v="WA"/>
    <x v="3"/>
    <n v="2011"/>
    <n v="2011"/>
    <n v="14423826"/>
    <n v="1"/>
    <x v="0"/>
    <s v="I"/>
    <n v="0"/>
    <n v="0"/>
    <n v="0"/>
    <n v="53"/>
  </r>
  <r>
    <x v="0"/>
    <x v="0"/>
    <s v="WA"/>
    <x v="3"/>
    <n v="2011"/>
    <n v="2011"/>
    <n v="500079973"/>
    <n v="1"/>
    <x v="0"/>
    <s v="I"/>
    <n v="0"/>
    <n v="0"/>
    <n v="0"/>
    <n v="17"/>
  </r>
  <r>
    <x v="0"/>
    <x v="1"/>
    <s v="WA"/>
    <x v="3"/>
    <n v="2011"/>
    <n v="2011"/>
    <n v="19285649"/>
    <n v="1"/>
    <x v="1"/>
    <s v="I"/>
    <n v="1"/>
    <n v="1"/>
    <n v="0"/>
    <n v="8"/>
  </r>
  <r>
    <x v="0"/>
    <x v="1"/>
    <s v="WA"/>
    <x v="3"/>
    <n v="2011"/>
    <n v="2011"/>
    <n v="500131361"/>
    <n v="1"/>
    <x v="1"/>
    <s v="I"/>
    <n v="4"/>
    <n v="4"/>
    <n v="0"/>
    <n v="7"/>
  </r>
  <r>
    <x v="0"/>
    <x v="0"/>
    <s v="WA"/>
    <x v="3"/>
    <n v="2011"/>
    <n v="2011"/>
    <n v="500222766"/>
    <n v="1"/>
    <x v="0"/>
    <s v="I"/>
    <n v="11"/>
    <n v="11"/>
    <n v="0"/>
    <n v="1063"/>
  </r>
  <r>
    <x v="0"/>
    <x v="1"/>
    <s v="WA"/>
    <x v="3"/>
    <n v="2011"/>
    <n v="2011"/>
    <n v="500128411"/>
    <n v="1"/>
    <x v="1"/>
    <s v="I"/>
    <n v="29"/>
    <n v="29"/>
    <n v="0"/>
    <n v="58"/>
  </r>
  <r>
    <x v="0"/>
    <x v="0"/>
    <s v="WA"/>
    <x v="3"/>
    <n v="2011"/>
    <n v="2011"/>
    <n v="18579747"/>
    <n v="2"/>
    <x v="0"/>
    <s v="I"/>
    <n v="61"/>
    <n v="30.5"/>
    <n v="0"/>
    <n v="120"/>
  </r>
  <r>
    <x v="0"/>
    <x v="1"/>
    <s v="WA"/>
    <x v="3"/>
    <n v="2011"/>
    <n v="2011"/>
    <n v="19007244"/>
    <n v="5"/>
    <x v="1"/>
    <s v="I"/>
    <n v="156"/>
    <n v="31.2"/>
    <n v="0"/>
    <n v="5"/>
  </r>
  <r>
    <x v="0"/>
    <x v="0"/>
    <s v="WA"/>
    <x v="3"/>
    <n v="2011"/>
    <n v="2011"/>
    <n v="500268575"/>
    <n v="1"/>
    <x v="0"/>
    <s v="I"/>
    <n v="0"/>
    <n v="0"/>
    <n v="0"/>
    <n v="21"/>
  </r>
  <r>
    <x v="0"/>
    <x v="0"/>
    <s v="WA"/>
    <x v="3"/>
    <n v="2011"/>
    <n v="2011"/>
    <n v="18007291"/>
    <n v="1"/>
    <x v="0"/>
    <s v="I"/>
    <n v="8"/>
    <n v="8"/>
    <n v="0"/>
    <n v="40"/>
  </r>
  <r>
    <x v="0"/>
    <x v="0"/>
    <s v="WA"/>
    <x v="3"/>
    <n v="2011"/>
    <n v="2011"/>
    <n v="17837274"/>
    <n v="1"/>
    <x v="0"/>
    <s v="I"/>
    <n v="0"/>
    <n v="0"/>
    <n v="0"/>
    <n v="44"/>
  </r>
  <r>
    <x v="0"/>
    <x v="0"/>
    <s v="WA"/>
    <x v="3"/>
    <n v="2011"/>
    <n v="2011"/>
    <n v="500001327"/>
    <n v="1"/>
    <x v="0"/>
    <s v="I"/>
    <n v="0"/>
    <n v="0"/>
    <n v="0"/>
    <n v="141"/>
  </r>
  <r>
    <x v="0"/>
    <x v="0"/>
    <s v="WA"/>
    <x v="3"/>
    <n v="2011"/>
    <n v="2011"/>
    <n v="395625617"/>
    <n v="1"/>
    <x v="0"/>
    <s v="I"/>
    <n v="2"/>
    <n v="2"/>
    <n v="0"/>
    <n v="10"/>
  </r>
  <r>
    <x v="0"/>
    <x v="1"/>
    <s v="WA"/>
    <x v="3"/>
    <n v="2011"/>
    <n v="2011"/>
    <n v="17823095"/>
    <n v="1"/>
    <x v="1"/>
    <s v="I"/>
    <n v="16"/>
    <n v="16"/>
    <n v="0"/>
    <n v="55"/>
  </r>
  <r>
    <x v="0"/>
    <x v="0"/>
    <s v="WA"/>
    <x v="3"/>
    <n v="2011"/>
    <n v="2011"/>
    <n v="16785282"/>
    <n v="1"/>
    <x v="0"/>
    <s v="I"/>
    <n v="11"/>
    <n v="11"/>
    <n v="0"/>
    <n v="260"/>
  </r>
  <r>
    <x v="0"/>
    <x v="0"/>
    <s v="WA"/>
    <x v="3"/>
    <n v="2011"/>
    <n v="2011"/>
    <n v="16897536"/>
    <n v="1"/>
    <x v="0"/>
    <s v="I"/>
    <n v="26"/>
    <n v="26"/>
    <n v="0"/>
    <n v="60"/>
  </r>
  <r>
    <x v="0"/>
    <x v="1"/>
    <s v="WA"/>
    <x v="3"/>
    <n v="2011"/>
    <n v="2011"/>
    <n v="16802094"/>
    <n v="1"/>
    <x v="1"/>
    <s v="I"/>
    <n v="16"/>
    <n v="16"/>
    <n v="0"/>
    <n v="15"/>
  </r>
  <r>
    <x v="0"/>
    <x v="1"/>
    <s v="WA"/>
    <x v="3"/>
    <n v="2011"/>
    <n v="2011"/>
    <n v="15966061"/>
    <n v="1"/>
    <x v="1"/>
    <s v="I"/>
    <n v="28"/>
    <n v="28"/>
    <n v="0"/>
    <n v="1"/>
  </r>
  <r>
    <x v="0"/>
    <x v="1"/>
    <s v="WA"/>
    <x v="3"/>
    <n v="2011"/>
    <n v="2011"/>
    <n v="16282768"/>
    <n v="1"/>
    <x v="1"/>
    <s v="I"/>
    <n v="28"/>
    <n v="28"/>
    <n v="0"/>
    <n v="1"/>
  </r>
  <r>
    <x v="1"/>
    <x v="1"/>
    <s v="WA"/>
    <x v="3"/>
    <n v="2011"/>
    <n v="2011"/>
    <n v="16614485"/>
    <n v="1"/>
    <x v="1"/>
    <s v="I"/>
    <n v="28"/>
    <n v="28"/>
    <n v="0"/>
    <n v="45"/>
  </r>
  <r>
    <x v="0"/>
    <x v="0"/>
    <s v="WA"/>
    <x v="3"/>
    <n v="2011"/>
    <n v="2011"/>
    <n v="500238460"/>
    <n v="1"/>
    <x v="0"/>
    <s v="I"/>
    <n v="0"/>
    <n v="0"/>
    <n v="0"/>
    <n v="7"/>
  </r>
  <r>
    <x v="0"/>
    <x v="0"/>
    <s v="WA"/>
    <x v="3"/>
    <n v="2011"/>
    <n v="2011"/>
    <n v="500073963"/>
    <n v="1"/>
    <x v="0"/>
    <s v="I"/>
    <n v="0"/>
    <n v="0"/>
    <n v="0"/>
    <n v="5"/>
  </r>
  <r>
    <x v="0"/>
    <x v="1"/>
    <s v="WA"/>
    <x v="3"/>
    <n v="2011"/>
    <n v="2011"/>
    <n v="500142963"/>
    <n v="4"/>
    <x v="1"/>
    <s v="I"/>
    <n v="113"/>
    <n v="28.25"/>
    <n v="0"/>
    <n v="50"/>
  </r>
  <r>
    <x v="1"/>
    <x v="0"/>
    <s v="WA"/>
    <x v="3"/>
    <n v="2011"/>
    <n v="2011"/>
    <n v="15203711"/>
    <n v="1"/>
    <x v="0"/>
    <s v="I"/>
    <n v="0"/>
    <n v="0"/>
    <n v="0"/>
    <n v="22"/>
  </r>
  <r>
    <x v="0"/>
    <x v="0"/>
    <s v="WA"/>
    <x v="3"/>
    <n v="2011"/>
    <n v="2011"/>
    <n v="500258645"/>
    <n v="1"/>
    <x v="0"/>
    <s v="I"/>
    <n v="0"/>
    <n v="0"/>
    <n v="0"/>
    <n v="15"/>
  </r>
  <r>
    <x v="0"/>
    <x v="0"/>
    <s v="WA"/>
    <x v="3"/>
    <n v="2011"/>
    <n v="2011"/>
    <n v="15489554"/>
    <n v="1"/>
    <x v="0"/>
    <s v="I"/>
    <n v="0"/>
    <n v="0"/>
    <n v="0"/>
    <n v="28"/>
  </r>
  <r>
    <x v="0"/>
    <x v="1"/>
    <s v="WA"/>
    <x v="3"/>
    <n v="2011"/>
    <n v="2011"/>
    <n v="412387324"/>
    <n v="1"/>
    <x v="1"/>
    <s v="I"/>
    <n v="0"/>
    <n v="0"/>
    <n v="0"/>
    <n v="3"/>
  </r>
  <r>
    <x v="1"/>
    <x v="0"/>
    <s v="WA"/>
    <x v="3"/>
    <n v="2011"/>
    <n v="2011"/>
    <n v="14597209"/>
    <n v="2"/>
    <x v="0"/>
    <s v="I"/>
    <n v="32"/>
    <n v="16"/>
    <n v="0"/>
    <n v="220"/>
  </r>
  <r>
    <x v="0"/>
    <x v="0"/>
    <s v="WA"/>
    <x v="3"/>
    <n v="2011"/>
    <n v="2011"/>
    <n v="14383792"/>
    <n v="1"/>
    <x v="0"/>
    <s v="I"/>
    <n v="11"/>
    <n v="11"/>
    <n v="0"/>
    <n v="520"/>
  </r>
  <r>
    <x v="0"/>
    <x v="0"/>
    <s v="WA"/>
    <x v="3"/>
    <n v="2011"/>
    <n v="2011"/>
    <n v="17643304"/>
    <n v="1"/>
    <x v="0"/>
    <s v="I"/>
    <n v="28"/>
    <n v="28"/>
    <n v="0"/>
    <n v="4"/>
  </r>
  <r>
    <x v="0"/>
    <x v="0"/>
    <s v="WA"/>
    <x v="3"/>
    <n v="2011"/>
    <n v="2011"/>
    <n v="17465323"/>
    <n v="1"/>
    <x v="0"/>
    <s v="I"/>
    <n v="27"/>
    <n v="27"/>
    <n v="0"/>
    <n v="80"/>
  </r>
  <r>
    <x v="0"/>
    <x v="0"/>
    <s v="WA"/>
    <x v="3"/>
    <n v="2011"/>
    <n v="2011"/>
    <n v="18940497"/>
    <n v="1"/>
    <x v="0"/>
    <s v="I"/>
    <n v="28"/>
    <n v="28"/>
    <n v="0"/>
    <n v="10"/>
  </r>
  <r>
    <x v="0"/>
    <x v="1"/>
    <s v="WA"/>
    <x v="3"/>
    <n v="2011"/>
    <n v="2011"/>
    <n v="19420458"/>
    <n v="2"/>
    <x v="1"/>
    <s v="I"/>
    <n v="60"/>
    <n v="30"/>
    <n v="0"/>
    <n v="157"/>
  </r>
  <r>
    <x v="0"/>
    <x v="1"/>
    <s v="WA"/>
    <x v="3"/>
    <n v="2011"/>
    <n v="2011"/>
    <n v="500184157"/>
    <n v="1"/>
    <x v="1"/>
    <s v="I"/>
    <n v="27"/>
    <n v="27"/>
    <n v="0"/>
    <n v="153"/>
  </r>
  <r>
    <x v="0"/>
    <x v="0"/>
    <s v="WA"/>
    <x v="3"/>
    <n v="2011"/>
    <n v="2011"/>
    <n v="19783988"/>
    <n v="1"/>
    <x v="0"/>
    <s v="I"/>
    <n v="29"/>
    <n v="29"/>
    <n v="0"/>
    <n v="5"/>
  </r>
  <r>
    <x v="1"/>
    <x v="0"/>
    <s v="WA"/>
    <x v="3"/>
    <n v="2011"/>
    <n v="2011"/>
    <n v="18988485"/>
    <n v="1"/>
    <x v="0"/>
    <s v="I"/>
    <n v="6"/>
    <n v="6"/>
    <n v="0"/>
    <n v="68"/>
  </r>
  <r>
    <x v="0"/>
    <x v="1"/>
    <s v="WA"/>
    <x v="3"/>
    <n v="2011"/>
    <n v="2011"/>
    <n v="500003600"/>
    <n v="1"/>
    <x v="1"/>
    <s v="I"/>
    <n v="0"/>
    <n v="0"/>
    <n v="0"/>
    <n v="2"/>
  </r>
  <r>
    <x v="0"/>
    <x v="1"/>
    <s v="WA"/>
    <x v="3"/>
    <n v="2011"/>
    <n v="2011"/>
    <n v="411868810"/>
    <n v="1"/>
    <x v="1"/>
    <s v="I"/>
    <n v="15"/>
    <n v="15"/>
    <n v="0"/>
    <n v="5"/>
  </r>
  <r>
    <x v="0"/>
    <x v="0"/>
    <s v="WA"/>
    <x v="3"/>
    <n v="2011"/>
    <n v="2011"/>
    <n v="17734268"/>
    <n v="1"/>
    <x v="0"/>
    <s v="I"/>
    <n v="3"/>
    <n v="3"/>
    <n v="0"/>
    <n v="280"/>
  </r>
  <r>
    <x v="1"/>
    <x v="0"/>
    <s v="WA"/>
    <x v="3"/>
    <n v="2011"/>
    <n v="2011"/>
    <n v="500065368"/>
    <n v="3"/>
    <x v="0"/>
    <s v="I"/>
    <n v="81"/>
    <n v="27"/>
    <n v="0"/>
    <n v="67"/>
  </r>
  <r>
    <x v="0"/>
    <x v="1"/>
    <s v="WA"/>
    <x v="3"/>
    <n v="2011"/>
    <n v="2011"/>
    <n v="17814085"/>
    <n v="2"/>
    <x v="1"/>
    <s v="I"/>
    <n v="59"/>
    <n v="29.5"/>
    <n v="0"/>
    <n v="16"/>
  </r>
  <r>
    <x v="0"/>
    <x v="0"/>
    <s v="WA"/>
    <x v="3"/>
    <n v="2011"/>
    <n v="2011"/>
    <n v="17178199"/>
    <n v="2"/>
    <x v="0"/>
    <s v="I"/>
    <n v="39"/>
    <n v="19.5"/>
    <n v="0"/>
    <n v="170"/>
  </r>
  <r>
    <x v="0"/>
    <x v="1"/>
    <s v="WA"/>
    <x v="3"/>
    <n v="2011"/>
    <n v="2011"/>
    <n v="402537776"/>
    <n v="2"/>
    <x v="1"/>
    <s v="I"/>
    <n v="42"/>
    <n v="21"/>
    <n v="0"/>
    <n v="98"/>
  </r>
  <r>
    <x v="1"/>
    <x v="0"/>
    <s v="WA"/>
    <x v="3"/>
    <n v="2011"/>
    <n v="2011"/>
    <n v="15072250"/>
    <n v="1"/>
    <x v="0"/>
    <s v="I"/>
    <n v="28"/>
    <n v="28"/>
    <n v="0"/>
    <n v="10"/>
  </r>
  <r>
    <x v="0"/>
    <x v="0"/>
    <s v="WA"/>
    <x v="3"/>
    <n v="2011"/>
    <n v="2011"/>
    <n v="15959260"/>
    <n v="1"/>
    <x v="0"/>
    <s v="I"/>
    <n v="46"/>
    <n v="46"/>
    <n v="0"/>
    <n v="152"/>
  </r>
  <r>
    <x v="0"/>
    <x v="0"/>
    <s v="WA"/>
    <x v="3"/>
    <n v="2011"/>
    <n v="2011"/>
    <n v="15111457"/>
    <n v="1"/>
    <x v="0"/>
    <s v="I"/>
    <n v="0"/>
    <n v="0"/>
    <n v="0"/>
    <n v="990"/>
  </r>
  <r>
    <x v="0"/>
    <x v="0"/>
    <s v="WA"/>
    <x v="3"/>
    <n v="2011"/>
    <n v="2011"/>
    <n v="15210599"/>
    <n v="1"/>
    <x v="0"/>
    <s v="I"/>
    <n v="14"/>
    <n v="14"/>
    <n v="0"/>
    <n v="20"/>
  </r>
  <r>
    <x v="0"/>
    <x v="0"/>
    <s v="WA"/>
    <x v="3"/>
    <n v="2011"/>
    <n v="2011"/>
    <n v="14926389"/>
    <n v="1"/>
    <x v="0"/>
    <s v="I"/>
    <n v="9"/>
    <n v="9"/>
    <n v="0"/>
    <n v="250"/>
  </r>
  <r>
    <x v="0"/>
    <x v="0"/>
    <s v="WA"/>
    <x v="3"/>
    <n v="2011"/>
    <n v="2011"/>
    <n v="15067634"/>
    <n v="1"/>
    <x v="0"/>
    <s v="I"/>
    <n v="0"/>
    <n v="0"/>
    <n v="0"/>
    <n v="34"/>
  </r>
  <r>
    <x v="0"/>
    <x v="0"/>
    <s v="WA"/>
    <x v="3"/>
    <n v="2011"/>
    <n v="2011"/>
    <n v="500171660"/>
    <n v="1"/>
    <x v="0"/>
    <s v="I"/>
    <n v="21"/>
    <n v="21"/>
    <n v="0"/>
    <n v="117"/>
  </r>
  <r>
    <x v="0"/>
    <x v="0"/>
    <s v="WA"/>
    <x v="3"/>
    <n v="2011"/>
    <n v="2011"/>
    <n v="500067367"/>
    <n v="2"/>
    <x v="0"/>
    <s v="I"/>
    <n v="59"/>
    <n v="29.5"/>
    <n v="0"/>
    <n v="196"/>
  </r>
  <r>
    <x v="0"/>
    <x v="0"/>
    <s v="WA"/>
    <x v="3"/>
    <n v="2011"/>
    <n v="2011"/>
    <n v="19835293"/>
    <n v="1"/>
    <x v="0"/>
    <s v="I"/>
    <n v="30"/>
    <n v="30"/>
    <n v="0"/>
    <n v="1"/>
  </r>
  <r>
    <x v="0"/>
    <x v="0"/>
    <s v="WA"/>
    <x v="3"/>
    <n v="2011"/>
    <n v="2011"/>
    <n v="500158498"/>
    <n v="3"/>
    <x v="0"/>
    <s v="I"/>
    <n v="77"/>
    <n v="25.666666666666668"/>
    <n v="0"/>
    <n v="10"/>
  </r>
  <r>
    <x v="0"/>
    <x v="0"/>
    <s v="WA"/>
    <x v="3"/>
    <n v="2011"/>
    <n v="2011"/>
    <n v="500054031"/>
    <n v="1"/>
    <x v="0"/>
    <s v="I"/>
    <n v="0"/>
    <n v="0"/>
    <n v="0"/>
    <n v="8"/>
  </r>
  <r>
    <x v="1"/>
    <x v="1"/>
    <s v="WA"/>
    <x v="3"/>
    <n v="2011"/>
    <n v="2011"/>
    <n v="14035627"/>
    <n v="1"/>
    <x v="1"/>
    <s v="I"/>
    <n v="33"/>
    <n v="33"/>
    <n v="0"/>
    <n v="3"/>
  </r>
  <r>
    <x v="0"/>
    <x v="0"/>
    <s v="WA"/>
    <x v="3"/>
    <n v="2011"/>
    <n v="2011"/>
    <n v="19903695"/>
    <n v="1"/>
    <x v="0"/>
    <s v="I"/>
    <n v="20"/>
    <n v="20"/>
    <n v="0"/>
    <n v="650"/>
  </r>
  <r>
    <x v="0"/>
    <x v="0"/>
    <s v="WA"/>
    <x v="3"/>
    <n v="2011"/>
    <n v="2011"/>
    <n v="19628947"/>
    <n v="3"/>
    <x v="0"/>
    <s v="I"/>
    <n v="68"/>
    <n v="22.666666666666664"/>
    <n v="0"/>
    <n v="80"/>
  </r>
  <r>
    <x v="0"/>
    <x v="0"/>
    <s v="WA"/>
    <x v="3"/>
    <n v="2011"/>
    <n v="2011"/>
    <n v="19912405"/>
    <n v="2"/>
    <x v="0"/>
    <s v="I"/>
    <n v="36"/>
    <n v="18"/>
    <n v="0"/>
    <n v="667"/>
  </r>
  <r>
    <x v="0"/>
    <x v="0"/>
    <s v="WA"/>
    <x v="3"/>
    <n v="2011"/>
    <n v="2011"/>
    <n v="446344027"/>
    <n v="4"/>
    <x v="0"/>
    <s v="I"/>
    <n v="108"/>
    <n v="27"/>
    <n v="0"/>
    <n v="425"/>
  </r>
  <r>
    <x v="0"/>
    <x v="0"/>
    <s v="WA"/>
    <x v="3"/>
    <n v="2011"/>
    <n v="2011"/>
    <n v="19664740"/>
    <n v="1"/>
    <x v="0"/>
    <s v="I"/>
    <n v="0"/>
    <n v="0"/>
    <n v="0"/>
    <n v="10"/>
  </r>
  <r>
    <x v="1"/>
    <x v="0"/>
    <s v="WA"/>
    <x v="3"/>
    <n v="2011"/>
    <n v="2011"/>
    <n v="18901110"/>
    <n v="2"/>
    <x v="0"/>
    <s v="I"/>
    <n v="55"/>
    <n v="27.5"/>
    <n v="0"/>
    <n v="540"/>
  </r>
  <r>
    <x v="0"/>
    <x v="0"/>
    <s v="WA"/>
    <x v="3"/>
    <n v="2011"/>
    <n v="2011"/>
    <n v="14137927"/>
    <n v="1"/>
    <x v="0"/>
    <s v="I"/>
    <n v="15"/>
    <n v="15"/>
    <n v="0"/>
    <n v="1"/>
  </r>
  <r>
    <x v="1"/>
    <x v="1"/>
    <s v="WA"/>
    <x v="3"/>
    <n v="2011"/>
    <n v="2011"/>
    <n v="500240644"/>
    <n v="2"/>
    <x v="1"/>
    <s v="I"/>
    <n v="95"/>
    <n v="47.5"/>
    <n v="0"/>
    <n v="2385"/>
  </r>
  <r>
    <x v="0"/>
    <x v="0"/>
    <s v="WA"/>
    <x v="3"/>
    <n v="2011"/>
    <n v="2011"/>
    <n v="18200210"/>
    <n v="1"/>
    <x v="0"/>
    <s v="I"/>
    <n v="30"/>
    <n v="30"/>
    <n v="0"/>
    <n v="10"/>
  </r>
  <r>
    <x v="0"/>
    <x v="0"/>
    <s v="WA"/>
    <x v="3"/>
    <n v="2011"/>
    <n v="2011"/>
    <n v="18332555"/>
    <n v="3"/>
    <x v="0"/>
    <s v="I"/>
    <n v="66"/>
    <n v="22"/>
    <n v="0"/>
    <n v="475"/>
  </r>
  <r>
    <x v="0"/>
    <x v="1"/>
    <s v="WA"/>
    <x v="3"/>
    <n v="2011"/>
    <n v="2011"/>
    <n v="433987215"/>
    <n v="1"/>
    <x v="1"/>
    <s v="I"/>
    <n v="31"/>
    <n v="31"/>
    <n v="0"/>
    <n v="64"/>
  </r>
  <r>
    <x v="0"/>
    <x v="0"/>
    <s v="WA"/>
    <x v="3"/>
    <n v="2011"/>
    <n v="2011"/>
    <n v="500158218"/>
    <n v="1"/>
    <x v="0"/>
    <s v="I"/>
    <n v="0"/>
    <n v="0"/>
    <n v="0"/>
    <n v="25"/>
  </r>
  <r>
    <x v="0"/>
    <x v="1"/>
    <s v="WA"/>
    <x v="3"/>
    <n v="2011"/>
    <n v="2011"/>
    <n v="18707551"/>
    <n v="1"/>
    <x v="1"/>
    <s v="I"/>
    <n v="17"/>
    <n v="17"/>
    <n v="0"/>
    <n v="1"/>
  </r>
  <r>
    <x v="1"/>
    <x v="0"/>
    <s v="WA"/>
    <x v="3"/>
    <n v="2011"/>
    <n v="2011"/>
    <n v="19140132"/>
    <n v="1"/>
    <x v="0"/>
    <s v="I"/>
    <n v="28"/>
    <n v="28"/>
    <n v="0"/>
    <n v="4"/>
  </r>
  <r>
    <x v="0"/>
    <x v="0"/>
    <s v="WA"/>
    <x v="3"/>
    <n v="2011"/>
    <n v="2011"/>
    <n v="19140735"/>
    <n v="1"/>
    <x v="0"/>
    <s v="I"/>
    <n v="7"/>
    <n v="7"/>
    <n v="0"/>
    <n v="250"/>
  </r>
  <r>
    <x v="0"/>
    <x v="0"/>
    <s v="WA"/>
    <x v="3"/>
    <n v="2011"/>
    <n v="2011"/>
    <n v="18121608"/>
    <n v="1"/>
    <x v="0"/>
    <s v="I"/>
    <n v="1"/>
    <n v="1"/>
    <n v="0"/>
    <n v="20"/>
  </r>
  <r>
    <x v="0"/>
    <x v="0"/>
    <s v="WA"/>
    <x v="3"/>
    <n v="2011"/>
    <n v="2011"/>
    <n v="18051339"/>
    <n v="1"/>
    <x v="0"/>
    <s v="I"/>
    <n v="0"/>
    <n v="0"/>
    <n v="0"/>
    <n v="50"/>
  </r>
  <r>
    <x v="0"/>
    <x v="0"/>
    <s v="WA"/>
    <x v="3"/>
    <n v="2011"/>
    <n v="2011"/>
    <n v="17015167"/>
    <n v="1"/>
    <x v="0"/>
    <s v="I"/>
    <n v="24"/>
    <n v="24"/>
    <n v="0"/>
    <n v="94"/>
  </r>
  <r>
    <x v="0"/>
    <x v="0"/>
    <s v="WA"/>
    <x v="3"/>
    <n v="2011"/>
    <n v="2011"/>
    <n v="500246882"/>
    <n v="5"/>
    <x v="0"/>
    <s v="I"/>
    <n v="154"/>
    <n v="30.8"/>
    <n v="0"/>
    <n v="161"/>
  </r>
  <r>
    <x v="0"/>
    <x v="0"/>
    <s v="WA"/>
    <x v="3"/>
    <n v="2011"/>
    <n v="2011"/>
    <n v="17001820"/>
    <n v="4"/>
    <x v="0"/>
    <s v="I"/>
    <n v="120"/>
    <n v="30"/>
    <n v="0"/>
    <n v="1060"/>
  </r>
  <r>
    <x v="0"/>
    <x v="0"/>
    <s v="WA"/>
    <x v="3"/>
    <n v="2011"/>
    <n v="2011"/>
    <n v="17119734"/>
    <n v="2"/>
    <x v="0"/>
    <s v="I"/>
    <n v="55"/>
    <n v="27.5"/>
    <n v="0"/>
    <n v="690"/>
  </r>
  <r>
    <x v="0"/>
    <x v="1"/>
    <s v="WA"/>
    <x v="3"/>
    <n v="2011"/>
    <n v="2011"/>
    <n v="17221983"/>
    <n v="3"/>
    <x v="1"/>
    <s v="I"/>
    <n v="93"/>
    <n v="31"/>
    <n v="0"/>
    <n v="8"/>
  </r>
  <r>
    <x v="0"/>
    <x v="1"/>
    <s v="WA"/>
    <x v="3"/>
    <n v="2011"/>
    <n v="2011"/>
    <n v="500197871"/>
    <n v="1"/>
    <x v="1"/>
    <s v="I"/>
    <n v="0"/>
    <n v="0"/>
    <n v="0"/>
    <n v="35"/>
  </r>
  <r>
    <x v="0"/>
    <x v="0"/>
    <s v="WA"/>
    <x v="3"/>
    <n v="2011"/>
    <n v="2011"/>
    <n v="16858406"/>
    <n v="1"/>
    <x v="0"/>
    <s v="I"/>
    <n v="0"/>
    <n v="0"/>
    <n v="0"/>
    <n v="760"/>
  </r>
  <r>
    <x v="0"/>
    <x v="0"/>
    <s v="WA"/>
    <x v="3"/>
    <n v="2011"/>
    <n v="2011"/>
    <n v="14767695"/>
    <n v="2"/>
    <x v="0"/>
    <s v="I"/>
    <n v="43"/>
    <n v="21.5"/>
    <n v="0"/>
    <n v="1103"/>
  </r>
  <r>
    <x v="0"/>
    <x v="1"/>
    <s v="WA"/>
    <x v="3"/>
    <n v="2011"/>
    <n v="2011"/>
    <n v="500097580"/>
    <n v="1"/>
    <x v="1"/>
    <s v="I"/>
    <n v="30"/>
    <n v="30"/>
    <n v="0"/>
    <n v="8"/>
  </r>
  <r>
    <x v="0"/>
    <x v="0"/>
    <s v="WA"/>
    <x v="3"/>
    <n v="2011"/>
    <n v="2011"/>
    <n v="15943793"/>
    <n v="1"/>
    <x v="0"/>
    <s v="I"/>
    <n v="2"/>
    <n v="2"/>
    <n v="0"/>
    <n v="30"/>
  </r>
  <r>
    <x v="0"/>
    <x v="1"/>
    <s v="WA"/>
    <x v="3"/>
    <n v="2011"/>
    <n v="2011"/>
    <n v="16283223"/>
    <n v="3"/>
    <x v="1"/>
    <s v="I"/>
    <n v="72"/>
    <n v="24"/>
    <n v="0"/>
    <n v="23"/>
  </r>
  <r>
    <x v="0"/>
    <x v="1"/>
    <s v="WA"/>
    <x v="3"/>
    <n v="2011"/>
    <n v="2011"/>
    <n v="16118157"/>
    <n v="1"/>
    <x v="1"/>
    <s v="I"/>
    <n v="13"/>
    <n v="13"/>
    <n v="0"/>
    <n v="2"/>
  </r>
  <r>
    <x v="0"/>
    <x v="0"/>
    <s v="WA"/>
    <x v="3"/>
    <n v="2011"/>
    <n v="2011"/>
    <n v="16118918"/>
    <n v="1"/>
    <x v="0"/>
    <s v="I"/>
    <n v="3"/>
    <n v="3"/>
    <n v="0"/>
    <n v="57"/>
  </r>
  <r>
    <x v="0"/>
    <x v="0"/>
    <s v="WA"/>
    <x v="3"/>
    <n v="2011"/>
    <n v="2011"/>
    <n v="15282212"/>
    <n v="2"/>
    <x v="0"/>
    <s v="I"/>
    <n v="31"/>
    <n v="15.5"/>
    <n v="0"/>
    <n v="229"/>
  </r>
  <r>
    <x v="0"/>
    <x v="0"/>
    <s v="WA"/>
    <x v="3"/>
    <n v="2011"/>
    <n v="2011"/>
    <n v="15815488"/>
    <n v="1"/>
    <x v="0"/>
    <s v="I"/>
    <n v="10"/>
    <n v="10"/>
    <n v="0"/>
    <n v="10"/>
  </r>
  <r>
    <x v="0"/>
    <x v="0"/>
    <s v="WA"/>
    <x v="3"/>
    <n v="2011"/>
    <n v="2011"/>
    <n v="17624787"/>
    <n v="1"/>
    <x v="0"/>
    <s v="I"/>
    <n v="1"/>
    <n v="1"/>
    <n v="0"/>
    <n v="11"/>
  </r>
  <r>
    <x v="0"/>
    <x v="0"/>
    <s v="WA"/>
    <x v="3"/>
    <n v="2011"/>
    <n v="2011"/>
    <n v="500036576"/>
    <n v="1"/>
    <x v="0"/>
    <s v="I"/>
    <n v="0"/>
    <n v="0"/>
    <n v="0"/>
    <n v="20"/>
  </r>
  <r>
    <x v="0"/>
    <x v="1"/>
    <s v="WA"/>
    <x v="3"/>
    <n v="2011"/>
    <n v="2011"/>
    <n v="500041507"/>
    <n v="1"/>
    <x v="1"/>
    <s v="I"/>
    <n v="0"/>
    <n v="0"/>
    <n v="0"/>
    <n v="3"/>
  </r>
  <r>
    <x v="0"/>
    <x v="0"/>
    <s v="WA"/>
    <x v="3"/>
    <n v="2011"/>
    <n v="2011"/>
    <n v="19892973"/>
    <n v="1"/>
    <x v="0"/>
    <s v="I"/>
    <n v="16"/>
    <n v="16"/>
    <n v="0"/>
    <n v="180"/>
  </r>
  <r>
    <x v="0"/>
    <x v="1"/>
    <s v="WA"/>
    <x v="3"/>
    <n v="2011"/>
    <n v="2011"/>
    <n v="500224560"/>
    <n v="3"/>
    <x v="1"/>
    <s v="I"/>
    <n v="70"/>
    <n v="23.333333333333332"/>
    <n v="0"/>
    <n v="12"/>
  </r>
  <r>
    <x v="0"/>
    <x v="0"/>
    <s v="WA"/>
    <x v="3"/>
    <n v="2011"/>
    <n v="2011"/>
    <n v="446355264"/>
    <n v="1"/>
    <x v="0"/>
    <s v="I"/>
    <n v="17"/>
    <n v="17"/>
    <n v="0"/>
    <n v="9"/>
  </r>
  <r>
    <x v="0"/>
    <x v="0"/>
    <s v="WA"/>
    <x v="3"/>
    <n v="2011"/>
    <n v="2011"/>
    <n v="15554363"/>
    <n v="2"/>
    <x v="0"/>
    <s v="I"/>
    <n v="46"/>
    <n v="23"/>
    <n v="0"/>
    <n v="222"/>
  </r>
  <r>
    <x v="0"/>
    <x v="0"/>
    <s v="WA"/>
    <x v="3"/>
    <n v="2011"/>
    <n v="2011"/>
    <n v="18125402"/>
    <n v="1"/>
    <x v="0"/>
    <s v="I"/>
    <n v="33"/>
    <n v="33"/>
    <n v="0"/>
    <n v="1"/>
  </r>
  <r>
    <x v="0"/>
    <x v="0"/>
    <s v="WA"/>
    <x v="3"/>
    <n v="2011"/>
    <n v="2011"/>
    <n v="19960327"/>
    <n v="1"/>
    <x v="0"/>
    <s v="I"/>
    <n v="0"/>
    <n v="0"/>
    <n v="0"/>
    <n v="1700"/>
  </r>
  <r>
    <x v="0"/>
    <x v="1"/>
    <s v="WA"/>
    <x v="3"/>
    <n v="2011"/>
    <n v="2011"/>
    <n v="366854401"/>
    <n v="1"/>
    <x v="1"/>
    <s v="I"/>
    <n v="0"/>
    <n v="0"/>
    <n v="0"/>
    <n v="1"/>
  </r>
  <r>
    <x v="0"/>
    <x v="0"/>
    <s v="WA"/>
    <x v="3"/>
    <n v="2011"/>
    <n v="2011"/>
    <n v="19137853"/>
    <n v="1"/>
    <x v="0"/>
    <s v="I"/>
    <n v="2"/>
    <n v="2"/>
    <n v="0"/>
    <n v="6"/>
  </r>
  <r>
    <x v="0"/>
    <x v="1"/>
    <s v="WA"/>
    <x v="3"/>
    <n v="2011"/>
    <n v="2011"/>
    <n v="18615650"/>
    <n v="1"/>
    <x v="1"/>
    <s v="I"/>
    <n v="35"/>
    <n v="35"/>
    <n v="0"/>
    <n v="5"/>
  </r>
  <r>
    <x v="0"/>
    <x v="0"/>
    <s v="WA"/>
    <x v="3"/>
    <n v="2011"/>
    <n v="2011"/>
    <n v="500044920"/>
    <n v="8"/>
    <x v="0"/>
    <s v="I"/>
    <n v="242"/>
    <n v="30.25"/>
    <n v="0"/>
    <n v="220"/>
  </r>
  <r>
    <x v="0"/>
    <x v="0"/>
    <s v="WA"/>
    <x v="3"/>
    <n v="2011"/>
    <n v="2011"/>
    <n v="500222701"/>
    <n v="1"/>
    <x v="0"/>
    <s v="I"/>
    <n v="0"/>
    <n v="0"/>
    <n v="0"/>
    <n v="280"/>
  </r>
  <r>
    <x v="0"/>
    <x v="0"/>
    <s v="WA"/>
    <x v="3"/>
    <n v="2011"/>
    <n v="2011"/>
    <n v="19783838"/>
    <n v="1"/>
    <x v="0"/>
    <s v="I"/>
    <n v="3"/>
    <n v="3"/>
    <n v="0"/>
    <n v="58"/>
  </r>
  <r>
    <x v="0"/>
    <x v="0"/>
    <s v="WA"/>
    <x v="3"/>
    <n v="2011"/>
    <n v="2011"/>
    <n v="18604584"/>
    <n v="5"/>
    <x v="0"/>
    <s v="I"/>
    <n v="139"/>
    <n v="27.8"/>
    <n v="0"/>
    <n v="200"/>
  </r>
  <r>
    <x v="0"/>
    <x v="0"/>
    <s v="WA"/>
    <x v="3"/>
    <n v="2011"/>
    <n v="2011"/>
    <n v="395539205"/>
    <n v="1"/>
    <x v="0"/>
    <s v="I"/>
    <n v="7"/>
    <n v="7"/>
    <n v="0"/>
    <n v="10"/>
  </r>
  <r>
    <x v="0"/>
    <x v="0"/>
    <s v="WA"/>
    <x v="3"/>
    <n v="2011"/>
    <n v="2011"/>
    <n v="16746824"/>
    <n v="1"/>
    <x v="0"/>
    <s v="I"/>
    <n v="23"/>
    <n v="23"/>
    <n v="0"/>
    <n v="109"/>
  </r>
  <r>
    <x v="0"/>
    <x v="1"/>
    <s v="WA"/>
    <x v="3"/>
    <n v="2011"/>
    <n v="2011"/>
    <n v="19639648"/>
    <n v="3"/>
    <x v="1"/>
    <s v="I"/>
    <n v="65"/>
    <n v="21.666666666666664"/>
    <n v="0"/>
    <n v="19"/>
  </r>
  <r>
    <x v="0"/>
    <x v="0"/>
    <s v="WA"/>
    <x v="3"/>
    <n v="2011"/>
    <n v="2011"/>
    <n v="18964347"/>
    <n v="1"/>
    <x v="0"/>
    <s v="I"/>
    <n v="0"/>
    <n v="0"/>
    <n v="0"/>
    <n v="20"/>
  </r>
  <r>
    <x v="0"/>
    <x v="0"/>
    <s v="WA"/>
    <x v="3"/>
    <n v="2011"/>
    <n v="2011"/>
    <n v="500142311"/>
    <n v="1"/>
    <x v="0"/>
    <s v="I"/>
    <n v="0"/>
    <n v="0"/>
    <n v="0"/>
    <n v="55"/>
  </r>
  <r>
    <x v="0"/>
    <x v="0"/>
    <s v="WA"/>
    <x v="3"/>
    <n v="2011"/>
    <n v="2011"/>
    <n v="18691923"/>
    <n v="1"/>
    <x v="0"/>
    <s v="I"/>
    <n v="0"/>
    <n v="0"/>
    <n v="0"/>
    <n v="24"/>
  </r>
  <r>
    <x v="0"/>
    <x v="0"/>
    <s v="WA"/>
    <x v="3"/>
    <n v="2011"/>
    <n v="2011"/>
    <n v="18261839"/>
    <n v="1"/>
    <x v="0"/>
    <s v="I"/>
    <n v="13"/>
    <n v="13"/>
    <n v="0"/>
    <n v="81"/>
  </r>
  <r>
    <x v="0"/>
    <x v="0"/>
    <s v="WA"/>
    <x v="3"/>
    <n v="2011"/>
    <n v="2011"/>
    <n v="17174072"/>
    <n v="1"/>
    <x v="0"/>
    <s v="I"/>
    <n v="63"/>
    <n v="63"/>
    <n v="0"/>
    <n v="10"/>
  </r>
  <r>
    <x v="0"/>
    <x v="0"/>
    <s v="WA"/>
    <x v="3"/>
    <n v="2011"/>
    <n v="2011"/>
    <n v="18378558"/>
    <n v="1"/>
    <x v="0"/>
    <s v="I"/>
    <n v="25"/>
    <n v="25"/>
    <n v="0"/>
    <n v="160"/>
  </r>
  <r>
    <x v="0"/>
    <x v="1"/>
    <s v="WA"/>
    <x v="3"/>
    <n v="2011"/>
    <n v="2011"/>
    <n v="500249614"/>
    <n v="1"/>
    <x v="1"/>
    <s v="I"/>
    <n v="2"/>
    <n v="2"/>
    <n v="0"/>
    <n v="3"/>
  </r>
  <r>
    <x v="1"/>
    <x v="0"/>
    <s v="WA"/>
    <x v="3"/>
    <n v="2011"/>
    <n v="2011"/>
    <n v="500270425"/>
    <n v="1"/>
    <x v="0"/>
    <s v="I"/>
    <n v="9"/>
    <n v="9"/>
    <n v="0"/>
    <n v="3"/>
  </r>
  <r>
    <x v="0"/>
    <x v="1"/>
    <s v="WA"/>
    <x v="3"/>
    <n v="2011"/>
    <n v="2011"/>
    <n v="17437762"/>
    <n v="1"/>
    <x v="1"/>
    <s v="I"/>
    <n v="33"/>
    <n v="33"/>
    <n v="0"/>
    <n v="1"/>
  </r>
  <r>
    <x v="0"/>
    <x v="0"/>
    <s v="WA"/>
    <x v="3"/>
    <n v="2011"/>
    <n v="2011"/>
    <n v="16413436"/>
    <n v="2"/>
    <x v="0"/>
    <s v="I"/>
    <n v="36"/>
    <n v="18"/>
    <n v="0"/>
    <n v="1110"/>
  </r>
  <r>
    <x v="0"/>
    <x v="0"/>
    <s v="WA"/>
    <x v="3"/>
    <n v="2011"/>
    <n v="2011"/>
    <n v="16298264"/>
    <n v="1"/>
    <x v="0"/>
    <s v="I"/>
    <n v="0"/>
    <n v="0"/>
    <n v="0"/>
    <n v="488"/>
  </r>
  <r>
    <x v="0"/>
    <x v="1"/>
    <s v="WA"/>
    <x v="3"/>
    <n v="2011"/>
    <n v="2011"/>
    <n v="500167483"/>
    <n v="1"/>
    <x v="1"/>
    <s v="I"/>
    <n v="30"/>
    <n v="30"/>
    <n v="0"/>
    <n v="12"/>
  </r>
  <r>
    <x v="0"/>
    <x v="1"/>
    <s v="WA"/>
    <x v="3"/>
    <n v="2011"/>
    <n v="2011"/>
    <n v="500196854"/>
    <n v="4"/>
    <x v="1"/>
    <s v="I"/>
    <n v="103"/>
    <n v="25.75"/>
    <n v="0"/>
    <n v="41"/>
  </r>
  <r>
    <x v="0"/>
    <x v="1"/>
    <s v="WA"/>
    <x v="3"/>
    <n v="2011"/>
    <n v="2011"/>
    <n v="15674120"/>
    <n v="1"/>
    <x v="2"/>
    <s v="I"/>
    <n v="1"/>
    <n v="1"/>
    <n v="0"/>
    <n v="9571"/>
  </r>
  <r>
    <x v="0"/>
    <x v="0"/>
    <s v="WA"/>
    <x v="3"/>
    <n v="2011"/>
    <n v="2011"/>
    <n v="19944766"/>
    <n v="1"/>
    <x v="0"/>
    <s v="I"/>
    <n v="33"/>
    <n v="33"/>
    <n v="0"/>
    <n v="10"/>
  </r>
  <r>
    <x v="0"/>
    <x v="0"/>
    <s v="WA"/>
    <x v="3"/>
    <n v="2011"/>
    <n v="2011"/>
    <n v="500090838"/>
    <n v="1"/>
    <x v="0"/>
    <s v="I"/>
    <n v="13"/>
    <n v="13"/>
    <n v="0"/>
    <n v="141"/>
  </r>
  <r>
    <x v="0"/>
    <x v="0"/>
    <s v="WA"/>
    <x v="3"/>
    <n v="2011"/>
    <n v="2011"/>
    <n v="333763220"/>
    <n v="1"/>
    <x v="0"/>
    <s v="I"/>
    <n v="21"/>
    <n v="21"/>
    <n v="0"/>
    <n v="139"/>
  </r>
  <r>
    <x v="0"/>
    <x v="0"/>
    <s v="WA"/>
    <x v="3"/>
    <n v="2011"/>
    <n v="2011"/>
    <n v="15811853"/>
    <n v="2"/>
    <x v="0"/>
    <s v="I"/>
    <n v="51"/>
    <n v="25.5"/>
    <n v="0"/>
    <n v="215"/>
  </r>
  <r>
    <x v="0"/>
    <x v="0"/>
    <s v="WA"/>
    <x v="3"/>
    <n v="2011"/>
    <n v="2011"/>
    <n v="393120085"/>
    <n v="1"/>
    <x v="0"/>
    <s v="I"/>
    <n v="1"/>
    <n v="1"/>
    <n v="0"/>
    <n v="4"/>
  </r>
  <r>
    <x v="0"/>
    <x v="0"/>
    <s v="WA"/>
    <x v="3"/>
    <n v="2011"/>
    <n v="2011"/>
    <n v="500221560"/>
    <n v="1"/>
    <x v="0"/>
    <s v="I"/>
    <n v="23"/>
    <n v="23"/>
    <n v="0"/>
    <n v="57"/>
  </r>
  <r>
    <x v="0"/>
    <x v="0"/>
    <s v="WA"/>
    <x v="3"/>
    <n v="2011"/>
    <n v="2011"/>
    <n v="16122702"/>
    <n v="1"/>
    <x v="0"/>
    <s v="I"/>
    <n v="30"/>
    <n v="30"/>
    <n v="0"/>
    <n v="18"/>
  </r>
  <r>
    <x v="0"/>
    <x v="0"/>
    <s v="WA"/>
    <x v="3"/>
    <n v="2011"/>
    <n v="2011"/>
    <n v="19788793"/>
    <n v="1"/>
    <x v="0"/>
    <s v="I"/>
    <n v="0"/>
    <n v="0"/>
    <n v="0"/>
    <n v="70"/>
  </r>
  <r>
    <x v="0"/>
    <x v="0"/>
    <s v="WA"/>
    <x v="3"/>
    <n v="2011"/>
    <n v="2011"/>
    <n v="17043068"/>
    <n v="1"/>
    <x v="0"/>
    <s v="I"/>
    <n v="31"/>
    <n v="31"/>
    <n v="0"/>
    <n v="421"/>
  </r>
  <r>
    <x v="0"/>
    <x v="0"/>
    <s v="WA"/>
    <x v="3"/>
    <n v="2011"/>
    <n v="2011"/>
    <n v="500186165"/>
    <n v="1"/>
    <x v="0"/>
    <s v="I"/>
    <n v="0"/>
    <n v="0"/>
    <n v="0"/>
    <n v="11"/>
  </r>
  <r>
    <x v="0"/>
    <x v="0"/>
    <s v="WA"/>
    <x v="3"/>
    <n v="2011"/>
    <n v="2011"/>
    <n v="19220801"/>
    <n v="1"/>
    <x v="0"/>
    <s v="I"/>
    <n v="33"/>
    <n v="33"/>
    <n v="0"/>
    <n v="10"/>
  </r>
  <r>
    <x v="0"/>
    <x v="0"/>
    <s v="WA"/>
    <x v="3"/>
    <n v="2011"/>
    <n v="2011"/>
    <n v="18660611"/>
    <n v="1"/>
    <x v="0"/>
    <s v="I"/>
    <n v="0"/>
    <n v="0"/>
    <n v="0"/>
    <n v="10"/>
  </r>
  <r>
    <x v="0"/>
    <x v="1"/>
    <s v="WA"/>
    <x v="3"/>
    <n v="2011"/>
    <n v="2011"/>
    <n v="500086125"/>
    <n v="1"/>
    <x v="1"/>
    <s v="I"/>
    <n v="23"/>
    <n v="23"/>
    <n v="0"/>
    <n v="2"/>
  </r>
  <r>
    <x v="0"/>
    <x v="0"/>
    <s v="WA"/>
    <x v="3"/>
    <n v="2011"/>
    <n v="2011"/>
    <n v="19672270"/>
    <n v="1"/>
    <x v="0"/>
    <s v="I"/>
    <n v="28"/>
    <n v="28"/>
    <n v="0"/>
    <n v="100"/>
  </r>
  <r>
    <x v="0"/>
    <x v="0"/>
    <s v="WA"/>
    <x v="3"/>
    <n v="2011"/>
    <n v="2011"/>
    <n v="17787938"/>
    <n v="1"/>
    <x v="0"/>
    <s v="I"/>
    <n v="24"/>
    <n v="24"/>
    <n v="0"/>
    <n v="120"/>
  </r>
  <r>
    <x v="0"/>
    <x v="1"/>
    <s v="WA"/>
    <x v="3"/>
    <n v="2011"/>
    <n v="2011"/>
    <n v="500104858"/>
    <n v="1"/>
    <x v="1"/>
    <s v="I"/>
    <n v="32"/>
    <n v="32"/>
    <n v="0"/>
    <n v="39"/>
  </r>
  <r>
    <x v="0"/>
    <x v="0"/>
    <s v="WA"/>
    <x v="3"/>
    <n v="2011"/>
    <n v="2012"/>
    <n v="19212261"/>
    <n v="3"/>
    <x v="0"/>
    <s v="I"/>
    <n v="49"/>
    <n v="16.333333333333332"/>
    <n v="0"/>
    <n v="270"/>
  </r>
  <r>
    <x v="0"/>
    <x v="0"/>
    <s v="WA"/>
    <x v="3"/>
    <n v="2011"/>
    <n v="2011"/>
    <n v="18918781"/>
    <n v="5"/>
    <x v="0"/>
    <s v="I"/>
    <n v="153"/>
    <n v="30.6"/>
    <n v="0"/>
    <n v="410"/>
  </r>
  <r>
    <x v="0"/>
    <x v="0"/>
    <s v="WA"/>
    <x v="3"/>
    <n v="2011"/>
    <n v="2011"/>
    <n v="19316315"/>
    <n v="1"/>
    <x v="0"/>
    <s v="I"/>
    <n v="8"/>
    <n v="8"/>
    <n v="0"/>
    <n v="10"/>
  </r>
  <r>
    <x v="0"/>
    <x v="0"/>
    <s v="WA"/>
    <x v="3"/>
    <n v="2011"/>
    <n v="2011"/>
    <n v="15214470"/>
    <n v="2"/>
    <x v="0"/>
    <s v="I"/>
    <n v="36"/>
    <n v="18"/>
    <n v="0"/>
    <n v="44"/>
  </r>
  <r>
    <x v="0"/>
    <x v="1"/>
    <s v="WA"/>
    <x v="3"/>
    <n v="2011"/>
    <n v="2011"/>
    <n v="17924635"/>
    <n v="2"/>
    <x v="1"/>
    <s v="I"/>
    <n v="42"/>
    <n v="21"/>
    <n v="0"/>
    <n v="13"/>
  </r>
  <r>
    <x v="0"/>
    <x v="0"/>
    <s v="WA"/>
    <x v="3"/>
    <n v="2011"/>
    <n v="2011"/>
    <n v="17497610"/>
    <n v="1"/>
    <x v="0"/>
    <s v="I"/>
    <n v="1"/>
    <n v="1"/>
    <n v="0"/>
    <n v="10"/>
  </r>
  <r>
    <x v="0"/>
    <x v="0"/>
    <s v="WA"/>
    <x v="3"/>
    <n v="2011"/>
    <n v="2011"/>
    <n v="18378206"/>
    <n v="1"/>
    <x v="0"/>
    <s v="I"/>
    <n v="0"/>
    <n v="0"/>
    <n v="0"/>
    <n v="60"/>
  </r>
  <r>
    <x v="0"/>
    <x v="0"/>
    <s v="WA"/>
    <x v="3"/>
    <n v="2011"/>
    <n v="2011"/>
    <n v="17815074"/>
    <n v="1"/>
    <x v="0"/>
    <s v="I"/>
    <n v="14"/>
    <n v="14"/>
    <n v="0"/>
    <n v="10"/>
  </r>
  <r>
    <x v="0"/>
    <x v="0"/>
    <s v="WA"/>
    <x v="3"/>
    <n v="2011"/>
    <n v="2011"/>
    <n v="18346205"/>
    <n v="1"/>
    <x v="0"/>
    <s v="I"/>
    <n v="5"/>
    <n v="5"/>
    <n v="0"/>
    <n v="173"/>
  </r>
  <r>
    <x v="0"/>
    <x v="1"/>
    <s v="WA"/>
    <x v="3"/>
    <n v="2011"/>
    <n v="2011"/>
    <n v="443232031"/>
    <n v="2"/>
    <x v="1"/>
    <s v="I"/>
    <n v="89"/>
    <n v="44.5"/>
    <n v="0"/>
    <n v="29"/>
  </r>
  <r>
    <x v="0"/>
    <x v="1"/>
    <s v="WA"/>
    <x v="3"/>
    <n v="2011"/>
    <n v="2011"/>
    <n v="500222559"/>
    <n v="1"/>
    <x v="1"/>
    <s v="I"/>
    <n v="10"/>
    <n v="10"/>
    <n v="0"/>
    <n v="4"/>
  </r>
  <r>
    <x v="0"/>
    <x v="1"/>
    <s v="WA"/>
    <x v="3"/>
    <n v="2011"/>
    <n v="2011"/>
    <n v="440294433"/>
    <n v="1"/>
    <x v="1"/>
    <s v="I"/>
    <n v="0"/>
    <n v="0"/>
    <n v="0"/>
    <n v="1"/>
  </r>
  <r>
    <x v="0"/>
    <x v="0"/>
    <s v="WA"/>
    <x v="3"/>
    <n v="2011"/>
    <n v="2011"/>
    <n v="16878616"/>
    <n v="1"/>
    <x v="0"/>
    <s v="I"/>
    <n v="9"/>
    <n v="9"/>
    <n v="0"/>
    <n v="323"/>
  </r>
  <r>
    <x v="0"/>
    <x v="1"/>
    <s v="WA"/>
    <x v="3"/>
    <n v="2011"/>
    <n v="2011"/>
    <n v="16880474"/>
    <n v="1"/>
    <x v="1"/>
    <s v="I"/>
    <n v="28"/>
    <n v="28"/>
    <n v="0"/>
    <n v="3"/>
  </r>
  <r>
    <x v="0"/>
    <x v="0"/>
    <s v="WA"/>
    <x v="3"/>
    <n v="2011"/>
    <n v="2011"/>
    <n v="500098868"/>
    <n v="4"/>
    <x v="0"/>
    <s v="I"/>
    <n v="120"/>
    <n v="30"/>
    <n v="0"/>
    <n v="493"/>
  </r>
  <r>
    <x v="0"/>
    <x v="1"/>
    <s v="WA"/>
    <x v="3"/>
    <n v="2011"/>
    <n v="2011"/>
    <n v="17137737"/>
    <n v="1"/>
    <x v="1"/>
    <s v="I"/>
    <n v="4"/>
    <n v="4"/>
    <n v="0"/>
    <n v="2"/>
  </r>
  <r>
    <x v="1"/>
    <x v="0"/>
    <s v="WA"/>
    <x v="3"/>
    <n v="2011"/>
    <n v="2011"/>
    <n v="16530352"/>
    <n v="1"/>
    <x v="0"/>
    <s v="I"/>
    <n v="20"/>
    <n v="20"/>
    <n v="0"/>
    <n v="40"/>
  </r>
  <r>
    <x v="0"/>
    <x v="0"/>
    <s v="WA"/>
    <x v="3"/>
    <n v="2011"/>
    <n v="2011"/>
    <n v="15623405"/>
    <n v="2"/>
    <x v="0"/>
    <s v="I"/>
    <n v="36"/>
    <n v="18"/>
    <n v="0"/>
    <n v="1260"/>
  </r>
  <r>
    <x v="0"/>
    <x v="1"/>
    <s v="WA"/>
    <x v="3"/>
    <n v="2011"/>
    <n v="2011"/>
    <n v="15986531"/>
    <n v="2"/>
    <x v="1"/>
    <s v="I"/>
    <n v="62"/>
    <n v="31"/>
    <n v="0"/>
    <n v="13"/>
  </r>
  <r>
    <x v="0"/>
    <x v="0"/>
    <s v="WA"/>
    <x v="3"/>
    <n v="2011"/>
    <n v="2011"/>
    <n v="16336794"/>
    <n v="1"/>
    <x v="0"/>
    <s v="I"/>
    <n v="30"/>
    <n v="30"/>
    <n v="0"/>
    <n v="10"/>
  </r>
  <r>
    <x v="0"/>
    <x v="1"/>
    <s v="WA"/>
    <x v="3"/>
    <n v="2011"/>
    <n v="2011"/>
    <n v="19420458"/>
    <n v="3"/>
    <x v="1"/>
    <s v="I"/>
    <n v="71"/>
    <n v="23.666666666666664"/>
    <n v="0"/>
    <n v="98"/>
  </r>
  <r>
    <x v="0"/>
    <x v="0"/>
    <s v="WA"/>
    <x v="3"/>
    <n v="2011"/>
    <n v="2011"/>
    <n v="16340315"/>
    <n v="1"/>
    <x v="0"/>
    <s v="I"/>
    <n v="0"/>
    <n v="0"/>
    <n v="0"/>
    <n v="10"/>
  </r>
  <r>
    <x v="1"/>
    <x v="0"/>
    <s v="WA"/>
    <x v="3"/>
    <n v="2011"/>
    <n v="2011"/>
    <n v="14762767"/>
    <n v="1"/>
    <x v="0"/>
    <s v="I"/>
    <n v="22"/>
    <n v="22"/>
    <n v="0"/>
    <n v="11"/>
  </r>
  <r>
    <x v="0"/>
    <x v="0"/>
    <s v="WA"/>
    <x v="3"/>
    <n v="2011"/>
    <n v="2011"/>
    <n v="15427305"/>
    <n v="1"/>
    <x v="0"/>
    <s v="I"/>
    <n v="0"/>
    <n v="0"/>
    <n v="0"/>
    <n v="590"/>
  </r>
  <r>
    <x v="0"/>
    <x v="1"/>
    <s v="WA"/>
    <x v="3"/>
    <n v="2011"/>
    <n v="2011"/>
    <n v="15760757"/>
    <n v="1"/>
    <x v="1"/>
    <s v="I"/>
    <n v="16"/>
    <n v="16"/>
    <n v="0"/>
    <n v="93"/>
  </r>
  <r>
    <x v="0"/>
    <x v="0"/>
    <s v="WA"/>
    <x v="3"/>
    <n v="2011"/>
    <n v="2011"/>
    <n v="500253405"/>
    <n v="1"/>
    <x v="0"/>
    <s v="I"/>
    <n v="0"/>
    <n v="0"/>
    <n v="0"/>
    <n v="122"/>
  </r>
  <r>
    <x v="0"/>
    <x v="1"/>
    <s v="WA"/>
    <x v="3"/>
    <n v="2011"/>
    <n v="2011"/>
    <n v="14872159"/>
    <n v="1"/>
    <x v="1"/>
    <s v="I"/>
    <n v="7"/>
    <n v="7"/>
    <n v="0"/>
    <n v="1"/>
  </r>
  <r>
    <x v="0"/>
    <x v="0"/>
    <s v="WA"/>
    <x v="3"/>
    <n v="2011"/>
    <n v="2011"/>
    <n v="14342497"/>
    <n v="1"/>
    <x v="0"/>
    <s v="I"/>
    <n v="3"/>
    <n v="3"/>
    <n v="0"/>
    <n v="6"/>
  </r>
  <r>
    <x v="0"/>
    <x v="1"/>
    <s v="WA"/>
    <x v="3"/>
    <n v="2011"/>
    <n v="2011"/>
    <n v="14505177"/>
    <n v="1"/>
    <x v="1"/>
    <s v="I"/>
    <n v="25"/>
    <n v="25"/>
    <n v="0"/>
    <n v="8"/>
  </r>
  <r>
    <x v="0"/>
    <x v="1"/>
    <s v="WA"/>
    <x v="3"/>
    <n v="2011"/>
    <n v="2011"/>
    <n v="17654112"/>
    <n v="1"/>
    <x v="1"/>
    <s v="I"/>
    <n v="29"/>
    <n v="29"/>
    <n v="0"/>
    <n v="5"/>
  </r>
  <r>
    <x v="0"/>
    <x v="0"/>
    <s v="WA"/>
    <x v="3"/>
    <n v="2011"/>
    <n v="2011"/>
    <n v="500259565"/>
    <n v="1"/>
    <x v="0"/>
    <s v="I"/>
    <n v="1"/>
    <n v="1"/>
    <n v="0"/>
    <n v="5"/>
  </r>
  <r>
    <x v="0"/>
    <x v="0"/>
    <s v="WA"/>
    <x v="3"/>
    <n v="2011"/>
    <n v="2011"/>
    <n v="500204902"/>
    <n v="1"/>
    <x v="0"/>
    <s v="I"/>
    <n v="28"/>
    <n v="28"/>
    <n v="0"/>
    <n v="161"/>
  </r>
  <r>
    <x v="0"/>
    <x v="0"/>
    <s v="WA"/>
    <x v="3"/>
    <n v="2011"/>
    <n v="2011"/>
    <n v="17015578"/>
    <n v="1"/>
    <x v="0"/>
    <s v="I"/>
    <n v="21"/>
    <n v="21"/>
    <n v="0"/>
    <n v="59"/>
  </r>
  <r>
    <x v="0"/>
    <x v="0"/>
    <s v="WA"/>
    <x v="3"/>
    <n v="2011"/>
    <n v="2011"/>
    <n v="17812273"/>
    <n v="1"/>
    <x v="0"/>
    <s v="I"/>
    <n v="12"/>
    <n v="12"/>
    <n v="0"/>
    <n v="83"/>
  </r>
  <r>
    <x v="0"/>
    <x v="0"/>
    <s v="WA"/>
    <x v="3"/>
    <n v="2011"/>
    <n v="2011"/>
    <n v="18917533"/>
    <n v="1"/>
    <x v="0"/>
    <s v="I"/>
    <n v="5"/>
    <n v="5"/>
    <n v="0"/>
    <n v="100"/>
  </r>
  <r>
    <x v="0"/>
    <x v="0"/>
    <s v="WA"/>
    <x v="3"/>
    <n v="2011"/>
    <n v="2011"/>
    <n v="19671926"/>
    <n v="1"/>
    <x v="0"/>
    <s v="I"/>
    <n v="30"/>
    <n v="30"/>
    <n v="0"/>
    <n v="190"/>
  </r>
  <r>
    <x v="0"/>
    <x v="0"/>
    <s v="WA"/>
    <x v="3"/>
    <n v="2011"/>
    <n v="2011"/>
    <n v="18943196"/>
    <n v="1"/>
    <x v="0"/>
    <s v="I"/>
    <n v="17"/>
    <n v="17"/>
    <n v="0"/>
    <n v="40"/>
  </r>
  <r>
    <x v="0"/>
    <x v="0"/>
    <s v="WA"/>
    <x v="3"/>
    <n v="2011"/>
    <n v="2011"/>
    <n v="19652243"/>
    <n v="1"/>
    <x v="0"/>
    <s v="I"/>
    <n v="12"/>
    <n v="12"/>
    <n v="0"/>
    <n v="10"/>
  </r>
  <r>
    <x v="0"/>
    <x v="1"/>
    <s v="WA"/>
    <x v="3"/>
    <n v="2011"/>
    <n v="2011"/>
    <n v="18946807"/>
    <n v="2"/>
    <x v="1"/>
    <s v="I"/>
    <n v="59"/>
    <n v="29.5"/>
    <n v="0"/>
    <n v="19"/>
  </r>
  <r>
    <x v="0"/>
    <x v="0"/>
    <s v="WA"/>
    <x v="3"/>
    <n v="2011"/>
    <n v="2011"/>
    <n v="19136200"/>
    <n v="1"/>
    <x v="0"/>
    <s v="I"/>
    <n v="3"/>
    <n v="3"/>
    <n v="0"/>
    <n v="13"/>
  </r>
  <r>
    <x v="0"/>
    <x v="1"/>
    <s v="WA"/>
    <x v="3"/>
    <n v="2011"/>
    <n v="2011"/>
    <n v="500077588"/>
    <n v="1"/>
    <x v="1"/>
    <s v="I"/>
    <n v="0"/>
    <n v="0"/>
    <n v="0"/>
    <n v="7"/>
  </r>
  <r>
    <x v="0"/>
    <x v="0"/>
    <s v="WA"/>
    <x v="3"/>
    <n v="2011"/>
    <n v="2011"/>
    <n v="18108215"/>
    <n v="1"/>
    <x v="0"/>
    <s v="I"/>
    <n v="0"/>
    <n v="0"/>
    <n v="0"/>
    <n v="27"/>
  </r>
  <r>
    <x v="0"/>
    <x v="0"/>
    <s v="WA"/>
    <x v="3"/>
    <n v="2011"/>
    <n v="2011"/>
    <n v="500191831"/>
    <n v="1"/>
    <x v="0"/>
    <s v="I"/>
    <n v="0"/>
    <n v="0"/>
    <n v="0"/>
    <n v="11"/>
  </r>
  <r>
    <x v="0"/>
    <x v="0"/>
    <s v="WA"/>
    <x v="3"/>
    <n v="2011"/>
    <n v="2011"/>
    <n v="500153153"/>
    <n v="1"/>
    <x v="0"/>
    <s v="I"/>
    <n v="0"/>
    <n v="0"/>
    <n v="0"/>
    <n v="30"/>
  </r>
  <r>
    <x v="0"/>
    <x v="0"/>
    <s v="WA"/>
    <x v="3"/>
    <n v="2011"/>
    <n v="2011"/>
    <n v="18091189"/>
    <n v="1"/>
    <x v="0"/>
    <s v="I"/>
    <n v="35"/>
    <n v="35"/>
    <n v="0"/>
    <n v="130"/>
  </r>
  <r>
    <x v="0"/>
    <x v="0"/>
    <s v="WA"/>
    <x v="3"/>
    <n v="2011"/>
    <n v="2011"/>
    <n v="17924357"/>
    <n v="1"/>
    <x v="0"/>
    <s v="I"/>
    <n v="0"/>
    <n v="0"/>
    <n v="0"/>
    <n v="20"/>
  </r>
  <r>
    <x v="0"/>
    <x v="0"/>
    <s v="WA"/>
    <x v="3"/>
    <n v="2011"/>
    <n v="2011"/>
    <n v="18413717"/>
    <n v="2"/>
    <x v="0"/>
    <s v="I"/>
    <n v="44"/>
    <n v="22"/>
    <n v="0"/>
    <n v="794"/>
  </r>
  <r>
    <x v="0"/>
    <x v="0"/>
    <s v="WA"/>
    <x v="3"/>
    <n v="2011"/>
    <n v="2011"/>
    <n v="446348931"/>
    <n v="1"/>
    <x v="0"/>
    <s v="I"/>
    <n v="34"/>
    <n v="34"/>
    <n v="0"/>
    <n v="222"/>
  </r>
  <r>
    <x v="0"/>
    <x v="0"/>
    <s v="WA"/>
    <x v="3"/>
    <n v="2011"/>
    <n v="2011"/>
    <n v="18351585"/>
    <n v="1"/>
    <x v="0"/>
    <s v="I"/>
    <n v="0"/>
    <n v="0"/>
    <n v="0"/>
    <n v="10"/>
  </r>
  <r>
    <x v="0"/>
    <x v="0"/>
    <s v="WA"/>
    <x v="3"/>
    <n v="2011"/>
    <n v="2011"/>
    <n v="17716482"/>
    <n v="1"/>
    <x v="0"/>
    <s v="I"/>
    <n v="0"/>
    <n v="0"/>
    <n v="0"/>
    <n v="20"/>
  </r>
  <r>
    <x v="0"/>
    <x v="0"/>
    <s v="WA"/>
    <x v="3"/>
    <n v="2011"/>
    <n v="2011"/>
    <n v="16887373"/>
    <n v="1"/>
    <x v="0"/>
    <s v="I"/>
    <n v="31"/>
    <n v="31"/>
    <n v="0"/>
    <n v="250"/>
  </r>
  <r>
    <x v="0"/>
    <x v="0"/>
    <s v="WA"/>
    <x v="3"/>
    <n v="2011"/>
    <n v="2011"/>
    <n v="16014630"/>
    <n v="1"/>
    <x v="0"/>
    <s v="I"/>
    <n v="8"/>
    <n v="8"/>
    <n v="0"/>
    <n v="110"/>
  </r>
  <r>
    <x v="0"/>
    <x v="0"/>
    <s v="WA"/>
    <x v="3"/>
    <n v="2011"/>
    <n v="2011"/>
    <n v="18505800"/>
    <n v="1"/>
    <x v="0"/>
    <s v="I"/>
    <n v="15"/>
    <n v="15"/>
    <n v="0"/>
    <n v="144"/>
  </r>
  <r>
    <x v="0"/>
    <x v="0"/>
    <s v="WA"/>
    <x v="3"/>
    <n v="2011"/>
    <n v="2011"/>
    <n v="19624030"/>
    <n v="1"/>
    <x v="0"/>
    <s v="I"/>
    <n v="4"/>
    <n v="4"/>
    <n v="0"/>
    <n v="20"/>
  </r>
  <r>
    <x v="0"/>
    <x v="0"/>
    <s v="WA"/>
    <x v="3"/>
    <n v="2011"/>
    <n v="2011"/>
    <n v="17832422"/>
    <n v="1"/>
    <x v="0"/>
    <s v="I"/>
    <n v="12"/>
    <n v="12"/>
    <n v="0"/>
    <n v="10"/>
  </r>
  <r>
    <x v="0"/>
    <x v="0"/>
    <s v="WA"/>
    <x v="3"/>
    <n v="2011"/>
    <n v="2011"/>
    <n v="16308415"/>
    <n v="1"/>
    <x v="0"/>
    <s v="I"/>
    <n v="17"/>
    <n v="17"/>
    <n v="0"/>
    <n v="229"/>
  </r>
  <r>
    <x v="0"/>
    <x v="0"/>
    <s v="WA"/>
    <x v="3"/>
    <n v="2011"/>
    <n v="2011"/>
    <n v="17085854"/>
    <n v="1"/>
    <x v="0"/>
    <s v="I"/>
    <n v="9"/>
    <n v="9"/>
    <n v="0"/>
    <n v="10"/>
  </r>
  <r>
    <x v="0"/>
    <x v="1"/>
    <s v="WA"/>
    <x v="3"/>
    <n v="2011"/>
    <n v="2011"/>
    <n v="14841639"/>
    <n v="1"/>
    <x v="1"/>
    <s v="I"/>
    <n v="19"/>
    <n v="19"/>
    <n v="0"/>
    <n v="4"/>
  </r>
  <r>
    <x v="0"/>
    <x v="0"/>
    <s v="WA"/>
    <x v="3"/>
    <n v="2011"/>
    <n v="2011"/>
    <n v="16882904"/>
    <n v="3"/>
    <x v="0"/>
    <s v="I"/>
    <n v="65"/>
    <n v="21.666666666666664"/>
    <n v="0"/>
    <n v="360"/>
  </r>
  <r>
    <x v="0"/>
    <x v="0"/>
    <s v="WA"/>
    <x v="3"/>
    <n v="2011"/>
    <n v="2011"/>
    <n v="15388297"/>
    <n v="1"/>
    <x v="0"/>
    <s v="I"/>
    <n v="2"/>
    <n v="2"/>
    <n v="0"/>
    <n v="1"/>
  </r>
  <r>
    <x v="0"/>
    <x v="0"/>
    <s v="WA"/>
    <x v="3"/>
    <n v="2011"/>
    <n v="2011"/>
    <n v="500258623"/>
    <n v="1"/>
    <x v="0"/>
    <s v="I"/>
    <n v="13"/>
    <n v="13"/>
    <n v="0"/>
    <n v="26"/>
  </r>
  <r>
    <x v="0"/>
    <x v="1"/>
    <s v="WA"/>
    <x v="3"/>
    <n v="2011"/>
    <n v="2011"/>
    <n v="13974371"/>
    <n v="4"/>
    <x v="1"/>
    <s v="I"/>
    <n v="108"/>
    <n v="27"/>
    <n v="0"/>
    <n v="14"/>
  </r>
  <r>
    <x v="0"/>
    <x v="0"/>
    <s v="WA"/>
    <x v="3"/>
    <n v="2011"/>
    <n v="2011"/>
    <n v="15698828"/>
    <n v="1"/>
    <x v="0"/>
    <s v="I"/>
    <n v="6"/>
    <n v="6"/>
    <n v="0"/>
    <n v="1"/>
  </r>
  <r>
    <x v="0"/>
    <x v="0"/>
    <s v="WA"/>
    <x v="3"/>
    <n v="2011"/>
    <n v="2011"/>
    <n v="17326042"/>
    <n v="1"/>
    <x v="0"/>
    <s v="I"/>
    <n v="1"/>
    <n v="1"/>
    <n v="0"/>
    <n v="52"/>
  </r>
  <r>
    <x v="0"/>
    <x v="0"/>
    <s v="WA"/>
    <x v="3"/>
    <n v="2011"/>
    <n v="2011"/>
    <n v="500055009"/>
    <n v="1"/>
    <x v="0"/>
    <s v="I"/>
    <n v="1"/>
    <n v="1"/>
    <n v="0"/>
    <n v="1"/>
  </r>
  <r>
    <x v="0"/>
    <x v="0"/>
    <s v="WA"/>
    <x v="3"/>
    <n v="2011"/>
    <n v="2011"/>
    <n v="19863463"/>
    <n v="1"/>
    <x v="0"/>
    <s v="I"/>
    <n v="2"/>
    <n v="2"/>
    <n v="0"/>
    <n v="9"/>
  </r>
  <r>
    <x v="0"/>
    <x v="0"/>
    <s v="WA"/>
    <x v="3"/>
    <n v="2011"/>
    <n v="2011"/>
    <n v="15866730"/>
    <n v="1"/>
    <x v="0"/>
    <s v="I"/>
    <n v="19"/>
    <n v="19"/>
    <n v="0"/>
    <n v="70"/>
  </r>
  <r>
    <x v="0"/>
    <x v="0"/>
    <s v="WA"/>
    <x v="3"/>
    <n v="2011"/>
    <n v="2011"/>
    <n v="19652243"/>
    <n v="1"/>
    <x v="0"/>
    <s v="I"/>
    <n v="29"/>
    <n v="29"/>
    <n v="0"/>
    <n v="46"/>
  </r>
  <r>
    <x v="0"/>
    <x v="1"/>
    <s v="WA"/>
    <x v="3"/>
    <n v="2011"/>
    <n v="2011"/>
    <n v="14358281"/>
    <n v="1"/>
    <x v="1"/>
    <s v="I"/>
    <n v="0"/>
    <n v="0"/>
    <n v="0"/>
    <n v="5"/>
  </r>
  <r>
    <x v="0"/>
    <x v="0"/>
    <s v="WA"/>
    <x v="3"/>
    <n v="2011"/>
    <n v="2011"/>
    <n v="380505677"/>
    <n v="2"/>
    <x v="0"/>
    <s v="I"/>
    <n v="36"/>
    <n v="18"/>
    <n v="0"/>
    <n v="318"/>
  </r>
  <r>
    <x v="0"/>
    <x v="0"/>
    <s v="WA"/>
    <x v="3"/>
    <n v="2011"/>
    <n v="2011"/>
    <n v="500185263"/>
    <n v="1"/>
    <x v="0"/>
    <s v="I"/>
    <n v="9"/>
    <n v="9"/>
    <n v="0"/>
    <n v="26"/>
  </r>
  <r>
    <x v="0"/>
    <x v="0"/>
    <s v="WA"/>
    <x v="3"/>
    <n v="2011"/>
    <n v="2011"/>
    <n v="18916295"/>
    <n v="1"/>
    <x v="0"/>
    <s v="I"/>
    <n v="16"/>
    <n v="16"/>
    <n v="0"/>
    <n v="570"/>
  </r>
  <r>
    <x v="0"/>
    <x v="0"/>
    <s v="WA"/>
    <x v="3"/>
    <n v="2011"/>
    <n v="2011"/>
    <n v="500001708"/>
    <n v="1"/>
    <x v="0"/>
    <s v="I"/>
    <n v="30"/>
    <n v="30"/>
    <n v="0"/>
    <n v="114"/>
  </r>
  <r>
    <x v="0"/>
    <x v="0"/>
    <s v="WA"/>
    <x v="3"/>
    <n v="2011"/>
    <n v="2011"/>
    <n v="19692547"/>
    <n v="2"/>
    <x v="0"/>
    <s v="I"/>
    <n v="64"/>
    <n v="32"/>
    <n v="0"/>
    <n v="122"/>
  </r>
  <r>
    <x v="0"/>
    <x v="0"/>
    <s v="WA"/>
    <x v="3"/>
    <n v="2011"/>
    <n v="2011"/>
    <n v="19711888"/>
    <n v="1"/>
    <x v="0"/>
    <s v="I"/>
    <n v="35"/>
    <n v="35"/>
    <n v="0"/>
    <n v="44"/>
  </r>
  <r>
    <x v="0"/>
    <x v="1"/>
    <s v="WA"/>
    <x v="3"/>
    <n v="2011"/>
    <n v="2011"/>
    <n v="19384622"/>
    <n v="2"/>
    <x v="1"/>
    <s v="I"/>
    <n v="63"/>
    <n v="31.5"/>
    <n v="0"/>
    <n v="19"/>
  </r>
  <r>
    <x v="0"/>
    <x v="1"/>
    <s v="WA"/>
    <x v="3"/>
    <n v="2011"/>
    <n v="2011"/>
    <n v="19709635"/>
    <n v="1"/>
    <x v="1"/>
    <s v="I"/>
    <n v="3"/>
    <n v="3"/>
    <n v="0"/>
    <n v="1"/>
  </r>
  <r>
    <x v="0"/>
    <x v="1"/>
    <s v="WA"/>
    <x v="3"/>
    <n v="2011"/>
    <n v="2011"/>
    <n v="500221662"/>
    <n v="1"/>
    <x v="1"/>
    <s v="I"/>
    <n v="7"/>
    <n v="7"/>
    <n v="0"/>
    <n v="1"/>
  </r>
  <r>
    <x v="0"/>
    <x v="0"/>
    <s v="WA"/>
    <x v="3"/>
    <n v="2011"/>
    <n v="2011"/>
    <n v="17451935"/>
    <n v="1"/>
    <x v="0"/>
    <s v="I"/>
    <n v="0"/>
    <n v="0"/>
    <n v="0"/>
    <n v="5"/>
  </r>
  <r>
    <x v="0"/>
    <x v="0"/>
    <s v="WA"/>
    <x v="3"/>
    <n v="2011"/>
    <n v="2011"/>
    <n v="17764091"/>
    <n v="1"/>
    <x v="0"/>
    <s v="I"/>
    <n v="26"/>
    <n v="26"/>
    <n v="0"/>
    <n v="60"/>
  </r>
  <r>
    <x v="0"/>
    <x v="1"/>
    <s v="WA"/>
    <x v="3"/>
    <n v="2011"/>
    <n v="2011"/>
    <n v="17087953"/>
    <n v="3"/>
    <x v="1"/>
    <s v="I"/>
    <n v="82"/>
    <n v="27.333333333333336"/>
    <n v="0"/>
    <n v="21"/>
  </r>
  <r>
    <x v="0"/>
    <x v="0"/>
    <s v="WA"/>
    <x v="3"/>
    <n v="2011"/>
    <n v="2011"/>
    <n v="15187513"/>
    <n v="1"/>
    <x v="0"/>
    <s v="I"/>
    <n v="33"/>
    <n v="33"/>
    <n v="0"/>
    <n v="1"/>
  </r>
  <r>
    <x v="0"/>
    <x v="0"/>
    <s v="WA"/>
    <x v="3"/>
    <n v="2011"/>
    <n v="2011"/>
    <n v="16288051"/>
    <n v="1"/>
    <x v="0"/>
    <s v="I"/>
    <n v="30"/>
    <n v="30"/>
    <n v="0"/>
    <n v="900"/>
  </r>
  <r>
    <x v="0"/>
    <x v="1"/>
    <s v="WA"/>
    <x v="3"/>
    <n v="2011"/>
    <n v="2011"/>
    <n v="373507305"/>
    <n v="2"/>
    <x v="1"/>
    <s v="I"/>
    <n v="62"/>
    <n v="31"/>
    <n v="0"/>
    <n v="8"/>
  </r>
  <r>
    <x v="0"/>
    <x v="0"/>
    <s v="WA"/>
    <x v="3"/>
    <n v="2011"/>
    <n v="2011"/>
    <n v="15971013"/>
    <n v="2"/>
    <x v="0"/>
    <s v="I"/>
    <n v="63"/>
    <n v="31.5"/>
    <n v="0"/>
    <n v="112"/>
  </r>
  <r>
    <x v="0"/>
    <x v="1"/>
    <s v="WA"/>
    <x v="3"/>
    <n v="2011"/>
    <n v="2011"/>
    <n v="16836078"/>
    <n v="1"/>
    <x v="1"/>
    <s v="I"/>
    <n v="28"/>
    <n v="28"/>
    <n v="0"/>
    <n v="1"/>
  </r>
  <r>
    <x v="0"/>
    <x v="0"/>
    <s v="WA"/>
    <x v="3"/>
    <n v="2011"/>
    <n v="2011"/>
    <n v="16081872"/>
    <n v="4"/>
    <x v="0"/>
    <s v="I"/>
    <n v="126"/>
    <n v="31.5"/>
    <n v="0"/>
    <n v="120"/>
  </r>
  <r>
    <x v="0"/>
    <x v="0"/>
    <s v="WA"/>
    <x v="3"/>
    <n v="2011"/>
    <n v="2011"/>
    <n v="16635090"/>
    <n v="1"/>
    <x v="0"/>
    <s v="I"/>
    <n v="0"/>
    <n v="0"/>
    <n v="0"/>
    <n v="43"/>
  </r>
  <r>
    <x v="0"/>
    <x v="0"/>
    <s v="WA"/>
    <x v="3"/>
    <n v="2011"/>
    <n v="2011"/>
    <n v="14329650"/>
    <n v="1"/>
    <x v="0"/>
    <s v="I"/>
    <n v="6"/>
    <n v="6"/>
    <n v="0"/>
    <n v="24"/>
  </r>
  <r>
    <x v="0"/>
    <x v="0"/>
    <s v="WA"/>
    <x v="3"/>
    <n v="2011"/>
    <n v="2011"/>
    <n v="15093050"/>
    <n v="1"/>
    <x v="0"/>
    <s v="I"/>
    <n v="4"/>
    <n v="4"/>
    <n v="0"/>
    <n v="20"/>
  </r>
  <r>
    <x v="0"/>
    <x v="1"/>
    <s v="WA"/>
    <x v="3"/>
    <n v="2011"/>
    <n v="2011"/>
    <n v="16898601"/>
    <n v="1"/>
    <x v="1"/>
    <s v="I"/>
    <n v="14"/>
    <n v="14"/>
    <n v="0"/>
    <n v="1"/>
  </r>
  <r>
    <x v="1"/>
    <x v="0"/>
    <s v="WA"/>
    <x v="3"/>
    <n v="2011"/>
    <n v="2011"/>
    <n v="500203949"/>
    <n v="4"/>
    <x v="0"/>
    <s v="I"/>
    <n v="109"/>
    <n v="27.25"/>
    <n v="0"/>
    <n v="207"/>
  </r>
  <r>
    <x v="0"/>
    <x v="0"/>
    <s v="WA"/>
    <x v="3"/>
    <n v="2011"/>
    <n v="2011"/>
    <n v="15170957"/>
    <n v="3"/>
    <x v="0"/>
    <s v="I"/>
    <n v="76"/>
    <n v="25.333333333333336"/>
    <n v="0"/>
    <n v="70"/>
  </r>
  <r>
    <x v="0"/>
    <x v="1"/>
    <s v="WA"/>
    <x v="3"/>
    <n v="2011"/>
    <n v="2011"/>
    <n v="500036826"/>
    <n v="1"/>
    <x v="1"/>
    <s v="I"/>
    <n v="14"/>
    <n v="14"/>
    <n v="0"/>
    <n v="7"/>
  </r>
  <r>
    <x v="0"/>
    <x v="0"/>
    <s v="WA"/>
    <x v="3"/>
    <n v="2011"/>
    <n v="2011"/>
    <n v="14930334"/>
    <n v="1"/>
    <x v="0"/>
    <s v="I"/>
    <n v="33"/>
    <n v="33"/>
    <n v="0"/>
    <n v="82"/>
  </r>
  <r>
    <x v="1"/>
    <x v="0"/>
    <s v="WA"/>
    <x v="3"/>
    <n v="2011"/>
    <n v="2011"/>
    <n v="19590250"/>
    <n v="1"/>
    <x v="0"/>
    <s v="I"/>
    <n v="28"/>
    <n v="28"/>
    <n v="0"/>
    <n v="210"/>
  </r>
  <r>
    <x v="0"/>
    <x v="0"/>
    <s v="WA"/>
    <x v="3"/>
    <n v="2011"/>
    <n v="2011"/>
    <n v="14106048"/>
    <n v="1"/>
    <x v="0"/>
    <s v="I"/>
    <n v="34"/>
    <n v="34"/>
    <n v="0"/>
    <n v="10"/>
  </r>
  <r>
    <x v="0"/>
    <x v="0"/>
    <s v="WA"/>
    <x v="3"/>
    <n v="2011"/>
    <n v="2011"/>
    <n v="500192072"/>
    <n v="2"/>
    <x v="0"/>
    <s v="I"/>
    <n v="34"/>
    <n v="17"/>
    <n v="0"/>
    <n v="13"/>
  </r>
  <r>
    <x v="0"/>
    <x v="0"/>
    <s v="WA"/>
    <x v="3"/>
    <n v="2011"/>
    <n v="2011"/>
    <n v="19250782"/>
    <n v="1"/>
    <x v="0"/>
    <s v="I"/>
    <n v="8"/>
    <n v="8"/>
    <n v="0"/>
    <n v="40"/>
  </r>
  <r>
    <x v="0"/>
    <x v="0"/>
    <s v="WA"/>
    <x v="3"/>
    <n v="2011"/>
    <n v="2011"/>
    <n v="19025531"/>
    <n v="1"/>
    <x v="0"/>
    <s v="I"/>
    <n v="3"/>
    <n v="3"/>
    <n v="0"/>
    <n v="40"/>
  </r>
  <r>
    <x v="0"/>
    <x v="1"/>
    <s v="WA"/>
    <x v="3"/>
    <n v="2011"/>
    <n v="2011"/>
    <n v="500002383"/>
    <n v="3"/>
    <x v="1"/>
    <s v="I"/>
    <n v="73"/>
    <n v="24.333333333333332"/>
    <n v="0"/>
    <n v="23"/>
  </r>
  <r>
    <x v="0"/>
    <x v="1"/>
    <s v="WA"/>
    <x v="3"/>
    <n v="2011"/>
    <n v="2011"/>
    <n v="500102578"/>
    <n v="1"/>
    <x v="1"/>
    <s v="I"/>
    <n v="30"/>
    <n v="30"/>
    <n v="0"/>
    <n v="5"/>
  </r>
  <r>
    <x v="0"/>
    <x v="1"/>
    <s v="WA"/>
    <x v="3"/>
    <n v="2011"/>
    <n v="2011"/>
    <n v="500052662"/>
    <n v="1"/>
    <x v="1"/>
    <s v="I"/>
    <n v="9"/>
    <n v="9"/>
    <n v="0"/>
    <n v="8"/>
  </r>
  <r>
    <x v="0"/>
    <x v="1"/>
    <s v="WA"/>
    <x v="3"/>
    <n v="2011"/>
    <n v="2011"/>
    <n v="18648147"/>
    <n v="2"/>
    <x v="1"/>
    <s v="I"/>
    <n v="48"/>
    <n v="24"/>
    <n v="0"/>
    <n v="31"/>
  </r>
  <r>
    <x v="0"/>
    <x v="1"/>
    <s v="WA"/>
    <x v="3"/>
    <n v="2011"/>
    <n v="2011"/>
    <n v="18338065"/>
    <n v="3"/>
    <x v="1"/>
    <s v="I"/>
    <n v="70"/>
    <n v="23.333333333333332"/>
    <n v="0"/>
    <n v="12"/>
  </r>
  <r>
    <x v="0"/>
    <x v="0"/>
    <s v="WA"/>
    <x v="3"/>
    <n v="2011"/>
    <n v="2011"/>
    <n v="18393102"/>
    <n v="2"/>
    <x v="0"/>
    <s v="I"/>
    <n v="39"/>
    <n v="19.5"/>
    <n v="0"/>
    <n v="164"/>
  </r>
  <r>
    <x v="0"/>
    <x v="0"/>
    <s v="WA"/>
    <x v="3"/>
    <n v="2011"/>
    <n v="2011"/>
    <n v="500249678"/>
    <n v="1"/>
    <x v="0"/>
    <s v="I"/>
    <n v="0"/>
    <n v="0"/>
    <n v="0"/>
    <n v="57"/>
  </r>
  <r>
    <x v="0"/>
    <x v="0"/>
    <s v="WA"/>
    <x v="3"/>
    <n v="2011"/>
    <n v="2011"/>
    <n v="500216990"/>
    <n v="1"/>
    <x v="0"/>
    <s v="I"/>
    <n v="21"/>
    <n v="21"/>
    <n v="0"/>
    <n v="24"/>
  </r>
  <r>
    <x v="0"/>
    <x v="0"/>
    <s v="WA"/>
    <x v="3"/>
    <n v="2011"/>
    <n v="2011"/>
    <n v="17758849"/>
    <n v="1"/>
    <x v="0"/>
    <s v="I"/>
    <n v="0"/>
    <n v="0"/>
    <n v="0"/>
    <n v="100"/>
  </r>
  <r>
    <x v="1"/>
    <x v="0"/>
    <s v="WA"/>
    <x v="3"/>
    <n v="2011"/>
    <n v="2011"/>
    <n v="17730839"/>
    <n v="1"/>
    <x v="0"/>
    <s v="I"/>
    <n v="20"/>
    <n v="20"/>
    <n v="0"/>
    <n v="70"/>
  </r>
  <r>
    <x v="0"/>
    <x v="1"/>
    <s v="WA"/>
    <x v="3"/>
    <n v="2011"/>
    <n v="2011"/>
    <n v="17164729"/>
    <n v="1"/>
    <x v="1"/>
    <s v="I"/>
    <n v="10"/>
    <n v="10"/>
    <n v="0"/>
    <n v="28"/>
  </r>
  <r>
    <x v="0"/>
    <x v="0"/>
    <s v="WA"/>
    <x v="3"/>
    <n v="2011"/>
    <n v="2011"/>
    <n v="500037946"/>
    <n v="1"/>
    <x v="0"/>
    <s v="I"/>
    <n v="9"/>
    <n v="9"/>
    <n v="0"/>
    <n v="169"/>
  </r>
  <r>
    <x v="0"/>
    <x v="1"/>
    <s v="WA"/>
    <x v="3"/>
    <n v="2011"/>
    <n v="2011"/>
    <n v="16916278"/>
    <n v="1"/>
    <x v="1"/>
    <s v="I"/>
    <n v="8"/>
    <n v="8"/>
    <n v="0"/>
    <n v="2"/>
  </r>
  <r>
    <x v="0"/>
    <x v="0"/>
    <s v="WA"/>
    <x v="3"/>
    <n v="2011"/>
    <n v="2011"/>
    <n v="16591879"/>
    <n v="1"/>
    <x v="0"/>
    <s v="I"/>
    <n v="26"/>
    <n v="26"/>
    <n v="0"/>
    <n v="76"/>
  </r>
  <r>
    <x v="0"/>
    <x v="0"/>
    <s v="WA"/>
    <x v="3"/>
    <n v="2011"/>
    <n v="2011"/>
    <n v="15209837"/>
    <n v="3"/>
    <x v="0"/>
    <s v="I"/>
    <n v="91"/>
    <n v="30.333333333333332"/>
    <n v="0"/>
    <n v="140"/>
  </r>
  <r>
    <x v="0"/>
    <x v="1"/>
    <s v="WA"/>
    <x v="3"/>
    <n v="2011"/>
    <n v="2011"/>
    <n v="446347612"/>
    <n v="1"/>
    <x v="1"/>
    <s v="I"/>
    <n v="0"/>
    <n v="0"/>
    <n v="0"/>
    <n v="4"/>
  </r>
  <r>
    <x v="0"/>
    <x v="0"/>
    <s v="WA"/>
    <x v="3"/>
    <n v="2011"/>
    <n v="2011"/>
    <n v="15470296"/>
    <n v="3"/>
    <x v="0"/>
    <s v="I"/>
    <n v="78"/>
    <n v="26"/>
    <n v="0"/>
    <n v="230"/>
  </r>
  <r>
    <x v="0"/>
    <x v="0"/>
    <s v="WA"/>
    <x v="3"/>
    <n v="2011"/>
    <n v="2011"/>
    <n v="15499893"/>
    <n v="1"/>
    <x v="0"/>
    <s v="I"/>
    <n v="0"/>
    <n v="0"/>
    <n v="0"/>
    <n v="100"/>
  </r>
  <r>
    <x v="0"/>
    <x v="1"/>
    <s v="WA"/>
    <x v="3"/>
    <n v="2011"/>
    <n v="2011"/>
    <n v="500196681"/>
    <n v="1"/>
    <x v="1"/>
    <s v="I"/>
    <n v="5"/>
    <n v="5"/>
    <n v="0"/>
    <n v="8"/>
  </r>
  <r>
    <x v="0"/>
    <x v="1"/>
    <s v="WA"/>
    <x v="3"/>
    <n v="2011"/>
    <n v="2011"/>
    <n v="14622223"/>
    <n v="3"/>
    <x v="1"/>
    <s v="I"/>
    <n v="68"/>
    <n v="22.666666666666664"/>
    <n v="0"/>
    <n v="206"/>
  </r>
  <r>
    <x v="0"/>
    <x v="1"/>
    <s v="WA"/>
    <x v="3"/>
    <n v="2011"/>
    <n v="2011"/>
    <n v="14416807"/>
    <n v="2"/>
    <x v="1"/>
    <s v="I"/>
    <n v="58"/>
    <n v="29"/>
    <n v="0"/>
    <n v="50"/>
  </r>
  <r>
    <x v="0"/>
    <x v="0"/>
    <s v="WA"/>
    <x v="3"/>
    <n v="2011"/>
    <n v="2011"/>
    <n v="14416809"/>
    <n v="2"/>
    <x v="0"/>
    <s v="I"/>
    <n v="58"/>
    <n v="29"/>
    <n v="0"/>
    <n v="60"/>
  </r>
  <r>
    <x v="0"/>
    <x v="1"/>
    <s v="WA"/>
    <x v="3"/>
    <n v="2011"/>
    <n v="2011"/>
    <n v="14439195"/>
    <n v="3"/>
    <x v="1"/>
    <s v="I"/>
    <n v="92"/>
    <n v="30.666666666666668"/>
    <n v="0"/>
    <n v="41"/>
  </r>
  <r>
    <x v="0"/>
    <x v="0"/>
    <s v="WA"/>
    <x v="3"/>
    <n v="2011"/>
    <n v="2011"/>
    <n v="19682455"/>
    <n v="1"/>
    <x v="0"/>
    <s v="I"/>
    <n v="0"/>
    <n v="0"/>
    <n v="0"/>
    <n v="680"/>
  </r>
  <r>
    <x v="0"/>
    <x v="0"/>
    <s v="WA"/>
    <x v="3"/>
    <n v="2011"/>
    <n v="2011"/>
    <n v="19536698"/>
    <n v="3"/>
    <x v="0"/>
    <s v="I"/>
    <n v="92"/>
    <n v="30.666666666666668"/>
    <n v="0"/>
    <n v="330"/>
  </r>
  <r>
    <x v="0"/>
    <x v="1"/>
    <s v="WA"/>
    <x v="3"/>
    <n v="2011"/>
    <n v="2011"/>
    <n v="14183056"/>
    <n v="3"/>
    <x v="1"/>
    <s v="I"/>
    <n v="85"/>
    <n v="28.333333333333336"/>
    <n v="0"/>
    <n v="21"/>
  </r>
  <r>
    <x v="0"/>
    <x v="0"/>
    <s v="WA"/>
    <x v="3"/>
    <n v="2011"/>
    <n v="2011"/>
    <n v="408758413"/>
    <n v="2"/>
    <x v="0"/>
    <s v="I"/>
    <n v="36"/>
    <n v="18"/>
    <n v="0"/>
    <n v="70"/>
  </r>
  <r>
    <x v="0"/>
    <x v="0"/>
    <s v="WA"/>
    <x v="3"/>
    <n v="2011"/>
    <n v="2011"/>
    <n v="19265439"/>
    <n v="1"/>
    <x v="0"/>
    <s v="I"/>
    <n v="2"/>
    <n v="2"/>
    <n v="0"/>
    <n v="50"/>
  </r>
  <r>
    <x v="0"/>
    <x v="0"/>
    <s v="WA"/>
    <x v="3"/>
    <n v="2011"/>
    <n v="2011"/>
    <n v="18688372"/>
    <n v="1"/>
    <x v="0"/>
    <s v="I"/>
    <n v="1"/>
    <n v="1"/>
    <n v="0"/>
    <n v="36"/>
  </r>
  <r>
    <x v="0"/>
    <x v="0"/>
    <s v="WA"/>
    <x v="3"/>
    <n v="2011"/>
    <n v="2011"/>
    <n v="500249869"/>
    <n v="1"/>
    <x v="0"/>
    <s v="I"/>
    <n v="28"/>
    <n v="28"/>
    <n v="0"/>
    <n v="40"/>
  </r>
  <r>
    <x v="0"/>
    <x v="0"/>
    <s v="WA"/>
    <x v="3"/>
    <n v="2011"/>
    <n v="2011"/>
    <n v="18007267"/>
    <n v="1"/>
    <x v="0"/>
    <s v="I"/>
    <n v="14"/>
    <n v="14"/>
    <n v="0"/>
    <n v="10"/>
  </r>
  <r>
    <x v="0"/>
    <x v="0"/>
    <s v="WA"/>
    <x v="3"/>
    <n v="2011"/>
    <n v="2011"/>
    <n v="17151323"/>
    <n v="1"/>
    <x v="0"/>
    <s v="I"/>
    <n v="17"/>
    <n v="17"/>
    <n v="0"/>
    <n v="408"/>
  </r>
  <r>
    <x v="0"/>
    <x v="0"/>
    <s v="WA"/>
    <x v="3"/>
    <n v="2011"/>
    <n v="2011"/>
    <n v="500271884"/>
    <n v="1"/>
    <x v="0"/>
    <s v="I"/>
    <n v="1"/>
    <n v="1"/>
    <n v="0"/>
    <n v="200"/>
  </r>
  <r>
    <x v="0"/>
    <x v="1"/>
    <s v="WA"/>
    <x v="3"/>
    <n v="2011"/>
    <n v="2011"/>
    <n v="16571961"/>
    <n v="2"/>
    <x v="1"/>
    <s v="I"/>
    <n v="62"/>
    <n v="31"/>
    <n v="0"/>
    <n v="82"/>
  </r>
  <r>
    <x v="0"/>
    <x v="0"/>
    <s v="WA"/>
    <x v="3"/>
    <n v="2011"/>
    <n v="2011"/>
    <n v="14108576"/>
    <n v="1"/>
    <x v="0"/>
    <s v="I"/>
    <n v="17"/>
    <n v="17"/>
    <n v="0"/>
    <n v="70"/>
  </r>
  <r>
    <x v="0"/>
    <x v="0"/>
    <s v="WA"/>
    <x v="3"/>
    <n v="2011"/>
    <n v="2011"/>
    <n v="17412029"/>
    <n v="1"/>
    <x v="0"/>
    <s v="I"/>
    <n v="0"/>
    <n v="0"/>
    <n v="0"/>
    <n v="230"/>
  </r>
  <r>
    <x v="0"/>
    <x v="0"/>
    <s v="WA"/>
    <x v="3"/>
    <n v="2011"/>
    <n v="2011"/>
    <n v="17370696"/>
    <n v="1"/>
    <x v="0"/>
    <s v="I"/>
    <n v="0"/>
    <n v="0"/>
    <n v="0"/>
    <n v="20"/>
  </r>
  <r>
    <x v="0"/>
    <x v="0"/>
    <s v="WA"/>
    <x v="3"/>
    <n v="2011"/>
    <n v="2011"/>
    <n v="16301004"/>
    <n v="1"/>
    <x v="0"/>
    <s v="I"/>
    <n v="23"/>
    <n v="23"/>
    <n v="0"/>
    <n v="190"/>
  </r>
  <r>
    <x v="0"/>
    <x v="0"/>
    <s v="WA"/>
    <x v="3"/>
    <n v="2011"/>
    <n v="2011"/>
    <n v="16598961"/>
    <n v="1"/>
    <x v="0"/>
    <s v="I"/>
    <n v="17"/>
    <n v="17"/>
    <n v="0"/>
    <n v="250"/>
  </r>
  <r>
    <x v="0"/>
    <x v="0"/>
    <s v="WA"/>
    <x v="3"/>
    <n v="2011"/>
    <n v="2011"/>
    <n v="16304205"/>
    <n v="2"/>
    <x v="0"/>
    <s v="I"/>
    <n v="48"/>
    <n v="24"/>
    <n v="0"/>
    <n v="130"/>
  </r>
  <r>
    <x v="0"/>
    <x v="0"/>
    <s v="WA"/>
    <x v="3"/>
    <n v="2011"/>
    <n v="2011"/>
    <n v="16921223"/>
    <n v="1"/>
    <x v="0"/>
    <s v="I"/>
    <n v="30"/>
    <n v="30"/>
    <n v="0"/>
    <n v="10"/>
  </r>
  <r>
    <x v="0"/>
    <x v="1"/>
    <s v="WA"/>
    <x v="3"/>
    <n v="2011"/>
    <n v="2011"/>
    <n v="15968514"/>
    <n v="1"/>
    <x v="1"/>
    <s v="I"/>
    <n v="15"/>
    <n v="15"/>
    <n v="0"/>
    <n v="34"/>
  </r>
  <r>
    <x v="0"/>
    <x v="0"/>
    <s v="WA"/>
    <x v="3"/>
    <n v="2011"/>
    <n v="2011"/>
    <n v="16926770"/>
    <n v="2"/>
    <x v="0"/>
    <s v="I"/>
    <n v="42"/>
    <n v="21"/>
    <n v="0"/>
    <n v="340"/>
  </r>
  <r>
    <x v="0"/>
    <x v="0"/>
    <s v="WA"/>
    <x v="3"/>
    <n v="2011"/>
    <n v="2011"/>
    <n v="16804174"/>
    <n v="1"/>
    <x v="0"/>
    <s v="I"/>
    <n v="10"/>
    <n v="10"/>
    <n v="0"/>
    <n v="50"/>
  </r>
  <r>
    <x v="0"/>
    <x v="0"/>
    <s v="WA"/>
    <x v="3"/>
    <n v="2011"/>
    <n v="2011"/>
    <n v="500085953"/>
    <n v="1"/>
    <x v="0"/>
    <s v="I"/>
    <n v="0"/>
    <n v="0"/>
    <n v="0"/>
    <n v="21"/>
  </r>
  <r>
    <x v="0"/>
    <x v="1"/>
    <s v="WA"/>
    <x v="3"/>
    <n v="2011"/>
    <n v="2011"/>
    <n v="500186885"/>
    <n v="2"/>
    <x v="1"/>
    <s v="I"/>
    <n v="63"/>
    <n v="31.5"/>
    <n v="0"/>
    <n v="33"/>
  </r>
  <r>
    <x v="0"/>
    <x v="1"/>
    <s v="WA"/>
    <x v="3"/>
    <n v="2011"/>
    <n v="2011"/>
    <n v="15374194"/>
    <n v="1"/>
    <x v="1"/>
    <s v="I"/>
    <n v="29"/>
    <n v="29"/>
    <n v="0"/>
    <n v="1"/>
  </r>
  <r>
    <x v="1"/>
    <x v="1"/>
    <s v="WA"/>
    <x v="3"/>
    <n v="2011"/>
    <n v="2011"/>
    <n v="433036996"/>
    <n v="2"/>
    <x v="1"/>
    <s v="I"/>
    <n v="58"/>
    <n v="29"/>
    <n v="0"/>
    <n v="357"/>
  </r>
  <r>
    <x v="0"/>
    <x v="0"/>
    <s v="WA"/>
    <x v="3"/>
    <n v="2011"/>
    <n v="2011"/>
    <n v="15699677"/>
    <n v="1"/>
    <x v="0"/>
    <s v="I"/>
    <n v="17"/>
    <n v="17"/>
    <n v="0"/>
    <n v="384"/>
  </r>
  <r>
    <x v="0"/>
    <x v="0"/>
    <s v="WA"/>
    <x v="3"/>
    <n v="2011"/>
    <n v="2011"/>
    <n v="15012356"/>
    <n v="1"/>
    <x v="0"/>
    <s v="I"/>
    <n v="5"/>
    <n v="5"/>
    <n v="0"/>
    <n v="150"/>
  </r>
  <r>
    <x v="0"/>
    <x v="0"/>
    <s v="WA"/>
    <x v="3"/>
    <n v="2011"/>
    <n v="2011"/>
    <n v="14236555"/>
    <n v="1"/>
    <x v="0"/>
    <s v="I"/>
    <n v="13"/>
    <n v="13"/>
    <n v="0"/>
    <n v="350"/>
  </r>
  <r>
    <x v="1"/>
    <x v="0"/>
    <s v="WA"/>
    <x v="3"/>
    <n v="2011"/>
    <n v="2011"/>
    <n v="500120982"/>
    <n v="1"/>
    <x v="0"/>
    <s v="I"/>
    <n v="7"/>
    <n v="7"/>
    <n v="0"/>
    <n v="110"/>
  </r>
  <r>
    <x v="0"/>
    <x v="0"/>
    <s v="WA"/>
    <x v="3"/>
    <n v="2011"/>
    <n v="2011"/>
    <n v="500030695"/>
    <n v="1"/>
    <x v="0"/>
    <s v="I"/>
    <n v="0"/>
    <n v="0"/>
    <n v="0"/>
    <n v="198"/>
  </r>
  <r>
    <x v="0"/>
    <x v="0"/>
    <s v="WA"/>
    <x v="3"/>
    <n v="2011"/>
    <n v="2011"/>
    <n v="19230030"/>
    <n v="2"/>
    <x v="0"/>
    <s v="I"/>
    <n v="63"/>
    <n v="31.5"/>
    <n v="0"/>
    <n v="370"/>
  </r>
  <r>
    <x v="0"/>
    <x v="0"/>
    <s v="WA"/>
    <x v="3"/>
    <n v="2011"/>
    <n v="2011"/>
    <n v="19692771"/>
    <n v="1"/>
    <x v="0"/>
    <s v="I"/>
    <n v="33"/>
    <n v="33"/>
    <n v="0"/>
    <n v="31"/>
  </r>
  <r>
    <x v="0"/>
    <x v="1"/>
    <s v="WA"/>
    <x v="3"/>
    <n v="2011"/>
    <n v="2011"/>
    <n v="500224893"/>
    <n v="2"/>
    <x v="1"/>
    <s v="I"/>
    <n v="56"/>
    <n v="28"/>
    <n v="0"/>
    <n v="155"/>
  </r>
  <r>
    <x v="0"/>
    <x v="0"/>
    <s v="WA"/>
    <x v="3"/>
    <n v="2011"/>
    <n v="2011"/>
    <n v="19321635"/>
    <n v="1"/>
    <x v="0"/>
    <s v="I"/>
    <n v="31"/>
    <n v="31"/>
    <n v="0"/>
    <n v="1"/>
  </r>
  <r>
    <x v="0"/>
    <x v="0"/>
    <s v="WA"/>
    <x v="3"/>
    <n v="2011"/>
    <n v="2011"/>
    <n v="500192085"/>
    <n v="1"/>
    <x v="0"/>
    <s v="I"/>
    <n v="28"/>
    <n v="28"/>
    <n v="0"/>
    <n v="102"/>
  </r>
  <r>
    <x v="0"/>
    <x v="0"/>
    <s v="WA"/>
    <x v="3"/>
    <n v="2011"/>
    <n v="2011"/>
    <n v="19947579"/>
    <n v="1"/>
    <x v="0"/>
    <s v="I"/>
    <n v="34"/>
    <n v="34"/>
    <n v="0"/>
    <n v="22"/>
  </r>
  <r>
    <x v="0"/>
    <x v="0"/>
    <s v="WA"/>
    <x v="3"/>
    <n v="2011"/>
    <n v="2011"/>
    <n v="18563903"/>
    <n v="1"/>
    <x v="0"/>
    <s v="I"/>
    <n v="5"/>
    <n v="5"/>
    <n v="0"/>
    <n v="192"/>
  </r>
  <r>
    <x v="0"/>
    <x v="1"/>
    <s v="WA"/>
    <x v="3"/>
    <n v="2011"/>
    <n v="2011"/>
    <n v="500100167"/>
    <n v="1"/>
    <x v="1"/>
    <s v="I"/>
    <n v="8"/>
    <n v="8"/>
    <n v="0"/>
    <n v="33"/>
  </r>
  <r>
    <x v="0"/>
    <x v="0"/>
    <s v="WA"/>
    <x v="3"/>
    <n v="2011"/>
    <n v="2011"/>
    <n v="18907323"/>
    <n v="1"/>
    <x v="0"/>
    <s v="I"/>
    <n v="0"/>
    <n v="0"/>
    <n v="0"/>
    <n v="43"/>
  </r>
  <r>
    <x v="0"/>
    <x v="0"/>
    <s v="WA"/>
    <x v="3"/>
    <n v="2011"/>
    <n v="2011"/>
    <n v="500170458"/>
    <n v="1"/>
    <x v="0"/>
    <s v="I"/>
    <n v="18"/>
    <n v="18"/>
    <n v="0"/>
    <n v="50"/>
  </r>
  <r>
    <x v="0"/>
    <x v="1"/>
    <s v="WA"/>
    <x v="3"/>
    <n v="2011"/>
    <n v="2011"/>
    <n v="17091314"/>
    <n v="1"/>
    <x v="1"/>
    <s v="I"/>
    <n v="2"/>
    <n v="2"/>
    <n v="0"/>
    <n v="7"/>
  </r>
  <r>
    <x v="0"/>
    <x v="1"/>
    <s v="WA"/>
    <x v="3"/>
    <n v="2011"/>
    <n v="2011"/>
    <n v="500041602"/>
    <n v="1"/>
    <x v="1"/>
    <s v="I"/>
    <n v="6"/>
    <n v="6"/>
    <n v="0"/>
    <n v="29"/>
  </r>
  <r>
    <x v="0"/>
    <x v="0"/>
    <s v="WA"/>
    <x v="3"/>
    <n v="2011"/>
    <n v="2011"/>
    <n v="15862055"/>
    <n v="1"/>
    <x v="0"/>
    <s v="I"/>
    <n v="31"/>
    <n v="31"/>
    <n v="0"/>
    <n v="2"/>
  </r>
  <r>
    <x v="0"/>
    <x v="0"/>
    <s v="WA"/>
    <x v="3"/>
    <n v="2011"/>
    <n v="2011"/>
    <n v="500239702"/>
    <n v="1"/>
    <x v="0"/>
    <s v="I"/>
    <n v="0"/>
    <n v="0"/>
    <n v="0"/>
    <n v="8"/>
  </r>
  <r>
    <x v="0"/>
    <x v="0"/>
    <s v="WA"/>
    <x v="3"/>
    <n v="2011"/>
    <n v="2011"/>
    <n v="500074688"/>
    <n v="1"/>
    <x v="0"/>
    <s v="I"/>
    <n v="33"/>
    <n v="33"/>
    <n v="0"/>
    <n v="192"/>
  </r>
  <r>
    <x v="0"/>
    <x v="0"/>
    <s v="WA"/>
    <x v="3"/>
    <n v="2011"/>
    <n v="2011"/>
    <n v="15139912"/>
    <n v="1"/>
    <x v="0"/>
    <s v="I"/>
    <n v="15"/>
    <n v="15"/>
    <n v="0"/>
    <n v="110"/>
  </r>
  <r>
    <x v="0"/>
    <x v="0"/>
    <s v="WA"/>
    <x v="3"/>
    <n v="2011"/>
    <n v="2011"/>
    <n v="15143096"/>
    <n v="1"/>
    <x v="0"/>
    <s v="I"/>
    <n v="18"/>
    <n v="18"/>
    <n v="0"/>
    <n v="70"/>
  </r>
  <r>
    <x v="0"/>
    <x v="0"/>
    <s v="WA"/>
    <x v="3"/>
    <n v="2011"/>
    <n v="2011"/>
    <n v="500021067"/>
    <n v="1"/>
    <x v="0"/>
    <s v="I"/>
    <n v="10"/>
    <n v="10"/>
    <n v="0"/>
    <n v="1"/>
  </r>
  <r>
    <x v="0"/>
    <x v="0"/>
    <s v="WA"/>
    <x v="3"/>
    <n v="2011"/>
    <n v="2011"/>
    <n v="500006885"/>
    <n v="1"/>
    <x v="0"/>
    <s v="I"/>
    <n v="28"/>
    <n v="28"/>
    <n v="0"/>
    <n v="330"/>
  </r>
  <r>
    <x v="0"/>
    <x v="0"/>
    <s v="WA"/>
    <x v="3"/>
    <n v="2011"/>
    <n v="2011"/>
    <n v="15815131"/>
    <n v="1"/>
    <x v="0"/>
    <s v="I"/>
    <n v="3"/>
    <n v="3"/>
    <n v="0"/>
    <n v="32"/>
  </r>
  <r>
    <x v="0"/>
    <x v="1"/>
    <s v="WA"/>
    <x v="3"/>
    <n v="2011"/>
    <n v="2011"/>
    <n v="15415703"/>
    <n v="1"/>
    <x v="1"/>
    <s v="I"/>
    <n v="31"/>
    <n v="31"/>
    <n v="0"/>
    <n v="12"/>
  </r>
  <r>
    <x v="0"/>
    <x v="0"/>
    <s v="WA"/>
    <x v="3"/>
    <n v="2011"/>
    <n v="2011"/>
    <n v="15455591"/>
    <n v="1"/>
    <x v="0"/>
    <s v="I"/>
    <n v="14"/>
    <n v="14"/>
    <n v="0"/>
    <n v="107"/>
  </r>
  <r>
    <x v="0"/>
    <x v="1"/>
    <s v="WA"/>
    <x v="3"/>
    <n v="2011"/>
    <n v="2011"/>
    <n v="15457524"/>
    <n v="1"/>
    <x v="1"/>
    <s v="I"/>
    <n v="10"/>
    <n v="10"/>
    <n v="0"/>
    <n v="43"/>
  </r>
  <r>
    <x v="0"/>
    <x v="0"/>
    <s v="WA"/>
    <x v="3"/>
    <n v="2011"/>
    <n v="2011"/>
    <n v="500047549"/>
    <n v="1"/>
    <x v="0"/>
    <s v="I"/>
    <n v="4"/>
    <n v="4"/>
    <n v="0"/>
    <n v="28"/>
  </r>
  <r>
    <x v="1"/>
    <x v="0"/>
    <s v="WA"/>
    <x v="3"/>
    <n v="2011"/>
    <n v="2011"/>
    <n v="328925862"/>
    <n v="1"/>
    <x v="0"/>
    <s v="I"/>
    <n v="29"/>
    <n v="29"/>
    <n v="0"/>
    <n v="10"/>
  </r>
  <r>
    <x v="0"/>
    <x v="0"/>
    <s v="WA"/>
    <x v="3"/>
    <n v="2012"/>
    <n v="2012"/>
    <n v="500152800"/>
    <n v="1"/>
    <x v="0"/>
    <s v="I"/>
    <n v="0"/>
    <n v="0"/>
    <n v="0"/>
    <n v="85"/>
  </r>
  <r>
    <x v="0"/>
    <x v="1"/>
    <s v="WA"/>
    <x v="4"/>
    <n v="2012"/>
    <n v="2012"/>
    <n v="429235231"/>
    <n v="1"/>
    <x v="1"/>
    <s v="I"/>
    <n v="29"/>
    <n v="29"/>
    <n v="0"/>
    <n v="1"/>
  </r>
  <r>
    <x v="0"/>
    <x v="0"/>
    <s v="WA"/>
    <x v="4"/>
    <n v="2012"/>
    <n v="2012"/>
    <n v="500271254"/>
    <n v="12"/>
    <x v="0"/>
    <s v="I"/>
    <n v="365"/>
    <n v="30.416666666666668"/>
    <n v="0"/>
    <n v="19"/>
  </r>
  <r>
    <x v="0"/>
    <x v="0"/>
    <s v="WA"/>
    <x v="3"/>
    <n v="2012"/>
    <n v="2012"/>
    <n v="19937541"/>
    <n v="1"/>
    <x v="0"/>
    <s v="I"/>
    <n v="20"/>
    <n v="20"/>
    <n v="0"/>
    <n v="31"/>
  </r>
  <r>
    <x v="0"/>
    <x v="1"/>
    <s v="WA"/>
    <x v="4"/>
    <n v="2012"/>
    <n v="2012"/>
    <n v="500256771"/>
    <n v="2"/>
    <x v="1"/>
    <s v="I"/>
    <n v="57"/>
    <n v="28.5"/>
    <n v="0"/>
    <n v="211"/>
  </r>
  <r>
    <x v="0"/>
    <x v="1"/>
    <s v="WA"/>
    <x v="3"/>
    <n v="2012"/>
    <n v="2012"/>
    <n v="19299019"/>
    <n v="1"/>
    <x v="1"/>
    <s v="I"/>
    <n v="28"/>
    <n v="28"/>
    <n v="0"/>
    <n v="1"/>
  </r>
  <r>
    <x v="0"/>
    <x v="0"/>
    <s v="WA"/>
    <x v="4"/>
    <n v="2012"/>
    <n v="2012"/>
    <n v="18118138"/>
    <n v="1"/>
    <x v="0"/>
    <s v="I"/>
    <n v="32"/>
    <n v="32"/>
    <n v="0"/>
    <n v="500"/>
  </r>
  <r>
    <x v="0"/>
    <x v="0"/>
    <s v="WA"/>
    <x v="4"/>
    <n v="2012"/>
    <n v="2012"/>
    <n v="18269523"/>
    <n v="1"/>
    <x v="0"/>
    <s v="I"/>
    <n v="0"/>
    <n v="0"/>
    <n v="0"/>
    <n v="10"/>
  </r>
  <r>
    <x v="0"/>
    <x v="0"/>
    <s v="WA"/>
    <x v="4"/>
    <n v="2012"/>
    <n v="2012"/>
    <n v="416016004"/>
    <n v="1"/>
    <x v="0"/>
    <s v="I"/>
    <n v="2"/>
    <n v="2"/>
    <n v="0"/>
    <n v="40"/>
  </r>
  <r>
    <x v="0"/>
    <x v="0"/>
    <s v="WA"/>
    <x v="4"/>
    <n v="2012"/>
    <n v="2012"/>
    <n v="500003229"/>
    <n v="1"/>
    <x v="0"/>
    <s v="I"/>
    <n v="30"/>
    <n v="30"/>
    <n v="0"/>
    <n v="1915"/>
  </r>
  <r>
    <x v="0"/>
    <x v="0"/>
    <s v="WA"/>
    <x v="4"/>
    <n v="2012"/>
    <n v="2012"/>
    <n v="500102394"/>
    <n v="3"/>
    <x v="0"/>
    <s v="I"/>
    <n v="95"/>
    <n v="31.666666666666668"/>
    <n v="0"/>
    <n v="3"/>
  </r>
  <r>
    <x v="0"/>
    <x v="0"/>
    <s v="WA"/>
    <x v="4"/>
    <n v="2012"/>
    <n v="2012"/>
    <n v="17749694"/>
    <n v="1"/>
    <x v="0"/>
    <s v="I"/>
    <n v="0"/>
    <n v="0"/>
    <n v="0"/>
    <n v="92"/>
  </r>
  <r>
    <x v="0"/>
    <x v="1"/>
    <s v="WA"/>
    <x v="4"/>
    <n v="2012"/>
    <n v="2012"/>
    <n v="16006073"/>
    <n v="1"/>
    <x v="1"/>
    <s v="I"/>
    <n v="31"/>
    <n v="31"/>
    <n v="0"/>
    <n v="17"/>
  </r>
  <r>
    <x v="0"/>
    <x v="0"/>
    <s v="WA"/>
    <x v="4"/>
    <n v="2012"/>
    <n v="2012"/>
    <n v="17052872"/>
    <n v="9"/>
    <x v="0"/>
    <s v="I"/>
    <n v="273"/>
    <n v="30.333333333333332"/>
    <n v="0"/>
    <n v="98"/>
  </r>
  <r>
    <x v="0"/>
    <x v="1"/>
    <s v="WA"/>
    <x v="4"/>
    <n v="2012"/>
    <n v="2012"/>
    <n v="500064614"/>
    <n v="1"/>
    <x v="1"/>
    <s v="I"/>
    <n v="31"/>
    <n v="31"/>
    <n v="0"/>
    <n v="29"/>
  </r>
  <r>
    <x v="0"/>
    <x v="0"/>
    <s v="WA"/>
    <x v="4"/>
    <n v="2012"/>
    <n v="2012"/>
    <n v="19353423"/>
    <n v="2"/>
    <x v="0"/>
    <s v="I"/>
    <n v="46"/>
    <n v="23"/>
    <n v="0"/>
    <n v="582"/>
  </r>
  <r>
    <x v="1"/>
    <x v="1"/>
    <s v="WA"/>
    <x v="4"/>
    <n v="2012"/>
    <n v="2012"/>
    <n v="433036996"/>
    <n v="1"/>
    <x v="1"/>
    <s v="I"/>
    <n v="29"/>
    <n v="29"/>
    <n v="0"/>
    <n v="97"/>
  </r>
  <r>
    <x v="0"/>
    <x v="1"/>
    <s v="WA"/>
    <x v="4"/>
    <n v="2012"/>
    <n v="2012"/>
    <n v="398304167"/>
    <n v="1"/>
    <x v="1"/>
    <s v="I"/>
    <n v="1"/>
    <n v="1"/>
    <n v="0"/>
    <n v="2"/>
  </r>
  <r>
    <x v="1"/>
    <x v="0"/>
    <s v="WA"/>
    <x v="4"/>
    <n v="2012"/>
    <n v="2012"/>
    <n v="500203949"/>
    <n v="1"/>
    <x v="0"/>
    <s v="I"/>
    <n v="29"/>
    <n v="29"/>
    <n v="0"/>
    <n v="46"/>
  </r>
  <r>
    <x v="0"/>
    <x v="0"/>
    <s v="WA"/>
    <x v="4"/>
    <n v="2012"/>
    <n v="2012"/>
    <n v="500074688"/>
    <n v="1"/>
    <x v="0"/>
    <s v="I"/>
    <n v="30"/>
    <n v="30"/>
    <n v="0"/>
    <n v="91"/>
  </r>
  <r>
    <x v="0"/>
    <x v="0"/>
    <s v="WA"/>
    <x v="4"/>
    <n v="2012"/>
    <n v="2012"/>
    <n v="14962367"/>
    <n v="1"/>
    <x v="0"/>
    <s v="I"/>
    <n v="30"/>
    <n v="30"/>
    <n v="0"/>
    <n v="90"/>
  </r>
  <r>
    <x v="0"/>
    <x v="1"/>
    <s v="WA"/>
    <x v="4"/>
    <n v="2012"/>
    <n v="2012"/>
    <n v="397785745"/>
    <n v="2"/>
    <x v="1"/>
    <s v="I"/>
    <n v="59"/>
    <n v="29.5"/>
    <n v="0"/>
    <n v="103"/>
  </r>
  <r>
    <x v="0"/>
    <x v="0"/>
    <s v="WA"/>
    <x v="4"/>
    <n v="2012"/>
    <n v="2012"/>
    <n v="500195681"/>
    <n v="1"/>
    <x v="0"/>
    <s v="I"/>
    <n v="23"/>
    <n v="23"/>
    <n v="0"/>
    <n v="55"/>
  </r>
  <r>
    <x v="0"/>
    <x v="1"/>
    <s v="WA"/>
    <x v="4"/>
    <n v="2012"/>
    <n v="2012"/>
    <n v="412387293"/>
    <n v="2"/>
    <x v="1"/>
    <s v="I"/>
    <n v="65"/>
    <n v="32.5"/>
    <n v="0"/>
    <n v="10"/>
  </r>
  <r>
    <x v="0"/>
    <x v="1"/>
    <s v="WA"/>
    <x v="4"/>
    <n v="2012"/>
    <n v="2012"/>
    <n v="440294482"/>
    <n v="1"/>
    <x v="1"/>
    <s v="I"/>
    <n v="0"/>
    <n v="0"/>
    <n v="0"/>
    <n v="4"/>
  </r>
  <r>
    <x v="0"/>
    <x v="0"/>
    <s v="WA"/>
    <x v="4"/>
    <n v="2012"/>
    <n v="2012"/>
    <n v="500087440"/>
    <n v="1"/>
    <x v="0"/>
    <s v="I"/>
    <n v="1"/>
    <n v="1"/>
    <n v="0"/>
    <n v="51"/>
  </r>
  <r>
    <x v="1"/>
    <x v="1"/>
    <s v="WA"/>
    <x v="4"/>
    <n v="2012"/>
    <n v="2012"/>
    <n v="394934448"/>
    <n v="2"/>
    <x v="1"/>
    <s v="I"/>
    <n v="63"/>
    <n v="31.5"/>
    <n v="0"/>
    <n v="262"/>
  </r>
  <r>
    <x v="0"/>
    <x v="0"/>
    <s v="WA"/>
    <x v="4"/>
    <n v="2012"/>
    <n v="2012"/>
    <n v="17098984"/>
    <n v="1"/>
    <x v="0"/>
    <s v="I"/>
    <n v="16"/>
    <n v="16"/>
    <n v="0"/>
    <n v="550"/>
  </r>
  <r>
    <x v="0"/>
    <x v="1"/>
    <s v="WA"/>
    <x v="4"/>
    <n v="2012"/>
    <n v="2012"/>
    <n v="500171828"/>
    <n v="3"/>
    <x v="1"/>
    <s v="I"/>
    <n v="90"/>
    <n v="30"/>
    <n v="0"/>
    <n v="8"/>
  </r>
  <r>
    <x v="0"/>
    <x v="0"/>
    <s v="WA"/>
    <x v="4"/>
    <n v="2012"/>
    <n v="2012"/>
    <n v="18126210"/>
    <n v="7"/>
    <x v="0"/>
    <s v="I"/>
    <n v="211"/>
    <n v="30.142857142857142"/>
    <n v="0"/>
    <n v="100"/>
  </r>
  <r>
    <x v="0"/>
    <x v="1"/>
    <s v="WA"/>
    <x v="4"/>
    <n v="2012"/>
    <n v="2012"/>
    <n v="500205806"/>
    <n v="4"/>
    <x v="1"/>
    <s v="I"/>
    <n v="121"/>
    <n v="30.25"/>
    <n v="0"/>
    <n v="4"/>
  </r>
  <r>
    <x v="0"/>
    <x v="1"/>
    <s v="WA"/>
    <x v="4"/>
    <n v="2012"/>
    <n v="2012"/>
    <n v="413596808"/>
    <n v="1"/>
    <x v="1"/>
    <s v="I"/>
    <n v="8"/>
    <n v="8"/>
    <n v="0"/>
    <n v="1"/>
  </r>
  <r>
    <x v="0"/>
    <x v="1"/>
    <s v="WA"/>
    <x v="4"/>
    <n v="2012"/>
    <n v="2012"/>
    <n v="19987741"/>
    <n v="1"/>
    <x v="1"/>
    <s v="I"/>
    <n v="26"/>
    <n v="26"/>
    <n v="0"/>
    <n v="165"/>
  </r>
  <r>
    <x v="0"/>
    <x v="0"/>
    <s v="WA"/>
    <x v="4"/>
    <n v="2012"/>
    <n v="2012"/>
    <n v="19672230"/>
    <n v="2"/>
    <x v="0"/>
    <s v="I"/>
    <n v="51"/>
    <n v="25.5"/>
    <n v="0"/>
    <n v="44"/>
  </r>
  <r>
    <x v="0"/>
    <x v="0"/>
    <s v="WA"/>
    <x v="4"/>
    <n v="2012"/>
    <n v="2012"/>
    <n v="18635498"/>
    <n v="1"/>
    <x v="0"/>
    <s v="I"/>
    <n v="28"/>
    <n v="28"/>
    <n v="0"/>
    <n v="10"/>
  </r>
  <r>
    <x v="0"/>
    <x v="0"/>
    <s v="WA"/>
    <x v="4"/>
    <n v="2012"/>
    <n v="2012"/>
    <n v="19852391"/>
    <n v="1"/>
    <x v="0"/>
    <s v="I"/>
    <n v="24"/>
    <n v="24"/>
    <n v="0"/>
    <n v="8"/>
  </r>
  <r>
    <x v="0"/>
    <x v="1"/>
    <s v="WA"/>
    <x v="4"/>
    <n v="2012"/>
    <n v="2012"/>
    <n v="15385036"/>
    <n v="1"/>
    <x v="1"/>
    <s v="I"/>
    <n v="7"/>
    <n v="7"/>
    <n v="0"/>
    <n v="5"/>
  </r>
  <r>
    <x v="0"/>
    <x v="0"/>
    <s v="WA"/>
    <x v="4"/>
    <n v="2012"/>
    <n v="2012"/>
    <n v="500238288"/>
    <n v="1"/>
    <x v="0"/>
    <s v="I"/>
    <n v="0"/>
    <n v="0"/>
    <n v="0"/>
    <n v="4"/>
  </r>
  <r>
    <x v="0"/>
    <x v="0"/>
    <s v="WA"/>
    <x v="4"/>
    <n v="2012"/>
    <n v="2012"/>
    <n v="18920673"/>
    <n v="1"/>
    <x v="0"/>
    <s v="I"/>
    <n v="28"/>
    <n v="28"/>
    <n v="0"/>
    <n v="1"/>
  </r>
  <r>
    <x v="0"/>
    <x v="1"/>
    <s v="WA"/>
    <x v="4"/>
    <n v="2012"/>
    <n v="2012"/>
    <n v="500043813"/>
    <n v="1"/>
    <x v="1"/>
    <s v="I"/>
    <n v="2"/>
    <n v="2"/>
    <n v="0"/>
    <n v="61"/>
  </r>
  <r>
    <x v="0"/>
    <x v="1"/>
    <s v="WA"/>
    <x v="4"/>
    <n v="2012"/>
    <n v="2012"/>
    <n v="16881802"/>
    <n v="1"/>
    <x v="1"/>
    <s v="I"/>
    <n v="29"/>
    <n v="29"/>
    <n v="0"/>
    <n v="1"/>
  </r>
  <r>
    <x v="0"/>
    <x v="1"/>
    <s v="WA"/>
    <x v="4"/>
    <n v="2012"/>
    <n v="2012"/>
    <n v="500193117"/>
    <n v="1"/>
    <x v="1"/>
    <s v="I"/>
    <n v="11"/>
    <n v="11"/>
    <n v="0"/>
    <n v="79"/>
  </r>
  <r>
    <x v="0"/>
    <x v="0"/>
    <s v="WA"/>
    <x v="4"/>
    <n v="2012"/>
    <n v="2012"/>
    <n v="18625658"/>
    <n v="1"/>
    <x v="0"/>
    <s v="I"/>
    <n v="28"/>
    <n v="28"/>
    <n v="0"/>
    <n v="2513"/>
  </r>
  <r>
    <x v="0"/>
    <x v="1"/>
    <s v="WA"/>
    <x v="4"/>
    <n v="2012"/>
    <n v="2012"/>
    <n v="18312610"/>
    <n v="1"/>
    <x v="1"/>
    <s v="I"/>
    <n v="2"/>
    <n v="2"/>
    <n v="0"/>
    <n v="16"/>
  </r>
  <r>
    <x v="0"/>
    <x v="0"/>
    <s v="WA"/>
    <x v="4"/>
    <n v="2012"/>
    <n v="2012"/>
    <n v="500170410"/>
    <n v="1"/>
    <x v="0"/>
    <s v="I"/>
    <n v="26"/>
    <n v="26"/>
    <n v="0"/>
    <n v="160"/>
  </r>
  <r>
    <x v="0"/>
    <x v="1"/>
    <s v="WA"/>
    <x v="4"/>
    <n v="2012"/>
    <n v="2012"/>
    <n v="500078806"/>
    <n v="1"/>
    <x v="1"/>
    <s v="I"/>
    <n v="7"/>
    <n v="7"/>
    <n v="0"/>
    <n v="79"/>
  </r>
  <r>
    <x v="0"/>
    <x v="0"/>
    <s v="WA"/>
    <x v="4"/>
    <n v="2012"/>
    <n v="2012"/>
    <n v="18634594"/>
    <n v="1"/>
    <x v="0"/>
    <s v="I"/>
    <n v="9"/>
    <n v="9"/>
    <n v="0"/>
    <n v="170"/>
  </r>
  <r>
    <x v="0"/>
    <x v="1"/>
    <s v="WA"/>
    <x v="4"/>
    <n v="2012"/>
    <n v="2012"/>
    <n v="500016608"/>
    <n v="3"/>
    <x v="1"/>
    <s v="I"/>
    <n v="76"/>
    <n v="25.333333333333336"/>
    <n v="0"/>
    <n v="126"/>
  </r>
  <r>
    <x v="0"/>
    <x v="0"/>
    <s v="WA"/>
    <x v="4"/>
    <n v="2012"/>
    <n v="2012"/>
    <n v="14407529"/>
    <n v="3"/>
    <x v="0"/>
    <s v="I"/>
    <n v="87"/>
    <n v="29"/>
    <n v="0"/>
    <n v="30"/>
  </r>
  <r>
    <x v="0"/>
    <x v="0"/>
    <s v="WA"/>
    <x v="4"/>
    <n v="2012"/>
    <n v="2012"/>
    <n v="15354245"/>
    <n v="2"/>
    <x v="0"/>
    <s v="I"/>
    <n v="43"/>
    <n v="21.5"/>
    <n v="0"/>
    <n v="1180"/>
  </r>
  <r>
    <x v="0"/>
    <x v="1"/>
    <s v="WA"/>
    <x v="4"/>
    <n v="2012"/>
    <n v="2012"/>
    <n v="500034717"/>
    <n v="1"/>
    <x v="1"/>
    <s v="I"/>
    <n v="6"/>
    <n v="6"/>
    <n v="0"/>
    <n v="1"/>
  </r>
  <r>
    <x v="0"/>
    <x v="0"/>
    <s v="WA"/>
    <x v="4"/>
    <n v="2012"/>
    <n v="2012"/>
    <n v="15479457"/>
    <n v="4"/>
    <x v="0"/>
    <s v="I"/>
    <n v="113"/>
    <n v="28.25"/>
    <n v="0"/>
    <n v="190"/>
  </r>
  <r>
    <x v="0"/>
    <x v="0"/>
    <s v="WA"/>
    <x v="4"/>
    <n v="2012"/>
    <n v="2012"/>
    <n v="15475024"/>
    <n v="1"/>
    <x v="0"/>
    <s v="I"/>
    <n v="0"/>
    <n v="0"/>
    <n v="0"/>
    <n v="230"/>
  </r>
  <r>
    <x v="0"/>
    <x v="0"/>
    <s v="WA"/>
    <x v="4"/>
    <n v="2012"/>
    <n v="2012"/>
    <n v="19544297"/>
    <n v="5"/>
    <x v="0"/>
    <s v="I"/>
    <n v="151"/>
    <n v="30.2"/>
    <n v="0"/>
    <n v="280"/>
  </r>
  <r>
    <x v="0"/>
    <x v="0"/>
    <s v="WA"/>
    <x v="4"/>
    <n v="2012"/>
    <n v="2012"/>
    <n v="14234813"/>
    <n v="1"/>
    <x v="0"/>
    <s v="I"/>
    <n v="11"/>
    <n v="11"/>
    <n v="0"/>
    <n v="1"/>
  </r>
  <r>
    <x v="0"/>
    <x v="0"/>
    <s v="WA"/>
    <x v="4"/>
    <n v="2012"/>
    <n v="2012"/>
    <n v="17797621"/>
    <n v="1"/>
    <x v="0"/>
    <s v="I"/>
    <n v="24"/>
    <n v="24"/>
    <n v="0"/>
    <n v="813"/>
  </r>
  <r>
    <x v="0"/>
    <x v="1"/>
    <s v="WA"/>
    <x v="4"/>
    <n v="2012"/>
    <n v="2012"/>
    <n v="19947019"/>
    <n v="1"/>
    <x v="1"/>
    <s v="I"/>
    <n v="7"/>
    <n v="7"/>
    <n v="0"/>
    <n v="1"/>
  </r>
  <r>
    <x v="0"/>
    <x v="1"/>
    <s v="WA"/>
    <x v="4"/>
    <n v="2012"/>
    <n v="2012"/>
    <n v="18103157"/>
    <n v="3"/>
    <x v="1"/>
    <s v="I"/>
    <n v="97"/>
    <n v="32.333333333333336"/>
    <n v="0"/>
    <n v="3"/>
  </r>
  <r>
    <x v="0"/>
    <x v="0"/>
    <s v="WA"/>
    <x v="4"/>
    <n v="2012"/>
    <n v="2012"/>
    <n v="17961851"/>
    <n v="1"/>
    <x v="0"/>
    <s v="I"/>
    <n v="0"/>
    <n v="0"/>
    <n v="0"/>
    <n v="75"/>
  </r>
  <r>
    <x v="0"/>
    <x v="0"/>
    <s v="WA"/>
    <x v="4"/>
    <n v="2012"/>
    <n v="2012"/>
    <n v="19313114"/>
    <n v="1"/>
    <x v="0"/>
    <s v="I"/>
    <n v="2"/>
    <n v="2"/>
    <n v="0"/>
    <n v="70"/>
  </r>
  <r>
    <x v="0"/>
    <x v="0"/>
    <s v="WA"/>
    <x v="4"/>
    <n v="2012"/>
    <n v="2012"/>
    <n v="18694215"/>
    <n v="1"/>
    <x v="0"/>
    <s v="I"/>
    <n v="0"/>
    <n v="0"/>
    <n v="0"/>
    <n v="40"/>
  </r>
  <r>
    <x v="0"/>
    <x v="0"/>
    <s v="WA"/>
    <x v="4"/>
    <n v="2012"/>
    <n v="2012"/>
    <n v="18908656"/>
    <n v="3"/>
    <x v="0"/>
    <s v="I"/>
    <n v="83"/>
    <n v="27.666666666666668"/>
    <n v="0"/>
    <n v="390"/>
  </r>
  <r>
    <x v="0"/>
    <x v="0"/>
    <s v="WA"/>
    <x v="4"/>
    <n v="2012"/>
    <n v="2012"/>
    <n v="500127675"/>
    <n v="1"/>
    <x v="0"/>
    <s v="I"/>
    <n v="0"/>
    <n v="0"/>
    <n v="0"/>
    <n v="386"/>
  </r>
  <r>
    <x v="0"/>
    <x v="1"/>
    <s v="WA"/>
    <x v="4"/>
    <n v="2012"/>
    <n v="2012"/>
    <n v="18709789"/>
    <n v="3"/>
    <x v="1"/>
    <s v="I"/>
    <n v="70"/>
    <n v="23.333333333333332"/>
    <n v="0"/>
    <n v="171"/>
  </r>
  <r>
    <x v="0"/>
    <x v="0"/>
    <s v="WA"/>
    <x v="4"/>
    <n v="2012"/>
    <n v="2012"/>
    <n v="18709791"/>
    <n v="3"/>
    <x v="0"/>
    <s v="I"/>
    <n v="70"/>
    <n v="23.333333333333332"/>
    <n v="0"/>
    <n v="1090"/>
  </r>
  <r>
    <x v="0"/>
    <x v="1"/>
    <s v="WA"/>
    <x v="4"/>
    <n v="2012"/>
    <n v="2012"/>
    <n v="19019567"/>
    <n v="1"/>
    <x v="1"/>
    <s v="I"/>
    <n v="0"/>
    <n v="0"/>
    <n v="0"/>
    <n v="4"/>
  </r>
  <r>
    <x v="0"/>
    <x v="1"/>
    <s v="WA"/>
    <x v="4"/>
    <n v="2012"/>
    <n v="2012"/>
    <n v="500220845"/>
    <n v="2"/>
    <x v="1"/>
    <s v="I"/>
    <n v="59"/>
    <n v="29.5"/>
    <n v="0"/>
    <n v="126"/>
  </r>
  <r>
    <x v="0"/>
    <x v="0"/>
    <s v="WA"/>
    <x v="4"/>
    <n v="2012"/>
    <n v="2012"/>
    <n v="18125063"/>
    <n v="1"/>
    <x v="0"/>
    <s v="I"/>
    <n v="29"/>
    <n v="29"/>
    <n v="0"/>
    <n v="10"/>
  </r>
  <r>
    <x v="0"/>
    <x v="1"/>
    <s v="WA"/>
    <x v="4"/>
    <n v="2012"/>
    <n v="2012"/>
    <n v="17157224"/>
    <n v="1"/>
    <x v="1"/>
    <s v="I"/>
    <n v="30"/>
    <n v="30"/>
    <n v="0"/>
    <n v="2"/>
  </r>
  <r>
    <x v="0"/>
    <x v="1"/>
    <s v="WA"/>
    <x v="4"/>
    <n v="2012"/>
    <n v="2012"/>
    <n v="16746957"/>
    <n v="1"/>
    <x v="1"/>
    <s v="I"/>
    <n v="7"/>
    <n v="7"/>
    <n v="0"/>
    <n v="35"/>
  </r>
  <r>
    <x v="0"/>
    <x v="1"/>
    <s v="WA"/>
    <x v="4"/>
    <n v="2012"/>
    <n v="2012"/>
    <n v="16867009"/>
    <n v="2"/>
    <x v="1"/>
    <s v="I"/>
    <n v="59"/>
    <n v="29.5"/>
    <n v="0"/>
    <n v="155"/>
  </r>
  <r>
    <x v="0"/>
    <x v="0"/>
    <s v="WA"/>
    <x v="4"/>
    <n v="2012"/>
    <n v="2012"/>
    <n v="17425728"/>
    <n v="1"/>
    <x v="0"/>
    <s v="I"/>
    <n v="0"/>
    <n v="0"/>
    <n v="0"/>
    <n v="84"/>
  </r>
  <r>
    <x v="0"/>
    <x v="0"/>
    <s v="WA"/>
    <x v="4"/>
    <n v="2012"/>
    <n v="2012"/>
    <n v="16610699"/>
    <n v="1"/>
    <x v="0"/>
    <s v="I"/>
    <n v="13"/>
    <n v="13"/>
    <n v="0"/>
    <n v="80"/>
  </r>
  <r>
    <x v="0"/>
    <x v="0"/>
    <s v="WA"/>
    <x v="4"/>
    <n v="2012"/>
    <n v="2012"/>
    <n v="500152894"/>
    <n v="1"/>
    <x v="0"/>
    <s v="I"/>
    <n v="0"/>
    <n v="0"/>
    <n v="0"/>
    <n v="23"/>
  </r>
  <r>
    <x v="0"/>
    <x v="1"/>
    <s v="WA"/>
    <x v="4"/>
    <n v="2012"/>
    <n v="2012"/>
    <n v="15956483"/>
    <n v="1"/>
    <x v="1"/>
    <s v="I"/>
    <n v="11"/>
    <n v="11"/>
    <n v="0"/>
    <n v="68"/>
  </r>
  <r>
    <x v="0"/>
    <x v="1"/>
    <s v="WA"/>
    <x v="4"/>
    <n v="2012"/>
    <n v="2012"/>
    <n v="16007948"/>
    <n v="1"/>
    <x v="1"/>
    <s v="I"/>
    <n v="0"/>
    <n v="0"/>
    <n v="0"/>
    <n v="3"/>
  </r>
  <r>
    <x v="0"/>
    <x v="0"/>
    <s v="WA"/>
    <x v="4"/>
    <n v="2012"/>
    <n v="2012"/>
    <n v="15280320"/>
    <n v="1"/>
    <x v="0"/>
    <s v="I"/>
    <n v="10"/>
    <n v="10"/>
    <n v="0"/>
    <n v="54"/>
  </r>
  <r>
    <x v="0"/>
    <x v="0"/>
    <s v="WA"/>
    <x v="4"/>
    <n v="2012"/>
    <n v="2012"/>
    <n v="16794891"/>
    <n v="1"/>
    <x v="0"/>
    <s v="I"/>
    <n v="21"/>
    <n v="21"/>
    <n v="0"/>
    <n v="353"/>
  </r>
  <r>
    <x v="0"/>
    <x v="0"/>
    <s v="WA"/>
    <x v="4"/>
    <n v="2012"/>
    <n v="2012"/>
    <n v="14562308"/>
    <n v="7"/>
    <x v="0"/>
    <s v="I"/>
    <n v="188"/>
    <n v="26.857142857142858"/>
    <n v="0"/>
    <n v="502"/>
  </r>
  <r>
    <x v="0"/>
    <x v="1"/>
    <s v="WA"/>
    <x v="4"/>
    <n v="2012"/>
    <n v="2012"/>
    <n v="500187831"/>
    <n v="1"/>
    <x v="1"/>
    <s v="I"/>
    <n v="16"/>
    <n v="16"/>
    <n v="0"/>
    <n v="31"/>
  </r>
  <r>
    <x v="0"/>
    <x v="0"/>
    <s v="WA"/>
    <x v="4"/>
    <n v="2012"/>
    <n v="2012"/>
    <n v="15111235"/>
    <n v="2"/>
    <x v="0"/>
    <s v="I"/>
    <n v="59"/>
    <n v="29.5"/>
    <n v="0"/>
    <n v="80"/>
  </r>
  <r>
    <x v="0"/>
    <x v="0"/>
    <s v="WA"/>
    <x v="4"/>
    <n v="2012"/>
    <n v="2012"/>
    <n v="15960285"/>
    <n v="1"/>
    <x v="0"/>
    <s v="I"/>
    <n v="32"/>
    <n v="32"/>
    <n v="0"/>
    <n v="10"/>
  </r>
  <r>
    <x v="0"/>
    <x v="0"/>
    <s v="WA"/>
    <x v="4"/>
    <n v="2012"/>
    <n v="2012"/>
    <n v="15222613"/>
    <n v="1"/>
    <x v="0"/>
    <s v="I"/>
    <n v="4"/>
    <n v="4"/>
    <n v="0"/>
    <n v="132"/>
  </r>
  <r>
    <x v="0"/>
    <x v="0"/>
    <s v="WA"/>
    <x v="4"/>
    <n v="2012"/>
    <n v="2012"/>
    <n v="500075221"/>
    <n v="2"/>
    <x v="0"/>
    <s v="I"/>
    <n v="118"/>
    <n v="59"/>
    <n v="0"/>
    <n v="73400"/>
  </r>
  <r>
    <x v="0"/>
    <x v="0"/>
    <s v="WA"/>
    <x v="4"/>
    <n v="2012"/>
    <n v="2012"/>
    <n v="14563292"/>
    <n v="1"/>
    <x v="0"/>
    <s v="I"/>
    <n v="29"/>
    <n v="29"/>
    <n v="0"/>
    <n v="20"/>
  </r>
  <r>
    <x v="1"/>
    <x v="0"/>
    <s v="WA"/>
    <x v="4"/>
    <n v="2012"/>
    <n v="2012"/>
    <n v="19466637"/>
    <n v="8"/>
    <x v="0"/>
    <s v="I"/>
    <n v="243"/>
    <n v="30.375"/>
    <n v="0"/>
    <n v="160"/>
  </r>
  <r>
    <x v="0"/>
    <x v="1"/>
    <s v="WA"/>
    <x v="4"/>
    <n v="2012"/>
    <n v="2012"/>
    <n v="19582795"/>
    <n v="1"/>
    <x v="1"/>
    <s v="I"/>
    <n v="1"/>
    <n v="1"/>
    <n v="0"/>
    <n v="2"/>
  </r>
  <r>
    <x v="0"/>
    <x v="1"/>
    <s v="WA"/>
    <x v="4"/>
    <n v="2012"/>
    <n v="2012"/>
    <n v="19611241"/>
    <n v="1"/>
    <x v="1"/>
    <s v="I"/>
    <n v="0"/>
    <n v="0"/>
    <n v="0"/>
    <n v="3"/>
  </r>
  <r>
    <x v="0"/>
    <x v="1"/>
    <s v="WA"/>
    <x v="4"/>
    <n v="2012"/>
    <n v="2012"/>
    <n v="19920455"/>
    <n v="1"/>
    <x v="1"/>
    <s v="I"/>
    <n v="11"/>
    <n v="11"/>
    <n v="0"/>
    <n v="1"/>
  </r>
  <r>
    <x v="0"/>
    <x v="1"/>
    <s v="WA"/>
    <x v="4"/>
    <n v="2012"/>
    <n v="2012"/>
    <n v="19712681"/>
    <n v="1"/>
    <x v="1"/>
    <s v="I"/>
    <n v="10"/>
    <n v="10"/>
    <n v="0"/>
    <n v="9"/>
  </r>
  <r>
    <x v="0"/>
    <x v="0"/>
    <s v="WA"/>
    <x v="4"/>
    <n v="2012"/>
    <n v="2012"/>
    <n v="19639871"/>
    <n v="1"/>
    <x v="0"/>
    <s v="I"/>
    <n v="4"/>
    <n v="4"/>
    <n v="0"/>
    <n v="110"/>
  </r>
  <r>
    <x v="0"/>
    <x v="0"/>
    <s v="WA"/>
    <x v="4"/>
    <n v="2012"/>
    <n v="2012"/>
    <n v="18117916"/>
    <n v="1"/>
    <x v="0"/>
    <s v="I"/>
    <n v="0"/>
    <n v="0"/>
    <n v="0"/>
    <n v="250"/>
  </r>
  <r>
    <x v="0"/>
    <x v="0"/>
    <s v="WA"/>
    <x v="4"/>
    <n v="2012"/>
    <n v="2012"/>
    <n v="446347964"/>
    <n v="1"/>
    <x v="0"/>
    <s v="I"/>
    <n v="0"/>
    <n v="0"/>
    <n v="0"/>
    <n v="1174"/>
  </r>
  <r>
    <x v="0"/>
    <x v="0"/>
    <s v="WA"/>
    <x v="4"/>
    <n v="2012"/>
    <n v="2012"/>
    <n v="14939967"/>
    <n v="1"/>
    <x v="0"/>
    <s v="I"/>
    <n v="8"/>
    <n v="8"/>
    <n v="0"/>
    <n v="1"/>
  </r>
  <r>
    <x v="0"/>
    <x v="0"/>
    <s v="WA"/>
    <x v="4"/>
    <n v="2012"/>
    <n v="2012"/>
    <n v="18918740"/>
    <n v="4"/>
    <x v="0"/>
    <s v="I"/>
    <n v="127"/>
    <n v="31.75"/>
    <n v="0"/>
    <n v="220"/>
  </r>
  <r>
    <x v="0"/>
    <x v="0"/>
    <s v="WA"/>
    <x v="4"/>
    <n v="2012"/>
    <n v="2012"/>
    <n v="16855610"/>
    <n v="1"/>
    <x v="0"/>
    <s v="I"/>
    <n v="29"/>
    <n v="29"/>
    <n v="0"/>
    <n v="10"/>
  </r>
  <r>
    <x v="0"/>
    <x v="1"/>
    <s v="WA"/>
    <x v="4"/>
    <n v="2012"/>
    <n v="2012"/>
    <n v="437616053"/>
    <n v="1"/>
    <x v="1"/>
    <s v="I"/>
    <n v="29"/>
    <n v="29"/>
    <n v="0"/>
    <n v="21"/>
  </r>
  <r>
    <x v="0"/>
    <x v="0"/>
    <s v="WA"/>
    <x v="4"/>
    <n v="2012"/>
    <n v="2012"/>
    <n v="18725148"/>
    <n v="1"/>
    <x v="0"/>
    <s v="I"/>
    <n v="2"/>
    <n v="2"/>
    <n v="0"/>
    <n v="66"/>
  </r>
  <r>
    <x v="0"/>
    <x v="0"/>
    <s v="WA"/>
    <x v="4"/>
    <n v="2012"/>
    <n v="2012"/>
    <n v="16906092"/>
    <n v="2"/>
    <x v="0"/>
    <s v="I"/>
    <n v="56"/>
    <n v="28"/>
    <n v="0"/>
    <n v="740"/>
  </r>
  <r>
    <x v="0"/>
    <x v="0"/>
    <s v="WA"/>
    <x v="4"/>
    <n v="2012"/>
    <n v="2012"/>
    <n v="17701076"/>
    <n v="1"/>
    <x v="0"/>
    <s v="I"/>
    <n v="1"/>
    <n v="1"/>
    <n v="0"/>
    <n v="11"/>
  </r>
  <r>
    <x v="0"/>
    <x v="1"/>
    <s v="WA"/>
    <x v="4"/>
    <n v="2012"/>
    <n v="2012"/>
    <n v="423705654"/>
    <n v="2"/>
    <x v="1"/>
    <s v="I"/>
    <n v="65"/>
    <n v="32.5"/>
    <n v="0"/>
    <n v="98"/>
  </r>
  <r>
    <x v="0"/>
    <x v="1"/>
    <s v="WA"/>
    <x v="4"/>
    <n v="2012"/>
    <n v="2012"/>
    <n v="17718310"/>
    <n v="1"/>
    <x v="1"/>
    <s v="I"/>
    <n v="0"/>
    <n v="0"/>
    <n v="0"/>
    <n v="6"/>
  </r>
  <r>
    <x v="0"/>
    <x v="1"/>
    <s v="WA"/>
    <x v="4"/>
    <n v="2012"/>
    <n v="2012"/>
    <n v="500171143"/>
    <n v="1"/>
    <x v="1"/>
    <s v="I"/>
    <n v="2"/>
    <n v="2"/>
    <n v="0"/>
    <n v="9"/>
  </r>
  <r>
    <x v="0"/>
    <x v="0"/>
    <s v="WA"/>
    <x v="4"/>
    <n v="2012"/>
    <n v="2012"/>
    <n v="17386982"/>
    <n v="1"/>
    <x v="0"/>
    <s v="I"/>
    <n v="0"/>
    <n v="0"/>
    <n v="0"/>
    <n v="20"/>
  </r>
  <r>
    <x v="0"/>
    <x v="1"/>
    <s v="WA"/>
    <x v="4"/>
    <n v="2012"/>
    <n v="2012"/>
    <n v="17202395"/>
    <n v="1"/>
    <x v="1"/>
    <s v="I"/>
    <n v="9"/>
    <n v="9"/>
    <n v="0"/>
    <n v="85"/>
  </r>
  <r>
    <x v="0"/>
    <x v="0"/>
    <s v="WA"/>
    <x v="4"/>
    <n v="2012"/>
    <n v="2012"/>
    <n v="15428967"/>
    <n v="1"/>
    <x v="0"/>
    <s v="I"/>
    <n v="6"/>
    <n v="6"/>
    <n v="0"/>
    <n v="100"/>
  </r>
  <r>
    <x v="0"/>
    <x v="0"/>
    <s v="WA"/>
    <x v="4"/>
    <n v="2012"/>
    <n v="2012"/>
    <n v="14045687"/>
    <n v="1"/>
    <x v="0"/>
    <s v="I"/>
    <n v="12"/>
    <n v="12"/>
    <n v="0"/>
    <n v="48"/>
  </r>
  <r>
    <x v="0"/>
    <x v="1"/>
    <s v="WA"/>
    <x v="4"/>
    <n v="2012"/>
    <n v="2012"/>
    <n v="500026234"/>
    <n v="1"/>
    <x v="1"/>
    <s v="I"/>
    <n v="0"/>
    <n v="0"/>
    <n v="0"/>
    <n v="12"/>
  </r>
  <r>
    <x v="0"/>
    <x v="0"/>
    <s v="WA"/>
    <x v="4"/>
    <n v="2012"/>
    <n v="2012"/>
    <n v="15645629"/>
    <n v="4"/>
    <x v="0"/>
    <s v="I"/>
    <n v="110"/>
    <n v="27.5"/>
    <n v="0"/>
    <n v="120"/>
  </r>
  <r>
    <x v="0"/>
    <x v="1"/>
    <s v="WA"/>
    <x v="4"/>
    <n v="2012"/>
    <n v="2012"/>
    <n v="500102440"/>
    <n v="5"/>
    <x v="1"/>
    <s v="I"/>
    <n v="136"/>
    <n v="27.2"/>
    <n v="0"/>
    <n v="31"/>
  </r>
  <r>
    <x v="0"/>
    <x v="0"/>
    <s v="WA"/>
    <x v="4"/>
    <n v="2012"/>
    <n v="2012"/>
    <n v="16011299"/>
    <n v="6"/>
    <x v="0"/>
    <s v="I"/>
    <n v="169"/>
    <n v="28.166666666666668"/>
    <n v="0"/>
    <n v="310"/>
  </r>
  <r>
    <x v="0"/>
    <x v="0"/>
    <s v="WA"/>
    <x v="4"/>
    <n v="2012"/>
    <n v="2012"/>
    <n v="384739216"/>
    <n v="1"/>
    <x v="0"/>
    <s v="I"/>
    <n v="13"/>
    <n v="13"/>
    <n v="0"/>
    <n v="80"/>
  </r>
  <r>
    <x v="0"/>
    <x v="0"/>
    <s v="WA"/>
    <x v="4"/>
    <n v="2012"/>
    <n v="2012"/>
    <n v="18597124"/>
    <n v="1"/>
    <x v="0"/>
    <s v="I"/>
    <n v="21"/>
    <n v="21"/>
    <n v="0"/>
    <n v="10"/>
  </r>
  <r>
    <x v="0"/>
    <x v="0"/>
    <s v="WA"/>
    <x v="4"/>
    <n v="2012"/>
    <n v="2012"/>
    <n v="14939798"/>
    <n v="1"/>
    <x v="0"/>
    <s v="I"/>
    <n v="12"/>
    <n v="12"/>
    <n v="0"/>
    <n v="232"/>
  </r>
  <r>
    <x v="0"/>
    <x v="0"/>
    <s v="WA"/>
    <x v="4"/>
    <n v="2012"/>
    <n v="2012"/>
    <n v="500227157"/>
    <n v="1"/>
    <x v="0"/>
    <s v="I"/>
    <n v="10"/>
    <n v="10"/>
    <n v="0"/>
    <n v="88"/>
  </r>
  <r>
    <x v="0"/>
    <x v="0"/>
    <s v="WA"/>
    <x v="4"/>
    <n v="2012"/>
    <n v="2012"/>
    <n v="500244131"/>
    <n v="2"/>
    <x v="0"/>
    <s v="I"/>
    <n v="51"/>
    <n v="25.5"/>
    <n v="0"/>
    <n v="206"/>
  </r>
  <r>
    <x v="0"/>
    <x v="1"/>
    <s v="WA"/>
    <x v="4"/>
    <n v="2012"/>
    <n v="2012"/>
    <n v="19983973"/>
    <n v="1"/>
    <x v="1"/>
    <s v="I"/>
    <n v="0"/>
    <n v="0"/>
    <n v="0"/>
    <n v="1"/>
  </r>
  <r>
    <x v="0"/>
    <x v="0"/>
    <s v="WA"/>
    <x v="4"/>
    <n v="2012"/>
    <n v="2012"/>
    <n v="19983975"/>
    <n v="1"/>
    <x v="0"/>
    <s v="I"/>
    <n v="0"/>
    <n v="0"/>
    <n v="0"/>
    <n v="10"/>
  </r>
  <r>
    <x v="0"/>
    <x v="1"/>
    <s v="WA"/>
    <x v="4"/>
    <n v="2012"/>
    <n v="2012"/>
    <n v="18051275"/>
    <n v="1"/>
    <x v="1"/>
    <s v="I"/>
    <n v="7"/>
    <n v="7"/>
    <n v="0"/>
    <n v="6"/>
  </r>
  <r>
    <x v="0"/>
    <x v="0"/>
    <s v="WA"/>
    <x v="4"/>
    <n v="2012"/>
    <n v="2012"/>
    <n v="18913177"/>
    <n v="1"/>
    <x v="0"/>
    <s v="I"/>
    <n v="13"/>
    <n v="13"/>
    <n v="0"/>
    <n v="750"/>
  </r>
  <r>
    <x v="0"/>
    <x v="0"/>
    <s v="WA"/>
    <x v="4"/>
    <n v="2012"/>
    <n v="2012"/>
    <n v="18330226"/>
    <n v="2"/>
    <x v="0"/>
    <s v="I"/>
    <n v="44"/>
    <n v="22"/>
    <n v="0"/>
    <n v="230"/>
  </r>
  <r>
    <x v="0"/>
    <x v="0"/>
    <s v="WA"/>
    <x v="4"/>
    <n v="2012"/>
    <n v="2012"/>
    <n v="17676702"/>
    <n v="1"/>
    <x v="0"/>
    <s v="I"/>
    <n v="32"/>
    <n v="32"/>
    <n v="0"/>
    <n v="1"/>
  </r>
  <r>
    <x v="0"/>
    <x v="1"/>
    <s v="WA"/>
    <x v="4"/>
    <n v="2012"/>
    <n v="2012"/>
    <n v="18626496"/>
    <n v="1"/>
    <x v="1"/>
    <s v="I"/>
    <n v="4"/>
    <n v="4"/>
    <n v="0"/>
    <n v="5"/>
  </r>
  <r>
    <x v="0"/>
    <x v="1"/>
    <s v="WA"/>
    <x v="4"/>
    <n v="2012"/>
    <n v="2012"/>
    <n v="388972816"/>
    <n v="3"/>
    <x v="1"/>
    <s v="I"/>
    <n v="91"/>
    <n v="30.333333333333332"/>
    <n v="0"/>
    <n v="39"/>
  </r>
  <r>
    <x v="0"/>
    <x v="0"/>
    <s v="WA"/>
    <x v="4"/>
    <n v="2012"/>
    <n v="2012"/>
    <n v="16284729"/>
    <n v="1"/>
    <x v="0"/>
    <s v="I"/>
    <n v="1"/>
    <n v="1"/>
    <n v="0"/>
    <n v="380"/>
  </r>
  <r>
    <x v="0"/>
    <x v="0"/>
    <s v="WA"/>
    <x v="4"/>
    <n v="2012"/>
    <n v="2012"/>
    <n v="17166074"/>
    <n v="1"/>
    <x v="0"/>
    <s v="I"/>
    <n v="27"/>
    <n v="27"/>
    <n v="0"/>
    <n v="211"/>
  </r>
  <r>
    <x v="0"/>
    <x v="0"/>
    <s v="WA"/>
    <x v="4"/>
    <n v="2012"/>
    <n v="2012"/>
    <n v="17707806"/>
    <n v="1"/>
    <x v="0"/>
    <s v="I"/>
    <n v="2"/>
    <n v="2"/>
    <n v="0"/>
    <n v="43"/>
  </r>
  <r>
    <x v="0"/>
    <x v="0"/>
    <s v="WA"/>
    <x v="4"/>
    <n v="2012"/>
    <n v="2012"/>
    <n v="17800167"/>
    <n v="3"/>
    <x v="0"/>
    <s v="I"/>
    <n v="77"/>
    <n v="25.666666666666668"/>
    <n v="0"/>
    <n v="460"/>
  </r>
  <r>
    <x v="0"/>
    <x v="1"/>
    <s v="WA"/>
    <x v="4"/>
    <n v="2012"/>
    <n v="2012"/>
    <n v="500024399"/>
    <n v="1"/>
    <x v="1"/>
    <s v="I"/>
    <n v="17"/>
    <n v="17"/>
    <n v="0"/>
    <n v="37"/>
  </r>
  <r>
    <x v="0"/>
    <x v="0"/>
    <s v="WA"/>
    <x v="4"/>
    <n v="2012"/>
    <n v="2012"/>
    <n v="16208263"/>
    <n v="1"/>
    <x v="0"/>
    <s v="I"/>
    <n v="13"/>
    <n v="13"/>
    <n v="0"/>
    <n v="220"/>
  </r>
  <r>
    <x v="0"/>
    <x v="0"/>
    <s v="WA"/>
    <x v="4"/>
    <n v="2012"/>
    <n v="2012"/>
    <n v="17193853"/>
    <n v="1"/>
    <x v="0"/>
    <s v="I"/>
    <n v="16"/>
    <n v="16"/>
    <n v="0"/>
    <n v="130"/>
  </r>
  <r>
    <x v="0"/>
    <x v="0"/>
    <s v="WA"/>
    <x v="4"/>
    <n v="2012"/>
    <n v="2012"/>
    <n v="17173769"/>
    <n v="3"/>
    <x v="0"/>
    <s v="I"/>
    <n v="72"/>
    <n v="24"/>
    <n v="0"/>
    <n v="209"/>
  </r>
  <r>
    <x v="0"/>
    <x v="0"/>
    <s v="WA"/>
    <x v="4"/>
    <n v="2012"/>
    <n v="2012"/>
    <n v="16945512"/>
    <n v="1"/>
    <x v="0"/>
    <s v="I"/>
    <n v="0"/>
    <n v="0"/>
    <n v="0"/>
    <n v="22"/>
  </r>
  <r>
    <x v="0"/>
    <x v="0"/>
    <s v="WA"/>
    <x v="4"/>
    <n v="2012"/>
    <n v="2012"/>
    <n v="18139027"/>
    <n v="1"/>
    <x v="0"/>
    <s v="I"/>
    <n v="1"/>
    <n v="1"/>
    <n v="0"/>
    <n v="10"/>
  </r>
  <r>
    <x v="0"/>
    <x v="0"/>
    <s v="WA"/>
    <x v="4"/>
    <n v="2012"/>
    <n v="2012"/>
    <n v="17357808"/>
    <n v="1"/>
    <x v="0"/>
    <s v="I"/>
    <n v="0"/>
    <n v="0"/>
    <n v="0"/>
    <n v="10"/>
  </r>
  <r>
    <x v="0"/>
    <x v="0"/>
    <s v="WA"/>
    <x v="4"/>
    <n v="2012"/>
    <n v="2012"/>
    <n v="16507681"/>
    <n v="1"/>
    <x v="0"/>
    <s v="I"/>
    <n v="0"/>
    <n v="0"/>
    <n v="0"/>
    <n v="115"/>
  </r>
  <r>
    <x v="0"/>
    <x v="0"/>
    <s v="WA"/>
    <x v="4"/>
    <n v="2012"/>
    <n v="2012"/>
    <n v="15998712"/>
    <n v="1"/>
    <x v="0"/>
    <s v="I"/>
    <n v="13"/>
    <n v="13"/>
    <n v="0"/>
    <n v="265"/>
  </r>
  <r>
    <x v="0"/>
    <x v="0"/>
    <s v="WA"/>
    <x v="4"/>
    <n v="2012"/>
    <n v="2012"/>
    <n v="15942839"/>
    <n v="1"/>
    <x v="0"/>
    <s v="I"/>
    <n v="17"/>
    <n v="17"/>
    <n v="0"/>
    <n v="284"/>
  </r>
  <r>
    <x v="0"/>
    <x v="1"/>
    <s v="WA"/>
    <x v="4"/>
    <n v="2012"/>
    <n v="2012"/>
    <n v="500056206"/>
    <n v="2"/>
    <x v="1"/>
    <s v="I"/>
    <n v="37"/>
    <n v="18.5"/>
    <n v="0"/>
    <n v="18"/>
  </r>
  <r>
    <x v="0"/>
    <x v="0"/>
    <s v="WA"/>
    <x v="4"/>
    <n v="2012"/>
    <n v="2012"/>
    <n v="500017742"/>
    <n v="2"/>
    <x v="0"/>
    <s v="I"/>
    <n v="50"/>
    <n v="25"/>
    <n v="0"/>
    <n v="120"/>
  </r>
  <r>
    <x v="0"/>
    <x v="0"/>
    <s v="WA"/>
    <x v="4"/>
    <n v="2012"/>
    <n v="2012"/>
    <n v="15491384"/>
    <n v="2"/>
    <x v="0"/>
    <s v="I"/>
    <n v="62"/>
    <n v="31"/>
    <n v="0"/>
    <n v="400"/>
  </r>
  <r>
    <x v="0"/>
    <x v="0"/>
    <s v="WA"/>
    <x v="4"/>
    <n v="2012"/>
    <n v="2012"/>
    <n v="19783878"/>
    <n v="1"/>
    <x v="0"/>
    <s v="I"/>
    <n v="18"/>
    <n v="18"/>
    <n v="0"/>
    <n v="35"/>
  </r>
  <r>
    <x v="0"/>
    <x v="1"/>
    <s v="WA"/>
    <x v="4"/>
    <n v="2012"/>
    <n v="2012"/>
    <n v="500113487"/>
    <n v="1"/>
    <x v="1"/>
    <s v="I"/>
    <n v="17"/>
    <n v="17"/>
    <n v="0"/>
    <n v="2"/>
  </r>
  <r>
    <x v="0"/>
    <x v="0"/>
    <s v="WA"/>
    <x v="4"/>
    <n v="2012"/>
    <n v="2012"/>
    <n v="17628050"/>
    <n v="3"/>
    <x v="0"/>
    <s v="I"/>
    <n v="74"/>
    <n v="24.666666666666664"/>
    <n v="0"/>
    <n v="397"/>
  </r>
  <r>
    <x v="0"/>
    <x v="0"/>
    <s v="WA"/>
    <x v="4"/>
    <n v="2012"/>
    <n v="2012"/>
    <n v="17629156"/>
    <n v="1"/>
    <x v="0"/>
    <s v="I"/>
    <n v="1"/>
    <n v="1"/>
    <n v="0"/>
    <n v="4"/>
  </r>
  <r>
    <x v="0"/>
    <x v="1"/>
    <s v="WA"/>
    <x v="4"/>
    <n v="2012"/>
    <n v="2012"/>
    <n v="500123227"/>
    <n v="1"/>
    <x v="1"/>
    <s v="I"/>
    <n v="25"/>
    <n v="25"/>
    <n v="0"/>
    <n v="1"/>
  </r>
  <r>
    <x v="0"/>
    <x v="1"/>
    <s v="WA"/>
    <x v="4"/>
    <n v="2012"/>
    <n v="2012"/>
    <n v="500108571"/>
    <n v="1"/>
    <x v="1"/>
    <s v="I"/>
    <n v="0"/>
    <n v="0"/>
    <n v="0"/>
    <n v="8"/>
  </r>
  <r>
    <x v="0"/>
    <x v="0"/>
    <s v="WA"/>
    <x v="4"/>
    <n v="2012"/>
    <n v="2012"/>
    <n v="500144959"/>
    <n v="1"/>
    <x v="0"/>
    <s v="I"/>
    <n v="1"/>
    <n v="1"/>
    <n v="0"/>
    <n v="25"/>
  </r>
  <r>
    <x v="0"/>
    <x v="0"/>
    <s v="WA"/>
    <x v="4"/>
    <n v="2012"/>
    <n v="2012"/>
    <n v="500206450"/>
    <n v="1"/>
    <x v="0"/>
    <s v="I"/>
    <n v="1"/>
    <n v="1"/>
    <n v="0"/>
    <n v="374"/>
  </r>
  <r>
    <x v="0"/>
    <x v="0"/>
    <s v="WA"/>
    <x v="4"/>
    <n v="2012"/>
    <n v="2012"/>
    <n v="500204902"/>
    <n v="1"/>
    <x v="0"/>
    <s v="I"/>
    <n v="13"/>
    <n v="13"/>
    <n v="0"/>
    <n v="30"/>
  </r>
  <r>
    <x v="0"/>
    <x v="0"/>
    <s v="WA"/>
    <x v="4"/>
    <n v="2012"/>
    <n v="2012"/>
    <n v="18960935"/>
    <n v="1"/>
    <x v="0"/>
    <s v="I"/>
    <n v="6"/>
    <n v="6"/>
    <n v="0"/>
    <n v="100"/>
  </r>
  <r>
    <x v="0"/>
    <x v="0"/>
    <s v="WA"/>
    <x v="4"/>
    <n v="2012"/>
    <n v="2012"/>
    <n v="19619274"/>
    <n v="1"/>
    <x v="0"/>
    <s v="I"/>
    <n v="1"/>
    <n v="1"/>
    <n v="0"/>
    <n v="20"/>
  </r>
  <r>
    <x v="0"/>
    <x v="0"/>
    <s v="WA"/>
    <x v="4"/>
    <n v="2012"/>
    <n v="2012"/>
    <n v="500274587"/>
    <n v="1"/>
    <x v="0"/>
    <s v="I"/>
    <n v="0"/>
    <n v="0"/>
    <n v="0"/>
    <n v="17"/>
  </r>
  <r>
    <x v="0"/>
    <x v="1"/>
    <s v="WA"/>
    <x v="4"/>
    <n v="2012"/>
    <n v="2012"/>
    <n v="500206874"/>
    <n v="1"/>
    <x v="1"/>
    <s v="I"/>
    <n v="16"/>
    <n v="16"/>
    <n v="0"/>
    <n v="8"/>
  </r>
  <r>
    <x v="0"/>
    <x v="1"/>
    <s v="WA"/>
    <x v="4"/>
    <n v="2012"/>
    <n v="2012"/>
    <n v="19598597"/>
    <n v="1"/>
    <x v="1"/>
    <s v="I"/>
    <n v="10"/>
    <n v="10"/>
    <n v="0"/>
    <n v="13"/>
  </r>
  <r>
    <x v="0"/>
    <x v="0"/>
    <s v="WA"/>
    <x v="4"/>
    <n v="2012"/>
    <n v="2012"/>
    <n v="500228226"/>
    <n v="3"/>
    <x v="0"/>
    <s v="I"/>
    <n v="87"/>
    <n v="29"/>
    <n v="0"/>
    <n v="45"/>
  </r>
  <r>
    <x v="0"/>
    <x v="0"/>
    <s v="WA"/>
    <x v="4"/>
    <n v="2012"/>
    <n v="2012"/>
    <n v="500025026"/>
    <n v="3"/>
    <x v="0"/>
    <s v="I"/>
    <n v="94"/>
    <n v="31.333333333333332"/>
    <n v="0"/>
    <n v="462"/>
  </r>
  <r>
    <x v="0"/>
    <x v="0"/>
    <s v="WA"/>
    <x v="4"/>
    <n v="2012"/>
    <n v="2012"/>
    <n v="19138208"/>
    <n v="1"/>
    <x v="0"/>
    <s v="I"/>
    <n v="0"/>
    <n v="0"/>
    <n v="0"/>
    <n v="2"/>
  </r>
  <r>
    <x v="0"/>
    <x v="1"/>
    <s v="WA"/>
    <x v="4"/>
    <n v="2012"/>
    <n v="2012"/>
    <n v="500179605"/>
    <n v="1"/>
    <x v="1"/>
    <s v="I"/>
    <n v="34"/>
    <n v="34"/>
    <n v="0"/>
    <n v="1"/>
  </r>
  <r>
    <x v="0"/>
    <x v="0"/>
    <s v="WA"/>
    <x v="4"/>
    <n v="2012"/>
    <n v="2012"/>
    <n v="18812623"/>
    <n v="1"/>
    <x v="0"/>
    <s v="I"/>
    <n v="4"/>
    <n v="4"/>
    <n v="0"/>
    <n v="18"/>
  </r>
  <r>
    <x v="0"/>
    <x v="0"/>
    <s v="WA"/>
    <x v="4"/>
    <n v="2012"/>
    <n v="2012"/>
    <n v="18813085"/>
    <n v="1"/>
    <x v="0"/>
    <s v="I"/>
    <n v="0"/>
    <n v="0"/>
    <n v="0"/>
    <n v="48"/>
  </r>
  <r>
    <x v="0"/>
    <x v="0"/>
    <s v="WA"/>
    <x v="4"/>
    <n v="2012"/>
    <n v="2012"/>
    <n v="18998019"/>
    <n v="2"/>
    <x v="0"/>
    <s v="I"/>
    <n v="63"/>
    <n v="31.5"/>
    <n v="0"/>
    <n v="90"/>
  </r>
  <r>
    <x v="0"/>
    <x v="0"/>
    <s v="WA"/>
    <x v="4"/>
    <n v="2012"/>
    <n v="2012"/>
    <n v="19004330"/>
    <n v="1"/>
    <x v="0"/>
    <s v="I"/>
    <n v="34"/>
    <n v="34"/>
    <n v="0"/>
    <n v="10"/>
  </r>
  <r>
    <x v="0"/>
    <x v="0"/>
    <s v="WA"/>
    <x v="4"/>
    <n v="2012"/>
    <n v="2012"/>
    <n v="16129444"/>
    <n v="4"/>
    <x v="0"/>
    <s v="I"/>
    <n v="98"/>
    <n v="24.5"/>
    <n v="0"/>
    <n v="106"/>
  </r>
  <r>
    <x v="0"/>
    <x v="0"/>
    <s v="WA"/>
    <x v="4"/>
    <n v="2012"/>
    <n v="2012"/>
    <n v="14765497"/>
    <n v="1"/>
    <x v="0"/>
    <s v="I"/>
    <n v="19"/>
    <n v="19"/>
    <n v="0"/>
    <n v="1"/>
  </r>
  <r>
    <x v="0"/>
    <x v="0"/>
    <s v="WA"/>
    <x v="4"/>
    <n v="2012"/>
    <n v="2012"/>
    <n v="15279698"/>
    <n v="1"/>
    <x v="0"/>
    <s v="I"/>
    <n v="15"/>
    <n v="15"/>
    <n v="0"/>
    <n v="328"/>
  </r>
  <r>
    <x v="0"/>
    <x v="0"/>
    <s v="WA"/>
    <x v="4"/>
    <n v="2012"/>
    <n v="2012"/>
    <n v="17192871"/>
    <n v="1"/>
    <x v="0"/>
    <s v="I"/>
    <n v="29"/>
    <n v="29"/>
    <n v="0"/>
    <n v="70"/>
  </r>
  <r>
    <x v="0"/>
    <x v="1"/>
    <s v="WA"/>
    <x v="4"/>
    <n v="2012"/>
    <n v="2012"/>
    <n v="17101018"/>
    <n v="1"/>
    <x v="1"/>
    <s v="I"/>
    <n v="4"/>
    <n v="4"/>
    <n v="0"/>
    <n v="2"/>
  </r>
  <r>
    <x v="0"/>
    <x v="0"/>
    <s v="WA"/>
    <x v="4"/>
    <n v="2012"/>
    <n v="2012"/>
    <n v="500258705"/>
    <n v="2"/>
    <x v="0"/>
    <s v="I"/>
    <n v="62"/>
    <n v="31"/>
    <n v="0"/>
    <n v="78"/>
  </r>
  <r>
    <x v="0"/>
    <x v="1"/>
    <s v="WA"/>
    <x v="4"/>
    <n v="2012"/>
    <n v="2012"/>
    <n v="428198492"/>
    <n v="1"/>
    <x v="1"/>
    <s v="I"/>
    <n v="0"/>
    <n v="0"/>
    <n v="0"/>
    <n v="1"/>
  </r>
  <r>
    <x v="1"/>
    <x v="0"/>
    <s v="WA"/>
    <x v="4"/>
    <n v="2012"/>
    <n v="2012"/>
    <n v="14035707"/>
    <n v="1"/>
    <x v="0"/>
    <s v="I"/>
    <n v="33"/>
    <n v="33"/>
    <n v="0"/>
    <n v="20"/>
  </r>
  <r>
    <x v="0"/>
    <x v="0"/>
    <s v="WA"/>
    <x v="4"/>
    <n v="2012"/>
    <n v="2012"/>
    <n v="500135356"/>
    <n v="3"/>
    <x v="0"/>
    <s v="I"/>
    <n v="71"/>
    <n v="23.666666666666664"/>
    <n v="0"/>
    <n v="156"/>
  </r>
  <r>
    <x v="0"/>
    <x v="1"/>
    <s v="WA"/>
    <x v="4"/>
    <n v="2012"/>
    <n v="2012"/>
    <n v="446344826"/>
    <n v="1"/>
    <x v="1"/>
    <s v="I"/>
    <n v="28"/>
    <n v="28"/>
    <n v="0"/>
    <n v="3"/>
  </r>
  <r>
    <x v="0"/>
    <x v="0"/>
    <s v="WA"/>
    <x v="4"/>
    <n v="2012"/>
    <n v="2012"/>
    <n v="18267276"/>
    <n v="1"/>
    <x v="0"/>
    <s v="I"/>
    <n v="22"/>
    <n v="22"/>
    <n v="0"/>
    <n v="260"/>
  </r>
  <r>
    <x v="0"/>
    <x v="0"/>
    <s v="WA"/>
    <x v="4"/>
    <n v="2012"/>
    <n v="2012"/>
    <n v="14502912"/>
    <n v="1"/>
    <x v="0"/>
    <s v="I"/>
    <n v="12"/>
    <n v="12"/>
    <n v="0"/>
    <n v="210"/>
  </r>
  <r>
    <x v="0"/>
    <x v="0"/>
    <s v="WA"/>
    <x v="4"/>
    <n v="2012"/>
    <n v="2012"/>
    <n v="500061376"/>
    <n v="1"/>
    <x v="0"/>
    <s v="I"/>
    <n v="2"/>
    <n v="2"/>
    <n v="0"/>
    <n v="24"/>
  </r>
  <r>
    <x v="0"/>
    <x v="0"/>
    <s v="WA"/>
    <x v="4"/>
    <n v="2012"/>
    <n v="2012"/>
    <n v="19542366"/>
    <n v="1"/>
    <x v="0"/>
    <s v="I"/>
    <n v="29"/>
    <n v="29"/>
    <n v="0"/>
    <n v="44"/>
  </r>
  <r>
    <x v="0"/>
    <x v="0"/>
    <s v="WA"/>
    <x v="4"/>
    <n v="2012"/>
    <n v="2012"/>
    <n v="19233688"/>
    <n v="1"/>
    <x v="0"/>
    <s v="I"/>
    <n v="1"/>
    <n v="1"/>
    <n v="0"/>
    <n v="1"/>
  </r>
  <r>
    <x v="1"/>
    <x v="0"/>
    <s v="WA"/>
    <x v="4"/>
    <n v="2012"/>
    <n v="2012"/>
    <n v="16765523"/>
    <n v="2"/>
    <x v="0"/>
    <s v="I"/>
    <n v="60"/>
    <n v="30"/>
    <n v="0"/>
    <n v="15"/>
  </r>
  <r>
    <x v="0"/>
    <x v="0"/>
    <s v="WA"/>
    <x v="4"/>
    <n v="2012"/>
    <n v="2012"/>
    <n v="14177115"/>
    <n v="2"/>
    <x v="0"/>
    <s v="I"/>
    <n v="34"/>
    <n v="17"/>
    <n v="0"/>
    <n v="80"/>
  </r>
  <r>
    <x v="0"/>
    <x v="0"/>
    <s v="WA"/>
    <x v="4"/>
    <n v="2012"/>
    <n v="2012"/>
    <n v="500055802"/>
    <n v="1"/>
    <x v="0"/>
    <s v="I"/>
    <n v="14"/>
    <n v="14"/>
    <n v="0"/>
    <n v="38"/>
  </r>
  <r>
    <x v="0"/>
    <x v="0"/>
    <s v="WA"/>
    <x v="4"/>
    <n v="2012"/>
    <n v="2012"/>
    <n v="500126533"/>
    <n v="1"/>
    <x v="0"/>
    <s v="I"/>
    <n v="7"/>
    <n v="7"/>
    <n v="0"/>
    <n v="15"/>
  </r>
  <r>
    <x v="0"/>
    <x v="0"/>
    <s v="WA"/>
    <x v="4"/>
    <n v="2012"/>
    <n v="2012"/>
    <n v="15819653"/>
    <n v="1"/>
    <x v="0"/>
    <s v="I"/>
    <n v="14"/>
    <n v="14"/>
    <n v="0"/>
    <n v="11"/>
  </r>
  <r>
    <x v="0"/>
    <x v="1"/>
    <s v="WA"/>
    <x v="4"/>
    <n v="2012"/>
    <n v="2012"/>
    <n v="19118191"/>
    <n v="1"/>
    <x v="1"/>
    <s v="I"/>
    <n v="29"/>
    <n v="29"/>
    <n v="0"/>
    <n v="1"/>
  </r>
  <r>
    <x v="0"/>
    <x v="1"/>
    <s v="WA"/>
    <x v="4"/>
    <n v="2012"/>
    <n v="2012"/>
    <n v="500177442"/>
    <n v="1"/>
    <x v="1"/>
    <s v="I"/>
    <n v="6"/>
    <n v="6"/>
    <n v="0"/>
    <n v="4"/>
  </r>
  <r>
    <x v="0"/>
    <x v="0"/>
    <s v="WA"/>
    <x v="4"/>
    <n v="2012"/>
    <n v="2012"/>
    <n v="18864200"/>
    <n v="3"/>
    <x v="0"/>
    <s v="I"/>
    <n v="89"/>
    <n v="29.666666666666668"/>
    <n v="0"/>
    <n v="310"/>
  </r>
  <r>
    <x v="0"/>
    <x v="0"/>
    <s v="WA"/>
    <x v="4"/>
    <n v="2012"/>
    <n v="2012"/>
    <n v="19271785"/>
    <n v="1"/>
    <x v="0"/>
    <s v="I"/>
    <n v="2"/>
    <n v="2"/>
    <n v="0"/>
    <n v="23"/>
  </r>
  <r>
    <x v="0"/>
    <x v="0"/>
    <s v="WA"/>
    <x v="4"/>
    <n v="2012"/>
    <n v="2012"/>
    <n v="19892589"/>
    <n v="1"/>
    <x v="0"/>
    <s v="I"/>
    <n v="7"/>
    <n v="7"/>
    <n v="0"/>
    <n v="10"/>
  </r>
  <r>
    <x v="0"/>
    <x v="0"/>
    <s v="WA"/>
    <x v="4"/>
    <n v="2012"/>
    <n v="2012"/>
    <n v="19783969"/>
    <n v="2"/>
    <x v="0"/>
    <s v="I"/>
    <n v="33"/>
    <n v="16.5"/>
    <n v="0"/>
    <n v="107"/>
  </r>
  <r>
    <x v="0"/>
    <x v="1"/>
    <s v="WA"/>
    <x v="4"/>
    <n v="2012"/>
    <n v="2012"/>
    <n v="500050240"/>
    <n v="2"/>
    <x v="1"/>
    <s v="I"/>
    <n v="62"/>
    <n v="31"/>
    <n v="0"/>
    <n v="5"/>
  </r>
  <r>
    <x v="0"/>
    <x v="0"/>
    <s v="WA"/>
    <x v="4"/>
    <n v="2012"/>
    <n v="2012"/>
    <n v="19009293"/>
    <n v="5"/>
    <x v="0"/>
    <s v="I"/>
    <n v="131"/>
    <n v="26.2"/>
    <n v="0"/>
    <n v="330"/>
  </r>
  <r>
    <x v="0"/>
    <x v="0"/>
    <s v="WA"/>
    <x v="4"/>
    <n v="2012"/>
    <n v="2012"/>
    <n v="446352998"/>
    <n v="1"/>
    <x v="0"/>
    <s v="I"/>
    <n v="0"/>
    <n v="0"/>
    <n v="0"/>
    <n v="180"/>
  </r>
  <r>
    <x v="0"/>
    <x v="1"/>
    <s v="WA"/>
    <x v="4"/>
    <n v="2012"/>
    <n v="2012"/>
    <n v="18700511"/>
    <n v="1"/>
    <x v="1"/>
    <s v="I"/>
    <n v="28"/>
    <n v="28"/>
    <n v="0"/>
    <n v="1"/>
  </r>
  <r>
    <x v="0"/>
    <x v="1"/>
    <s v="WA"/>
    <x v="4"/>
    <n v="2012"/>
    <n v="2012"/>
    <n v="426643220"/>
    <n v="1"/>
    <x v="1"/>
    <s v="I"/>
    <n v="12"/>
    <n v="12"/>
    <n v="0"/>
    <n v="9"/>
  </r>
  <r>
    <x v="0"/>
    <x v="1"/>
    <s v="WA"/>
    <x v="4"/>
    <n v="2012"/>
    <n v="2012"/>
    <n v="500002454"/>
    <n v="1"/>
    <x v="1"/>
    <s v="I"/>
    <n v="25"/>
    <n v="25"/>
    <n v="0"/>
    <n v="3"/>
  </r>
  <r>
    <x v="0"/>
    <x v="0"/>
    <s v="WA"/>
    <x v="4"/>
    <n v="2012"/>
    <n v="2012"/>
    <n v="419558416"/>
    <n v="1"/>
    <x v="2"/>
    <s v="I"/>
    <n v="1"/>
    <n v="1"/>
    <n v="0"/>
    <n v="99916"/>
  </r>
  <r>
    <x v="0"/>
    <x v="0"/>
    <s v="WA"/>
    <x v="4"/>
    <n v="2012"/>
    <n v="2012"/>
    <n v="18044474"/>
    <n v="1"/>
    <x v="0"/>
    <s v="I"/>
    <n v="1"/>
    <n v="1"/>
    <n v="0"/>
    <n v="5"/>
  </r>
  <r>
    <x v="0"/>
    <x v="0"/>
    <s v="WA"/>
    <x v="4"/>
    <n v="2012"/>
    <n v="2012"/>
    <n v="18265576"/>
    <n v="1"/>
    <x v="0"/>
    <s v="I"/>
    <n v="7"/>
    <n v="7"/>
    <n v="0"/>
    <n v="46"/>
  </r>
  <r>
    <x v="0"/>
    <x v="1"/>
    <s v="WA"/>
    <x v="4"/>
    <n v="2012"/>
    <n v="2012"/>
    <n v="408758438"/>
    <n v="1"/>
    <x v="1"/>
    <s v="I"/>
    <n v="0"/>
    <n v="0"/>
    <n v="0"/>
    <n v="2"/>
  </r>
  <r>
    <x v="0"/>
    <x v="1"/>
    <s v="WA"/>
    <x v="4"/>
    <n v="2012"/>
    <n v="2012"/>
    <n v="18097910"/>
    <n v="4"/>
    <x v="1"/>
    <s v="I"/>
    <n v="108"/>
    <n v="27"/>
    <n v="0"/>
    <n v="35"/>
  </r>
  <r>
    <x v="0"/>
    <x v="1"/>
    <s v="WA"/>
    <x v="4"/>
    <n v="2012"/>
    <n v="2012"/>
    <n v="500177448"/>
    <n v="1"/>
    <x v="1"/>
    <s v="I"/>
    <n v="18"/>
    <n v="18"/>
    <n v="0"/>
    <n v="10"/>
  </r>
  <r>
    <x v="0"/>
    <x v="1"/>
    <s v="WA"/>
    <x v="4"/>
    <n v="2012"/>
    <n v="2012"/>
    <n v="344044844"/>
    <n v="1"/>
    <x v="1"/>
    <s v="I"/>
    <n v="0"/>
    <n v="0"/>
    <n v="0"/>
    <n v="3"/>
  </r>
  <r>
    <x v="0"/>
    <x v="0"/>
    <s v="WA"/>
    <x v="4"/>
    <n v="2012"/>
    <n v="2012"/>
    <n v="17476411"/>
    <n v="2"/>
    <x v="0"/>
    <s v="I"/>
    <n v="58"/>
    <n v="29"/>
    <n v="0"/>
    <n v="1040"/>
  </r>
  <r>
    <x v="0"/>
    <x v="0"/>
    <s v="WA"/>
    <x v="4"/>
    <n v="2012"/>
    <n v="2012"/>
    <n v="15981495"/>
    <n v="1"/>
    <x v="0"/>
    <s v="I"/>
    <n v="16"/>
    <n v="16"/>
    <n v="0"/>
    <n v="490"/>
  </r>
  <r>
    <x v="0"/>
    <x v="0"/>
    <s v="WA"/>
    <x v="4"/>
    <n v="2012"/>
    <n v="2012"/>
    <n v="16339857"/>
    <n v="2"/>
    <x v="0"/>
    <s v="I"/>
    <n v="44"/>
    <n v="22"/>
    <n v="0"/>
    <n v="140"/>
  </r>
  <r>
    <x v="0"/>
    <x v="0"/>
    <s v="WA"/>
    <x v="4"/>
    <n v="2012"/>
    <n v="2012"/>
    <n v="16340692"/>
    <n v="1"/>
    <x v="0"/>
    <s v="I"/>
    <n v="13"/>
    <n v="13"/>
    <n v="0"/>
    <n v="250"/>
  </r>
  <r>
    <x v="0"/>
    <x v="0"/>
    <s v="WA"/>
    <x v="4"/>
    <n v="2012"/>
    <n v="2012"/>
    <n v="15650328"/>
    <n v="5"/>
    <x v="0"/>
    <s v="I"/>
    <n v="141"/>
    <n v="28.2"/>
    <n v="0"/>
    <n v="640"/>
  </r>
  <r>
    <x v="0"/>
    <x v="0"/>
    <s v="WA"/>
    <x v="4"/>
    <n v="2012"/>
    <n v="2012"/>
    <n v="14881401"/>
    <n v="3"/>
    <x v="0"/>
    <s v="I"/>
    <n v="89"/>
    <n v="29.666666666666668"/>
    <n v="0"/>
    <n v="55"/>
  </r>
  <r>
    <x v="0"/>
    <x v="0"/>
    <s v="WA"/>
    <x v="4"/>
    <n v="2012"/>
    <n v="2012"/>
    <n v="15178394"/>
    <n v="1"/>
    <x v="0"/>
    <s v="I"/>
    <n v="65"/>
    <n v="65"/>
    <n v="0"/>
    <n v="560"/>
  </r>
  <r>
    <x v="0"/>
    <x v="1"/>
    <s v="WA"/>
    <x v="4"/>
    <n v="2012"/>
    <n v="2012"/>
    <n v="14923035"/>
    <n v="1"/>
    <x v="1"/>
    <s v="I"/>
    <n v="19"/>
    <n v="19"/>
    <n v="0"/>
    <n v="1"/>
  </r>
  <r>
    <x v="0"/>
    <x v="1"/>
    <s v="WA"/>
    <x v="4"/>
    <n v="2012"/>
    <n v="2012"/>
    <n v="14887272"/>
    <n v="1"/>
    <x v="1"/>
    <s v="I"/>
    <n v="5"/>
    <n v="5"/>
    <n v="0"/>
    <n v="1"/>
  </r>
  <r>
    <x v="0"/>
    <x v="0"/>
    <s v="WA"/>
    <x v="4"/>
    <n v="2012"/>
    <n v="2012"/>
    <n v="500274780"/>
    <n v="1"/>
    <x v="0"/>
    <s v="I"/>
    <n v="17"/>
    <n v="17"/>
    <n v="0"/>
    <n v="322"/>
  </r>
  <r>
    <x v="0"/>
    <x v="0"/>
    <s v="WA"/>
    <x v="4"/>
    <n v="2012"/>
    <n v="2012"/>
    <n v="15130742"/>
    <n v="1"/>
    <x v="0"/>
    <s v="I"/>
    <n v="25"/>
    <n v="25"/>
    <n v="0"/>
    <n v="1"/>
  </r>
  <r>
    <x v="0"/>
    <x v="0"/>
    <s v="WA"/>
    <x v="4"/>
    <n v="2012"/>
    <n v="2012"/>
    <n v="15074227"/>
    <n v="2"/>
    <x v="0"/>
    <s v="I"/>
    <n v="43"/>
    <n v="21.5"/>
    <n v="0"/>
    <n v="191"/>
  </r>
  <r>
    <x v="0"/>
    <x v="1"/>
    <s v="WA"/>
    <x v="4"/>
    <n v="2012"/>
    <n v="2012"/>
    <n v="500117083"/>
    <n v="2"/>
    <x v="1"/>
    <s v="I"/>
    <n v="54"/>
    <n v="27"/>
    <n v="0"/>
    <n v="3"/>
  </r>
  <r>
    <x v="0"/>
    <x v="0"/>
    <s v="WA"/>
    <x v="4"/>
    <n v="2012"/>
    <n v="2012"/>
    <n v="14154802"/>
    <n v="2"/>
    <x v="0"/>
    <s v="I"/>
    <n v="42"/>
    <n v="21"/>
    <n v="0"/>
    <n v="129"/>
  </r>
  <r>
    <x v="0"/>
    <x v="0"/>
    <s v="WA"/>
    <x v="4"/>
    <n v="2012"/>
    <n v="2012"/>
    <n v="14403562"/>
    <n v="1"/>
    <x v="0"/>
    <s v="I"/>
    <n v="2"/>
    <n v="2"/>
    <n v="0"/>
    <n v="30"/>
  </r>
  <r>
    <x v="0"/>
    <x v="0"/>
    <s v="WA"/>
    <x v="4"/>
    <n v="2012"/>
    <n v="2012"/>
    <n v="500168715"/>
    <n v="1"/>
    <x v="0"/>
    <s v="I"/>
    <n v="2"/>
    <n v="2"/>
    <n v="0"/>
    <n v="28"/>
  </r>
  <r>
    <x v="0"/>
    <x v="0"/>
    <s v="WA"/>
    <x v="4"/>
    <n v="2012"/>
    <n v="2012"/>
    <n v="17458385"/>
    <n v="1"/>
    <x v="0"/>
    <s v="I"/>
    <n v="11"/>
    <n v="11"/>
    <n v="0"/>
    <n v="244"/>
  </r>
  <r>
    <x v="1"/>
    <x v="0"/>
    <s v="WA"/>
    <x v="4"/>
    <n v="2012"/>
    <n v="2012"/>
    <n v="500194316"/>
    <n v="1"/>
    <x v="0"/>
    <s v="I"/>
    <n v="30"/>
    <n v="30"/>
    <n v="0"/>
    <n v="22"/>
  </r>
  <r>
    <x v="0"/>
    <x v="0"/>
    <s v="WA"/>
    <x v="4"/>
    <n v="2012"/>
    <n v="2012"/>
    <n v="17998732"/>
    <n v="1"/>
    <x v="0"/>
    <s v="I"/>
    <n v="29"/>
    <n v="29"/>
    <n v="0"/>
    <n v="10"/>
  </r>
  <r>
    <x v="0"/>
    <x v="0"/>
    <s v="WA"/>
    <x v="4"/>
    <n v="2012"/>
    <n v="2012"/>
    <n v="500031006"/>
    <n v="1"/>
    <x v="0"/>
    <s v="I"/>
    <n v="30"/>
    <n v="30"/>
    <n v="0"/>
    <n v="803"/>
  </r>
  <r>
    <x v="0"/>
    <x v="0"/>
    <s v="WA"/>
    <x v="4"/>
    <n v="2012"/>
    <n v="2012"/>
    <n v="500076955"/>
    <n v="1"/>
    <x v="0"/>
    <s v="I"/>
    <n v="0"/>
    <n v="0"/>
    <n v="0"/>
    <n v="231"/>
  </r>
  <r>
    <x v="0"/>
    <x v="0"/>
    <s v="WA"/>
    <x v="4"/>
    <n v="2012"/>
    <n v="2012"/>
    <n v="17918137"/>
    <n v="1"/>
    <x v="0"/>
    <s v="I"/>
    <n v="5"/>
    <n v="5"/>
    <n v="0"/>
    <n v="85"/>
  </r>
  <r>
    <x v="0"/>
    <x v="0"/>
    <s v="WA"/>
    <x v="4"/>
    <n v="2012"/>
    <n v="2012"/>
    <n v="17839289"/>
    <n v="1"/>
    <x v="0"/>
    <s v="I"/>
    <n v="5"/>
    <n v="5"/>
    <n v="0"/>
    <n v="80"/>
  </r>
  <r>
    <x v="0"/>
    <x v="1"/>
    <s v="WA"/>
    <x v="4"/>
    <n v="2012"/>
    <n v="2012"/>
    <n v="436665708"/>
    <n v="3"/>
    <x v="1"/>
    <s v="I"/>
    <n v="86"/>
    <n v="28.666666666666668"/>
    <n v="0"/>
    <n v="9"/>
  </r>
  <r>
    <x v="0"/>
    <x v="0"/>
    <s v="WA"/>
    <x v="4"/>
    <n v="2012"/>
    <n v="2012"/>
    <n v="14767062"/>
    <n v="1"/>
    <x v="0"/>
    <s v="I"/>
    <n v="9"/>
    <n v="9"/>
    <n v="0"/>
    <n v="42"/>
  </r>
  <r>
    <x v="0"/>
    <x v="0"/>
    <s v="WA"/>
    <x v="4"/>
    <n v="2012"/>
    <n v="2012"/>
    <n v="360460810"/>
    <n v="2"/>
    <x v="0"/>
    <s v="I"/>
    <n v="40"/>
    <n v="20"/>
    <n v="0"/>
    <n v="331"/>
  </r>
  <r>
    <x v="0"/>
    <x v="0"/>
    <s v="WA"/>
    <x v="4"/>
    <n v="2012"/>
    <n v="2012"/>
    <n v="16024594"/>
    <n v="1"/>
    <x v="0"/>
    <s v="I"/>
    <n v="27"/>
    <n v="27"/>
    <n v="0"/>
    <n v="2440"/>
  </r>
  <r>
    <x v="0"/>
    <x v="0"/>
    <s v="WA"/>
    <x v="4"/>
    <n v="2012"/>
    <n v="2012"/>
    <n v="17913173"/>
    <n v="1"/>
    <x v="0"/>
    <s v="I"/>
    <n v="12"/>
    <n v="12"/>
    <n v="0"/>
    <n v="328"/>
  </r>
  <r>
    <x v="0"/>
    <x v="0"/>
    <s v="WA"/>
    <x v="4"/>
    <n v="2012"/>
    <n v="2012"/>
    <n v="14739073"/>
    <n v="1"/>
    <x v="0"/>
    <s v="I"/>
    <n v="32"/>
    <n v="32"/>
    <n v="0"/>
    <n v="1"/>
  </r>
  <r>
    <x v="0"/>
    <x v="0"/>
    <s v="WA"/>
    <x v="4"/>
    <n v="2012"/>
    <n v="2012"/>
    <n v="16253548"/>
    <n v="5"/>
    <x v="0"/>
    <s v="I"/>
    <n v="135"/>
    <n v="27"/>
    <n v="0"/>
    <n v="70"/>
  </r>
  <r>
    <x v="0"/>
    <x v="1"/>
    <s v="WA"/>
    <x v="4"/>
    <n v="2012"/>
    <n v="2012"/>
    <n v="16637481"/>
    <n v="1"/>
    <x v="1"/>
    <s v="I"/>
    <n v="0"/>
    <n v="0"/>
    <n v="0"/>
    <n v="4"/>
  </r>
  <r>
    <x v="0"/>
    <x v="1"/>
    <s v="WA"/>
    <x v="4"/>
    <n v="2012"/>
    <n v="2012"/>
    <n v="14897655"/>
    <n v="1"/>
    <x v="1"/>
    <s v="I"/>
    <n v="34"/>
    <n v="34"/>
    <n v="0"/>
    <n v="6"/>
  </r>
  <r>
    <x v="0"/>
    <x v="0"/>
    <s v="WA"/>
    <x v="4"/>
    <n v="2012"/>
    <n v="2012"/>
    <n v="15962819"/>
    <n v="1"/>
    <x v="0"/>
    <s v="I"/>
    <n v="14"/>
    <n v="14"/>
    <n v="0"/>
    <n v="10"/>
  </r>
  <r>
    <x v="0"/>
    <x v="1"/>
    <s v="WA"/>
    <x v="4"/>
    <n v="2012"/>
    <n v="2012"/>
    <n v="500188910"/>
    <n v="3"/>
    <x v="1"/>
    <s v="I"/>
    <n v="83"/>
    <n v="27.666666666666668"/>
    <n v="0"/>
    <n v="10"/>
  </r>
  <r>
    <x v="0"/>
    <x v="0"/>
    <s v="WA"/>
    <x v="4"/>
    <n v="2012"/>
    <n v="2012"/>
    <n v="500017844"/>
    <n v="1"/>
    <x v="0"/>
    <s v="I"/>
    <n v="0"/>
    <n v="0"/>
    <n v="0"/>
    <n v="47"/>
  </r>
  <r>
    <x v="0"/>
    <x v="0"/>
    <s v="WA"/>
    <x v="4"/>
    <n v="2012"/>
    <n v="2012"/>
    <n v="500065093"/>
    <n v="3"/>
    <x v="0"/>
    <s v="I"/>
    <n v="78"/>
    <n v="26"/>
    <n v="0"/>
    <n v="1947"/>
  </r>
  <r>
    <x v="0"/>
    <x v="0"/>
    <s v="WA"/>
    <x v="4"/>
    <n v="2012"/>
    <n v="2012"/>
    <n v="15425447"/>
    <n v="3"/>
    <x v="0"/>
    <s v="I"/>
    <n v="77"/>
    <n v="25.666666666666668"/>
    <n v="0"/>
    <n v="217"/>
  </r>
  <r>
    <x v="0"/>
    <x v="0"/>
    <s v="WA"/>
    <x v="4"/>
    <n v="2012"/>
    <n v="2012"/>
    <n v="18382186"/>
    <n v="1"/>
    <x v="0"/>
    <s v="I"/>
    <n v="1"/>
    <n v="1"/>
    <n v="0"/>
    <n v="1"/>
  </r>
  <r>
    <x v="0"/>
    <x v="0"/>
    <s v="WA"/>
    <x v="4"/>
    <n v="2012"/>
    <n v="2012"/>
    <n v="16153030"/>
    <n v="1"/>
    <x v="0"/>
    <s v="I"/>
    <n v="30"/>
    <n v="30"/>
    <n v="0"/>
    <n v="61"/>
  </r>
  <r>
    <x v="0"/>
    <x v="0"/>
    <s v="WA"/>
    <x v="4"/>
    <n v="2012"/>
    <n v="2012"/>
    <n v="18023701"/>
    <n v="1"/>
    <x v="0"/>
    <s v="I"/>
    <n v="29"/>
    <n v="29"/>
    <n v="0"/>
    <n v="1"/>
  </r>
  <r>
    <x v="0"/>
    <x v="0"/>
    <s v="WA"/>
    <x v="4"/>
    <n v="2012"/>
    <n v="2012"/>
    <n v="18109948"/>
    <n v="1"/>
    <x v="0"/>
    <s v="I"/>
    <n v="9"/>
    <n v="9"/>
    <n v="0"/>
    <n v="100"/>
  </r>
  <r>
    <x v="0"/>
    <x v="1"/>
    <s v="WA"/>
    <x v="4"/>
    <n v="2012"/>
    <n v="2012"/>
    <n v="443836830"/>
    <n v="2"/>
    <x v="1"/>
    <s v="I"/>
    <n v="57"/>
    <n v="28.5"/>
    <n v="0"/>
    <n v="11"/>
  </r>
  <r>
    <x v="0"/>
    <x v="0"/>
    <s v="WA"/>
    <x v="4"/>
    <n v="2012"/>
    <n v="2012"/>
    <n v="18687883"/>
    <n v="4"/>
    <x v="0"/>
    <s v="I"/>
    <n v="111"/>
    <n v="27.75"/>
    <n v="0"/>
    <n v="660"/>
  </r>
  <r>
    <x v="0"/>
    <x v="1"/>
    <s v="WA"/>
    <x v="4"/>
    <n v="2012"/>
    <n v="2012"/>
    <n v="500076183"/>
    <n v="2"/>
    <x v="1"/>
    <s v="I"/>
    <n v="48"/>
    <n v="24"/>
    <n v="0"/>
    <n v="7"/>
  </r>
  <r>
    <x v="0"/>
    <x v="0"/>
    <s v="WA"/>
    <x v="4"/>
    <n v="2012"/>
    <n v="2012"/>
    <n v="18345485"/>
    <n v="1"/>
    <x v="0"/>
    <s v="I"/>
    <n v="2"/>
    <n v="2"/>
    <n v="0"/>
    <n v="10"/>
  </r>
  <r>
    <x v="0"/>
    <x v="0"/>
    <s v="WA"/>
    <x v="4"/>
    <n v="2012"/>
    <n v="2012"/>
    <n v="18261526"/>
    <n v="1"/>
    <x v="0"/>
    <s v="I"/>
    <n v="3"/>
    <n v="3"/>
    <n v="0"/>
    <n v="180"/>
  </r>
  <r>
    <x v="0"/>
    <x v="1"/>
    <s v="WA"/>
    <x v="4"/>
    <n v="2012"/>
    <n v="2012"/>
    <n v="500124342"/>
    <n v="4"/>
    <x v="1"/>
    <s v="I"/>
    <n v="122"/>
    <n v="30.5"/>
    <n v="0"/>
    <n v="31"/>
  </r>
  <r>
    <x v="0"/>
    <x v="1"/>
    <s v="WA"/>
    <x v="4"/>
    <n v="2012"/>
    <n v="2012"/>
    <n v="17843488"/>
    <n v="1"/>
    <x v="1"/>
    <s v="I"/>
    <n v="6"/>
    <n v="6"/>
    <n v="0"/>
    <n v="1"/>
  </r>
  <r>
    <x v="0"/>
    <x v="1"/>
    <s v="WA"/>
    <x v="4"/>
    <n v="2012"/>
    <n v="2012"/>
    <n v="397958418"/>
    <n v="1"/>
    <x v="1"/>
    <s v="I"/>
    <n v="18"/>
    <n v="18"/>
    <n v="0"/>
    <n v="3"/>
  </r>
  <r>
    <x v="0"/>
    <x v="0"/>
    <s v="WA"/>
    <x v="4"/>
    <n v="2012"/>
    <n v="2012"/>
    <n v="17755047"/>
    <n v="1"/>
    <x v="0"/>
    <s v="I"/>
    <n v="0"/>
    <n v="0"/>
    <n v="0"/>
    <n v="5"/>
  </r>
  <r>
    <x v="0"/>
    <x v="0"/>
    <s v="WA"/>
    <x v="4"/>
    <n v="2012"/>
    <n v="2012"/>
    <n v="17412606"/>
    <n v="1"/>
    <x v="0"/>
    <s v="I"/>
    <n v="0"/>
    <n v="0"/>
    <n v="0"/>
    <n v="21"/>
  </r>
  <r>
    <x v="0"/>
    <x v="0"/>
    <s v="WA"/>
    <x v="4"/>
    <n v="2012"/>
    <n v="2012"/>
    <n v="500146504"/>
    <n v="1"/>
    <x v="0"/>
    <s v="I"/>
    <n v="0"/>
    <n v="0"/>
    <n v="0"/>
    <n v="662"/>
  </r>
  <r>
    <x v="0"/>
    <x v="0"/>
    <s v="WA"/>
    <x v="4"/>
    <n v="2012"/>
    <n v="2012"/>
    <n v="16208181"/>
    <n v="1"/>
    <x v="0"/>
    <s v="I"/>
    <n v="19"/>
    <n v="19"/>
    <n v="0"/>
    <n v="50"/>
  </r>
  <r>
    <x v="0"/>
    <x v="0"/>
    <s v="WA"/>
    <x v="4"/>
    <n v="2012"/>
    <n v="2012"/>
    <n v="14046309"/>
    <n v="2"/>
    <x v="0"/>
    <s v="I"/>
    <n v="55"/>
    <n v="27.5"/>
    <n v="0"/>
    <n v="657"/>
  </r>
  <r>
    <x v="0"/>
    <x v="0"/>
    <s v="WA"/>
    <x v="4"/>
    <n v="2012"/>
    <n v="2012"/>
    <n v="16943895"/>
    <n v="1"/>
    <x v="0"/>
    <s v="I"/>
    <n v="13"/>
    <n v="13"/>
    <n v="0"/>
    <n v="560"/>
  </r>
  <r>
    <x v="0"/>
    <x v="0"/>
    <s v="WA"/>
    <x v="4"/>
    <n v="2012"/>
    <n v="2012"/>
    <n v="500266449"/>
    <n v="1"/>
    <x v="0"/>
    <s v="I"/>
    <n v="0"/>
    <n v="0"/>
    <n v="0"/>
    <n v="124"/>
  </r>
  <r>
    <x v="0"/>
    <x v="0"/>
    <s v="WA"/>
    <x v="4"/>
    <n v="2012"/>
    <n v="2012"/>
    <n v="15068958"/>
    <n v="1"/>
    <x v="0"/>
    <s v="I"/>
    <n v="31"/>
    <n v="31"/>
    <n v="0"/>
    <n v="90"/>
  </r>
  <r>
    <x v="0"/>
    <x v="1"/>
    <s v="WA"/>
    <x v="4"/>
    <n v="2012"/>
    <n v="2012"/>
    <n v="16199248"/>
    <n v="3"/>
    <x v="1"/>
    <s v="I"/>
    <n v="90"/>
    <n v="30"/>
    <n v="0"/>
    <n v="17"/>
  </r>
  <r>
    <x v="0"/>
    <x v="0"/>
    <s v="WA"/>
    <x v="4"/>
    <n v="2012"/>
    <n v="2012"/>
    <n v="15444298"/>
    <n v="1"/>
    <x v="0"/>
    <s v="I"/>
    <n v="13"/>
    <n v="13"/>
    <n v="0"/>
    <n v="5"/>
  </r>
  <r>
    <x v="0"/>
    <x v="0"/>
    <s v="WA"/>
    <x v="4"/>
    <n v="2012"/>
    <n v="2012"/>
    <n v="15989109"/>
    <n v="2"/>
    <x v="0"/>
    <s v="I"/>
    <n v="48"/>
    <n v="24"/>
    <n v="0"/>
    <n v="1080"/>
  </r>
  <r>
    <x v="0"/>
    <x v="0"/>
    <s v="WA"/>
    <x v="4"/>
    <n v="2012"/>
    <n v="2012"/>
    <n v="15214743"/>
    <n v="3"/>
    <x v="0"/>
    <s v="I"/>
    <n v="71"/>
    <n v="23.666666666666664"/>
    <n v="0"/>
    <n v="100"/>
  </r>
  <r>
    <x v="0"/>
    <x v="0"/>
    <s v="WA"/>
    <x v="4"/>
    <n v="2012"/>
    <n v="2012"/>
    <n v="15183597"/>
    <n v="1"/>
    <x v="0"/>
    <s v="I"/>
    <n v="18"/>
    <n v="18"/>
    <n v="0"/>
    <n v="140"/>
  </r>
  <r>
    <x v="0"/>
    <x v="0"/>
    <s v="WA"/>
    <x v="4"/>
    <n v="2012"/>
    <n v="2012"/>
    <n v="500139869"/>
    <n v="1"/>
    <x v="0"/>
    <s v="I"/>
    <n v="16"/>
    <n v="16"/>
    <n v="0"/>
    <n v="570"/>
  </r>
  <r>
    <x v="0"/>
    <x v="0"/>
    <s v="WA"/>
    <x v="4"/>
    <n v="2012"/>
    <n v="2012"/>
    <n v="19972754"/>
    <n v="1"/>
    <x v="0"/>
    <s v="I"/>
    <n v="21"/>
    <n v="21"/>
    <n v="0"/>
    <n v="30"/>
  </r>
  <r>
    <x v="0"/>
    <x v="0"/>
    <s v="WA"/>
    <x v="4"/>
    <n v="2012"/>
    <n v="2012"/>
    <n v="500146244"/>
    <n v="3"/>
    <x v="0"/>
    <s v="I"/>
    <n v="92"/>
    <n v="30.666666666666668"/>
    <n v="0"/>
    <n v="22"/>
  </r>
  <r>
    <x v="0"/>
    <x v="0"/>
    <s v="WA"/>
    <x v="4"/>
    <n v="2012"/>
    <n v="2012"/>
    <n v="19568998"/>
    <n v="1"/>
    <x v="0"/>
    <s v="I"/>
    <n v="0"/>
    <n v="0"/>
    <n v="0"/>
    <n v="690"/>
  </r>
  <r>
    <x v="0"/>
    <x v="0"/>
    <s v="WA"/>
    <x v="4"/>
    <n v="2012"/>
    <n v="2012"/>
    <n v="19661373"/>
    <n v="2"/>
    <x v="0"/>
    <s v="I"/>
    <n v="58"/>
    <n v="29"/>
    <n v="0"/>
    <n v="200"/>
  </r>
  <r>
    <x v="0"/>
    <x v="1"/>
    <s v="WA"/>
    <x v="4"/>
    <n v="2012"/>
    <n v="2012"/>
    <n v="19695287"/>
    <n v="2"/>
    <x v="1"/>
    <s v="I"/>
    <n v="49"/>
    <n v="24.5"/>
    <n v="0"/>
    <n v="21"/>
  </r>
  <r>
    <x v="0"/>
    <x v="0"/>
    <s v="WA"/>
    <x v="4"/>
    <n v="2012"/>
    <n v="2012"/>
    <n v="19695289"/>
    <n v="2"/>
    <x v="0"/>
    <s v="I"/>
    <n v="49"/>
    <n v="24.5"/>
    <n v="0"/>
    <n v="560"/>
  </r>
  <r>
    <x v="0"/>
    <x v="0"/>
    <s v="WA"/>
    <x v="4"/>
    <n v="2012"/>
    <n v="2012"/>
    <n v="15632121"/>
    <n v="2"/>
    <x v="0"/>
    <s v="I"/>
    <n v="59"/>
    <n v="29.5"/>
    <n v="0"/>
    <n v="45"/>
  </r>
  <r>
    <x v="0"/>
    <x v="0"/>
    <s v="WA"/>
    <x v="4"/>
    <n v="2012"/>
    <n v="2012"/>
    <n v="18284597"/>
    <n v="1"/>
    <x v="0"/>
    <s v="I"/>
    <n v="29"/>
    <n v="29"/>
    <n v="0"/>
    <n v="9"/>
  </r>
  <r>
    <x v="0"/>
    <x v="1"/>
    <s v="WA"/>
    <x v="4"/>
    <n v="2012"/>
    <n v="2012"/>
    <n v="500026954"/>
    <n v="2"/>
    <x v="1"/>
    <s v="I"/>
    <n v="45"/>
    <n v="22.5"/>
    <n v="0"/>
    <n v="31"/>
  </r>
  <r>
    <x v="0"/>
    <x v="1"/>
    <s v="WA"/>
    <x v="4"/>
    <n v="2012"/>
    <n v="2012"/>
    <n v="500249328"/>
    <n v="1"/>
    <x v="1"/>
    <s v="I"/>
    <n v="29"/>
    <n v="29"/>
    <n v="0"/>
    <n v="12"/>
  </r>
  <r>
    <x v="0"/>
    <x v="0"/>
    <s v="WA"/>
    <x v="4"/>
    <n v="2012"/>
    <n v="2012"/>
    <n v="17391426"/>
    <n v="1"/>
    <x v="0"/>
    <s v="I"/>
    <n v="0"/>
    <n v="0"/>
    <n v="0"/>
    <n v="23"/>
  </r>
  <r>
    <x v="0"/>
    <x v="0"/>
    <s v="WA"/>
    <x v="4"/>
    <n v="2012"/>
    <n v="2012"/>
    <n v="500119949"/>
    <n v="3"/>
    <x v="0"/>
    <s v="I"/>
    <n v="82"/>
    <n v="27.333333333333336"/>
    <n v="0"/>
    <n v="275"/>
  </r>
  <r>
    <x v="0"/>
    <x v="1"/>
    <s v="WA"/>
    <x v="4"/>
    <n v="2012"/>
    <n v="2012"/>
    <n v="500121723"/>
    <n v="1"/>
    <x v="1"/>
    <s v="I"/>
    <n v="19"/>
    <n v="19"/>
    <n v="0"/>
    <n v="2"/>
  </r>
  <r>
    <x v="0"/>
    <x v="1"/>
    <s v="WA"/>
    <x v="4"/>
    <n v="2012"/>
    <n v="2012"/>
    <n v="423619241"/>
    <n v="1"/>
    <x v="1"/>
    <s v="I"/>
    <n v="0"/>
    <n v="0"/>
    <n v="0"/>
    <n v="2"/>
  </r>
  <r>
    <x v="0"/>
    <x v="1"/>
    <s v="WA"/>
    <x v="4"/>
    <n v="2012"/>
    <n v="2012"/>
    <n v="17156016"/>
    <n v="1"/>
    <x v="1"/>
    <s v="I"/>
    <n v="28"/>
    <n v="28"/>
    <n v="0"/>
    <n v="4"/>
  </r>
  <r>
    <x v="0"/>
    <x v="1"/>
    <s v="WA"/>
    <x v="4"/>
    <n v="2012"/>
    <n v="2012"/>
    <n v="500221177"/>
    <n v="1"/>
    <x v="1"/>
    <s v="I"/>
    <n v="8"/>
    <n v="8"/>
    <n v="0"/>
    <n v="6"/>
  </r>
  <r>
    <x v="0"/>
    <x v="0"/>
    <s v="WA"/>
    <x v="4"/>
    <n v="2012"/>
    <n v="2012"/>
    <n v="16945797"/>
    <n v="1"/>
    <x v="0"/>
    <s v="I"/>
    <n v="0"/>
    <n v="0"/>
    <n v="0"/>
    <n v="7"/>
  </r>
  <r>
    <x v="0"/>
    <x v="0"/>
    <s v="WA"/>
    <x v="4"/>
    <n v="2012"/>
    <n v="2012"/>
    <n v="15954223"/>
    <n v="1"/>
    <x v="0"/>
    <s v="I"/>
    <n v="0"/>
    <n v="0"/>
    <n v="0"/>
    <n v="10"/>
  </r>
  <r>
    <x v="0"/>
    <x v="0"/>
    <s v="WA"/>
    <x v="4"/>
    <n v="2012"/>
    <n v="2012"/>
    <n v="500282404"/>
    <n v="1"/>
    <x v="0"/>
    <s v="I"/>
    <n v="26"/>
    <n v="26"/>
    <n v="0"/>
    <n v="78"/>
  </r>
  <r>
    <x v="0"/>
    <x v="1"/>
    <s v="WA"/>
    <x v="4"/>
    <n v="2012"/>
    <n v="2012"/>
    <n v="16849921"/>
    <n v="2"/>
    <x v="1"/>
    <s v="I"/>
    <n v="56"/>
    <n v="28"/>
    <n v="0"/>
    <n v="106"/>
  </r>
  <r>
    <x v="0"/>
    <x v="1"/>
    <s v="WA"/>
    <x v="4"/>
    <n v="2012"/>
    <n v="2012"/>
    <n v="16539551"/>
    <n v="1"/>
    <x v="1"/>
    <s v="I"/>
    <n v="31"/>
    <n v="31"/>
    <n v="0"/>
    <n v="23"/>
  </r>
  <r>
    <x v="0"/>
    <x v="0"/>
    <s v="WA"/>
    <x v="4"/>
    <n v="2012"/>
    <n v="2012"/>
    <n v="15438519"/>
    <n v="1"/>
    <x v="0"/>
    <s v="I"/>
    <n v="11"/>
    <n v="11"/>
    <n v="0"/>
    <n v="48"/>
  </r>
  <r>
    <x v="0"/>
    <x v="0"/>
    <s v="WA"/>
    <x v="4"/>
    <n v="2012"/>
    <n v="2012"/>
    <n v="15610792"/>
    <n v="1"/>
    <x v="0"/>
    <s v="I"/>
    <n v="18"/>
    <n v="18"/>
    <n v="0"/>
    <n v="293"/>
  </r>
  <r>
    <x v="0"/>
    <x v="0"/>
    <s v="WA"/>
    <x v="4"/>
    <n v="2012"/>
    <n v="2012"/>
    <n v="15143496"/>
    <n v="2"/>
    <x v="0"/>
    <s v="I"/>
    <n v="53"/>
    <n v="26.5"/>
    <n v="0"/>
    <n v="660"/>
  </r>
  <r>
    <x v="0"/>
    <x v="1"/>
    <s v="WA"/>
    <x v="4"/>
    <n v="2012"/>
    <n v="2012"/>
    <n v="500240926"/>
    <n v="2"/>
    <x v="1"/>
    <s v="I"/>
    <n v="46"/>
    <n v="23"/>
    <n v="0"/>
    <n v="24"/>
  </r>
  <r>
    <x v="0"/>
    <x v="1"/>
    <s v="WA"/>
    <x v="4"/>
    <n v="2012"/>
    <n v="2012"/>
    <n v="500115820"/>
    <n v="3"/>
    <x v="1"/>
    <s v="I"/>
    <n v="70"/>
    <n v="23.333333333333332"/>
    <n v="0"/>
    <n v="21"/>
  </r>
  <r>
    <x v="0"/>
    <x v="0"/>
    <s v="WA"/>
    <x v="4"/>
    <n v="2012"/>
    <n v="2012"/>
    <n v="16862452"/>
    <n v="2"/>
    <x v="0"/>
    <s v="I"/>
    <n v="51"/>
    <n v="25.5"/>
    <n v="0"/>
    <n v="1150"/>
  </r>
  <r>
    <x v="0"/>
    <x v="1"/>
    <s v="WA"/>
    <x v="4"/>
    <n v="2012"/>
    <n v="2012"/>
    <n v="419472065"/>
    <n v="3"/>
    <x v="1"/>
    <s v="I"/>
    <n v="98"/>
    <n v="32.666666666666664"/>
    <n v="0"/>
    <n v="20"/>
  </r>
  <r>
    <x v="0"/>
    <x v="1"/>
    <s v="WA"/>
    <x v="4"/>
    <n v="2012"/>
    <n v="2012"/>
    <n v="500218984"/>
    <n v="1"/>
    <x v="1"/>
    <s v="I"/>
    <n v="14"/>
    <n v="14"/>
    <n v="0"/>
    <n v="8"/>
  </r>
  <r>
    <x v="0"/>
    <x v="0"/>
    <s v="WA"/>
    <x v="4"/>
    <n v="2012"/>
    <n v="2012"/>
    <n v="408240079"/>
    <n v="1"/>
    <x v="0"/>
    <s v="I"/>
    <n v="0"/>
    <n v="0"/>
    <n v="0"/>
    <n v="10"/>
  </r>
  <r>
    <x v="0"/>
    <x v="0"/>
    <s v="WA"/>
    <x v="4"/>
    <n v="2012"/>
    <n v="2012"/>
    <n v="18411511"/>
    <n v="1"/>
    <x v="0"/>
    <s v="I"/>
    <n v="0"/>
    <n v="0"/>
    <n v="0"/>
    <n v="120"/>
  </r>
  <r>
    <x v="0"/>
    <x v="0"/>
    <s v="WA"/>
    <x v="4"/>
    <n v="2012"/>
    <n v="2012"/>
    <n v="18564884"/>
    <n v="1"/>
    <x v="0"/>
    <s v="I"/>
    <n v="4"/>
    <n v="4"/>
    <n v="0"/>
    <n v="100"/>
  </r>
  <r>
    <x v="0"/>
    <x v="1"/>
    <s v="WA"/>
    <x v="4"/>
    <n v="2012"/>
    <n v="2012"/>
    <n v="19377453"/>
    <n v="1"/>
    <x v="1"/>
    <s v="I"/>
    <n v="0"/>
    <n v="0"/>
    <n v="0"/>
    <n v="2"/>
  </r>
  <r>
    <x v="0"/>
    <x v="0"/>
    <s v="WA"/>
    <x v="4"/>
    <n v="2012"/>
    <n v="2012"/>
    <n v="500264222"/>
    <n v="1"/>
    <x v="0"/>
    <s v="I"/>
    <n v="0"/>
    <n v="0"/>
    <n v="0"/>
    <n v="86"/>
  </r>
  <r>
    <x v="0"/>
    <x v="0"/>
    <s v="WA"/>
    <x v="4"/>
    <n v="2012"/>
    <n v="2012"/>
    <n v="16161541"/>
    <n v="1"/>
    <x v="0"/>
    <s v="I"/>
    <n v="4"/>
    <n v="4"/>
    <n v="0"/>
    <n v="31"/>
  </r>
  <r>
    <x v="0"/>
    <x v="1"/>
    <s v="WA"/>
    <x v="4"/>
    <n v="2012"/>
    <n v="2012"/>
    <n v="500015730"/>
    <n v="1"/>
    <x v="1"/>
    <s v="I"/>
    <n v="4"/>
    <n v="4"/>
    <n v="0"/>
    <n v="1"/>
  </r>
  <r>
    <x v="0"/>
    <x v="0"/>
    <s v="WA"/>
    <x v="4"/>
    <n v="2012"/>
    <n v="2012"/>
    <n v="17948208"/>
    <n v="3"/>
    <x v="0"/>
    <s v="I"/>
    <n v="87"/>
    <n v="29"/>
    <n v="0"/>
    <n v="234"/>
  </r>
  <r>
    <x v="0"/>
    <x v="0"/>
    <s v="WA"/>
    <x v="4"/>
    <n v="2012"/>
    <n v="2012"/>
    <n v="18073383"/>
    <n v="1"/>
    <x v="0"/>
    <s v="I"/>
    <n v="6"/>
    <n v="6"/>
    <n v="0"/>
    <n v="170"/>
  </r>
  <r>
    <x v="0"/>
    <x v="1"/>
    <s v="WA"/>
    <x v="4"/>
    <n v="2012"/>
    <n v="2012"/>
    <n v="500033201"/>
    <n v="1"/>
    <x v="1"/>
    <s v="I"/>
    <n v="0"/>
    <n v="0"/>
    <n v="0"/>
    <n v="1"/>
  </r>
  <r>
    <x v="0"/>
    <x v="1"/>
    <s v="WA"/>
    <x v="4"/>
    <n v="2012"/>
    <n v="2012"/>
    <n v="18101661"/>
    <n v="1"/>
    <x v="1"/>
    <s v="I"/>
    <n v="0"/>
    <n v="0"/>
    <n v="0"/>
    <n v="1"/>
  </r>
  <r>
    <x v="0"/>
    <x v="0"/>
    <s v="WA"/>
    <x v="4"/>
    <n v="2012"/>
    <n v="2012"/>
    <n v="18689523"/>
    <n v="1"/>
    <x v="0"/>
    <s v="I"/>
    <n v="0"/>
    <n v="0"/>
    <n v="0"/>
    <n v="10"/>
  </r>
  <r>
    <x v="0"/>
    <x v="1"/>
    <s v="WA"/>
    <x v="4"/>
    <n v="2012"/>
    <n v="2012"/>
    <n v="17447515"/>
    <n v="1"/>
    <x v="1"/>
    <s v="I"/>
    <n v="31"/>
    <n v="31"/>
    <n v="0"/>
    <n v="1"/>
  </r>
  <r>
    <x v="0"/>
    <x v="1"/>
    <s v="WA"/>
    <x v="4"/>
    <n v="2012"/>
    <n v="2012"/>
    <n v="446352837"/>
    <n v="1"/>
    <x v="1"/>
    <s v="I"/>
    <n v="29"/>
    <n v="29"/>
    <n v="0"/>
    <n v="1"/>
  </r>
  <r>
    <x v="0"/>
    <x v="0"/>
    <s v="WA"/>
    <x v="4"/>
    <n v="2012"/>
    <n v="2012"/>
    <n v="19909461"/>
    <n v="1"/>
    <x v="0"/>
    <s v="I"/>
    <n v="1"/>
    <n v="1"/>
    <n v="0"/>
    <n v="10"/>
  </r>
  <r>
    <x v="0"/>
    <x v="0"/>
    <s v="WA"/>
    <x v="4"/>
    <n v="2012"/>
    <n v="2012"/>
    <n v="16779356"/>
    <n v="1"/>
    <x v="0"/>
    <s v="I"/>
    <n v="17"/>
    <n v="17"/>
    <n v="0"/>
    <n v="2"/>
  </r>
  <r>
    <x v="0"/>
    <x v="1"/>
    <s v="WA"/>
    <x v="4"/>
    <n v="2012"/>
    <n v="2012"/>
    <n v="17833048"/>
    <n v="2"/>
    <x v="1"/>
    <s v="I"/>
    <n v="35"/>
    <n v="17.5"/>
    <n v="0"/>
    <n v="45"/>
  </r>
  <r>
    <x v="0"/>
    <x v="0"/>
    <s v="WA"/>
    <x v="4"/>
    <n v="2012"/>
    <n v="2012"/>
    <n v="17768934"/>
    <n v="1"/>
    <x v="0"/>
    <s v="I"/>
    <n v="28"/>
    <n v="28"/>
    <n v="0"/>
    <n v="320"/>
  </r>
  <r>
    <x v="0"/>
    <x v="1"/>
    <s v="WA"/>
    <x v="4"/>
    <n v="2012"/>
    <n v="2012"/>
    <n v="17508435"/>
    <n v="1"/>
    <x v="1"/>
    <s v="I"/>
    <n v="7"/>
    <n v="7"/>
    <n v="0"/>
    <n v="2"/>
  </r>
  <r>
    <x v="0"/>
    <x v="1"/>
    <s v="WA"/>
    <x v="4"/>
    <n v="2012"/>
    <n v="2012"/>
    <n v="500234634"/>
    <n v="2"/>
    <x v="1"/>
    <s v="I"/>
    <n v="62"/>
    <n v="31"/>
    <n v="0"/>
    <n v="10"/>
  </r>
  <r>
    <x v="1"/>
    <x v="0"/>
    <s v="WA"/>
    <x v="4"/>
    <n v="2012"/>
    <n v="2012"/>
    <n v="16608584"/>
    <n v="1"/>
    <x v="0"/>
    <s v="I"/>
    <n v="29"/>
    <n v="29"/>
    <n v="0"/>
    <n v="202"/>
  </r>
  <r>
    <x v="0"/>
    <x v="0"/>
    <s v="WA"/>
    <x v="4"/>
    <n v="2012"/>
    <n v="2012"/>
    <n v="16788832"/>
    <n v="2"/>
    <x v="0"/>
    <s v="I"/>
    <n v="41"/>
    <n v="20.5"/>
    <n v="0"/>
    <n v="140"/>
  </r>
  <r>
    <x v="0"/>
    <x v="1"/>
    <s v="WA"/>
    <x v="4"/>
    <n v="2012"/>
    <n v="2012"/>
    <n v="442368059"/>
    <n v="1"/>
    <x v="1"/>
    <s v="I"/>
    <n v="28"/>
    <n v="28"/>
    <n v="0"/>
    <n v="2"/>
  </r>
  <r>
    <x v="0"/>
    <x v="1"/>
    <s v="WA"/>
    <x v="4"/>
    <n v="2012"/>
    <n v="2012"/>
    <n v="16342806"/>
    <n v="2"/>
    <x v="1"/>
    <s v="I"/>
    <n v="37"/>
    <n v="18.5"/>
    <n v="0"/>
    <n v="7"/>
  </r>
  <r>
    <x v="0"/>
    <x v="0"/>
    <s v="WA"/>
    <x v="4"/>
    <n v="2012"/>
    <n v="2012"/>
    <n v="500161444"/>
    <n v="1"/>
    <x v="0"/>
    <s v="I"/>
    <n v="12"/>
    <n v="12"/>
    <n v="0"/>
    <n v="1"/>
  </r>
  <r>
    <x v="0"/>
    <x v="0"/>
    <s v="WA"/>
    <x v="4"/>
    <n v="2012"/>
    <n v="2012"/>
    <n v="500275432"/>
    <n v="1"/>
    <x v="0"/>
    <s v="I"/>
    <n v="10"/>
    <n v="10"/>
    <n v="0"/>
    <n v="129"/>
  </r>
  <r>
    <x v="0"/>
    <x v="0"/>
    <s v="WA"/>
    <x v="4"/>
    <n v="2012"/>
    <n v="2012"/>
    <n v="500167289"/>
    <n v="1"/>
    <x v="0"/>
    <s v="I"/>
    <n v="0"/>
    <n v="0"/>
    <n v="0"/>
    <n v="367"/>
  </r>
  <r>
    <x v="0"/>
    <x v="1"/>
    <s v="WA"/>
    <x v="4"/>
    <n v="2012"/>
    <n v="2012"/>
    <n v="15362721"/>
    <n v="2"/>
    <x v="1"/>
    <s v="I"/>
    <n v="51"/>
    <n v="25.5"/>
    <n v="0"/>
    <n v="12"/>
  </r>
  <r>
    <x v="0"/>
    <x v="0"/>
    <s v="WA"/>
    <x v="4"/>
    <n v="2012"/>
    <n v="2012"/>
    <n v="15104078"/>
    <n v="1"/>
    <x v="0"/>
    <s v="I"/>
    <n v="0"/>
    <n v="0"/>
    <n v="0"/>
    <n v="30"/>
  </r>
  <r>
    <x v="0"/>
    <x v="0"/>
    <s v="WA"/>
    <x v="4"/>
    <n v="2012"/>
    <n v="2012"/>
    <n v="15068322"/>
    <n v="1"/>
    <x v="0"/>
    <s v="I"/>
    <n v="30"/>
    <n v="30"/>
    <n v="0"/>
    <n v="10"/>
  </r>
  <r>
    <x v="0"/>
    <x v="1"/>
    <s v="WA"/>
    <x v="4"/>
    <n v="2012"/>
    <n v="2012"/>
    <n v="385862428"/>
    <n v="2"/>
    <x v="1"/>
    <s v="I"/>
    <n v="51"/>
    <n v="25.5"/>
    <n v="0"/>
    <n v="6"/>
  </r>
  <r>
    <x v="0"/>
    <x v="1"/>
    <s v="WA"/>
    <x v="4"/>
    <n v="2012"/>
    <n v="2012"/>
    <n v="500199881"/>
    <n v="1"/>
    <x v="1"/>
    <s v="I"/>
    <n v="0"/>
    <n v="0"/>
    <n v="0"/>
    <n v="9"/>
  </r>
  <r>
    <x v="0"/>
    <x v="1"/>
    <s v="WA"/>
    <x v="4"/>
    <n v="2012"/>
    <n v="2012"/>
    <n v="15698598"/>
    <n v="1"/>
    <x v="1"/>
    <s v="I"/>
    <n v="17"/>
    <n v="17"/>
    <n v="0"/>
    <n v="56"/>
  </r>
  <r>
    <x v="1"/>
    <x v="1"/>
    <s v="WA"/>
    <x v="4"/>
    <n v="2012"/>
    <n v="2012"/>
    <n v="500159568"/>
    <n v="1"/>
    <x v="1"/>
    <s v="I"/>
    <n v="32"/>
    <n v="32"/>
    <n v="0"/>
    <n v="3"/>
  </r>
  <r>
    <x v="0"/>
    <x v="0"/>
    <s v="WA"/>
    <x v="4"/>
    <n v="2012"/>
    <n v="2013"/>
    <n v="15226658"/>
    <n v="2"/>
    <x v="0"/>
    <s v="I"/>
    <n v="30"/>
    <n v="15"/>
    <n v="0"/>
    <n v="260"/>
  </r>
  <r>
    <x v="0"/>
    <x v="0"/>
    <s v="WA"/>
    <x v="4"/>
    <n v="2012"/>
    <n v="2012"/>
    <n v="17385425"/>
    <n v="1"/>
    <x v="0"/>
    <s v="I"/>
    <n v="31"/>
    <n v="31"/>
    <n v="0"/>
    <n v="10"/>
  </r>
  <r>
    <x v="0"/>
    <x v="0"/>
    <s v="WA"/>
    <x v="4"/>
    <n v="2012"/>
    <n v="2012"/>
    <n v="500284276"/>
    <n v="1"/>
    <x v="0"/>
    <s v="I"/>
    <n v="33"/>
    <n v="33"/>
    <n v="0"/>
    <n v="68"/>
  </r>
  <r>
    <x v="0"/>
    <x v="0"/>
    <s v="WA"/>
    <x v="4"/>
    <n v="2012"/>
    <n v="2012"/>
    <n v="19880425"/>
    <n v="1"/>
    <x v="0"/>
    <s v="I"/>
    <n v="18"/>
    <n v="18"/>
    <n v="0"/>
    <n v="835"/>
  </r>
  <r>
    <x v="0"/>
    <x v="1"/>
    <s v="WA"/>
    <x v="4"/>
    <n v="2012"/>
    <n v="2012"/>
    <n v="18940100"/>
    <n v="1"/>
    <x v="1"/>
    <s v="I"/>
    <n v="32"/>
    <n v="32"/>
    <n v="0"/>
    <n v="1"/>
  </r>
  <r>
    <x v="0"/>
    <x v="1"/>
    <s v="WA"/>
    <x v="4"/>
    <n v="2012"/>
    <n v="2012"/>
    <n v="18096902"/>
    <n v="1"/>
    <x v="1"/>
    <s v="I"/>
    <n v="33"/>
    <n v="33"/>
    <n v="0"/>
    <n v="122"/>
  </r>
  <r>
    <x v="0"/>
    <x v="1"/>
    <s v="WA"/>
    <x v="4"/>
    <n v="2012"/>
    <n v="2012"/>
    <n v="17574458"/>
    <n v="1"/>
    <x v="1"/>
    <s v="I"/>
    <n v="29"/>
    <n v="29"/>
    <n v="0"/>
    <n v="1"/>
  </r>
  <r>
    <x v="1"/>
    <x v="1"/>
    <s v="WA"/>
    <x v="4"/>
    <n v="2012"/>
    <n v="2012"/>
    <n v="500060751"/>
    <n v="1"/>
    <x v="1"/>
    <s v="I"/>
    <n v="33"/>
    <n v="33"/>
    <n v="0"/>
    <n v="44"/>
  </r>
  <r>
    <x v="0"/>
    <x v="0"/>
    <s v="WA"/>
    <x v="4"/>
    <n v="2012"/>
    <n v="2012"/>
    <n v="18709995"/>
    <n v="1"/>
    <x v="0"/>
    <s v="I"/>
    <n v="24"/>
    <n v="24"/>
    <n v="0"/>
    <n v="190"/>
  </r>
  <r>
    <x v="0"/>
    <x v="1"/>
    <s v="WA"/>
    <x v="4"/>
    <n v="2012"/>
    <n v="2012"/>
    <n v="500186444"/>
    <n v="1"/>
    <x v="1"/>
    <s v="I"/>
    <n v="2"/>
    <n v="2"/>
    <n v="0"/>
    <n v="4"/>
  </r>
  <r>
    <x v="0"/>
    <x v="1"/>
    <s v="WA"/>
    <x v="4"/>
    <n v="2012"/>
    <n v="2012"/>
    <n v="500260299"/>
    <n v="1"/>
    <x v="1"/>
    <s v="I"/>
    <n v="0"/>
    <n v="0"/>
    <n v="0"/>
    <n v="2"/>
  </r>
  <r>
    <x v="0"/>
    <x v="0"/>
    <s v="WA"/>
    <x v="4"/>
    <n v="2012"/>
    <n v="2012"/>
    <n v="18576465"/>
    <n v="1"/>
    <x v="0"/>
    <s v="I"/>
    <n v="2"/>
    <n v="2"/>
    <n v="0"/>
    <n v="90"/>
  </r>
  <r>
    <x v="0"/>
    <x v="0"/>
    <s v="WA"/>
    <x v="4"/>
    <n v="2012"/>
    <n v="2012"/>
    <n v="18577203"/>
    <n v="1"/>
    <x v="0"/>
    <s v="I"/>
    <n v="3"/>
    <n v="3"/>
    <n v="0"/>
    <n v="110"/>
  </r>
  <r>
    <x v="0"/>
    <x v="0"/>
    <s v="WA"/>
    <x v="4"/>
    <n v="2012"/>
    <n v="2012"/>
    <n v="18697839"/>
    <n v="1"/>
    <x v="0"/>
    <s v="I"/>
    <n v="27"/>
    <n v="27"/>
    <n v="0"/>
    <n v="1327"/>
  </r>
  <r>
    <x v="0"/>
    <x v="1"/>
    <s v="WA"/>
    <x v="4"/>
    <n v="2012"/>
    <n v="2012"/>
    <n v="343267285"/>
    <n v="1"/>
    <x v="1"/>
    <s v="I"/>
    <n v="9"/>
    <n v="9"/>
    <n v="0"/>
    <n v="3"/>
  </r>
  <r>
    <x v="0"/>
    <x v="0"/>
    <s v="WA"/>
    <x v="4"/>
    <n v="2012"/>
    <n v="2012"/>
    <n v="500226476"/>
    <n v="1"/>
    <x v="0"/>
    <s v="I"/>
    <n v="15"/>
    <n v="15"/>
    <n v="0"/>
    <n v="50"/>
  </r>
  <r>
    <x v="0"/>
    <x v="1"/>
    <s v="WA"/>
    <x v="4"/>
    <n v="2012"/>
    <n v="2012"/>
    <n v="500281694"/>
    <n v="1"/>
    <x v="1"/>
    <s v="I"/>
    <n v="28"/>
    <n v="28"/>
    <n v="0"/>
    <n v="78"/>
  </r>
  <r>
    <x v="0"/>
    <x v="0"/>
    <s v="WA"/>
    <x v="4"/>
    <n v="2012"/>
    <n v="2012"/>
    <n v="15483491"/>
    <n v="1"/>
    <x v="0"/>
    <s v="I"/>
    <n v="31"/>
    <n v="31"/>
    <n v="0"/>
    <n v="325"/>
  </r>
  <r>
    <x v="0"/>
    <x v="1"/>
    <s v="WA"/>
    <x v="5"/>
    <n v="2013"/>
    <n v="2013"/>
    <n v="500251184"/>
    <n v="1"/>
    <x v="1"/>
    <s v="I"/>
    <n v="30"/>
    <n v="30"/>
    <n v="0"/>
    <n v="14"/>
  </r>
  <r>
    <x v="0"/>
    <x v="0"/>
    <s v="WA"/>
    <x v="5"/>
    <n v="2013"/>
    <n v="2013"/>
    <n v="17676702"/>
    <n v="4"/>
    <x v="0"/>
    <s v="I"/>
    <n v="122"/>
    <n v="30.5"/>
    <n v="0"/>
    <n v="213"/>
  </r>
  <r>
    <x v="0"/>
    <x v="0"/>
    <s v="WA"/>
    <x v="4"/>
    <n v="2013"/>
    <n v="2013"/>
    <n v="19236693"/>
    <n v="1"/>
    <x v="0"/>
    <s v="I"/>
    <n v="0"/>
    <n v="0"/>
    <n v="0"/>
    <n v="30"/>
  </r>
  <r>
    <x v="0"/>
    <x v="0"/>
    <s v="WA"/>
    <x v="4"/>
    <n v="2013"/>
    <n v="2013"/>
    <n v="19670758"/>
    <n v="1"/>
    <x v="0"/>
    <s v="I"/>
    <n v="0"/>
    <n v="0"/>
    <n v="0"/>
    <n v="610"/>
  </r>
  <r>
    <x v="0"/>
    <x v="0"/>
    <s v="WA"/>
    <x v="5"/>
    <n v="2013"/>
    <n v="2013"/>
    <n v="17921383"/>
    <n v="1"/>
    <x v="0"/>
    <s v="I"/>
    <n v="4"/>
    <n v="4"/>
    <n v="0"/>
    <n v="145"/>
  </r>
  <r>
    <x v="0"/>
    <x v="0"/>
    <s v="WA"/>
    <x v="5"/>
    <n v="2013"/>
    <n v="2013"/>
    <n v="17512526"/>
    <n v="2"/>
    <x v="0"/>
    <s v="I"/>
    <n v="62"/>
    <n v="31"/>
    <n v="0"/>
    <n v="147"/>
  </r>
  <r>
    <x v="0"/>
    <x v="0"/>
    <s v="WA"/>
    <x v="5"/>
    <n v="2013"/>
    <n v="2013"/>
    <n v="15887984"/>
    <n v="2"/>
    <x v="0"/>
    <s v="I"/>
    <n v="45"/>
    <n v="22.5"/>
    <n v="0"/>
    <n v="745"/>
  </r>
  <r>
    <x v="0"/>
    <x v="0"/>
    <s v="WA"/>
    <x v="5"/>
    <n v="2013"/>
    <n v="2013"/>
    <n v="446349714"/>
    <n v="1"/>
    <x v="0"/>
    <s v="I"/>
    <n v="27"/>
    <n v="27"/>
    <n v="0"/>
    <n v="1879"/>
  </r>
  <r>
    <x v="0"/>
    <x v="0"/>
    <s v="WA"/>
    <x v="5"/>
    <n v="2013"/>
    <n v="2013"/>
    <n v="15747355"/>
    <n v="1"/>
    <x v="0"/>
    <s v="I"/>
    <n v="15"/>
    <n v="15"/>
    <n v="0"/>
    <n v="272"/>
  </r>
  <r>
    <x v="0"/>
    <x v="1"/>
    <s v="WA"/>
    <x v="5"/>
    <n v="2013"/>
    <n v="2013"/>
    <n v="16888826"/>
    <n v="1"/>
    <x v="1"/>
    <s v="I"/>
    <n v="9"/>
    <n v="9"/>
    <n v="0"/>
    <n v="25"/>
  </r>
  <r>
    <x v="0"/>
    <x v="1"/>
    <s v="WA"/>
    <x v="5"/>
    <n v="2013"/>
    <n v="2013"/>
    <n v="500009293"/>
    <n v="1"/>
    <x v="1"/>
    <s v="I"/>
    <n v="30"/>
    <n v="30"/>
    <n v="0"/>
    <n v="2"/>
  </r>
  <r>
    <x v="0"/>
    <x v="1"/>
    <s v="WA"/>
    <x v="5"/>
    <n v="2013"/>
    <n v="2013"/>
    <n v="500031529"/>
    <n v="3"/>
    <x v="1"/>
    <s v="I"/>
    <n v="94"/>
    <n v="31.333333333333332"/>
    <n v="0"/>
    <n v="30"/>
  </r>
  <r>
    <x v="0"/>
    <x v="0"/>
    <s v="WA"/>
    <x v="5"/>
    <n v="2013"/>
    <n v="2013"/>
    <n v="16599602"/>
    <n v="1"/>
    <x v="0"/>
    <s v="I"/>
    <n v="9"/>
    <n v="9"/>
    <n v="0"/>
    <n v="380"/>
  </r>
  <r>
    <x v="0"/>
    <x v="0"/>
    <s v="WA"/>
    <x v="5"/>
    <n v="2013"/>
    <n v="2013"/>
    <n v="15970136"/>
    <n v="1"/>
    <x v="0"/>
    <s v="I"/>
    <n v="33"/>
    <n v="33"/>
    <n v="0"/>
    <n v="99"/>
  </r>
  <r>
    <x v="0"/>
    <x v="0"/>
    <s v="WA"/>
    <x v="5"/>
    <n v="2013"/>
    <n v="2013"/>
    <n v="16016094"/>
    <n v="1"/>
    <x v="0"/>
    <s v="I"/>
    <n v="34"/>
    <n v="34"/>
    <n v="0"/>
    <n v="60"/>
  </r>
  <r>
    <x v="0"/>
    <x v="0"/>
    <s v="WA"/>
    <x v="5"/>
    <n v="2013"/>
    <n v="2013"/>
    <n v="14052903"/>
    <n v="2"/>
    <x v="0"/>
    <s v="I"/>
    <n v="63"/>
    <n v="31.5"/>
    <n v="0"/>
    <n v="373"/>
  </r>
  <r>
    <x v="0"/>
    <x v="1"/>
    <s v="WA"/>
    <x v="5"/>
    <n v="2013"/>
    <n v="2013"/>
    <n v="16291555"/>
    <n v="1"/>
    <x v="1"/>
    <s v="I"/>
    <n v="8"/>
    <n v="8"/>
    <n v="0"/>
    <n v="2"/>
  </r>
  <r>
    <x v="0"/>
    <x v="0"/>
    <s v="WA"/>
    <x v="5"/>
    <n v="2013"/>
    <n v="2013"/>
    <n v="16293157"/>
    <n v="1"/>
    <x v="0"/>
    <s v="I"/>
    <n v="13"/>
    <n v="13"/>
    <n v="0"/>
    <n v="250"/>
  </r>
  <r>
    <x v="0"/>
    <x v="1"/>
    <s v="WA"/>
    <x v="5"/>
    <n v="2013"/>
    <n v="2013"/>
    <n v="500024214"/>
    <n v="1"/>
    <x v="1"/>
    <s v="I"/>
    <n v="13"/>
    <n v="13"/>
    <n v="0"/>
    <n v="72"/>
  </r>
  <r>
    <x v="0"/>
    <x v="0"/>
    <s v="WA"/>
    <x v="5"/>
    <n v="2013"/>
    <n v="2013"/>
    <n v="15145644"/>
    <n v="2"/>
    <x v="0"/>
    <s v="I"/>
    <n v="62"/>
    <n v="31"/>
    <n v="0"/>
    <n v="120"/>
  </r>
  <r>
    <x v="0"/>
    <x v="0"/>
    <s v="WA"/>
    <x v="5"/>
    <n v="2013"/>
    <n v="2013"/>
    <n v="15739379"/>
    <n v="2"/>
    <x v="0"/>
    <s v="I"/>
    <n v="63"/>
    <n v="31.5"/>
    <n v="0"/>
    <n v="960"/>
  </r>
  <r>
    <x v="0"/>
    <x v="0"/>
    <s v="WA"/>
    <x v="5"/>
    <n v="2013"/>
    <n v="2013"/>
    <n v="17621183"/>
    <n v="5"/>
    <x v="0"/>
    <s v="I"/>
    <n v="152"/>
    <n v="30.4"/>
    <n v="0"/>
    <n v="257"/>
  </r>
  <r>
    <x v="0"/>
    <x v="0"/>
    <s v="WA"/>
    <x v="5"/>
    <n v="2013"/>
    <n v="2013"/>
    <n v="19602108"/>
    <n v="2"/>
    <x v="0"/>
    <s v="I"/>
    <n v="61"/>
    <n v="30.5"/>
    <n v="0"/>
    <n v="3100"/>
  </r>
  <r>
    <x v="0"/>
    <x v="1"/>
    <s v="WA"/>
    <x v="5"/>
    <n v="2013"/>
    <n v="2013"/>
    <n v="500044862"/>
    <n v="2"/>
    <x v="1"/>
    <s v="I"/>
    <n v="63"/>
    <n v="31.5"/>
    <n v="0"/>
    <n v="10"/>
  </r>
  <r>
    <x v="0"/>
    <x v="1"/>
    <s v="WA"/>
    <x v="5"/>
    <n v="2013"/>
    <n v="2013"/>
    <n v="500099527"/>
    <n v="1"/>
    <x v="1"/>
    <s v="I"/>
    <n v="21"/>
    <n v="21"/>
    <n v="0"/>
    <n v="51"/>
  </r>
  <r>
    <x v="0"/>
    <x v="0"/>
    <s v="WA"/>
    <x v="5"/>
    <n v="2013"/>
    <n v="2013"/>
    <n v="19566707"/>
    <n v="1"/>
    <x v="0"/>
    <s v="I"/>
    <n v="24"/>
    <n v="24"/>
    <n v="0"/>
    <n v="1881"/>
  </r>
  <r>
    <x v="0"/>
    <x v="0"/>
    <s v="WA"/>
    <x v="5"/>
    <n v="2013"/>
    <n v="2013"/>
    <n v="19611832"/>
    <n v="1"/>
    <x v="0"/>
    <s v="I"/>
    <n v="32"/>
    <n v="32"/>
    <n v="0"/>
    <n v="70"/>
  </r>
  <r>
    <x v="0"/>
    <x v="1"/>
    <s v="WA"/>
    <x v="5"/>
    <n v="2013"/>
    <n v="2013"/>
    <n v="14382862"/>
    <n v="1"/>
    <x v="1"/>
    <s v="I"/>
    <n v="34"/>
    <n v="34"/>
    <n v="0"/>
    <n v="55"/>
  </r>
  <r>
    <x v="0"/>
    <x v="0"/>
    <s v="WA"/>
    <x v="5"/>
    <n v="2013"/>
    <n v="2013"/>
    <n v="14294980"/>
    <n v="1"/>
    <x v="0"/>
    <s v="I"/>
    <n v="32"/>
    <n v="32"/>
    <n v="0"/>
    <n v="42"/>
  </r>
  <r>
    <x v="0"/>
    <x v="1"/>
    <s v="WA"/>
    <x v="5"/>
    <n v="2013"/>
    <n v="2013"/>
    <n v="500015064"/>
    <n v="1"/>
    <x v="1"/>
    <s v="I"/>
    <n v="6"/>
    <n v="6"/>
    <n v="0"/>
    <n v="19"/>
  </r>
  <r>
    <x v="0"/>
    <x v="0"/>
    <s v="WA"/>
    <x v="5"/>
    <n v="2013"/>
    <n v="2013"/>
    <n v="16169088"/>
    <n v="2"/>
    <x v="0"/>
    <s v="I"/>
    <n v="52"/>
    <n v="26"/>
    <n v="0"/>
    <n v="57"/>
  </r>
  <r>
    <x v="0"/>
    <x v="0"/>
    <s v="WA"/>
    <x v="5"/>
    <n v="2013"/>
    <n v="2013"/>
    <n v="424915201"/>
    <n v="2"/>
    <x v="0"/>
    <s v="I"/>
    <n v="58"/>
    <n v="29"/>
    <n v="0"/>
    <n v="273"/>
  </r>
  <r>
    <x v="0"/>
    <x v="1"/>
    <s v="WA"/>
    <x v="5"/>
    <n v="2013"/>
    <n v="2013"/>
    <n v="500279386"/>
    <n v="2"/>
    <x v="1"/>
    <s v="I"/>
    <n v="61"/>
    <n v="30.5"/>
    <n v="0"/>
    <n v="54"/>
  </r>
  <r>
    <x v="0"/>
    <x v="1"/>
    <s v="WA"/>
    <x v="5"/>
    <n v="2013"/>
    <n v="2013"/>
    <n v="369964837"/>
    <n v="2"/>
    <x v="1"/>
    <s v="I"/>
    <n v="63"/>
    <n v="31.5"/>
    <n v="0"/>
    <n v="43"/>
  </r>
  <r>
    <x v="0"/>
    <x v="1"/>
    <s v="WA"/>
    <x v="5"/>
    <n v="2013"/>
    <n v="2013"/>
    <n v="18299518"/>
    <n v="1"/>
    <x v="1"/>
    <s v="I"/>
    <n v="28"/>
    <n v="28"/>
    <n v="0"/>
    <n v="38"/>
  </r>
  <r>
    <x v="0"/>
    <x v="0"/>
    <s v="WA"/>
    <x v="5"/>
    <n v="2013"/>
    <n v="2013"/>
    <n v="500188821"/>
    <n v="11"/>
    <x v="0"/>
    <s v="I"/>
    <n v="341"/>
    <n v="31"/>
    <n v="0"/>
    <n v="70"/>
  </r>
  <r>
    <x v="0"/>
    <x v="0"/>
    <s v="WA"/>
    <x v="5"/>
    <n v="2013"/>
    <n v="2013"/>
    <n v="19784143"/>
    <n v="1"/>
    <x v="0"/>
    <s v="I"/>
    <n v="20"/>
    <n v="20"/>
    <n v="0"/>
    <n v="460"/>
  </r>
  <r>
    <x v="0"/>
    <x v="1"/>
    <s v="WA"/>
    <x v="5"/>
    <n v="2013"/>
    <n v="2013"/>
    <n v="446355140"/>
    <n v="2"/>
    <x v="1"/>
    <s v="I"/>
    <n v="42"/>
    <n v="21"/>
    <n v="0"/>
    <n v="57"/>
  </r>
  <r>
    <x v="0"/>
    <x v="0"/>
    <s v="WA"/>
    <x v="5"/>
    <n v="2013"/>
    <n v="2013"/>
    <n v="17774663"/>
    <n v="1"/>
    <x v="0"/>
    <s v="I"/>
    <n v="6"/>
    <n v="6"/>
    <n v="0"/>
    <n v="80"/>
  </r>
  <r>
    <x v="0"/>
    <x v="0"/>
    <s v="WA"/>
    <x v="5"/>
    <n v="2013"/>
    <n v="2013"/>
    <n v="17384728"/>
    <n v="1"/>
    <x v="0"/>
    <s v="I"/>
    <n v="0"/>
    <n v="0"/>
    <n v="0"/>
    <n v="10"/>
  </r>
  <r>
    <x v="0"/>
    <x v="1"/>
    <s v="WA"/>
    <x v="5"/>
    <n v="2013"/>
    <n v="2013"/>
    <n v="404697652"/>
    <n v="1"/>
    <x v="1"/>
    <s v="I"/>
    <n v="33"/>
    <n v="33"/>
    <n v="0"/>
    <n v="3"/>
  </r>
  <r>
    <x v="0"/>
    <x v="0"/>
    <s v="WA"/>
    <x v="5"/>
    <n v="2013"/>
    <n v="2013"/>
    <n v="15973994"/>
    <n v="2"/>
    <x v="0"/>
    <s v="I"/>
    <n v="36"/>
    <n v="18"/>
    <n v="0"/>
    <n v="50"/>
  </r>
  <r>
    <x v="0"/>
    <x v="0"/>
    <s v="WA"/>
    <x v="5"/>
    <n v="2013"/>
    <n v="2013"/>
    <n v="500027861"/>
    <n v="1"/>
    <x v="0"/>
    <s v="I"/>
    <n v="11"/>
    <n v="11"/>
    <n v="0"/>
    <n v="60"/>
  </r>
  <r>
    <x v="0"/>
    <x v="0"/>
    <s v="WA"/>
    <x v="5"/>
    <n v="2013"/>
    <n v="2013"/>
    <n v="14742182"/>
    <n v="2"/>
    <x v="0"/>
    <s v="I"/>
    <n v="58"/>
    <n v="29"/>
    <n v="0"/>
    <n v="6"/>
  </r>
  <r>
    <x v="0"/>
    <x v="0"/>
    <s v="WA"/>
    <x v="5"/>
    <n v="2013"/>
    <n v="2013"/>
    <n v="446350847"/>
    <n v="1"/>
    <x v="0"/>
    <s v="I"/>
    <n v="20"/>
    <n v="20"/>
    <n v="0"/>
    <n v="180"/>
  </r>
  <r>
    <x v="0"/>
    <x v="1"/>
    <s v="WA"/>
    <x v="5"/>
    <n v="2013"/>
    <n v="2013"/>
    <n v="500002510"/>
    <n v="1"/>
    <x v="1"/>
    <s v="I"/>
    <n v="20"/>
    <n v="20"/>
    <n v="0"/>
    <n v="53"/>
  </r>
  <r>
    <x v="0"/>
    <x v="0"/>
    <s v="WA"/>
    <x v="5"/>
    <n v="2013"/>
    <n v="2013"/>
    <n v="14673645"/>
    <n v="4"/>
    <x v="0"/>
    <s v="I"/>
    <n v="115"/>
    <n v="28.75"/>
    <n v="0"/>
    <n v="190"/>
  </r>
  <r>
    <x v="0"/>
    <x v="0"/>
    <s v="WA"/>
    <x v="5"/>
    <n v="2013"/>
    <n v="2013"/>
    <n v="500205666"/>
    <n v="1"/>
    <x v="0"/>
    <s v="I"/>
    <n v="14"/>
    <n v="14"/>
    <n v="0"/>
    <n v="10"/>
  </r>
  <r>
    <x v="0"/>
    <x v="0"/>
    <s v="WA"/>
    <x v="5"/>
    <n v="2013"/>
    <n v="2013"/>
    <n v="14381430"/>
    <n v="1"/>
    <x v="0"/>
    <s v="I"/>
    <n v="31"/>
    <n v="31"/>
    <n v="0"/>
    <n v="40"/>
  </r>
  <r>
    <x v="0"/>
    <x v="1"/>
    <s v="WA"/>
    <x v="5"/>
    <n v="2013"/>
    <n v="2013"/>
    <n v="19415967"/>
    <n v="1"/>
    <x v="1"/>
    <s v="I"/>
    <n v="27"/>
    <n v="27"/>
    <n v="0"/>
    <n v="85"/>
  </r>
  <r>
    <x v="0"/>
    <x v="0"/>
    <s v="WA"/>
    <x v="5"/>
    <n v="2013"/>
    <n v="2013"/>
    <n v="19979479"/>
    <n v="1"/>
    <x v="0"/>
    <s v="I"/>
    <n v="20"/>
    <n v="20"/>
    <n v="0"/>
    <n v="164"/>
  </r>
  <r>
    <x v="0"/>
    <x v="1"/>
    <s v="WA"/>
    <x v="5"/>
    <n v="2013"/>
    <n v="2013"/>
    <n v="19970523"/>
    <n v="2"/>
    <x v="1"/>
    <s v="I"/>
    <n v="45"/>
    <n v="22.5"/>
    <n v="0"/>
    <n v="41"/>
  </r>
  <r>
    <x v="0"/>
    <x v="0"/>
    <s v="WA"/>
    <x v="5"/>
    <n v="2013"/>
    <n v="2013"/>
    <n v="19972045"/>
    <n v="1"/>
    <x v="0"/>
    <s v="I"/>
    <n v="0"/>
    <n v="0"/>
    <n v="0"/>
    <n v="2"/>
  </r>
  <r>
    <x v="0"/>
    <x v="1"/>
    <s v="WA"/>
    <x v="5"/>
    <n v="2013"/>
    <n v="2013"/>
    <n v="397785745"/>
    <n v="1"/>
    <x v="1"/>
    <s v="I"/>
    <n v="32"/>
    <n v="32"/>
    <n v="0"/>
    <n v="24"/>
  </r>
  <r>
    <x v="0"/>
    <x v="0"/>
    <s v="WA"/>
    <x v="5"/>
    <n v="2013"/>
    <n v="2013"/>
    <n v="19958127"/>
    <n v="3"/>
    <x v="0"/>
    <s v="I"/>
    <n v="87"/>
    <n v="29"/>
    <n v="0"/>
    <n v="400"/>
  </r>
  <r>
    <x v="0"/>
    <x v="0"/>
    <s v="WA"/>
    <x v="5"/>
    <n v="2013"/>
    <n v="2013"/>
    <n v="19256259"/>
    <n v="1"/>
    <x v="0"/>
    <s v="I"/>
    <n v="0"/>
    <n v="0"/>
    <n v="0"/>
    <n v="100"/>
  </r>
  <r>
    <x v="0"/>
    <x v="0"/>
    <s v="WA"/>
    <x v="5"/>
    <n v="2013"/>
    <n v="2013"/>
    <n v="19020941"/>
    <n v="2"/>
    <x v="0"/>
    <s v="I"/>
    <n v="50"/>
    <n v="25"/>
    <n v="0"/>
    <n v="50"/>
  </r>
  <r>
    <x v="0"/>
    <x v="0"/>
    <s v="WA"/>
    <x v="5"/>
    <n v="2013"/>
    <n v="2013"/>
    <n v="19364363"/>
    <n v="2"/>
    <x v="0"/>
    <s v="I"/>
    <n v="32"/>
    <n v="16"/>
    <n v="0"/>
    <n v="211"/>
  </r>
  <r>
    <x v="0"/>
    <x v="0"/>
    <s v="WA"/>
    <x v="5"/>
    <n v="2013"/>
    <n v="2013"/>
    <n v="16480663"/>
    <n v="1"/>
    <x v="0"/>
    <s v="I"/>
    <n v="23"/>
    <n v="23"/>
    <n v="0"/>
    <n v="190"/>
  </r>
  <r>
    <x v="0"/>
    <x v="0"/>
    <s v="WA"/>
    <x v="5"/>
    <n v="2013"/>
    <n v="2013"/>
    <n v="16876996"/>
    <n v="1"/>
    <x v="0"/>
    <s v="I"/>
    <n v="1"/>
    <n v="1"/>
    <n v="0"/>
    <n v="30"/>
  </r>
  <r>
    <x v="0"/>
    <x v="0"/>
    <s v="WA"/>
    <x v="5"/>
    <n v="2013"/>
    <n v="2013"/>
    <n v="18315677"/>
    <n v="1"/>
    <x v="0"/>
    <s v="I"/>
    <n v="5"/>
    <n v="5"/>
    <n v="0"/>
    <n v="40"/>
  </r>
  <r>
    <x v="0"/>
    <x v="1"/>
    <s v="WA"/>
    <x v="5"/>
    <n v="2013"/>
    <n v="2013"/>
    <n v="19700449"/>
    <n v="2"/>
    <x v="1"/>
    <s v="I"/>
    <n v="7"/>
    <n v="3.5"/>
    <n v="0"/>
    <n v="88"/>
  </r>
  <r>
    <x v="0"/>
    <x v="0"/>
    <s v="WA"/>
    <x v="5"/>
    <n v="2013"/>
    <n v="2013"/>
    <n v="500277941"/>
    <n v="3"/>
    <x v="0"/>
    <s v="I"/>
    <n v="80"/>
    <n v="26.666666666666668"/>
    <n v="0"/>
    <n v="1430"/>
  </r>
  <r>
    <x v="0"/>
    <x v="1"/>
    <s v="WA"/>
    <x v="5"/>
    <n v="2013"/>
    <n v="2013"/>
    <n v="500155050"/>
    <n v="1"/>
    <x v="1"/>
    <s v="I"/>
    <n v="23"/>
    <n v="23"/>
    <n v="0"/>
    <n v="24"/>
  </r>
  <r>
    <x v="0"/>
    <x v="0"/>
    <s v="WA"/>
    <x v="5"/>
    <n v="2013"/>
    <n v="2013"/>
    <n v="18907024"/>
    <n v="4"/>
    <x v="0"/>
    <s v="I"/>
    <n v="99"/>
    <n v="24.75"/>
    <n v="0"/>
    <n v="460"/>
  </r>
  <r>
    <x v="0"/>
    <x v="0"/>
    <s v="WA"/>
    <x v="5"/>
    <n v="2013"/>
    <n v="2013"/>
    <n v="19266177"/>
    <n v="1"/>
    <x v="0"/>
    <s v="I"/>
    <n v="0"/>
    <n v="0"/>
    <n v="0"/>
    <n v="30"/>
  </r>
  <r>
    <x v="0"/>
    <x v="0"/>
    <s v="WA"/>
    <x v="5"/>
    <n v="2013"/>
    <n v="2013"/>
    <n v="500237472"/>
    <n v="1"/>
    <x v="0"/>
    <s v="I"/>
    <n v="17"/>
    <n v="17"/>
    <n v="0"/>
    <n v="131"/>
  </r>
  <r>
    <x v="0"/>
    <x v="0"/>
    <s v="WA"/>
    <x v="5"/>
    <n v="2013"/>
    <n v="2013"/>
    <n v="18700401"/>
    <n v="1"/>
    <x v="0"/>
    <s v="I"/>
    <n v="0"/>
    <n v="0"/>
    <n v="0"/>
    <n v="1065"/>
  </r>
  <r>
    <x v="1"/>
    <x v="0"/>
    <s v="WA"/>
    <x v="5"/>
    <n v="2013"/>
    <n v="2013"/>
    <n v="18036017"/>
    <n v="1"/>
    <x v="0"/>
    <s v="I"/>
    <n v="22"/>
    <n v="22"/>
    <n v="0"/>
    <n v="10"/>
  </r>
  <r>
    <x v="0"/>
    <x v="0"/>
    <s v="WA"/>
    <x v="5"/>
    <n v="2013"/>
    <n v="2013"/>
    <n v="18128199"/>
    <n v="2"/>
    <x v="0"/>
    <s v="I"/>
    <n v="49"/>
    <n v="24.5"/>
    <n v="0"/>
    <n v="194"/>
  </r>
  <r>
    <x v="0"/>
    <x v="0"/>
    <s v="WA"/>
    <x v="5"/>
    <n v="2013"/>
    <n v="2013"/>
    <n v="15491658"/>
    <n v="1"/>
    <x v="0"/>
    <s v="I"/>
    <n v="26"/>
    <n v="26"/>
    <n v="0"/>
    <n v="219"/>
  </r>
  <r>
    <x v="0"/>
    <x v="0"/>
    <s v="WA"/>
    <x v="5"/>
    <n v="2013"/>
    <n v="2013"/>
    <n v="500150810"/>
    <n v="1"/>
    <x v="0"/>
    <s v="I"/>
    <n v="12"/>
    <n v="12"/>
    <n v="0"/>
    <n v="224"/>
  </r>
  <r>
    <x v="0"/>
    <x v="0"/>
    <s v="WA"/>
    <x v="5"/>
    <n v="2013"/>
    <n v="2013"/>
    <n v="15974871"/>
    <n v="1"/>
    <x v="0"/>
    <s v="I"/>
    <n v="13"/>
    <n v="13"/>
    <n v="0"/>
    <n v="15"/>
  </r>
  <r>
    <x v="0"/>
    <x v="0"/>
    <s v="WA"/>
    <x v="5"/>
    <n v="2013"/>
    <n v="2013"/>
    <n v="16298441"/>
    <n v="1"/>
    <x v="0"/>
    <s v="I"/>
    <n v="17"/>
    <n v="17"/>
    <n v="0"/>
    <n v="84"/>
  </r>
  <r>
    <x v="0"/>
    <x v="0"/>
    <s v="WA"/>
    <x v="5"/>
    <n v="2013"/>
    <n v="2013"/>
    <n v="16190381"/>
    <n v="3"/>
    <x v="0"/>
    <s v="I"/>
    <n v="96"/>
    <n v="32"/>
    <n v="0"/>
    <n v="11003"/>
  </r>
  <r>
    <x v="0"/>
    <x v="0"/>
    <s v="WA"/>
    <x v="5"/>
    <n v="2013"/>
    <n v="2013"/>
    <n v="15097742"/>
    <n v="1"/>
    <x v="0"/>
    <s v="I"/>
    <n v="27"/>
    <n v="27"/>
    <n v="0"/>
    <n v="10"/>
  </r>
  <r>
    <x v="0"/>
    <x v="0"/>
    <s v="WA"/>
    <x v="5"/>
    <n v="2013"/>
    <n v="2013"/>
    <n v="15740255"/>
    <n v="1"/>
    <x v="0"/>
    <s v="I"/>
    <n v="32"/>
    <n v="32"/>
    <n v="0"/>
    <n v="6"/>
  </r>
  <r>
    <x v="0"/>
    <x v="0"/>
    <s v="WA"/>
    <x v="5"/>
    <n v="2013"/>
    <n v="2013"/>
    <n v="15675731"/>
    <n v="4"/>
    <x v="0"/>
    <s v="I"/>
    <n v="117"/>
    <n v="29.25"/>
    <n v="0"/>
    <n v="340"/>
  </r>
  <r>
    <x v="0"/>
    <x v="0"/>
    <s v="WA"/>
    <x v="5"/>
    <n v="2013"/>
    <n v="2013"/>
    <n v="14676621"/>
    <n v="2"/>
    <x v="0"/>
    <s v="I"/>
    <n v="42"/>
    <n v="21"/>
    <n v="0"/>
    <n v="900"/>
  </r>
  <r>
    <x v="0"/>
    <x v="0"/>
    <s v="WA"/>
    <x v="5"/>
    <n v="2013"/>
    <n v="2013"/>
    <n v="19598183"/>
    <n v="1"/>
    <x v="0"/>
    <s v="I"/>
    <n v="23"/>
    <n v="23"/>
    <n v="0"/>
    <n v="40"/>
  </r>
  <r>
    <x v="0"/>
    <x v="1"/>
    <s v="WA"/>
    <x v="5"/>
    <n v="2013"/>
    <n v="2013"/>
    <n v="427420872"/>
    <n v="2"/>
    <x v="1"/>
    <s v="I"/>
    <n v="44"/>
    <n v="22"/>
    <n v="0"/>
    <n v="8"/>
  </r>
  <r>
    <x v="0"/>
    <x v="0"/>
    <s v="WA"/>
    <x v="5"/>
    <n v="2013"/>
    <n v="2013"/>
    <n v="500172100"/>
    <n v="1"/>
    <x v="0"/>
    <s v="I"/>
    <n v="8"/>
    <n v="8"/>
    <n v="0"/>
    <n v="510"/>
  </r>
  <r>
    <x v="0"/>
    <x v="0"/>
    <s v="WA"/>
    <x v="5"/>
    <n v="2013"/>
    <n v="2013"/>
    <n v="19634778"/>
    <n v="1"/>
    <x v="0"/>
    <s v="I"/>
    <n v="28"/>
    <n v="28"/>
    <n v="0"/>
    <n v="139"/>
  </r>
  <r>
    <x v="0"/>
    <x v="1"/>
    <s v="WA"/>
    <x v="5"/>
    <n v="2013"/>
    <n v="2013"/>
    <n v="391132806"/>
    <n v="1"/>
    <x v="1"/>
    <s v="I"/>
    <n v="1"/>
    <n v="1"/>
    <n v="0"/>
    <n v="6"/>
  </r>
  <r>
    <x v="0"/>
    <x v="1"/>
    <s v="WA"/>
    <x v="5"/>
    <n v="2013"/>
    <n v="2013"/>
    <n v="19771938"/>
    <n v="2"/>
    <x v="1"/>
    <s v="I"/>
    <n v="36"/>
    <n v="18"/>
    <n v="0"/>
    <n v="27"/>
  </r>
  <r>
    <x v="0"/>
    <x v="0"/>
    <s v="WA"/>
    <x v="5"/>
    <n v="2013"/>
    <n v="2013"/>
    <n v="19127286"/>
    <n v="3"/>
    <x v="0"/>
    <s v="I"/>
    <n v="85"/>
    <n v="28.333333333333336"/>
    <n v="0"/>
    <n v="412"/>
  </r>
  <r>
    <x v="0"/>
    <x v="0"/>
    <s v="WA"/>
    <x v="5"/>
    <n v="2013"/>
    <n v="2013"/>
    <n v="18110063"/>
    <n v="3"/>
    <x v="0"/>
    <s v="I"/>
    <n v="78"/>
    <n v="26"/>
    <n v="0"/>
    <n v="220"/>
  </r>
  <r>
    <x v="0"/>
    <x v="0"/>
    <s v="WA"/>
    <x v="5"/>
    <n v="2013"/>
    <n v="2013"/>
    <n v="18508298"/>
    <n v="2"/>
    <x v="0"/>
    <s v="I"/>
    <n v="56"/>
    <n v="28"/>
    <n v="0"/>
    <n v="565"/>
  </r>
  <r>
    <x v="0"/>
    <x v="1"/>
    <s v="WA"/>
    <x v="5"/>
    <n v="2013"/>
    <n v="2013"/>
    <n v="15342859"/>
    <n v="2"/>
    <x v="1"/>
    <s v="I"/>
    <n v="39"/>
    <n v="19.5"/>
    <n v="0"/>
    <n v="30"/>
  </r>
  <r>
    <x v="0"/>
    <x v="1"/>
    <s v="WA"/>
    <x v="5"/>
    <n v="2013"/>
    <n v="2013"/>
    <n v="16231693"/>
    <n v="1"/>
    <x v="1"/>
    <s v="I"/>
    <n v="3"/>
    <n v="3"/>
    <n v="0"/>
    <n v="5"/>
  </r>
  <r>
    <x v="0"/>
    <x v="1"/>
    <s v="WA"/>
    <x v="5"/>
    <n v="2013"/>
    <n v="2013"/>
    <n v="16201942"/>
    <n v="1"/>
    <x v="1"/>
    <s v="I"/>
    <n v="29"/>
    <n v="29"/>
    <n v="0"/>
    <n v="80"/>
  </r>
  <r>
    <x v="0"/>
    <x v="0"/>
    <s v="WA"/>
    <x v="5"/>
    <n v="2013"/>
    <n v="2013"/>
    <n v="500077530"/>
    <n v="1"/>
    <x v="0"/>
    <s v="I"/>
    <n v="28"/>
    <n v="28"/>
    <n v="0"/>
    <n v="33"/>
  </r>
  <r>
    <x v="0"/>
    <x v="0"/>
    <s v="WA"/>
    <x v="5"/>
    <n v="2013"/>
    <n v="2013"/>
    <n v="15098938"/>
    <n v="5"/>
    <x v="0"/>
    <s v="I"/>
    <n v="154"/>
    <n v="30.8"/>
    <n v="0"/>
    <n v="440"/>
  </r>
  <r>
    <x v="0"/>
    <x v="1"/>
    <s v="WA"/>
    <x v="5"/>
    <n v="2013"/>
    <n v="2013"/>
    <n v="500003062"/>
    <n v="1"/>
    <x v="1"/>
    <s v="I"/>
    <n v="26"/>
    <n v="26"/>
    <n v="0"/>
    <n v="3"/>
  </r>
  <r>
    <x v="0"/>
    <x v="0"/>
    <s v="WA"/>
    <x v="5"/>
    <n v="2013"/>
    <n v="2013"/>
    <n v="16133241"/>
    <n v="1"/>
    <x v="0"/>
    <s v="I"/>
    <n v="24"/>
    <n v="24"/>
    <n v="0"/>
    <n v="12"/>
  </r>
  <r>
    <x v="0"/>
    <x v="1"/>
    <s v="WA"/>
    <x v="5"/>
    <n v="2013"/>
    <n v="2013"/>
    <n v="14408016"/>
    <n v="4"/>
    <x v="1"/>
    <s v="I"/>
    <n v="110"/>
    <n v="27.5"/>
    <n v="0"/>
    <n v="31"/>
  </r>
  <r>
    <x v="0"/>
    <x v="0"/>
    <s v="WA"/>
    <x v="5"/>
    <n v="2013"/>
    <n v="2013"/>
    <n v="14155199"/>
    <n v="2"/>
    <x v="0"/>
    <s v="I"/>
    <n v="59"/>
    <n v="29.5"/>
    <n v="0"/>
    <n v="190"/>
  </r>
  <r>
    <x v="0"/>
    <x v="1"/>
    <s v="WA"/>
    <x v="5"/>
    <n v="2013"/>
    <n v="2013"/>
    <n v="500039189"/>
    <n v="1"/>
    <x v="1"/>
    <s v="I"/>
    <n v="31"/>
    <n v="31"/>
    <n v="0"/>
    <n v="1"/>
  </r>
  <r>
    <x v="0"/>
    <x v="0"/>
    <s v="WA"/>
    <x v="5"/>
    <n v="2013"/>
    <n v="2013"/>
    <n v="19339550"/>
    <n v="1"/>
    <x v="0"/>
    <s v="I"/>
    <n v="30"/>
    <n v="30"/>
    <n v="0"/>
    <n v="70"/>
  </r>
  <r>
    <x v="0"/>
    <x v="0"/>
    <s v="WA"/>
    <x v="5"/>
    <n v="2013"/>
    <n v="2013"/>
    <n v="19664754"/>
    <n v="2"/>
    <x v="0"/>
    <s v="I"/>
    <n v="44"/>
    <n v="22"/>
    <n v="0"/>
    <n v="140"/>
  </r>
  <r>
    <x v="0"/>
    <x v="0"/>
    <s v="WA"/>
    <x v="5"/>
    <n v="2013"/>
    <n v="2013"/>
    <n v="19666541"/>
    <n v="3"/>
    <x v="0"/>
    <s v="I"/>
    <n v="81"/>
    <n v="27"/>
    <n v="0"/>
    <n v="352"/>
  </r>
  <r>
    <x v="0"/>
    <x v="0"/>
    <s v="WA"/>
    <x v="5"/>
    <n v="2013"/>
    <n v="2013"/>
    <n v="18694258"/>
    <n v="1"/>
    <x v="0"/>
    <s v="I"/>
    <n v="62"/>
    <n v="62"/>
    <n v="0"/>
    <n v="248"/>
  </r>
  <r>
    <x v="0"/>
    <x v="0"/>
    <s v="WA"/>
    <x v="5"/>
    <n v="2013"/>
    <n v="2013"/>
    <n v="500001343"/>
    <n v="1"/>
    <x v="0"/>
    <s v="I"/>
    <n v="1"/>
    <n v="1"/>
    <n v="0"/>
    <n v="88"/>
  </r>
  <r>
    <x v="0"/>
    <x v="0"/>
    <s v="WA"/>
    <x v="5"/>
    <n v="2013"/>
    <n v="2013"/>
    <n v="18267173"/>
    <n v="1"/>
    <x v="0"/>
    <s v="I"/>
    <n v="3"/>
    <n v="3"/>
    <n v="0"/>
    <n v="20"/>
  </r>
  <r>
    <x v="0"/>
    <x v="0"/>
    <s v="WA"/>
    <x v="5"/>
    <n v="2013"/>
    <n v="2013"/>
    <n v="18963202"/>
    <n v="1"/>
    <x v="0"/>
    <s v="I"/>
    <n v="0"/>
    <n v="0"/>
    <n v="0"/>
    <n v="22"/>
  </r>
  <r>
    <x v="0"/>
    <x v="0"/>
    <s v="WA"/>
    <x v="5"/>
    <n v="2013"/>
    <n v="2013"/>
    <n v="18643273"/>
    <n v="1"/>
    <x v="0"/>
    <s v="I"/>
    <n v="23"/>
    <n v="23"/>
    <n v="0"/>
    <n v="530"/>
  </r>
  <r>
    <x v="0"/>
    <x v="1"/>
    <s v="WA"/>
    <x v="5"/>
    <n v="2013"/>
    <n v="2013"/>
    <n v="18106937"/>
    <n v="1"/>
    <x v="1"/>
    <s v="I"/>
    <n v="4"/>
    <n v="4"/>
    <n v="0"/>
    <n v="9"/>
  </r>
  <r>
    <x v="0"/>
    <x v="0"/>
    <s v="WA"/>
    <x v="5"/>
    <n v="2013"/>
    <n v="2013"/>
    <n v="18318300"/>
    <n v="1"/>
    <x v="0"/>
    <s v="I"/>
    <n v="0"/>
    <n v="0"/>
    <n v="0"/>
    <n v="40"/>
  </r>
  <r>
    <x v="0"/>
    <x v="1"/>
    <s v="WA"/>
    <x v="5"/>
    <n v="2013"/>
    <n v="2013"/>
    <n v="377740895"/>
    <n v="3"/>
    <x v="1"/>
    <s v="I"/>
    <n v="70"/>
    <n v="23.333333333333332"/>
    <n v="0"/>
    <n v="15"/>
  </r>
  <r>
    <x v="0"/>
    <x v="0"/>
    <s v="WA"/>
    <x v="5"/>
    <n v="2013"/>
    <n v="2013"/>
    <n v="17801628"/>
    <n v="2"/>
    <x v="0"/>
    <s v="I"/>
    <n v="63"/>
    <n v="31.5"/>
    <n v="0"/>
    <n v="270"/>
  </r>
  <r>
    <x v="0"/>
    <x v="0"/>
    <s v="WA"/>
    <x v="5"/>
    <n v="2013"/>
    <n v="2013"/>
    <n v="18694215"/>
    <n v="1"/>
    <x v="0"/>
    <s v="I"/>
    <n v="11"/>
    <n v="11"/>
    <n v="0"/>
    <n v="220"/>
  </r>
  <r>
    <x v="0"/>
    <x v="1"/>
    <s v="WA"/>
    <x v="5"/>
    <n v="2013"/>
    <n v="2013"/>
    <n v="500070859"/>
    <n v="2"/>
    <x v="1"/>
    <s v="I"/>
    <n v="69"/>
    <n v="34.5"/>
    <n v="0"/>
    <n v="20"/>
  </r>
  <r>
    <x v="0"/>
    <x v="0"/>
    <s v="WA"/>
    <x v="5"/>
    <n v="2013"/>
    <n v="2013"/>
    <n v="500081604"/>
    <n v="1"/>
    <x v="0"/>
    <s v="I"/>
    <n v="10"/>
    <n v="10"/>
    <n v="0"/>
    <n v="480"/>
  </r>
  <r>
    <x v="0"/>
    <x v="0"/>
    <s v="WA"/>
    <x v="5"/>
    <n v="2013"/>
    <n v="2013"/>
    <n v="16874388"/>
    <n v="1"/>
    <x v="0"/>
    <s v="I"/>
    <n v="32"/>
    <n v="32"/>
    <n v="0"/>
    <n v="1437"/>
  </r>
  <r>
    <x v="0"/>
    <x v="0"/>
    <s v="WA"/>
    <x v="5"/>
    <n v="2013"/>
    <n v="2013"/>
    <n v="500258251"/>
    <n v="4"/>
    <x v="0"/>
    <s v="I"/>
    <n v="105"/>
    <n v="26.25"/>
    <n v="0"/>
    <n v="452"/>
  </r>
  <r>
    <x v="0"/>
    <x v="1"/>
    <s v="WA"/>
    <x v="5"/>
    <n v="2013"/>
    <n v="2013"/>
    <n v="500264930"/>
    <n v="3"/>
    <x v="1"/>
    <s v="I"/>
    <n v="76"/>
    <n v="25.333333333333336"/>
    <n v="0"/>
    <n v="45"/>
  </r>
  <r>
    <x v="0"/>
    <x v="0"/>
    <s v="WA"/>
    <x v="5"/>
    <n v="2013"/>
    <n v="2013"/>
    <n v="16308067"/>
    <n v="1"/>
    <x v="0"/>
    <s v="I"/>
    <n v="31"/>
    <n v="31"/>
    <n v="0"/>
    <n v="20"/>
  </r>
  <r>
    <x v="0"/>
    <x v="0"/>
    <s v="WA"/>
    <x v="5"/>
    <n v="2013"/>
    <n v="2013"/>
    <n v="14366091"/>
    <n v="2"/>
    <x v="0"/>
    <s v="I"/>
    <n v="62"/>
    <n v="31"/>
    <n v="0"/>
    <n v="610"/>
  </r>
  <r>
    <x v="0"/>
    <x v="0"/>
    <s v="WA"/>
    <x v="5"/>
    <n v="2013"/>
    <n v="2013"/>
    <n v="15070123"/>
    <n v="1"/>
    <x v="0"/>
    <s v="I"/>
    <n v="28"/>
    <n v="28"/>
    <n v="0"/>
    <n v="70"/>
  </r>
  <r>
    <x v="0"/>
    <x v="1"/>
    <s v="WA"/>
    <x v="5"/>
    <n v="2013"/>
    <n v="2013"/>
    <n v="500174876"/>
    <n v="3"/>
    <x v="1"/>
    <s v="I"/>
    <n v="73"/>
    <n v="24.333333333333332"/>
    <n v="0"/>
    <n v="11"/>
  </r>
  <r>
    <x v="0"/>
    <x v="0"/>
    <s v="WA"/>
    <x v="5"/>
    <n v="2013"/>
    <n v="2013"/>
    <n v="16130679"/>
    <n v="1"/>
    <x v="0"/>
    <s v="I"/>
    <n v="4"/>
    <n v="4"/>
    <n v="0"/>
    <n v="7"/>
  </r>
  <r>
    <x v="0"/>
    <x v="0"/>
    <s v="WA"/>
    <x v="5"/>
    <n v="2013"/>
    <n v="2013"/>
    <n v="16133268"/>
    <n v="3"/>
    <x v="0"/>
    <s v="I"/>
    <n v="85"/>
    <n v="28.333333333333336"/>
    <n v="0"/>
    <n v="83"/>
  </r>
  <r>
    <x v="0"/>
    <x v="0"/>
    <s v="WA"/>
    <x v="5"/>
    <n v="2013"/>
    <n v="2013"/>
    <n v="500208164"/>
    <n v="1"/>
    <x v="0"/>
    <s v="I"/>
    <n v="20"/>
    <n v="20"/>
    <n v="0"/>
    <n v="106"/>
  </r>
  <r>
    <x v="0"/>
    <x v="1"/>
    <s v="WA"/>
    <x v="5"/>
    <n v="2013"/>
    <n v="2013"/>
    <n v="500060711"/>
    <n v="2"/>
    <x v="1"/>
    <s v="I"/>
    <n v="68"/>
    <n v="34"/>
    <n v="0"/>
    <n v="3"/>
  </r>
  <r>
    <x v="0"/>
    <x v="0"/>
    <s v="WA"/>
    <x v="5"/>
    <n v="2013"/>
    <n v="2013"/>
    <n v="14500303"/>
    <n v="1"/>
    <x v="0"/>
    <s v="I"/>
    <n v="9"/>
    <n v="9"/>
    <n v="0"/>
    <n v="180"/>
  </r>
  <r>
    <x v="0"/>
    <x v="0"/>
    <s v="WA"/>
    <x v="5"/>
    <n v="2013"/>
    <n v="2013"/>
    <n v="14858212"/>
    <n v="1"/>
    <x v="0"/>
    <s v="I"/>
    <n v="7"/>
    <n v="7"/>
    <n v="0"/>
    <n v="11"/>
  </r>
  <r>
    <x v="0"/>
    <x v="1"/>
    <s v="WA"/>
    <x v="5"/>
    <n v="2013"/>
    <n v="2013"/>
    <n v="446349181"/>
    <n v="1"/>
    <x v="1"/>
    <s v="I"/>
    <n v="32"/>
    <n v="32"/>
    <n v="0"/>
    <n v="1"/>
  </r>
  <r>
    <x v="0"/>
    <x v="1"/>
    <s v="WA"/>
    <x v="5"/>
    <n v="2013"/>
    <n v="2013"/>
    <n v="19718961"/>
    <n v="1"/>
    <x v="1"/>
    <s v="I"/>
    <n v="0"/>
    <n v="0"/>
    <n v="0"/>
    <n v="1"/>
  </r>
  <r>
    <x v="0"/>
    <x v="1"/>
    <s v="WA"/>
    <x v="5"/>
    <n v="2013"/>
    <n v="2013"/>
    <n v="500208319"/>
    <n v="1"/>
    <x v="1"/>
    <s v="I"/>
    <n v="0"/>
    <n v="0"/>
    <n v="0"/>
    <n v="4"/>
  </r>
  <r>
    <x v="0"/>
    <x v="1"/>
    <s v="WA"/>
    <x v="5"/>
    <n v="2013"/>
    <n v="2013"/>
    <n v="500081763"/>
    <n v="1"/>
    <x v="1"/>
    <s v="I"/>
    <n v="9"/>
    <n v="9"/>
    <n v="0"/>
    <n v="1"/>
  </r>
  <r>
    <x v="0"/>
    <x v="1"/>
    <s v="WA"/>
    <x v="5"/>
    <n v="2013"/>
    <n v="2013"/>
    <n v="19875044"/>
    <n v="1"/>
    <x v="1"/>
    <s v="I"/>
    <n v="30"/>
    <n v="30"/>
    <n v="0"/>
    <n v="7"/>
  </r>
  <r>
    <x v="0"/>
    <x v="0"/>
    <s v="WA"/>
    <x v="5"/>
    <n v="2013"/>
    <n v="2013"/>
    <n v="18946333"/>
    <n v="1"/>
    <x v="0"/>
    <s v="I"/>
    <n v="4"/>
    <n v="4"/>
    <n v="0"/>
    <n v="30"/>
  </r>
  <r>
    <x v="0"/>
    <x v="1"/>
    <s v="WA"/>
    <x v="5"/>
    <n v="2013"/>
    <n v="2013"/>
    <n v="500226912"/>
    <n v="1"/>
    <x v="1"/>
    <s v="I"/>
    <n v="39"/>
    <n v="39"/>
    <n v="0"/>
    <n v="2"/>
  </r>
  <r>
    <x v="0"/>
    <x v="0"/>
    <s v="WA"/>
    <x v="5"/>
    <n v="2013"/>
    <n v="2013"/>
    <n v="427248006"/>
    <n v="2"/>
    <x v="0"/>
    <s v="I"/>
    <n v="39"/>
    <n v="19.5"/>
    <n v="0"/>
    <n v="875"/>
  </r>
  <r>
    <x v="0"/>
    <x v="0"/>
    <s v="WA"/>
    <x v="5"/>
    <n v="2013"/>
    <n v="2013"/>
    <n v="18604608"/>
    <n v="3"/>
    <x v="0"/>
    <s v="I"/>
    <n v="66"/>
    <n v="22"/>
    <n v="0"/>
    <n v="879"/>
  </r>
  <r>
    <x v="0"/>
    <x v="0"/>
    <s v="WA"/>
    <x v="5"/>
    <n v="2013"/>
    <n v="2013"/>
    <n v="18609949"/>
    <n v="1"/>
    <x v="0"/>
    <s v="I"/>
    <n v="7"/>
    <n v="7"/>
    <n v="0"/>
    <n v="271"/>
  </r>
  <r>
    <x v="0"/>
    <x v="0"/>
    <s v="WA"/>
    <x v="5"/>
    <n v="2013"/>
    <n v="2013"/>
    <n v="18694528"/>
    <n v="1"/>
    <x v="0"/>
    <s v="I"/>
    <n v="26"/>
    <n v="26"/>
    <n v="0"/>
    <n v="10"/>
  </r>
  <r>
    <x v="0"/>
    <x v="1"/>
    <s v="WA"/>
    <x v="5"/>
    <n v="2013"/>
    <n v="2013"/>
    <n v="401587211"/>
    <n v="1"/>
    <x v="1"/>
    <s v="I"/>
    <n v="0"/>
    <n v="0"/>
    <n v="0"/>
    <n v="6"/>
  </r>
  <r>
    <x v="0"/>
    <x v="0"/>
    <s v="WA"/>
    <x v="5"/>
    <n v="2013"/>
    <n v="2013"/>
    <n v="17921306"/>
    <n v="6"/>
    <x v="0"/>
    <s v="I"/>
    <n v="168"/>
    <n v="28"/>
    <n v="0"/>
    <n v="228"/>
  </r>
  <r>
    <x v="0"/>
    <x v="0"/>
    <s v="WA"/>
    <x v="5"/>
    <n v="2013"/>
    <n v="2013"/>
    <n v="18318766"/>
    <n v="1"/>
    <x v="0"/>
    <s v="I"/>
    <n v="5"/>
    <n v="5"/>
    <n v="0"/>
    <n v="45"/>
  </r>
  <r>
    <x v="0"/>
    <x v="0"/>
    <s v="WA"/>
    <x v="5"/>
    <n v="2013"/>
    <n v="2013"/>
    <n v="15820541"/>
    <n v="1"/>
    <x v="0"/>
    <s v="I"/>
    <n v="1"/>
    <n v="1"/>
    <n v="0"/>
    <n v="15"/>
  </r>
  <r>
    <x v="0"/>
    <x v="1"/>
    <s v="WA"/>
    <x v="5"/>
    <n v="2013"/>
    <n v="2013"/>
    <n v="500251210"/>
    <n v="5"/>
    <x v="1"/>
    <s v="I"/>
    <n v="157"/>
    <n v="31.4"/>
    <n v="0"/>
    <n v="15"/>
  </r>
  <r>
    <x v="0"/>
    <x v="0"/>
    <s v="WA"/>
    <x v="5"/>
    <n v="2013"/>
    <n v="2013"/>
    <n v="18506557"/>
    <n v="2"/>
    <x v="0"/>
    <s v="I"/>
    <n v="40"/>
    <n v="20"/>
    <n v="0"/>
    <n v="17"/>
  </r>
  <r>
    <x v="0"/>
    <x v="1"/>
    <s v="WA"/>
    <x v="5"/>
    <n v="2013"/>
    <n v="2013"/>
    <n v="500234901"/>
    <n v="1"/>
    <x v="1"/>
    <s v="I"/>
    <n v="10"/>
    <n v="10"/>
    <n v="0"/>
    <n v="4"/>
  </r>
  <r>
    <x v="0"/>
    <x v="1"/>
    <s v="WA"/>
    <x v="5"/>
    <n v="2013"/>
    <n v="2013"/>
    <n v="500026234"/>
    <n v="2"/>
    <x v="1"/>
    <s v="I"/>
    <n v="39"/>
    <n v="19.5"/>
    <n v="0"/>
    <n v="10"/>
  </r>
  <r>
    <x v="0"/>
    <x v="0"/>
    <s v="WA"/>
    <x v="5"/>
    <n v="2013"/>
    <n v="2013"/>
    <n v="16308175"/>
    <n v="1"/>
    <x v="0"/>
    <s v="I"/>
    <n v="29"/>
    <n v="29"/>
    <n v="0"/>
    <n v="363"/>
  </r>
  <r>
    <x v="0"/>
    <x v="0"/>
    <s v="WA"/>
    <x v="5"/>
    <n v="2013"/>
    <n v="2013"/>
    <n v="16122637"/>
    <n v="7"/>
    <x v="0"/>
    <s v="I"/>
    <n v="188"/>
    <n v="26.857142857142858"/>
    <n v="0"/>
    <n v="411"/>
  </r>
  <r>
    <x v="0"/>
    <x v="1"/>
    <s v="WA"/>
    <x v="5"/>
    <n v="2013"/>
    <n v="2013"/>
    <n v="500112877"/>
    <n v="1"/>
    <x v="1"/>
    <s v="I"/>
    <n v="8"/>
    <n v="8"/>
    <n v="0"/>
    <n v="3"/>
  </r>
  <r>
    <x v="0"/>
    <x v="0"/>
    <s v="WA"/>
    <x v="5"/>
    <n v="2013"/>
    <n v="2013"/>
    <n v="16581881"/>
    <n v="6"/>
    <x v="0"/>
    <s v="I"/>
    <n v="155"/>
    <n v="25.833333333333336"/>
    <n v="0"/>
    <n v="620"/>
  </r>
  <r>
    <x v="0"/>
    <x v="0"/>
    <s v="WA"/>
    <x v="5"/>
    <n v="2013"/>
    <n v="2013"/>
    <n v="15623564"/>
    <n v="3"/>
    <x v="0"/>
    <s v="I"/>
    <n v="66"/>
    <n v="22"/>
    <n v="0"/>
    <n v="216"/>
  </r>
  <r>
    <x v="0"/>
    <x v="1"/>
    <s v="WA"/>
    <x v="5"/>
    <n v="2013"/>
    <n v="2013"/>
    <n v="16871912"/>
    <n v="4"/>
    <x v="1"/>
    <s v="I"/>
    <n v="109"/>
    <n v="27.25"/>
    <n v="0"/>
    <n v="14"/>
  </r>
  <r>
    <x v="0"/>
    <x v="1"/>
    <s v="WA"/>
    <x v="5"/>
    <n v="2013"/>
    <n v="2013"/>
    <n v="500178444"/>
    <n v="1"/>
    <x v="1"/>
    <s v="I"/>
    <n v="7"/>
    <n v="7"/>
    <n v="0"/>
    <n v="11"/>
  </r>
  <r>
    <x v="0"/>
    <x v="0"/>
    <s v="WA"/>
    <x v="5"/>
    <n v="2013"/>
    <n v="2013"/>
    <n v="500126345"/>
    <n v="2"/>
    <x v="0"/>
    <s v="I"/>
    <n v="54"/>
    <n v="27"/>
    <n v="0"/>
    <n v="182"/>
  </r>
  <r>
    <x v="0"/>
    <x v="0"/>
    <s v="WA"/>
    <x v="5"/>
    <n v="2013"/>
    <n v="2013"/>
    <n v="500279944"/>
    <n v="1"/>
    <x v="0"/>
    <s v="I"/>
    <n v="10"/>
    <n v="10"/>
    <n v="0"/>
    <n v="1"/>
  </r>
  <r>
    <x v="0"/>
    <x v="1"/>
    <s v="WA"/>
    <x v="5"/>
    <n v="2013"/>
    <n v="2013"/>
    <n v="15818146"/>
    <n v="1"/>
    <x v="1"/>
    <s v="I"/>
    <n v="11"/>
    <n v="11"/>
    <n v="0"/>
    <n v="5"/>
  </r>
  <r>
    <x v="0"/>
    <x v="1"/>
    <s v="WA"/>
    <x v="5"/>
    <n v="2013"/>
    <n v="2013"/>
    <n v="500053040"/>
    <n v="1"/>
    <x v="1"/>
    <s v="I"/>
    <n v="50"/>
    <n v="50"/>
    <n v="0"/>
    <n v="54"/>
  </r>
  <r>
    <x v="0"/>
    <x v="0"/>
    <s v="WA"/>
    <x v="5"/>
    <n v="2013"/>
    <n v="2013"/>
    <n v="500154168"/>
    <n v="1"/>
    <x v="0"/>
    <s v="I"/>
    <n v="21"/>
    <n v="21"/>
    <n v="0"/>
    <n v="2"/>
  </r>
  <r>
    <x v="0"/>
    <x v="1"/>
    <s v="WA"/>
    <x v="5"/>
    <n v="2013"/>
    <n v="2013"/>
    <n v="500100049"/>
    <n v="2"/>
    <x v="1"/>
    <s v="I"/>
    <n v="44"/>
    <n v="22"/>
    <n v="0"/>
    <n v="14"/>
  </r>
  <r>
    <x v="0"/>
    <x v="0"/>
    <s v="WA"/>
    <x v="5"/>
    <n v="2013"/>
    <n v="2013"/>
    <n v="16863223"/>
    <n v="1"/>
    <x v="0"/>
    <s v="I"/>
    <n v="24"/>
    <n v="24"/>
    <n v="0"/>
    <n v="160"/>
  </r>
  <r>
    <x v="0"/>
    <x v="0"/>
    <s v="WA"/>
    <x v="5"/>
    <n v="2013"/>
    <n v="2013"/>
    <n v="398304230"/>
    <n v="1"/>
    <x v="0"/>
    <s v="I"/>
    <n v="0"/>
    <n v="0"/>
    <n v="0"/>
    <n v="10"/>
  </r>
  <r>
    <x v="0"/>
    <x v="1"/>
    <s v="WA"/>
    <x v="5"/>
    <n v="2013"/>
    <n v="2013"/>
    <n v="19409870"/>
    <n v="2"/>
    <x v="1"/>
    <s v="I"/>
    <n v="50"/>
    <n v="25"/>
    <n v="0"/>
    <n v="30"/>
  </r>
  <r>
    <x v="0"/>
    <x v="1"/>
    <s v="WA"/>
    <x v="5"/>
    <n v="2013"/>
    <n v="2013"/>
    <n v="386208027"/>
    <n v="1"/>
    <x v="1"/>
    <s v="I"/>
    <n v="15"/>
    <n v="15"/>
    <n v="0"/>
    <n v="4"/>
  </r>
  <r>
    <x v="0"/>
    <x v="0"/>
    <s v="WA"/>
    <x v="5"/>
    <n v="2013"/>
    <n v="2013"/>
    <n v="19321899"/>
    <n v="2"/>
    <x v="0"/>
    <s v="I"/>
    <n v="46"/>
    <n v="23"/>
    <n v="0"/>
    <n v="430"/>
  </r>
  <r>
    <x v="0"/>
    <x v="0"/>
    <s v="WA"/>
    <x v="5"/>
    <n v="2013"/>
    <n v="2013"/>
    <n v="18595630"/>
    <n v="3"/>
    <x v="0"/>
    <s v="I"/>
    <n v="75"/>
    <n v="25"/>
    <n v="0"/>
    <n v="30"/>
  </r>
  <r>
    <x v="0"/>
    <x v="0"/>
    <s v="WA"/>
    <x v="5"/>
    <n v="2013"/>
    <n v="2013"/>
    <n v="19004707"/>
    <n v="2"/>
    <x v="0"/>
    <s v="I"/>
    <n v="33"/>
    <n v="16.5"/>
    <n v="0"/>
    <n v="114"/>
  </r>
  <r>
    <x v="0"/>
    <x v="0"/>
    <s v="WA"/>
    <x v="5"/>
    <n v="2013"/>
    <n v="2013"/>
    <n v="18517084"/>
    <n v="1"/>
    <x v="0"/>
    <s v="I"/>
    <n v="3"/>
    <n v="3"/>
    <n v="0"/>
    <n v="8"/>
  </r>
  <r>
    <x v="0"/>
    <x v="1"/>
    <s v="WA"/>
    <x v="5"/>
    <n v="2013"/>
    <n v="2013"/>
    <n v="500189043"/>
    <n v="1"/>
    <x v="1"/>
    <s v="I"/>
    <n v="14"/>
    <n v="14"/>
    <n v="0"/>
    <n v="2"/>
  </r>
  <r>
    <x v="0"/>
    <x v="0"/>
    <s v="WA"/>
    <x v="5"/>
    <n v="2013"/>
    <n v="2013"/>
    <n v="18338779"/>
    <n v="1"/>
    <x v="0"/>
    <s v="I"/>
    <n v="21"/>
    <n v="21"/>
    <n v="0"/>
    <n v="113"/>
  </r>
  <r>
    <x v="0"/>
    <x v="0"/>
    <s v="WA"/>
    <x v="5"/>
    <n v="2013"/>
    <n v="2013"/>
    <n v="17920039"/>
    <n v="1"/>
    <x v="0"/>
    <s v="I"/>
    <n v="21"/>
    <n v="21"/>
    <n v="0"/>
    <n v="92"/>
  </r>
  <r>
    <x v="0"/>
    <x v="0"/>
    <s v="WA"/>
    <x v="5"/>
    <n v="2013"/>
    <n v="2013"/>
    <n v="17922219"/>
    <n v="1"/>
    <x v="0"/>
    <s v="I"/>
    <n v="23"/>
    <n v="23"/>
    <n v="0"/>
    <n v="12"/>
  </r>
  <r>
    <x v="0"/>
    <x v="0"/>
    <s v="WA"/>
    <x v="5"/>
    <n v="2013"/>
    <n v="2013"/>
    <n v="19140020"/>
    <n v="1"/>
    <x v="0"/>
    <s v="I"/>
    <n v="12"/>
    <n v="12"/>
    <n v="0"/>
    <n v="38"/>
  </r>
  <r>
    <x v="0"/>
    <x v="1"/>
    <s v="WA"/>
    <x v="5"/>
    <n v="2013"/>
    <n v="2013"/>
    <n v="17215711"/>
    <n v="1"/>
    <x v="1"/>
    <s v="I"/>
    <n v="10"/>
    <n v="10"/>
    <n v="0"/>
    <n v="2"/>
  </r>
  <r>
    <x v="0"/>
    <x v="0"/>
    <s v="WA"/>
    <x v="5"/>
    <n v="2013"/>
    <n v="2013"/>
    <n v="17468339"/>
    <n v="1"/>
    <x v="0"/>
    <s v="I"/>
    <n v="11"/>
    <n v="11"/>
    <n v="0"/>
    <n v="150"/>
  </r>
  <r>
    <x v="0"/>
    <x v="0"/>
    <s v="WA"/>
    <x v="5"/>
    <n v="2013"/>
    <n v="2013"/>
    <n v="18212029"/>
    <n v="1"/>
    <x v="0"/>
    <s v="I"/>
    <n v="31"/>
    <n v="31"/>
    <n v="0"/>
    <n v="320"/>
  </r>
  <r>
    <x v="0"/>
    <x v="0"/>
    <s v="WA"/>
    <x v="5"/>
    <n v="2013"/>
    <n v="2013"/>
    <n v="500207811"/>
    <n v="1"/>
    <x v="0"/>
    <s v="I"/>
    <n v="31"/>
    <n v="31"/>
    <n v="0"/>
    <n v="74"/>
  </r>
  <r>
    <x v="0"/>
    <x v="0"/>
    <s v="WA"/>
    <x v="5"/>
    <n v="2013"/>
    <n v="2013"/>
    <n v="430617646"/>
    <n v="2"/>
    <x v="0"/>
    <s v="I"/>
    <n v="16"/>
    <n v="8"/>
    <n v="0"/>
    <n v="190"/>
  </r>
  <r>
    <x v="0"/>
    <x v="0"/>
    <s v="WA"/>
    <x v="5"/>
    <n v="2013"/>
    <n v="2013"/>
    <n v="17215310"/>
    <n v="1"/>
    <x v="0"/>
    <s v="I"/>
    <n v="0"/>
    <n v="0"/>
    <n v="0"/>
    <n v="30"/>
  </r>
  <r>
    <x v="0"/>
    <x v="0"/>
    <s v="WA"/>
    <x v="5"/>
    <n v="2013"/>
    <n v="2013"/>
    <n v="16903951"/>
    <n v="1"/>
    <x v="0"/>
    <s v="I"/>
    <n v="11"/>
    <n v="11"/>
    <n v="0"/>
    <n v="8"/>
  </r>
  <r>
    <x v="0"/>
    <x v="0"/>
    <s v="WA"/>
    <x v="5"/>
    <n v="2013"/>
    <n v="2013"/>
    <n v="16582554"/>
    <n v="2"/>
    <x v="0"/>
    <s v="I"/>
    <n v="57"/>
    <n v="28.5"/>
    <n v="0"/>
    <n v="621"/>
  </r>
  <r>
    <x v="0"/>
    <x v="1"/>
    <s v="WA"/>
    <x v="5"/>
    <n v="2013"/>
    <n v="2013"/>
    <n v="405821020"/>
    <n v="3"/>
    <x v="1"/>
    <s v="I"/>
    <n v="65"/>
    <n v="21.666666666666664"/>
    <n v="0"/>
    <n v="6"/>
  </r>
  <r>
    <x v="0"/>
    <x v="1"/>
    <s v="WA"/>
    <x v="5"/>
    <n v="2013"/>
    <n v="2013"/>
    <n v="500023028"/>
    <n v="1"/>
    <x v="1"/>
    <s v="I"/>
    <n v="6"/>
    <n v="6"/>
    <n v="0"/>
    <n v="1"/>
  </r>
  <r>
    <x v="0"/>
    <x v="0"/>
    <s v="WA"/>
    <x v="5"/>
    <n v="2013"/>
    <n v="2013"/>
    <n v="14834985"/>
    <n v="1"/>
    <x v="0"/>
    <s v="I"/>
    <n v="12"/>
    <n v="12"/>
    <n v="0"/>
    <n v="250"/>
  </r>
  <r>
    <x v="0"/>
    <x v="0"/>
    <s v="WA"/>
    <x v="5"/>
    <n v="2013"/>
    <n v="2013"/>
    <n v="15969233"/>
    <n v="3"/>
    <x v="0"/>
    <s v="I"/>
    <n v="69"/>
    <n v="23"/>
    <n v="0"/>
    <n v="1826"/>
  </r>
  <r>
    <x v="0"/>
    <x v="1"/>
    <s v="WA"/>
    <x v="5"/>
    <n v="2013"/>
    <n v="2013"/>
    <n v="15178643"/>
    <n v="1"/>
    <x v="1"/>
    <s v="I"/>
    <n v="31"/>
    <n v="31"/>
    <n v="0"/>
    <n v="1"/>
  </r>
  <r>
    <x v="0"/>
    <x v="0"/>
    <s v="WA"/>
    <x v="5"/>
    <n v="2013"/>
    <n v="2013"/>
    <n v="500030693"/>
    <n v="1"/>
    <x v="0"/>
    <s v="I"/>
    <n v="26"/>
    <n v="26"/>
    <n v="0"/>
    <n v="59"/>
  </r>
  <r>
    <x v="0"/>
    <x v="0"/>
    <s v="WA"/>
    <x v="5"/>
    <n v="2013"/>
    <n v="2013"/>
    <n v="15690477"/>
    <n v="1"/>
    <x v="0"/>
    <s v="I"/>
    <n v="15"/>
    <n v="15"/>
    <n v="0"/>
    <n v="310"/>
  </r>
  <r>
    <x v="0"/>
    <x v="0"/>
    <s v="WA"/>
    <x v="5"/>
    <n v="2013"/>
    <n v="2013"/>
    <n v="17617594"/>
    <n v="1"/>
    <x v="0"/>
    <s v="I"/>
    <n v="14"/>
    <n v="14"/>
    <n v="0"/>
    <n v="32"/>
  </r>
  <r>
    <x v="0"/>
    <x v="0"/>
    <s v="WA"/>
    <x v="5"/>
    <n v="2013"/>
    <n v="2013"/>
    <n v="16651595"/>
    <n v="1"/>
    <x v="0"/>
    <s v="I"/>
    <n v="3"/>
    <n v="3"/>
    <n v="0"/>
    <n v="134"/>
  </r>
  <r>
    <x v="0"/>
    <x v="1"/>
    <s v="WA"/>
    <x v="5"/>
    <n v="2013"/>
    <n v="2013"/>
    <n v="500004943"/>
    <n v="1"/>
    <x v="1"/>
    <s v="I"/>
    <n v="0"/>
    <n v="0"/>
    <n v="0"/>
    <n v="3"/>
  </r>
  <r>
    <x v="0"/>
    <x v="0"/>
    <s v="WA"/>
    <x v="5"/>
    <n v="2013"/>
    <n v="2013"/>
    <n v="500288139"/>
    <n v="1"/>
    <x v="0"/>
    <s v="I"/>
    <n v="15"/>
    <n v="15"/>
    <n v="0"/>
    <n v="87"/>
  </r>
  <r>
    <x v="0"/>
    <x v="0"/>
    <s v="WA"/>
    <x v="5"/>
    <n v="2013"/>
    <n v="2013"/>
    <n v="18060924"/>
    <n v="4"/>
    <x v="0"/>
    <s v="I"/>
    <n v="101"/>
    <n v="25.25"/>
    <n v="0"/>
    <n v="1070"/>
  </r>
  <r>
    <x v="0"/>
    <x v="0"/>
    <s v="WA"/>
    <x v="5"/>
    <n v="2013"/>
    <n v="2013"/>
    <n v="19022779"/>
    <n v="1"/>
    <x v="0"/>
    <s v="I"/>
    <n v="0"/>
    <n v="0"/>
    <n v="0"/>
    <n v="90"/>
  </r>
  <r>
    <x v="0"/>
    <x v="0"/>
    <s v="WA"/>
    <x v="5"/>
    <n v="2013"/>
    <n v="2013"/>
    <n v="19784894"/>
    <n v="1"/>
    <x v="0"/>
    <s v="I"/>
    <n v="2"/>
    <n v="2"/>
    <n v="0"/>
    <n v="5"/>
  </r>
  <r>
    <x v="0"/>
    <x v="0"/>
    <s v="WA"/>
    <x v="5"/>
    <n v="2013"/>
    <n v="2013"/>
    <n v="16175600"/>
    <n v="3"/>
    <x v="0"/>
    <s v="I"/>
    <n v="84"/>
    <n v="28"/>
    <n v="0"/>
    <n v="103"/>
  </r>
  <r>
    <x v="0"/>
    <x v="0"/>
    <s v="WA"/>
    <x v="5"/>
    <n v="2013"/>
    <n v="2013"/>
    <n v="17810984"/>
    <n v="1"/>
    <x v="0"/>
    <s v="I"/>
    <n v="15"/>
    <n v="15"/>
    <n v="0"/>
    <n v="62"/>
  </r>
  <r>
    <x v="0"/>
    <x v="0"/>
    <s v="WA"/>
    <x v="5"/>
    <n v="2013"/>
    <n v="2013"/>
    <n v="17811069"/>
    <n v="1"/>
    <x v="0"/>
    <s v="I"/>
    <n v="11"/>
    <n v="11"/>
    <n v="0"/>
    <n v="38"/>
  </r>
  <r>
    <x v="0"/>
    <x v="0"/>
    <s v="WA"/>
    <x v="5"/>
    <n v="2013"/>
    <n v="2013"/>
    <n v="19647669"/>
    <n v="1"/>
    <x v="0"/>
    <s v="I"/>
    <n v="14"/>
    <n v="14"/>
    <n v="0"/>
    <n v="73"/>
  </r>
  <r>
    <x v="0"/>
    <x v="0"/>
    <s v="WA"/>
    <x v="5"/>
    <n v="2013"/>
    <n v="2013"/>
    <n v="16779288"/>
    <n v="1"/>
    <x v="0"/>
    <s v="I"/>
    <n v="6"/>
    <n v="6"/>
    <n v="0"/>
    <n v="2"/>
  </r>
  <r>
    <x v="1"/>
    <x v="0"/>
    <s v="WA"/>
    <x v="5"/>
    <n v="2013"/>
    <n v="2014"/>
    <n v="17041273"/>
    <n v="12"/>
    <x v="2"/>
    <s v="I"/>
    <n v="365"/>
    <n v="30.416666666666668"/>
    <n v="0"/>
    <n v="1463797"/>
  </r>
  <r>
    <x v="0"/>
    <x v="1"/>
    <s v="WA"/>
    <x v="5"/>
    <n v="2013"/>
    <n v="2013"/>
    <n v="500124342"/>
    <n v="1"/>
    <x v="1"/>
    <s v="I"/>
    <n v="27"/>
    <n v="27"/>
    <n v="0"/>
    <n v="1"/>
  </r>
  <r>
    <x v="0"/>
    <x v="0"/>
    <s v="WA"/>
    <x v="5"/>
    <n v="2013"/>
    <n v="2013"/>
    <n v="17031348"/>
    <n v="1"/>
    <x v="0"/>
    <s v="I"/>
    <n v="1"/>
    <n v="1"/>
    <n v="0"/>
    <n v="1"/>
  </r>
  <r>
    <x v="1"/>
    <x v="0"/>
    <s v="WA"/>
    <x v="5"/>
    <n v="2013"/>
    <n v="2014"/>
    <n v="17645610"/>
    <n v="12"/>
    <x v="2"/>
    <s v="I"/>
    <n v="365"/>
    <n v="30.416666666666668"/>
    <n v="0"/>
    <n v="2105976"/>
  </r>
  <r>
    <x v="0"/>
    <x v="0"/>
    <s v="WA"/>
    <x v="5"/>
    <n v="2013"/>
    <n v="2013"/>
    <n v="18298509"/>
    <n v="1"/>
    <x v="0"/>
    <s v="I"/>
    <n v="4"/>
    <n v="4"/>
    <n v="0"/>
    <n v="205"/>
  </r>
  <r>
    <x v="0"/>
    <x v="0"/>
    <s v="WA"/>
    <x v="5"/>
    <n v="2013"/>
    <n v="2013"/>
    <n v="500286314"/>
    <n v="1"/>
    <x v="0"/>
    <s v="I"/>
    <n v="14"/>
    <n v="14"/>
    <n v="0"/>
    <n v="29"/>
  </r>
  <r>
    <x v="1"/>
    <x v="0"/>
    <s v="WA"/>
    <x v="5"/>
    <n v="2013"/>
    <n v="2014"/>
    <n v="500280079"/>
    <n v="12"/>
    <x v="2"/>
    <s v="I"/>
    <n v="365"/>
    <n v="30.416666666666668"/>
    <n v="0"/>
    <n v="1627714"/>
  </r>
  <r>
    <x v="0"/>
    <x v="0"/>
    <s v="WA"/>
    <x v="5"/>
    <n v="2013"/>
    <n v="2013"/>
    <n v="500167536"/>
    <n v="1"/>
    <x v="0"/>
    <s v="I"/>
    <n v="12"/>
    <n v="12"/>
    <n v="0"/>
    <n v="11"/>
  </r>
  <r>
    <x v="0"/>
    <x v="0"/>
    <s v="WA"/>
    <x v="5"/>
    <n v="2013"/>
    <n v="2013"/>
    <n v="500001851"/>
    <n v="5"/>
    <x v="0"/>
    <s v="I"/>
    <n v="150"/>
    <n v="30"/>
    <n v="0"/>
    <n v="463"/>
  </r>
  <r>
    <x v="0"/>
    <x v="0"/>
    <s v="WA"/>
    <x v="5"/>
    <n v="2013"/>
    <n v="2013"/>
    <n v="17019176"/>
    <n v="1"/>
    <x v="0"/>
    <s v="I"/>
    <n v="9"/>
    <n v="9"/>
    <n v="0"/>
    <n v="75"/>
  </r>
  <r>
    <x v="0"/>
    <x v="0"/>
    <s v="WA"/>
    <x v="5"/>
    <n v="2013"/>
    <n v="2013"/>
    <n v="18360428"/>
    <n v="1"/>
    <x v="0"/>
    <s v="I"/>
    <n v="1"/>
    <n v="1"/>
    <n v="0"/>
    <n v="60"/>
  </r>
  <r>
    <x v="0"/>
    <x v="0"/>
    <s v="WA"/>
    <x v="5"/>
    <n v="2013"/>
    <n v="2013"/>
    <n v="339033615"/>
    <n v="1"/>
    <x v="0"/>
    <s v="I"/>
    <n v="21"/>
    <n v="21"/>
    <n v="0"/>
    <n v="270"/>
  </r>
  <r>
    <x v="0"/>
    <x v="1"/>
    <s v="WA"/>
    <x v="5"/>
    <n v="2013"/>
    <n v="2013"/>
    <n v="15738932"/>
    <n v="1"/>
    <x v="1"/>
    <s v="I"/>
    <n v="23"/>
    <n v="23"/>
    <n v="0"/>
    <n v="1"/>
  </r>
  <r>
    <x v="0"/>
    <x v="0"/>
    <s v="WA"/>
    <x v="5"/>
    <n v="2013"/>
    <n v="2013"/>
    <n v="500248715"/>
    <n v="1"/>
    <x v="0"/>
    <s v="I"/>
    <n v="6"/>
    <n v="6"/>
    <n v="0"/>
    <n v="21"/>
  </r>
  <r>
    <x v="0"/>
    <x v="0"/>
    <s v="WA"/>
    <x v="5"/>
    <n v="2013"/>
    <n v="2013"/>
    <n v="16018658"/>
    <n v="1"/>
    <x v="0"/>
    <s v="I"/>
    <n v="9"/>
    <n v="9"/>
    <n v="0"/>
    <n v="130"/>
  </r>
  <r>
    <x v="0"/>
    <x v="0"/>
    <s v="WA"/>
    <x v="5"/>
    <n v="2013"/>
    <n v="2013"/>
    <n v="17971836"/>
    <n v="2"/>
    <x v="0"/>
    <s v="I"/>
    <n v="58"/>
    <n v="29"/>
    <n v="0"/>
    <n v="180"/>
  </r>
  <r>
    <x v="0"/>
    <x v="0"/>
    <s v="WA"/>
    <x v="5"/>
    <n v="2013"/>
    <n v="2013"/>
    <n v="17015167"/>
    <n v="1"/>
    <x v="0"/>
    <s v="I"/>
    <n v="29"/>
    <n v="29"/>
    <n v="0"/>
    <n v="336"/>
  </r>
  <r>
    <x v="0"/>
    <x v="0"/>
    <s v="WA"/>
    <x v="5"/>
    <n v="2013"/>
    <n v="2013"/>
    <n v="14617651"/>
    <n v="1"/>
    <x v="0"/>
    <s v="I"/>
    <n v="29"/>
    <n v="29"/>
    <n v="0"/>
    <n v="220"/>
  </r>
  <r>
    <x v="0"/>
    <x v="0"/>
    <s v="WA"/>
    <x v="5"/>
    <n v="2013"/>
    <n v="2013"/>
    <n v="14436845"/>
    <n v="1"/>
    <x v="0"/>
    <s v="I"/>
    <n v="1"/>
    <n v="1"/>
    <n v="0"/>
    <n v="130"/>
  </r>
  <r>
    <x v="0"/>
    <x v="0"/>
    <s v="WA"/>
    <x v="5"/>
    <n v="2013"/>
    <n v="2013"/>
    <n v="17617594"/>
    <n v="1"/>
    <x v="0"/>
    <s v="I"/>
    <n v="23"/>
    <n v="23"/>
    <n v="0"/>
    <n v="57"/>
  </r>
  <r>
    <x v="0"/>
    <x v="0"/>
    <s v="WA"/>
    <x v="5"/>
    <n v="2013"/>
    <n v="2013"/>
    <n v="18506834"/>
    <n v="4"/>
    <x v="0"/>
    <s v="I"/>
    <n v="114"/>
    <n v="28.5"/>
    <n v="0"/>
    <n v="287"/>
  </r>
  <r>
    <x v="0"/>
    <x v="0"/>
    <s v="WA"/>
    <x v="5"/>
    <n v="2013"/>
    <n v="2013"/>
    <n v="15438519"/>
    <n v="1"/>
    <x v="0"/>
    <s v="I"/>
    <n v="15"/>
    <n v="15"/>
    <n v="0"/>
    <n v="15"/>
  </r>
  <r>
    <x v="0"/>
    <x v="1"/>
    <s v="WA"/>
    <x v="5"/>
    <n v="2013"/>
    <n v="2013"/>
    <n v="500046838"/>
    <n v="2"/>
    <x v="1"/>
    <s v="I"/>
    <n v="35"/>
    <n v="17.5"/>
    <n v="0"/>
    <n v="3"/>
  </r>
  <r>
    <x v="0"/>
    <x v="1"/>
    <s v="WA"/>
    <x v="5"/>
    <n v="2013"/>
    <n v="2013"/>
    <n v="15444488"/>
    <n v="1"/>
    <x v="1"/>
    <s v="I"/>
    <n v="12"/>
    <n v="12"/>
    <n v="0"/>
    <n v="1"/>
  </r>
  <r>
    <x v="0"/>
    <x v="0"/>
    <s v="WA"/>
    <x v="5"/>
    <n v="2013"/>
    <n v="2013"/>
    <n v="500024026"/>
    <n v="4"/>
    <x v="0"/>
    <s v="I"/>
    <n v="104"/>
    <n v="26"/>
    <n v="0"/>
    <n v="397"/>
  </r>
  <r>
    <x v="0"/>
    <x v="0"/>
    <s v="WA"/>
    <x v="5"/>
    <n v="2013"/>
    <n v="2013"/>
    <n v="14384540"/>
    <n v="1"/>
    <x v="0"/>
    <s v="I"/>
    <n v="25"/>
    <n v="25"/>
    <n v="0"/>
    <n v="10"/>
  </r>
  <r>
    <x v="0"/>
    <x v="0"/>
    <s v="WA"/>
    <x v="5"/>
    <n v="2013"/>
    <n v="2013"/>
    <n v="15279040"/>
    <n v="1"/>
    <x v="0"/>
    <s v="I"/>
    <n v="2"/>
    <n v="2"/>
    <n v="0"/>
    <n v="23"/>
  </r>
  <r>
    <x v="0"/>
    <x v="0"/>
    <s v="WA"/>
    <x v="5"/>
    <n v="2013"/>
    <n v="2013"/>
    <n v="17152286"/>
    <n v="1"/>
    <x v="0"/>
    <s v="I"/>
    <n v="31"/>
    <n v="31"/>
    <n v="0"/>
    <n v="1280"/>
  </r>
  <r>
    <x v="0"/>
    <x v="0"/>
    <s v="WA"/>
    <x v="5"/>
    <n v="2013"/>
    <n v="2013"/>
    <n v="420595252"/>
    <n v="1"/>
    <x v="0"/>
    <s v="I"/>
    <n v="10"/>
    <n v="10"/>
    <n v="0"/>
    <n v="180"/>
  </r>
  <r>
    <x v="0"/>
    <x v="0"/>
    <s v="WA"/>
    <x v="5"/>
    <n v="2013"/>
    <n v="2013"/>
    <n v="17099093"/>
    <n v="1"/>
    <x v="0"/>
    <s v="I"/>
    <n v="13"/>
    <n v="13"/>
    <n v="0"/>
    <n v="801"/>
  </r>
  <r>
    <x v="0"/>
    <x v="0"/>
    <s v="WA"/>
    <x v="5"/>
    <n v="2013"/>
    <n v="2013"/>
    <n v="17812247"/>
    <n v="1"/>
    <x v="0"/>
    <s v="I"/>
    <n v="21"/>
    <n v="21"/>
    <n v="0"/>
    <n v="25"/>
  </r>
  <r>
    <x v="0"/>
    <x v="0"/>
    <s v="WA"/>
    <x v="5"/>
    <n v="2013"/>
    <n v="2013"/>
    <n v="19972640"/>
    <n v="1"/>
    <x v="0"/>
    <s v="I"/>
    <n v="11"/>
    <n v="11"/>
    <n v="0"/>
    <n v="10"/>
  </r>
  <r>
    <x v="0"/>
    <x v="1"/>
    <s v="WA"/>
    <x v="5"/>
    <n v="2013"/>
    <n v="2013"/>
    <n v="439948923"/>
    <n v="3"/>
    <x v="1"/>
    <s v="I"/>
    <n v="82"/>
    <n v="27.333333333333336"/>
    <n v="0"/>
    <n v="11"/>
  </r>
  <r>
    <x v="0"/>
    <x v="0"/>
    <s v="WA"/>
    <x v="5"/>
    <n v="2013"/>
    <n v="2013"/>
    <n v="15181681"/>
    <n v="1"/>
    <x v="0"/>
    <s v="I"/>
    <n v="13"/>
    <n v="13"/>
    <n v="0"/>
    <n v="10"/>
  </r>
  <r>
    <x v="0"/>
    <x v="0"/>
    <s v="WA"/>
    <x v="5"/>
    <n v="2013"/>
    <n v="2013"/>
    <n v="19612971"/>
    <n v="1"/>
    <x v="0"/>
    <s v="I"/>
    <n v="15"/>
    <n v="15"/>
    <n v="0"/>
    <n v="2"/>
  </r>
  <r>
    <x v="0"/>
    <x v="0"/>
    <s v="WA"/>
    <x v="5"/>
    <n v="2013"/>
    <n v="2013"/>
    <n v="19576255"/>
    <n v="2"/>
    <x v="0"/>
    <s v="I"/>
    <n v="43"/>
    <n v="21.5"/>
    <n v="0"/>
    <n v="438"/>
  </r>
  <r>
    <x v="0"/>
    <x v="1"/>
    <s v="WA"/>
    <x v="5"/>
    <n v="2013"/>
    <n v="2013"/>
    <n v="18408112"/>
    <n v="4"/>
    <x v="1"/>
    <s v="I"/>
    <n v="122"/>
    <n v="30.5"/>
    <n v="0"/>
    <n v="11"/>
  </r>
  <r>
    <x v="0"/>
    <x v="0"/>
    <s v="WA"/>
    <x v="5"/>
    <n v="2013"/>
    <n v="2013"/>
    <n v="16600938"/>
    <n v="1"/>
    <x v="0"/>
    <s v="I"/>
    <n v="34"/>
    <n v="34"/>
    <n v="0"/>
    <n v="20"/>
  </r>
  <r>
    <x v="0"/>
    <x v="0"/>
    <s v="WA"/>
    <x v="5"/>
    <n v="2013"/>
    <n v="2013"/>
    <n v="18337328"/>
    <n v="2"/>
    <x v="0"/>
    <s v="I"/>
    <n v="62"/>
    <n v="31"/>
    <n v="0"/>
    <n v="1380"/>
  </r>
  <r>
    <x v="0"/>
    <x v="1"/>
    <s v="WA"/>
    <x v="5"/>
    <n v="2013"/>
    <n v="2013"/>
    <n v="500233385"/>
    <n v="3"/>
    <x v="1"/>
    <s v="I"/>
    <n v="99"/>
    <n v="33"/>
    <n v="0"/>
    <n v="36"/>
  </r>
  <r>
    <x v="0"/>
    <x v="0"/>
    <s v="WA"/>
    <x v="5"/>
    <n v="2013"/>
    <n v="2013"/>
    <n v="18020598"/>
    <n v="1"/>
    <x v="0"/>
    <s v="I"/>
    <n v="0"/>
    <n v="0"/>
    <n v="0"/>
    <n v="200"/>
  </r>
  <r>
    <x v="0"/>
    <x v="0"/>
    <s v="WA"/>
    <x v="5"/>
    <n v="2013"/>
    <n v="2013"/>
    <n v="18268785"/>
    <n v="1"/>
    <x v="0"/>
    <s v="I"/>
    <n v="13"/>
    <n v="13"/>
    <n v="0"/>
    <n v="70"/>
  </r>
  <r>
    <x v="0"/>
    <x v="1"/>
    <s v="WA"/>
    <x v="5"/>
    <n v="2013"/>
    <n v="2013"/>
    <n v="18314403"/>
    <n v="4"/>
    <x v="1"/>
    <s v="I"/>
    <n v="113"/>
    <n v="28.25"/>
    <n v="0"/>
    <n v="15"/>
  </r>
  <r>
    <x v="0"/>
    <x v="0"/>
    <s v="WA"/>
    <x v="5"/>
    <n v="2013"/>
    <n v="2013"/>
    <n v="17369658"/>
    <n v="4"/>
    <x v="0"/>
    <s v="I"/>
    <n v="124"/>
    <n v="31"/>
    <n v="0"/>
    <n v="254"/>
  </r>
  <r>
    <x v="0"/>
    <x v="0"/>
    <s v="WA"/>
    <x v="5"/>
    <n v="2013"/>
    <n v="2013"/>
    <n v="15109085"/>
    <n v="2"/>
    <x v="0"/>
    <s v="I"/>
    <n v="44"/>
    <n v="22"/>
    <n v="0"/>
    <n v="821"/>
  </r>
  <r>
    <x v="0"/>
    <x v="0"/>
    <s v="WA"/>
    <x v="5"/>
    <n v="2013"/>
    <n v="2013"/>
    <n v="15986643"/>
    <n v="1"/>
    <x v="0"/>
    <s v="I"/>
    <n v="10"/>
    <n v="10"/>
    <n v="0"/>
    <n v="170"/>
  </r>
  <r>
    <x v="1"/>
    <x v="0"/>
    <s v="WA"/>
    <x v="5"/>
    <n v="2013"/>
    <n v="2013"/>
    <n v="15632022"/>
    <n v="1"/>
    <x v="0"/>
    <s v="I"/>
    <n v="30"/>
    <n v="30"/>
    <n v="0"/>
    <n v="80"/>
  </r>
  <r>
    <x v="0"/>
    <x v="1"/>
    <s v="WA"/>
    <x v="5"/>
    <n v="2013"/>
    <n v="2013"/>
    <n v="15987963"/>
    <n v="3"/>
    <x v="1"/>
    <s v="I"/>
    <n v="75"/>
    <n v="25"/>
    <n v="0"/>
    <n v="14"/>
  </r>
  <r>
    <x v="0"/>
    <x v="0"/>
    <s v="WA"/>
    <x v="5"/>
    <n v="2013"/>
    <n v="2013"/>
    <n v="14047584"/>
    <n v="1"/>
    <x v="0"/>
    <s v="I"/>
    <n v="17"/>
    <n v="17"/>
    <n v="0"/>
    <n v="243"/>
  </r>
  <r>
    <x v="0"/>
    <x v="0"/>
    <s v="WA"/>
    <x v="5"/>
    <n v="2013"/>
    <n v="2013"/>
    <n v="15603967"/>
    <n v="2"/>
    <x v="0"/>
    <s v="I"/>
    <n v="36"/>
    <n v="18"/>
    <n v="0"/>
    <n v="120"/>
  </r>
  <r>
    <x v="0"/>
    <x v="1"/>
    <s v="WA"/>
    <x v="5"/>
    <n v="2013"/>
    <n v="2013"/>
    <n v="19008925"/>
    <n v="1"/>
    <x v="1"/>
    <s v="I"/>
    <n v="3"/>
    <n v="3"/>
    <n v="0"/>
    <n v="2"/>
  </r>
  <r>
    <x v="0"/>
    <x v="0"/>
    <s v="WA"/>
    <x v="5"/>
    <n v="2013"/>
    <n v="2013"/>
    <n v="379555405"/>
    <n v="1"/>
    <x v="0"/>
    <s v="I"/>
    <n v="29"/>
    <n v="29"/>
    <n v="0"/>
    <n v="10"/>
  </r>
  <r>
    <x v="0"/>
    <x v="0"/>
    <s v="WA"/>
    <x v="5"/>
    <n v="2013"/>
    <n v="2013"/>
    <n v="19405845"/>
    <n v="1"/>
    <x v="0"/>
    <s v="I"/>
    <n v="0"/>
    <n v="0"/>
    <n v="0"/>
    <n v="160"/>
  </r>
  <r>
    <x v="0"/>
    <x v="0"/>
    <s v="WA"/>
    <x v="5"/>
    <n v="2013"/>
    <n v="2013"/>
    <n v="500127479"/>
    <n v="1"/>
    <x v="0"/>
    <s v="I"/>
    <n v="24"/>
    <n v="24"/>
    <n v="0"/>
    <n v="130"/>
  </r>
  <r>
    <x v="0"/>
    <x v="0"/>
    <s v="WA"/>
    <x v="5"/>
    <n v="2013"/>
    <n v="2013"/>
    <n v="17389438"/>
    <n v="1"/>
    <x v="0"/>
    <s v="I"/>
    <n v="17"/>
    <n v="17"/>
    <n v="0"/>
    <n v="20"/>
  </r>
  <r>
    <x v="0"/>
    <x v="0"/>
    <s v="WA"/>
    <x v="5"/>
    <n v="2013"/>
    <n v="2013"/>
    <n v="19629084"/>
    <n v="1"/>
    <x v="0"/>
    <s v="I"/>
    <n v="26"/>
    <n v="26"/>
    <n v="0"/>
    <n v="30"/>
  </r>
  <r>
    <x v="0"/>
    <x v="0"/>
    <s v="WA"/>
    <x v="5"/>
    <n v="2013"/>
    <n v="2013"/>
    <n v="500024221"/>
    <n v="1"/>
    <x v="0"/>
    <s v="I"/>
    <n v="30"/>
    <n v="30"/>
    <n v="0"/>
    <n v="4"/>
  </r>
  <r>
    <x v="0"/>
    <x v="0"/>
    <s v="WA"/>
    <x v="5"/>
    <n v="2013"/>
    <n v="2013"/>
    <n v="15360447"/>
    <n v="1"/>
    <x v="0"/>
    <s v="I"/>
    <n v="9"/>
    <n v="9"/>
    <n v="0"/>
    <n v="400"/>
  </r>
  <r>
    <x v="0"/>
    <x v="0"/>
    <s v="WA"/>
    <x v="5"/>
    <n v="2013"/>
    <n v="2013"/>
    <n v="18291440"/>
    <n v="1"/>
    <x v="0"/>
    <s v="I"/>
    <n v="30"/>
    <n v="30"/>
    <n v="0"/>
    <n v="1520"/>
  </r>
  <r>
    <x v="0"/>
    <x v="1"/>
    <s v="WA"/>
    <x v="5"/>
    <n v="2013"/>
    <n v="2013"/>
    <n v="17651683"/>
    <n v="2"/>
    <x v="1"/>
    <s v="I"/>
    <n v="31"/>
    <n v="15.5"/>
    <n v="0"/>
    <n v="16"/>
  </r>
  <r>
    <x v="0"/>
    <x v="1"/>
    <s v="WA"/>
    <x v="5"/>
    <n v="2013"/>
    <n v="2013"/>
    <n v="374457665"/>
    <n v="1"/>
    <x v="1"/>
    <s v="I"/>
    <n v="6"/>
    <n v="6"/>
    <n v="0"/>
    <n v="5"/>
  </r>
  <r>
    <x v="0"/>
    <x v="0"/>
    <s v="WA"/>
    <x v="5"/>
    <n v="2013"/>
    <n v="2013"/>
    <n v="17959204"/>
    <n v="1"/>
    <x v="0"/>
    <s v="I"/>
    <n v="15"/>
    <n v="15"/>
    <n v="0"/>
    <n v="88"/>
  </r>
  <r>
    <x v="0"/>
    <x v="0"/>
    <s v="WA"/>
    <x v="5"/>
    <n v="2013"/>
    <n v="2013"/>
    <n v="18605057"/>
    <n v="1"/>
    <x v="0"/>
    <s v="I"/>
    <n v="25"/>
    <n v="25"/>
    <n v="0"/>
    <n v="1407"/>
  </r>
  <r>
    <x v="0"/>
    <x v="0"/>
    <s v="WA"/>
    <x v="5"/>
    <n v="2013"/>
    <n v="2013"/>
    <n v="19696315"/>
    <n v="2"/>
    <x v="0"/>
    <s v="I"/>
    <n v="45"/>
    <n v="22.5"/>
    <n v="0"/>
    <n v="231"/>
  </r>
  <r>
    <x v="0"/>
    <x v="0"/>
    <s v="WA"/>
    <x v="5"/>
    <n v="2013"/>
    <n v="2013"/>
    <n v="16471231"/>
    <n v="1"/>
    <x v="0"/>
    <s v="I"/>
    <n v="31"/>
    <n v="31"/>
    <n v="0"/>
    <n v="10"/>
  </r>
  <r>
    <x v="1"/>
    <x v="1"/>
    <s v="WA"/>
    <x v="5"/>
    <n v="2013"/>
    <n v="2013"/>
    <n v="14916721"/>
    <n v="1"/>
    <x v="1"/>
    <s v="I"/>
    <n v="33"/>
    <n v="33"/>
    <n v="0"/>
    <n v="1"/>
  </r>
  <r>
    <x v="0"/>
    <x v="1"/>
    <s v="WA"/>
    <x v="5"/>
    <n v="2013"/>
    <n v="2013"/>
    <n v="18730830"/>
    <n v="3"/>
    <x v="1"/>
    <s v="I"/>
    <n v="92"/>
    <n v="30.666666666666668"/>
    <n v="0"/>
    <n v="32"/>
  </r>
  <r>
    <x v="0"/>
    <x v="0"/>
    <s v="WA"/>
    <x v="5"/>
    <n v="2013"/>
    <n v="2013"/>
    <n v="16182583"/>
    <n v="1"/>
    <x v="0"/>
    <s v="I"/>
    <n v="30"/>
    <n v="30"/>
    <n v="0"/>
    <n v="1"/>
  </r>
  <r>
    <x v="0"/>
    <x v="0"/>
    <s v="WA"/>
    <x v="5"/>
    <n v="2013"/>
    <n v="2013"/>
    <n v="500223603"/>
    <n v="1"/>
    <x v="0"/>
    <s v="I"/>
    <n v="2"/>
    <n v="2"/>
    <n v="0"/>
    <n v="10"/>
  </r>
  <r>
    <x v="0"/>
    <x v="0"/>
    <s v="WA"/>
    <x v="5"/>
    <n v="2013"/>
    <n v="2013"/>
    <n v="500249832"/>
    <n v="1"/>
    <x v="0"/>
    <s v="I"/>
    <n v="32"/>
    <n v="32"/>
    <n v="0"/>
    <n v="1"/>
  </r>
  <r>
    <x v="0"/>
    <x v="0"/>
    <s v="WA"/>
    <x v="5"/>
    <n v="2013"/>
    <n v="2013"/>
    <n v="500233416"/>
    <n v="1"/>
    <x v="0"/>
    <s v="I"/>
    <n v="7"/>
    <n v="7"/>
    <n v="0"/>
    <n v="66"/>
  </r>
  <r>
    <x v="0"/>
    <x v="1"/>
    <s v="WA"/>
    <x v="5"/>
    <n v="2013"/>
    <n v="2013"/>
    <n v="500076960"/>
    <n v="2"/>
    <x v="1"/>
    <s v="I"/>
    <n v="49"/>
    <n v="24.5"/>
    <n v="0"/>
    <n v="9"/>
  </r>
  <r>
    <x v="0"/>
    <x v="0"/>
    <s v="WA"/>
    <x v="5"/>
    <n v="2013"/>
    <n v="2013"/>
    <n v="16893351"/>
    <n v="1"/>
    <x v="0"/>
    <s v="I"/>
    <n v="24"/>
    <n v="24"/>
    <n v="0"/>
    <n v="9"/>
  </r>
  <r>
    <x v="0"/>
    <x v="0"/>
    <s v="WA"/>
    <x v="5"/>
    <n v="2013"/>
    <n v="2013"/>
    <n v="17078255"/>
    <n v="1"/>
    <x v="0"/>
    <s v="I"/>
    <n v="3"/>
    <n v="3"/>
    <n v="0"/>
    <n v="343"/>
  </r>
  <r>
    <x v="0"/>
    <x v="0"/>
    <s v="WA"/>
    <x v="5"/>
    <n v="2013"/>
    <n v="2013"/>
    <n v="18722667"/>
    <n v="2"/>
    <x v="0"/>
    <s v="I"/>
    <n v="62"/>
    <n v="31"/>
    <n v="0"/>
    <n v="210"/>
  </r>
  <r>
    <x v="0"/>
    <x v="1"/>
    <s v="WA"/>
    <x v="5"/>
    <n v="2013"/>
    <n v="2013"/>
    <n v="17703640"/>
    <n v="1"/>
    <x v="1"/>
    <s v="I"/>
    <n v="28"/>
    <n v="28"/>
    <n v="0"/>
    <n v="1"/>
  </r>
  <r>
    <x v="0"/>
    <x v="0"/>
    <s v="WA"/>
    <x v="5"/>
    <n v="2013"/>
    <n v="2013"/>
    <n v="17790915"/>
    <n v="2"/>
    <x v="0"/>
    <s v="I"/>
    <n v="55"/>
    <n v="27.5"/>
    <n v="0"/>
    <n v="2231"/>
  </r>
  <r>
    <x v="1"/>
    <x v="0"/>
    <s v="WA"/>
    <x v="5"/>
    <n v="2013"/>
    <n v="2013"/>
    <n v="18036981"/>
    <n v="1"/>
    <x v="0"/>
    <s v="I"/>
    <n v="12"/>
    <n v="12"/>
    <n v="0"/>
    <n v="190"/>
  </r>
  <r>
    <x v="0"/>
    <x v="1"/>
    <s v="WA"/>
    <x v="5"/>
    <n v="2013"/>
    <n v="2013"/>
    <n v="18780885"/>
    <n v="1"/>
    <x v="1"/>
    <s v="I"/>
    <n v="28"/>
    <n v="28"/>
    <n v="0"/>
    <n v="79"/>
  </r>
  <r>
    <x v="1"/>
    <x v="1"/>
    <s v="WA"/>
    <x v="5"/>
    <n v="2013"/>
    <n v="2013"/>
    <n v="500241471"/>
    <n v="3"/>
    <x v="1"/>
    <s v="I"/>
    <n v="92"/>
    <n v="30.666666666666668"/>
    <n v="0"/>
    <n v="60"/>
  </r>
  <r>
    <x v="0"/>
    <x v="1"/>
    <s v="WA"/>
    <x v="5"/>
    <n v="2013"/>
    <n v="2013"/>
    <n v="15497490"/>
    <n v="1"/>
    <x v="2"/>
    <s v="I"/>
    <n v="1"/>
    <n v="1"/>
    <n v="0"/>
    <n v="9566"/>
  </r>
  <r>
    <x v="1"/>
    <x v="0"/>
    <s v="WA"/>
    <x v="5"/>
    <n v="2013"/>
    <n v="2013"/>
    <n v="18916571"/>
    <n v="2"/>
    <x v="0"/>
    <s v="I"/>
    <n v="60"/>
    <n v="30"/>
    <n v="0"/>
    <n v="310"/>
  </r>
  <r>
    <x v="0"/>
    <x v="1"/>
    <s v="WA"/>
    <x v="5"/>
    <n v="2013"/>
    <n v="2013"/>
    <n v="14620730"/>
    <n v="3"/>
    <x v="1"/>
    <s v="I"/>
    <n v="84"/>
    <n v="28"/>
    <n v="0"/>
    <n v="120"/>
  </r>
  <r>
    <x v="0"/>
    <x v="0"/>
    <s v="WA"/>
    <x v="5"/>
    <n v="2013"/>
    <n v="2013"/>
    <n v="15145433"/>
    <n v="3"/>
    <x v="0"/>
    <s v="I"/>
    <n v="75"/>
    <n v="25"/>
    <n v="0"/>
    <n v="560"/>
  </r>
  <r>
    <x v="0"/>
    <x v="0"/>
    <s v="WA"/>
    <x v="5"/>
    <n v="2013"/>
    <n v="2013"/>
    <n v="14858373"/>
    <n v="1"/>
    <x v="0"/>
    <s v="I"/>
    <n v="16"/>
    <n v="16"/>
    <n v="0"/>
    <n v="190"/>
  </r>
  <r>
    <x v="0"/>
    <x v="0"/>
    <s v="WA"/>
    <x v="5"/>
    <n v="2013"/>
    <n v="2013"/>
    <n v="14185143"/>
    <n v="2"/>
    <x v="0"/>
    <s v="I"/>
    <n v="59"/>
    <n v="29.5"/>
    <n v="0"/>
    <n v="801"/>
  </r>
  <r>
    <x v="0"/>
    <x v="1"/>
    <s v="WA"/>
    <x v="5"/>
    <n v="2013"/>
    <n v="2013"/>
    <n v="15106282"/>
    <n v="1"/>
    <x v="1"/>
    <s v="I"/>
    <n v="33"/>
    <n v="33"/>
    <n v="0"/>
    <n v="1"/>
  </r>
  <r>
    <x v="0"/>
    <x v="0"/>
    <s v="WA"/>
    <x v="5"/>
    <n v="2013"/>
    <n v="2013"/>
    <n v="16122736"/>
    <n v="3"/>
    <x v="0"/>
    <s v="I"/>
    <n v="85"/>
    <n v="28.333333333333336"/>
    <n v="0"/>
    <n v="216"/>
  </r>
  <r>
    <x v="0"/>
    <x v="0"/>
    <s v="WA"/>
    <x v="5"/>
    <n v="2013"/>
    <n v="2013"/>
    <n v="14839836"/>
    <n v="1"/>
    <x v="0"/>
    <s v="I"/>
    <n v="2"/>
    <n v="2"/>
    <n v="0"/>
    <n v="36"/>
  </r>
  <r>
    <x v="0"/>
    <x v="1"/>
    <s v="WA"/>
    <x v="5"/>
    <n v="2013"/>
    <n v="2013"/>
    <n v="14943227"/>
    <n v="2"/>
    <x v="1"/>
    <s v="I"/>
    <n v="49"/>
    <n v="24.5"/>
    <n v="0"/>
    <n v="49"/>
  </r>
  <r>
    <x v="0"/>
    <x v="0"/>
    <s v="WA"/>
    <x v="5"/>
    <n v="2013"/>
    <n v="2013"/>
    <n v="14423740"/>
    <n v="1"/>
    <x v="0"/>
    <s v="I"/>
    <n v="31"/>
    <n v="31"/>
    <n v="0"/>
    <n v="90"/>
  </r>
  <r>
    <x v="0"/>
    <x v="0"/>
    <s v="WA"/>
    <x v="5"/>
    <n v="2013"/>
    <n v="2013"/>
    <n v="14424185"/>
    <n v="1"/>
    <x v="0"/>
    <s v="I"/>
    <n v="7"/>
    <n v="7"/>
    <n v="0"/>
    <n v="89"/>
  </r>
  <r>
    <x v="0"/>
    <x v="0"/>
    <s v="WA"/>
    <x v="5"/>
    <n v="2013"/>
    <n v="2013"/>
    <n v="15118891"/>
    <n v="1"/>
    <x v="0"/>
    <s v="I"/>
    <n v="6"/>
    <n v="6"/>
    <n v="0"/>
    <n v="120"/>
  </r>
  <r>
    <x v="0"/>
    <x v="1"/>
    <s v="WA"/>
    <x v="5"/>
    <n v="2013"/>
    <n v="2013"/>
    <n v="374803220"/>
    <n v="1"/>
    <x v="1"/>
    <s v="I"/>
    <n v="31"/>
    <n v="31"/>
    <n v="0"/>
    <n v="2"/>
  </r>
  <r>
    <x v="0"/>
    <x v="1"/>
    <s v="WA"/>
    <x v="5"/>
    <n v="2013"/>
    <n v="2013"/>
    <n v="500003587"/>
    <n v="2"/>
    <x v="1"/>
    <s v="I"/>
    <n v="60"/>
    <n v="30"/>
    <n v="0"/>
    <n v="2"/>
  </r>
  <r>
    <x v="0"/>
    <x v="1"/>
    <s v="WA"/>
    <x v="5"/>
    <n v="2013"/>
    <n v="2013"/>
    <n v="335664043"/>
    <n v="1"/>
    <x v="1"/>
    <s v="I"/>
    <n v="0"/>
    <n v="0"/>
    <n v="0"/>
    <n v="14"/>
  </r>
  <r>
    <x v="0"/>
    <x v="0"/>
    <s v="WA"/>
    <x v="5"/>
    <n v="2013"/>
    <n v="2013"/>
    <n v="19627968"/>
    <n v="2"/>
    <x v="0"/>
    <s v="I"/>
    <n v="60"/>
    <n v="30"/>
    <n v="0"/>
    <n v="860"/>
  </r>
  <r>
    <x v="0"/>
    <x v="1"/>
    <s v="WA"/>
    <x v="5"/>
    <n v="2013"/>
    <n v="2013"/>
    <n v="500218614"/>
    <n v="2"/>
    <x v="1"/>
    <s v="I"/>
    <n v="66"/>
    <n v="33"/>
    <n v="0"/>
    <n v="27"/>
  </r>
  <r>
    <x v="0"/>
    <x v="1"/>
    <s v="WA"/>
    <x v="5"/>
    <n v="2013"/>
    <n v="2013"/>
    <n v="500123228"/>
    <n v="1"/>
    <x v="1"/>
    <s v="I"/>
    <n v="13"/>
    <n v="13"/>
    <n v="0"/>
    <n v="3"/>
  </r>
  <r>
    <x v="0"/>
    <x v="1"/>
    <s v="WA"/>
    <x v="5"/>
    <n v="2013"/>
    <n v="2013"/>
    <n v="15699035"/>
    <n v="1"/>
    <x v="1"/>
    <s v="I"/>
    <n v="23"/>
    <n v="23"/>
    <n v="0"/>
    <n v="40"/>
  </r>
  <r>
    <x v="0"/>
    <x v="1"/>
    <s v="WA"/>
    <x v="5"/>
    <n v="2013"/>
    <n v="2013"/>
    <n v="373680077"/>
    <n v="1"/>
    <x v="1"/>
    <s v="I"/>
    <n v="29"/>
    <n v="29"/>
    <n v="0"/>
    <n v="2"/>
  </r>
  <r>
    <x v="0"/>
    <x v="1"/>
    <s v="WA"/>
    <x v="5"/>
    <n v="2013"/>
    <n v="2013"/>
    <n v="500240990"/>
    <n v="1"/>
    <x v="1"/>
    <s v="I"/>
    <n v="29"/>
    <n v="29"/>
    <n v="0"/>
    <n v="18"/>
  </r>
  <r>
    <x v="0"/>
    <x v="1"/>
    <s v="WA"/>
    <x v="5"/>
    <n v="2013"/>
    <n v="2013"/>
    <n v="500176354"/>
    <n v="1"/>
    <x v="1"/>
    <s v="I"/>
    <n v="2"/>
    <n v="2"/>
    <n v="0"/>
    <n v="7"/>
  </r>
  <r>
    <x v="0"/>
    <x v="0"/>
    <s v="WA"/>
    <x v="5"/>
    <n v="2013"/>
    <n v="2013"/>
    <n v="372988814"/>
    <n v="1"/>
    <x v="0"/>
    <s v="I"/>
    <n v="33"/>
    <n v="33"/>
    <n v="0"/>
    <n v="1"/>
  </r>
  <r>
    <x v="0"/>
    <x v="0"/>
    <s v="WA"/>
    <x v="5"/>
    <n v="2013"/>
    <n v="2013"/>
    <n v="500096797"/>
    <n v="1"/>
    <x v="0"/>
    <s v="I"/>
    <n v="10"/>
    <n v="10"/>
    <n v="0"/>
    <n v="2124"/>
  </r>
  <r>
    <x v="0"/>
    <x v="0"/>
    <s v="WA"/>
    <x v="5"/>
    <n v="2013"/>
    <n v="2013"/>
    <n v="430358478"/>
    <n v="1"/>
    <x v="0"/>
    <s v="I"/>
    <n v="33"/>
    <n v="33"/>
    <n v="0"/>
    <n v="180"/>
  </r>
  <r>
    <x v="0"/>
    <x v="1"/>
    <s v="WA"/>
    <x v="5"/>
    <n v="2013"/>
    <n v="2013"/>
    <n v="500227565"/>
    <n v="1"/>
    <x v="1"/>
    <s v="I"/>
    <n v="31"/>
    <n v="31"/>
    <n v="0"/>
    <n v="10"/>
  </r>
  <r>
    <x v="0"/>
    <x v="1"/>
    <s v="WA"/>
    <x v="5"/>
    <n v="2013"/>
    <n v="2013"/>
    <n v="427334459"/>
    <n v="1"/>
    <x v="1"/>
    <s v="I"/>
    <n v="23"/>
    <n v="23"/>
    <n v="0"/>
    <n v="72"/>
  </r>
  <r>
    <x v="0"/>
    <x v="0"/>
    <s v="WA"/>
    <x v="5"/>
    <n v="2013"/>
    <n v="2013"/>
    <n v="18786593"/>
    <n v="1"/>
    <x v="0"/>
    <s v="I"/>
    <n v="30"/>
    <n v="30"/>
    <n v="0"/>
    <n v="10"/>
  </r>
  <r>
    <x v="0"/>
    <x v="0"/>
    <s v="WA"/>
    <x v="5"/>
    <n v="2013"/>
    <n v="2013"/>
    <n v="19021556"/>
    <n v="1"/>
    <x v="0"/>
    <s v="I"/>
    <n v="34"/>
    <n v="34"/>
    <n v="0"/>
    <n v="190"/>
  </r>
  <r>
    <x v="0"/>
    <x v="0"/>
    <s v="WA"/>
    <x v="5"/>
    <n v="2013"/>
    <n v="2013"/>
    <n v="18610171"/>
    <n v="1"/>
    <x v="0"/>
    <s v="I"/>
    <n v="35"/>
    <n v="35"/>
    <n v="0"/>
    <n v="750"/>
  </r>
  <r>
    <x v="0"/>
    <x v="0"/>
    <s v="WA"/>
    <x v="5"/>
    <n v="2013"/>
    <n v="2013"/>
    <n v="16301252"/>
    <n v="1"/>
    <x v="0"/>
    <s v="I"/>
    <n v="33"/>
    <n v="33"/>
    <n v="0"/>
    <n v="10"/>
  </r>
  <r>
    <x v="0"/>
    <x v="1"/>
    <s v="WA"/>
    <x v="5"/>
    <n v="2013"/>
    <n v="2013"/>
    <n v="16845229"/>
    <n v="1"/>
    <x v="1"/>
    <s v="I"/>
    <n v="7"/>
    <n v="7"/>
    <n v="0"/>
    <n v="25"/>
  </r>
  <r>
    <x v="0"/>
    <x v="0"/>
    <s v="WA"/>
    <x v="5"/>
    <n v="2013"/>
    <n v="2013"/>
    <n v="17839289"/>
    <n v="1"/>
    <x v="0"/>
    <s v="I"/>
    <n v="10"/>
    <n v="10"/>
    <n v="0"/>
    <n v="570"/>
  </r>
  <r>
    <x v="0"/>
    <x v="0"/>
    <s v="WA"/>
    <x v="5"/>
    <n v="2013"/>
    <n v="2013"/>
    <n v="17808418"/>
    <n v="1"/>
    <x v="0"/>
    <s v="I"/>
    <n v="16"/>
    <n v="16"/>
    <n v="0"/>
    <n v="512"/>
  </r>
  <r>
    <x v="0"/>
    <x v="1"/>
    <s v="WA"/>
    <x v="5"/>
    <n v="2013"/>
    <n v="2013"/>
    <n v="14894982"/>
    <n v="1"/>
    <x v="1"/>
    <s v="I"/>
    <n v="16"/>
    <n v="16"/>
    <n v="0"/>
    <n v="73"/>
  </r>
  <r>
    <x v="1"/>
    <x v="0"/>
    <s v="WA"/>
    <x v="5"/>
    <n v="2013"/>
    <n v="2013"/>
    <n v="16500523"/>
    <n v="1"/>
    <x v="0"/>
    <s v="I"/>
    <n v="18"/>
    <n v="18"/>
    <n v="0"/>
    <n v="92"/>
  </r>
  <r>
    <x v="0"/>
    <x v="0"/>
    <s v="WA"/>
    <x v="5"/>
    <n v="2013"/>
    <n v="2013"/>
    <n v="14629321"/>
    <n v="1"/>
    <x v="0"/>
    <s v="I"/>
    <n v="34"/>
    <n v="34"/>
    <n v="0"/>
    <n v="166"/>
  </r>
  <r>
    <x v="0"/>
    <x v="1"/>
    <s v="WA"/>
    <x v="5"/>
    <n v="2013"/>
    <n v="2013"/>
    <n v="500138451"/>
    <n v="1"/>
    <x v="1"/>
    <s v="I"/>
    <n v="19"/>
    <n v="19"/>
    <n v="0"/>
    <n v="66"/>
  </r>
  <r>
    <x v="0"/>
    <x v="0"/>
    <s v="WA"/>
    <x v="6"/>
    <n v="2014"/>
    <n v="2014"/>
    <n v="16303747"/>
    <n v="1"/>
    <x v="0"/>
    <s v="I"/>
    <n v="31"/>
    <n v="31"/>
    <n v="0"/>
    <n v="1"/>
  </r>
  <r>
    <x v="0"/>
    <x v="0"/>
    <s v="WA"/>
    <x v="6"/>
    <n v="2014"/>
    <n v="2014"/>
    <n v="16333937"/>
    <n v="3"/>
    <x v="0"/>
    <s v="I"/>
    <n v="91"/>
    <n v="30.333333333333332"/>
    <n v="0"/>
    <n v="80"/>
  </r>
  <r>
    <x v="0"/>
    <x v="0"/>
    <s v="WA"/>
    <x v="6"/>
    <n v="2014"/>
    <n v="2014"/>
    <n v="500176223"/>
    <n v="1"/>
    <x v="0"/>
    <s v="I"/>
    <n v="33"/>
    <n v="33"/>
    <n v="0"/>
    <n v="1"/>
  </r>
  <r>
    <x v="0"/>
    <x v="1"/>
    <s v="WA"/>
    <x v="6"/>
    <n v="2014"/>
    <n v="2014"/>
    <n v="500197079"/>
    <n v="2"/>
    <x v="1"/>
    <s v="I"/>
    <n v="64"/>
    <n v="32"/>
    <n v="0"/>
    <n v="25"/>
  </r>
  <r>
    <x v="0"/>
    <x v="0"/>
    <s v="WA"/>
    <x v="6"/>
    <n v="2014"/>
    <n v="2014"/>
    <n v="17912928"/>
    <n v="3"/>
    <x v="0"/>
    <s v="I"/>
    <n v="80"/>
    <n v="26.666666666666668"/>
    <n v="0"/>
    <n v="346"/>
  </r>
  <r>
    <x v="0"/>
    <x v="1"/>
    <s v="WA"/>
    <x v="6"/>
    <n v="2014"/>
    <n v="2014"/>
    <n v="19397511"/>
    <n v="2"/>
    <x v="1"/>
    <s v="I"/>
    <n v="46"/>
    <n v="23"/>
    <n v="0"/>
    <n v="55"/>
  </r>
  <r>
    <x v="0"/>
    <x v="1"/>
    <s v="WA"/>
    <x v="6"/>
    <n v="2014"/>
    <n v="2014"/>
    <n v="500127527"/>
    <n v="1"/>
    <x v="1"/>
    <s v="I"/>
    <n v="22"/>
    <n v="22"/>
    <n v="0"/>
    <n v="196"/>
  </r>
  <r>
    <x v="0"/>
    <x v="0"/>
    <s v="WA"/>
    <x v="6"/>
    <n v="2014"/>
    <n v="2014"/>
    <n v="16799899"/>
    <n v="1"/>
    <x v="0"/>
    <s v="I"/>
    <n v="33"/>
    <n v="33"/>
    <n v="0"/>
    <n v="880"/>
  </r>
  <r>
    <x v="0"/>
    <x v="0"/>
    <s v="WA"/>
    <x v="6"/>
    <n v="2014"/>
    <n v="2014"/>
    <n v="16888386"/>
    <n v="1"/>
    <x v="0"/>
    <s v="I"/>
    <n v="33"/>
    <n v="33"/>
    <n v="0"/>
    <n v="160"/>
  </r>
  <r>
    <x v="0"/>
    <x v="1"/>
    <s v="WA"/>
    <x v="6"/>
    <n v="2014"/>
    <n v="2014"/>
    <n v="16890574"/>
    <n v="1"/>
    <x v="1"/>
    <s v="I"/>
    <n v="33"/>
    <n v="33"/>
    <n v="0"/>
    <n v="7"/>
  </r>
  <r>
    <x v="1"/>
    <x v="1"/>
    <s v="WA"/>
    <x v="6"/>
    <n v="2014"/>
    <n v="2014"/>
    <n v="18973278"/>
    <n v="1"/>
    <x v="1"/>
    <s v="I"/>
    <n v="33"/>
    <n v="33"/>
    <n v="0"/>
    <n v="13"/>
  </r>
  <r>
    <x v="0"/>
    <x v="0"/>
    <s v="WA"/>
    <x v="6"/>
    <n v="2014"/>
    <n v="2014"/>
    <n v="17763267"/>
    <n v="2"/>
    <x v="0"/>
    <s v="I"/>
    <n v="63"/>
    <n v="31.5"/>
    <n v="0"/>
    <n v="416"/>
  </r>
  <r>
    <x v="0"/>
    <x v="0"/>
    <s v="WA"/>
    <x v="6"/>
    <n v="2014"/>
    <n v="2014"/>
    <n v="18303093"/>
    <n v="2"/>
    <x v="0"/>
    <s v="I"/>
    <n v="63"/>
    <n v="31.5"/>
    <n v="0"/>
    <n v="670"/>
  </r>
  <r>
    <x v="0"/>
    <x v="1"/>
    <s v="WA"/>
    <x v="6"/>
    <n v="2014"/>
    <n v="2014"/>
    <n v="18314403"/>
    <n v="1"/>
    <x v="1"/>
    <s v="I"/>
    <n v="33"/>
    <n v="33"/>
    <n v="0"/>
    <n v="3"/>
  </r>
  <r>
    <x v="0"/>
    <x v="0"/>
    <s v="WA"/>
    <x v="6"/>
    <n v="2014"/>
    <n v="2014"/>
    <n v="19375639"/>
    <n v="1"/>
    <x v="0"/>
    <s v="I"/>
    <n v="30"/>
    <n v="30"/>
    <n v="0"/>
    <n v="270"/>
  </r>
  <r>
    <x v="0"/>
    <x v="0"/>
    <s v="WA"/>
    <x v="6"/>
    <n v="2014"/>
    <n v="2014"/>
    <n v="17332750"/>
    <n v="3"/>
    <x v="0"/>
    <s v="I"/>
    <n v="90"/>
    <n v="30"/>
    <n v="0"/>
    <n v="600"/>
  </r>
  <r>
    <x v="0"/>
    <x v="0"/>
    <s v="WA"/>
    <x v="6"/>
    <n v="2014"/>
    <n v="2014"/>
    <n v="17491969"/>
    <n v="1"/>
    <x v="0"/>
    <s v="I"/>
    <n v="30"/>
    <n v="30"/>
    <n v="0"/>
    <n v="270"/>
  </r>
  <r>
    <x v="0"/>
    <x v="0"/>
    <s v="WA"/>
    <x v="6"/>
    <n v="2014"/>
    <n v="2014"/>
    <n v="15481704"/>
    <n v="1"/>
    <x v="0"/>
    <s v="I"/>
    <n v="12"/>
    <n v="12"/>
    <n v="0"/>
    <n v="159"/>
  </r>
  <r>
    <x v="0"/>
    <x v="1"/>
    <s v="WA"/>
    <x v="6"/>
    <n v="2014"/>
    <n v="2014"/>
    <n v="500102579"/>
    <n v="2"/>
    <x v="1"/>
    <s v="I"/>
    <n v="59"/>
    <n v="29.5"/>
    <n v="0"/>
    <n v="38"/>
  </r>
  <r>
    <x v="0"/>
    <x v="1"/>
    <s v="WA"/>
    <x v="6"/>
    <n v="2014"/>
    <n v="2014"/>
    <n v="500188141"/>
    <n v="2"/>
    <x v="1"/>
    <s v="I"/>
    <n v="37"/>
    <n v="18.5"/>
    <n v="0"/>
    <n v="20"/>
  </r>
  <r>
    <x v="0"/>
    <x v="0"/>
    <s v="WA"/>
    <x v="6"/>
    <n v="2014"/>
    <n v="2014"/>
    <n v="18886282"/>
    <n v="2"/>
    <x v="0"/>
    <s v="I"/>
    <n v="59"/>
    <n v="29.5"/>
    <n v="0"/>
    <n v="70"/>
  </r>
  <r>
    <x v="0"/>
    <x v="0"/>
    <s v="WA"/>
    <x v="5"/>
    <n v="2013"/>
    <n v="2013"/>
    <n v="500282639"/>
    <n v="1"/>
    <x v="0"/>
    <s v="I"/>
    <n v="0"/>
    <n v="0"/>
    <n v="0"/>
    <n v="15"/>
  </r>
  <r>
    <x v="0"/>
    <x v="1"/>
    <s v="WA"/>
    <x v="6"/>
    <n v="2014"/>
    <n v="2014"/>
    <n v="500062911"/>
    <n v="1"/>
    <x v="1"/>
    <s v="I"/>
    <n v="37"/>
    <n v="37"/>
    <n v="0"/>
    <n v="12"/>
  </r>
  <r>
    <x v="0"/>
    <x v="0"/>
    <s v="WA"/>
    <x v="6"/>
    <n v="2014"/>
    <n v="2014"/>
    <n v="17840662"/>
    <n v="2"/>
    <x v="0"/>
    <s v="I"/>
    <n v="63"/>
    <n v="31.5"/>
    <n v="0"/>
    <n v="240"/>
  </r>
  <r>
    <x v="0"/>
    <x v="0"/>
    <s v="WA"/>
    <x v="6"/>
    <n v="2014"/>
    <n v="2014"/>
    <n v="18357143"/>
    <n v="1"/>
    <x v="0"/>
    <s v="I"/>
    <n v="9"/>
    <n v="9"/>
    <n v="0"/>
    <n v="4270"/>
  </r>
  <r>
    <x v="0"/>
    <x v="0"/>
    <s v="WA"/>
    <x v="6"/>
    <n v="2014"/>
    <n v="2014"/>
    <n v="16207684"/>
    <n v="5"/>
    <x v="0"/>
    <s v="I"/>
    <n v="156"/>
    <n v="31.2"/>
    <n v="0"/>
    <n v="14"/>
  </r>
  <r>
    <x v="0"/>
    <x v="0"/>
    <s v="WA"/>
    <x v="5"/>
    <n v="2014"/>
    <n v="2014"/>
    <n v="18870460"/>
    <n v="1"/>
    <x v="0"/>
    <s v="I"/>
    <n v="7"/>
    <n v="7"/>
    <n v="0"/>
    <n v="240"/>
  </r>
  <r>
    <x v="0"/>
    <x v="1"/>
    <s v="WA"/>
    <x v="6"/>
    <n v="2014"/>
    <n v="2014"/>
    <n v="500250084"/>
    <n v="1"/>
    <x v="1"/>
    <s v="I"/>
    <n v="33"/>
    <n v="33"/>
    <n v="0"/>
    <n v="2"/>
  </r>
  <r>
    <x v="0"/>
    <x v="0"/>
    <s v="WA"/>
    <x v="5"/>
    <n v="2014"/>
    <n v="2014"/>
    <n v="19946221"/>
    <n v="1"/>
    <x v="0"/>
    <s v="I"/>
    <n v="12"/>
    <n v="12"/>
    <n v="0"/>
    <n v="49"/>
  </r>
  <r>
    <x v="0"/>
    <x v="0"/>
    <s v="WA"/>
    <x v="5"/>
    <n v="2014"/>
    <n v="2014"/>
    <n v="15557378"/>
    <n v="1"/>
    <x v="0"/>
    <s v="I"/>
    <n v="16"/>
    <n v="16"/>
    <n v="0"/>
    <n v="313"/>
  </r>
  <r>
    <x v="0"/>
    <x v="0"/>
    <s v="WA"/>
    <x v="6"/>
    <n v="2014"/>
    <n v="2014"/>
    <n v="19793950"/>
    <n v="1"/>
    <x v="0"/>
    <s v="I"/>
    <n v="30"/>
    <n v="30"/>
    <n v="0"/>
    <n v="1"/>
  </r>
  <r>
    <x v="0"/>
    <x v="1"/>
    <s v="WA"/>
    <x v="6"/>
    <n v="2014"/>
    <n v="2014"/>
    <n v="500200542"/>
    <n v="1"/>
    <x v="1"/>
    <s v="I"/>
    <n v="33"/>
    <n v="33"/>
    <n v="0"/>
    <n v="54"/>
  </r>
  <r>
    <x v="0"/>
    <x v="0"/>
    <s v="WA"/>
    <x v="6"/>
    <n v="2014"/>
    <n v="2014"/>
    <n v="500124540"/>
    <n v="1"/>
    <x v="0"/>
    <s v="I"/>
    <n v="0"/>
    <n v="0"/>
    <n v="0"/>
    <n v="64"/>
  </r>
  <r>
    <x v="0"/>
    <x v="0"/>
    <s v="WA"/>
    <x v="6"/>
    <n v="2014"/>
    <n v="2014"/>
    <n v="500039286"/>
    <n v="10"/>
    <x v="0"/>
    <s v="I"/>
    <n v="297"/>
    <n v="29.7"/>
    <n v="0"/>
    <n v="152"/>
  </r>
  <r>
    <x v="0"/>
    <x v="0"/>
    <s v="WA"/>
    <x v="6"/>
    <n v="2014"/>
    <n v="2014"/>
    <n v="14574593"/>
    <n v="1"/>
    <x v="0"/>
    <s v="I"/>
    <n v="35"/>
    <n v="35"/>
    <n v="0"/>
    <n v="105"/>
  </r>
  <r>
    <x v="1"/>
    <x v="1"/>
    <s v="WA"/>
    <x v="6"/>
    <n v="2014"/>
    <n v="2015"/>
    <n v="500110650"/>
    <n v="12"/>
    <x v="2"/>
    <s v="I"/>
    <n v="370"/>
    <n v="30.833333333333332"/>
    <n v="0"/>
    <n v="29588"/>
  </r>
  <r>
    <x v="0"/>
    <x v="0"/>
    <s v="WA"/>
    <x v="6"/>
    <n v="2014"/>
    <n v="2014"/>
    <n v="19969212"/>
    <n v="2"/>
    <x v="0"/>
    <s v="I"/>
    <n v="43"/>
    <n v="21.5"/>
    <n v="0"/>
    <n v="360"/>
  </r>
  <r>
    <x v="0"/>
    <x v="0"/>
    <s v="WA"/>
    <x v="6"/>
    <n v="2014"/>
    <n v="2014"/>
    <n v="19878971"/>
    <n v="1"/>
    <x v="0"/>
    <s v="I"/>
    <n v="23"/>
    <n v="23"/>
    <n v="0"/>
    <n v="40"/>
  </r>
  <r>
    <x v="0"/>
    <x v="0"/>
    <s v="WA"/>
    <x v="6"/>
    <n v="2014"/>
    <n v="2014"/>
    <n v="16122736"/>
    <n v="2"/>
    <x v="0"/>
    <s v="I"/>
    <n v="62"/>
    <n v="31"/>
    <n v="0"/>
    <n v="151"/>
  </r>
  <r>
    <x v="0"/>
    <x v="0"/>
    <s v="WA"/>
    <x v="6"/>
    <n v="2014"/>
    <n v="2014"/>
    <n v="15715907"/>
    <n v="1"/>
    <x v="0"/>
    <s v="I"/>
    <n v="32"/>
    <n v="32"/>
    <n v="0"/>
    <n v="90"/>
  </r>
  <r>
    <x v="0"/>
    <x v="1"/>
    <s v="WA"/>
    <x v="6"/>
    <n v="2014"/>
    <n v="2014"/>
    <n v="16028250"/>
    <n v="1"/>
    <x v="1"/>
    <s v="I"/>
    <n v="32"/>
    <n v="32"/>
    <n v="0"/>
    <n v="30"/>
  </r>
  <r>
    <x v="0"/>
    <x v="1"/>
    <s v="WA"/>
    <x v="6"/>
    <n v="2014"/>
    <n v="2014"/>
    <n v="425088165"/>
    <n v="1"/>
    <x v="1"/>
    <s v="I"/>
    <n v="13"/>
    <n v="13"/>
    <n v="0"/>
    <n v="45"/>
  </r>
  <r>
    <x v="1"/>
    <x v="0"/>
    <s v="WA"/>
    <x v="6"/>
    <n v="2014"/>
    <n v="2014"/>
    <n v="15345947"/>
    <n v="1"/>
    <x v="0"/>
    <s v="I"/>
    <n v="31"/>
    <n v="31"/>
    <n v="0"/>
    <n v="70"/>
  </r>
  <r>
    <x v="0"/>
    <x v="1"/>
    <s v="WA"/>
    <x v="6"/>
    <n v="2014"/>
    <n v="2014"/>
    <n v="15654166"/>
    <n v="1"/>
    <x v="1"/>
    <s v="I"/>
    <n v="32"/>
    <n v="32"/>
    <n v="0"/>
    <n v="28"/>
  </r>
  <r>
    <x v="0"/>
    <x v="0"/>
    <s v="WA"/>
    <x v="6"/>
    <n v="2014"/>
    <n v="2014"/>
    <n v="14812799"/>
    <n v="1"/>
    <x v="0"/>
    <s v="I"/>
    <n v="63"/>
    <n v="63"/>
    <n v="0"/>
    <n v="3034"/>
  </r>
  <r>
    <x v="0"/>
    <x v="0"/>
    <s v="WA"/>
    <x v="6"/>
    <n v="2014"/>
    <n v="2014"/>
    <n v="14870760"/>
    <n v="1"/>
    <x v="0"/>
    <s v="I"/>
    <n v="31"/>
    <n v="31"/>
    <n v="0"/>
    <n v="1650"/>
  </r>
  <r>
    <x v="0"/>
    <x v="0"/>
    <s v="WA"/>
    <x v="6"/>
    <n v="2014"/>
    <n v="2014"/>
    <n v="15389836"/>
    <n v="1"/>
    <x v="0"/>
    <s v="I"/>
    <n v="4"/>
    <n v="4"/>
    <n v="0"/>
    <n v="450"/>
  </r>
  <r>
    <x v="0"/>
    <x v="1"/>
    <s v="WA"/>
    <x v="6"/>
    <n v="2014"/>
    <n v="2014"/>
    <n v="15706163"/>
    <n v="1"/>
    <x v="1"/>
    <s v="I"/>
    <n v="20"/>
    <n v="20"/>
    <n v="0"/>
    <n v="6"/>
  </r>
  <r>
    <x v="0"/>
    <x v="0"/>
    <s v="WA"/>
    <x v="6"/>
    <n v="2014"/>
    <n v="2014"/>
    <n v="15987342"/>
    <n v="3"/>
    <x v="0"/>
    <s v="I"/>
    <n v="91"/>
    <n v="30.333333333333332"/>
    <n v="0"/>
    <n v="410"/>
  </r>
  <r>
    <x v="0"/>
    <x v="0"/>
    <s v="WA"/>
    <x v="6"/>
    <n v="2014"/>
    <n v="2014"/>
    <n v="15170994"/>
    <n v="1"/>
    <x v="0"/>
    <s v="I"/>
    <n v="4"/>
    <n v="4"/>
    <n v="0"/>
    <n v="1000"/>
  </r>
  <r>
    <x v="0"/>
    <x v="1"/>
    <s v="WA"/>
    <x v="6"/>
    <n v="2014"/>
    <n v="2014"/>
    <n v="500173310"/>
    <n v="2"/>
    <x v="1"/>
    <s v="I"/>
    <n v="35"/>
    <n v="17.5"/>
    <n v="0"/>
    <n v="56"/>
  </r>
  <r>
    <x v="0"/>
    <x v="0"/>
    <s v="WA"/>
    <x v="6"/>
    <n v="2014"/>
    <n v="2014"/>
    <n v="18571882"/>
    <n v="1"/>
    <x v="0"/>
    <s v="I"/>
    <n v="32"/>
    <n v="32"/>
    <n v="0"/>
    <n v="10"/>
  </r>
  <r>
    <x v="0"/>
    <x v="0"/>
    <s v="WA"/>
    <x v="6"/>
    <n v="2014"/>
    <n v="2014"/>
    <n v="500187783"/>
    <n v="1"/>
    <x v="0"/>
    <s v="I"/>
    <n v="11"/>
    <n v="11"/>
    <n v="0"/>
    <n v="50"/>
  </r>
  <r>
    <x v="0"/>
    <x v="1"/>
    <s v="WA"/>
    <x v="6"/>
    <n v="2014"/>
    <n v="2014"/>
    <n v="500189043"/>
    <n v="1"/>
    <x v="1"/>
    <s v="I"/>
    <n v="11"/>
    <n v="11"/>
    <n v="0"/>
    <n v="10"/>
  </r>
  <r>
    <x v="0"/>
    <x v="0"/>
    <s v="WA"/>
    <x v="6"/>
    <n v="2014"/>
    <n v="2014"/>
    <n v="18893453"/>
    <n v="3"/>
    <x v="0"/>
    <s v="I"/>
    <n v="71"/>
    <n v="23.666666666666664"/>
    <n v="0"/>
    <n v="111"/>
  </r>
  <r>
    <x v="0"/>
    <x v="0"/>
    <s v="WA"/>
    <x v="6"/>
    <n v="2014"/>
    <n v="2014"/>
    <n v="18598969"/>
    <n v="1"/>
    <x v="0"/>
    <s v="I"/>
    <n v="31"/>
    <n v="31"/>
    <n v="0"/>
    <n v="10"/>
  </r>
  <r>
    <x v="0"/>
    <x v="0"/>
    <s v="WA"/>
    <x v="6"/>
    <n v="2014"/>
    <n v="2014"/>
    <n v="16153030"/>
    <n v="1"/>
    <x v="0"/>
    <s v="I"/>
    <n v="28"/>
    <n v="28"/>
    <n v="0"/>
    <n v="1"/>
  </r>
  <r>
    <x v="0"/>
    <x v="0"/>
    <s v="WA"/>
    <x v="6"/>
    <n v="2014"/>
    <n v="2014"/>
    <n v="16324440"/>
    <n v="1"/>
    <x v="0"/>
    <s v="I"/>
    <n v="10"/>
    <n v="10"/>
    <n v="0"/>
    <n v="280"/>
  </r>
  <r>
    <x v="0"/>
    <x v="0"/>
    <s v="WA"/>
    <x v="6"/>
    <n v="2014"/>
    <n v="2014"/>
    <n v="352512012"/>
    <n v="2"/>
    <x v="0"/>
    <s v="I"/>
    <n v="49"/>
    <n v="24.5"/>
    <n v="0"/>
    <n v="3251"/>
  </r>
  <r>
    <x v="0"/>
    <x v="1"/>
    <s v="WA"/>
    <x v="6"/>
    <n v="2014"/>
    <n v="2014"/>
    <n v="500147528"/>
    <n v="1"/>
    <x v="1"/>
    <s v="I"/>
    <n v="29"/>
    <n v="29"/>
    <n v="0"/>
    <n v="1"/>
  </r>
  <r>
    <x v="0"/>
    <x v="0"/>
    <s v="WA"/>
    <x v="6"/>
    <n v="2014"/>
    <n v="2014"/>
    <n v="14502891"/>
    <n v="2"/>
    <x v="0"/>
    <s v="I"/>
    <n v="36"/>
    <n v="18"/>
    <n v="0"/>
    <n v="130"/>
  </r>
  <r>
    <x v="0"/>
    <x v="0"/>
    <s v="WA"/>
    <x v="6"/>
    <n v="2014"/>
    <n v="2014"/>
    <n v="14503755"/>
    <n v="1"/>
    <x v="0"/>
    <s v="I"/>
    <n v="0"/>
    <n v="0"/>
    <n v="0"/>
    <n v="400"/>
  </r>
  <r>
    <x v="1"/>
    <x v="0"/>
    <s v="WA"/>
    <x v="6"/>
    <n v="2014"/>
    <n v="2014"/>
    <n v="500236192"/>
    <n v="1"/>
    <x v="0"/>
    <s v="I"/>
    <n v="20"/>
    <n v="20"/>
    <n v="0"/>
    <n v="195"/>
  </r>
  <r>
    <x v="0"/>
    <x v="1"/>
    <s v="WA"/>
    <x v="6"/>
    <n v="2014"/>
    <n v="2014"/>
    <n v="19576253"/>
    <n v="3"/>
    <x v="1"/>
    <s v="I"/>
    <n v="91"/>
    <n v="30.333333333333332"/>
    <n v="0"/>
    <n v="5"/>
  </r>
  <r>
    <x v="0"/>
    <x v="0"/>
    <s v="WA"/>
    <x v="6"/>
    <n v="2014"/>
    <n v="2014"/>
    <n v="500137075"/>
    <n v="1"/>
    <x v="0"/>
    <s v="I"/>
    <n v="21"/>
    <n v="21"/>
    <n v="0"/>
    <n v="1013"/>
  </r>
  <r>
    <x v="1"/>
    <x v="0"/>
    <s v="WA"/>
    <x v="6"/>
    <n v="2014"/>
    <n v="2014"/>
    <n v="18060498"/>
    <n v="1"/>
    <x v="0"/>
    <s v="I"/>
    <n v="1"/>
    <n v="1"/>
    <n v="0"/>
    <n v="180"/>
  </r>
  <r>
    <x v="0"/>
    <x v="0"/>
    <s v="WA"/>
    <x v="6"/>
    <n v="2014"/>
    <n v="2014"/>
    <n v="18507301"/>
    <n v="1"/>
    <x v="0"/>
    <s v="I"/>
    <n v="7"/>
    <n v="7"/>
    <n v="0"/>
    <n v="116"/>
  </r>
  <r>
    <x v="0"/>
    <x v="1"/>
    <s v="WA"/>
    <x v="6"/>
    <n v="2014"/>
    <n v="2014"/>
    <n v="500199642"/>
    <n v="1"/>
    <x v="1"/>
    <s v="I"/>
    <n v="0"/>
    <n v="0"/>
    <n v="0"/>
    <n v="21"/>
  </r>
  <r>
    <x v="0"/>
    <x v="0"/>
    <s v="WA"/>
    <x v="6"/>
    <n v="2014"/>
    <n v="2014"/>
    <n v="16877836"/>
    <n v="1"/>
    <x v="0"/>
    <s v="I"/>
    <n v="21"/>
    <n v="21"/>
    <n v="0"/>
    <n v="96"/>
  </r>
  <r>
    <x v="0"/>
    <x v="0"/>
    <s v="WA"/>
    <x v="6"/>
    <n v="2014"/>
    <n v="2014"/>
    <n v="18661827"/>
    <n v="1"/>
    <x v="0"/>
    <s v="I"/>
    <n v="7"/>
    <n v="7"/>
    <n v="0"/>
    <n v="140"/>
  </r>
  <r>
    <x v="0"/>
    <x v="0"/>
    <s v="WA"/>
    <x v="6"/>
    <n v="2014"/>
    <n v="2014"/>
    <n v="16307862"/>
    <n v="1"/>
    <x v="0"/>
    <s v="I"/>
    <n v="29"/>
    <n v="29"/>
    <n v="0"/>
    <n v="10"/>
  </r>
  <r>
    <x v="0"/>
    <x v="0"/>
    <s v="WA"/>
    <x v="6"/>
    <n v="2014"/>
    <n v="2014"/>
    <n v="17470928"/>
    <n v="2"/>
    <x v="0"/>
    <s v="I"/>
    <n v="42"/>
    <n v="21"/>
    <n v="0"/>
    <n v="90"/>
  </r>
  <r>
    <x v="0"/>
    <x v="0"/>
    <s v="WA"/>
    <x v="6"/>
    <n v="2014"/>
    <n v="2014"/>
    <n v="500022915"/>
    <n v="2"/>
    <x v="0"/>
    <s v="I"/>
    <n v="45"/>
    <n v="22.5"/>
    <n v="0"/>
    <n v="886"/>
  </r>
  <r>
    <x v="0"/>
    <x v="0"/>
    <s v="WA"/>
    <x v="6"/>
    <n v="2014"/>
    <n v="2014"/>
    <n v="18220461"/>
    <n v="1"/>
    <x v="0"/>
    <s v="I"/>
    <n v="1"/>
    <n v="1"/>
    <n v="0"/>
    <n v="23"/>
  </r>
  <r>
    <x v="0"/>
    <x v="1"/>
    <s v="WA"/>
    <x v="6"/>
    <n v="2014"/>
    <n v="2014"/>
    <n v="17219612"/>
    <n v="1"/>
    <x v="1"/>
    <s v="I"/>
    <n v="17"/>
    <n v="17"/>
    <n v="0"/>
    <n v="18"/>
  </r>
  <r>
    <x v="0"/>
    <x v="1"/>
    <s v="WA"/>
    <x v="6"/>
    <n v="2014"/>
    <n v="2014"/>
    <n v="18102493"/>
    <n v="1"/>
    <x v="1"/>
    <s v="I"/>
    <n v="0"/>
    <n v="0"/>
    <n v="0"/>
    <n v="6"/>
  </r>
  <r>
    <x v="0"/>
    <x v="0"/>
    <s v="WA"/>
    <x v="6"/>
    <n v="2014"/>
    <n v="2014"/>
    <n v="18102495"/>
    <n v="1"/>
    <x v="0"/>
    <s v="I"/>
    <n v="0"/>
    <n v="0"/>
    <n v="0"/>
    <n v="10"/>
  </r>
  <r>
    <x v="1"/>
    <x v="0"/>
    <s v="WA"/>
    <x v="6"/>
    <n v="2014"/>
    <n v="2014"/>
    <n v="17326203"/>
    <n v="8"/>
    <x v="2"/>
    <s v="I"/>
    <n v="242"/>
    <n v="30.25"/>
    <n v="0"/>
    <n v="170429"/>
  </r>
  <r>
    <x v="0"/>
    <x v="0"/>
    <s v="WA"/>
    <x v="6"/>
    <n v="2014"/>
    <n v="2014"/>
    <n v="500171822"/>
    <n v="1"/>
    <x v="0"/>
    <s v="I"/>
    <n v="21"/>
    <n v="21"/>
    <n v="0"/>
    <n v="779"/>
  </r>
  <r>
    <x v="1"/>
    <x v="0"/>
    <s v="WA"/>
    <x v="6"/>
    <n v="2014"/>
    <n v="2014"/>
    <n v="19962500"/>
    <n v="8"/>
    <x v="2"/>
    <s v="I"/>
    <n v="242"/>
    <n v="30.25"/>
    <n v="0"/>
    <n v="399723"/>
  </r>
  <r>
    <x v="0"/>
    <x v="0"/>
    <s v="WA"/>
    <x v="6"/>
    <n v="2014"/>
    <n v="2014"/>
    <n v="15362723"/>
    <n v="1"/>
    <x v="0"/>
    <s v="I"/>
    <n v="15"/>
    <n v="15"/>
    <n v="0"/>
    <n v="140"/>
  </r>
  <r>
    <x v="0"/>
    <x v="0"/>
    <s v="WA"/>
    <x v="6"/>
    <n v="2014"/>
    <n v="2014"/>
    <n v="15009729"/>
    <n v="1"/>
    <x v="0"/>
    <s v="I"/>
    <n v="7"/>
    <n v="7"/>
    <n v="0"/>
    <n v="159"/>
  </r>
  <r>
    <x v="0"/>
    <x v="0"/>
    <s v="WA"/>
    <x v="6"/>
    <n v="2014"/>
    <n v="2014"/>
    <n v="19219997"/>
    <n v="1"/>
    <x v="0"/>
    <s v="I"/>
    <n v="30"/>
    <n v="30"/>
    <n v="0"/>
    <n v="10"/>
  </r>
  <r>
    <x v="0"/>
    <x v="0"/>
    <s v="WA"/>
    <x v="6"/>
    <n v="2014"/>
    <n v="2014"/>
    <n v="19971410"/>
    <n v="1"/>
    <x v="0"/>
    <s v="I"/>
    <n v="0"/>
    <n v="0"/>
    <n v="0"/>
    <n v="800"/>
  </r>
  <r>
    <x v="0"/>
    <x v="1"/>
    <s v="WA"/>
    <x v="6"/>
    <n v="2014"/>
    <n v="2014"/>
    <n v="16530832"/>
    <n v="1"/>
    <x v="1"/>
    <s v="I"/>
    <n v="20"/>
    <n v="20"/>
    <n v="0"/>
    <n v="53"/>
  </r>
  <r>
    <x v="0"/>
    <x v="1"/>
    <s v="WA"/>
    <x v="6"/>
    <n v="2014"/>
    <n v="2014"/>
    <n v="15422630"/>
    <n v="1"/>
    <x v="1"/>
    <s v="I"/>
    <n v="8"/>
    <n v="8"/>
    <n v="0"/>
    <n v="2"/>
  </r>
  <r>
    <x v="0"/>
    <x v="0"/>
    <s v="WA"/>
    <x v="6"/>
    <n v="2014"/>
    <n v="2014"/>
    <n v="18644048"/>
    <n v="1"/>
    <x v="0"/>
    <s v="I"/>
    <n v="8"/>
    <n v="8"/>
    <n v="0"/>
    <n v="150"/>
  </r>
  <r>
    <x v="0"/>
    <x v="1"/>
    <s v="WA"/>
    <x v="6"/>
    <n v="2014"/>
    <n v="2014"/>
    <n v="500203879"/>
    <n v="6"/>
    <x v="1"/>
    <s v="I"/>
    <n v="183"/>
    <n v="30.5"/>
    <n v="0"/>
    <n v="30"/>
  </r>
  <r>
    <x v="0"/>
    <x v="1"/>
    <s v="WA"/>
    <x v="6"/>
    <n v="2014"/>
    <n v="2014"/>
    <n v="18908349"/>
    <n v="2"/>
    <x v="1"/>
    <s v="I"/>
    <n v="34"/>
    <n v="17"/>
    <n v="0"/>
    <n v="17"/>
  </r>
  <r>
    <x v="0"/>
    <x v="1"/>
    <s v="WA"/>
    <x v="6"/>
    <n v="2014"/>
    <n v="2014"/>
    <n v="17375681"/>
    <n v="1"/>
    <x v="1"/>
    <s v="I"/>
    <n v="32"/>
    <n v="32"/>
    <n v="0"/>
    <n v="30"/>
  </r>
  <r>
    <x v="0"/>
    <x v="1"/>
    <s v="WA"/>
    <x v="6"/>
    <n v="2014"/>
    <n v="2014"/>
    <n v="15750849"/>
    <n v="1"/>
    <x v="1"/>
    <s v="I"/>
    <n v="1"/>
    <n v="1"/>
    <n v="0"/>
    <n v="12"/>
  </r>
  <r>
    <x v="0"/>
    <x v="1"/>
    <s v="WA"/>
    <x v="6"/>
    <n v="2014"/>
    <n v="2014"/>
    <n v="14911805"/>
    <n v="1"/>
    <x v="1"/>
    <s v="I"/>
    <n v="29"/>
    <n v="29"/>
    <n v="0"/>
    <n v="5"/>
  </r>
  <r>
    <x v="0"/>
    <x v="1"/>
    <s v="WA"/>
    <x v="6"/>
    <n v="2014"/>
    <n v="2014"/>
    <n v="17439586"/>
    <n v="2"/>
    <x v="1"/>
    <s v="I"/>
    <n v="63"/>
    <n v="31.5"/>
    <n v="0"/>
    <n v="2"/>
  </r>
  <r>
    <x v="0"/>
    <x v="1"/>
    <s v="WA"/>
    <x v="6"/>
    <n v="2014"/>
    <n v="2014"/>
    <n v="500298311"/>
    <n v="1"/>
    <x v="1"/>
    <s v="I"/>
    <n v="0"/>
    <n v="0"/>
    <n v="0"/>
    <n v="1"/>
  </r>
  <r>
    <x v="0"/>
    <x v="1"/>
    <s v="WA"/>
    <x v="6"/>
    <n v="2014"/>
    <n v="2014"/>
    <n v="436320075"/>
    <n v="2"/>
    <x v="1"/>
    <s v="I"/>
    <n v="34"/>
    <n v="17"/>
    <n v="0"/>
    <n v="10"/>
  </r>
  <r>
    <x v="0"/>
    <x v="1"/>
    <s v="WA"/>
    <x v="6"/>
    <n v="2014"/>
    <n v="2014"/>
    <n v="19972936"/>
    <n v="4"/>
    <x v="1"/>
    <s v="I"/>
    <n v="126"/>
    <n v="31.5"/>
    <n v="0"/>
    <n v="14"/>
  </r>
  <r>
    <x v="0"/>
    <x v="0"/>
    <s v="WA"/>
    <x v="6"/>
    <n v="2014"/>
    <n v="2014"/>
    <n v="15225320"/>
    <n v="1"/>
    <x v="0"/>
    <s v="I"/>
    <n v="23"/>
    <n v="23"/>
    <n v="0"/>
    <n v="1750"/>
  </r>
  <r>
    <x v="0"/>
    <x v="0"/>
    <s v="WA"/>
    <x v="6"/>
    <n v="2014"/>
    <n v="2014"/>
    <n v="18279414"/>
    <n v="1"/>
    <x v="0"/>
    <s v="I"/>
    <n v="38"/>
    <n v="38"/>
    <n v="0"/>
    <n v="150"/>
  </r>
  <r>
    <x v="0"/>
    <x v="0"/>
    <s v="WA"/>
    <x v="6"/>
    <n v="2014"/>
    <n v="2014"/>
    <n v="17459367"/>
    <n v="1"/>
    <x v="0"/>
    <s v="I"/>
    <n v="3"/>
    <n v="3"/>
    <n v="0"/>
    <n v="100"/>
  </r>
  <r>
    <x v="0"/>
    <x v="0"/>
    <s v="WA"/>
    <x v="6"/>
    <n v="2014"/>
    <n v="2014"/>
    <n v="362016055"/>
    <n v="1"/>
    <x v="0"/>
    <s v="I"/>
    <n v="28"/>
    <n v="28"/>
    <n v="0"/>
    <n v="1150"/>
  </r>
  <r>
    <x v="0"/>
    <x v="1"/>
    <s v="WA"/>
    <x v="6"/>
    <n v="2014"/>
    <n v="2014"/>
    <n v="500075977"/>
    <n v="1"/>
    <x v="1"/>
    <s v="I"/>
    <n v="6"/>
    <n v="6"/>
    <n v="0"/>
    <n v="11"/>
  </r>
  <r>
    <x v="0"/>
    <x v="0"/>
    <s v="WA"/>
    <x v="6"/>
    <n v="2014"/>
    <n v="2014"/>
    <n v="16165147"/>
    <n v="1"/>
    <x v="0"/>
    <s v="I"/>
    <n v="0"/>
    <n v="0"/>
    <n v="0"/>
    <n v="6"/>
  </r>
  <r>
    <x v="0"/>
    <x v="0"/>
    <s v="WA"/>
    <x v="6"/>
    <n v="2014"/>
    <n v="2014"/>
    <n v="15406243"/>
    <n v="3"/>
    <x v="0"/>
    <s v="I"/>
    <n v="84"/>
    <n v="28"/>
    <n v="0"/>
    <n v="535"/>
  </r>
  <r>
    <x v="0"/>
    <x v="0"/>
    <s v="WA"/>
    <x v="6"/>
    <n v="2014"/>
    <n v="2014"/>
    <n v="500024026"/>
    <n v="1"/>
    <x v="0"/>
    <s v="I"/>
    <n v="6"/>
    <n v="6"/>
    <n v="0"/>
    <n v="150"/>
  </r>
  <r>
    <x v="0"/>
    <x v="0"/>
    <s v="WA"/>
    <x v="6"/>
    <n v="2014"/>
    <n v="2014"/>
    <n v="16471118"/>
    <n v="3"/>
    <x v="0"/>
    <s v="I"/>
    <n v="84"/>
    <n v="28"/>
    <n v="0"/>
    <n v="330"/>
  </r>
  <r>
    <x v="0"/>
    <x v="0"/>
    <s v="WA"/>
    <x v="6"/>
    <n v="2014"/>
    <n v="2014"/>
    <n v="14857995"/>
    <n v="1"/>
    <x v="0"/>
    <s v="I"/>
    <n v="10"/>
    <n v="10"/>
    <n v="0"/>
    <n v="30"/>
  </r>
  <r>
    <x v="0"/>
    <x v="1"/>
    <s v="WA"/>
    <x v="6"/>
    <n v="2014"/>
    <n v="2014"/>
    <n v="440640084"/>
    <n v="1"/>
    <x v="1"/>
    <s v="I"/>
    <n v="10"/>
    <n v="10"/>
    <n v="0"/>
    <n v="13"/>
  </r>
  <r>
    <x v="0"/>
    <x v="0"/>
    <s v="WA"/>
    <x v="6"/>
    <n v="2014"/>
    <n v="2014"/>
    <n v="500301005"/>
    <n v="1"/>
    <x v="0"/>
    <s v="I"/>
    <n v="1"/>
    <n v="1"/>
    <n v="0"/>
    <n v="268"/>
  </r>
  <r>
    <x v="0"/>
    <x v="1"/>
    <s v="WA"/>
    <x v="6"/>
    <n v="2014"/>
    <n v="2014"/>
    <n v="500261873"/>
    <n v="1"/>
    <x v="1"/>
    <s v="I"/>
    <n v="0"/>
    <n v="0"/>
    <n v="0"/>
    <n v="3"/>
  </r>
  <r>
    <x v="0"/>
    <x v="1"/>
    <s v="WA"/>
    <x v="6"/>
    <n v="2014"/>
    <n v="2014"/>
    <n v="500150920"/>
    <n v="1"/>
    <x v="1"/>
    <s v="I"/>
    <n v="0"/>
    <n v="0"/>
    <n v="0"/>
    <n v="1"/>
  </r>
  <r>
    <x v="0"/>
    <x v="0"/>
    <s v="WA"/>
    <x v="6"/>
    <n v="2014"/>
    <n v="2014"/>
    <n v="18927538"/>
    <n v="1"/>
    <x v="0"/>
    <s v="I"/>
    <n v="14"/>
    <n v="14"/>
    <n v="0"/>
    <n v="60"/>
  </r>
  <r>
    <x v="0"/>
    <x v="0"/>
    <s v="WA"/>
    <x v="6"/>
    <n v="2014"/>
    <n v="2014"/>
    <n v="18784687"/>
    <n v="1"/>
    <x v="0"/>
    <s v="I"/>
    <n v="4"/>
    <n v="4"/>
    <n v="0"/>
    <n v="41"/>
  </r>
  <r>
    <x v="0"/>
    <x v="0"/>
    <s v="WA"/>
    <x v="6"/>
    <n v="2014"/>
    <n v="2014"/>
    <n v="18785737"/>
    <n v="1"/>
    <x v="0"/>
    <s v="I"/>
    <n v="32"/>
    <n v="32"/>
    <n v="0"/>
    <n v="1600"/>
  </r>
  <r>
    <x v="0"/>
    <x v="1"/>
    <s v="WA"/>
    <x v="6"/>
    <n v="2014"/>
    <n v="2014"/>
    <n v="15874064"/>
    <n v="2"/>
    <x v="1"/>
    <s v="I"/>
    <n v="69"/>
    <n v="34.5"/>
    <n v="0"/>
    <n v="52"/>
  </r>
  <r>
    <x v="0"/>
    <x v="0"/>
    <s v="WA"/>
    <x v="6"/>
    <n v="2014"/>
    <n v="2014"/>
    <n v="16878744"/>
    <n v="2"/>
    <x v="0"/>
    <s v="I"/>
    <n v="49"/>
    <n v="24.5"/>
    <n v="0"/>
    <n v="232"/>
  </r>
  <r>
    <x v="0"/>
    <x v="0"/>
    <s v="WA"/>
    <x v="6"/>
    <n v="2014"/>
    <n v="2014"/>
    <n v="15630978"/>
    <n v="2"/>
    <x v="0"/>
    <s v="I"/>
    <n v="40"/>
    <n v="20"/>
    <n v="0"/>
    <n v="542"/>
  </r>
  <r>
    <x v="0"/>
    <x v="1"/>
    <s v="WA"/>
    <x v="6"/>
    <n v="2014"/>
    <n v="2014"/>
    <n v="16621578"/>
    <n v="1"/>
    <x v="1"/>
    <s v="I"/>
    <n v="36"/>
    <n v="36"/>
    <n v="0"/>
    <n v="3"/>
  </r>
  <r>
    <x v="0"/>
    <x v="1"/>
    <s v="WA"/>
    <x v="6"/>
    <n v="2014"/>
    <n v="2014"/>
    <n v="18906946"/>
    <n v="2"/>
    <x v="1"/>
    <s v="I"/>
    <n v="24"/>
    <n v="12"/>
    <n v="0"/>
    <n v="26"/>
  </r>
  <r>
    <x v="0"/>
    <x v="0"/>
    <s v="WA"/>
    <x v="6"/>
    <n v="2014"/>
    <n v="2014"/>
    <n v="15285092"/>
    <n v="3"/>
    <x v="0"/>
    <s v="I"/>
    <n v="65"/>
    <n v="21.666666666666664"/>
    <n v="0"/>
    <n v="72"/>
  </r>
  <r>
    <x v="0"/>
    <x v="0"/>
    <s v="WA"/>
    <x v="6"/>
    <n v="2014"/>
    <n v="2014"/>
    <n v="15543685"/>
    <n v="1"/>
    <x v="0"/>
    <s v="I"/>
    <n v="10"/>
    <n v="10"/>
    <n v="0"/>
    <n v="10"/>
  </r>
  <r>
    <x v="0"/>
    <x v="0"/>
    <s v="WA"/>
    <x v="6"/>
    <n v="2014"/>
    <n v="2014"/>
    <n v="16117752"/>
    <n v="1"/>
    <x v="0"/>
    <s v="I"/>
    <n v="10"/>
    <n v="10"/>
    <n v="0"/>
    <n v="54"/>
  </r>
  <r>
    <x v="0"/>
    <x v="0"/>
    <s v="WA"/>
    <x v="6"/>
    <n v="2014"/>
    <n v="2014"/>
    <n v="16119941"/>
    <n v="1"/>
    <x v="0"/>
    <s v="I"/>
    <n v="11"/>
    <n v="11"/>
    <n v="0"/>
    <n v="96"/>
  </r>
  <r>
    <x v="0"/>
    <x v="0"/>
    <s v="WA"/>
    <x v="6"/>
    <n v="2014"/>
    <n v="2014"/>
    <n v="16122702"/>
    <n v="5"/>
    <x v="0"/>
    <s v="I"/>
    <n v="126"/>
    <n v="25.2"/>
    <n v="0"/>
    <n v="380"/>
  </r>
  <r>
    <x v="0"/>
    <x v="0"/>
    <s v="WA"/>
    <x v="6"/>
    <n v="2014"/>
    <n v="2014"/>
    <n v="15279770"/>
    <n v="1"/>
    <x v="0"/>
    <s v="I"/>
    <n v="10"/>
    <n v="10"/>
    <n v="0"/>
    <n v="2"/>
  </r>
  <r>
    <x v="0"/>
    <x v="0"/>
    <s v="WA"/>
    <x v="6"/>
    <n v="2014"/>
    <n v="2014"/>
    <n v="15811343"/>
    <n v="3"/>
    <x v="0"/>
    <s v="I"/>
    <n v="77"/>
    <n v="25.666666666666668"/>
    <n v="0"/>
    <n v="3"/>
  </r>
  <r>
    <x v="0"/>
    <x v="1"/>
    <s v="WA"/>
    <x v="6"/>
    <n v="2014"/>
    <n v="2014"/>
    <n v="500193065"/>
    <n v="1"/>
    <x v="1"/>
    <s v="I"/>
    <n v="0"/>
    <n v="0"/>
    <n v="0"/>
    <n v="6"/>
  </r>
  <r>
    <x v="0"/>
    <x v="0"/>
    <s v="WA"/>
    <x v="6"/>
    <n v="2014"/>
    <n v="2014"/>
    <n v="500244209"/>
    <n v="1"/>
    <x v="0"/>
    <s v="I"/>
    <n v="0"/>
    <n v="0"/>
    <n v="0"/>
    <n v="205"/>
  </r>
  <r>
    <x v="0"/>
    <x v="0"/>
    <s v="WA"/>
    <x v="6"/>
    <n v="2014"/>
    <n v="2014"/>
    <n v="14765313"/>
    <n v="1"/>
    <x v="0"/>
    <s v="I"/>
    <n v="2"/>
    <n v="2"/>
    <n v="0"/>
    <n v="1"/>
  </r>
  <r>
    <x v="0"/>
    <x v="0"/>
    <s v="WA"/>
    <x v="6"/>
    <n v="2014"/>
    <n v="2014"/>
    <n v="14760245"/>
    <n v="1"/>
    <x v="0"/>
    <s v="I"/>
    <n v="13"/>
    <n v="13"/>
    <n v="0"/>
    <n v="86"/>
  </r>
  <r>
    <x v="0"/>
    <x v="0"/>
    <s v="WA"/>
    <x v="6"/>
    <n v="2014"/>
    <n v="2014"/>
    <n v="17149091"/>
    <n v="1"/>
    <x v="0"/>
    <s v="I"/>
    <n v="19"/>
    <n v="19"/>
    <n v="0"/>
    <n v="120"/>
  </r>
  <r>
    <x v="0"/>
    <x v="0"/>
    <s v="WA"/>
    <x v="6"/>
    <n v="2014"/>
    <n v="2014"/>
    <n v="17461268"/>
    <n v="2"/>
    <x v="0"/>
    <s v="I"/>
    <n v="53"/>
    <n v="26.5"/>
    <n v="0"/>
    <n v="90"/>
  </r>
  <r>
    <x v="1"/>
    <x v="0"/>
    <s v="WA"/>
    <x v="6"/>
    <n v="2014"/>
    <n v="2014"/>
    <n v="18581795"/>
    <n v="1"/>
    <x v="0"/>
    <s v="I"/>
    <n v="11"/>
    <n v="11"/>
    <n v="0"/>
    <n v="200"/>
  </r>
  <r>
    <x v="0"/>
    <x v="1"/>
    <s v="WA"/>
    <x v="6"/>
    <n v="2014"/>
    <n v="2014"/>
    <n v="353635221"/>
    <n v="3"/>
    <x v="1"/>
    <s v="I"/>
    <n v="94"/>
    <n v="31.333333333333332"/>
    <n v="0"/>
    <n v="14"/>
  </r>
  <r>
    <x v="0"/>
    <x v="1"/>
    <s v="WA"/>
    <x v="6"/>
    <n v="2014"/>
    <n v="2014"/>
    <n v="436665749"/>
    <n v="2"/>
    <x v="1"/>
    <s v="I"/>
    <n v="58"/>
    <n v="29"/>
    <n v="0"/>
    <n v="8"/>
  </r>
  <r>
    <x v="0"/>
    <x v="1"/>
    <s v="WA"/>
    <x v="6"/>
    <n v="2014"/>
    <n v="2014"/>
    <n v="17773741"/>
    <n v="1"/>
    <x v="1"/>
    <s v="I"/>
    <n v="31"/>
    <n v="31"/>
    <n v="0"/>
    <n v="1"/>
  </r>
  <r>
    <x v="0"/>
    <x v="0"/>
    <s v="WA"/>
    <x v="6"/>
    <n v="2014"/>
    <n v="2014"/>
    <n v="500261321"/>
    <n v="1"/>
    <x v="0"/>
    <s v="I"/>
    <n v="8"/>
    <n v="8"/>
    <n v="0"/>
    <n v="32"/>
  </r>
  <r>
    <x v="0"/>
    <x v="0"/>
    <s v="WA"/>
    <x v="6"/>
    <n v="2014"/>
    <n v="2014"/>
    <n v="16883483"/>
    <n v="1"/>
    <x v="0"/>
    <s v="I"/>
    <n v="56"/>
    <n v="56"/>
    <n v="0"/>
    <n v="350"/>
  </r>
  <r>
    <x v="0"/>
    <x v="0"/>
    <s v="WA"/>
    <x v="6"/>
    <n v="2014"/>
    <n v="2014"/>
    <n v="16799752"/>
    <n v="1"/>
    <x v="0"/>
    <s v="I"/>
    <n v="29"/>
    <n v="29"/>
    <n v="0"/>
    <n v="40"/>
  </r>
  <r>
    <x v="0"/>
    <x v="0"/>
    <s v="WA"/>
    <x v="6"/>
    <n v="2014"/>
    <n v="2014"/>
    <n v="16332168"/>
    <n v="1"/>
    <x v="0"/>
    <s v="I"/>
    <n v="17"/>
    <n v="17"/>
    <n v="0"/>
    <n v="220"/>
  </r>
  <r>
    <x v="0"/>
    <x v="0"/>
    <s v="WA"/>
    <x v="6"/>
    <n v="2014"/>
    <n v="2014"/>
    <n v="19907841"/>
    <n v="1"/>
    <x v="0"/>
    <s v="I"/>
    <n v="16"/>
    <n v="16"/>
    <n v="0"/>
    <n v="460"/>
  </r>
  <r>
    <x v="0"/>
    <x v="0"/>
    <s v="WA"/>
    <x v="6"/>
    <n v="2014"/>
    <n v="2014"/>
    <n v="19136020"/>
    <n v="1"/>
    <x v="0"/>
    <s v="I"/>
    <n v="3"/>
    <n v="3"/>
    <n v="0"/>
    <n v="16"/>
  </r>
  <r>
    <x v="0"/>
    <x v="1"/>
    <s v="WA"/>
    <x v="6"/>
    <n v="2014"/>
    <n v="2014"/>
    <n v="19234825"/>
    <n v="2"/>
    <x v="1"/>
    <s v="I"/>
    <n v="62"/>
    <n v="31"/>
    <n v="0"/>
    <n v="4"/>
  </r>
  <r>
    <x v="0"/>
    <x v="1"/>
    <s v="WA"/>
    <x v="6"/>
    <n v="2014"/>
    <n v="2014"/>
    <n v="384048144"/>
    <n v="1"/>
    <x v="1"/>
    <s v="I"/>
    <n v="25"/>
    <n v="25"/>
    <n v="0"/>
    <n v="1"/>
  </r>
  <r>
    <x v="0"/>
    <x v="0"/>
    <s v="WA"/>
    <x v="6"/>
    <n v="2014"/>
    <n v="2014"/>
    <n v="15734102"/>
    <n v="1"/>
    <x v="0"/>
    <s v="I"/>
    <n v="12"/>
    <n v="12"/>
    <n v="0"/>
    <n v="21"/>
  </r>
  <r>
    <x v="0"/>
    <x v="0"/>
    <s v="WA"/>
    <x v="6"/>
    <n v="2014"/>
    <n v="2014"/>
    <n v="17512205"/>
    <n v="4"/>
    <x v="0"/>
    <s v="I"/>
    <n v="122"/>
    <n v="30.5"/>
    <n v="0"/>
    <n v="270"/>
  </r>
  <r>
    <x v="0"/>
    <x v="1"/>
    <s v="WA"/>
    <x v="6"/>
    <n v="2014"/>
    <n v="2014"/>
    <n v="500244396"/>
    <n v="2"/>
    <x v="1"/>
    <s v="I"/>
    <n v="40"/>
    <n v="20"/>
    <n v="0"/>
    <n v="8"/>
  </r>
  <r>
    <x v="0"/>
    <x v="0"/>
    <s v="WA"/>
    <x v="6"/>
    <n v="2014"/>
    <n v="2014"/>
    <n v="431136066"/>
    <n v="1"/>
    <x v="0"/>
    <s v="I"/>
    <n v="28"/>
    <n v="28"/>
    <n v="0"/>
    <n v="162"/>
  </r>
  <r>
    <x v="0"/>
    <x v="1"/>
    <s v="WA"/>
    <x v="6"/>
    <n v="2014"/>
    <n v="2014"/>
    <n v="432691304"/>
    <n v="1"/>
    <x v="1"/>
    <s v="I"/>
    <n v="28"/>
    <n v="28"/>
    <n v="0"/>
    <n v="15"/>
  </r>
  <r>
    <x v="0"/>
    <x v="0"/>
    <s v="WA"/>
    <x v="6"/>
    <n v="2014"/>
    <n v="2014"/>
    <n v="16005250"/>
    <n v="1"/>
    <x v="0"/>
    <s v="I"/>
    <n v="10"/>
    <n v="10"/>
    <n v="0"/>
    <n v="25"/>
  </r>
  <r>
    <x v="1"/>
    <x v="0"/>
    <s v="WA"/>
    <x v="6"/>
    <n v="2014"/>
    <n v="2014"/>
    <n v="500235615"/>
    <n v="2"/>
    <x v="0"/>
    <s v="I"/>
    <n v="36"/>
    <n v="18"/>
    <n v="0"/>
    <n v="288"/>
  </r>
  <r>
    <x v="0"/>
    <x v="0"/>
    <s v="WA"/>
    <x v="6"/>
    <n v="2014"/>
    <n v="2014"/>
    <n v="17499202"/>
    <n v="1"/>
    <x v="0"/>
    <s v="I"/>
    <n v="7"/>
    <n v="7"/>
    <n v="0"/>
    <n v="136"/>
  </r>
  <r>
    <x v="0"/>
    <x v="0"/>
    <s v="WA"/>
    <x v="6"/>
    <n v="2014"/>
    <n v="2014"/>
    <n v="19783969"/>
    <n v="2"/>
    <x v="0"/>
    <s v="I"/>
    <n v="34"/>
    <n v="17"/>
    <n v="0"/>
    <n v="294"/>
  </r>
  <r>
    <x v="0"/>
    <x v="0"/>
    <s v="WA"/>
    <x v="6"/>
    <n v="2014"/>
    <n v="2014"/>
    <n v="500290858"/>
    <n v="1"/>
    <x v="0"/>
    <s v="I"/>
    <n v="0"/>
    <n v="0"/>
    <n v="0"/>
    <n v="126"/>
  </r>
  <r>
    <x v="0"/>
    <x v="1"/>
    <s v="WA"/>
    <x v="6"/>
    <n v="2014"/>
    <n v="2014"/>
    <n v="500293873"/>
    <n v="1"/>
    <x v="1"/>
    <s v="I"/>
    <n v="0"/>
    <n v="0"/>
    <n v="0"/>
    <n v="1"/>
  </r>
  <r>
    <x v="0"/>
    <x v="0"/>
    <s v="WA"/>
    <x v="6"/>
    <n v="2014"/>
    <n v="2014"/>
    <n v="19704321"/>
    <n v="1"/>
    <x v="0"/>
    <s v="I"/>
    <n v="18"/>
    <n v="18"/>
    <n v="0"/>
    <n v="110"/>
  </r>
  <r>
    <x v="0"/>
    <x v="1"/>
    <s v="WA"/>
    <x v="6"/>
    <n v="2014"/>
    <n v="2014"/>
    <n v="441936042"/>
    <n v="3"/>
    <x v="1"/>
    <s v="I"/>
    <n v="79"/>
    <n v="26.333333333333336"/>
    <n v="0"/>
    <n v="22"/>
  </r>
  <r>
    <x v="0"/>
    <x v="0"/>
    <s v="WA"/>
    <x v="6"/>
    <n v="2014"/>
    <n v="2014"/>
    <n v="500153589"/>
    <n v="1"/>
    <x v="0"/>
    <s v="I"/>
    <n v="0"/>
    <n v="0"/>
    <n v="0"/>
    <n v="13"/>
  </r>
  <r>
    <x v="0"/>
    <x v="0"/>
    <s v="WA"/>
    <x v="6"/>
    <n v="2014"/>
    <n v="2014"/>
    <n v="18315145"/>
    <n v="4"/>
    <x v="0"/>
    <s v="I"/>
    <n v="99"/>
    <n v="24.75"/>
    <n v="0"/>
    <n v="170"/>
  </r>
  <r>
    <x v="0"/>
    <x v="0"/>
    <s v="WA"/>
    <x v="6"/>
    <n v="2014"/>
    <n v="2014"/>
    <n v="500156093"/>
    <n v="2"/>
    <x v="0"/>
    <s v="I"/>
    <n v="42"/>
    <n v="21"/>
    <n v="0"/>
    <n v="184"/>
  </r>
  <r>
    <x v="0"/>
    <x v="1"/>
    <s v="WA"/>
    <x v="6"/>
    <n v="2014"/>
    <n v="2014"/>
    <n v="411264235"/>
    <n v="1"/>
    <x v="1"/>
    <s v="I"/>
    <n v="0"/>
    <n v="0"/>
    <n v="0"/>
    <n v="4"/>
  </r>
  <r>
    <x v="0"/>
    <x v="1"/>
    <s v="WA"/>
    <x v="6"/>
    <n v="2014"/>
    <n v="2014"/>
    <n v="373680037"/>
    <n v="1"/>
    <x v="1"/>
    <s v="I"/>
    <n v="23"/>
    <n v="23"/>
    <n v="0"/>
    <n v="4"/>
  </r>
  <r>
    <x v="0"/>
    <x v="0"/>
    <s v="WA"/>
    <x v="6"/>
    <n v="2014"/>
    <n v="2014"/>
    <n v="18685199"/>
    <n v="4"/>
    <x v="0"/>
    <s v="I"/>
    <n v="121"/>
    <n v="30.25"/>
    <n v="0"/>
    <n v="280"/>
  </r>
  <r>
    <x v="0"/>
    <x v="1"/>
    <s v="WA"/>
    <x v="6"/>
    <n v="2014"/>
    <n v="2014"/>
    <n v="500261278"/>
    <n v="2"/>
    <x v="1"/>
    <s v="I"/>
    <n v="52"/>
    <n v="26"/>
    <n v="0"/>
    <n v="9"/>
  </r>
  <r>
    <x v="0"/>
    <x v="0"/>
    <s v="WA"/>
    <x v="6"/>
    <n v="2014"/>
    <n v="2014"/>
    <n v="19968670"/>
    <n v="1"/>
    <x v="0"/>
    <s v="I"/>
    <n v="3"/>
    <n v="3"/>
    <n v="0"/>
    <n v="20"/>
  </r>
  <r>
    <x v="0"/>
    <x v="1"/>
    <s v="WA"/>
    <x v="6"/>
    <n v="2014"/>
    <n v="2014"/>
    <n v="18401627"/>
    <n v="1"/>
    <x v="1"/>
    <s v="I"/>
    <n v="4"/>
    <n v="4"/>
    <n v="0"/>
    <n v="3"/>
  </r>
  <r>
    <x v="0"/>
    <x v="0"/>
    <s v="WA"/>
    <x v="6"/>
    <n v="2014"/>
    <n v="2014"/>
    <n v="500195118"/>
    <n v="3"/>
    <x v="0"/>
    <s v="I"/>
    <n v="64"/>
    <n v="21.333333333333332"/>
    <n v="0"/>
    <n v="321"/>
  </r>
  <r>
    <x v="0"/>
    <x v="1"/>
    <s v="WA"/>
    <x v="6"/>
    <n v="2014"/>
    <n v="2014"/>
    <n v="15653372"/>
    <n v="1"/>
    <x v="1"/>
    <s v="I"/>
    <n v="26"/>
    <n v="26"/>
    <n v="0"/>
    <n v="2"/>
  </r>
  <r>
    <x v="0"/>
    <x v="1"/>
    <s v="WA"/>
    <x v="6"/>
    <n v="2014"/>
    <n v="2014"/>
    <n v="500241573"/>
    <n v="1"/>
    <x v="1"/>
    <s v="I"/>
    <n v="0"/>
    <n v="0"/>
    <n v="0"/>
    <n v="1"/>
  </r>
  <r>
    <x v="0"/>
    <x v="0"/>
    <s v="WA"/>
    <x v="6"/>
    <n v="2014"/>
    <n v="2014"/>
    <n v="500185268"/>
    <n v="1"/>
    <x v="0"/>
    <s v="I"/>
    <n v="1"/>
    <n v="1"/>
    <n v="0"/>
    <n v="3"/>
  </r>
  <r>
    <x v="0"/>
    <x v="0"/>
    <s v="WA"/>
    <x v="6"/>
    <n v="2014"/>
    <n v="2014"/>
    <n v="18649731"/>
    <n v="3"/>
    <x v="0"/>
    <s v="I"/>
    <n v="96"/>
    <n v="32"/>
    <n v="0"/>
    <n v="270"/>
  </r>
  <r>
    <x v="0"/>
    <x v="1"/>
    <s v="WA"/>
    <x v="6"/>
    <n v="2014"/>
    <n v="2014"/>
    <n v="500241641"/>
    <n v="1"/>
    <x v="1"/>
    <s v="I"/>
    <n v="27"/>
    <n v="27"/>
    <n v="0"/>
    <n v="6"/>
  </r>
  <r>
    <x v="0"/>
    <x v="1"/>
    <s v="WA"/>
    <x v="6"/>
    <n v="2014"/>
    <n v="2014"/>
    <n v="500161872"/>
    <n v="1"/>
    <x v="1"/>
    <s v="I"/>
    <n v="20"/>
    <n v="20"/>
    <n v="0"/>
    <n v="4"/>
  </r>
  <r>
    <x v="1"/>
    <x v="0"/>
    <s v="WA"/>
    <x v="6"/>
    <n v="2014"/>
    <n v="2014"/>
    <n v="18991280"/>
    <n v="3"/>
    <x v="0"/>
    <s v="I"/>
    <n v="84"/>
    <n v="28"/>
    <n v="0"/>
    <n v="280"/>
  </r>
  <r>
    <x v="0"/>
    <x v="0"/>
    <s v="WA"/>
    <x v="6"/>
    <n v="2014"/>
    <n v="2014"/>
    <n v="19788852"/>
    <n v="1"/>
    <x v="0"/>
    <s v="I"/>
    <n v="5"/>
    <n v="5"/>
    <n v="0"/>
    <n v="23"/>
  </r>
  <r>
    <x v="0"/>
    <x v="0"/>
    <s v="WA"/>
    <x v="6"/>
    <n v="2014"/>
    <n v="2014"/>
    <n v="19790566"/>
    <n v="1"/>
    <x v="0"/>
    <s v="I"/>
    <n v="2"/>
    <n v="2"/>
    <n v="0"/>
    <n v="5"/>
  </r>
  <r>
    <x v="0"/>
    <x v="0"/>
    <s v="WA"/>
    <x v="6"/>
    <n v="2014"/>
    <n v="2014"/>
    <n v="18925486"/>
    <n v="1"/>
    <x v="0"/>
    <s v="I"/>
    <n v="8"/>
    <n v="8"/>
    <n v="0"/>
    <n v="90"/>
  </r>
  <r>
    <x v="0"/>
    <x v="0"/>
    <s v="WA"/>
    <x v="6"/>
    <n v="2014"/>
    <n v="2014"/>
    <n v="17717132"/>
    <n v="1"/>
    <x v="0"/>
    <s v="I"/>
    <n v="1"/>
    <n v="1"/>
    <n v="0"/>
    <n v="13"/>
  </r>
  <r>
    <x v="0"/>
    <x v="1"/>
    <s v="WA"/>
    <x v="6"/>
    <n v="2014"/>
    <n v="2014"/>
    <n v="18903764"/>
    <n v="1"/>
    <x v="1"/>
    <s v="I"/>
    <n v="29"/>
    <n v="29"/>
    <n v="0"/>
    <n v="4"/>
  </r>
  <r>
    <x v="0"/>
    <x v="0"/>
    <s v="WA"/>
    <x v="6"/>
    <n v="2014"/>
    <n v="2014"/>
    <n v="18868042"/>
    <n v="1"/>
    <x v="0"/>
    <s v="I"/>
    <n v="22"/>
    <n v="22"/>
    <n v="0"/>
    <n v="164"/>
  </r>
  <r>
    <x v="0"/>
    <x v="0"/>
    <s v="WA"/>
    <x v="6"/>
    <n v="2014"/>
    <n v="2014"/>
    <n v="16466789"/>
    <n v="1"/>
    <x v="0"/>
    <s v="I"/>
    <n v="28"/>
    <n v="28"/>
    <n v="0"/>
    <n v="2"/>
  </r>
  <r>
    <x v="0"/>
    <x v="1"/>
    <s v="WA"/>
    <x v="6"/>
    <n v="2014"/>
    <n v="2014"/>
    <n v="419040177"/>
    <n v="1"/>
    <x v="1"/>
    <s v="I"/>
    <n v="9"/>
    <n v="9"/>
    <n v="0"/>
    <n v="1"/>
  </r>
  <r>
    <x v="0"/>
    <x v="0"/>
    <s v="WA"/>
    <x v="6"/>
    <n v="2014"/>
    <n v="2014"/>
    <n v="500020558"/>
    <n v="3"/>
    <x v="0"/>
    <s v="I"/>
    <n v="82"/>
    <n v="27.333333333333336"/>
    <n v="0"/>
    <n v="428"/>
  </r>
  <r>
    <x v="0"/>
    <x v="1"/>
    <s v="WA"/>
    <x v="6"/>
    <n v="2014"/>
    <n v="2014"/>
    <n v="17378533"/>
    <n v="1"/>
    <x v="1"/>
    <s v="I"/>
    <n v="13"/>
    <n v="13"/>
    <n v="0"/>
    <n v="1"/>
  </r>
  <r>
    <x v="0"/>
    <x v="0"/>
    <s v="WA"/>
    <x v="6"/>
    <n v="2014"/>
    <n v="2014"/>
    <n v="17378535"/>
    <n v="1"/>
    <x v="0"/>
    <s v="I"/>
    <n v="13"/>
    <n v="13"/>
    <n v="0"/>
    <n v="520"/>
  </r>
  <r>
    <x v="0"/>
    <x v="0"/>
    <s v="WA"/>
    <x v="6"/>
    <n v="2014"/>
    <n v="2014"/>
    <n v="15022057"/>
    <n v="1"/>
    <x v="0"/>
    <s v="I"/>
    <n v="3"/>
    <n v="3"/>
    <n v="0"/>
    <n v="70"/>
  </r>
  <r>
    <x v="0"/>
    <x v="0"/>
    <s v="WA"/>
    <x v="6"/>
    <n v="2014"/>
    <n v="2014"/>
    <n v="500303184"/>
    <n v="2"/>
    <x v="0"/>
    <s v="I"/>
    <n v="55"/>
    <n v="27.5"/>
    <n v="0"/>
    <n v="101"/>
  </r>
  <r>
    <x v="0"/>
    <x v="0"/>
    <s v="WA"/>
    <x v="6"/>
    <n v="2014"/>
    <n v="2014"/>
    <n v="500303185"/>
    <n v="3"/>
    <x v="0"/>
    <s v="I"/>
    <n v="86"/>
    <n v="28.666666666666668"/>
    <n v="0"/>
    <n v="166"/>
  </r>
  <r>
    <x v="0"/>
    <x v="1"/>
    <s v="WA"/>
    <x v="6"/>
    <n v="2014"/>
    <n v="2014"/>
    <n v="16117419"/>
    <n v="1"/>
    <x v="1"/>
    <s v="I"/>
    <n v="23"/>
    <n v="23"/>
    <n v="0"/>
    <n v="5"/>
  </r>
  <r>
    <x v="0"/>
    <x v="1"/>
    <s v="WA"/>
    <x v="6"/>
    <n v="2014"/>
    <n v="2014"/>
    <n v="500011879"/>
    <n v="1"/>
    <x v="1"/>
    <s v="I"/>
    <n v="1"/>
    <n v="1"/>
    <n v="0"/>
    <n v="1"/>
  </r>
  <r>
    <x v="0"/>
    <x v="1"/>
    <s v="WA"/>
    <x v="6"/>
    <n v="2014"/>
    <n v="2014"/>
    <n v="500021714"/>
    <n v="1"/>
    <x v="1"/>
    <s v="I"/>
    <n v="29"/>
    <n v="29"/>
    <n v="0"/>
    <n v="2"/>
  </r>
  <r>
    <x v="0"/>
    <x v="1"/>
    <s v="WA"/>
    <x v="6"/>
    <n v="2014"/>
    <n v="2014"/>
    <n v="16227600"/>
    <n v="1"/>
    <x v="1"/>
    <s v="I"/>
    <n v="7"/>
    <n v="7"/>
    <n v="0"/>
    <n v="3"/>
  </r>
  <r>
    <x v="0"/>
    <x v="0"/>
    <s v="WA"/>
    <x v="6"/>
    <n v="2014"/>
    <n v="2014"/>
    <n v="14303084"/>
    <n v="5"/>
    <x v="0"/>
    <s v="I"/>
    <n v="153"/>
    <n v="30.6"/>
    <n v="0"/>
    <n v="339"/>
  </r>
  <r>
    <x v="0"/>
    <x v="0"/>
    <s v="WA"/>
    <x v="6"/>
    <n v="2014"/>
    <n v="2014"/>
    <n v="15112201"/>
    <n v="1"/>
    <x v="0"/>
    <s v="I"/>
    <n v="0"/>
    <n v="0"/>
    <n v="0"/>
    <n v="27"/>
  </r>
  <r>
    <x v="0"/>
    <x v="0"/>
    <s v="WA"/>
    <x v="6"/>
    <n v="2014"/>
    <n v="2014"/>
    <n v="15215300"/>
    <n v="3"/>
    <x v="0"/>
    <s v="I"/>
    <n v="80"/>
    <n v="26.666666666666668"/>
    <n v="0"/>
    <n v="266"/>
  </r>
  <r>
    <x v="0"/>
    <x v="0"/>
    <s v="WA"/>
    <x v="6"/>
    <n v="2014"/>
    <n v="2014"/>
    <n v="15815425"/>
    <n v="1"/>
    <x v="0"/>
    <s v="I"/>
    <n v="8"/>
    <n v="8"/>
    <n v="0"/>
    <n v="2"/>
  </r>
  <r>
    <x v="1"/>
    <x v="0"/>
    <s v="WA"/>
    <x v="6"/>
    <n v="2014"/>
    <n v="2014"/>
    <n v="500256166"/>
    <n v="1"/>
    <x v="0"/>
    <s v="I"/>
    <n v="28"/>
    <n v="28"/>
    <n v="0"/>
    <n v="1"/>
  </r>
  <r>
    <x v="0"/>
    <x v="0"/>
    <s v="WA"/>
    <x v="6"/>
    <n v="2014"/>
    <n v="2014"/>
    <n v="17035352"/>
    <n v="2"/>
    <x v="0"/>
    <s v="I"/>
    <n v="56"/>
    <n v="28"/>
    <n v="0"/>
    <n v="351"/>
  </r>
  <r>
    <x v="0"/>
    <x v="0"/>
    <s v="WA"/>
    <x v="6"/>
    <n v="2014"/>
    <n v="2014"/>
    <n v="15814223"/>
    <n v="1"/>
    <x v="0"/>
    <s v="I"/>
    <n v="30"/>
    <n v="30"/>
    <n v="0"/>
    <n v="1"/>
  </r>
  <r>
    <x v="0"/>
    <x v="0"/>
    <s v="WA"/>
    <x v="6"/>
    <n v="2014"/>
    <n v="2014"/>
    <n v="15819653"/>
    <n v="1"/>
    <x v="0"/>
    <s v="I"/>
    <n v="17"/>
    <n v="17"/>
    <n v="0"/>
    <n v="1"/>
  </r>
  <r>
    <x v="0"/>
    <x v="0"/>
    <s v="WA"/>
    <x v="6"/>
    <n v="2014"/>
    <n v="2014"/>
    <n v="500090252"/>
    <n v="2"/>
    <x v="0"/>
    <s v="I"/>
    <n v="42"/>
    <n v="21"/>
    <n v="0"/>
    <n v="360"/>
  </r>
  <r>
    <x v="0"/>
    <x v="0"/>
    <s v="WA"/>
    <x v="6"/>
    <n v="2014"/>
    <n v="2014"/>
    <n v="500229687"/>
    <n v="1"/>
    <x v="0"/>
    <s v="I"/>
    <n v="7"/>
    <n v="7"/>
    <n v="0"/>
    <n v="7"/>
  </r>
  <r>
    <x v="0"/>
    <x v="1"/>
    <s v="WA"/>
    <x v="6"/>
    <n v="2014"/>
    <n v="2014"/>
    <n v="500065962"/>
    <n v="1"/>
    <x v="1"/>
    <s v="I"/>
    <n v="13"/>
    <n v="13"/>
    <n v="0"/>
    <n v="2"/>
  </r>
  <r>
    <x v="0"/>
    <x v="0"/>
    <s v="WA"/>
    <x v="6"/>
    <n v="2014"/>
    <n v="2014"/>
    <n v="500077770"/>
    <n v="1"/>
    <x v="0"/>
    <s v="I"/>
    <n v="15"/>
    <n v="15"/>
    <n v="0"/>
    <n v="1"/>
  </r>
  <r>
    <x v="0"/>
    <x v="1"/>
    <s v="WA"/>
    <x v="6"/>
    <n v="2014"/>
    <n v="2014"/>
    <n v="500238195"/>
    <n v="2"/>
    <x v="1"/>
    <s v="I"/>
    <n v="46"/>
    <n v="23"/>
    <n v="0"/>
    <n v="15"/>
  </r>
  <r>
    <x v="0"/>
    <x v="0"/>
    <s v="WA"/>
    <x v="6"/>
    <n v="2014"/>
    <n v="2014"/>
    <n v="15762624"/>
    <n v="1"/>
    <x v="0"/>
    <s v="I"/>
    <n v="6"/>
    <n v="6"/>
    <n v="0"/>
    <n v="360"/>
  </r>
  <r>
    <x v="0"/>
    <x v="0"/>
    <s v="WA"/>
    <x v="6"/>
    <n v="2014"/>
    <n v="2014"/>
    <n v="18349326"/>
    <n v="1"/>
    <x v="0"/>
    <s v="I"/>
    <n v="18"/>
    <n v="18"/>
    <n v="0"/>
    <n v="40"/>
  </r>
  <r>
    <x v="0"/>
    <x v="0"/>
    <s v="WA"/>
    <x v="6"/>
    <n v="2014"/>
    <n v="2014"/>
    <n v="18716252"/>
    <n v="3"/>
    <x v="0"/>
    <s v="I"/>
    <n v="90"/>
    <n v="30"/>
    <n v="0"/>
    <n v="260"/>
  </r>
  <r>
    <x v="0"/>
    <x v="0"/>
    <s v="WA"/>
    <x v="6"/>
    <n v="2014"/>
    <n v="2014"/>
    <n v="500041637"/>
    <n v="1"/>
    <x v="0"/>
    <s v="I"/>
    <n v="2"/>
    <n v="2"/>
    <n v="0"/>
    <n v="16"/>
  </r>
  <r>
    <x v="0"/>
    <x v="0"/>
    <s v="WA"/>
    <x v="6"/>
    <n v="2014"/>
    <n v="2014"/>
    <n v="339724831"/>
    <n v="1"/>
    <x v="0"/>
    <s v="I"/>
    <n v="1"/>
    <n v="1"/>
    <n v="0"/>
    <n v="20"/>
  </r>
  <r>
    <x v="0"/>
    <x v="0"/>
    <s v="WA"/>
    <x v="6"/>
    <n v="2014"/>
    <n v="2014"/>
    <n v="19372067"/>
    <n v="1"/>
    <x v="0"/>
    <s v="I"/>
    <n v="0"/>
    <n v="0"/>
    <n v="0"/>
    <n v="90"/>
  </r>
  <r>
    <x v="0"/>
    <x v="0"/>
    <s v="WA"/>
    <x v="6"/>
    <n v="2014"/>
    <n v="2014"/>
    <n v="16287208"/>
    <n v="1"/>
    <x v="0"/>
    <s v="I"/>
    <n v="26"/>
    <n v="26"/>
    <n v="0"/>
    <n v="318"/>
  </r>
  <r>
    <x v="1"/>
    <x v="0"/>
    <s v="WA"/>
    <x v="6"/>
    <n v="2014"/>
    <n v="2014"/>
    <n v="500109625"/>
    <n v="2"/>
    <x v="0"/>
    <s v="I"/>
    <n v="64"/>
    <n v="32"/>
    <n v="0"/>
    <n v="80"/>
  </r>
  <r>
    <x v="0"/>
    <x v="0"/>
    <s v="WA"/>
    <x v="6"/>
    <n v="2014"/>
    <n v="2014"/>
    <n v="17163507"/>
    <n v="1"/>
    <x v="0"/>
    <s v="I"/>
    <n v="19"/>
    <n v="19"/>
    <n v="0"/>
    <n v="148"/>
  </r>
  <r>
    <x v="0"/>
    <x v="0"/>
    <s v="WA"/>
    <x v="6"/>
    <n v="2014"/>
    <n v="2014"/>
    <n v="15145778"/>
    <n v="1"/>
    <x v="0"/>
    <s v="I"/>
    <n v="31"/>
    <n v="31"/>
    <n v="0"/>
    <n v="10"/>
  </r>
  <r>
    <x v="0"/>
    <x v="0"/>
    <s v="WA"/>
    <x v="6"/>
    <n v="2014"/>
    <n v="2014"/>
    <n v="500102466"/>
    <n v="1"/>
    <x v="0"/>
    <s v="I"/>
    <n v="31"/>
    <n v="31"/>
    <n v="0"/>
    <n v="10"/>
  </r>
  <r>
    <x v="0"/>
    <x v="1"/>
    <s v="WA"/>
    <x v="6"/>
    <n v="2014"/>
    <n v="2014"/>
    <n v="15987846"/>
    <n v="3"/>
    <x v="1"/>
    <s v="I"/>
    <n v="98"/>
    <n v="32.666666666666664"/>
    <n v="0"/>
    <n v="9"/>
  </r>
  <r>
    <x v="0"/>
    <x v="1"/>
    <s v="WA"/>
    <x v="6"/>
    <n v="2014"/>
    <n v="2014"/>
    <n v="16883751"/>
    <n v="1"/>
    <x v="1"/>
    <s v="I"/>
    <n v="31"/>
    <n v="31"/>
    <n v="0"/>
    <n v="6"/>
  </r>
  <r>
    <x v="0"/>
    <x v="1"/>
    <s v="WA"/>
    <x v="6"/>
    <n v="2014"/>
    <n v="2014"/>
    <n v="19221308"/>
    <n v="2"/>
    <x v="1"/>
    <s v="I"/>
    <n v="61"/>
    <n v="30.5"/>
    <n v="0"/>
    <n v="18"/>
  </r>
  <r>
    <x v="0"/>
    <x v="1"/>
    <s v="WA"/>
    <x v="6"/>
    <n v="2014"/>
    <n v="2014"/>
    <n v="15937185"/>
    <n v="1"/>
    <x v="1"/>
    <s v="I"/>
    <n v="28"/>
    <n v="28"/>
    <n v="0"/>
    <n v="14"/>
  </r>
  <r>
    <x v="0"/>
    <x v="0"/>
    <s v="WA"/>
    <x v="6"/>
    <n v="2014"/>
    <n v="2014"/>
    <n v="14899034"/>
    <n v="1"/>
    <x v="0"/>
    <s v="I"/>
    <n v="7"/>
    <n v="7"/>
    <n v="0"/>
    <n v="100"/>
  </r>
  <r>
    <x v="0"/>
    <x v="0"/>
    <s v="WA"/>
    <x v="6"/>
    <n v="2014"/>
    <n v="2014"/>
    <n v="18407977"/>
    <n v="2"/>
    <x v="0"/>
    <s v="I"/>
    <n v="33"/>
    <n v="16.5"/>
    <n v="0"/>
    <n v="220"/>
  </r>
  <r>
    <x v="0"/>
    <x v="0"/>
    <s v="WA"/>
    <x v="6"/>
    <n v="2014"/>
    <n v="2014"/>
    <n v="16332865"/>
    <n v="1"/>
    <x v="0"/>
    <s v="I"/>
    <n v="9"/>
    <n v="9"/>
    <n v="0"/>
    <n v="85"/>
  </r>
  <r>
    <x v="0"/>
    <x v="1"/>
    <s v="WA"/>
    <x v="6"/>
    <n v="2014"/>
    <n v="2014"/>
    <n v="16344003"/>
    <n v="3"/>
    <x v="1"/>
    <s v="I"/>
    <n v="81"/>
    <n v="27"/>
    <n v="0"/>
    <n v="79"/>
  </r>
  <r>
    <x v="0"/>
    <x v="1"/>
    <s v="WA"/>
    <x v="6"/>
    <n v="2014"/>
    <n v="2014"/>
    <n v="500058740"/>
    <n v="1"/>
    <x v="1"/>
    <s v="I"/>
    <n v="31"/>
    <n v="31"/>
    <n v="0"/>
    <n v="4"/>
  </r>
  <r>
    <x v="1"/>
    <x v="0"/>
    <s v="WA"/>
    <x v="6"/>
    <n v="2014"/>
    <n v="2014"/>
    <n v="500244433"/>
    <n v="1"/>
    <x v="0"/>
    <s v="I"/>
    <n v="5"/>
    <n v="5"/>
    <n v="0"/>
    <n v="198"/>
  </r>
  <r>
    <x v="0"/>
    <x v="0"/>
    <s v="WA"/>
    <x v="6"/>
    <n v="2014"/>
    <n v="2014"/>
    <n v="18393169"/>
    <n v="2"/>
    <x v="0"/>
    <s v="I"/>
    <n v="65"/>
    <n v="32.5"/>
    <n v="0"/>
    <n v="50"/>
  </r>
  <r>
    <x v="0"/>
    <x v="0"/>
    <s v="WA"/>
    <x v="6"/>
    <n v="2014"/>
    <n v="2014"/>
    <n v="18393843"/>
    <n v="1"/>
    <x v="0"/>
    <s v="I"/>
    <n v="5"/>
    <n v="5"/>
    <n v="0"/>
    <n v="90"/>
  </r>
  <r>
    <x v="0"/>
    <x v="0"/>
    <s v="WA"/>
    <x v="6"/>
    <n v="2014"/>
    <n v="2014"/>
    <n v="17049662"/>
    <n v="2"/>
    <x v="0"/>
    <s v="I"/>
    <n v="43"/>
    <n v="21.5"/>
    <n v="0"/>
    <n v="710"/>
  </r>
  <r>
    <x v="0"/>
    <x v="1"/>
    <s v="WA"/>
    <x v="6"/>
    <n v="2014"/>
    <n v="2014"/>
    <n v="18902169"/>
    <n v="1"/>
    <x v="1"/>
    <s v="I"/>
    <n v="34"/>
    <n v="34"/>
    <n v="0"/>
    <n v="5"/>
  </r>
  <r>
    <x v="0"/>
    <x v="0"/>
    <s v="WA"/>
    <x v="6"/>
    <n v="2014"/>
    <n v="2014"/>
    <n v="19025498"/>
    <n v="2"/>
    <x v="0"/>
    <s v="I"/>
    <n v="35"/>
    <n v="17.5"/>
    <n v="0"/>
    <n v="75"/>
  </r>
  <r>
    <x v="0"/>
    <x v="0"/>
    <s v="WA"/>
    <x v="6"/>
    <n v="2014"/>
    <n v="2014"/>
    <n v="19270133"/>
    <n v="1"/>
    <x v="0"/>
    <s v="I"/>
    <n v="3"/>
    <n v="3"/>
    <n v="0"/>
    <n v="30"/>
  </r>
  <r>
    <x v="0"/>
    <x v="0"/>
    <s v="WA"/>
    <x v="6"/>
    <n v="2014"/>
    <n v="2014"/>
    <n v="18059168"/>
    <n v="1"/>
    <x v="0"/>
    <s v="I"/>
    <n v="18"/>
    <n v="18"/>
    <n v="0"/>
    <n v="340"/>
  </r>
  <r>
    <x v="0"/>
    <x v="1"/>
    <s v="WA"/>
    <x v="6"/>
    <n v="2014"/>
    <n v="2014"/>
    <n v="500006172"/>
    <n v="1"/>
    <x v="1"/>
    <s v="I"/>
    <n v="13"/>
    <n v="13"/>
    <n v="0"/>
    <n v="2"/>
  </r>
  <r>
    <x v="0"/>
    <x v="0"/>
    <s v="WA"/>
    <x v="6"/>
    <n v="2014"/>
    <n v="2014"/>
    <n v="500260789"/>
    <n v="1"/>
    <x v="0"/>
    <s v="I"/>
    <n v="3"/>
    <n v="3"/>
    <n v="0"/>
    <n v="64"/>
  </r>
  <r>
    <x v="1"/>
    <x v="0"/>
    <s v="WA"/>
    <x v="6"/>
    <n v="2014"/>
    <n v="2014"/>
    <n v="394761626"/>
    <n v="1"/>
    <x v="0"/>
    <s v="I"/>
    <n v="34"/>
    <n v="34"/>
    <n v="0"/>
    <n v="10"/>
  </r>
  <r>
    <x v="0"/>
    <x v="0"/>
    <s v="WA"/>
    <x v="6"/>
    <n v="2014"/>
    <n v="2014"/>
    <n v="17149316"/>
    <n v="2"/>
    <x v="0"/>
    <s v="I"/>
    <n v="39"/>
    <n v="19.5"/>
    <n v="0"/>
    <n v="101"/>
  </r>
  <r>
    <x v="0"/>
    <x v="0"/>
    <s v="WA"/>
    <x v="6"/>
    <n v="2014"/>
    <n v="2014"/>
    <n v="18041088"/>
    <n v="1"/>
    <x v="0"/>
    <s v="I"/>
    <n v="12"/>
    <n v="12"/>
    <n v="0"/>
    <n v="6"/>
  </r>
  <r>
    <x v="0"/>
    <x v="1"/>
    <s v="WA"/>
    <x v="6"/>
    <n v="2014"/>
    <n v="2014"/>
    <n v="17805999"/>
    <n v="1"/>
    <x v="1"/>
    <s v="I"/>
    <n v="34"/>
    <n v="34"/>
    <n v="0"/>
    <n v="1"/>
  </r>
  <r>
    <x v="0"/>
    <x v="0"/>
    <s v="WA"/>
    <x v="6"/>
    <n v="2014"/>
    <n v="2014"/>
    <n v="16648604"/>
    <n v="1"/>
    <x v="0"/>
    <s v="I"/>
    <n v="6"/>
    <n v="6"/>
    <n v="0"/>
    <n v="50"/>
  </r>
  <r>
    <x v="0"/>
    <x v="0"/>
    <s v="WA"/>
    <x v="6"/>
    <n v="2014"/>
    <n v="2014"/>
    <n v="18629822"/>
    <n v="2"/>
    <x v="0"/>
    <s v="I"/>
    <n v="55"/>
    <n v="27.5"/>
    <n v="0"/>
    <n v="480"/>
  </r>
  <r>
    <x v="0"/>
    <x v="0"/>
    <s v="WA"/>
    <x v="6"/>
    <n v="2014"/>
    <n v="2014"/>
    <n v="18658225"/>
    <n v="3"/>
    <x v="0"/>
    <s v="I"/>
    <n v="96"/>
    <n v="32"/>
    <n v="0"/>
    <n v="300"/>
  </r>
  <r>
    <x v="0"/>
    <x v="0"/>
    <s v="WA"/>
    <x v="6"/>
    <n v="2014"/>
    <n v="2014"/>
    <n v="346550405"/>
    <n v="1"/>
    <x v="0"/>
    <s v="I"/>
    <n v="0"/>
    <n v="0"/>
    <n v="0"/>
    <n v="690"/>
  </r>
  <r>
    <x v="0"/>
    <x v="0"/>
    <s v="WA"/>
    <x v="6"/>
    <n v="2014"/>
    <n v="2014"/>
    <n v="17924637"/>
    <n v="1"/>
    <x v="0"/>
    <s v="I"/>
    <n v="25"/>
    <n v="25"/>
    <n v="0"/>
    <n v="246"/>
  </r>
  <r>
    <x v="0"/>
    <x v="0"/>
    <s v="WA"/>
    <x v="6"/>
    <n v="2014"/>
    <n v="2014"/>
    <n v="19580653"/>
    <n v="1"/>
    <x v="0"/>
    <s v="I"/>
    <n v="0"/>
    <n v="0"/>
    <n v="0"/>
    <n v="14"/>
  </r>
  <r>
    <x v="0"/>
    <x v="1"/>
    <s v="WA"/>
    <x v="6"/>
    <n v="2014"/>
    <n v="2014"/>
    <n v="19888803"/>
    <n v="1"/>
    <x v="1"/>
    <s v="I"/>
    <n v="0"/>
    <n v="0"/>
    <n v="0"/>
    <n v="8"/>
  </r>
  <r>
    <x v="0"/>
    <x v="0"/>
    <s v="WA"/>
    <x v="6"/>
    <n v="2014"/>
    <n v="2014"/>
    <n v="19669865"/>
    <n v="1"/>
    <x v="0"/>
    <s v="I"/>
    <n v="33"/>
    <n v="33"/>
    <n v="0"/>
    <n v="189"/>
  </r>
  <r>
    <x v="0"/>
    <x v="0"/>
    <s v="WA"/>
    <x v="6"/>
    <n v="2014"/>
    <n v="2014"/>
    <n v="500015260"/>
    <n v="1"/>
    <x v="0"/>
    <s v="I"/>
    <n v="4"/>
    <n v="4"/>
    <n v="0"/>
    <n v="25"/>
  </r>
  <r>
    <x v="0"/>
    <x v="0"/>
    <s v="WA"/>
    <x v="6"/>
    <n v="2014"/>
    <n v="2014"/>
    <n v="19906393"/>
    <n v="1"/>
    <x v="0"/>
    <s v="I"/>
    <n v="20"/>
    <n v="20"/>
    <n v="0"/>
    <n v="29"/>
  </r>
  <r>
    <x v="0"/>
    <x v="0"/>
    <s v="WA"/>
    <x v="6"/>
    <n v="2014"/>
    <n v="2014"/>
    <n v="19574291"/>
    <n v="1"/>
    <x v="0"/>
    <s v="I"/>
    <n v="6"/>
    <n v="6"/>
    <n v="0"/>
    <n v="50"/>
  </r>
  <r>
    <x v="0"/>
    <x v="0"/>
    <s v="WA"/>
    <x v="6"/>
    <n v="2014"/>
    <n v="2014"/>
    <n v="17663315"/>
    <n v="4"/>
    <x v="0"/>
    <s v="I"/>
    <n v="104"/>
    <n v="26"/>
    <n v="0"/>
    <n v="51"/>
  </r>
  <r>
    <x v="0"/>
    <x v="0"/>
    <s v="WA"/>
    <x v="6"/>
    <n v="2014"/>
    <n v="2014"/>
    <n v="16545117"/>
    <n v="2"/>
    <x v="0"/>
    <s v="I"/>
    <n v="38"/>
    <n v="19"/>
    <n v="0"/>
    <n v="6"/>
  </r>
  <r>
    <x v="0"/>
    <x v="0"/>
    <s v="WA"/>
    <x v="6"/>
    <n v="2014"/>
    <n v="2014"/>
    <n v="18986271"/>
    <n v="2"/>
    <x v="0"/>
    <s v="I"/>
    <n v="55"/>
    <n v="27.5"/>
    <n v="0"/>
    <n v="660"/>
  </r>
  <r>
    <x v="0"/>
    <x v="0"/>
    <s v="WA"/>
    <x v="6"/>
    <n v="2014"/>
    <n v="2014"/>
    <n v="15065257"/>
    <n v="1"/>
    <x v="0"/>
    <s v="I"/>
    <n v="13"/>
    <n v="13"/>
    <n v="0"/>
    <n v="610"/>
  </r>
  <r>
    <x v="0"/>
    <x v="1"/>
    <s v="WA"/>
    <x v="6"/>
    <n v="2014"/>
    <n v="2014"/>
    <n v="18331994"/>
    <n v="1"/>
    <x v="1"/>
    <s v="I"/>
    <n v="31"/>
    <n v="31"/>
    <n v="0"/>
    <n v="9"/>
  </r>
  <r>
    <x v="0"/>
    <x v="1"/>
    <s v="WA"/>
    <x v="6"/>
    <n v="2014"/>
    <n v="2014"/>
    <n v="500222254"/>
    <n v="1"/>
    <x v="1"/>
    <s v="I"/>
    <n v="0"/>
    <n v="0"/>
    <n v="0"/>
    <n v="9"/>
  </r>
  <r>
    <x v="0"/>
    <x v="0"/>
    <s v="WA"/>
    <x v="6"/>
    <n v="2014"/>
    <n v="2014"/>
    <n v="19369882"/>
    <n v="1"/>
    <x v="0"/>
    <s v="I"/>
    <n v="5"/>
    <n v="5"/>
    <n v="0"/>
    <n v="200"/>
  </r>
  <r>
    <x v="0"/>
    <x v="0"/>
    <s v="WA"/>
    <x v="6"/>
    <n v="2014"/>
    <n v="2014"/>
    <n v="19598153"/>
    <n v="1"/>
    <x v="0"/>
    <s v="I"/>
    <n v="0"/>
    <n v="0"/>
    <n v="0"/>
    <n v="10"/>
  </r>
  <r>
    <x v="0"/>
    <x v="0"/>
    <s v="WA"/>
    <x v="6"/>
    <n v="2014"/>
    <n v="2014"/>
    <n v="14128379"/>
    <n v="1"/>
    <x v="0"/>
    <s v="I"/>
    <n v="15"/>
    <n v="15"/>
    <n v="0"/>
    <n v="120"/>
  </r>
  <r>
    <x v="0"/>
    <x v="1"/>
    <s v="WA"/>
    <x v="6"/>
    <n v="2014"/>
    <n v="2014"/>
    <n v="500160340"/>
    <n v="1"/>
    <x v="1"/>
    <s v="I"/>
    <n v="1"/>
    <n v="1"/>
    <n v="0"/>
    <n v="2"/>
  </r>
  <r>
    <x v="0"/>
    <x v="0"/>
    <s v="WA"/>
    <x v="6"/>
    <n v="2014"/>
    <n v="2014"/>
    <n v="15333736"/>
    <n v="1"/>
    <x v="0"/>
    <s v="I"/>
    <n v="17"/>
    <n v="17"/>
    <n v="0"/>
    <n v="3"/>
  </r>
  <r>
    <x v="0"/>
    <x v="1"/>
    <s v="WA"/>
    <x v="6"/>
    <n v="2014"/>
    <n v="2014"/>
    <n v="14434464"/>
    <n v="1"/>
    <x v="1"/>
    <s v="I"/>
    <n v="17"/>
    <n v="17"/>
    <n v="0"/>
    <n v="2"/>
  </r>
  <r>
    <x v="0"/>
    <x v="0"/>
    <s v="WA"/>
    <x v="6"/>
    <n v="2014"/>
    <n v="2014"/>
    <n v="15350669"/>
    <n v="1"/>
    <x v="0"/>
    <s v="I"/>
    <n v="8"/>
    <n v="8"/>
    <n v="0"/>
    <n v="160"/>
  </r>
  <r>
    <x v="0"/>
    <x v="1"/>
    <s v="WA"/>
    <x v="6"/>
    <n v="2014"/>
    <n v="2014"/>
    <n v="18297936"/>
    <n v="2"/>
    <x v="1"/>
    <s v="I"/>
    <n v="64"/>
    <n v="32"/>
    <n v="0"/>
    <n v="75"/>
  </r>
  <r>
    <x v="0"/>
    <x v="1"/>
    <s v="WA"/>
    <x v="6"/>
    <n v="2014"/>
    <n v="2014"/>
    <n v="369273719"/>
    <n v="3"/>
    <x v="1"/>
    <s v="I"/>
    <n v="68"/>
    <n v="22.666666666666664"/>
    <n v="0"/>
    <n v="8"/>
  </r>
  <r>
    <x v="0"/>
    <x v="1"/>
    <s v="WA"/>
    <x v="6"/>
    <n v="2014"/>
    <n v="2014"/>
    <n v="500084615"/>
    <n v="2"/>
    <x v="1"/>
    <s v="I"/>
    <n v="58"/>
    <n v="29"/>
    <n v="0"/>
    <n v="14"/>
  </r>
  <r>
    <x v="0"/>
    <x v="0"/>
    <s v="WA"/>
    <x v="6"/>
    <n v="2014"/>
    <n v="2014"/>
    <n v="16290222"/>
    <n v="3"/>
    <x v="0"/>
    <s v="I"/>
    <n v="75"/>
    <n v="25"/>
    <n v="0"/>
    <n v="190"/>
  </r>
  <r>
    <x v="0"/>
    <x v="0"/>
    <s v="WA"/>
    <x v="6"/>
    <n v="2014"/>
    <n v="2014"/>
    <n v="500169996"/>
    <n v="1"/>
    <x v="0"/>
    <s v="I"/>
    <n v="8"/>
    <n v="8"/>
    <n v="0"/>
    <n v="50"/>
  </r>
  <r>
    <x v="1"/>
    <x v="0"/>
    <s v="WA"/>
    <x v="6"/>
    <n v="2014"/>
    <n v="2014"/>
    <n v="500132436"/>
    <n v="3"/>
    <x v="0"/>
    <s v="I"/>
    <n v="114"/>
    <n v="38"/>
    <n v="0"/>
    <n v="972"/>
  </r>
  <r>
    <x v="0"/>
    <x v="1"/>
    <s v="WA"/>
    <x v="6"/>
    <n v="2014"/>
    <n v="2014"/>
    <n v="500028837"/>
    <n v="1"/>
    <x v="1"/>
    <s v="I"/>
    <n v="25"/>
    <n v="25"/>
    <n v="0"/>
    <n v="27"/>
  </r>
  <r>
    <x v="0"/>
    <x v="0"/>
    <s v="WA"/>
    <x v="6"/>
    <n v="2014"/>
    <n v="2014"/>
    <n v="15951065"/>
    <n v="1"/>
    <x v="0"/>
    <s v="I"/>
    <n v="16"/>
    <n v="16"/>
    <n v="0"/>
    <n v="240"/>
  </r>
  <r>
    <x v="0"/>
    <x v="0"/>
    <s v="WA"/>
    <x v="6"/>
    <n v="2014"/>
    <n v="2014"/>
    <n v="16623365"/>
    <n v="1"/>
    <x v="0"/>
    <s v="I"/>
    <n v="12"/>
    <n v="12"/>
    <n v="0"/>
    <n v="70"/>
  </r>
  <r>
    <x v="0"/>
    <x v="0"/>
    <s v="WA"/>
    <x v="6"/>
    <n v="2014"/>
    <n v="2014"/>
    <n v="17824504"/>
    <n v="1"/>
    <x v="0"/>
    <s v="I"/>
    <n v="0"/>
    <n v="0"/>
    <n v="0"/>
    <n v="100"/>
  </r>
  <r>
    <x v="0"/>
    <x v="0"/>
    <s v="WA"/>
    <x v="6"/>
    <n v="2014"/>
    <n v="2014"/>
    <n v="16875320"/>
    <n v="2"/>
    <x v="0"/>
    <s v="I"/>
    <n v="42"/>
    <n v="21"/>
    <n v="0"/>
    <n v="323"/>
  </r>
  <r>
    <x v="0"/>
    <x v="1"/>
    <s v="WA"/>
    <x v="6"/>
    <n v="2014"/>
    <n v="2014"/>
    <n v="433382476"/>
    <n v="2"/>
    <x v="1"/>
    <s v="I"/>
    <n v="42"/>
    <n v="21"/>
    <n v="0"/>
    <n v="76"/>
  </r>
  <r>
    <x v="0"/>
    <x v="0"/>
    <s v="WA"/>
    <x v="6"/>
    <n v="2014"/>
    <n v="2014"/>
    <n v="19955554"/>
    <n v="1"/>
    <x v="0"/>
    <s v="I"/>
    <n v="13"/>
    <n v="13"/>
    <n v="0"/>
    <n v="20"/>
  </r>
  <r>
    <x v="0"/>
    <x v="0"/>
    <s v="WA"/>
    <x v="6"/>
    <n v="2014"/>
    <n v="2014"/>
    <n v="17749957"/>
    <n v="1"/>
    <x v="0"/>
    <s v="I"/>
    <n v="0"/>
    <n v="0"/>
    <n v="0"/>
    <n v="10"/>
  </r>
  <r>
    <x v="0"/>
    <x v="0"/>
    <s v="WA"/>
    <x v="6"/>
    <n v="2014"/>
    <n v="2014"/>
    <n v="15685710"/>
    <n v="2"/>
    <x v="0"/>
    <s v="I"/>
    <n v="33"/>
    <n v="16.5"/>
    <n v="0"/>
    <n v="14"/>
  </r>
  <r>
    <x v="0"/>
    <x v="1"/>
    <s v="WA"/>
    <x v="6"/>
    <n v="2014"/>
    <n v="2014"/>
    <n v="500118524"/>
    <n v="1"/>
    <x v="1"/>
    <s v="I"/>
    <n v="21"/>
    <n v="21"/>
    <n v="0"/>
    <n v="11"/>
  </r>
  <r>
    <x v="0"/>
    <x v="0"/>
    <s v="WA"/>
    <x v="6"/>
    <n v="2014"/>
    <n v="2014"/>
    <n v="16118266"/>
    <n v="1"/>
    <x v="0"/>
    <s v="I"/>
    <n v="10"/>
    <n v="10"/>
    <n v="0"/>
    <n v="348"/>
  </r>
  <r>
    <x v="0"/>
    <x v="0"/>
    <s v="WA"/>
    <x v="6"/>
    <n v="2014"/>
    <n v="2014"/>
    <n v="377481632"/>
    <n v="1"/>
    <x v="0"/>
    <s v="I"/>
    <n v="30"/>
    <n v="30"/>
    <n v="0"/>
    <n v="10"/>
  </r>
  <r>
    <x v="1"/>
    <x v="1"/>
    <s v="WA"/>
    <x v="6"/>
    <n v="2014"/>
    <n v="2014"/>
    <n v="16494792"/>
    <n v="1"/>
    <x v="1"/>
    <s v="I"/>
    <n v="28"/>
    <n v="28"/>
    <n v="0"/>
    <n v="1"/>
  </r>
  <r>
    <x v="0"/>
    <x v="1"/>
    <s v="WA"/>
    <x v="6"/>
    <n v="2014"/>
    <n v="2014"/>
    <n v="16877904"/>
    <n v="1"/>
    <x v="1"/>
    <s v="I"/>
    <n v="30"/>
    <n v="30"/>
    <n v="0"/>
    <n v="1"/>
  </r>
  <r>
    <x v="0"/>
    <x v="1"/>
    <s v="WA"/>
    <x v="6"/>
    <n v="2014"/>
    <n v="2014"/>
    <n v="16232273"/>
    <n v="1"/>
    <x v="1"/>
    <s v="I"/>
    <n v="26"/>
    <n v="26"/>
    <n v="0"/>
    <n v="99"/>
  </r>
  <r>
    <x v="0"/>
    <x v="0"/>
    <s v="WA"/>
    <x v="6"/>
    <n v="2014"/>
    <n v="2014"/>
    <n v="17733581"/>
    <n v="2"/>
    <x v="0"/>
    <s v="I"/>
    <n v="48"/>
    <n v="24"/>
    <n v="0"/>
    <n v="249"/>
  </r>
  <r>
    <x v="0"/>
    <x v="0"/>
    <s v="WA"/>
    <x v="6"/>
    <n v="2014"/>
    <n v="2014"/>
    <n v="15352053"/>
    <n v="2"/>
    <x v="0"/>
    <s v="I"/>
    <n v="61"/>
    <n v="30.5"/>
    <n v="0"/>
    <n v="3381"/>
  </r>
  <r>
    <x v="0"/>
    <x v="1"/>
    <s v="WA"/>
    <x v="6"/>
    <n v="2014"/>
    <n v="2014"/>
    <n v="17082380"/>
    <n v="2"/>
    <x v="1"/>
    <s v="I"/>
    <n v="56"/>
    <n v="28"/>
    <n v="0"/>
    <n v="8"/>
  </r>
  <r>
    <x v="0"/>
    <x v="0"/>
    <s v="WA"/>
    <x v="6"/>
    <n v="2014"/>
    <n v="2014"/>
    <n v="19301878"/>
    <n v="1"/>
    <x v="0"/>
    <s v="I"/>
    <n v="18"/>
    <n v="18"/>
    <n v="0"/>
    <n v="107"/>
  </r>
  <r>
    <x v="0"/>
    <x v="0"/>
    <s v="WA"/>
    <x v="6"/>
    <n v="2014"/>
    <n v="2014"/>
    <n v="18920533"/>
    <n v="2"/>
    <x v="0"/>
    <s v="I"/>
    <n v="50"/>
    <n v="25"/>
    <n v="0"/>
    <n v="140"/>
  </r>
  <r>
    <x v="0"/>
    <x v="0"/>
    <s v="WA"/>
    <x v="6"/>
    <n v="2014"/>
    <n v="2014"/>
    <n v="19021144"/>
    <n v="1"/>
    <x v="0"/>
    <s v="I"/>
    <n v="5"/>
    <n v="5"/>
    <n v="0"/>
    <n v="180"/>
  </r>
  <r>
    <x v="0"/>
    <x v="0"/>
    <s v="WA"/>
    <x v="6"/>
    <n v="2014"/>
    <n v="2014"/>
    <n v="500186121"/>
    <n v="1"/>
    <x v="0"/>
    <s v="I"/>
    <n v="4"/>
    <n v="4"/>
    <n v="0"/>
    <n v="66"/>
  </r>
  <r>
    <x v="0"/>
    <x v="1"/>
    <s v="WA"/>
    <x v="6"/>
    <n v="2014"/>
    <n v="2014"/>
    <n v="500232448"/>
    <n v="1"/>
    <x v="1"/>
    <s v="I"/>
    <n v="10"/>
    <n v="10"/>
    <n v="0"/>
    <n v="18"/>
  </r>
  <r>
    <x v="0"/>
    <x v="0"/>
    <s v="WA"/>
    <x v="6"/>
    <n v="2014"/>
    <n v="2014"/>
    <n v="14677155"/>
    <n v="1"/>
    <x v="0"/>
    <s v="I"/>
    <n v="31"/>
    <n v="31"/>
    <n v="0"/>
    <n v="30"/>
  </r>
  <r>
    <x v="0"/>
    <x v="1"/>
    <s v="WA"/>
    <x v="6"/>
    <n v="2014"/>
    <n v="2014"/>
    <n v="500233895"/>
    <n v="1"/>
    <x v="1"/>
    <s v="I"/>
    <n v="4"/>
    <n v="4"/>
    <n v="0"/>
    <n v="10"/>
  </r>
  <r>
    <x v="1"/>
    <x v="1"/>
    <s v="WA"/>
    <x v="6"/>
    <n v="2014"/>
    <n v="2014"/>
    <n v="500127727"/>
    <n v="1"/>
    <x v="1"/>
    <s v="I"/>
    <n v="29"/>
    <n v="29"/>
    <n v="0"/>
    <n v="1"/>
  </r>
  <r>
    <x v="0"/>
    <x v="0"/>
    <s v="WA"/>
    <x v="6"/>
    <n v="2014"/>
    <n v="2014"/>
    <n v="16993271"/>
    <n v="1"/>
    <x v="0"/>
    <s v="I"/>
    <n v="31"/>
    <n v="31"/>
    <n v="0"/>
    <n v="74"/>
  </r>
  <r>
    <x v="0"/>
    <x v="0"/>
    <s v="WA"/>
    <x v="6"/>
    <n v="2014"/>
    <n v="2014"/>
    <n v="16456872"/>
    <n v="1"/>
    <x v="0"/>
    <s v="I"/>
    <n v="31"/>
    <n v="31"/>
    <n v="0"/>
    <n v="197"/>
  </r>
  <r>
    <x v="0"/>
    <x v="0"/>
    <s v="WA"/>
    <x v="6"/>
    <n v="2014"/>
    <n v="2014"/>
    <n v="19831744"/>
    <n v="1"/>
    <x v="0"/>
    <s v="I"/>
    <n v="8"/>
    <n v="8"/>
    <n v="0"/>
    <n v="342"/>
  </r>
  <r>
    <x v="0"/>
    <x v="0"/>
    <s v="WA"/>
    <x v="6"/>
    <n v="2014"/>
    <n v="2014"/>
    <n v="19672195"/>
    <n v="1"/>
    <x v="0"/>
    <s v="I"/>
    <n v="12"/>
    <n v="12"/>
    <n v="0"/>
    <n v="220"/>
  </r>
  <r>
    <x v="0"/>
    <x v="0"/>
    <s v="WA"/>
    <x v="6"/>
    <n v="2014"/>
    <n v="2014"/>
    <n v="16175127"/>
    <n v="1"/>
    <x v="0"/>
    <s v="I"/>
    <n v="4"/>
    <n v="4"/>
    <n v="0"/>
    <n v="32"/>
  </r>
  <r>
    <x v="0"/>
    <x v="1"/>
    <s v="WA"/>
    <x v="6"/>
    <n v="2014"/>
    <n v="2014"/>
    <n v="349056026"/>
    <n v="1"/>
    <x v="1"/>
    <s v="I"/>
    <n v="4"/>
    <n v="4"/>
    <n v="0"/>
    <n v="10"/>
  </r>
  <r>
    <x v="0"/>
    <x v="0"/>
    <s v="WA"/>
    <x v="6"/>
    <n v="2014"/>
    <n v="2014"/>
    <n v="19987342"/>
    <n v="1"/>
    <x v="0"/>
    <s v="I"/>
    <n v="0"/>
    <n v="0"/>
    <n v="0"/>
    <n v="10"/>
  </r>
  <r>
    <x v="0"/>
    <x v="0"/>
    <s v="WA"/>
    <x v="6"/>
    <n v="2014"/>
    <n v="2014"/>
    <n v="19579867"/>
    <n v="1"/>
    <x v="0"/>
    <s v="I"/>
    <n v="21"/>
    <n v="21"/>
    <n v="0"/>
    <n v="1800"/>
  </r>
  <r>
    <x v="0"/>
    <x v="1"/>
    <s v="WA"/>
    <x v="6"/>
    <n v="2014"/>
    <n v="2014"/>
    <n v="14428083"/>
    <n v="2"/>
    <x v="1"/>
    <s v="I"/>
    <n v="63"/>
    <n v="31.5"/>
    <n v="0"/>
    <n v="67"/>
  </r>
  <r>
    <x v="0"/>
    <x v="1"/>
    <s v="WA"/>
    <x v="6"/>
    <n v="2014"/>
    <n v="2014"/>
    <n v="500097589"/>
    <n v="1"/>
    <x v="1"/>
    <s v="I"/>
    <n v="14"/>
    <n v="14"/>
    <n v="0"/>
    <n v="66"/>
  </r>
  <r>
    <x v="0"/>
    <x v="0"/>
    <s v="WA"/>
    <x v="6"/>
    <n v="2014"/>
    <n v="2014"/>
    <n v="402019224"/>
    <n v="1"/>
    <x v="0"/>
    <s v="I"/>
    <n v="37"/>
    <n v="37"/>
    <n v="0"/>
    <n v="10"/>
  </r>
  <r>
    <x v="0"/>
    <x v="1"/>
    <s v="WA"/>
    <x v="6"/>
    <n v="2014"/>
    <n v="2014"/>
    <n v="16341537"/>
    <n v="1"/>
    <x v="1"/>
    <s v="I"/>
    <n v="32"/>
    <n v="32"/>
    <n v="0"/>
    <n v="1"/>
  </r>
  <r>
    <x v="0"/>
    <x v="0"/>
    <s v="WA"/>
    <x v="6"/>
    <n v="2014"/>
    <n v="2014"/>
    <n v="18660774"/>
    <n v="1"/>
    <x v="0"/>
    <s v="I"/>
    <n v="11"/>
    <n v="11"/>
    <n v="0"/>
    <n v="50"/>
  </r>
  <r>
    <x v="0"/>
    <x v="0"/>
    <s v="WA"/>
    <x v="6"/>
    <n v="2014"/>
    <n v="2014"/>
    <n v="500246244"/>
    <n v="1"/>
    <x v="0"/>
    <s v="I"/>
    <n v="0"/>
    <n v="0"/>
    <n v="0"/>
    <n v="29"/>
  </r>
  <r>
    <x v="0"/>
    <x v="1"/>
    <s v="WA"/>
    <x v="6"/>
    <n v="2014"/>
    <n v="2014"/>
    <n v="18646689"/>
    <n v="1"/>
    <x v="1"/>
    <s v="I"/>
    <n v="10"/>
    <n v="10"/>
    <n v="0"/>
    <n v="64"/>
  </r>
  <r>
    <x v="0"/>
    <x v="0"/>
    <s v="WA"/>
    <x v="6"/>
    <n v="2014"/>
    <n v="2014"/>
    <n v="500209614"/>
    <n v="1"/>
    <x v="0"/>
    <s v="I"/>
    <n v="0"/>
    <n v="0"/>
    <n v="0"/>
    <n v="27"/>
  </r>
  <r>
    <x v="0"/>
    <x v="0"/>
    <s v="WA"/>
    <x v="6"/>
    <n v="2014"/>
    <n v="2014"/>
    <n v="15395368"/>
    <n v="1"/>
    <x v="0"/>
    <s v="I"/>
    <n v="17"/>
    <n v="17"/>
    <n v="0"/>
    <n v="530"/>
  </r>
  <r>
    <x v="0"/>
    <x v="0"/>
    <s v="WA"/>
    <x v="6"/>
    <n v="2014"/>
    <n v="2014"/>
    <n v="500291237"/>
    <n v="1"/>
    <x v="0"/>
    <s v="I"/>
    <n v="5"/>
    <n v="5"/>
    <n v="0"/>
    <n v="99"/>
  </r>
  <r>
    <x v="0"/>
    <x v="0"/>
    <s v="WA"/>
    <x v="6"/>
    <n v="2014"/>
    <n v="2014"/>
    <n v="16635696"/>
    <n v="1"/>
    <x v="0"/>
    <s v="I"/>
    <n v="0"/>
    <n v="0"/>
    <n v="0"/>
    <n v="121"/>
  </r>
  <r>
    <x v="0"/>
    <x v="0"/>
    <s v="WA"/>
    <x v="6"/>
    <n v="2014"/>
    <n v="2014"/>
    <n v="14424124"/>
    <n v="1"/>
    <x v="0"/>
    <s v="I"/>
    <n v="15"/>
    <n v="15"/>
    <n v="0"/>
    <n v="457"/>
  </r>
  <r>
    <x v="0"/>
    <x v="1"/>
    <s v="WA"/>
    <x v="7"/>
    <n v="2015"/>
    <n v="2015"/>
    <n v="355708855"/>
    <n v="1"/>
    <x v="1"/>
    <s v="I"/>
    <n v="22"/>
    <n v="22"/>
    <n v="0"/>
    <n v="84"/>
  </r>
  <r>
    <x v="0"/>
    <x v="0"/>
    <s v="WA"/>
    <x v="6"/>
    <n v="2015"/>
    <n v="2015"/>
    <n v="19716305"/>
    <n v="1"/>
    <x v="0"/>
    <s v="I"/>
    <n v="30"/>
    <n v="30"/>
    <n v="0"/>
    <n v="1502"/>
  </r>
  <r>
    <x v="0"/>
    <x v="0"/>
    <s v="WA"/>
    <x v="6"/>
    <n v="2015"/>
    <n v="2015"/>
    <n v="18631601"/>
    <n v="1"/>
    <x v="0"/>
    <s v="I"/>
    <n v="31"/>
    <n v="31"/>
    <n v="0"/>
    <n v="248"/>
  </r>
  <r>
    <x v="0"/>
    <x v="0"/>
    <s v="WA"/>
    <x v="6"/>
    <n v="2014"/>
    <n v="2014"/>
    <n v="15009954"/>
    <n v="1"/>
    <x v="0"/>
    <s v="I"/>
    <n v="39"/>
    <n v="39"/>
    <n v="0"/>
    <n v="594"/>
  </r>
  <r>
    <x v="1"/>
    <x v="0"/>
    <s v="WA"/>
    <x v="6"/>
    <n v="2014"/>
    <n v="2014"/>
    <n v="15137463"/>
    <n v="1"/>
    <x v="0"/>
    <s v="I"/>
    <n v="7"/>
    <n v="7"/>
    <n v="0"/>
    <n v="640"/>
  </r>
  <r>
    <x v="0"/>
    <x v="0"/>
    <s v="WA"/>
    <x v="7"/>
    <n v="2015"/>
    <n v="2015"/>
    <n v="15600266"/>
    <n v="1"/>
    <x v="0"/>
    <s v="I"/>
    <n v="4"/>
    <n v="4"/>
    <n v="0"/>
    <n v="102"/>
  </r>
  <r>
    <x v="0"/>
    <x v="0"/>
    <s v="WA"/>
    <x v="6"/>
    <n v="2014"/>
    <n v="2014"/>
    <n v="15145755"/>
    <n v="1"/>
    <x v="0"/>
    <s v="I"/>
    <n v="6"/>
    <n v="6"/>
    <n v="0"/>
    <n v="60"/>
  </r>
  <r>
    <x v="0"/>
    <x v="1"/>
    <s v="WA"/>
    <x v="6"/>
    <n v="2014"/>
    <n v="2014"/>
    <n v="500034493"/>
    <n v="1"/>
    <x v="1"/>
    <s v="I"/>
    <n v="6"/>
    <n v="6"/>
    <n v="0"/>
    <n v="5"/>
  </r>
  <r>
    <x v="0"/>
    <x v="0"/>
    <s v="WA"/>
    <x v="7"/>
    <n v="2015"/>
    <n v="2015"/>
    <n v="19125812"/>
    <n v="1"/>
    <x v="0"/>
    <s v="I"/>
    <n v="16"/>
    <n v="16"/>
    <n v="0"/>
    <n v="880"/>
  </r>
  <r>
    <x v="0"/>
    <x v="1"/>
    <s v="WA"/>
    <x v="7"/>
    <n v="2015"/>
    <n v="2015"/>
    <n v="19020154"/>
    <n v="1"/>
    <x v="1"/>
    <s v="I"/>
    <n v="7"/>
    <n v="7"/>
    <n v="0"/>
    <n v="40"/>
  </r>
  <r>
    <x v="0"/>
    <x v="1"/>
    <s v="WA"/>
    <x v="6"/>
    <n v="2015"/>
    <n v="2015"/>
    <n v="500144825"/>
    <n v="1"/>
    <x v="1"/>
    <s v="I"/>
    <n v="21"/>
    <n v="21"/>
    <n v="0"/>
    <n v="15"/>
  </r>
  <r>
    <x v="0"/>
    <x v="1"/>
    <s v="WA"/>
    <x v="7"/>
    <n v="2015"/>
    <n v="2015"/>
    <n v="435974407"/>
    <n v="1"/>
    <x v="1"/>
    <s v="I"/>
    <n v="33"/>
    <n v="33"/>
    <n v="0"/>
    <n v="2"/>
  </r>
  <r>
    <x v="0"/>
    <x v="0"/>
    <s v="WA"/>
    <x v="7"/>
    <n v="2015"/>
    <n v="2015"/>
    <n v="500275599"/>
    <n v="1"/>
    <x v="0"/>
    <s v="I"/>
    <n v="0"/>
    <n v="0"/>
    <n v="0"/>
    <n v="54"/>
  </r>
  <r>
    <x v="0"/>
    <x v="0"/>
    <s v="WA"/>
    <x v="6"/>
    <n v="2014"/>
    <n v="2014"/>
    <n v="500083981"/>
    <n v="1"/>
    <x v="0"/>
    <s v="I"/>
    <n v="9"/>
    <n v="9"/>
    <n v="0"/>
    <n v="165"/>
  </r>
  <r>
    <x v="0"/>
    <x v="0"/>
    <s v="WA"/>
    <x v="6"/>
    <n v="2014"/>
    <n v="2014"/>
    <n v="15449918"/>
    <n v="1"/>
    <x v="0"/>
    <s v="I"/>
    <n v="7"/>
    <n v="7"/>
    <n v="0"/>
    <n v="147"/>
  </r>
  <r>
    <x v="0"/>
    <x v="0"/>
    <s v="WA"/>
    <x v="6"/>
    <n v="2014"/>
    <n v="2014"/>
    <n v="500194192"/>
    <n v="1"/>
    <x v="0"/>
    <s v="I"/>
    <n v="4"/>
    <n v="4"/>
    <n v="0"/>
    <n v="23"/>
  </r>
  <r>
    <x v="0"/>
    <x v="0"/>
    <s v="WA"/>
    <x v="6"/>
    <n v="2014"/>
    <n v="2014"/>
    <n v="500008854"/>
    <n v="1"/>
    <x v="0"/>
    <s v="I"/>
    <n v="26"/>
    <n v="26"/>
    <n v="0"/>
    <n v="124"/>
  </r>
  <r>
    <x v="0"/>
    <x v="1"/>
    <s v="WA"/>
    <x v="6"/>
    <n v="2014"/>
    <n v="2014"/>
    <n v="500221351"/>
    <n v="1"/>
    <x v="1"/>
    <s v="I"/>
    <n v="29"/>
    <n v="29"/>
    <n v="0"/>
    <n v="138"/>
  </r>
  <r>
    <x v="0"/>
    <x v="0"/>
    <s v="WA"/>
    <x v="6"/>
    <n v="2014"/>
    <n v="2014"/>
    <n v="500207818"/>
    <n v="1"/>
    <x v="0"/>
    <s v="I"/>
    <n v="4"/>
    <n v="4"/>
    <n v="0"/>
    <n v="46"/>
  </r>
  <r>
    <x v="0"/>
    <x v="0"/>
    <s v="WA"/>
    <x v="7"/>
    <n v="2015"/>
    <n v="2015"/>
    <n v="338515223"/>
    <n v="1"/>
    <x v="0"/>
    <s v="I"/>
    <n v="37"/>
    <n v="37"/>
    <n v="0"/>
    <n v="240"/>
  </r>
  <r>
    <x v="0"/>
    <x v="0"/>
    <s v="WA"/>
    <x v="7"/>
    <n v="2015"/>
    <n v="2015"/>
    <n v="367459251"/>
    <n v="1"/>
    <x v="0"/>
    <s v="I"/>
    <n v="33"/>
    <n v="33"/>
    <n v="0"/>
    <n v="130"/>
  </r>
  <r>
    <x v="0"/>
    <x v="1"/>
    <s v="WA"/>
    <x v="7"/>
    <n v="2015"/>
    <n v="2015"/>
    <n v="420854414"/>
    <n v="1"/>
    <x v="1"/>
    <s v="I"/>
    <n v="10"/>
    <n v="10"/>
    <n v="0"/>
    <n v="33"/>
  </r>
  <r>
    <x v="0"/>
    <x v="0"/>
    <s v="WA"/>
    <x v="7"/>
    <n v="2015"/>
    <n v="2015"/>
    <n v="500150409"/>
    <n v="1"/>
    <x v="0"/>
    <s v="I"/>
    <n v="26"/>
    <n v="26"/>
    <n v="0"/>
    <n v="826"/>
  </r>
  <r>
    <x v="0"/>
    <x v="0"/>
    <s v="WA"/>
    <x v="7"/>
    <n v="2015"/>
    <n v="2015"/>
    <n v="15694529"/>
    <n v="1"/>
    <x v="0"/>
    <s v="I"/>
    <n v="26"/>
    <n v="26"/>
    <n v="0"/>
    <n v="46"/>
  </r>
  <r>
    <x v="1"/>
    <x v="1"/>
    <s v="WA"/>
    <x v="7"/>
    <n v="2015"/>
    <n v="2015"/>
    <n v="500293941"/>
    <n v="1"/>
    <x v="1"/>
    <s v="I"/>
    <n v="30"/>
    <n v="30"/>
    <n v="0"/>
    <n v="175"/>
  </r>
  <r>
    <x v="0"/>
    <x v="0"/>
    <s v="WA"/>
    <x v="7"/>
    <n v="2015"/>
    <n v="2015"/>
    <n v="16793426"/>
    <n v="1"/>
    <x v="0"/>
    <s v="I"/>
    <n v="31"/>
    <n v="31"/>
    <n v="0"/>
    <n v="50"/>
  </r>
  <r>
    <x v="0"/>
    <x v="1"/>
    <s v="WA"/>
    <x v="7"/>
    <n v="2015"/>
    <n v="2015"/>
    <n v="500020025"/>
    <n v="1"/>
    <x v="1"/>
    <s v="I"/>
    <n v="35"/>
    <n v="35"/>
    <n v="0"/>
    <n v="107"/>
  </r>
  <r>
    <x v="0"/>
    <x v="0"/>
    <s v="WA"/>
    <x v="7"/>
    <n v="2015"/>
    <n v="2015"/>
    <n v="15385226"/>
    <n v="1"/>
    <x v="0"/>
    <s v="I"/>
    <n v="31"/>
    <n v="31"/>
    <n v="0"/>
    <n v="17"/>
  </r>
  <r>
    <x v="0"/>
    <x v="1"/>
    <s v="WA"/>
    <x v="7"/>
    <n v="2015"/>
    <n v="2015"/>
    <n v="15930685"/>
    <n v="1"/>
    <x v="1"/>
    <s v="I"/>
    <n v="28"/>
    <n v="28"/>
    <n v="0"/>
    <n v="92"/>
  </r>
  <r>
    <x v="0"/>
    <x v="0"/>
    <s v="WA"/>
    <x v="7"/>
    <n v="2015"/>
    <n v="2015"/>
    <n v="15941432"/>
    <n v="1"/>
    <x v="0"/>
    <s v="I"/>
    <n v="14"/>
    <n v="14"/>
    <n v="0"/>
    <n v="197"/>
  </r>
  <r>
    <x v="0"/>
    <x v="0"/>
    <s v="WA"/>
    <x v="7"/>
    <n v="2015"/>
    <n v="2015"/>
    <n v="15348572"/>
    <n v="1"/>
    <x v="0"/>
    <s v="I"/>
    <n v="31"/>
    <n v="31"/>
    <n v="0"/>
    <n v="10"/>
  </r>
  <r>
    <x v="0"/>
    <x v="0"/>
    <s v="WA"/>
    <x v="7"/>
    <n v="2015"/>
    <n v="2015"/>
    <n v="14767695"/>
    <n v="1"/>
    <x v="0"/>
    <s v="I"/>
    <n v="3"/>
    <n v="3"/>
    <n v="0"/>
    <n v="7"/>
  </r>
  <r>
    <x v="0"/>
    <x v="1"/>
    <s v="WA"/>
    <x v="7"/>
    <n v="2015"/>
    <n v="2015"/>
    <n v="17151563"/>
    <n v="1"/>
    <x v="1"/>
    <s v="I"/>
    <n v="34"/>
    <n v="34"/>
    <n v="0"/>
    <n v="1"/>
  </r>
  <r>
    <x v="0"/>
    <x v="0"/>
    <s v="WA"/>
    <x v="7"/>
    <n v="2015"/>
    <n v="2015"/>
    <n v="14597249"/>
    <n v="1"/>
    <x v="0"/>
    <s v="I"/>
    <n v="32"/>
    <n v="32"/>
    <n v="0"/>
    <n v="250"/>
  </r>
  <r>
    <x v="0"/>
    <x v="1"/>
    <s v="WA"/>
    <x v="7"/>
    <n v="2015"/>
    <n v="2015"/>
    <n v="500054382"/>
    <n v="1"/>
    <x v="1"/>
    <s v="I"/>
    <n v="0"/>
    <n v="0"/>
    <n v="0"/>
    <n v="8"/>
  </r>
  <r>
    <x v="0"/>
    <x v="0"/>
    <s v="WA"/>
    <x v="7"/>
    <n v="2015"/>
    <n v="2015"/>
    <n v="17094861"/>
    <n v="1"/>
    <x v="0"/>
    <s v="I"/>
    <n v="33"/>
    <n v="33"/>
    <n v="0"/>
    <n v="150"/>
  </r>
  <r>
    <x v="0"/>
    <x v="1"/>
    <s v="WA"/>
    <x v="7"/>
    <n v="2015"/>
    <n v="2015"/>
    <n v="15421398"/>
    <n v="1"/>
    <x v="1"/>
    <s v="I"/>
    <n v="34"/>
    <n v="34"/>
    <n v="0"/>
    <n v="107"/>
  </r>
  <r>
    <x v="0"/>
    <x v="0"/>
    <s v="WA"/>
    <x v="7"/>
    <n v="2015"/>
    <n v="2015"/>
    <n v="17796381"/>
    <n v="1"/>
    <x v="0"/>
    <s v="I"/>
    <n v="38"/>
    <n v="38"/>
    <n v="0"/>
    <n v="3515"/>
  </r>
  <r>
    <x v="0"/>
    <x v="0"/>
    <s v="WA"/>
    <x v="7"/>
    <n v="2015"/>
    <n v="2015"/>
    <n v="18288657"/>
    <n v="1"/>
    <x v="0"/>
    <s v="I"/>
    <n v="32"/>
    <n v="32"/>
    <n v="0"/>
    <n v="110"/>
  </r>
  <r>
    <x v="0"/>
    <x v="0"/>
    <s v="WA"/>
    <x v="7"/>
    <n v="2015"/>
    <n v="2015"/>
    <n v="18506782"/>
    <n v="1"/>
    <x v="0"/>
    <s v="I"/>
    <n v="31"/>
    <n v="31"/>
    <n v="0"/>
    <n v="91"/>
  </r>
  <r>
    <x v="0"/>
    <x v="0"/>
    <s v="WA"/>
    <x v="7"/>
    <n v="2015"/>
    <n v="2015"/>
    <n v="17733581"/>
    <n v="1"/>
    <x v="0"/>
    <s v="I"/>
    <n v="33"/>
    <n v="33"/>
    <n v="0"/>
    <n v="59"/>
  </r>
  <r>
    <x v="0"/>
    <x v="0"/>
    <s v="WA"/>
    <x v="7"/>
    <n v="2015"/>
    <n v="2015"/>
    <n v="18346033"/>
    <n v="1"/>
    <x v="0"/>
    <s v="I"/>
    <n v="7"/>
    <n v="7"/>
    <n v="0"/>
    <n v="16"/>
  </r>
  <r>
    <x v="0"/>
    <x v="0"/>
    <s v="WA"/>
    <x v="7"/>
    <n v="2015"/>
    <n v="2015"/>
    <n v="500127194"/>
    <n v="1"/>
    <x v="0"/>
    <s v="I"/>
    <n v="31"/>
    <n v="31"/>
    <n v="0"/>
    <n v="49"/>
  </r>
  <r>
    <x v="0"/>
    <x v="1"/>
    <s v="WA"/>
    <x v="7"/>
    <n v="2015"/>
    <n v="2015"/>
    <n v="18054241"/>
    <n v="1"/>
    <x v="1"/>
    <s v="I"/>
    <n v="31"/>
    <n v="31"/>
    <n v="0"/>
    <n v="4"/>
  </r>
  <r>
    <x v="0"/>
    <x v="0"/>
    <s v="WA"/>
    <x v="0"/>
    <n v="2009"/>
    <n v="2009"/>
    <n v="19695392"/>
    <n v="1"/>
    <x v="0"/>
    <s v="I"/>
    <n v="31"/>
    <n v="31"/>
    <n v="0"/>
    <n v="10"/>
  </r>
  <r>
    <x v="0"/>
    <x v="0"/>
    <s v="WA"/>
    <x v="0"/>
    <n v="2009"/>
    <n v="2009"/>
    <n v="17635267"/>
    <n v="1"/>
    <x v="0"/>
    <s v="I"/>
    <n v="9"/>
    <n v="9"/>
    <n v="0"/>
    <n v="370"/>
  </r>
  <r>
    <x v="1"/>
    <x v="1"/>
    <s v="WA"/>
    <x v="1"/>
    <n v="2009"/>
    <n v="2009"/>
    <n v="500006679"/>
    <n v="6"/>
    <x v="1"/>
    <s v="I"/>
    <n v="183"/>
    <n v="30.5"/>
    <n v="0"/>
    <n v="51"/>
  </r>
  <r>
    <x v="0"/>
    <x v="1"/>
    <s v="WA"/>
    <x v="1"/>
    <n v="2009"/>
    <n v="2009"/>
    <n v="18103337"/>
    <n v="1"/>
    <x v="1"/>
    <s v="I"/>
    <n v="34"/>
    <n v="34"/>
    <n v="0"/>
    <n v="2"/>
  </r>
  <r>
    <x v="0"/>
    <x v="0"/>
    <s v="WA"/>
    <x v="1"/>
    <n v="2009"/>
    <n v="2009"/>
    <n v="19882059"/>
    <n v="1"/>
    <x v="0"/>
    <s v="I"/>
    <n v="8"/>
    <n v="8"/>
    <n v="0"/>
    <n v="360"/>
  </r>
  <r>
    <x v="0"/>
    <x v="1"/>
    <s v="WA"/>
    <x v="1"/>
    <n v="2009"/>
    <n v="2009"/>
    <n v="420249617"/>
    <n v="1"/>
    <x v="1"/>
    <s v="I"/>
    <n v="0"/>
    <n v="0"/>
    <n v="0"/>
    <n v="2"/>
  </r>
  <r>
    <x v="0"/>
    <x v="1"/>
    <s v="WA"/>
    <x v="1"/>
    <n v="2009"/>
    <n v="2009"/>
    <n v="16208423"/>
    <n v="1"/>
    <x v="1"/>
    <s v="I"/>
    <n v="34"/>
    <n v="34"/>
    <n v="0"/>
    <n v="11"/>
  </r>
  <r>
    <x v="0"/>
    <x v="1"/>
    <s v="WA"/>
    <x v="1"/>
    <n v="2009"/>
    <n v="2009"/>
    <n v="15895883"/>
    <n v="2"/>
    <x v="1"/>
    <s v="I"/>
    <n v="63"/>
    <n v="31.5"/>
    <n v="0"/>
    <n v="195"/>
  </r>
  <r>
    <x v="0"/>
    <x v="0"/>
    <s v="WA"/>
    <x v="1"/>
    <n v="2009"/>
    <n v="2009"/>
    <n v="15691666"/>
    <n v="2"/>
    <x v="0"/>
    <s v="I"/>
    <n v="64"/>
    <n v="32"/>
    <n v="0"/>
    <n v="166"/>
  </r>
  <r>
    <x v="0"/>
    <x v="1"/>
    <s v="WA"/>
    <x v="1"/>
    <n v="2009"/>
    <n v="2009"/>
    <n v="15937954"/>
    <n v="2"/>
    <x v="1"/>
    <s v="I"/>
    <n v="47"/>
    <n v="23.5"/>
    <n v="0"/>
    <n v="87"/>
  </r>
  <r>
    <x v="0"/>
    <x v="0"/>
    <s v="WA"/>
    <x v="1"/>
    <n v="2009"/>
    <n v="2009"/>
    <n v="15901709"/>
    <n v="1"/>
    <x v="0"/>
    <s v="I"/>
    <n v="0"/>
    <n v="0"/>
    <n v="0"/>
    <n v="47"/>
  </r>
  <r>
    <x v="0"/>
    <x v="0"/>
    <s v="WA"/>
    <x v="1"/>
    <n v="2009"/>
    <n v="2009"/>
    <n v="16307205"/>
    <n v="1"/>
    <x v="0"/>
    <s v="I"/>
    <n v="6"/>
    <n v="6"/>
    <n v="0"/>
    <n v="2310"/>
  </r>
  <r>
    <x v="1"/>
    <x v="1"/>
    <s v="WA"/>
    <x v="1"/>
    <n v="2009"/>
    <n v="2009"/>
    <n v="15916899"/>
    <n v="2"/>
    <x v="1"/>
    <s v="I"/>
    <n v="56"/>
    <n v="28"/>
    <n v="0"/>
    <n v="536"/>
  </r>
  <r>
    <x v="0"/>
    <x v="0"/>
    <s v="WA"/>
    <x v="1"/>
    <n v="2009"/>
    <n v="2009"/>
    <n v="15625900"/>
    <n v="3"/>
    <x v="0"/>
    <s v="I"/>
    <n v="93"/>
    <n v="31"/>
    <n v="0"/>
    <n v="240"/>
  </r>
  <r>
    <x v="0"/>
    <x v="1"/>
    <s v="WA"/>
    <x v="1"/>
    <n v="2009"/>
    <n v="2009"/>
    <n v="15656471"/>
    <n v="8"/>
    <x v="1"/>
    <s v="I"/>
    <n v="244"/>
    <n v="30.5"/>
    <n v="0"/>
    <n v="44"/>
  </r>
  <r>
    <x v="0"/>
    <x v="0"/>
    <s v="WA"/>
    <x v="1"/>
    <n v="2009"/>
    <n v="2009"/>
    <n v="14905164"/>
    <n v="2"/>
    <x v="0"/>
    <s v="I"/>
    <n v="66"/>
    <n v="33"/>
    <n v="0"/>
    <n v="349"/>
  </r>
  <r>
    <x v="0"/>
    <x v="1"/>
    <s v="WA"/>
    <x v="1"/>
    <n v="2009"/>
    <n v="2009"/>
    <n v="430272215"/>
    <n v="1"/>
    <x v="1"/>
    <s v="I"/>
    <n v="34"/>
    <n v="34"/>
    <n v="0"/>
    <n v="215"/>
  </r>
  <r>
    <x v="0"/>
    <x v="1"/>
    <s v="WA"/>
    <x v="1"/>
    <n v="2009"/>
    <n v="2009"/>
    <n v="500181001"/>
    <n v="1"/>
    <x v="1"/>
    <s v="I"/>
    <n v="0"/>
    <n v="0"/>
    <n v="0"/>
    <n v="154"/>
  </r>
  <r>
    <x v="0"/>
    <x v="0"/>
    <s v="WA"/>
    <x v="1"/>
    <n v="2009"/>
    <n v="2009"/>
    <n v="15459997"/>
    <n v="3"/>
    <x v="0"/>
    <s v="I"/>
    <n v="62"/>
    <n v="20.666666666666664"/>
    <n v="0"/>
    <n v="2810"/>
  </r>
  <r>
    <x v="0"/>
    <x v="0"/>
    <s v="WA"/>
    <x v="1"/>
    <n v="2009"/>
    <n v="2009"/>
    <n v="14942229"/>
    <n v="2"/>
    <x v="0"/>
    <s v="I"/>
    <n v="67"/>
    <n v="33.5"/>
    <n v="0"/>
    <n v="2700"/>
  </r>
  <r>
    <x v="0"/>
    <x v="0"/>
    <s v="WA"/>
    <x v="1"/>
    <n v="2009"/>
    <n v="2009"/>
    <n v="15221045"/>
    <n v="6"/>
    <x v="0"/>
    <s v="I"/>
    <n v="185"/>
    <n v="30.833333333333332"/>
    <n v="0"/>
    <n v="320"/>
  </r>
  <r>
    <x v="0"/>
    <x v="1"/>
    <s v="WA"/>
    <x v="1"/>
    <n v="2009"/>
    <n v="2009"/>
    <n v="14364472"/>
    <n v="3"/>
    <x v="1"/>
    <s v="I"/>
    <n v="62"/>
    <n v="20.666666666666664"/>
    <n v="0"/>
    <n v="214"/>
  </r>
  <r>
    <x v="0"/>
    <x v="0"/>
    <s v="WA"/>
    <x v="1"/>
    <n v="2009"/>
    <n v="2009"/>
    <n v="500036794"/>
    <n v="1"/>
    <x v="0"/>
    <s v="I"/>
    <n v="31"/>
    <n v="31"/>
    <n v="0"/>
    <n v="85"/>
  </r>
  <r>
    <x v="0"/>
    <x v="0"/>
    <s v="WA"/>
    <x v="1"/>
    <n v="2009"/>
    <n v="2009"/>
    <n v="14399104"/>
    <n v="1"/>
    <x v="0"/>
    <s v="I"/>
    <n v="0"/>
    <n v="0"/>
    <n v="0"/>
    <n v="1140"/>
  </r>
  <r>
    <x v="0"/>
    <x v="0"/>
    <s v="WA"/>
    <x v="1"/>
    <n v="2009"/>
    <n v="2009"/>
    <n v="16586896"/>
    <n v="1"/>
    <x v="0"/>
    <s v="I"/>
    <n v="1"/>
    <n v="1"/>
    <n v="0"/>
    <n v="90"/>
  </r>
  <r>
    <x v="0"/>
    <x v="1"/>
    <s v="WA"/>
    <x v="1"/>
    <n v="2009"/>
    <n v="2009"/>
    <n v="500028944"/>
    <n v="1"/>
    <x v="1"/>
    <s v="I"/>
    <n v="0"/>
    <n v="0"/>
    <n v="0"/>
    <n v="2"/>
  </r>
  <r>
    <x v="0"/>
    <x v="0"/>
    <s v="WA"/>
    <x v="1"/>
    <n v="2009"/>
    <n v="2009"/>
    <n v="19625074"/>
    <n v="2"/>
    <x v="0"/>
    <s v="I"/>
    <n v="40"/>
    <n v="20"/>
    <n v="0"/>
    <n v="160"/>
  </r>
  <r>
    <x v="0"/>
    <x v="0"/>
    <s v="WA"/>
    <x v="1"/>
    <n v="2009"/>
    <n v="2009"/>
    <n v="19710809"/>
    <n v="1"/>
    <x v="0"/>
    <s v="I"/>
    <n v="31"/>
    <n v="31"/>
    <n v="0"/>
    <n v="480"/>
  </r>
  <r>
    <x v="0"/>
    <x v="0"/>
    <s v="WA"/>
    <x v="1"/>
    <n v="2009"/>
    <n v="2009"/>
    <n v="18671618"/>
    <n v="1"/>
    <x v="0"/>
    <s v="I"/>
    <n v="29"/>
    <n v="29"/>
    <n v="0"/>
    <n v="4040"/>
  </r>
  <r>
    <x v="0"/>
    <x v="1"/>
    <s v="WA"/>
    <x v="1"/>
    <n v="2009"/>
    <n v="2009"/>
    <n v="355708803"/>
    <n v="1"/>
    <x v="1"/>
    <s v="I"/>
    <n v="0"/>
    <n v="0"/>
    <n v="0"/>
    <n v="1"/>
  </r>
  <r>
    <x v="0"/>
    <x v="0"/>
    <s v="WA"/>
    <x v="1"/>
    <n v="2009"/>
    <n v="2009"/>
    <n v="17958881"/>
    <n v="1"/>
    <x v="0"/>
    <s v="I"/>
    <n v="0"/>
    <n v="0"/>
    <n v="0"/>
    <n v="87"/>
  </r>
  <r>
    <x v="0"/>
    <x v="1"/>
    <s v="WA"/>
    <x v="1"/>
    <n v="2009"/>
    <n v="2009"/>
    <n v="16168743"/>
    <n v="1"/>
    <x v="1"/>
    <s v="I"/>
    <n v="9"/>
    <n v="9"/>
    <n v="0"/>
    <n v="25"/>
  </r>
  <r>
    <x v="0"/>
    <x v="1"/>
    <s v="WA"/>
    <x v="1"/>
    <n v="2009"/>
    <n v="2009"/>
    <n v="18123625"/>
    <n v="1"/>
    <x v="1"/>
    <s v="I"/>
    <n v="7"/>
    <n v="7"/>
    <n v="0"/>
    <n v="3"/>
  </r>
  <r>
    <x v="0"/>
    <x v="1"/>
    <s v="WA"/>
    <x v="1"/>
    <n v="2009"/>
    <n v="2009"/>
    <n v="17785094"/>
    <n v="1"/>
    <x v="1"/>
    <s v="I"/>
    <n v="11"/>
    <n v="11"/>
    <n v="0"/>
    <n v="5"/>
  </r>
  <r>
    <x v="0"/>
    <x v="0"/>
    <s v="WA"/>
    <x v="1"/>
    <n v="2009"/>
    <n v="2009"/>
    <n v="16866886"/>
    <n v="2"/>
    <x v="0"/>
    <s v="I"/>
    <n v="46"/>
    <n v="23"/>
    <n v="0"/>
    <n v="336"/>
  </r>
  <r>
    <x v="0"/>
    <x v="1"/>
    <s v="WA"/>
    <x v="1"/>
    <n v="2009"/>
    <n v="2009"/>
    <n v="500121200"/>
    <n v="1"/>
    <x v="1"/>
    <s v="I"/>
    <n v="9"/>
    <n v="9"/>
    <n v="0"/>
    <n v="1"/>
  </r>
  <r>
    <x v="0"/>
    <x v="0"/>
    <s v="WA"/>
    <x v="1"/>
    <n v="2009"/>
    <n v="2009"/>
    <n v="361756814"/>
    <n v="2"/>
    <x v="0"/>
    <s v="I"/>
    <n v="29"/>
    <n v="14.5"/>
    <n v="0"/>
    <n v="1510"/>
  </r>
  <r>
    <x v="0"/>
    <x v="1"/>
    <s v="WA"/>
    <x v="1"/>
    <n v="2009"/>
    <n v="2009"/>
    <n v="500102302"/>
    <n v="1"/>
    <x v="1"/>
    <s v="I"/>
    <n v="0"/>
    <n v="0"/>
    <n v="0"/>
    <n v="83"/>
  </r>
  <r>
    <x v="0"/>
    <x v="0"/>
    <s v="WA"/>
    <x v="1"/>
    <n v="2009"/>
    <n v="2009"/>
    <n v="17049575"/>
    <n v="1"/>
    <x v="0"/>
    <s v="I"/>
    <n v="17"/>
    <n v="17"/>
    <n v="0"/>
    <n v="810"/>
  </r>
  <r>
    <x v="1"/>
    <x v="0"/>
    <s v="WA"/>
    <x v="1"/>
    <n v="2009"/>
    <n v="2009"/>
    <n v="16645274"/>
    <n v="2"/>
    <x v="0"/>
    <s v="I"/>
    <n v="62"/>
    <n v="31"/>
    <n v="0"/>
    <n v="4"/>
  </r>
  <r>
    <x v="0"/>
    <x v="0"/>
    <s v="WA"/>
    <x v="1"/>
    <n v="2009"/>
    <n v="2009"/>
    <n v="18212100"/>
    <n v="1"/>
    <x v="0"/>
    <s v="I"/>
    <n v="17"/>
    <n v="17"/>
    <n v="0"/>
    <n v="560"/>
  </r>
  <r>
    <x v="0"/>
    <x v="1"/>
    <s v="WA"/>
    <x v="1"/>
    <n v="2009"/>
    <n v="2009"/>
    <n v="16828965"/>
    <n v="1"/>
    <x v="1"/>
    <s v="I"/>
    <n v="19"/>
    <n v="19"/>
    <n v="0"/>
    <n v="67"/>
  </r>
  <r>
    <x v="0"/>
    <x v="0"/>
    <s v="WA"/>
    <x v="1"/>
    <n v="2009"/>
    <n v="2009"/>
    <n v="16526344"/>
    <n v="1"/>
    <x v="0"/>
    <s v="I"/>
    <n v="11"/>
    <n v="11"/>
    <n v="0"/>
    <n v="150"/>
  </r>
  <r>
    <x v="0"/>
    <x v="0"/>
    <s v="WA"/>
    <x v="1"/>
    <n v="2009"/>
    <n v="2009"/>
    <n v="16896952"/>
    <n v="1"/>
    <x v="0"/>
    <s v="I"/>
    <n v="8"/>
    <n v="8"/>
    <n v="0"/>
    <n v="10"/>
  </r>
  <r>
    <x v="0"/>
    <x v="0"/>
    <s v="WA"/>
    <x v="1"/>
    <n v="2009"/>
    <n v="2009"/>
    <n v="16565225"/>
    <n v="1"/>
    <x v="0"/>
    <s v="I"/>
    <n v="0"/>
    <n v="0"/>
    <n v="0"/>
    <n v="1120"/>
  </r>
  <r>
    <x v="0"/>
    <x v="0"/>
    <s v="WA"/>
    <x v="1"/>
    <n v="2009"/>
    <n v="2009"/>
    <n v="500148347"/>
    <n v="2"/>
    <x v="0"/>
    <s v="I"/>
    <n v="33"/>
    <n v="16.5"/>
    <n v="0"/>
    <n v="118"/>
  </r>
  <r>
    <x v="1"/>
    <x v="0"/>
    <s v="WA"/>
    <x v="1"/>
    <n v="2009"/>
    <n v="2009"/>
    <n v="14598489"/>
    <n v="2"/>
    <x v="0"/>
    <s v="I"/>
    <n v="44"/>
    <n v="22"/>
    <n v="0"/>
    <n v="560"/>
  </r>
  <r>
    <x v="0"/>
    <x v="0"/>
    <s v="WA"/>
    <x v="1"/>
    <n v="2009"/>
    <n v="2009"/>
    <n v="500197864"/>
    <n v="3"/>
    <x v="0"/>
    <s v="I"/>
    <n v="90"/>
    <n v="30"/>
    <n v="0"/>
    <n v="135"/>
  </r>
  <r>
    <x v="0"/>
    <x v="0"/>
    <s v="WA"/>
    <x v="1"/>
    <n v="2009"/>
    <n v="2009"/>
    <n v="19278843"/>
    <n v="1"/>
    <x v="2"/>
    <s v="I"/>
    <n v="5"/>
    <n v="5"/>
    <n v="0"/>
    <n v="99370"/>
  </r>
  <r>
    <x v="0"/>
    <x v="0"/>
    <s v="WA"/>
    <x v="1"/>
    <n v="2009"/>
    <n v="2009"/>
    <n v="16122679"/>
    <n v="1"/>
    <x v="0"/>
    <s v="I"/>
    <n v="3"/>
    <n v="3"/>
    <n v="0"/>
    <n v="78"/>
  </r>
  <r>
    <x v="0"/>
    <x v="0"/>
    <s v="WA"/>
    <x v="1"/>
    <n v="2009"/>
    <n v="2009"/>
    <n v="438912200"/>
    <n v="1"/>
    <x v="0"/>
    <s v="I"/>
    <n v="19"/>
    <n v="19"/>
    <n v="0"/>
    <n v="210"/>
  </r>
  <r>
    <x v="0"/>
    <x v="0"/>
    <s v="WA"/>
    <x v="1"/>
    <n v="2009"/>
    <n v="2009"/>
    <n v="500178955"/>
    <n v="1"/>
    <x v="0"/>
    <s v="I"/>
    <n v="8"/>
    <n v="8"/>
    <n v="0"/>
    <n v="480"/>
  </r>
  <r>
    <x v="0"/>
    <x v="0"/>
    <s v="WA"/>
    <x v="1"/>
    <n v="2009"/>
    <n v="2009"/>
    <n v="19572988"/>
    <n v="1"/>
    <x v="0"/>
    <s v="I"/>
    <n v="0"/>
    <n v="0"/>
    <n v="0"/>
    <n v="120"/>
  </r>
  <r>
    <x v="0"/>
    <x v="0"/>
    <s v="WA"/>
    <x v="1"/>
    <n v="2009"/>
    <n v="2009"/>
    <n v="16156620"/>
    <n v="1"/>
    <x v="0"/>
    <s v="I"/>
    <n v="5"/>
    <n v="5"/>
    <n v="0"/>
    <n v="248"/>
  </r>
  <r>
    <x v="0"/>
    <x v="0"/>
    <s v="WA"/>
    <x v="1"/>
    <n v="2009"/>
    <n v="2009"/>
    <n v="16170154"/>
    <n v="2"/>
    <x v="0"/>
    <s v="I"/>
    <n v="31"/>
    <n v="15.5"/>
    <n v="0"/>
    <n v="332"/>
  </r>
  <r>
    <x v="0"/>
    <x v="1"/>
    <s v="WA"/>
    <x v="1"/>
    <n v="2009"/>
    <n v="2009"/>
    <n v="19551194"/>
    <n v="1"/>
    <x v="1"/>
    <s v="I"/>
    <n v="34"/>
    <n v="34"/>
    <n v="0"/>
    <n v="6"/>
  </r>
  <r>
    <x v="0"/>
    <x v="0"/>
    <s v="WA"/>
    <x v="1"/>
    <n v="2009"/>
    <n v="2009"/>
    <n v="14152225"/>
    <n v="1"/>
    <x v="0"/>
    <s v="I"/>
    <n v="0"/>
    <n v="0"/>
    <n v="0"/>
    <n v="18"/>
  </r>
  <r>
    <x v="0"/>
    <x v="1"/>
    <s v="WA"/>
    <x v="1"/>
    <n v="2009"/>
    <n v="2009"/>
    <n v="17457739"/>
    <n v="1"/>
    <x v="1"/>
    <s v="I"/>
    <n v="26"/>
    <n v="26"/>
    <n v="0"/>
    <n v="87"/>
  </r>
  <r>
    <x v="0"/>
    <x v="1"/>
    <s v="WA"/>
    <x v="1"/>
    <n v="2009"/>
    <n v="2009"/>
    <n v="14430995"/>
    <n v="1"/>
    <x v="1"/>
    <s v="I"/>
    <n v="0"/>
    <n v="0"/>
    <n v="0"/>
    <n v="1"/>
  </r>
  <r>
    <x v="0"/>
    <x v="1"/>
    <s v="WA"/>
    <x v="1"/>
    <n v="2009"/>
    <n v="2009"/>
    <n v="19386809"/>
    <n v="1"/>
    <x v="1"/>
    <s v="I"/>
    <n v="4"/>
    <n v="4"/>
    <n v="0"/>
    <n v="20"/>
  </r>
  <r>
    <x v="0"/>
    <x v="0"/>
    <s v="WA"/>
    <x v="1"/>
    <n v="2009"/>
    <n v="2009"/>
    <n v="19360206"/>
    <n v="1"/>
    <x v="0"/>
    <s v="I"/>
    <n v="2"/>
    <n v="2"/>
    <n v="0"/>
    <n v="10"/>
  </r>
  <r>
    <x v="0"/>
    <x v="0"/>
    <s v="WA"/>
    <x v="1"/>
    <n v="2009"/>
    <n v="2009"/>
    <n v="19240909"/>
    <n v="2"/>
    <x v="0"/>
    <s v="I"/>
    <n v="46"/>
    <n v="23"/>
    <n v="0"/>
    <n v="116"/>
  </r>
  <r>
    <x v="0"/>
    <x v="1"/>
    <s v="WA"/>
    <x v="1"/>
    <n v="2009"/>
    <n v="2009"/>
    <n v="19407137"/>
    <n v="1"/>
    <x v="1"/>
    <s v="I"/>
    <n v="3"/>
    <n v="3"/>
    <n v="0"/>
    <n v="3"/>
  </r>
  <r>
    <x v="0"/>
    <x v="0"/>
    <s v="WA"/>
    <x v="1"/>
    <n v="2009"/>
    <n v="2009"/>
    <n v="16172949"/>
    <n v="1"/>
    <x v="0"/>
    <s v="I"/>
    <n v="0"/>
    <n v="0"/>
    <n v="0"/>
    <n v="27"/>
  </r>
  <r>
    <x v="0"/>
    <x v="0"/>
    <s v="WA"/>
    <x v="1"/>
    <n v="2009"/>
    <n v="2009"/>
    <n v="500170289"/>
    <n v="1"/>
    <x v="0"/>
    <s v="I"/>
    <n v="6"/>
    <n v="6"/>
    <n v="0"/>
    <n v="82"/>
  </r>
  <r>
    <x v="0"/>
    <x v="1"/>
    <s v="WA"/>
    <x v="1"/>
    <n v="2009"/>
    <n v="2009"/>
    <n v="500009730"/>
    <n v="1"/>
    <x v="1"/>
    <s v="I"/>
    <n v="42"/>
    <n v="42"/>
    <n v="0"/>
    <n v="8"/>
  </r>
  <r>
    <x v="0"/>
    <x v="0"/>
    <s v="WA"/>
    <x v="1"/>
    <n v="2009"/>
    <n v="2009"/>
    <n v="17014753"/>
    <n v="3"/>
    <x v="0"/>
    <s v="I"/>
    <n v="75"/>
    <n v="25"/>
    <n v="0"/>
    <n v="1350"/>
  </r>
  <r>
    <x v="0"/>
    <x v="1"/>
    <s v="WA"/>
    <x v="1"/>
    <n v="2009"/>
    <n v="2009"/>
    <n v="15876218"/>
    <n v="1"/>
    <x v="1"/>
    <s v="I"/>
    <n v="11"/>
    <n v="11"/>
    <n v="0"/>
    <n v="31"/>
  </r>
  <r>
    <x v="0"/>
    <x v="0"/>
    <s v="WA"/>
    <x v="1"/>
    <n v="2009"/>
    <n v="2009"/>
    <n v="17169153"/>
    <n v="1"/>
    <x v="0"/>
    <s v="I"/>
    <n v="0"/>
    <n v="0"/>
    <n v="0"/>
    <n v="150"/>
  </r>
  <r>
    <x v="0"/>
    <x v="1"/>
    <s v="WA"/>
    <x v="1"/>
    <n v="2009"/>
    <n v="2009"/>
    <n v="500041444"/>
    <n v="4"/>
    <x v="1"/>
    <s v="I"/>
    <n v="103"/>
    <n v="25.75"/>
    <n v="0"/>
    <n v="132"/>
  </r>
  <r>
    <x v="0"/>
    <x v="0"/>
    <s v="WA"/>
    <x v="1"/>
    <n v="2009"/>
    <n v="2009"/>
    <n v="15957944"/>
    <n v="2"/>
    <x v="0"/>
    <s v="I"/>
    <n v="27"/>
    <n v="13.5"/>
    <n v="0"/>
    <n v="2216"/>
  </r>
  <r>
    <x v="0"/>
    <x v="0"/>
    <s v="WA"/>
    <x v="1"/>
    <n v="2009"/>
    <n v="2009"/>
    <n v="14738873"/>
    <n v="1"/>
    <x v="0"/>
    <s v="I"/>
    <n v="20"/>
    <n v="20"/>
    <n v="0"/>
    <n v="878"/>
  </r>
  <r>
    <x v="0"/>
    <x v="0"/>
    <s v="WA"/>
    <x v="1"/>
    <n v="2009"/>
    <n v="2009"/>
    <n v="500214156"/>
    <n v="1"/>
    <x v="0"/>
    <s v="I"/>
    <n v="0"/>
    <n v="0"/>
    <n v="0"/>
    <n v="41"/>
  </r>
  <r>
    <x v="0"/>
    <x v="1"/>
    <s v="WA"/>
    <x v="1"/>
    <n v="2009"/>
    <n v="2009"/>
    <n v="500077091"/>
    <n v="1"/>
    <x v="1"/>
    <s v="I"/>
    <n v="13"/>
    <n v="13"/>
    <n v="0"/>
    <n v="92"/>
  </r>
  <r>
    <x v="1"/>
    <x v="1"/>
    <s v="WA"/>
    <x v="1"/>
    <n v="2009"/>
    <n v="2009"/>
    <n v="500133207"/>
    <n v="1"/>
    <x v="1"/>
    <s v="I"/>
    <n v="1"/>
    <n v="1"/>
    <n v="0"/>
    <n v="1"/>
  </r>
  <r>
    <x v="0"/>
    <x v="0"/>
    <s v="WA"/>
    <x v="1"/>
    <n v="2009"/>
    <n v="2009"/>
    <n v="14590496"/>
    <n v="2"/>
    <x v="0"/>
    <s v="I"/>
    <n v="58"/>
    <n v="29"/>
    <n v="0"/>
    <n v="606"/>
  </r>
  <r>
    <x v="0"/>
    <x v="0"/>
    <s v="WA"/>
    <x v="1"/>
    <n v="2009"/>
    <n v="2009"/>
    <n v="14942391"/>
    <n v="1"/>
    <x v="0"/>
    <s v="I"/>
    <n v="23"/>
    <n v="23"/>
    <n v="0"/>
    <n v="115"/>
  </r>
  <r>
    <x v="0"/>
    <x v="0"/>
    <s v="WA"/>
    <x v="1"/>
    <n v="2009"/>
    <n v="2009"/>
    <n v="14433571"/>
    <n v="5"/>
    <x v="0"/>
    <s v="I"/>
    <n v="138"/>
    <n v="27.6"/>
    <n v="0"/>
    <n v="285"/>
  </r>
  <r>
    <x v="0"/>
    <x v="0"/>
    <s v="WA"/>
    <x v="1"/>
    <n v="2009"/>
    <n v="2009"/>
    <n v="500114126"/>
    <n v="1"/>
    <x v="0"/>
    <s v="I"/>
    <n v="5"/>
    <n v="5"/>
    <n v="0"/>
    <n v="1"/>
  </r>
  <r>
    <x v="0"/>
    <x v="1"/>
    <s v="WA"/>
    <x v="1"/>
    <n v="2009"/>
    <n v="2009"/>
    <n v="415497616"/>
    <n v="1"/>
    <x v="1"/>
    <s v="I"/>
    <n v="28"/>
    <n v="28"/>
    <n v="0"/>
    <n v="16"/>
  </r>
  <r>
    <x v="0"/>
    <x v="1"/>
    <s v="WA"/>
    <x v="1"/>
    <n v="2009"/>
    <n v="2009"/>
    <n v="500093890"/>
    <n v="1"/>
    <x v="1"/>
    <s v="I"/>
    <n v="28"/>
    <n v="28"/>
    <n v="0"/>
    <n v="1"/>
  </r>
  <r>
    <x v="0"/>
    <x v="0"/>
    <s v="WA"/>
    <x v="1"/>
    <n v="2009"/>
    <n v="2009"/>
    <n v="19893486"/>
    <n v="1"/>
    <x v="0"/>
    <s v="I"/>
    <n v="25"/>
    <n v="25"/>
    <n v="0"/>
    <n v="150"/>
  </r>
  <r>
    <x v="0"/>
    <x v="1"/>
    <s v="WA"/>
    <x v="1"/>
    <n v="2009"/>
    <n v="2009"/>
    <n v="19949827"/>
    <n v="1"/>
    <x v="1"/>
    <s v="I"/>
    <n v="27"/>
    <n v="27"/>
    <n v="0"/>
    <n v="86"/>
  </r>
  <r>
    <x v="0"/>
    <x v="0"/>
    <s v="WA"/>
    <x v="1"/>
    <n v="2009"/>
    <n v="2009"/>
    <n v="500119332"/>
    <n v="1"/>
    <x v="0"/>
    <s v="I"/>
    <n v="0"/>
    <n v="0"/>
    <n v="0"/>
    <n v="912"/>
  </r>
  <r>
    <x v="0"/>
    <x v="1"/>
    <s v="WA"/>
    <x v="1"/>
    <n v="2009"/>
    <n v="2009"/>
    <n v="19366156"/>
    <n v="1"/>
    <x v="1"/>
    <s v="I"/>
    <n v="2"/>
    <n v="2"/>
    <n v="0"/>
    <n v="1"/>
  </r>
  <r>
    <x v="0"/>
    <x v="0"/>
    <s v="WA"/>
    <x v="1"/>
    <n v="2009"/>
    <n v="2009"/>
    <n v="19550460"/>
    <n v="2"/>
    <x v="0"/>
    <s v="I"/>
    <n v="50"/>
    <n v="25"/>
    <n v="0"/>
    <n v="530"/>
  </r>
  <r>
    <x v="0"/>
    <x v="1"/>
    <s v="WA"/>
    <x v="1"/>
    <n v="2009"/>
    <n v="2009"/>
    <n v="19604164"/>
    <n v="1"/>
    <x v="1"/>
    <s v="I"/>
    <n v="0"/>
    <n v="0"/>
    <n v="0"/>
    <n v="48"/>
  </r>
  <r>
    <x v="0"/>
    <x v="0"/>
    <s v="WA"/>
    <x v="1"/>
    <n v="2009"/>
    <n v="2009"/>
    <n v="19277383"/>
    <n v="1"/>
    <x v="0"/>
    <s v="I"/>
    <n v="1"/>
    <n v="1"/>
    <n v="0"/>
    <n v="53"/>
  </r>
  <r>
    <x v="0"/>
    <x v="1"/>
    <s v="WA"/>
    <x v="1"/>
    <n v="2009"/>
    <n v="2009"/>
    <n v="19912587"/>
    <n v="1"/>
    <x v="1"/>
    <s v="I"/>
    <n v="0"/>
    <n v="0"/>
    <n v="0"/>
    <n v="77"/>
  </r>
  <r>
    <x v="0"/>
    <x v="1"/>
    <s v="WA"/>
    <x v="1"/>
    <n v="2009"/>
    <n v="2009"/>
    <n v="18045300"/>
    <n v="1"/>
    <x v="1"/>
    <s v="I"/>
    <n v="12"/>
    <n v="12"/>
    <n v="0"/>
    <n v="29"/>
  </r>
  <r>
    <x v="0"/>
    <x v="1"/>
    <s v="WA"/>
    <x v="1"/>
    <n v="2009"/>
    <n v="2009"/>
    <n v="500233962"/>
    <n v="2"/>
    <x v="1"/>
    <s v="I"/>
    <n v="47"/>
    <n v="23.5"/>
    <n v="0"/>
    <n v="5"/>
  </r>
  <r>
    <x v="0"/>
    <x v="1"/>
    <s v="WA"/>
    <x v="1"/>
    <n v="2009"/>
    <n v="2009"/>
    <n v="500236615"/>
    <n v="2"/>
    <x v="1"/>
    <s v="I"/>
    <n v="54"/>
    <n v="27"/>
    <n v="0"/>
    <n v="111"/>
  </r>
  <r>
    <x v="0"/>
    <x v="1"/>
    <s v="WA"/>
    <x v="1"/>
    <n v="2009"/>
    <n v="2009"/>
    <n v="500212396"/>
    <n v="1"/>
    <x v="1"/>
    <s v="I"/>
    <n v="1"/>
    <n v="1"/>
    <n v="0"/>
    <n v="3"/>
  </r>
  <r>
    <x v="1"/>
    <x v="1"/>
    <s v="WA"/>
    <x v="1"/>
    <n v="2009"/>
    <n v="2009"/>
    <n v="16783114"/>
    <n v="4"/>
    <x v="1"/>
    <s v="I"/>
    <n v="118"/>
    <n v="29.5"/>
    <n v="0"/>
    <n v="10"/>
  </r>
  <r>
    <x v="0"/>
    <x v="1"/>
    <s v="WA"/>
    <x v="1"/>
    <n v="2009"/>
    <n v="2009"/>
    <n v="446352338"/>
    <n v="2"/>
    <x v="1"/>
    <s v="I"/>
    <n v="62"/>
    <n v="31"/>
    <n v="0"/>
    <n v="103"/>
  </r>
  <r>
    <x v="0"/>
    <x v="1"/>
    <s v="WA"/>
    <x v="1"/>
    <n v="2009"/>
    <n v="2009"/>
    <n v="15965761"/>
    <n v="1"/>
    <x v="1"/>
    <s v="I"/>
    <n v="29"/>
    <n v="29"/>
    <n v="0"/>
    <n v="1"/>
  </r>
  <r>
    <x v="0"/>
    <x v="0"/>
    <s v="WA"/>
    <x v="1"/>
    <n v="2009"/>
    <n v="2009"/>
    <n v="16013922"/>
    <n v="1"/>
    <x v="0"/>
    <s v="I"/>
    <n v="28"/>
    <n v="28"/>
    <n v="0"/>
    <n v="1"/>
  </r>
  <r>
    <x v="0"/>
    <x v="1"/>
    <s v="WA"/>
    <x v="1"/>
    <n v="2009"/>
    <n v="2009"/>
    <n v="500070854"/>
    <n v="3"/>
    <x v="1"/>
    <s v="I"/>
    <n v="90"/>
    <n v="30"/>
    <n v="0"/>
    <n v="19"/>
  </r>
  <r>
    <x v="0"/>
    <x v="1"/>
    <s v="WA"/>
    <x v="1"/>
    <n v="2009"/>
    <n v="2009"/>
    <n v="437097678"/>
    <n v="1"/>
    <x v="1"/>
    <s v="I"/>
    <n v="29"/>
    <n v="29"/>
    <n v="0"/>
    <n v="11"/>
  </r>
  <r>
    <x v="0"/>
    <x v="1"/>
    <s v="WA"/>
    <x v="1"/>
    <n v="2009"/>
    <n v="2009"/>
    <n v="405129648"/>
    <n v="1"/>
    <x v="1"/>
    <s v="I"/>
    <n v="0"/>
    <n v="0"/>
    <n v="0"/>
    <n v="1"/>
  </r>
  <r>
    <x v="0"/>
    <x v="1"/>
    <s v="WA"/>
    <x v="1"/>
    <n v="2009"/>
    <n v="2009"/>
    <n v="17492065"/>
    <n v="2"/>
    <x v="1"/>
    <s v="I"/>
    <n v="57"/>
    <n v="28.5"/>
    <n v="0"/>
    <n v="13"/>
  </r>
  <r>
    <x v="0"/>
    <x v="0"/>
    <s v="WA"/>
    <x v="1"/>
    <n v="2009"/>
    <n v="2009"/>
    <n v="19138058"/>
    <n v="1"/>
    <x v="0"/>
    <s v="I"/>
    <n v="1"/>
    <n v="1"/>
    <n v="0"/>
    <n v="180"/>
  </r>
  <r>
    <x v="0"/>
    <x v="0"/>
    <s v="WA"/>
    <x v="1"/>
    <n v="2009"/>
    <n v="2009"/>
    <n v="16573724"/>
    <n v="1"/>
    <x v="0"/>
    <s v="I"/>
    <n v="0"/>
    <n v="0"/>
    <n v="0"/>
    <n v="67"/>
  </r>
  <r>
    <x v="0"/>
    <x v="1"/>
    <s v="WA"/>
    <x v="1"/>
    <n v="2009"/>
    <n v="2009"/>
    <n v="19365223"/>
    <n v="1"/>
    <x v="1"/>
    <s v="I"/>
    <n v="19"/>
    <n v="19"/>
    <n v="0"/>
    <n v="5"/>
  </r>
  <r>
    <x v="0"/>
    <x v="0"/>
    <s v="WA"/>
    <x v="1"/>
    <n v="2009"/>
    <n v="2009"/>
    <n v="500207161"/>
    <n v="1"/>
    <x v="0"/>
    <s v="I"/>
    <n v="21"/>
    <n v="21"/>
    <n v="0"/>
    <n v="27"/>
  </r>
  <r>
    <x v="0"/>
    <x v="1"/>
    <s v="WA"/>
    <x v="1"/>
    <n v="2009"/>
    <n v="2009"/>
    <n v="500200071"/>
    <n v="1"/>
    <x v="1"/>
    <s v="I"/>
    <n v="29"/>
    <n v="29"/>
    <n v="0"/>
    <n v="1"/>
  </r>
  <r>
    <x v="0"/>
    <x v="1"/>
    <s v="WA"/>
    <x v="1"/>
    <n v="2009"/>
    <n v="2009"/>
    <n v="500027842"/>
    <n v="4"/>
    <x v="1"/>
    <s v="I"/>
    <n v="101"/>
    <n v="25.25"/>
    <n v="0"/>
    <n v="15"/>
  </r>
  <r>
    <x v="0"/>
    <x v="1"/>
    <s v="WA"/>
    <x v="1"/>
    <n v="2009"/>
    <n v="2009"/>
    <n v="14911638"/>
    <n v="3"/>
    <x v="1"/>
    <s v="I"/>
    <n v="86"/>
    <n v="28.666666666666668"/>
    <n v="0"/>
    <n v="95"/>
  </r>
  <r>
    <x v="0"/>
    <x v="0"/>
    <s v="WA"/>
    <x v="1"/>
    <n v="2009"/>
    <n v="2009"/>
    <n v="14422985"/>
    <n v="1"/>
    <x v="0"/>
    <s v="I"/>
    <n v="29"/>
    <n v="29"/>
    <n v="0"/>
    <n v="2180"/>
  </r>
  <r>
    <x v="0"/>
    <x v="0"/>
    <s v="WA"/>
    <x v="1"/>
    <n v="2009"/>
    <n v="2009"/>
    <n v="14424115"/>
    <n v="3"/>
    <x v="0"/>
    <s v="I"/>
    <n v="86"/>
    <n v="28.666666666666668"/>
    <n v="0"/>
    <n v="976"/>
  </r>
  <r>
    <x v="0"/>
    <x v="1"/>
    <s v="WA"/>
    <x v="1"/>
    <n v="2009"/>
    <n v="2009"/>
    <n v="436665781"/>
    <n v="1"/>
    <x v="1"/>
    <s v="I"/>
    <n v="0"/>
    <n v="0"/>
    <n v="0"/>
    <n v="2"/>
  </r>
  <r>
    <x v="0"/>
    <x v="1"/>
    <s v="WA"/>
    <x v="1"/>
    <n v="2009"/>
    <n v="2009"/>
    <n v="19889051"/>
    <n v="3"/>
    <x v="1"/>
    <s v="I"/>
    <n v="64"/>
    <n v="21.333333333333332"/>
    <n v="0"/>
    <n v="31"/>
  </r>
  <r>
    <x v="0"/>
    <x v="1"/>
    <s v="WA"/>
    <x v="1"/>
    <n v="2009"/>
    <n v="2009"/>
    <n v="371088036"/>
    <n v="1"/>
    <x v="1"/>
    <s v="I"/>
    <n v="37"/>
    <n v="37"/>
    <n v="0"/>
    <n v="86"/>
  </r>
  <r>
    <x v="0"/>
    <x v="0"/>
    <s v="WA"/>
    <x v="1"/>
    <n v="2009"/>
    <n v="2009"/>
    <n v="19249327"/>
    <n v="1"/>
    <x v="0"/>
    <s v="I"/>
    <n v="0"/>
    <n v="0"/>
    <n v="0"/>
    <n v="80"/>
  </r>
  <r>
    <x v="0"/>
    <x v="0"/>
    <s v="WA"/>
    <x v="1"/>
    <n v="2009"/>
    <n v="2009"/>
    <n v="18946617"/>
    <n v="1"/>
    <x v="0"/>
    <s v="I"/>
    <n v="0"/>
    <n v="0"/>
    <n v="0"/>
    <n v="10"/>
  </r>
  <r>
    <x v="0"/>
    <x v="0"/>
    <s v="WA"/>
    <x v="1"/>
    <n v="2009"/>
    <n v="2009"/>
    <n v="19229723"/>
    <n v="1"/>
    <x v="0"/>
    <s v="I"/>
    <n v="1"/>
    <n v="1"/>
    <n v="0"/>
    <n v="30"/>
  </r>
  <r>
    <x v="0"/>
    <x v="1"/>
    <s v="WA"/>
    <x v="1"/>
    <n v="2009"/>
    <n v="2009"/>
    <n v="500222836"/>
    <n v="1"/>
    <x v="1"/>
    <s v="I"/>
    <n v="10"/>
    <n v="10"/>
    <n v="0"/>
    <n v="16"/>
  </r>
  <r>
    <x v="0"/>
    <x v="0"/>
    <s v="WA"/>
    <x v="1"/>
    <n v="2009"/>
    <n v="2009"/>
    <n v="500216412"/>
    <n v="4"/>
    <x v="0"/>
    <s v="I"/>
    <n v="105"/>
    <n v="26.25"/>
    <n v="0"/>
    <n v="295"/>
  </r>
  <r>
    <x v="0"/>
    <x v="1"/>
    <s v="WA"/>
    <x v="1"/>
    <n v="2009"/>
    <n v="2009"/>
    <n v="445564877"/>
    <n v="1"/>
    <x v="1"/>
    <s v="I"/>
    <n v="9"/>
    <n v="9"/>
    <n v="0"/>
    <n v="14"/>
  </r>
  <r>
    <x v="0"/>
    <x v="0"/>
    <s v="WA"/>
    <x v="1"/>
    <n v="2009"/>
    <n v="2009"/>
    <n v="18055476"/>
    <n v="1"/>
    <x v="0"/>
    <s v="I"/>
    <n v="30"/>
    <n v="30"/>
    <n v="0"/>
    <n v="180"/>
  </r>
  <r>
    <x v="0"/>
    <x v="1"/>
    <s v="WA"/>
    <x v="1"/>
    <n v="2009"/>
    <n v="2009"/>
    <n v="446352858"/>
    <n v="3"/>
    <x v="1"/>
    <s v="I"/>
    <n v="71"/>
    <n v="23.666666666666664"/>
    <n v="0"/>
    <n v="21"/>
  </r>
  <r>
    <x v="0"/>
    <x v="0"/>
    <s v="WA"/>
    <x v="1"/>
    <n v="2009"/>
    <n v="2009"/>
    <n v="17809229"/>
    <n v="2"/>
    <x v="0"/>
    <s v="I"/>
    <n v="51"/>
    <n v="25.5"/>
    <n v="0"/>
    <n v="190"/>
  </r>
  <r>
    <x v="0"/>
    <x v="0"/>
    <s v="WA"/>
    <x v="1"/>
    <n v="2009"/>
    <n v="2009"/>
    <n v="17774393"/>
    <n v="1"/>
    <x v="0"/>
    <s v="I"/>
    <n v="0"/>
    <n v="0"/>
    <n v="0"/>
    <n v="54"/>
  </r>
  <r>
    <x v="0"/>
    <x v="0"/>
    <s v="WA"/>
    <x v="1"/>
    <n v="2009"/>
    <n v="2009"/>
    <n v="16899501"/>
    <n v="1"/>
    <x v="0"/>
    <s v="I"/>
    <n v="11"/>
    <n v="11"/>
    <n v="0"/>
    <n v="210"/>
  </r>
  <r>
    <x v="0"/>
    <x v="1"/>
    <s v="WA"/>
    <x v="1"/>
    <n v="2009"/>
    <n v="2009"/>
    <n v="17081159"/>
    <n v="1"/>
    <x v="1"/>
    <s v="I"/>
    <n v="13"/>
    <n v="13"/>
    <n v="0"/>
    <n v="1"/>
  </r>
  <r>
    <x v="0"/>
    <x v="0"/>
    <s v="WA"/>
    <x v="1"/>
    <n v="2009"/>
    <n v="2009"/>
    <n v="17157990"/>
    <n v="2"/>
    <x v="0"/>
    <s v="I"/>
    <n v="46"/>
    <n v="23"/>
    <n v="0"/>
    <n v="237"/>
  </r>
  <r>
    <x v="0"/>
    <x v="1"/>
    <s v="WA"/>
    <x v="1"/>
    <n v="2009"/>
    <n v="2009"/>
    <n v="15987450"/>
    <n v="1"/>
    <x v="1"/>
    <s v="I"/>
    <n v="13"/>
    <n v="13"/>
    <n v="0"/>
    <n v="12"/>
  </r>
  <r>
    <x v="0"/>
    <x v="1"/>
    <s v="WA"/>
    <x v="1"/>
    <n v="2009"/>
    <n v="2009"/>
    <n v="15963612"/>
    <n v="1"/>
    <x v="1"/>
    <s v="I"/>
    <n v="0"/>
    <n v="0"/>
    <n v="0"/>
    <n v="3"/>
  </r>
  <r>
    <x v="0"/>
    <x v="0"/>
    <s v="WA"/>
    <x v="1"/>
    <n v="2009"/>
    <n v="2009"/>
    <n v="500154355"/>
    <n v="1"/>
    <x v="0"/>
    <s v="I"/>
    <n v="0"/>
    <n v="0"/>
    <n v="0"/>
    <n v="7"/>
  </r>
  <r>
    <x v="0"/>
    <x v="0"/>
    <s v="WA"/>
    <x v="1"/>
    <n v="2009"/>
    <n v="2009"/>
    <n v="16545282"/>
    <n v="2"/>
    <x v="0"/>
    <s v="I"/>
    <n v="53"/>
    <n v="26.5"/>
    <n v="0"/>
    <n v="1652"/>
  </r>
  <r>
    <x v="0"/>
    <x v="0"/>
    <s v="WA"/>
    <x v="1"/>
    <n v="2009"/>
    <n v="2009"/>
    <n v="16521422"/>
    <n v="2"/>
    <x v="0"/>
    <s v="I"/>
    <n v="20"/>
    <n v="10"/>
    <n v="0"/>
    <n v="320"/>
  </r>
  <r>
    <x v="0"/>
    <x v="0"/>
    <s v="WA"/>
    <x v="1"/>
    <n v="2009"/>
    <n v="2009"/>
    <n v="15813122"/>
    <n v="1"/>
    <x v="0"/>
    <s v="I"/>
    <n v="4"/>
    <n v="4"/>
    <n v="0"/>
    <n v="15"/>
  </r>
  <r>
    <x v="0"/>
    <x v="0"/>
    <s v="WA"/>
    <x v="1"/>
    <n v="2009"/>
    <n v="2009"/>
    <n v="15820454"/>
    <n v="1"/>
    <x v="0"/>
    <s v="I"/>
    <n v="6"/>
    <n v="6"/>
    <n v="0"/>
    <n v="80"/>
  </r>
  <r>
    <x v="0"/>
    <x v="1"/>
    <s v="WA"/>
    <x v="1"/>
    <n v="2009"/>
    <n v="2009"/>
    <n v="14905162"/>
    <n v="1"/>
    <x v="1"/>
    <s v="I"/>
    <n v="23"/>
    <n v="23"/>
    <n v="0"/>
    <n v="1"/>
  </r>
  <r>
    <x v="0"/>
    <x v="1"/>
    <s v="WA"/>
    <x v="1"/>
    <n v="2009"/>
    <n v="2009"/>
    <n v="14641376"/>
    <n v="2"/>
    <x v="1"/>
    <s v="I"/>
    <n v="40"/>
    <n v="20"/>
    <n v="0"/>
    <n v="10"/>
  </r>
  <r>
    <x v="1"/>
    <x v="0"/>
    <s v="WA"/>
    <x v="1"/>
    <n v="2009"/>
    <n v="2010"/>
    <n v="19962500"/>
    <n v="4"/>
    <x v="2"/>
    <s v="I"/>
    <n v="120"/>
    <n v="30"/>
    <n v="0"/>
    <n v="13545"/>
  </r>
  <r>
    <x v="1"/>
    <x v="0"/>
    <s v="WA"/>
    <x v="1"/>
    <n v="2009"/>
    <n v="2010"/>
    <n v="19962592"/>
    <n v="7"/>
    <x v="2"/>
    <s v="I"/>
    <n v="211"/>
    <n v="30.142857142857142"/>
    <n v="0"/>
    <n v="61817"/>
  </r>
  <r>
    <x v="0"/>
    <x v="1"/>
    <s v="WA"/>
    <x v="1"/>
    <n v="2009"/>
    <n v="2009"/>
    <n v="14432203"/>
    <n v="3"/>
    <x v="1"/>
    <s v="I"/>
    <n v="63"/>
    <n v="21"/>
    <n v="0"/>
    <n v="30"/>
  </r>
  <r>
    <x v="0"/>
    <x v="0"/>
    <s v="WA"/>
    <x v="1"/>
    <n v="2009"/>
    <n v="2009"/>
    <n v="500020977"/>
    <n v="1"/>
    <x v="0"/>
    <s v="I"/>
    <n v="30"/>
    <n v="30"/>
    <n v="0"/>
    <n v="1"/>
  </r>
  <r>
    <x v="0"/>
    <x v="1"/>
    <s v="WA"/>
    <x v="1"/>
    <n v="2009"/>
    <n v="2009"/>
    <n v="405043203"/>
    <n v="2"/>
    <x v="1"/>
    <s v="I"/>
    <n v="62"/>
    <n v="31"/>
    <n v="0"/>
    <n v="11"/>
  </r>
  <r>
    <x v="0"/>
    <x v="0"/>
    <s v="WA"/>
    <x v="1"/>
    <n v="2009"/>
    <n v="2009"/>
    <n v="500030781"/>
    <n v="1"/>
    <x v="0"/>
    <s v="I"/>
    <n v="8"/>
    <n v="8"/>
    <n v="0"/>
    <n v="70"/>
  </r>
  <r>
    <x v="0"/>
    <x v="0"/>
    <s v="WA"/>
    <x v="1"/>
    <n v="2009"/>
    <n v="2009"/>
    <n v="16439949"/>
    <n v="1"/>
    <x v="0"/>
    <s v="I"/>
    <n v="1"/>
    <n v="1"/>
    <n v="0"/>
    <n v="19"/>
  </r>
  <r>
    <x v="0"/>
    <x v="0"/>
    <s v="WA"/>
    <x v="1"/>
    <n v="2009"/>
    <n v="2009"/>
    <n v="19691314"/>
    <n v="1"/>
    <x v="0"/>
    <s v="I"/>
    <n v="13"/>
    <n v="13"/>
    <n v="0"/>
    <n v="10"/>
  </r>
  <r>
    <x v="0"/>
    <x v="0"/>
    <s v="WA"/>
    <x v="1"/>
    <n v="2009"/>
    <n v="2009"/>
    <n v="500064897"/>
    <n v="1"/>
    <x v="0"/>
    <s v="I"/>
    <n v="13"/>
    <n v="13"/>
    <n v="0"/>
    <n v="1"/>
  </r>
  <r>
    <x v="0"/>
    <x v="0"/>
    <s v="WA"/>
    <x v="1"/>
    <n v="2009"/>
    <n v="2009"/>
    <n v="19640791"/>
    <n v="2"/>
    <x v="0"/>
    <s v="I"/>
    <n v="57"/>
    <n v="28.5"/>
    <n v="0"/>
    <n v="290"/>
  </r>
  <r>
    <x v="0"/>
    <x v="0"/>
    <s v="WA"/>
    <x v="1"/>
    <n v="2009"/>
    <n v="2009"/>
    <n v="19605010"/>
    <n v="1"/>
    <x v="0"/>
    <s v="I"/>
    <n v="19"/>
    <n v="19"/>
    <n v="0"/>
    <n v="100"/>
  </r>
  <r>
    <x v="0"/>
    <x v="1"/>
    <s v="WA"/>
    <x v="1"/>
    <n v="2009"/>
    <n v="2009"/>
    <n v="19772324"/>
    <n v="5"/>
    <x v="1"/>
    <s v="I"/>
    <n v="125"/>
    <n v="25"/>
    <n v="0"/>
    <n v="42"/>
  </r>
  <r>
    <x v="0"/>
    <x v="0"/>
    <s v="WA"/>
    <x v="1"/>
    <n v="2009"/>
    <n v="2009"/>
    <n v="18992802"/>
    <n v="1"/>
    <x v="0"/>
    <s v="I"/>
    <n v="5"/>
    <n v="5"/>
    <n v="0"/>
    <n v="60"/>
  </r>
  <r>
    <x v="0"/>
    <x v="0"/>
    <s v="WA"/>
    <x v="1"/>
    <n v="2009"/>
    <n v="2009"/>
    <n v="500225005"/>
    <n v="1"/>
    <x v="0"/>
    <s v="I"/>
    <n v="0"/>
    <n v="0"/>
    <n v="0"/>
    <n v="65"/>
  </r>
  <r>
    <x v="0"/>
    <x v="0"/>
    <s v="WA"/>
    <x v="1"/>
    <n v="2009"/>
    <n v="2009"/>
    <n v="19367184"/>
    <n v="1"/>
    <x v="0"/>
    <s v="I"/>
    <n v="2"/>
    <n v="2"/>
    <n v="0"/>
    <n v="32"/>
  </r>
  <r>
    <x v="0"/>
    <x v="0"/>
    <s v="WA"/>
    <x v="1"/>
    <n v="2009"/>
    <n v="2009"/>
    <n v="17919052"/>
    <n v="3"/>
    <x v="0"/>
    <s v="I"/>
    <n v="65"/>
    <n v="21.666666666666664"/>
    <n v="0"/>
    <n v="240"/>
  </r>
  <r>
    <x v="0"/>
    <x v="1"/>
    <s v="WA"/>
    <x v="1"/>
    <n v="2009"/>
    <n v="2009"/>
    <n v="19912379"/>
    <n v="1"/>
    <x v="1"/>
    <s v="I"/>
    <n v="0"/>
    <n v="0"/>
    <n v="0"/>
    <n v="1"/>
  </r>
  <r>
    <x v="0"/>
    <x v="0"/>
    <s v="WA"/>
    <x v="1"/>
    <n v="2009"/>
    <n v="2009"/>
    <n v="16175821"/>
    <n v="1"/>
    <x v="0"/>
    <s v="I"/>
    <n v="5"/>
    <n v="5"/>
    <n v="0"/>
    <n v="135"/>
  </r>
  <r>
    <x v="0"/>
    <x v="1"/>
    <s v="WA"/>
    <x v="1"/>
    <n v="2009"/>
    <n v="2009"/>
    <n v="428112021"/>
    <n v="1"/>
    <x v="1"/>
    <s v="I"/>
    <n v="6"/>
    <n v="6"/>
    <n v="0"/>
    <n v="5"/>
  </r>
  <r>
    <x v="0"/>
    <x v="0"/>
    <s v="WA"/>
    <x v="1"/>
    <n v="2009"/>
    <n v="2009"/>
    <n v="17468153"/>
    <n v="1"/>
    <x v="0"/>
    <s v="I"/>
    <n v="0"/>
    <n v="0"/>
    <n v="0"/>
    <n v="212"/>
  </r>
  <r>
    <x v="0"/>
    <x v="0"/>
    <s v="WA"/>
    <x v="1"/>
    <n v="2009"/>
    <n v="2009"/>
    <n v="17063714"/>
    <n v="1"/>
    <x v="0"/>
    <s v="I"/>
    <n v="29"/>
    <n v="29"/>
    <n v="0"/>
    <n v="850"/>
  </r>
  <r>
    <x v="0"/>
    <x v="0"/>
    <s v="WA"/>
    <x v="1"/>
    <n v="2009"/>
    <n v="2009"/>
    <n v="500040398"/>
    <n v="2"/>
    <x v="0"/>
    <s v="I"/>
    <n v="39"/>
    <n v="19.5"/>
    <n v="0"/>
    <n v="386"/>
  </r>
  <r>
    <x v="0"/>
    <x v="0"/>
    <s v="WA"/>
    <x v="1"/>
    <n v="2009"/>
    <n v="2009"/>
    <n v="16914939"/>
    <n v="1"/>
    <x v="0"/>
    <s v="I"/>
    <n v="0"/>
    <n v="0"/>
    <n v="0"/>
    <n v="10"/>
  </r>
  <r>
    <x v="0"/>
    <x v="0"/>
    <s v="WA"/>
    <x v="1"/>
    <n v="2009"/>
    <n v="2009"/>
    <n v="16890135"/>
    <n v="1"/>
    <x v="0"/>
    <s v="I"/>
    <n v="18"/>
    <n v="18"/>
    <n v="0"/>
    <n v="13"/>
  </r>
  <r>
    <x v="0"/>
    <x v="1"/>
    <s v="WA"/>
    <x v="1"/>
    <n v="2009"/>
    <n v="2009"/>
    <n v="16849064"/>
    <n v="1"/>
    <x v="1"/>
    <s v="I"/>
    <n v="33"/>
    <n v="33"/>
    <n v="0"/>
    <n v="1"/>
  </r>
  <r>
    <x v="0"/>
    <x v="1"/>
    <s v="WA"/>
    <x v="1"/>
    <n v="2009"/>
    <n v="2009"/>
    <n v="500061244"/>
    <n v="1"/>
    <x v="1"/>
    <s v="I"/>
    <n v="31"/>
    <n v="31"/>
    <n v="0"/>
    <n v="1"/>
  </r>
  <r>
    <x v="0"/>
    <x v="1"/>
    <s v="WA"/>
    <x v="1"/>
    <n v="2009"/>
    <n v="2009"/>
    <n v="15550416"/>
    <n v="1"/>
    <x v="1"/>
    <s v="I"/>
    <n v="0"/>
    <n v="0"/>
    <n v="0"/>
    <n v="7"/>
  </r>
  <r>
    <x v="0"/>
    <x v="0"/>
    <s v="WA"/>
    <x v="1"/>
    <n v="2009"/>
    <n v="2009"/>
    <n v="15178909"/>
    <n v="1"/>
    <x v="0"/>
    <s v="I"/>
    <n v="33"/>
    <n v="33"/>
    <n v="0"/>
    <n v="10"/>
  </r>
  <r>
    <x v="0"/>
    <x v="0"/>
    <s v="WA"/>
    <x v="1"/>
    <n v="2009"/>
    <n v="2009"/>
    <n v="500223295"/>
    <n v="1"/>
    <x v="0"/>
    <s v="I"/>
    <n v="5"/>
    <n v="5"/>
    <n v="0"/>
    <n v="36"/>
  </r>
  <r>
    <x v="0"/>
    <x v="1"/>
    <s v="WA"/>
    <x v="1"/>
    <n v="2009"/>
    <n v="2009"/>
    <n v="500086113"/>
    <n v="1"/>
    <x v="1"/>
    <s v="I"/>
    <n v="32"/>
    <n v="32"/>
    <n v="0"/>
    <n v="1"/>
  </r>
  <r>
    <x v="0"/>
    <x v="0"/>
    <s v="WA"/>
    <x v="1"/>
    <n v="2009"/>
    <n v="2009"/>
    <n v="357782474"/>
    <n v="4"/>
    <x v="0"/>
    <s v="I"/>
    <n v="114"/>
    <n v="28.5"/>
    <n v="0"/>
    <n v="50"/>
  </r>
  <r>
    <x v="0"/>
    <x v="0"/>
    <s v="WA"/>
    <x v="1"/>
    <n v="2009"/>
    <n v="2009"/>
    <n v="15697760"/>
    <n v="1"/>
    <x v="0"/>
    <s v="I"/>
    <n v="1"/>
    <n v="1"/>
    <n v="0"/>
    <n v="40"/>
  </r>
  <r>
    <x v="0"/>
    <x v="1"/>
    <s v="WA"/>
    <x v="1"/>
    <n v="2009"/>
    <n v="2009"/>
    <n v="500118039"/>
    <n v="4"/>
    <x v="1"/>
    <s v="I"/>
    <n v="101"/>
    <n v="25.25"/>
    <n v="0"/>
    <n v="9"/>
  </r>
  <r>
    <x v="0"/>
    <x v="0"/>
    <s v="WA"/>
    <x v="1"/>
    <n v="2009"/>
    <n v="2009"/>
    <n v="500242878"/>
    <n v="1"/>
    <x v="0"/>
    <s v="I"/>
    <n v="0"/>
    <n v="0"/>
    <n v="0"/>
    <n v="58"/>
  </r>
  <r>
    <x v="0"/>
    <x v="0"/>
    <s v="WA"/>
    <x v="1"/>
    <n v="2009"/>
    <n v="2009"/>
    <n v="500210540"/>
    <n v="1"/>
    <x v="0"/>
    <s v="I"/>
    <n v="10"/>
    <n v="10"/>
    <n v="0"/>
    <n v="1"/>
  </r>
  <r>
    <x v="0"/>
    <x v="0"/>
    <s v="WA"/>
    <x v="1"/>
    <n v="2009"/>
    <n v="2009"/>
    <n v="14571844"/>
    <n v="2"/>
    <x v="0"/>
    <s v="I"/>
    <n v="42"/>
    <n v="21"/>
    <n v="0"/>
    <n v="180"/>
  </r>
  <r>
    <x v="0"/>
    <x v="1"/>
    <s v="WA"/>
    <x v="1"/>
    <n v="2009"/>
    <n v="2009"/>
    <n v="500013459"/>
    <n v="1"/>
    <x v="1"/>
    <s v="I"/>
    <n v="6"/>
    <n v="6"/>
    <n v="0"/>
    <n v="3"/>
  </r>
  <r>
    <x v="0"/>
    <x v="0"/>
    <s v="WA"/>
    <x v="1"/>
    <n v="2009"/>
    <n v="2009"/>
    <n v="500055654"/>
    <n v="1"/>
    <x v="0"/>
    <s v="I"/>
    <n v="1"/>
    <n v="1"/>
    <n v="0"/>
    <n v="7"/>
  </r>
  <r>
    <x v="0"/>
    <x v="0"/>
    <s v="WA"/>
    <x v="1"/>
    <n v="2009"/>
    <n v="2009"/>
    <n v="15820509"/>
    <n v="1"/>
    <x v="0"/>
    <s v="I"/>
    <n v="0"/>
    <n v="0"/>
    <n v="0"/>
    <n v="21"/>
  </r>
  <r>
    <x v="0"/>
    <x v="0"/>
    <s v="WA"/>
    <x v="1"/>
    <n v="2009"/>
    <n v="2009"/>
    <n v="500158338"/>
    <n v="1"/>
    <x v="0"/>
    <s v="I"/>
    <n v="10"/>
    <n v="10"/>
    <n v="0"/>
    <n v="64"/>
  </r>
  <r>
    <x v="0"/>
    <x v="1"/>
    <s v="WA"/>
    <x v="1"/>
    <n v="2009"/>
    <n v="2009"/>
    <n v="18260790"/>
    <n v="1"/>
    <x v="1"/>
    <s v="I"/>
    <n v="1"/>
    <n v="1"/>
    <n v="0"/>
    <n v="8"/>
  </r>
  <r>
    <x v="0"/>
    <x v="0"/>
    <s v="WA"/>
    <x v="1"/>
    <n v="2009"/>
    <n v="2009"/>
    <n v="500230532"/>
    <n v="1"/>
    <x v="0"/>
    <s v="I"/>
    <n v="31"/>
    <n v="31"/>
    <n v="0"/>
    <n v="41"/>
  </r>
  <r>
    <x v="0"/>
    <x v="0"/>
    <s v="WA"/>
    <x v="1"/>
    <n v="2009"/>
    <n v="2009"/>
    <n v="14020936"/>
    <n v="1"/>
    <x v="0"/>
    <s v="I"/>
    <n v="29"/>
    <n v="29"/>
    <n v="0"/>
    <n v="180"/>
  </r>
  <r>
    <x v="0"/>
    <x v="0"/>
    <s v="WA"/>
    <x v="1"/>
    <n v="2009"/>
    <n v="2009"/>
    <n v="446354400"/>
    <n v="1"/>
    <x v="0"/>
    <s v="I"/>
    <n v="28"/>
    <n v="28"/>
    <n v="0"/>
    <n v="1360"/>
  </r>
  <r>
    <x v="0"/>
    <x v="0"/>
    <s v="WA"/>
    <x v="1"/>
    <n v="2009"/>
    <n v="2009"/>
    <n v="500213250"/>
    <n v="3"/>
    <x v="0"/>
    <s v="I"/>
    <n v="88"/>
    <n v="29.333333333333336"/>
    <n v="0"/>
    <n v="252"/>
  </r>
  <r>
    <x v="0"/>
    <x v="1"/>
    <s v="WA"/>
    <x v="1"/>
    <n v="2009"/>
    <n v="2009"/>
    <n v="500241619"/>
    <n v="1"/>
    <x v="1"/>
    <s v="I"/>
    <n v="16"/>
    <n v="16"/>
    <n v="0"/>
    <n v="15"/>
  </r>
  <r>
    <x v="0"/>
    <x v="1"/>
    <s v="WA"/>
    <x v="1"/>
    <n v="2009"/>
    <n v="2009"/>
    <n v="500037785"/>
    <n v="6"/>
    <x v="1"/>
    <s v="I"/>
    <n v="175"/>
    <n v="29.166666666666668"/>
    <n v="0"/>
    <n v="35"/>
  </r>
  <r>
    <x v="0"/>
    <x v="0"/>
    <s v="WA"/>
    <x v="1"/>
    <n v="2009"/>
    <n v="2009"/>
    <n v="500195827"/>
    <n v="1"/>
    <x v="0"/>
    <s v="I"/>
    <n v="27"/>
    <n v="27"/>
    <n v="0"/>
    <n v="237"/>
  </r>
  <r>
    <x v="0"/>
    <x v="1"/>
    <s v="WA"/>
    <x v="1"/>
    <n v="2009"/>
    <n v="2009"/>
    <n v="15657660"/>
    <n v="2"/>
    <x v="1"/>
    <s v="I"/>
    <n v="59"/>
    <n v="29.5"/>
    <n v="0"/>
    <n v="7"/>
  </r>
  <r>
    <x v="0"/>
    <x v="0"/>
    <s v="WA"/>
    <x v="1"/>
    <n v="2009"/>
    <n v="2009"/>
    <n v="17654377"/>
    <n v="1"/>
    <x v="0"/>
    <s v="I"/>
    <n v="0"/>
    <n v="0"/>
    <n v="0"/>
    <n v="64"/>
  </r>
  <r>
    <x v="0"/>
    <x v="0"/>
    <s v="WA"/>
    <x v="1"/>
    <n v="2009"/>
    <n v="2009"/>
    <n v="18219336"/>
    <n v="1"/>
    <x v="0"/>
    <s v="I"/>
    <n v="0"/>
    <n v="0"/>
    <n v="0"/>
    <n v="160"/>
  </r>
  <r>
    <x v="0"/>
    <x v="1"/>
    <s v="WA"/>
    <x v="1"/>
    <n v="2009"/>
    <n v="2009"/>
    <n v="500168148"/>
    <n v="1"/>
    <x v="1"/>
    <s v="I"/>
    <n v="21"/>
    <n v="21"/>
    <n v="0"/>
    <n v="1"/>
  </r>
  <r>
    <x v="0"/>
    <x v="0"/>
    <s v="WA"/>
    <x v="1"/>
    <n v="2009"/>
    <n v="2009"/>
    <n v="18731968"/>
    <n v="2"/>
    <x v="0"/>
    <s v="I"/>
    <n v="34"/>
    <n v="17"/>
    <n v="0"/>
    <n v="880"/>
  </r>
  <r>
    <x v="0"/>
    <x v="0"/>
    <s v="WA"/>
    <x v="1"/>
    <n v="2009"/>
    <n v="2009"/>
    <n v="500186110"/>
    <n v="1"/>
    <x v="0"/>
    <s v="I"/>
    <n v="2"/>
    <n v="2"/>
    <n v="0"/>
    <n v="54"/>
  </r>
  <r>
    <x v="0"/>
    <x v="1"/>
    <s v="WA"/>
    <x v="1"/>
    <n v="2009"/>
    <n v="2009"/>
    <n v="500129181"/>
    <n v="2"/>
    <x v="1"/>
    <s v="I"/>
    <n v="45"/>
    <n v="22.5"/>
    <n v="0"/>
    <n v="6"/>
  </r>
  <r>
    <x v="0"/>
    <x v="0"/>
    <s v="WA"/>
    <x v="1"/>
    <n v="2009"/>
    <n v="2009"/>
    <n v="18647806"/>
    <n v="4"/>
    <x v="0"/>
    <s v="I"/>
    <n v="93"/>
    <n v="23.25"/>
    <n v="0"/>
    <n v="360"/>
  </r>
  <r>
    <x v="1"/>
    <x v="0"/>
    <s v="WA"/>
    <x v="1"/>
    <n v="2009"/>
    <n v="2009"/>
    <n v="18988435"/>
    <n v="3"/>
    <x v="0"/>
    <s v="I"/>
    <n v="88"/>
    <n v="29.333333333333336"/>
    <n v="0"/>
    <n v="540"/>
  </r>
  <r>
    <x v="0"/>
    <x v="0"/>
    <s v="WA"/>
    <x v="1"/>
    <n v="2009"/>
    <n v="2009"/>
    <n v="18105776"/>
    <n v="1"/>
    <x v="0"/>
    <s v="I"/>
    <n v="0"/>
    <n v="0"/>
    <n v="0"/>
    <n v="79"/>
  </r>
  <r>
    <x v="0"/>
    <x v="0"/>
    <s v="WA"/>
    <x v="1"/>
    <n v="2009"/>
    <n v="2009"/>
    <n v="18013053"/>
    <n v="2"/>
    <x v="0"/>
    <s v="I"/>
    <n v="43"/>
    <n v="21.5"/>
    <n v="0"/>
    <n v="700"/>
  </r>
  <r>
    <x v="1"/>
    <x v="1"/>
    <s v="WA"/>
    <x v="1"/>
    <n v="2009"/>
    <n v="2009"/>
    <n v="17361907"/>
    <n v="1"/>
    <x v="1"/>
    <s v="I"/>
    <n v="34"/>
    <n v="34"/>
    <n v="0"/>
    <n v="1"/>
  </r>
  <r>
    <x v="0"/>
    <x v="0"/>
    <s v="WA"/>
    <x v="1"/>
    <n v="2009"/>
    <n v="2009"/>
    <n v="18026190"/>
    <n v="2"/>
    <x v="0"/>
    <s v="I"/>
    <n v="58"/>
    <n v="29"/>
    <n v="0"/>
    <n v="140"/>
  </r>
  <r>
    <x v="0"/>
    <x v="1"/>
    <s v="WA"/>
    <x v="1"/>
    <n v="2009"/>
    <n v="2009"/>
    <n v="15878582"/>
    <n v="3"/>
    <x v="1"/>
    <s v="I"/>
    <n v="94"/>
    <n v="31.333333333333332"/>
    <n v="0"/>
    <n v="11"/>
  </r>
  <r>
    <x v="1"/>
    <x v="1"/>
    <s v="WA"/>
    <x v="1"/>
    <n v="2009"/>
    <n v="2009"/>
    <n v="500245556"/>
    <n v="1"/>
    <x v="1"/>
    <s v="I"/>
    <n v="12"/>
    <n v="12"/>
    <n v="0"/>
    <n v="100"/>
  </r>
  <r>
    <x v="0"/>
    <x v="1"/>
    <s v="WA"/>
    <x v="1"/>
    <n v="2009"/>
    <n v="2009"/>
    <n v="500048012"/>
    <n v="3"/>
    <x v="1"/>
    <s v="I"/>
    <n v="94"/>
    <n v="31.333333333333332"/>
    <n v="0"/>
    <n v="9"/>
  </r>
  <r>
    <x v="0"/>
    <x v="1"/>
    <s v="WA"/>
    <x v="1"/>
    <n v="2009"/>
    <n v="2009"/>
    <n v="17058510"/>
    <n v="3"/>
    <x v="1"/>
    <s v="I"/>
    <n v="74"/>
    <n v="24.666666666666664"/>
    <n v="0"/>
    <n v="37"/>
  </r>
  <r>
    <x v="0"/>
    <x v="0"/>
    <s v="WA"/>
    <x v="1"/>
    <n v="2009"/>
    <n v="2009"/>
    <n v="19142895"/>
    <n v="1"/>
    <x v="0"/>
    <s v="I"/>
    <n v="30"/>
    <n v="30"/>
    <n v="0"/>
    <n v="1"/>
  </r>
  <r>
    <x v="0"/>
    <x v="0"/>
    <s v="WA"/>
    <x v="1"/>
    <n v="2009"/>
    <n v="2009"/>
    <n v="500123583"/>
    <n v="1"/>
    <x v="0"/>
    <s v="I"/>
    <n v="14"/>
    <n v="14"/>
    <n v="0"/>
    <n v="4"/>
  </r>
  <r>
    <x v="0"/>
    <x v="0"/>
    <s v="WA"/>
    <x v="1"/>
    <n v="2009"/>
    <n v="2009"/>
    <n v="16802366"/>
    <n v="1"/>
    <x v="0"/>
    <s v="I"/>
    <n v="0"/>
    <n v="0"/>
    <n v="0"/>
    <n v="40"/>
  </r>
  <r>
    <x v="0"/>
    <x v="1"/>
    <s v="WA"/>
    <x v="1"/>
    <n v="2009"/>
    <n v="2009"/>
    <n v="16884950"/>
    <n v="1"/>
    <x v="1"/>
    <s v="I"/>
    <n v="14"/>
    <n v="14"/>
    <n v="0"/>
    <n v="2"/>
  </r>
  <r>
    <x v="0"/>
    <x v="0"/>
    <s v="WA"/>
    <x v="1"/>
    <n v="2009"/>
    <n v="2009"/>
    <n v="439948871"/>
    <n v="1"/>
    <x v="0"/>
    <s v="I"/>
    <n v="6"/>
    <n v="6"/>
    <n v="0"/>
    <n v="530"/>
  </r>
  <r>
    <x v="0"/>
    <x v="0"/>
    <s v="WA"/>
    <x v="1"/>
    <n v="2009"/>
    <n v="2009"/>
    <n v="500073216"/>
    <n v="3"/>
    <x v="0"/>
    <s v="I"/>
    <n v="66"/>
    <n v="22"/>
    <n v="0"/>
    <n v="303"/>
  </r>
  <r>
    <x v="0"/>
    <x v="1"/>
    <s v="WA"/>
    <x v="1"/>
    <n v="2009"/>
    <n v="2009"/>
    <n v="16844775"/>
    <n v="1"/>
    <x v="1"/>
    <s v="I"/>
    <n v="4"/>
    <n v="4"/>
    <n v="0"/>
    <n v="3"/>
  </r>
  <r>
    <x v="0"/>
    <x v="0"/>
    <s v="WA"/>
    <x v="1"/>
    <n v="2009"/>
    <n v="2009"/>
    <n v="16632733"/>
    <n v="1"/>
    <x v="0"/>
    <s v="I"/>
    <n v="15"/>
    <n v="15"/>
    <n v="0"/>
    <n v="60"/>
  </r>
  <r>
    <x v="1"/>
    <x v="1"/>
    <s v="WA"/>
    <x v="1"/>
    <n v="2009"/>
    <n v="2009"/>
    <n v="16608556"/>
    <n v="1"/>
    <x v="1"/>
    <s v="I"/>
    <n v="0"/>
    <n v="0"/>
    <n v="0"/>
    <n v="5"/>
  </r>
  <r>
    <x v="0"/>
    <x v="0"/>
    <s v="WA"/>
    <x v="1"/>
    <n v="2009"/>
    <n v="2009"/>
    <n v="16287705"/>
    <n v="3"/>
    <x v="0"/>
    <s v="I"/>
    <n v="90"/>
    <n v="30"/>
    <n v="0"/>
    <n v="200"/>
  </r>
  <r>
    <x v="0"/>
    <x v="1"/>
    <s v="WA"/>
    <x v="1"/>
    <n v="2009"/>
    <n v="2009"/>
    <n v="500155492"/>
    <n v="2"/>
    <x v="1"/>
    <s v="I"/>
    <n v="59"/>
    <n v="29.5"/>
    <n v="0"/>
    <n v="17"/>
  </r>
  <r>
    <x v="0"/>
    <x v="0"/>
    <s v="WA"/>
    <x v="1"/>
    <n v="2009"/>
    <n v="2009"/>
    <n v="500013783"/>
    <n v="1"/>
    <x v="0"/>
    <s v="I"/>
    <n v="9"/>
    <n v="9"/>
    <n v="0"/>
    <n v="109"/>
  </r>
  <r>
    <x v="0"/>
    <x v="1"/>
    <s v="WA"/>
    <x v="1"/>
    <n v="2009"/>
    <n v="2009"/>
    <n v="15186058"/>
    <n v="4"/>
    <x v="1"/>
    <s v="I"/>
    <n v="98"/>
    <n v="24.5"/>
    <n v="0"/>
    <n v="14"/>
  </r>
  <r>
    <x v="0"/>
    <x v="0"/>
    <s v="WA"/>
    <x v="1"/>
    <n v="2009"/>
    <n v="2009"/>
    <n v="15464958"/>
    <n v="1"/>
    <x v="0"/>
    <s v="I"/>
    <n v="7"/>
    <n v="7"/>
    <n v="0"/>
    <n v="10"/>
  </r>
  <r>
    <x v="0"/>
    <x v="0"/>
    <s v="WA"/>
    <x v="1"/>
    <n v="2009"/>
    <n v="2009"/>
    <n v="15391663"/>
    <n v="1"/>
    <x v="0"/>
    <s v="I"/>
    <n v="2"/>
    <n v="2"/>
    <n v="0"/>
    <n v="3"/>
  </r>
  <r>
    <x v="0"/>
    <x v="1"/>
    <s v="WA"/>
    <x v="1"/>
    <n v="2009"/>
    <n v="2009"/>
    <n v="14689188"/>
    <n v="1"/>
    <x v="1"/>
    <s v="I"/>
    <n v="29"/>
    <n v="29"/>
    <n v="0"/>
    <n v="13"/>
  </r>
  <r>
    <x v="0"/>
    <x v="0"/>
    <s v="WA"/>
    <x v="1"/>
    <n v="2009"/>
    <n v="2009"/>
    <n v="500183656"/>
    <n v="1"/>
    <x v="0"/>
    <s v="I"/>
    <n v="2"/>
    <n v="2"/>
    <n v="0"/>
    <n v="105"/>
  </r>
  <r>
    <x v="0"/>
    <x v="0"/>
    <s v="WA"/>
    <x v="1"/>
    <n v="2009"/>
    <n v="2009"/>
    <n v="14575881"/>
    <n v="1"/>
    <x v="0"/>
    <s v="I"/>
    <n v="0"/>
    <n v="0"/>
    <n v="0"/>
    <n v="10"/>
  </r>
  <r>
    <x v="1"/>
    <x v="0"/>
    <s v="WA"/>
    <x v="1"/>
    <n v="2009"/>
    <n v="2009"/>
    <n v="14623770"/>
    <n v="1"/>
    <x v="0"/>
    <s v="I"/>
    <n v="13"/>
    <n v="13"/>
    <n v="0"/>
    <n v="120"/>
  </r>
  <r>
    <x v="0"/>
    <x v="1"/>
    <s v="WA"/>
    <x v="1"/>
    <n v="2009"/>
    <n v="2009"/>
    <n v="500048182"/>
    <n v="1"/>
    <x v="1"/>
    <s v="I"/>
    <n v="0"/>
    <n v="0"/>
    <n v="0"/>
    <n v="1"/>
  </r>
  <r>
    <x v="0"/>
    <x v="0"/>
    <s v="WA"/>
    <x v="1"/>
    <n v="2009"/>
    <n v="2009"/>
    <n v="500186354"/>
    <n v="1"/>
    <x v="0"/>
    <s v="I"/>
    <n v="0"/>
    <n v="0"/>
    <n v="0"/>
    <n v="276"/>
  </r>
  <r>
    <x v="0"/>
    <x v="0"/>
    <s v="WA"/>
    <x v="1"/>
    <n v="2009"/>
    <n v="2009"/>
    <n v="500124534"/>
    <n v="1"/>
    <x v="0"/>
    <s v="I"/>
    <n v="3"/>
    <n v="3"/>
    <n v="0"/>
    <n v="10"/>
  </r>
  <r>
    <x v="0"/>
    <x v="0"/>
    <s v="WA"/>
    <x v="1"/>
    <n v="2009"/>
    <n v="2009"/>
    <n v="15557323"/>
    <n v="1"/>
    <x v="0"/>
    <s v="I"/>
    <n v="4"/>
    <n v="4"/>
    <n v="0"/>
    <n v="20"/>
  </r>
  <r>
    <x v="0"/>
    <x v="0"/>
    <s v="WA"/>
    <x v="1"/>
    <n v="2009"/>
    <n v="2009"/>
    <n v="19331826"/>
    <n v="1"/>
    <x v="0"/>
    <s v="I"/>
    <n v="7"/>
    <n v="7"/>
    <n v="0"/>
    <n v="264"/>
  </r>
  <r>
    <x v="0"/>
    <x v="1"/>
    <s v="WA"/>
    <x v="1"/>
    <n v="2009"/>
    <n v="2009"/>
    <n v="414547273"/>
    <n v="1"/>
    <x v="1"/>
    <s v="I"/>
    <n v="17"/>
    <n v="17"/>
    <n v="0"/>
    <n v="3"/>
  </r>
  <r>
    <x v="0"/>
    <x v="1"/>
    <s v="WA"/>
    <x v="1"/>
    <n v="2009"/>
    <n v="2009"/>
    <n v="19889658"/>
    <n v="2"/>
    <x v="1"/>
    <s v="I"/>
    <n v="60"/>
    <n v="30"/>
    <n v="0"/>
    <n v="9"/>
  </r>
  <r>
    <x v="0"/>
    <x v="1"/>
    <s v="WA"/>
    <x v="1"/>
    <n v="2009"/>
    <n v="2009"/>
    <n v="16465358"/>
    <n v="2"/>
    <x v="1"/>
    <s v="I"/>
    <n v="47"/>
    <n v="23.5"/>
    <n v="0"/>
    <n v="5"/>
  </r>
  <r>
    <x v="0"/>
    <x v="0"/>
    <s v="WA"/>
    <x v="1"/>
    <n v="2009"/>
    <n v="2009"/>
    <n v="19986234"/>
    <n v="3"/>
    <x v="0"/>
    <s v="I"/>
    <n v="85"/>
    <n v="28.333333333333336"/>
    <n v="0"/>
    <n v="89"/>
  </r>
  <r>
    <x v="0"/>
    <x v="0"/>
    <s v="WA"/>
    <x v="1"/>
    <n v="2009"/>
    <n v="2009"/>
    <n v="500019288"/>
    <n v="3"/>
    <x v="0"/>
    <s v="I"/>
    <n v="73"/>
    <n v="24.333333333333332"/>
    <n v="0"/>
    <n v="740"/>
  </r>
  <r>
    <x v="0"/>
    <x v="0"/>
    <s v="WA"/>
    <x v="1"/>
    <n v="2009"/>
    <n v="2009"/>
    <n v="500033796"/>
    <n v="1"/>
    <x v="0"/>
    <s v="I"/>
    <n v="5"/>
    <n v="5"/>
    <n v="0"/>
    <n v="39"/>
  </r>
  <r>
    <x v="1"/>
    <x v="0"/>
    <s v="WA"/>
    <x v="1"/>
    <n v="2009"/>
    <n v="2009"/>
    <n v="19768325"/>
    <n v="3"/>
    <x v="0"/>
    <s v="I"/>
    <n v="89"/>
    <n v="29.666666666666668"/>
    <n v="0"/>
    <n v="430"/>
  </r>
  <r>
    <x v="0"/>
    <x v="1"/>
    <s v="WA"/>
    <x v="1"/>
    <n v="2009"/>
    <n v="2009"/>
    <n v="500013400"/>
    <n v="1"/>
    <x v="1"/>
    <s v="I"/>
    <n v="3"/>
    <n v="3"/>
    <n v="0"/>
    <n v="3"/>
  </r>
  <r>
    <x v="0"/>
    <x v="0"/>
    <s v="WA"/>
    <x v="1"/>
    <n v="2009"/>
    <n v="2009"/>
    <n v="19326585"/>
    <n v="1"/>
    <x v="0"/>
    <s v="I"/>
    <n v="0"/>
    <n v="0"/>
    <n v="0"/>
    <n v="132"/>
  </r>
  <r>
    <x v="0"/>
    <x v="1"/>
    <s v="WA"/>
    <x v="1"/>
    <n v="2009"/>
    <n v="2009"/>
    <n v="500007706"/>
    <n v="3"/>
    <x v="1"/>
    <s v="I"/>
    <n v="43"/>
    <n v="14.333333333333334"/>
    <n v="0"/>
    <n v="55"/>
  </r>
  <r>
    <x v="0"/>
    <x v="1"/>
    <s v="WA"/>
    <x v="1"/>
    <n v="2009"/>
    <n v="2009"/>
    <n v="500184188"/>
    <n v="1"/>
    <x v="1"/>
    <s v="I"/>
    <n v="13"/>
    <n v="13"/>
    <n v="0"/>
    <n v="3"/>
  </r>
  <r>
    <x v="0"/>
    <x v="0"/>
    <s v="WA"/>
    <x v="1"/>
    <n v="2009"/>
    <n v="2009"/>
    <n v="500215542"/>
    <n v="1"/>
    <x v="0"/>
    <s v="I"/>
    <n v="4"/>
    <n v="4"/>
    <n v="0"/>
    <n v="61"/>
  </r>
  <r>
    <x v="0"/>
    <x v="1"/>
    <s v="WA"/>
    <x v="1"/>
    <n v="2009"/>
    <n v="2009"/>
    <n v="19462501"/>
    <n v="1"/>
    <x v="1"/>
    <s v="I"/>
    <n v="20"/>
    <n v="20"/>
    <n v="0"/>
    <n v="5"/>
  </r>
  <r>
    <x v="0"/>
    <x v="0"/>
    <s v="WA"/>
    <x v="1"/>
    <n v="2009"/>
    <n v="2009"/>
    <n v="15594358"/>
    <n v="1"/>
    <x v="0"/>
    <s v="I"/>
    <n v="4"/>
    <n v="4"/>
    <n v="0"/>
    <n v="62"/>
  </r>
  <r>
    <x v="0"/>
    <x v="0"/>
    <s v="WA"/>
    <x v="1"/>
    <n v="2009"/>
    <n v="2009"/>
    <n v="18363619"/>
    <n v="3"/>
    <x v="0"/>
    <s v="I"/>
    <n v="91"/>
    <n v="30.333333333333332"/>
    <n v="0"/>
    <n v="158"/>
  </r>
  <r>
    <x v="0"/>
    <x v="1"/>
    <s v="WA"/>
    <x v="1"/>
    <n v="2009"/>
    <n v="2009"/>
    <n v="500254380"/>
    <n v="1"/>
    <x v="1"/>
    <s v="I"/>
    <n v="12"/>
    <n v="12"/>
    <n v="0"/>
    <n v="1"/>
  </r>
  <r>
    <x v="0"/>
    <x v="0"/>
    <s v="WA"/>
    <x v="1"/>
    <n v="2009"/>
    <n v="2009"/>
    <n v="446355634"/>
    <n v="1"/>
    <x v="0"/>
    <s v="I"/>
    <n v="6"/>
    <n v="6"/>
    <n v="0"/>
    <n v="2"/>
  </r>
  <r>
    <x v="0"/>
    <x v="1"/>
    <s v="WA"/>
    <x v="1"/>
    <n v="2009"/>
    <n v="2009"/>
    <n v="375494411"/>
    <n v="1"/>
    <x v="1"/>
    <s v="I"/>
    <n v="29"/>
    <n v="29"/>
    <n v="0"/>
    <n v="5"/>
  </r>
  <r>
    <x v="0"/>
    <x v="0"/>
    <s v="WA"/>
    <x v="1"/>
    <n v="2009"/>
    <n v="2009"/>
    <n v="16422353"/>
    <n v="1"/>
    <x v="0"/>
    <s v="I"/>
    <n v="0"/>
    <n v="0"/>
    <n v="0"/>
    <n v="20"/>
  </r>
  <r>
    <x v="0"/>
    <x v="1"/>
    <s v="WA"/>
    <x v="1"/>
    <n v="2009"/>
    <n v="2009"/>
    <n v="500208845"/>
    <n v="4"/>
    <x v="1"/>
    <s v="I"/>
    <n v="125"/>
    <n v="31.25"/>
    <n v="0"/>
    <n v="18"/>
  </r>
  <r>
    <x v="0"/>
    <x v="0"/>
    <s v="WA"/>
    <x v="1"/>
    <n v="2009"/>
    <n v="2009"/>
    <n v="17806788"/>
    <n v="1"/>
    <x v="0"/>
    <s v="I"/>
    <n v="21"/>
    <n v="21"/>
    <n v="0"/>
    <n v="159"/>
  </r>
  <r>
    <x v="0"/>
    <x v="0"/>
    <s v="WA"/>
    <x v="1"/>
    <n v="2009"/>
    <n v="2009"/>
    <n v="15890752"/>
    <n v="2"/>
    <x v="0"/>
    <s v="I"/>
    <n v="37"/>
    <n v="18.5"/>
    <n v="0"/>
    <n v="290"/>
  </r>
  <r>
    <x v="0"/>
    <x v="0"/>
    <s v="WA"/>
    <x v="1"/>
    <n v="2009"/>
    <n v="2009"/>
    <n v="14116144"/>
    <n v="1"/>
    <x v="0"/>
    <s v="I"/>
    <n v="15"/>
    <n v="15"/>
    <n v="0"/>
    <n v="450"/>
  </r>
  <r>
    <x v="0"/>
    <x v="1"/>
    <s v="WA"/>
    <x v="1"/>
    <n v="2009"/>
    <n v="2009"/>
    <n v="500082089"/>
    <n v="1"/>
    <x v="1"/>
    <s v="I"/>
    <n v="14"/>
    <n v="14"/>
    <n v="0"/>
    <n v="5"/>
  </r>
  <r>
    <x v="1"/>
    <x v="1"/>
    <s v="WA"/>
    <x v="1"/>
    <n v="2009"/>
    <n v="2009"/>
    <n v="15399639"/>
    <n v="1"/>
    <x v="1"/>
    <s v="I"/>
    <n v="13"/>
    <n v="13"/>
    <n v="0"/>
    <n v="1"/>
  </r>
  <r>
    <x v="0"/>
    <x v="1"/>
    <s v="WA"/>
    <x v="1"/>
    <n v="2009"/>
    <n v="2009"/>
    <n v="16846524"/>
    <n v="2"/>
    <x v="1"/>
    <s v="I"/>
    <n v="35"/>
    <n v="17.5"/>
    <n v="0"/>
    <n v="24"/>
  </r>
  <r>
    <x v="0"/>
    <x v="0"/>
    <s v="WA"/>
    <x v="1"/>
    <n v="2009"/>
    <n v="2009"/>
    <n v="500208945"/>
    <n v="1"/>
    <x v="0"/>
    <s v="I"/>
    <n v="0"/>
    <n v="0"/>
    <n v="0"/>
    <n v="86"/>
  </r>
  <r>
    <x v="0"/>
    <x v="0"/>
    <s v="WA"/>
    <x v="1"/>
    <n v="2009"/>
    <n v="2009"/>
    <n v="16185028"/>
    <n v="2"/>
    <x v="0"/>
    <s v="I"/>
    <n v="61"/>
    <n v="30.5"/>
    <n v="0"/>
    <n v="101"/>
  </r>
  <r>
    <x v="1"/>
    <x v="1"/>
    <s v="WA"/>
    <x v="1"/>
    <n v="2009"/>
    <n v="2009"/>
    <n v="500118321"/>
    <n v="1"/>
    <x v="1"/>
    <s v="I"/>
    <n v="29"/>
    <n v="29"/>
    <n v="0"/>
    <n v="3"/>
  </r>
  <r>
    <x v="1"/>
    <x v="1"/>
    <s v="WA"/>
    <x v="1"/>
    <n v="2009"/>
    <n v="2009"/>
    <n v="412387297"/>
    <n v="5"/>
    <x v="1"/>
    <s v="I"/>
    <n v="136"/>
    <n v="27.2"/>
    <n v="0"/>
    <n v="20"/>
  </r>
  <r>
    <x v="0"/>
    <x v="1"/>
    <s v="WA"/>
    <x v="1"/>
    <n v="2009"/>
    <n v="2009"/>
    <n v="500202668"/>
    <n v="1"/>
    <x v="1"/>
    <s v="I"/>
    <n v="0"/>
    <n v="0"/>
    <n v="0"/>
    <n v="2"/>
  </r>
  <r>
    <x v="0"/>
    <x v="0"/>
    <s v="WA"/>
    <x v="1"/>
    <n v="2009"/>
    <n v="2009"/>
    <n v="14955955"/>
    <n v="1"/>
    <x v="0"/>
    <s v="I"/>
    <n v="2"/>
    <n v="2"/>
    <n v="0"/>
    <n v="40"/>
  </r>
  <r>
    <x v="0"/>
    <x v="0"/>
    <s v="WA"/>
    <x v="1"/>
    <n v="2009"/>
    <n v="2009"/>
    <n v="15475190"/>
    <n v="1"/>
    <x v="0"/>
    <s v="I"/>
    <n v="0"/>
    <n v="0"/>
    <n v="0"/>
    <n v="20"/>
  </r>
  <r>
    <x v="0"/>
    <x v="0"/>
    <s v="WA"/>
    <x v="1"/>
    <n v="2009"/>
    <n v="2009"/>
    <n v="14556879"/>
    <n v="1"/>
    <x v="0"/>
    <s v="I"/>
    <n v="36"/>
    <n v="36"/>
    <n v="0"/>
    <n v="20"/>
  </r>
  <r>
    <x v="0"/>
    <x v="0"/>
    <s v="WA"/>
    <x v="1"/>
    <n v="2009"/>
    <n v="2009"/>
    <n v="14436311"/>
    <n v="1"/>
    <x v="0"/>
    <s v="I"/>
    <n v="31"/>
    <n v="31"/>
    <n v="0"/>
    <n v="20"/>
  </r>
  <r>
    <x v="0"/>
    <x v="1"/>
    <s v="WA"/>
    <x v="1"/>
    <n v="2009"/>
    <n v="2009"/>
    <n v="14864597"/>
    <n v="1"/>
    <x v="1"/>
    <s v="I"/>
    <n v="1"/>
    <n v="1"/>
    <n v="0"/>
    <n v="1"/>
  </r>
  <r>
    <x v="0"/>
    <x v="0"/>
    <s v="WA"/>
    <x v="1"/>
    <n v="2009"/>
    <n v="2009"/>
    <n v="500116894"/>
    <n v="1"/>
    <x v="0"/>
    <s v="I"/>
    <n v="25"/>
    <n v="25"/>
    <n v="0"/>
    <n v="214"/>
  </r>
  <r>
    <x v="0"/>
    <x v="0"/>
    <s v="WA"/>
    <x v="1"/>
    <n v="2009"/>
    <n v="2009"/>
    <n v="16175890"/>
    <n v="1"/>
    <x v="0"/>
    <s v="I"/>
    <n v="1"/>
    <n v="1"/>
    <n v="0"/>
    <n v="6"/>
  </r>
  <r>
    <x v="1"/>
    <x v="0"/>
    <s v="WA"/>
    <x v="1"/>
    <n v="2009"/>
    <n v="2009"/>
    <n v="14595773"/>
    <n v="1"/>
    <x v="0"/>
    <s v="I"/>
    <n v="0"/>
    <n v="0"/>
    <n v="0"/>
    <n v="1020"/>
  </r>
  <r>
    <x v="0"/>
    <x v="0"/>
    <s v="WA"/>
    <x v="1"/>
    <n v="2009"/>
    <n v="2009"/>
    <n v="14122251"/>
    <n v="1"/>
    <x v="0"/>
    <s v="I"/>
    <n v="7"/>
    <n v="7"/>
    <n v="0"/>
    <n v="10"/>
  </r>
  <r>
    <x v="0"/>
    <x v="0"/>
    <s v="WA"/>
    <x v="1"/>
    <n v="2009"/>
    <n v="2009"/>
    <n v="14168200"/>
    <n v="1"/>
    <x v="0"/>
    <s v="I"/>
    <n v="0"/>
    <n v="0"/>
    <n v="0"/>
    <n v="460"/>
  </r>
  <r>
    <x v="0"/>
    <x v="0"/>
    <s v="WA"/>
    <x v="1"/>
    <n v="2009"/>
    <n v="2009"/>
    <n v="19905612"/>
    <n v="1"/>
    <x v="0"/>
    <s v="I"/>
    <n v="0"/>
    <n v="0"/>
    <n v="0"/>
    <n v="80"/>
  </r>
  <r>
    <x v="0"/>
    <x v="0"/>
    <s v="WA"/>
    <x v="1"/>
    <n v="2009"/>
    <n v="2009"/>
    <n v="19912865"/>
    <n v="1"/>
    <x v="0"/>
    <s v="I"/>
    <n v="22"/>
    <n v="22"/>
    <n v="0"/>
    <n v="30"/>
  </r>
  <r>
    <x v="0"/>
    <x v="0"/>
    <s v="WA"/>
    <x v="1"/>
    <n v="2009"/>
    <n v="2009"/>
    <n v="16744379"/>
    <n v="1"/>
    <x v="0"/>
    <s v="I"/>
    <n v="30"/>
    <n v="30"/>
    <n v="0"/>
    <n v="126"/>
  </r>
  <r>
    <x v="0"/>
    <x v="0"/>
    <s v="WA"/>
    <x v="1"/>
    <n v="2009"/>
    <n v="2009"/>
    <n v="19412682"/>
    <n v="1"/>
    <x v="0"/>
    <s v="I"/>
    <n v="0"/>
    <n v="0"/>
    <n v="0"/>
    <n v="20"/>
  </r>
  <r>
    <x v="0"/>
    <x v="0"/>
    <s v="WA"/>
    <x v="1"/>
    <n v="2009"/>
    <n v="2009"/>
    <n v="19208876"/>
    <n v="1"/>
    <x v="0"/>
    <s v="I"/>
    <n v="0"/>
    <n v="0"/>
    <n v="0"/>
    <n v="122"/>
  </r>
  <r>
    <x v="0"/>
    <x v="0"/>
    <s v="WA"/>
    <x v="1"/>
    <n v="2009"/>
    <n v="2009"/>
    <n v="19336416"/>
    <n v="1"/>
    <x v="0"/>
    <s v="I"/>
    <n v="7"/>
    <n v="7"/>
    <n v="0"/>
    <n v="40"/>
  </r>
  <r>
    <x v="0"/>
    <x v="1"/>
    <s v="WA"/>
    <x v="1"/>
    <n v="2009"/>
    <n v="2010"/>
    <n v="500087833"/>
    <n v="4"/>
    <x v="1"/>
    <s v="I"/>
    <n v="112"/>
    <n v="28"/>
    <n v="0"/>
    <n v="40"/>
  </r>
  <r>
    <x v="0"/>
    <x v="0"/>
    <s v="WA"/>
    <x v="1"/>
    <n v="2009"/>
    <n v="2009"/>
    <n v="18609936"/>
    <n v="1"/>
    <x v="0"/>
    <s v="I"/>
    <n v="0"/>
    <n v="0"/>
    <n v="0"/>
    <n v="20"/>
  </r>
  <r>
    <x v="0"/>
    <x v="0"/>
    <s v="WA"/>
    <x v="1"/>
    <n v="2009"/>
    <n v="2009"/>
    <n v="500027574"/>
    <n v="1"/>
    <x v="0"/>
    <s v="I"/>
    <n v="31"/>
    <n v="31"/>
    <n v="0"/>
    <n v="190"/>
  </r>
  <r>
    <x v="0"/>
    <x v="0"/>
    <s v="WA"/>
    <x v="1"/>
    <n v="2009"/>
    <n v="2009"/>
    <n v="500082493"/>
    <n v="1"/>
    <x v="0"/>
    <s v="I"/>
    <n v="0"/>
    <n v="0"/>
    <n v="0"/>
    <n v="142"/>
  </r>
  <r>
    <x v="0"/>
    <x v="0"/>
    <s v="WA"/>
    <x v="1"/>
    <n v="2009"/>
    <n v="2009"/>
    <n v="18910307"/>
    <n v="1"/>
    <x v="0"/>
    <s v="I"/>
    <n v="27"/>
    <n v="27"/>
    <n v="0"/>
    <n v="380"/>
  </r>
  <r>
    <x v="0"/>
    <x v="0"/>
    <s v="WA"/>
    <x v="1"/>
    <n v="2009"/>
    <n v="2009"/>
    <n v="18996616"/>
    <n v="3"/>
    <x v="0"/>
    <s v="I"/>
    <n v="86"/>
    <n v="28.666666666666668"/>
    <n v="0"/>
    <n v="420"/>
  </r>
  <r>
    <x v="0"/>
    <x v="0"/>
    <s v="WA"/>
    <x v="1"/>
    <n v="2009"/>
    <n v="2009"/>
    <n v="500049837"/>
    <n v="1"/>
    <x v="0"/>
    <s v="I"/>
    <n v="0"/>
    <n v="0"/>
    <n v="0"/>
    <n v="10"/>
  </r>
  <r>
    <x v="0"/>
    <x v="0"/>
    <s v="WA"/>
    <x v="1"/>
    <n v="2009"/>
    <n v="2009"/>
    <n v="17437764"/>
    <n v="3"/>
    <x v="0"/>
    <s v="I"/>
    <n v="89"/>
    <n v="29.666666666666668"/>
    <n v="0"/>
    <n v="50"/>
  </r>
  <r>
    <x v="0"/>
    <x v="1"/>
    <s v="WA"/>
    <x v="1"/>
    <n v="2009"/>
    <n v="2009"/>
    <n v="17184929"/>
    <n v="1"/>
    <x v="1"/>
    <s v="I"/>
    <n v="26"/>
    <n v="26"/>
    <n v="0"/>
    <n v="20"/>
  </r>
  <r>
    <x v="0"/>
    <x v="0"/>
    <s v="WA"/>
    <x v="1"/>
    <n v="2009"/>
    <n v="2009"/>
    <n v="369360028"/>
    <n v="1"/>
    <x v="0"/>
    <s v="I"/>
    <n v="0"/>
    <n v="0"/>
    <n v="0"/>
    <n v="400"/>
  </r>
  <r>
    <x v="0"/>
    <x v="0"/>
    <s v="WA"/>
    <x v="1"/>
    <n v="2009"/>
    <n v="2009"/>
    <n v="16305397"/>
    <n v="3"/>
    <x v="0"/>
    <s v="I"/>
    <n v="90"/>
    <n v="30"/>
    <n v="0"/>
    <n v="550"/>
  </r>
  <r>
    <x v="0"/>
    <x v="0"/>
    <s v="WA"/>
    <x v="1"/>
    <n v="2009"/>
    <n v="2009"/>
    <n v="16308406"/>
    <n v="3"/>
    <x v="0"/>
    <s v="I"/>
    <n v="81"/>
    <n v="27"/>
    <n v="0"/>
    <n v="550"/>
  </r>
  <r>
    <x v="0"/>
    <x v="1"/>
    <s v="WA"/>
    <x v="1"/>
    <n v="2009"/>
    <n v="2009"/>
    <n v="500239985"/>
    <n v="3"/>
    <x v="1"/>
    <s v="I"/>
    <n v="87"/>
    <n v="29"/>
    <n v="0"/>
    <n v="156"/>
  </r>
  <r>
    <x v="0"/>
    <x v="0"/>
    <s v="WA"/>
    <x v="1"/>
    <n v="2009"/>
    <n v="2009"/>
    <n v="18028745"/>
    <n v="1"/>
    <x v="0"/>
    <s v="I"/>
    <n v="1"/>
    <n v="1"/>
    <n v="0"/>
    <n v="51"/>
  </r>
  <r>
    <x v="0"/>
    <x v="0"/>
    <s v="WA"/>
    <x v="1"/>
    <n v="2009"/>
    <n v="2009"/>
    <n v="500253443"/>
    <n v="1"/>
    <x v="0"/>
    <s v="I"/>
    <n v="0"/>
    <n v="0"/>
    <n v="0"/>
    <n v="4"/>
  </r>
  <r>
    <x v="0"/>
    <x v="1"/>
    <s v="WA"/>
    <x v="1"/>
    <n v="2009"/>
    <n v="2009"/>
    <n v="15981031"/>
    <n v="3"/>
    <x v="1"/>
    <s v="I"/>
    <n v="62"/>
    <n v="20.666666666666664"/>
    <n v="0"/>
    <n v="50"/>
  </r>
  <r>
    <x v="0"/>
    <x v="1"/>
    <s v="WA"/>
    <x v="1"/>
    <n v="2009"/>
    <n v="2009"/>
    <n v="500250928"/>
    <n v="1"/>
    <x v="1"/>
    <s v="I"/>
    <n v="8"/>
    <n v="8"/>
    <n v="0"/>
    <n v="1"/>
  </r>
  <r>
    <x v="0"/>
    <x v="1"/>
    <s v="WA"/>
    <x v="1"/>
    <n v="2009"/>
    <n v="2009"/>
    <n v="500121544"/>
    <n v="1"/>
    <x v="2"/>
    <s v="I"/>
    <n v="1"/>
    <n v="1"/>
    <n v="0"/>
    <n v="9805"/>
  </r>
  <r>
    <x v="0"/>
    <x v="0"/>
    <s v="WA"/>
    <x v="1"/>
    <n v="2009"/>
    <n v="2009"/>
    <n v="373680080"/>
    <n v="3"/>
    <x v="0"/>
    <s v="I"/>
    <n v="81"/>
    <n v="27"/>
    <n v="0"/>
    <n v="490"/>
  </r>
  <r>
    <x v="0"/>
    <x v="0"/>
    <s v="WA"/>
    <x v="1"/>
    <n v="2009"/>
    <n v="2009"/>
    <n v="14372835"/>
    <n v="1"/>
    <x v="0"/>
    <s v="I"/>
    <n v="30"/>
    <n v="30"/>
    <n v="0"/>
    <n v="60"/>
  </r>
  <r>
    <x v="0"/>
    <x v="1"/>
    <s v="WA"/>
    <x v="1"/>
    <n v="2009"/>
    <n v="2009"/>
    <n v="15171729"/>
    <n v="1"/>
    <x v="1"/>
    <s v="I"/>
    <n v="15"/>
    <n v="15"/>
    <n v="0"/>
    <n v="8"/>
  </r>
  <r>
    <x v="0"/>
    <x v="0"/>
    <s v="WA"/>
    <x v="1"/>
    <n v="2009"/>
    <n v="2009"/>
    <n v="14859970"/>
    <n v="2"/>
    <x v="0"/>
    <s v="I"/>
    <n v="61"/>
    <n v="30.5"/>
    <n v="0"/>
    <n v="220"/>
  </r>
  <r>
    <x v="0"/>
    <x v="0"/>
    <s v="WA"/>
    <x v="1"/>
    <n v="2009"/>
    <n v="2009"/>
    <n v="500129999"/>
    <n v="2"/>
    <x v="0"/>
    <s v="I"/>
    <n v="49"/>
    <n v="24.5"/>
    <n v="0"/>
    <n v="470"/>
  </r>
  <r>
    <x v="0"/>
    <x v="0"/>
    <s v="WA"/>
    <x v="1"/>
    <n v="2009"/>
    <n v="2009"/>
    <n v="500256494"/>
    <n v="1"/>
    <x v="0"/>
    <s v="I"/>
    <n v="28"/>
    <n v="28"/>
    <n v="0"/>
    <n v="755"/>
  </r>
  <r>
    <x v="0"/>
    <x v="0"/>
    <s v="WA"/>
    <x v="1"/>
    <n v="2009"/>
    <n v="2009"/>
    <n v="14181744"/>
    <n v="1"/>
    <x v="0"/>
    <s v="I"/>
    <n v="0"/>
    <n v="0"/>
    <n v="0"/>
    <n v="650"/>
  </r>
  <r>
    <x v="0"/>
    <x v="0"/>
    <s v="WA"/>
    <x v="1"/>
    <n v="2009"/>
    <n v="2009"/>
    <n v="500012158"/>
    <n v="1"/>
    <x v="0"/>
    <s v="I"/>
    <n v="0"/>
    <n v="0"/>
    <n v="0"/>
    <n v="31"/>
  </r>
  <r>
    <x v="0"/>
    <x v="0"/>
    <s v="WA"/>
    <x v="1"/>
    <n v="2009"/>
    <n v="2009"/>
    <n v="14376616"/>
    <n v="2"/>
    <x v="0"/>
    <s v="I"/>
    <n v="52"/>
    <n v="26"/>
    <n v="0"/>
    <n v="460"/>
  </r>
  <r>
    <x v="0"/>
    <x v="0"/>
    <s v="WA"/>
    <x v="1"/>
    <n v="2009"/>
    <n v="2009"/>
    <n v="14234707"/>
    <n v="1"/>
    <x v="0"/>
    <s v="I"/>
    <n v="7"/>
    <n v="7"/>
    <n v="0"/>
    <n v="100"/>
  </r>
  <r>
    <x v="0"/>
    <x v="0"/>
    <s v="WA"/>
    <x v="1"/>
    <n v="2009"/>
    <n v="2009"/>
    <n v="17459401"/>
    <n v="1"/>
    <x v="0"/>
    <s v="I"/>
    <n v="4"/>
    <n v="4"/>
    <n v="0"/>
    <n v="85"/>
  </r>
  <r>
    <x v="0"/>
    <x v="0"/>
    <s v="WA"/>
    <x v="1"/>
    <n v="2009"/>
    <n v="2009"/>
    <n v="18495748"/>
    <n v="1"/>
    <x v="2"/>
    <s v="I"/>
    <n v="1"/>
    <n v="1"/>
    <n v="0"/>
    <n v="99640"/>
  </r>
  <r>
    <x v="0"/>
    <x v="1"/>
    <s v="WA"/>
    <x v="1"/>
    <n v="2009"/>
    <n v="2009"/>
    <n v="500086675"/>
    <n v="1"/>
    <x v="1"/>
    <s v="I"/>
    <n v="14"/>
    <n v="14"/>
    <n v="0"/>
    <n v="3"/>
  </r>
  <r>
    <x v="0"/>
    <x v="0"/>
    <s v="WA"/>
    <x v="1"/>
    <n v="2009"/>
    <n v="2009"/>
    <n v="19659688"/>
    <n v="1"/>
    <x v="0"/>
    <s v="I"/>
    <n v="18"/>
    <n v="18"/>
    <n v="0"/>
    <n v="33"/>
  </r>
  <r>
    <x v="0"/>
    <x v="1"/>
    <s v="WA"/>
    <x v="1"/>
    <n v="2009"/>
    <n v="2009"/>
    <n v="440121668"/>
    <n v="1"/>
    <x v="1"/>
    <s v="I"/>
    <n v="11"/>
    <n v="11"/>
    <n v="0"/>
    <n v="3"/>
  </r>
  <r>
    <x v="0"/>
    <x v="0"/>
    <s v="WA"/>
    <x v="1"/>
    <n v="2009"/>
    <n v="2009"/>
    <n v="19201860"/>
    <n v="1"/>
    <x v="0"/>
    <s v="I"/>
    <n v="14"/>
    <n v="14"/>
    <n v="0"/>
    <n v="89"/>
  </r>
  <r>
    <x v="0"/>
    <x v="0"/>
    <s v="WA"/>
    <x v="1"/>
    <n v="2009"/>
    <n v="2009"/>
    <n v="19133474"/>
    <n v="1"/>
    <x v="0"/>
    <s v="I"/>
    <n v="0"/>
    <n v="0"/>
    <n v="0"/>
    <n v="40"/>
  </r>
  <r>
    <x v="0"/>
    <x v="0"/>
    <s v="WA"/>
    <x v="1"/>
    <n v="2009"/>
    <n v="2009"/>
    <n v="19219309"/>
    <n v="1"/>
    <x v="0"/>
    <s v="I"/>
    <n v="28"/>
    <n v="28"/>
    <n v="0"/>
    <n v="10"/>
  </r>
  <r>
    <x v="0"/>
    <x v="1"/>
    <s v="WA"/>
    <x v="1"/>
    <n v="2009"/>
    <n v="2010"/>
    <n v="337478407"/>
    <n v="3"/>
    <x v="1"/>
    <s v="I"/>
    <n v="75"/>
    <n v="25"/>
    <n v="0"/>
    <n v="43"/>
  </r>
  <r>
    <x v="1"/>
    <x v="1"/>
    <s v="WA"/>
    <x v="1"/>
    <n v="2009"/>
    <n v="2009"/>
    <n v="18973486"/>
    <n v="1"/>
    <x v="1"/>
    <s v="I"/>
    <n v="0"/>
    <n v="0"/>
    <n v="0"/>
    <n v="8"/>
  </r>
  <r>
    <x v="0"/>
    <x v="0"/>
    <s v="WA"/>
    <x v="1"/>
    <n v="2009"/>
    <n v="2009"/>
    <n v="500230099"/>
    <n v="1"/>
    <x v="0"/>
    <s v="I"/>
    <n v="0"/>
    <n v="0"/>
    <n v="0"/>
    <n v="9"/>
  </r>
  <r>
    <x v="0"/>
    <x v="0"/>
    <s v="WA"/>
    <x v="1"/>
    <n v="2009"/>
    <n v="2009"/>
    <n v="16859499"/>
    <n v="3"/>
    <x v="0"/>
    <s v="I"/>
    <n v="84"/>
    <n v="28"/>
    <n v="0"/>
    <n v="1620"/>
  </r>
  <r>
    <x v="0"/>
    <x v="0"/>
    <s v="WA"/>
    <x v="1"/>
    <n v="2009"/>
    <n v="2009"/>
    <n v="16898462"/>
    <n v="3"/>
    <x v="0"/>
    <s v="I"/>
    <n v="83"/>
    <n v="27.666666666666668"/>
    <n v="0"/>
    <n v="502"/>
  </r>
  <r>
    <x v="0"/>
    <x v="0"/>
    <s v="WA"/>
    <x v="1"/>
    <n v="2009"/>
    <n v="2009"/>
    <n v="500181519"/>
    <n v="1"/>
    <x v="0"/>
    <s v="I"/>
    <n v="0"/>
    <n v="0"/>
    <n v="0"/>
    <n v="33"/>
  </r>
  <r>
    <x v="1"/>
    <x v="0"/>
    <s v="WA"/>
    <x v="1"/>
    <n v="2009"/>
    <n v="2009"/>
    <n v="500261630"/>
    <n v="1"/>
    <x v="2"/>
    <s v="I"/>
    <n v="38"/>
    <n v="38"/>
    <n v="0"/>
    <n v="9000"/>
  </r>
  <r>
    <x v="0"/>
    <x v="1"/>
    <s v="WA"/>
    <x v="1"/>
    <n v="2009"/>
    <n v="2009"/>
    <n v="500187307"/>
    <n v="1"/>
    <x v="1"/>
    <s v="I"/>
    <n v="0"/>
    <n v="0"/>
    <n v="0"/>
    <n v="1"/>
  </r>
  <r>
    <x v="0"/>
    <x v="0"/>
    <s v="WA"/>
    <x v="1"/>
    <n v="2009"/>
    <n v="2009"/>
    <n v="18099521"/>
    <n v="2"/>
    <x v="0"/>
    <s v="I"/>
    <n v="59"/>
    <n v="29.5"/>
    <n v="0"/>
    <n v="204"/>
  </r>
  <r>
    <x v="0"/>
    <x v="1"/>
    <s v="WA"/>
    <x v="1"/>
    <n v="2009"/>
    <n v="2009"/>
    <n v="16895624"/>
    <n v="1"/>
    <x v="1"/>
    <s v="I"/>
    <n v="28"/>
    <n v="28"/>
    <n v="0"/>
    <n v="1"/>
  </r>
  <r>
    <x v="0"/>
    <x v="0"/>
    <s v="WA"/>
    <x v="1"/>
    <n v="2009"/>
    <n v="2009"/>
    <n v="17769658"/>
    <n v="1"/>
    <x v="0"/>
    <s v="I"/>
    <n v="28"/>
    <n v="28"/>
    <n v="0"/>
    <n v="20"/>
  </r>
  <r>
    <x v="0"/>
    <x v="0"/>
    <s v="WA"/>
    <x v="1"/>
    <n v="2009"/>
    <n v="2009"/>
    <n v="500177700"/>
    <n v="1"/>
    <x v="2"/>
    <s v="I"/>
    <n v="3"/>
    <n v="3"/>
    <n v="0"/>
    <n v="99995"/>
  </r>
  <r>
    <x v="0"/>
    <x v="0"/>
    <s v="WA"/>
    <x v="1"/>
    <n v="2009"/>
    <n v="2009"/>
    <n v="500048689"/>
    <n v="1"/>
    <x v="0"/>
    <s v="I"/>
    <n v="0"/>
    <n v="0"/>
    <n v="0"/>
    <n v="200"/>
  </r>
  <r>
    <x v="0"/>
    <x v="1"/>
    <s v="WA"/>
    <x v="1"/>
    <n v="2009"/>
    <n v="2009"/>
    <n v="17448362"/>
    <n v="1"/>
    <x v="1"/>
    <s v="I"/>
    <n v="28"/>
    <n v="28"/>
    <n v="0"/>
    <n v="4"/>
  </r>
  <r>
    <x v="0"/>
    <x v="0"/>
    <s v="WA"/>
    <x v="1"/>
    <n v="2009"/>
    <n v="2009"/>
    <n v="500216310"/>
    <n v="1"/>
    <x v="0"/>
    <s v="I"/>
    <n v="14"/>
    <n v="14"/>
    <n v="0"/>
    <n v="70"/>
  </r>
  <r>
    <x v="0"/>
    <x v="0"/>
    <s v="WA"/>
    <x v="1"/>
    <n v="2009"/>
    <n v="2009"/>
    <n v="16287268"/>
    <n v="2"/>
    <x v="0"/>
    <s v="I"/>
    <n v="57"/>
    <n v="28.5"/>
    <n v="0"/>
    <n v="447"/>
  </r>
  <r>
    <x v="0"/>
    <x v="0"/>
    <s v="WA"/>
    <x v="1"/>
    <n v="2009"/>
    <n v="2009"/>
    <n v="16591800"/>
    <n v="2"/>
    <x v="0"/>
    <s v="I"/>
    <n v="51"/>
    <n v="25.5"/>
    <n v="0"/>
    <n v="160"/>
  </r>
  <r>
    <x v="0"/>
    <x v="0"/>
    <s v="WA"/>
    <x v="1"/>
    <n v="2009"/>
    <n v="2009"/>
    <n v="15982591"/>
    <n v="1"/>
    <x v="0"/>
    <s v="I"/>
    <n v="29"/>
    <n v="29"/>
    <n v="0"/>
    <n v="10"/>
  </r>
  <r>
    <x v="0"/>
    <x v="0"/>
    <s v="WA"/>
    <x v="1"/>
    <n v="2009"/>
    <n v="2009"/>
    <n v="17076768"/>
    <n v="2"/>
    <x v="0"/>
    <s v="I"/>
    <n v="56"/>
    <n v="28"/>
    <n v="0"/>
    <n v="520"/>
  </r>
  <r>
    <x v="0"/>
    <x v="0"/>
    <s v="WA"/>
    <x v="1"/>
    <n v="2009"/>
    <n v="2009"/>
    <n v="15436672"/>
    <n v="1"/>
    <x v="0"/>
    <s v="I"/>
    <n v="0"/>
    <n v="0"/>
    <n v="0"/>
    <n v="16"/>
  </r>
  <r>
    <x v="0"/>
    <x v="0"/>
    <s v="WA"/>
    <x v="1"/>
    <n v="2009"/>
    <n v="2009"/>
    <n v="15700213"/>
    <n v="1"/>
    <x v="0"/>
    <s v="I"/>
    <n v="0"/>
    <n v="0"/>
    <n v="0"/>
    <n v="100"/>
  </r>
  <r>
    <x v="0"/>
    <x v="1"/>
    <s v="WA"/>
    <x v="1"/>
    <n v="2009"/>
    <n v="2009"/>
    <n v="15171729"/>
    <n v="1"/>
    <x v="1"/>
    <s v="I"/>
    <n v="0"/>
    <n v="0"/>
    <n v="0"/>
    <n v="4"/>
  </r>
  <r>
    <x v="0"/>
    <x v="0"/>
    <s v="WA"/>
    <x v="1"/>
    <n v="2009"/>
    <n v="2009"/>
    <n v="500014125"/>
    <n v="1"/>
    <x v="0"/>
    <s v="I"/>
    <n v="15"/>
    <n v="15"/>
    <n v="0"/>
    <n v="70"/>
  </r>
  <r>
    <x v="0"/>
    <x v="1"/>
    <s v="WA"/>
    <x v="1"/>
    <n v="2009"/>
    <n v="2009"/>
    <n v="500082772"/>
    <n v="3"/>
    <x v="1"/>
    <s v="I"/>
    <n v="69"/>
    <n v="23"/>
    <n v="0"/>
    <n v="16"/>
  </r>
  <r>
    <x v="0"/>
    <x v="0"/>
    <s v="WA"/>
    <x v="1"/>
    <n v="2009"/>
    <n v="2009"/>
    <n v="16502075"/>
    <n v="1"/>
    <x v="0"/>
    <s v="I"/>
    <n v="30"/>
    <n v="30"/>
    <n v="0"/>
    <n v="120"/>
  </r>
  <r>
    <x v="0"/>
    <x v="0"/>
    <s v="WA"/>
    <x v="1"/>
    <n v="2009"/>
    <n v="2009"/>
    <n v="14620477"/>
    <n v="2"/>
    <x v="0"/>
    <s v="I"/>
    <n v="49"/>
    <n v="24.5"/>
    <n v="0"/>
    <n v="890"/>
  </r>
  <r>
    <x v="0"/>
    <x v="0"/>
    <s v="WA"/>
    <x v="1"/>
    <n v="2009"/>
    <n v="2009"/>
    <n v="500239147"/>
    <n v="1"/>
    <x v="0"/>
    <s v="I"/>
    <n v="11"/>
    <n v="11"/>
    <n v="0"/>
    <n v="1"/>
  </r>
  <r>
    <x v="0"/>
    <x v="0"/>
    <s v="WA"/>
    <x v="1"/>
    <n v="2009"/>
    <n v="2009"/>
    <n v="500198984"/>
    <n v="1"/>
    <x v="0"/>
    <s v="I"/>
    <n v="2"/>
    <n v="2"/>
    <n v="0"/>
    <n v="22"/>
  </r>
  <r>
    <x v="0"/>
    <x v="0"/>
    <s v="WA"/>
    <x v="1"/>
    <n v="2009"/>
    <n v="2009"/>
    <n v="500226584"/>
    <n v="1"/>
    <x v="0"/>
    <s v="I"/>
    <n v="0"/>
    <n v="0"/>
    <n v="0"/>
    <n v="14"/>
  </r>
  <r>
    <x v="0"/>
    <x v="1"/>
    <s v="WA"/>
    <x v="1"/>
    <n v="2009"/>
    <n v="2009"/>
    <n v="19240907"/>
    <n v="1"/>
    <x v="1"/>
    <s v="I"/>
    <n v="29"/>
    <n v="29"/>
    <n v="0"/>
    <n v="91"/>
  </r>
  <r>
    <x v="0"/>
    <x v="0"/>
    <s v="WA"/>
    <x v="1"/>
    <n v="2009"/>
    <n v="2009"/>
    <n v="19240909"/>
    <n v="1"/>
    <x v="0"/>
    <s v="I"/>
    <n v="29"/>
    <n v="29"/>
    <n v="0"/>
    <n v="403"/>
  </r>
  <r>
    <x v="0"/>
    <x v="0"/>
    <s v="WA"/>
    <x v="1"/>
    <n v="2009"/>
    <n v="2009"/>
    <n v="500047761"/>
    <n v="1"/>
    <x v="0"/>
    <s v="I"/>
    <n v="156"/>
    <n v="156"/>
    <n v="0"/>
    <n v="2590"/>
  </r>
  <r>
    <x v="1"/>
    <x v="1"/>
    <s v="WA"/>
    <x v="1"/>
    <n v="2009"/>
    <n v="2009"/>
    <n v="14601045"/>
    <n v="1"/>
    <x v="1"/>
    <s v="I"/>
    <n v="10"/>
    <n v="10"/>
    <n v="0"/>
    <n v="13"/>
  </r>
  <r>
    <x v="0"/>
    <x v="0"/>
    <s v="WA"/>
    <x v="1"/>
    <n v="2009"/>
    <n v="2009"/>
    <n v="19627272"/>
    <n v="1"/>
    <x v="0"/>
    <s v="I"/>
    <n v="0"/>
    <n v="0"/>
    <n v="0"/>
    <n v="66"/>
  </r>
  <r>
    <x v="0"/>
    <x v="1"/>
    <s v="WA"/>
    <x v="1"/>
    <n v="2009"/>
    <n v="2009"/>
    <n v="500208174"/>
    <n v="1"/>
    <x v="1"/>
    <s v="I"/>
    <n v="1"/>
    <n v="1"/>
    <n v="0"/>
    <n v="3"/>
  </r>
  <r>
    <x v="1"/>
    <x v="1"/>
    <s v="WA"/>
    <x v="1"/>
    <n v="2009"/>
    <n v="2009"/>
    <n v="18987844"/>
    <n v="1"/>
    <x v="1"/>
    <s v="I"/>
    <n v="0"/>
    <n v="0"/>
    <n v="0"/>
    <n v="1"/>
  </r>
  <r>
    <x v="1"/>
    <x v="0"/>
    <s v="WA"/>
    <x v="1"/>
    <n v="2009"/>
    <n v="2009"/>
    <n v="18987846"/>
    <n v="1"/>
    <x v="0"/>
    <s v="I"/>
    <n v="0"/>
    <n v="0"/>
    <n v="0"/>
    <n v="20"/>
  </r>
  <r>
    <x v="0"/>
    <x v="0"/>
    <s v="WA"/>
    <x v="1"/>
    <n v="2009"/>
    <n v="2009"/>
    <n v="19031670"/>
    <n v="1"/>
    <x v="0"/>
    <s v="I"/>
    <n v="9"/>
    <n v="9"/>
    <n v="0"/>
    <n v="260"/>
  </r>
  <r>
    <x v="0"/>
    <x v="0"/>
    <s v="WA"/>
    <x v="1"/>
    <n v="2009"/>
    <n v="2009"/>
    <n v="18490105"/>
    <n v="1"/>
    <x v="0"/>
    <s v="I"/>
    <n v="0"/>
    <n v="0"/>
    <n v="0"/>
    <n v="70"/>
  </r>
  <r>
    <x v="0"/>
    <x v="0"/>
    <s v="WA"/>
    <x v="1"/>
    <n v="2009"/>
    <n v="2009"/>
    <n v="17720908"/>
    <n v="2"/>
    <x v="0"/>
    <s v="I"/>
    <n v="64"/>
    <n v="32"/>
    <n v="0"/>
    <n v="90"/>
  </r>
  <r>
    <x v="0"/>
    <x v="0"/>
    <s v="WA"/>
    <x v="1"/>
    <n v="2009"/>
    <n v="2009"/>
    <n v="18358335"/>
    <n v="1"/>
    <x v="0"/>
    <s v="I"/>
    <n v="26"/>
    <n v="26"/>
    <n v="0"/>
    <n v="20"/>
  </r>
  <r>
    <x v="1"/>
    <x v="1"/>
    <s v="WA"/>
    <x v="1"/>
    <n v="2009"/>
    <n v="2009"/>
    <n v="17729176"/>
    <n v="1"/>
    <x v="1"/>
    <s v="I"/>
    <n v="0"/>
    <n v="0"/>
    <n v="0"/>
    <n v="9"/>
  </r>
  <r>
    <x v="0"/>
    <x v="1"/>
    <s v="WA"/>
    <x v="1"/>
    <n v="2009"/>
    <n v="2009"/>
    <n v="17172551"/>
    <n v="1"/>
    <x v="1"/>
    <s v="I"/>
    <n v="5"/>
    <n v="5"/>
    <n v="0"/>
    <n v="27"/>
  </r>
  <r>
    <x v="0"/>
    <x v="0"/>
    <s v="WA"/>
    <x v="1"/>
    <n v="2009"/>
    <n v="2009"/>
    <n v="16592782"/>
    <n v="1"/>
    <x v="0"/>
    <s v="I"/>
    <n v="0"/>
    <n v="0"/>
    <n v="0"/>
    <n v="2136"/>
  </r>
  <r>
    <x v="0"/>
    <x v="1"/>
    <s v="WA"/>
    <x v="1"/>
    <n v="2009"/>
    <n v="2009"/>
    <n v="369619244"/>
    <n v="1"/>
    <x v="1"/>
    <s v="I"/>
    <n v="7"/>
    <n v="7"/>
    <n v="0"/>
    <n v="20"/>
  </r>
  <r>
    <x v="1"/>
    <x v="0"/>
    <s v="WA"/>
    <x v="1"/>
    <n v="2009"/>
    <n v="2009"/>
    <n v="15990893"/>
    <n v="2"/>
    <x v="0"/>
    <s v="I"/>
    <n v="55"/>
    <n v="27.5"/>
    <n v="0"/>
    <n v="800"/>
  </r>
  <r>
    <x v="0"/>
    <x v="1"/>
    <s v="WA"/>
    <x v="1"/>
    <n v="2009"/>
    <n v="2009"/>
    <n v="16250548"/>
    <n v="1"/>
    <x v="1"/>
    <s v="I"/>
    <n v="0"/>
    <n v="0"/>
    <n v="0"/>
    <n v="2"/>
  </r>
  <r>
    <x v="0"/>
    <x v="0"/>
    <s v="WA"/>
    <x v="1"/>
    <n v="2009"/>
    <n v="2009"/>
    <n v="18106696"/>
    <n v="1"/>
    <x v="0"/>
    <s v="I"/>
    <n v="16"/>
    <n v="16"/>
    <n v="0"/>
    <n v="1"/>
  </r>
  <r>
    <x v="0"/>
    <x v="0"/>
    <s v="WA"/>
    <x v="1"/>
    <n v="2009"/>
    <n v="2009"/>
    <n v="15029573"/>
    <n v="2"/>
    <x v="0"/>
    <s v="I"/>
    <n v="56"/>
    <n v="28"/>
    <n v="0"/>
    <n v="3070"/>
  </r>
  <r>
    <x v="1"/>
    <x v="1"/>
    <s v="WA"/>
    <x v="1"/>
    <n v="2009"/>
    <n v="2009"/>
    <n v="500065187"/>
    <n v="2"/>
    <x v="1"/>
    <s v="I"/>
    <n v="57"/>
    <n v="28.5"/>
    <n v="0"/>
    <n v="72"/>
  </r>
  <r>
    <x v="0"/>
    <x v="0"/>
    <s v="WA"/>
    <x v="1"/>
    <n v="2009"/>
    <n v="2009"/>
    <n v="15392565"/>
    <n v="1"/>
    <x v="0"/>
    <s v="I"/>
    <n v="14"/>
    <n v="14"/>
    <n v="0"/>
    <n v="253"/>
  </r>
  <r>
    <x v="0"/>
    <x v="0"/>
    <s v="WA"/>
    <x v="1"/>
    <n v="2009"/>
    <n v="2009"/>
    <n v="500145811"/>
    <n v="1"/>
    <x v="0"/>
    <s v="I"/>
    <n v="22"/>
    <n v="22"/>
    <n v="0"/>
    <n v="744"/>
  </r>
  <r>
    <x v="0"/>
    <x v="0"/>
    <s v="WA"/>
    <x v="1"/>
    <n v="2009"/>
    <n v="2009"/>
    <n v="17648410"/>
    <n v="1"/>
    <x v="0"/>
    <s v="I"/>
    <n v="0"/>
    <n v="0"/>
    <n v="0"/>
    <n v="5"/>
  </r>
  <r>
    <x v="0"/>
    <x v="0"/>
    <s v="WA"/>
    <x v="1"/>
    <n v="2009"/>
    <n v="2009"/>
    <n v="19915153"/>
    <n v="1"/>
    <x v="0"/>
    <s v="I"/>
    <n v="24"/>
    <n v="24"/>
    <n v="0"/>
    <n v="1984"/>
  </r>
  <r>
    <x v="0"/>
    <x v="1"/>
    <s v="WA"/>
    <x v="1"/>
    <n v="2009"/>
    <n v="2009"/>
    <n v="500064038"/>
    <n v="1"/>
    <x v="1"/>
    <s v="I"/>
    <n v="27"/>
    <n v="27"/>
    <n v="0"/>
    <n v="34"/>
  </r>
  <r>
    <x v="0"/>
    <x v="0"/>
    <s v="WA"/>
    <x v="1"/>
    <n v="2009"/>
    <n v="2009"/>
    <n v="500102615"/>
    <n v="2"/>
    <x v="0"/>
    <s v="I"/>
    <n v="54"/>
    <n v="27"/>
    <n v="0"/>
    <n v="720"/>
  </r>
  <r>
    <x v="0"/>
    <x v="0"/>
    <s v="WA"/>
    <x v="1"/>
    <n v="2009"/>
    <n v="2009"/>
    <n v="19685657"/>
    <n v="1"/>
    <x v="0"/>
    <s v="I"/>
    <n v="22"/>
    <n v="22"/>
    <n v="0"/>
    <n v="10"/>
  </r>
  <r>
    <x v="0"/>
    <x v="1"/>
    <s v="WA"/>
    <x v="1"/>
    <n v="2009"/>
    <n v="2009"/>
    <n v="18695993"/>
    <n v="1"/>
    <x v="1"/>
    <s v="I"/>
    <n v="0"/>
    <n v="0"/>
    <n v="0"/>
    <n v="2"/>
  </r>
  <r>
    <x v="0"/>
    <x v="0"/>
    <s v="WA"/>
    <x v="1"/>
    <n v="2009"/>
    <n v="2009"/>
    <n v="500134925"/>
    <n v="1"/>
    <x v="0"/>
    <s v="I"/>
    <n v="1"/>
    <n v="1"/>
    <n v="0"/>
    <n v="21"/>
  </r>
  <r>
    <x v="0"/>
    <x v="0"/>
    <s v="WA"/>
    <x v="1"/>
    <n v="2009"/>
    <n v="2009"/>
    <n v="500189601"/>
    <n v="1"/>
    <x v="0"/>
    <s v="I"/>
    <n v="0"/>
    <n v="0"/>
    <n v="0"/>
    <n v="47"/>
  </r>
  <r>
    <x v="1"/>
    <x v="1"/>
    <s v="WA"/>
    <x v="1"/>
    <n v="2009"/>
    <n v="2010"/>
    <n v="18277223"/>
    <n v="2"/>
    <x v="1"/>
    <s v="I"/>
    <n v="58"/>
    <n v="29"/>
    <n v="0"/>
    <n v="34"/>
  </r>
  <r>
    <x v="0"/>
    <x v="1"/>
    <s v="WA"/>
    <x v="1"/>
    <n v="2009"/>
    <n v="2009"/>
    <n v="372902470"/>
    <n v="1"/>
    <x v="1"/>
    <s v="I"/>
    <n v="0"/>
    <n v="0"/>
    <n v="0"/>
    <n v="8"/>
  </r>
  <r>
    <x v="0"/>
    <x v="1"/>
    <s v="WA"/>
    <x v="1"/>
    <n v="2009"/>
    <n v="2010"/>
    <n v="500095742"/>
    <n v="2"/>
    <x v="1"/>
    <s v="I"/>
    <n v="58"/>
    <n v="29"/>
    <n v="0"/>
    <n v="112"/>
  </r>
  <r>
    <x v="0"/>
    <x v="0"/>
    <s v="WA"/>
    <x v="1"/>
    <n v="2009"/>
    <n v="2009"/>
    <n v="17721356"/>
    <n v="1"/>
    <x v="0"/>
    <s v="I"/>
    <n v="0"/>
    <n v="0"/>
    <n v="0"/>
    <n v="29"/>
  </r>
  <r>
    <x v="0"/>
    <x v="1"/>
    <s v="WA"/>
    <x v="1"/>
    <n v="2009"/>
    <n v="2009"/>
    <n v="16995953"/>
    <n v="1"/>
    <x v="1"/>
    <s v="I"/>
    <n v="13"/>
    <n v="13"/>
    <n v="0"/>
    <n v="66"/>
  </r>
  <r>
    <x v="0"/>
    <x v="1"/>
    <s v="WA"/>
    <x v="1"/>
    <n v="2009"/>
    <n v="2009"/>
    <n v="18130978"/>
    <n v="1"/>
    <x v="1"/>
    <s v="I"/>
    <n v="5"/>
    <n v="5"/>
    <n v="0"/>
    <n v="7"/>
  </r>
  <r>
    <x v="0"/>
    <x v="0"/>
    <s v="WA"/>
    <x v="1"/>
    <n v="2009"/>
    <n v="2009"/>
    <n v="16902752"/>
    <n v="1"/>
    <x v="0"/>
    <s v="I"/>
    <n v="7"/>
    <n v="7"/>
    <n v="0"/>
    <n v="130"/>
  </r>
  <r>
    <x v="0"/>
    <x v="0"/>
    <s v="WA"/>
    <x v="1"/>
    <n v="2009"/>
    <n v="2009"/>
    <n v="500131874"/>
    <n v="1"/>
    <x v="0"/>
    <s v="I"/>
    <n v="0"/>
    <n v="0"/>
    <n v="0"/>
    <n v="40"/>
  </r>
  <r>
    <x v="0"/>
    <x v="0"/>
    <s v="WA"/>
    <x v="1"/>
    <n v="2009"/>
    <n v="2009"/>
    <n v="15720682"/>
    <n v="1"/>
    <x v="0"/>
    <s v="I"/>
    <n v="11"/>
    <n v="11"/>
    <n v="0"/>
    <n v="215"/>
  </r>
  <r>
    <x v="0"/>
    <x v="0"/>
    <s v="WA"/>
    <x v="1"/>
    <n v="2009"/>
    <n v="2009"/>
    <n v="16747941"/>
    <n v="1"/>
    <x v="0"/>
    <s v="I"/>
    <n v="20"/>
    <n v="20"/>
    <n v="0"/>
    <n v="72"/>
  </r>
  <r>
    <x v="0"/>
    <x v="1"/>
    <s v="WA"/>
    <x v="1"/>
    <n v="2009"/>
    <n v="2009"/>
    <n v="15454098"/>
    <n v="1"/>
    <x v="1"/>
    <s v="I"/>
    <n v="21"/>
    <n v="21"/>
    <n v="0"/>
    <n v="59"/>
  </r>
  <r>
    <x v="0"/>
    <x v="1"/>
    <s v="WA"/>
    <x v="1"/>
    <n v="2009"/>
    <n v="2009"/>
    <n v="433382537"/>
    <n v="1"/>
    <x v="1"/>
    <s v="I"/>
    <n v="9"/>
    <n v="9"/>
    <n v="0"/>
    <n v="40"/>
  </r>
  <r>
    <x v="0"/>
    <x v="0"/>
    <s v="WA"/>
    <x v="1"/>
    <n v="2009"/>
    <n v="2009"/>
    <n v="500256841"/>
    <n v="1"/>
    <x v="0"/>
    <s v="I"/>
    <n v="0"/>
    <n v="0"/>
    <n v="0"/>
    <n v="282"/>
  </r>
  <r>
    <x v="0"/>
    <x v="0"/>
    <s v="WA"/>
    <x v="1"/>
    <n v="2009"/>
    <n v="2009"/>
    <n v="373680012"/>
    <n v="1"/>
    <x v="0"/>
    <s v="I"/>
    <n v="25"/>
    <n v="25"/>
    <n v="0"/>
    <n v="930"/>
  </r>
  <r>
    <x v="0"/>
    <x v="1"/>
    <s v="WA"/>
    <x v="1"/>
    <n v="2009"/>
    <n v="2009"/>
    <n v="410918493"/>
    <n v="1"/>
    <x v="1"/>
    <s v="I"/>
    <n v="4"/>
    <n v="4"/>
    <n v="0"/>
    <n v="18"/>
  </r>
  <r>
    <x v="0"/>
    <x v="0"/>
    <s v="WA"/>
    <x v="1"/>
    <n v="2009"/>
    <n v="2009"/>
    <n v="500061398"/>
    <n v="1"/>
    <x v="0"/>
    <s v="I"/>
    <n v="0"/>
    <n v="0"/>
    <n v="0"/>
    <n v="751"/>
  </r>
  <r>
    <x v="0"/>
    <x v="0"/>
    <s v="WA"/>
    <x v="1"/>
    <n v="2009"/>
    <n v="2009"/>
    <n v="500249190"/>
    <n v="1"/>
    <x v="0"/>
    <s v="I"/>
    <n v="0"/>
    <n v="0"/>
    <n v="0"/>
    <n v="226"/>
  </r>
  <r>
    <x v="0"/>
    <x v="0"/>
    <s v="WA"/>
    <x v="1"/>
    <n v="2010"/>
    <n v="2010"/>
    <n v="19893861"/>
    <n v="1"/>
    <x v="0"/>
    <s v="I"/>
    <n v="13"/>
    <n v="13"/>
    <n v="0"/>
    <n v="80"/>
  </r>
  <r>
    <x v="0"/>
    <x v="0"/>
    <s v="WA"/>
    <x v="1"/>
    <n v="2010"/>
    <n v="2010"/>
    <n v="500139152"/>
    <n v="1"/>
    <x v="0"/>
    <s v="I"/>
    <n v="0"/>
    <n v="0"/>
    <n v="0"/>
    <n v="183"/>
  </r>
  <r>
    <x v="0"/>
    <x v="1"/>
    <s v="WA"/>
    <x v="1"/>
    <n v="2010"/>
    <n v="2010"/>
    <n v="18900209"/>
    <n v="1"/>
    <x v="1"/>
    <s v="I"/>
    <n v="29"/>
    <n v="29"/>
    <n v="0"/>
    <n v="111"/>
  </r>
  <r>
    <x v="0"/>
    <x v="0"/>
    <s v="WA"/>
    <x v="2"/>
    <n v="2010"/>
    <n v="2010"/>
    <n v="17832395"/>
    <n v="2"/>
    <x v="0"/>
    <s v="I"/>
    <n v="59"/>
    <n v="29.5"/>
    <n v="0"/>
    <n v="1860"/>
  </r>
  <r>
    <x v="0"/>
    <x v="0"/>
    <s v="WA"/>
    <x v="1"/>
    <n v="2010"/>
    <n v="2010"/>
    <n v="500218453"/>
    <n v="1"/>
    <x v="0"/>
    <s v="I"/>
    <n v="0"/>
    <n v="0"/>
    <n v="0"/>
    <n v="30"/>
  </r>
  <r>
    <x v="0"/>
    <x v="1"/>
    <s v="WA"/>
    <x v="1"/>
    <n v="2010"/>
    <n v="2010"/>
    <n v="500050404"/>
    <n v="1"/>
    <x v="1"/>
    <s v="I"/>
    <n v="0"/>
    <n v="0"/>
    <n v="0"/>
    <n v="9"/>
  </r>
  <r>
    <x v="0"/>
    <x v="0"/>
    <s v="WA"/>
    <x v="1"/>
    <n v="2010"/>
    <n v="2010"/>
    <n v="500050634"/>
    <n v="1"/>
    <x v="0"/>
    <s v="I"/>
    <n v="0"/>
    <n v="0"/>
    <n v="0"/>
    <n v="9"/>
  </r>
  <r>
    <x v="0"/>
    <x v="0"/>
    <s v="WA"/>
    <x v="2"/>
    <n v="2010"/>
    <n v="2010"/>
    <n v="500221610"/>
    <n v="1"/>
    <x v="0"/>
    <s v="I"/>
    <n v="0"/>
    <n v="0"/>
    <n v="0"/>
    <n v="1156"/>
  </r>
  <r>
    <x v="0"/>
    <x v="0"/>
    <s v="WA"/>
    <x v="1"/>
    <n v="2010"/>
    <n v="2010"/>
    <n v="18055939"/>
    <n v="1"/>
    <x v="0"/>
    <s v="I"/>
    <n v="0"/>
    <n v="0"/>
    <n v="0"/>
    <n v="305"/>
  </r>
  <r>
    <x v="0"/>
    <x v="0"/>
    <s v="WA"/>
    <x v="2"/>
    <n v="2010"/>
    <n v="2010"/>
    <n v="17090956"/>
    <n v="2"/>
    <x v="0"/>
    <s v="I"/>
    <n v="58"/>
    <n v="29"/>
    <n v="0"/>
    <n v="81"/>
  </r>
  <r>
    <x v="0"/>
    <x v="0"/>
    <s v="WA"/>
    <x v="2"/>
    <n v="2010"/>
    <n v="2010"/>
    <n v="17172553"/>
    <n v="1"/>
    <x v="0"/>
    <s v="I"/>
    <n v="30"/>
    <n v="30"/>
    <n v="0"/>
    <n v="10"/>
  </r>
  <r>
    <x v="0"/>
    <x v="1"/>
    <s v="WA"/>
    <x v="2"/>
    <n v="2010"/>
    <n v="2010"/>
    <n v="15330445"/>
    <n v="1"/>
    <x v="1"/>
    <s v="I"/>
    <n v="31"/>
    <n v="31"/>
    <n v="0"/>
    <n v="15"/>
  </r>
  <r>
    <x v="0"/>
    <x v="0"/>
    <s v="WA"/>
    <x v="2"/>
    <n v="2010"/>
    <n v="2010"/>
    <n v="17803676"/>
    <n v="1"/>
    <x v="0"/>
    <s v="I"/>
    <n v="0"/>
    <n v="0"/>
    <n v="0"/>
    <n v="130"/>
  </r>
  <r>
    <x v="0"/>
    <x v="0"/>
    <s v="WA"/>
    <x v="2"/>
    <n v="2010"/>
    <n v="2010"/>
    <n v="18364829"/>
    <n v="1"/>
    <x v="0"/>
    <s v="I"/>
    <n v="4"/>
    <n v="4"/>
    <n v="0"/>
    <n v="117"/>
  </r>
  <r>
    <x v="0"/>
    <x v="0"/>
    <s v="WA"/>
    <x v="2"/>
    <n v="2010"/>
    <n v="2010"/>
    <n v="500100723"/>
    <n v="4"/>
    <x v="0"/>
    <s v="I"/>
    <n v="123"/>
    <n v="30.75"/>
    <n v="0"/>
    <n v="195"/>
  </r>
  <r>
    <x v="0"/>
    <x v="0"/>
    <s v="WA"/>
    <x v="2"/>
    <n v="2010"/>
    <n v="2010"/>
    <n v="17381974"/>
    <n v="2"/>
    <x v="0"/>
    <s v="I"/>
    <n v="48"/>
    <n v="24"/>
    <n v="0"/>
    <n v="111"/>
  </r>
  <r>
    <x v="0"/>
    <x v="1"/>
    <s v="WA"/>
    <x v="2"/>
    <n v="2010"/>
    <n v="2010"/>
    <n v="16338071"/>
    <n v="1"/>
    <x v="1"/>
    <s v="I"/>
    <n v="33"/>
    <n v="33"/>
    <n v="0"/>
    <n v="3"/>
  </r>
  <r>
    <x v="0"/>
    <x v="0"/>
    <s v="WA"/>
    <x v="2"/>
    <n v="2010"/>
    <n v="2010"/>
    <n v="17063977"/>
    <n v="1"/>
    <x v="0"/>
    <s v="I"/>
    <n v="0"/>
    <n v="0"/>
    <n v="0"/>
    <n v="407"/>
  </r>
  <r>
    <x v="0"/>
    <x v="1"/>
    <s v="WA"/>
    <x v="2"/>
    <n v="2010"/>
    <n v="2010"/>
    <n v="500003156"/>
    <n v="2"/>
    <x v="1"/>
    <s v="I"/>
    <n v="58"/>
    <n v="29"/>
    <n v="0"/>
    <n v="109"/>
  </r>
  <r>
    <x v="0"/>
    <x v="0"/>
    <s v="WA"/>
    <x v="2"/>
    <n v="2010"/>
    <n v="2010"/>
    <n v="17210114"/>
    <n v="1"/>
    <x v="0"/>
    <s v="I"/>
    <n v="6"/>
    <n v="6"/>
    <n v="0"/>
    <n v="490"/>
  </r>
  <r>
    <x v="0"/>
    <x v="0"/>
    <s v="WA"/>
    <x v="2"/>
    <n v="2010"/>
    <n v="2010"/>
    <n v="15977299"/>
    <n v="1"/>
    <x v="0"/>
    <s v="I"/>
    <n v="28"/>
    <n v="28"/>
    <n v="0"/>
    <n v="1470"/>
  </r>
  <r>
    <x v="0"/>
    <x v="1"/>
    <s v="WA"/>
    <x v="2"/>
    <n v="2010"/>
    <n v="2010"/>
    <n v="16895942"/>
    <n v="1"/>
    <x v="1"/>
    <s v="I"/>
    <n v="31"/>
    <n v="31"/>
    <n v="0"/>
    <n v="9"/>
  </r>
  <r>
    <x v="1"/>
    <x v="1"/>
    <s v="WA"/>
    <x v="2"/>
    <n v="2010"/>
    <n v="2010"/>
    <n v="412387297"/>
    <n v="2"/>
    <x v="1"/>
    <s v="I"/>
    <n v="61"/>
    <n v="30.5"/>
    <n v="0"/>
    <n v="14"/>
  </r>
  <r>
    <x v="0"/>
    <x v="0"/>
    <s v="WA"/>
    <x v="2"/>
    <n v="2010"/>
    <n v="2010"/>
    <n v="16527295"/>
    <n v="1"/>
    <x v="0"/>
    <s v="I"/>
    <n v="0"/>
    <n v="0"/>
    <n v="0"/>
    <n v="1390"/>
  </r>
  <r>
    <x v="0"/>
    <x v="1"/>
    <s v="WA"/>
    <x v="2"/>
    <n v="2010"/>
    <n v="2010"/>
    <n v="500078977"/>
    <n v="1"/>
    <x v="1"/>
    <s v="I"/>
    <n v="0"/>
    <n v="0"/>
    <n v="0"/>
    <n v="110"/>
  </r>
  <r>
    <x v="0"/>
    <x v="0"/>
    <s v="WA"/>
    <x v="2"/>
    <n v="2010"/>
    <n v="2010"/>
    <n v="16011369"/>
    <n v="1"/>
    <x v="0"/>
    <s v="I"/>
    <n v="15"/>
    <n v="15"/>
    <n v="0"/>
    <n v="10"/>
  </r>
  <r>
    <x v="1"/>
    <x v="1"/>
    <s v="WA"/>
    <x v="2"/>
    <n v="2010"/>
    <n v="2010"/>
    <n v="500254732"/>
    <n v="12"/>
    <x v="2"/>
    <s v="I"/>
    <n v="369"/>
    <n v="30.75"/>
    <n v="0"/>
    <n v="156451"/>
  </r>
  <r>
    <x v="0"/>
    <x v="1"/>
    <s v="WA"/>
    <x v="2"/>
    <n v="2010"/>
    <n v="2010"/>
    <n v="424396956"/>
    <n v="1"/>
    <x v="1"/>
    <s v="I"/>
    <n v="0"/>
    <n v="0"/>
    <n v="0"/>
    <n v="17"/>
  </r>
  <r>
    <x v="0"/>
    <x v="0"/>
    <s v="WA"/>
    <x v="2"/>
    <n v="2010"/>
    <n v="2010"/>
    <n v="15178645"/>
    <n v="1"/>
    <x v="0"/>
    <s v="I"/>
    <n v="10"/>
    <n v="10"/>
    <n v="0"/>
    <n v="71"/>
  </r>
  <r>
    <x v="0"/>
    <x v="1"/>
    <s v="WA"/>
    <x v="2"/>
    <n v="2010"/>
    <n v="2010"/>
    <n v="500050281"/>
    <n v="2"/>
    <x v="1"/>
    <s v="I"/>
    <n v="47"/>
    <n v="23.5"/>
    <n v="0"/>
    <n v="81"/>
  </r>
  <r>
    <x v="0"/>
    <x v="0"/>
    <s v="WA"/>
    <x v="2"/>
    <n v="2010"/>
    <n v="2010"/>
    <n v="15428058"/>
    <n v="2"/>
    <x v="0"/>
    <s v="I"/>
    <n v="30"/>
    <n v="15"/>
    <n v="0"/>
    <n v="164"/>
  </r>
  <r>
    <x v="1"/>
    <x v="0"/>
    <s v="WA"/>
    <x v="2"/>
    <n v="2010"/>
    <n v="2010"/>
    <n v="500220400"/>
    <n v="3"/>
    <x v="0"/>
    <s v="I"/>
    <n v="76"/>
    <n v="25.333333333333336"/>
    <n v="0"/>
    <n v="876"/>
  </r>
  <r>
    <x v="0"/>
    <x v="0"/>
    <s v="WA"/>
    <x v="2"/>
    <n v="2010"/>
    <n v="2010"/>
    <n v="14037910"/>
    <n v="1"/>
    <x v="0"/>
    <s v="I"/>
    <n v="0"/>
    <n v="0"/>
    <n v="0"/>
    <n v="53"/>
  </r>
  <r>
    <x v="0"/>
    <x v="0"/>
    <s v="WA"/>
    <x v="2"/>
    <n v="2010"/>
    <n v="2010"/>
    <n v="19209954"/>
    <n v="1"/>
    <x v="0"/>
    <s v="I"/>
    <n v="28"/>
    <n v="28"/>
    <n v="0"/>
    <n v="524"/>
  </r>
  <r>
    <x v="1"/>
    <x v="0"/>
    <s v="WA"/>
    <x v="2"/>
    <n v="2010"/>
    <n v="2010"/>
    <n v="500173265"/>
    <n v="3"/>
    <x v="0"/>
    <s v="I"/>
    <n v="113"/>
    <n v="37.666666666666664"/>
    <n v="0"/>
    <n v="1594"/>
  </r>
  <r>
    <x v="0"/>
    <x v="1"/>
    <s v="WA"/>
    <x v="2"/>
    <n v="2010"/>
    <n v="2010"/>
    <n v="500075440"/>
    <n v="1"/>
    <x v="1"/>
    <s v="I"/>
    <n v="29"/>
    <n v="29"/>
    <n v="0"/>
    <n v="86"/>
  </r>
  <r>
    <x v="0"/>
    <x v="0"/>
    <s v="WA"/>
    <x v="2"/>
    <n v="2010"/>
    <n v="2010"/>
    <n v="19020017"/>
    <n v="2"/>
    <x v="0"/>
    <s v="I"/>
    <n v="57"/>
    <n v="28.5"/>
    <n v="0"/>
    <n v="80"/>
  </r>
  <r>
    <x v="0"/>
    <x v="1"/>
    <s v="WA"/>
    <x v="2"/>
    <n v="2010"/>
    <n v="2010"/>
    <n v="500147528"/>
    <n v="1"/>
    <x v="1"/>
    <s v="I"/>
    <n v="29"/>
    <n v="29"/>
    <n v="0"/>
    <n v="25"/>
  </r>
  <r>
    <x v="0"/>
    <x v="0"/>
    <s v="WA"/>
    <x v="2"/>
    <n v="2010"/>
    <n v="2010"/>
    <n v="19470648"/>
    <n v="1"/>
    <x v="0"/>
    <s v="I"/>
    <n v="25"/>
    <n v="25"/>
    <n v="0"/>
    <n v="390"/>
  </r>
  <r>
    <x v="0"/>
    <x v="0"/>
    <s v="WA"/>
    <x v="2"/>
    <n v="2010"/>
    <n v="2010"/>
    <n v="500180779"/>
    <n v="2"/>
    <x v="0"/>
    <s v="I"/>
    <n v="62"/>
    <n v="31"/>
    <n v="0"/>
    <n v="21"/>
  </r>
  <r>
    <x v="0"/>
    <x v="1"/>
    <s v="WA"/>
    <x v="2"/>
    <n v="2010"/>
    <n v="2010"/>
    <n v="500044878"/>
    <n v="1"/>
    <x v="1"/>
    <s v="I"/>
    <n v="29"/>
    <n v="29"/>
    <n v="0"/>
    <n v="2"/>
  </r>
  <r>
    <x v="0"/>
    <x v="0"/>
    <s v="WA"/>
    <x v="2"/>
    <n v="2010"/>
    <n v="2010"/>
    <n v="18628618"/>
    <n v="1"/>
    <x v="0"/>
    <s v="I"/>
    <n v="30"/>
    <n v="30"/>
    <n v="0"/>
    <n v="300"/>
  </r>
  <r>
    <x v="0"/>
    <x v="0"/>
    <s v="WA"/>
    <x v="2"/>
    <n v="2010"/>
    <n v="2010"/>
    <n v="19191455"/>
    <n v="2"/>
    <x v="0"/>
    <s v="I"/>
    <n v="63"/>
    <n v="31.5"/>
    <n v="0"/>
    <n v="3300"/>
  </r>
  <r>
    <x v="0"/>
    <x v="0"/>
    <s v="WA"/>
    <x v="2"/>
    <n v="2010"/>
    <n v="2010"/>
    <n v="19299663"/>
    <n v="1"/>
    <x v="0"/>
    <s v="I"/>
    <n v="27"/>
    <n v="27"/>
    <n v="0"/>
    <n v="10"/>
  </r>
  <r>
    <x v="0"/>
    <x v="0"/>
    <s v="WA"/>
    <x v="2"/>
    <n v="2010"/>
    <n v="2010"/>
    <n v="16422863"/>
    <n v="7"/>
    <x v="0"/>
    <s v="I"/>
    <n v="212"/>
    <n v="30.285714285714288"/>
    <n v="0"/>
    <n v="240"/>
  </r>
  <r>
    <x v="0"/>
    <x v="0"/>
    <s v="WA"/>
    <x v="2"/>
    <n v="2010"/>
    <n v="2010"/>
    <n v="18955199"/>
    <n v="1"/>
    <x v="0"/>
    <s v="I"/>
    <n v="0"/>
    <n v="0"/>
    <n v="0"/>
    <n v="50"/>
  </r>
  <r>
    <x v="0"/>
    <x v="0"/>
    <s v="WA"/>
    <x v="2"/>
    <n v="2010"/>
    <n v="2010"/>
    <n v="17806069"/>
    <n v="2"/>
    <x v="0"/>
    <s v="I"/>
    <n v="1"/>
    <n v="0.5"/>
    <n v="0"/>
    <n v="175"/>
  </r>
  <r>
    <x v="0"/>
    <x v="0"/>
    <s v="WA"/>
    <x v="2"/>
    <n v="2010"/>
    <n v="2010"/>
    <n v="17847206"/>
    <n v="2"/>
    <x v="0"/>
    <s v="I"/>
    <n v="51"/>
    <n v="25.5"/>
    <n v="0"/>
    <n v="540"/>
  </r>
  <r>
    <x v="0"/>
    <x v="0"/>
    <s v="WA"/>
    <x v="2"/>
    <n v="2010"/>
    <n v="2010"/>
    <n v="17717657"/>
    <n v="1"/>
    <x v="0"/>
    <s v="I"/>
    <n v="0"/>
    <n v="0"/>
    <n v="0"/>
    <n v="430"/>
  </r>
  <r>
    <x v="0"/>
    <x v="1"/>
    <s v="WA"/>
    <x v="2"/>
    <n v="2010"/>
    <n v="2010"/>
    <n v="435715832"/>
    <n v="1"/>
    <x v="1"/>
    <s v="I"/>
    <n v="0"/>
    <n v="0"/>
    <n v="0"/>
    <n v="6"/>
  </r>
  <r>
    <x v="0"/>
    <x v="0"/>
    <s v="WA"/>
    <x v="2"/>
    <n v="2010"/>
    <n v="2010"/>
    <n v="18069739"/>
    <n v="1"/>
    <x v="0"/>
    <s v="I"/>
    <n v="0"/>
    <n v="0"/>
    <n v="0"/>
    <n v="140"/>
  </r>
  <r>
    <x v="0"/>
    <x v="0"/>
    <s v="WA"/>
    <x v="2"/>
    <n v="2010"/>
    <n v="2010"/>
    <n v="19000018"/>
    <n v="1"/>
    <x v="0"/>
    <s v="I"/>
    <n v="0"/>
    <n v="0"/>
    <n v="0"/>
    <n v="590"/>
  </r>
  <r>
    <x v="0"/>
    <x v="1"/>
    <s v="WA"/>
    <x v="2"/>
    <n v="2010"/>
    <n v="2010"/>
    <n v="17490740"/>
    <n v="3"/>
    <x v="1"/>
    <s v="I"/>
    <n v="87"/>
    <n v="29"/>
    <n v="0"/>
    <n v="20"/>
  </r>
  <r>
    <x v="0"/>
    <x v="0"/>
    <s v="WA"/>
    <x v="2"/>
    <n v="2010"/>
    <n v="2010"/>
    <n v="17210217"/>
    <n v="1"/>
    <x v="0"/>
    <s v="I"/>
    <n v="0"/>
    <n v="0"/>
    <n v="0"/>
    <n v="20"/>
  </r>
  <r>
    <x v="0"/>
    <x v="1"/>
    <s v="WA"/>
    <x v="2"/>
    <n v="2010"/>
    <n v="2010"/>
    <n v="410572856"/>
    <n v="1"/>
    <x v="1"/>
    <s v="I"/>
    <n v="28"/>
    <n v="28"/>
    <n v="0"/>
    <n v="7"/>
  </r>
  <r>
    <x v="1"/>
    <x v="0"/>
    <s v="WA"/>
    <x v="2"/>
    <n v="2010"/>
    <n v="2010"/>
    <n v="16563345"/>
    <n v="4"/>
    <x v="0"/>
    <s v="I"/>
    <n v="182"/>
    <n v="45.5"/>
    <n v="0"/>
    <n v="1220"/>
  </r>
  <r>
    <x v="0"/>
    <x v="1"/>
    <s v="WA"/>
    <x v="2"/>
    <n v="2010"/>
    <n v="2010"/>
    <n v="16608253"/>
    <n v="4"/>
    <x v="1"/>
    <s v="I"/>
    <n v="116"/>
    <n v="29"/>
    <n v="0"/>
    <n v="15"/>
  </r>
  <r>
    <x v="0"/>
    <x v="0"/>
    <s v="WA"/>
    <x v="2"/>
    <n v="2010"/>
    <n v="2010"/>
    <n v="16298264"/>
    <n v="1"/>
    <x v="0"/>
    <s v="I"/>
    <n v="9"/>
    <n v="9"/>
    <n v="0"/>
    <n v="9"/>
  </r>
  <r>
    <x v="0"/>
    <x v="0"/>
    <s v="WA"/>
    <x v="2"/>
    <n v="2010"/>
    <n v="2010"/>
    <n v="500074688"/>
    <n v="1"/>
    <x v="0"/>
    <s v="I"/>
    <n v="28"/>
    <n v="28"/>
    <n v="0"/>
    <n v="25"/>
  </r>
  <r>
    <x v="0"/>
    <x v="1"/>
    <s v="WA"/>
    <x v="2"/>
    <n v="2010"/>
    <n v="2010"/>
    <n v="15445238"/>
    <n v="1"/>
    <x v="1"/>
    <s v="I"/>
    <n v="15"/>
    <n v="15"/>
    <n v="0"/>
    <n v="46"/>
  </r>
  <r>
    <x v="0"/>
    <x v="1"/>
    <s v="WA"/>
    <x v="2"/>
    <n v="2010"/>
    <n v="2010"/>
    <n v="15447049"/>
    <n v="2"/>
    <x v="1"/>
    <s v="I"/>
    <n v="43"/>
    <n v="21.5"/>
    <n v="0"/>
    <n v="37"/>
  </r>
  <r>
    <x v="0"/>
    <x v="0"/>
    <s v="WA"/>
    <x v="2"/>
    <n v="2010"/>
    <n v="2010"/>
    <n v="14063128"/>
    <n v="1"/>
    <x v="0"/>
    <s v="I"/>
    <n v="0"/>
    <n v="0"/>
    <n v="0"/>
    <n v="393"/>
  </r>
  <r>
    <x v="0"/>
    <x v="0"/>
    <s v="WA"/>
    <x v="2"/>
    <n v="2010"/>
    <n v="2010"/>
    <n v="15966215"/>
    <n v="1"/>
    <x v="0"/>
    <s v="I"/>
    <n v="0"/>
    <n v="0"/>
    <n v="0"/>
    <n v="340"/>
  </r>
  <r>
    <x v="0"/>
    <x v="0"/>
    <s v="WA"/>
    <x v="2"/>
    <n v="2010"/>
    <n v="2010"/>
    <n v="15098312"/>
    <n v="3"/>
    <x v="0"/>
    <s v="I"/>
    <n v="72"/>
    <n v="24"/>
    <n v="0"/>
    <n v="500"/>
  </r>
  <r>
    <x v="1"/>
    <x v="0"/>
    <s v="WA"/>
    <x v="2"/>
    <n v="2010"/>
    <n v="2010"/>
    <n v="14593759"/>
    <n v="3"/>
    <x v="0"/>
    <s v="I"/>
    <n v="77"/>
    <n v="25.666666666666668"/>
    <n v="0"/>
    <n v="1680"/>
  </r>
  <r>
    <x v="0"/>
    <x v="1"/>
    <s v="WA"/>
    <x v="2"/>
    <n v="2010"/>
    <n v="2010"/>
    <n v="14384642"/>
    <n v="1"/>
    <x v="1"/>
    <s v="I"/>
    <n v="11"/>
    <n v="11"/>
    <n v="0"/>
    <n v="3"/>
  </r>
  <r>
    <x v="0"/>
    <x v="1"/>
    <s v="WA"/>
    <x v="2"/>
    <n v="2010"/>
    <n v="2010"/>
    <n v="500123223"/>
    <n v="1"/>
    <x v="1"/>
    <s v="I"/>
    <n v="0"/>
    <n v="0"/>
    <n v="0"/>
    <n v="6"/>
  </r>
  <r>
    <x v="0"/>
    <x v="0"/>
    <s v="WA"/>
    <x v="2"/>
    <n v="2010"/>
    <n v="2010"/>
    <n v="14356143"/>
    <n v="1"/>
    <x v="0"/>
    <s v="I"/>
    <n v="0"/>
    <n v="0"/>
    <n v="0"/>
    <n v="20"/>
  </r>
  <r>
    <x v="0"/>
    <x v="0"/>
    <s v="WA"/>
    <x v="2"/>
    <n v="2010"/>
    <n v="2010"/>
    <n v="19695034"/>
    <n v="1"/>
    <x v="0"/>
    <s v="I"/>
    <n v="6"/>
    <n v="6"/>
    <n v="0"/>
    <n v="20"/>
  </r>
  <r>
    <x v="0"/>
    <x v="0"/>
    <s v="WA"/>
    <x v="2"/>
    <n v="2010"/>
    <n v="2010"/>
    <n v="15657969"/>
    <n v="1"/>
    <x v="0"/>
    <s v="I"/>
    <n v="0"/>
    <n v="0"/>
    <n v="0"/>
    <n v="430"/>
  </r>
  <r>
    <x v="0"/>
    <x v="0"/>
    <s v="WA"/>
    <x v="2"/>
    <n v="2010"/>
    <n v="2010"/>
    <n v="19336998"/>
    <n v="1"/>
    <x v="0"/>
    <s v="I"/>
    <n v="0"/>
    <n v="0"/>
    <n v="0"/>
    <n v="165"/>
  </r>
  <r>
    <x v="0"/>
    <x v="0"/>
    <s v="WA"/>
    <x v="2"/>
    <n v="2010"/>
    <n v="2010"/>
    <n v="500065568"/>
    <n v="1"/>
    <x v="0"/>
    <s v="I"/>
    <n v="23"/>
    <n v="23"/>
    <n v="0"/>
    <n v="280"/>
  </r>
  <r>
    <x v="0"/>
    <x v="1"/>
    <s v="WA"/>
    <x v="2"/>
    <n v="2010"/>
    <n v="2010"/>
    <n v="500062673"/>
    <n v="1"/>
    <x v="1"/>
    <s v="I"/>
    <n v="0"/>
    <n v="0"/>
    <n v="0"/>
    <n v="8"/>
  </r>
  <r>
    <x v="0"/>
    <x v="0"/>
    <s v="WA"/>
    <x v="2"/>
    <n v="2010"/>
    <n v="2010"/>
    <n v="19607780"/>
    <n v="1"/>
    <x v="0"/>
    <s v="I"/>
    <n v="0"/>
    <n v="0"/>
    <n v="0"/>
    <n v="170"/>
  </r>
  <r>
    <x v="0"/>
    <x v="1"/>
    <s v="WA"/>
    <x v="2"/>
    <n v="2010"/>
    <n v="2010"/>
    <n v="437616049"/>
    <n v="1"/>
    <x v="1"/>
    <s v="I"/>
    <n v="28"/>
    <n v="28"/>
    <n v="0"/>
    <n v="40"/>
  </r>
  <r>
    <x v="0"/>
    <x v="0"/>
    <s v="WA"/>
    <x v="2"/>
    <n v="2010"/>
    <n v="2010"/>
    <n v="19267810"/>
    <n v="1"/>
    <x v="0"/>
    <s v="I"/>
    <n v="0"/>
    <n v="0"/>
    <n v="0"/>
    <n v="93"/>
  </r>
  <r>
    <x v="0"/>
    <x v="1"/>
    <s v="WA"/>
    <x v="2"/>
    <n v="2010"/>
    <n v="2010"/>
    <n v="441244810"/>
    <n v="1"/>
    <x v="1"/>
    <s v="I"/>
    <n v="0"/>
    <n v="0"/>
    <n v="0"/>
    <n v="22"/>
  </r>
  <r>
    <x v="0"/>
    <x v="0"/>
    <s v="WA"/>
    <x v="2"/>
    <n v="2010"/>
    <n v="2010"/>
    <n v="500071864"/>
    <n v="1"/>
    <x v="0"/>
    <s v="I"/>
    <n v="0"/>
    <n v="0"/>
    <n v="0"/>
    <n v="183"/>
  </r>
  <r>
    <x v="0"/>
    <x v="1"/>
    <s v="WA"/>
    <x v="2"/>
    <n v="2010"/>
    <n v="2010"/>
    <n v="17736705"/>
    <n v="1"/>
    <x v="1"/>
    <s v="I"/>
    <n v="0"/>
    <n v="0"/>
    <n v="0"/>
    <n v="20"/>
  </r>
  <r>
    <x v="0"/>
    <x v="1"/>
    <s v="WA"/>
    <x v="2"/>
    <n v="2010"/>
    <n v="2010"/>
    <n v="425692855"/>
    <n v="1"/>
    <x v="1"/>
    <s v="I"/>
    <n v="0"/>
    <n v="0"/>
    <n v="0"/>
    <n v="4"/>
  </r>
  <r>
    <x v="0"/>
    <x v="1"/>
    <s v="WA"/>
    <x v="2"/>
    <n v="2010"/>
    <n v="2010"/>
    <n v="500258281"/>
    <n v="1"/>
    <x v="1"/>
    <s v="I"/>
    <n v="32"/>
    <n v="32"/>
    <n v="0"/>
    <n v="43"/>
  </r>
  <r>
    <x v="0"/>
    <x v="0"/>
    <s v="WA"/>
    <x v="2"/>
    <n v="2010"/>
    <n v="2010"/>
    <n v="16251973"/>
    <n v="2"/>
    <x v="0"/>
    <s v="I"/>
    <n v="39"/>
    <n v="19.5"/>
    <n v="0"/>
    <n v="90"/>
  </r>
  <r>
    <x v="0"/>
    <x v="0"/>
    <s v="WA"/>
    <x v="2"/>
    <n v="2010"/>
    <n v="2010"/>
    <n v="16913658"/>
    <n v="1"/>
    <x v="0"/>
    <s v="I"/>
    <n v="0"/>
    <n v="0"/>
    <n v="0"/>
    <n v="13"/>
  </r>
  <r>
    <x v="0"/>
    <x v="0"/>
    <s v="WA"/>
    <x v="2"/>
    <n v="2010"/>
    <n v="2010"/>
    <n v="19854375"/>
    <n v="1"/>
    <x v="2"/>
    <s v="I"/>
    <n v="1"/>
    <n v="1"/>
    <n v="0"/>
    <n v="99350"/>
  </r>
  <r>
    <x v="0"/>
    <x v="0"/>
    <s v="WA"/>
    <x v="2"/>
    <n v="2010"/>
    <n v="2010"/>
    <n v="16009160"/>
    <n v="1"/>
    <x v="0"/>
    <s v="I"/>
    <n v="19"/>
    <n v="19"/>
    <n v="0"/>
    <n v="38"/>
  </r>
  <r>
    <x v="0"/>
    <x v="0"/>
    <s v="WA"/>
    <x v="2"/>
    <n v="2010"/>
    <n v="2010"/>
    <n v="15619080"/>
    <n v="1"/>
    <x v="0"/>
    <s v="I"/>
    <n v="33"/>
    <n v="33"/>
    <n v="0"/>
    <n v="169"/>
  </r>
  <r>
    <x v="0"/>
    <x v="1"/>
    <s v="WA"/>
    <x v="2"/>
    <n v="2010"/>
    <n v="2010"/>
    <n v="500084880"/>
    <n v="1"/>
    <x v="1"/>
    <s v="I"/>
    <n v="0"/>
    <n v="0"/>
    <n v="0"/>
    <n v="2"/>
  </r>
  <r>
    <x v="0"/>
    <x v="1"/>
    <s v="WA"/>
    <x v="2"/>
    <n v="2010"/>
    <n v="2010"/>
    <n v="500187675"/>
    <n v="1"/>
    <x v="1"/>
    <s v="I"/>
    <n v="10"/>
    <n v="10"/>
    <n v="0"/>
    <n v="2"/>
  </r>
  <r>
    <x v="0"/>
    <x v="0"/>
    <s v="WA"/>
    <x v="2"/>
    <n v="2010"/>
    <n v="2010"/>
    <n v="500181615"/>
    <n v="3"/>
    <x v="0"/>
    <s v="I"/>
    <n v="70"/>
    <n v="23.333333333333332"/>
    <n v="0"/>
    <n v="259"/>
  </r>
  <r>
    <x v="0"/>
    <x v="1"/>
    <s v="WA"/>
    <x v="2"/>
    <n v="2010"/>
    <n v="2010"/>
    <n v="14961068"/>
    <n v="1"/>
    <x v="1"/>
    <s v="I"/>
    <n v="16"/>
    <n v="16"/>
    <n v="0"/>
    <n v="30"/>
  </r>
  <r>
    <x v="0"/>
    <x v="0"/>
    <s v="WA"/>
    <x v="2"/>
    <n v="2010"/>
    <n v="2010"/>
    <n v="14961070"/>
    <n v="1"/>
    <x v="0"/>
    <s v="I"/>
    <n v="16"/>
    <n v="16"/>
    <n v="0"/>
    <n v="180"/>
  </r>
  <r>
    <x v="0"/>
    <x v="1"/>
    <s v="WA"/>
    <x v="2"/>
    <n v="2010"/>
    <n v="2010"/>
    <n v="15183994"/>
    <n v="3"/>
    <x v="1"/>
    <s v="I"/>
    <n v="80"/>
    <n v="26.666666666666668"/>
    <n v="0"/>
    <n v="30"/>
  </r>
  <r>
    <x v="0"/>
    <x v="0"/>
    <s v="WA"/>
    <x v="2"/>
    <n v="2010"/>
    <n v="2010"/>
    <n v="500183704"/>
    <n v="9"/>
    <x v="0"/>
    <s v="I"/>
    <n v="279"/>
    <n v="31"/>
    <n v="0"/>
    <n v="20"/>
  </r>
  <r>
    <x v="0"/>
    <x v="1"/>
    <s v="WA"/>
    <x v="2"/>
    <n v="2010"/>
    <n v="2010"/>
    <n v="16606683"/>
    <n v="1"/>
    <x v="1"/>
    <s v="I"/>
    <n v="0"/>
    <n v="0"/>
    <n v="0"/>
    <n v="6"/>
  </r>
  <r>
    <x v="0"/>
    <x v="0"/>
    <s v="WA"/>
    <x v="2"/>
    <n v="2010"/>
    <n v="2010"/>
    <n v="500190366"/>
    <n v="1"/>
    <x v="0"/>
    <s v="I"/>
    <n v="0"/>
    <n v="0"/>
    <n v="0"/>
    <n v="10"/>
  </r>
  <r>
    <x v="0"/>
    <x v="0"/>
    <s v="WA"/>
    <x v="2"/>
    <n v="2010"/>
    <n v="2010"/>
    <n v="14026011"/>
    <n v="1"/>
    <x v="0"/>
    <s v="I"/>
    <n v="0"/>
    <n v="0"/>
    <n v="0"/>
    <n v="697"/>
  </r>
  <r>
    <x v="0"/>
    <x v="0"/>
    <s v="WA"/>
    <x v="2"/>
    <n v="2010"/>
    <n v="2010"/>
    <n v="15598798"/>
    <n v="3"/>
    <x v="0"/>
    <s v="I"/>
    <n v="78"/>
    <n v="26"/>
    <n v="0"/>
    <n v="305"/>
  </r>
  <r>
    <x v="0"/>
    <x v="0"/>
    <s v="WA"/>
    <x v="2"/>
    <n v="2010"/>
    <n v="2010"/>
    <n v="19569938"/>
    <n v="1"/>
    <x v="0"/>
    <s v="I"/>
    <n v="0"/>
    <n v="0"/>
    <n v="0"/>
    <n v="10"/>
  </r>
  <r>
    <x v="0"/>
    <x v="0"/>
    <s v="WA"/>
    <x v="2"/>
    <n v="2010"/>
    <n v="2010"/>
    <n v="19658626"/>
    <n v="1"/>
    <x v="0"/>
    <s v="I"/>
    <n v="0"/>
    <n v="0"/>
    <n v="0"/>
    <n v="7"/>
  </r>
  <r>
    <x v="0"/>
    <x v="0"/>
    <s v="WA"/>
    <x v="2"/>
    <n v="2010"/>
    <n v="2010"/>
    <n v="19323093"/>
    <n v="1"/>
    <x v="0"/>
    <s v="I"/>
    <n v="31"/>
    <n v="31"/>
    <n v="0"/>
    <n v="10"/>
  </r>
  <r>
    <x v="0"/>
    <x v="1"/>
    <s v="WA"/>
    <x v="2"/>
    <n v="2010"/>
    <n v="2010"/>
    <n v="19921569"/>
    <n v="1"/>
    <x v="1"/>
    <s v="I"/>
    <n v="32"/>
    <n v="32"/>
    <n v="0"/>
    <n v="1"/>
  </r>
  <r>
    <x v="0"/>
    <x v="0"/>
    <s v="WA"/>
    <x v="2"/>
    <n v="2010"/>
    <n v="2010"/>
    <n v="18115417"/>
    <n v="2"/>
    <x v="0"/>
    <s v="I"/>
    <n v="59"/>
    <n v="29.5"/>
    <n v="0"/>
    <n v="320"/>
  </r>
  <r>
    <x v="0"/>
    <x v="1"/>
    <s v="WA"/>
    <x v="2"/>
    <n v="2010"/>
    <n v="2010"/>
    <n v="18638562"/>
    <n v="1"/>
    <x v="1"/>
    <s v="I"/>
    <n v="27"/>
    <n v="27"/>
    <n v="0"/>
    <n v="58"/>
  </r>
  <r>
    <x v="0"/>
    <x v="1"/>
    <s v="WA"/>
    <x v="2"/>
    <n v="2010"/>
    <n v="2010"/>
    <n v="500218265"/>
    <n v="4"/>
    <x v="1"/>
    <s v="I"/>
    <n v="115"/>
    <n v="28.75"/>
    <n v="0"/>
    <n v="63"/>
  </r>
  <r>
    <x v="0"/>
    <x v="1"/>
    <s v="WA"/>
    <x v="2"/>
    <n v="2010"/>
    <n v="2010"/>
    <n v="17954159"/>
    <n v="1"/>
    <x v="1"/>
    <s v="I"/>
    <n v="28"/>
    <n v="28"/>
    <n v="0"/>
    <n v="1"/>
  </r>
  <r>
    <x v="0"/>
    <x v="1"/>
    <s v="WA"/>
    <x v="2"/>
    <n v="2010"/>
    <n v="2010"/>
    <n v="17469172"/>
    <n v="1"/>
    <x v="1"/>
    <s v="I"/>
    <n v="22"/>
    <n v="22"/>
    <n v="0"/>
    <n v="95"/>
  </r>
  <r>
    <x v="0"/>
    <x v="1"/>
    <s v="WA"/>
    <x v="2"/>
    <n v="2010"/>
    <n v="2010"/>
    <n v="18315951"/>
    <n v="2"/>
    <x v="1"/>
    <s v="I"/>
    <n v="53"/>
    <n v="26.5"/>
    <n v="0"/>
    <n v="64"/>
  </r>
  <r>
    <x v="0"/>
    <x v="0"/>
    <s v="WA"/>
    <x v="2"/>
    <n v="2010"/>
    <n v="2010"/>
    <n v="18350110"/>
    <n v="1"/>
    <x v="0"/>
    <s v="I"/>
    <n v="0"/>
    <n v="0"/>
    <n v="0"/>
    <n v="160"/>
  </r>
  <r>
    <x v="1"/>
    <x v="1"/>
    <s v="WA"/>
    <x v="2"/>
    <n v="2010"/>
    <n v="2010"/>
    <n v="18103638"/>
    <n v="1"/>
    <x v="1"/>
    <s v="I"/>
    <n v="0"/>
    <n v="0"/>
    <n v="0"/>
    <n v="10"/>
  </r>
  <r>
    <x v="0"/>
    <x v="0"/>
    <s v="WA"/>
    <x v="2"/>
    <n v="2010"/>
    <n v="2010"/>
    <n v="18127421"/>
    <n v="1"/>
    <x v="0"/>
    <s v="I"/>
    <n v="0"/>
    <n v="0"/>
    <n v="0"/>
    <n v="10"/>
  </r>
  <r>
    <x v="0"/>
    <x v="1"/>
    <s v="WA"/>
    <x v="2"/>
    <n v="2010"/>
    <n v="2010"/>
    <n v="421804906"/>
    <n v="1"/>
    <x v="1"/>
    <s v="I"/>
    <n v="0"/>
    <n v="0"/>
    <n v="0"/>
    <n v="7"/>
  </r>
  <r>
    <x v="0"/>
    <x v="1"/>
    <s v="WA"/>
    <x v="2"/>
    <n v="2010"/>
    <n v="2010"/>
    <n v="19888803"/>
    <n v="1"/>
    <x v="1"/>
    <s v="I"/>
    <n v="7"/>
    <n v="7"/>
    <n v="0"/>
    <n v="4"/>
  </r>
  <r>
    <x v="0"/>
    <x v="1"/>
    <s v="WA"/>
    <x v="2"/>
    <n v="2010"/>
    <n v="2010"/>
    <n v="16806863"/>
    <n v="3"/>
    <x v="1"/>
    <s v="I"/>
    <n v="70"/>
    <n v="23.333333333333332"/>
    <n v="0"/>
    <n v="23"/>
  </r>
  <r>
    <x v="0"/>
    <x v="0"/>
    <s v="WA"/>
    <x v="2"/>
    <n v="2010"/>
    <n v="2010"/>
    <n v="500193845"/>
    <n v="1"/>
    <x v="0"/>
    <s v="I"/>
    <n v="0"/>
    <n v="0"/>
    <n v="0"/>
    <n v="13"/>
  </r>
  <r>
    <x v="0"/>
    <x v="0"/>
    <s v="WA"/>
    <x v="2"/>
    <n v="2010"/>
    <n v="2010"/>
    <n v="15691082"/>
    <n v="1"/>
    <x v="0"/>
    <s v="I"/>
    <n v="29"/>
    <n v="29"/>
    <n v="0"/>
    <n v="43"/>
  </r>
  <r>
    <x v="0"/>
    <x v="0"/>
    <s v="WA"/>
    <x v="2"/>
    <n v="2010"/>
    <n v="2010"/>
    <n v="14860395"/>
    <n v="1"/>
    <x v="0"/>
    <s v="I"/>
    <n v="0"/>
    <n v="0"/>
    <n v="0"/>
    <n v="20"/>
  </r>
  <r>
    <x v="0"/>
    <x v="1"/>
    <s v="WA"/>
    <x v="2"/>
    <n v="2010"/>
    <n v="2010"/>
    <n v="415756803"/>
    <n v="1"/>
    <x v="1"/>
    <s v="I"/>
    <n v="63"/>
    <n v="63"/>
    <n v="0"/>
    <n v="6"/>
  </r>
  <r>
    <x v="0"/>
    <x v="0"/>
    <s v="WA"/>
    <x v="2"/>
    <n v="2010"/>
    <n v="2010"/>
    <n v="14156803"/>
    <n v="1"/>
    <x v="0"/>
    <s v="I"/>
    <n v="0"/>
    <n v="0"/>
    <n v="0"/>
    <n v="20"/>
  </r>
  <r>
    <x v="0"/>
    <x v="0"/>
    <s v="WA"/>
    <x v="2"/>
    <n v="2010"/>
    <n v="2010"/>
    <n v="500169834"/>
    <n v="1"/>
    <x v="0"/>
    <s v="I"/>
    <n v="19"/>
    <n v="19"/>
    <n v="0"/>
    <n v="177"/>
  </r>
  <r>
    <x v="0"/>
    <x v="1"/>
    <s v="WA"/>
    <x v="2"/>
    <n v="2010"/>
    <n v="2010"/>
    <n v="500171959"/>
    <n v="1"/>
    <x v="1"/>
    <s v="I"/>
    <n v="19"/>
    <n v="19"/>
    <n v="0"/>
    <n v="20"/>
  </r>
  <r>
    <x v="0"/>
    <x v="0"/>
    <s v="WA"/>
    <x v="2"/>
    <n v="2010"/>
    <n v="2010"/>
    <n v="500139667"/>
    <n v="1"/>
    <x v="0"/>
    <s v="I"/>
    <n v="0"/>
    <n v="0"/>
    <n v="0"/>
    <n v="40"/>
  </r>
  <r>
    <x v="0"/>
    <x v="0"/>
    <s v="WA"/>
    <x v="2"/>
    <n v="2010"/>
    <n v="2010"/>
    <n v="18354946"/>
    <n v="2"/>
    <x v="0"/>
    <s v="I"/>
    <n v="53"/>
    <n v="26.5"/>
    <n v="0"/>
    <n v="470"/>
  </r>
  <r>
    <x v="0"/>
    <x v="0"/>
    <s v="WA"/>
    <x v="2"/>
    <n v="2010"/>
    <n v="2010"/>
    <n v="19624707"/>
    <n v="1"/>
    <x v="0"/>
    <s v="I"/>
    <n v="0"/>
    <n v="0"/>
    <n v="0"/>
    <n v="20"/>
  </r>
  <r>
    <x v="0"/>
    <x v="0"/>
    <s v="WA"/>
    <x v="2"/>
    <n v="2010"/>
    <n v="2010"/>
    <n v="19652439"/>
    <n v="1"/>
    <x v="0"/>
    <s v="I"/>
    <n v="0"/>
    <n v="0"/>
    <n v="0"/>
    <n v="932"/>
  </r>
  <r>
    <x v="0"/>
    <x v="0"/>
    <s v="WA"/>
    <x v="2"/>
    <n v="2010"/>
    <n v="2010"/>
    <n v="19950503"/>
    <n v="1"/>
    <x v="0"/>
    <s v="I"/>
    <n v="29"/>
    <n v="29"/>
    <n v="0"/>
    <n v="234"/>
  </r>
  <r>
    <x v="0"/>
    <x v="1"/>
    <s v="WA"/>
    <x v="2"/>
    <n v="2010"/>
    <n v="2010"/>
    <n v="500126362"/>
    <n v="1"/>
    <x v="1"/>
    <s v="I"/>
    <n v="0"/>
    <n v="0"/>
    <n v="0"/>
    <n v="7"/>
  </r>
  <r>
    <x v="0"/>
    <x v="0"/>
    <s v="WA"/>
    <x v="2"/>
    <n v="2010"/>
    <n v="2010"/>
    <n v="19894649"/>
    <n v="1"/>
    <x v="0"/>
    <s v="I"/>
    <n v="17"/>
    <n v="17"/>
    <n v="0"/>
    <n v="20"/>
  </r>
  <r>
    <x v="0"/>
    <x v="1"/>
    <s v="WA"/>
    <x v="2"/>
    <n v="2010"/>
    <n v="2010"/>
    <n v="18371138"/>
    <n v="1"/>
    <x v="1"/>
    <s v="I"/>
    <n v="30"/>
    <n v="30"/>
    <n v="0"/>
    <n v="1"/>
  </r>
  <r>
    <x v="0"/>
    <x v="1"/>
    <s v="WA"/>
    <x v="2"/>
    <n v="2010"/>
    <n v="2010"/>
    <n v="444182548"/>
    <n v="1"/>
    <x v="1"/>
    <s v="I"/>
    <n v="0"/>
    <n v="0"/>
    <n v="0"/>
    <n v="14"/>
  </r>
  <r>
    <x v="0"/>
    <x v="0"/>
    <s v="WA"/>
    <x v="2"/>
    <n v="2010"/>
    <n v="2010"/>
    <n v="17794820"/>
    <n v="1"/>
    <x v="0"/>
    <s v="I"/>
    <n v="32"/>
    <n v="32"/>
    <n v="0"/>
    <n v="10"/>
  </r>
  <r>
    <x v="0"/>
    <x v="0"/>
    <s v="WA"/>
    <x v="2"/>
    <n v="2010"/>
    <n v="2010"/>
    <n v="18327848"/>
    <n v="1"/>
    <x v="0"/>
    <s v="I"/>
    <n v="0"/>
    <n v="0"/>
    <n v="0"/>
    <n v="10"/>
  </r>
  <r>
    <x v="0"/>
    <x v="1"/>
    <s v="WA"/>
    <x v="2"/>
    <n v="2010"/>
    <n v="2010"/>
    <n v="18108055"/>
    <n v="3"/>
    <x v="1"/>
    <s v="I"/>
    <n v="62"/>
    <n v="20.666666666666664"/>
    <n v="0"/>
    <n v="54"/>
  </r>
  <r>
    <x v="0"/>
    <x v="0"/>
    <s v="WA"/>
    <x v="2"/>
    <n v="2010"/>
    <n v="2010"/>
    <n v="18502328"/>
    <n v="3"/>
    <x v="0"/>
    <s v="I"/>
    <n v="68"/>
    <n v="22.666666666666664"/>
    <n v="0"/>
    <n v="456"/>
  </r>
  <r>
    <x v="0"/>
    <x v="0"/>
    <s v="WA"/>
    <x v="2"/>
    <n v="2010"/>
    <n v="2010"/>
    <n v="19916758"/>
    <n v="1"/>
    <x v="0"/>
    <s v="I"/>
    <n v="20"/>
    <n v="20"/>
    <n v="0"/>
    <n v="100"/>
  </r>
  <r>
    <x v="0"/>
    <x v="1"/>
    <s v="WA"/>
    <x v="2"/>
    <n v="2010"/>
    <n v="2010"/>
    <n v="500253590"/>
    <n v="1"/>
    <x v="1"/>
    <s v="I"/>
    <n v="36"/>
    <n v="36"/>
    <n v="0"/>
    <n v="70"/>
  </r>
  <r>
    <x v="0"/>
    <x v="0"/>
    <s v="WA"/>
    <x v="2"/>
    <n v="2010"/>
    <n v="2010"/>
    <n v="500203656"/>
    <n v="1"/>
    <x v="0"/>
    <s v="I"/>
    <n v="0"/>
    <n v="0"/>
    <n v="0"/>
    <n v="2"/>
  </r>
  <r>
    <x v="0"/>
    <x v="1"/>
    <s v="WA"/>
    <x v="2"/>
    <n v="2010"/>
    <n v="2010"/>
    <n v="500165955"/>
    <n v="4"/>
    <x v="1"/>
    <s v="I"/>
    <n v="122"/>
    <n v="30.5"/>
    <n v="0"/>
    <n v="22"/>
  </r>
  <r>
    <x v="0"/>
    <x v="0"/>
    <s v="WA"/>
    <x v="2"/>
    <n v="2010"/>
    <n v="2010"/>
    <n v="425606424"/>
    <n v="1"/>
    <x v="0"/>
    <s v="I"/>
    <n v="0"/>
    <n v="0"/>
    <n v="0"/>
    <n v="14"/>
  </r>
  <r>
    <x v="0"/>
    <x v="0"/>
    <s v="WA"/>
    <x v="2"/>
    <n v="2010"/>
    <n v="2010"/>
    <n v="16472454"/>
    <n v="1"/>
    <x v="0"/>
    <s v="I"/>
    <n v="30"/>
    <n v="30"/>
    <n v="0"/>
    <n v="808"/>
  </r>
  <r>
    <x v="0"/>
    <x v="1"/>
    <s v="WA"/>
    <x v="2"/>
    <n v="2010"/>
    <n v="2010"/>
    <n v="16600787"/>
    <n v="2"/>
    <x v="1"/>
    <s v="I"/>
    <n v="31"/>
    <n v="15.5"/>
    <n v="0"/>
    <n v="7"/>
  </r>
  <r>
    <x v="1"/>
    <x v="0"/>
    <s v="WA"/>
    <x v="2"/>
    <n v="2010"/>
    <n v="2010"/>
    <n v="500171564"/>
    <n v="7"/>
    <x v="0"/>
    <s v="I"/>
    <n v="194"/>
    <n v="27.714285714285715"/>
    <n v="0"/>
    <n v="118"/>
  </r>
  <r>
    <x v="0"/>
    <x v="1"/>
    <s v="WA"/>
    <x v="2"/>
    <n v="2010"/>
    <n v="2010"/>
    <n v="500093181"/>
    <n v="1"/>
    <x v="1"/>
    <s v="I"/>
    <n v="0"/>
    <n v="0"/>
    <n v="0"/>
    <n v="1"/>
  </r>
  <r>
    <x v="0"/>
    <x v="1"/>
    <s v="WA"/>
    <x v="2"/>
    <n v="2010"/>
    <n v="2010"/>
    <n v="15967884"/>
    <n v="2"/>
    <x v="1"/>
    <s v="I"/>
    <n v="35"/>
    <n v="17.5"/>
    <n v="0"/>
    <n v="8"/>
  </r>
  <r>
    <x v="0"/>
    <x v="0"/>
    <s v="WA"/>
    <x v="2"/>
    <n v="2010"/>
    <n v="2010"/>
    <n v="15887996"/>
    <n v="1"/>
    <x v="0"/>
    <s v="I"/>
    <n v="14"/>
    <n v="14"/>
    <n v="0"/>
    <n v="75"/>
  </r>
  <r>
    <x v="0"/>
    <x v="1"/>
    <s v="WA"/>
    <x v="2"/>
    <n v="2010"/>
    <n v="2010"/>
    <n v="389318406"/>
    <n v="1"/>
    <x v="1"/>
    <s v="I"/>
    <n v="8"/>
    <n v="8"/>
    <n v="0"/>
    <n v="5"/>
  </r>
  <r>
    <x v="0"/>
    <x v="1"/>
    <s v="WA"/>
    <x v="2"/>
    <n v="2010"/>
    <n v="2010"/>
    <n v="500206421"/>
    <n v="1"/>
    <x v="1"/>
    <s v="I"/>
    <n v="6"/>
    <n v="6"/>
    <n v="0"/>
    <n v="4"/>
  </r>
  <r>
    <x v="0"/>
    <x v="1"/>
    <s v="WA"/>
    <x v="2"/>
    <n v="2010"/>
    <n v="2010"/>
    <n v="14552428"/>
    <n v="1"/>
    <x v="1"/>
    <s v="I"/>
    <n v="4"/>
    <n v="4"/>
    <n v="0"/>
    <n v="3"/>
  </r>
  <r>
    <x v="0"/>
    <x v="0"/>
    <s v="WA"/>
    <x v="2"/>
    <n v="2010"/>
    <n v="2010"/>
    <n v="14948991"/>
    <n v="7"/>
    <x v="0"/>
    <s v="I"/>
    <n v="218"/>
    <n v="31.142857142857142"/>
    <n v="0"/>
    <n v="320"/>
  </r>
  <r>
    <x v="0"/>
    <x v="0"/>
    <s v="WA"/>
    <x v="2"/>
    <n v="2010"/>
    <n v="2010"/>
    <n v="14882966"/>
    <n v="3"/>
    <x v="0"/>
    <s v="I"/>
    <n v="85"/>
    <n v="28.333333333333336"/>
    <n v="0"/>
    <n v="220"/>
  </r>
  <r>
    <x v="0"/>
    <x v="0"/>
    <s v="WA"/>
    <x v="2"/>
    <n v="2010"/>
    <n v="2010"/>
    <n v="500179543"/>
    <n v="1"/>
    <x v="0"/>
    <s v="I"/>
    <n v="13"/>
    <n v="13"/>
    <n v="0"/>
    <n v="444"/>
  </r>
  <r>
    <x v="0"/>
    <x v="0"/>
    <s v="WA"/>
    <x v="2"/>
    <n v="2010"/>
    <n v="2010"/>
    <n v="14817488"/>
    <n v="7"/>
    <x v="0"/>
    <s v="I"/>
    <n v="214"/>
    <n v="30.571428571428573"/>
    <n v="0"/>
    <n v="1150"/>
  </r>
  <r>
    <x v="0"/>
    <x v="1"/>
    <s v="WA"/>
    <x v="2"/>
    <n v="2010"/>
    <n v="2010"/>
    <n v="16121628"/>
    <n v="1"/>
    <x v="1"/>
    <s v="I"/>
    <n v="7"/>
    <n v="7"/>
    <n v="0"/>
    <n v="4"/>
  </r>
  <r>
    <x v="0"/>
    <x v="0"/>
    <s v="WA"/>
    <x v="2"/>
    <n v="2010"/>
    <n v="2010"/>
    <n v="16121630"/>
    <n v="1"/>
    <x v="0"/>
    <s v="I"/>
    <n v="7"/>
    <n v="7"/>
    <n v="0"/>
    <n v="50"/>
  </r>
  <r>
    <x v="0"/>
    <x v="0"/>
    <s v="WA"/>
    <x v="2"/>
    <n v="2010"/>
    <n v="2010"/>
    <n v="16122670"/>
    <n v="1"/>
    <x v="0"/>
    <s v="I"/>
    <n v="10"/>
    <n v="10"/>
    <n v="0"/>
    <n v="6"/>
  </r>
  <r>
    <x v="0"/>
    <x v="0"/>
    <s v="WA"/>
    <x v="2"/>
    <n v="2010"/>
    <n v="2010"/>
    <n v="16424132"/>
    <n v="1"/>
    <x v="0"/>
    <s v="I"/>
    <n v="20"/>
    <n v="20"/>
    <n v="0"/>
    <n v="190"/>
  </r>
  <r>
    <x v="0"/>
    <x v="0"/>
    <s v="WA"/>
    <x v="2"/>
    <n v="2010"/>
    <n v="2010"/>
    <n v="500038057"/>
    <n v="1"/>
    <x v="0"/>
    <s v="I"/>
    <n v="0"/>
    <n v="0"/>
    <n v="0"/>
    <n v="150"/>
  </r>
  <r>
    <x v="0"/>
    <x v="1"/>
    <s v="WA"/>
    <x v="2"/>
    <n v="2010"/>
    <n v="2010"/>
    <n v="15158087"/>
    <n v="1"/>
    <x v="1"/>
    <s v="I"/>
    <n v="27"/>
    <n v="27"/>
    <n v="0"/>
    <n v="3"/>
  </r>
  <r>
    <x v="0"/>
    <x v="0"/>
    <s v="WA"/>
    <x v="2"/>
    <n v="2010"/>
    <n v="2010"/>
    <n v="16010938"/>
    <n v="1"/>
    <x v="0"/>
    <s v="I"/>
    <n v="32"/>
    <n v="32"/>
    <n v="0"/>
    <n v="270"/>
  </r>
  <r>
    <x v="0"/>
    <x v="0"/>
    <s v="WA"/>
    <x v="2"/>
    <n v="2010"/>
    <n v="2010"/>
    <n v="14372835"/>
    <n v="1"/>
    <x v="0"/>
    <s v="I"/>
    <n v="5"/>
    <n v="5"/>
    <n v="0"/>
    <n v="40"/>
  </r>
  <r>
    <x v="1"/>
    <x v="0"/>
    <s v="WA"/>
    <x v="2"/>
    <n v="2010"/>
    <n v="2010"/>
    <n v="14414633"/>
    <n v="2"/>
    <x v="0"/>
    <s v="I"/>
    <n v="61"/>
    <n v="30.5"/>
    <n v="0"/>
    <n v="30"/>
  </r>
  <r>
    <x v="0"/>
    <x v="1"/>
    <s v="WA"/>
    <x v="2"/>
    <n v="2010"/>
    <n v="2010"/>
    <n v="14446675"/>
    <n v="1"/>
    <x v="1"/>
    <s v="I"/>
    <n v="27"/>
    <n v="27"/>
    <n v="0"/>
    <n v="12"/>
  </r>
  <r>
    <x v="0"/>
    <x v="1"/>
    <s v="WA"/>
    <x v="2"/>
    <n v="2010"/>
    <n v="2010"/>
    <n v="14833712"/>
    <n v="1"/>
    <x v="1"/>
    <s v="I"/>
    <n v="0"/>
    <n v="0"/>
    <n v="0"/>
    <n v="9"/>
  </r>
  <r>
    <x v="0"/>
    <x v="0"/>
    <s v="WA"/>
    <x v="2"/>
    <n v="2010"/>
    <n v="2010"/>
    <n v="14828532"/>
    <n v="1"/>
    <x v="0"/>
    <s v="I"/>
    <n v="33"/>
    <n v="33"/>
    <n v="0"/>
    <n v="20"/>
  </r>
  <r>
    <x v="0"/>
    <x v="0"/>
    <s v="WA"/>
    <x v="2"/>
    <n v="2010"/>
    <n v="2010"/>
    <n v="18810241"/>
    <n v="1"/>
    <x v="0"/>
    <s v="I"/>
    <n v="5"/>
    <n v="5"/>
    <n v="0"/>
    <n v="70"/>
  </r>
  <r>
    <x v="1"/>
    <x v="0"/>
    <s v="WA"/>
    <x v="2"/>
    <n v="2010"/>
    <n v="2010"/>
    <n v="14586380"/>
    <n v="1"/>
    <x v="0"/>
    <s v="I"/>
    <n v="14"/>
    <n v="14"/>
    <n v="0"/>
    <n v="3760"/>
  </r>
  <r>
    <x v="0"/>
    <x v="0"/>
    <s v="WA"/>
    <x v="2"/>
    <n v="2010"/>
    <n v="2010"/>
    <n v="17638103"/>
    <n v="1"/>
    <x v="0"/>
    <s v="I"/>
    <n v="14"/>
    <n v="14"/>
    <n v="0"/>
    <n v="20"/>
  </r>
  <r>
    <x v="0"/>
    <x v="0"/>
    <s v="WA"/>
    <x v="2"/>
    <n v="2010"/>
    <n v="2010"/>
    <n v="19988797"/>
    <n v="1"/>
    <x v="0"/>
    <s v="I"/>
    <n v="13"/>
    <n v="13"/>
    <n v="0"/>
    <n v="20"/>
  </r>
  <r>
    <x v="0"/>
    <x v="0"/>
    <s v="WA"/>
    <x v="2"/>
    <n v="2010"/>
    <n v="2010"/>
    <n v="15702862"/>
    <n v="1"/>
    <x v="0"/>
    <s v="I"/>
    <n v="15"/>
    <n v="15"/>
    <n v="0"/>
    <n v="577"/>
  </r>
  <r>
    <x v="0"/>
    <x v="1"/>
    <s v="WA"/>
    <x v="2"/>
    <n v="2010"/>
    <n v="2010"/>
    <n v="16159360"/>
    <n v="1"/>
    <x v="1"/>
    <s v="I"/>
    <n v="5"/>
    <n v="5"/>
    <n v="0"/>
    <n v="2"/>
  </r>
  <r>
    <x v="0"/>
    <x v="0"/>
    <s v="WA"/>
    <x v="2"/>
    <n v="2010"/>
    <n v="2010"/>
    <n v="500011297"/>
    <n v="2"/>
    <x v="0"/>
    <s v="I"/>
    <n v="50"/>
    <n v="25"/>
    <n v="0"/>
    <n v="479"/>
  </r>
  <r>
    <x v="0"/>
    <x v="0"/>
    <s v="WA"/>
    <x v="2"/>
    <n v="2010"/>
    <n v="2010"/>
    <n v="19656363"/>
    <n v="1"/>
    <x v="0"/>
    <s v="I"/>
    <n v="0"/>
    <n v="0"/>
    <n v="0"/>
    <n v="2"/>
  </r>
  <r>
    <x v="0"/>
    <x v="0"/>
    <s v="WA"/>
    <x v="2"/>
    <n v="2010"/>
    <n v="2010"/>
    <n v="19658494"/>
    <n v="1"/>
    <x v="0"/>
    <s v="I"/>
    <n v="0"/>
    <n v="0"/>
    <n v="0"/>
    <n v="290"/>
  </r>
  <r>
    <x v="0"/>
    <x v="0"/>
    <s v="WA"/>
    <x v="2"/>
    <n v="2010"/>
    <n v="2010"/>
    <n v="16756815"/>
    <n v="1"/>
    <x v="0"/>
    <s v="I"/>
    <n v="0"/>
    <n v="0"/>
    <n v="0"/>
    <n v="336"/>
  </r>
  <r>
    <x v="0"/>
    <x v="0"/>
    <s v="WA"/>
    <x v="2"/>
    <n v="2010"/>
    <n v="2010"/>
    <n v="500196798"/>
    <n v="1"/>
    <x v="0"/>
    <s v="I"/>
    <n v="0"/>
    <n v="0"/>
    <n v="0"/>
    <n v="173"/>
  </r>
  <r>
    <x v="0"/>
    <x v="0"/>
    <s v="WA"/>
    <x v="2"/>
    <n v="2010"/>
    <n v="2010"/>
    <n v="390528009"/>
    <n v="4"/>
    <x v="0"/>
    <s v="I"/>
    <n v="123"/>
    <n v="30.75"/>
    <n v="0"/>
    <n v="620"/>
  </r>
  <r>
    <x v="0"/>
    <x v="1"/>
    <s v="WA"/>
    <x v="2"/>
    <n v="2010"/>
    <n v="2010"/>
    <n v="18643197"/>
    <n v="1"/>
    <x v="1"/>
    <s v="I"/>
    <n v="0"/>
    <n v="0"/>
    <n v="0"/>
    <n v="1"/>
  </r>
  <r>
    <x v="0"/>
    <x v="0"/>
    <s v="WA"/>
    <x v="2"/>
    <n v="2010"/>
    <n v="2010"/>
    <n v="17921482"/>
    <n v="1"/>
    <x v="0"/>
    <s v="I"/>
    <n v="17"/>
    <n v="17"/>
    <n v="0"/>
    <n v="159"/>
  </r>
  <r>
    <x v="0"/>
    <x v="0"/>
    <s v="WA"/>
    <x v="2"/>
    <n v="2010"/>
    <n v="2010"/>
    <n v="17945141"/>
    <n v="1"/>
    <x v="0"/>
    <s v="I"/>
    <n v="11"/>
    <n v="11"/>
    <n v="0"/>
    <n v="128"/>
  </r>
  <r>
    <x v="0"/>
    <x v="0"/>
    <s v="WA"/>
    <x v="2"/>
    <n v="2010"/>
    <n v="2010"/>
    <n v="500256692"/>
    <n v="1"/>
    <x v="0"/>
    <s v="I"/>
    <n v="0"/>
    <n v="0"/>
    <n v="0"/>
    <n v="6"/>
  </r>
  <r>
    <x v="0"/>
    <x v="0"/>
    <s v="WA"/>
    <x v="2"/>
    <n v="2010"/>
    <n v="2010"/>
    <n v="18693197"/>
    <n v="1"/>
    <x v="0"/>
    <s v="I"/>
    <n v="0"/>
    <n v="0"/>
    <n v="0"/>
    <n v="5"/>
  </r>
  <r>
    <x v="0"/>
    <x v="0"/>
    <s v="WA"/>
    <x v="2"/>
    <n v="2010"/>
    <n v="2010"/>
    <n v="17915896"/>
    <n v="1"/>
    <x v="0"/>
    <s v="I"/>
    <n v="0"/>
    <n v="0"/>
    <n v="0"/>
    <n v="18"/>
  </r>
  <r>
    <x v="0"/>
    <x v="0"/>
    <s v="WA"/>
    <x v="2"/>
    <n v="2010"/>
    <n v="2010"/>
    <n v="18555629"/>
    <n v="1"/>
    <x v="0"/>
    <s v="I"/>
    <n v="3"/>
    <n v="3"/>
    <n v="0"/>
    <n v="48"/>
  </r>
  <r>
    <x v="0"/>
    <x v="0"/>
    <s v="WA"/>
    <x v="2"/>
    <n v="2010"/>
    <n v="2010"/>
    <n v="500215621"/>
    <n v="1"/>
    <x v="0"/>
    <s v="I"/>
    <n v="0"/>
    <n v="0"/>
    <n v="0"/>
    <n v="6"/>
  </r>
  <r>
    <x v="0"/>
    <x v="1"/>
    <s v="WA"/>
    <x v="2"/>
    <n v="2010"/>
    <n v="2010"/>
    <n v="432777617"/>
    <n v="3"/>
    <x v="1"/>
    <s v="I"/>
    <n v="65"/>
    <n v="21.666666666666664"/>
    <n v="0"/>
    <n v="22"/>
  </r>
  <r>
    <x v="0"/>
    <x v="0"/>
    <s v="WA"/>
    <x v="2"/>
    <n v="2010"/>
    <n v="2010"/>
    <n v="18135028"/>
    <n v="1"/>
    <x v="0"/>
    <s v="I"/>
    <n v="0"/>
    <n v="0"/>
    <n v="0"/>
    <n v="30"/>
  </r>
  <r>
    <x v="0"/>
    <x v="1"/>
    <s v="WA"/>
    <x v="2"/>
    <n v="2010"/>
    <n v="2010"/>
    <n v="399686425"/>
    <n v="1"/>
    <x v="1"/>
    <s v="I"/>
    <n v="0"/>
    <n v="0"/>
    <n v="0"/>
    <n v="6"/>
  </r>
  <r>
    <x v="0"/>
    <x v="1"/>
    <s v="WA"/>
    <x v="2"/>
    <n v="2010"/>
    <n v="2010"/>
    <n v="437875270"/>
    <n v="1"/>
    <x v="1"/>
    <s v="I"/>
    <n v="39"/>
    <n v="39"/>
    <n v="0"/>
    <n v="7"/>
  </r>
  <r>
    <x v="0"/>
    <x v="1"/>
    <s v="WA"/>
    <x v="2"/>
    <n v="2010"/>
    <n v="2010"/>
    <n v="500074992"/>
    <n v="4"/>
    <x v="1"/>
    <s v="I"/>
    <n v="124"/>
    <n v="31"/>
    <n v="0"/>
    <n v="40"/>
  </r>
  <r>
    <x v="0"/>
    <x v="0"/>
    <s v="WA"/>
    <x v="2"/>
    <n v="2010"/>
    <n v="2010"/>
    <n v="17840545"/>
    <n v="1"/>
    <x v="0"/>
    <s v="I"/>
    <n v="43"/>
    <n v="43"/>
    <n v="0"/>
    <n v="90"/>
  </r>
  <r>
    <x v="0"/>
    <x v="1"/>
    <s v="WA"/>
    <x v="2"/>
    <n v="2010"/>
    <n v="2010"/>
    <n v="500146085"/>
    <n v="1"/>
    <x v="1"/>
    <s v="I"/>
    <n v="0"/>
    <n v="0"/>
    <n v="0"/>
    <n v="4"/>
  </r>
  <r>
    <x v="0"/>
    <x v="0"/>
    <s v="WA"/>
    <x v="2"/>
    <n v="2010"/>
    <n v="2010"/>
    <n v="18267026"/>
    <n v="1"/>
    <x v="0"/>
    <s v="I"/>
    <n v="0"/>
    <n v="0"/>
    <n v="0"/>
    <n v="80"/>
  </r>
  <r>
    <x v="0"/>
    <x v="1"/>
    <s v="WA"/>
    <x v="2"/>
    <n v="2010"/>
    <n v="2010"/>
    <n v="17372349"/>
    <n v="1"/>
    <x v="1"/>
    <s v="I"/>
    <n v="44"/>
    <n v="44"/>
    <n v="0"/>
    <n v="8"/>
  </r>
  <r>
    <x v="0"/>
    <x v="0"/>
    <s v="WA"/>
    <x v="2"/>
    <n v="2010"/>
    <n v="2010"/>
    <n v="18019179"/>
    <n v="1"/>
    <x v="0"/>
    <s v="I"/>
    <n v="0"/>
    <n v="0"/>
    <n v="0"/>
    <n v="10"/>
  </r>
  <r>
    <x v="0"/>
    <x v="1"/>
    <s v="WA"/>
    <x v="2"/>
    <n v="2010"/>
    <n v="2010"/>
    <n v="17511318"/>
    <n v="1"/>
    <x v="1"/>
    <s v="I"/>
    <n v="10"/>
    <n v="10"/>
    <n v="0"/>
    <n v="6"/>
  </r>
  <r>
    <x v="0"/>
    <x v="0"/>
    <s v="WA"/>
    <x v="2"/>
    <n v="2010"/>
    <n v="2010"/>
    <n v="17514422"/>
    <n v="1"/>
    <x v="0"/>
    <s v="I"/>
    <n v="6"/>
    <n v="6"/>
    <n v="0"/>
    <n v="130"/>
  </r>
  <r>
    <x v="0"/>
    <x v="1"/>
    <s v="WA"/>
    <x v="2"/>
    <n v="2010"/>
    <n v="2010"/>
    <n v="446348779"/>
    <n v="1"/>
    <x v="1"/>
    <s v="I"/>
    <n v="28"/>
    <n v="28"/>
    <n v="0"/>
    <n v="2"/>
  </r>
  <r>
    <x v="0"/>
    <x v="0"/>
    <s v="WA"/>
    <x v="2"/>
    <n v="2010"/>
    <n v="2010"/>
    <n v="17081819"/>
    <n v="1"/>
    <x v="0"/>
    <s v="I"/>
    <n v="5"/>
    <n v="5"/>
    <n v="0"/>
    <n v="10"/>
  </r>
  <r>
    <x v="0"/>
    <x v="0"/>
    <s v="WA"/>
    <x v="2"/>
    <n v="2010"/>
    <n v="2010"/>
    <n v="16895561"/>
    <n v="5"/>
    <x v="0"/>
    <s v="I"/>
    <n v="133"/>
    <n v="26.6"/>
    <n v="0"/>
    <n v="246"/>
  </r>
  <r>
    <x v="0"/>
    <x v="0"/>
    <s v="WA"/>
    <x v="2"/>
    <n v="2010"/>
    <n v="2010"/>
    <n v="500214164"/>
    <n v="1"/>
    <x v="0"/>
    <s v="I"/>
    <n v="0"/>
    <n v="0"/>
    <n v="0"/>
    <n v="50"/>
  </r>
  <r>
    <x v="0"/>
    <x v="0"/>
    <s v="WA"/>
    <x v="2"/>
    <n v="2010"/>
    <n v="2010"/>
    <n v="500218342"/>
    <n v="1"/>
    <x v="0"/>
    <s v="I"/>
    <n v="0"/>
    <n v="0"/>
    <n v="0"/>
    <n v="78"/>
  </r>
  <r>
    <x v="0"/>
    <x v="1"/>
    <s v="WA"/>
    <x v="2"/>
    <n v="2010"/>
    <n v="2010"/>
    <n v="16815765"/>
    <n v="1"/>
    <x v="1"/>
    <s v="I"/>
    <n v="0"/>
    <n v="0"/>
    <n v="0"/>
    <n v="1"/>
  </r>
  <r>
    <x v="0"/>
    <x v="1"/>
    <s v="WA"/>
    <x v="2"/>
    <n v="2010"/>
    <n v="2010"/>
    <n v="500199598"/>
    <n v="1"/>
    <x v="1"/>
    <s v="I"/>
    <n v="32"/>
    <n v="32"/>
    <n v="0"/>
    <n v="1"/>
  </r>
  <r>
    <x v="0"/>
    <x v="1"/>
    <s v="WA"/>
    <x v="2"/>
    <n v="2010"/>
    <n v="2010"/>
    <n v="17012973"/>
    <n v="3"/>
    <x v="1"/>
    <s v="I"/>
    <n v="72"/>
    <n v="24"/>
    <n v="0"/>
    <n v="19"/>
  </r>
  <r>
    <x v="0"/>
    <x v="1"/>
    <s v="WA"/>
    <x v="2"/>
    <n v="2010"/>
    <n v="2010"/>
    <n v="16510163"/>
    <n v="6"/>
    <x v="1"/>
    <s v="I"/>
    <n v="157"/>
    <n v="26.166666666666668"/>
    <n v="0"/>
    <n v="38"/>
  </r>
  <r>
    <x v="0"/>
    <x v="0"/>
    <s v="WA"/>
    <x v="2"/>
    <n v="2010"/>
    <n v="2010"/>
    <n v="15943944"/>
    <n v="3"/>
    <x v="0"/>
    <s v="I"/>
    <n v="74"/>
    <n v="24.666666666666664"/>
    <n v="0"/>
    <n v="330"/>
  </r>
  <r>
    <x v="0"/>
    <x v="0"/>
    <s v="WA"/>
    <x v="2"/>
    <n v="2010"/>
    <n v="2010"/>
    <n v="500084273"/>
    <n v="1"/>
    <x v="0"/>
    <s v="I"/>
    <n v="0"/>
    <n v="0"/>
    <n v="0"/>
    <n v="263"/>
  </r>
  <r>
    <x v="0"/>
    <x v="0"/>
    <s v="WA"/>
    <x v="2"/>
    <n v="2010"/>
    <n v="2010"/>
    <n v="418867345"/>
    <n v="2"/>
    <x v="0"/>
    <s v="I"/>
    <n v="56"/>
    <n v="28"/>
    <n v="0"/>
    <n v="48"/>
  </r>
  <r>
    <x v="0"/>
    <x v="1"/>
    <s v="WA"/>
    <x v="2"/>
    <n v="2010"/>
    <n v="2010"/>
    <n v="15702910"/>
    <n v="1"/>
    <x v="1"/>
    <s v="I"/>
    <n v="14"/>
    <n v="14"/>
    <n v="0"/>
    <n v="11"/>
  </r>
  <r>
    <x v="0"/>
    <x v="0"/>
    <s v="WA"/>
    <x v="2"/>
    <n v="2010"/>
    <n v="2010"/>
    <n v="15462298"/>
    <n v="1"/>
    <x v="0"/>
    <s v="I"/>
    <n v="0"/>
    <n v="0"/>
    <n v="0"/>
    <n v="133"/>
  </r>
  <r>
    <x v="0"/>
    <x v="0"/>
    <s v="WA"/>
    <x v="2"/>
    <n v="2010"/>
    <n v="2010"/>
    <n v="15446703"/>
    <n v="1"/>
    <x v="0"/>
    <s v="I"/>
    <n v="9"/>
    <n v="9"/>
    <n v="0"/>
    <n v="70"/>
  </r>
  <r>
    <x v="0"/>
    <x v="0"/>
    <s v="WA"/>
    <x v="2"/>
    <n v="2010"/>
    <n v="2010"/>
    <n v="500155782"/>
    <n v="2"/>
    <x v="0"/>
    <s v="I"/>
    <n v="60"/>
    <n v="30"/>
    <n v="0"/>
    <n v="185"/>
  </r>
  <r>
    <x v="0"/>
    <x v="0"/>
    <s v="WA"/>
    <x v="2"/>
    <n v="2010"/>
    <n v="2010"/>
    <n v="15279819"/>
    <n v="1"/>
    <x v="0"/>
    <s v="I"/>
    <n v="35"/>
    <n v="35"/>
    <n v="0"/>
    <n v="140"/>
  </r>
  <r>
    <x v="0"/>
    <x v="0"/>
    <s v="WA"/>
    <x v="2"/>
    <n v="2010"/>
    <n v="2010"/>
    <n v="14137090"/>
    <n v="1"/>
    <x v="0"/>
    <s v="I"/>
    <n v="0"/>
    <n v="0"/>
    <n v="0"/>
    <n v="10"/>
  </r>
  <r>
    <x v="0"/>
    <x v="0"/>
    <s v="WA"/>
    <x v="2"/>
    <n v="2010"/>
    <n v="2010"/>
    <n v="389318432"/>
    <n v="3"/>
    <x v="0"/>
    <s v="I"/>
    <n v="78"/>
    <n v="26"/>
    <n v="0"/>
    <n v="448"/>
  </r>
  <r>
    <x v="0"/>
    <x v="0"/>
    <s v="WA"/>
    <x v="2"/>
    <n v="2010"/>
    <n v="2010"/>
    <n v="17646192"/>
    <n v="1"/>
    <x v="0"/>
    <s v="I"/>
    <n v="0"/>
    <n v="0"/>
    <n v="0"/>
    <n v="12"/>
  </r>
  <r>
    <x v="0"/>
    <x v="0"/>
    <s v="WA"/>
    <x v="2"/>
    <n v="2010"/>
    <n v="2010"/>
    <n v="19293691"/>
    <n v="1"/>
    <x v="0"/>
    <s v="I"/>
    <n v="10"/>
    <n v="10"/>
    <n v="0"/>
    <n v="220"/>
  </r>
  <r>
    <x v="0"/>
    <x v="0"/>
    <s v="WA"/>
    <x v="2"/>
    <n v="2010"/>
    <n v="2010"/>
    <n v="19011410"/>
    <n v="2"/>
    <x v="0"/>
    <s v="I"/>
    <n v="41"/>
    <n v="20.5"/>
    <n v="0"/>
    <n v="1353"/>
  </r>
  <r>
    <x v="0"/>
    <x v="0"/>
    <s v="WA"/>
    <x v="2"/>
    <n v="2010"/>
    <n v="2010"/>
    <n v="19315984"/>
    <n v="2"/>
    <x v="0"/>
    <s v="I"/>
    <n v="49"/>
    <n v="24.5"/>
    <n v="0"/>
    <n v="690"/>
  </r>
  <r>
    <x v="0"/>
    <x v="0"/>
    <s v="WA"/>
    <x v="2"/>
    <n v="2010"/>
    <n v="2010"/>
    <n v="19669129"/>
    <n v="1"/>
    <x v="0"/>
    <s v="I"/>
    <n v="10"/>
    <n v="10"/>
    <n v="0"/>
    <n v="50"/>
  </r>
  <r>
    <x v="0"/>
    <x v="0"/>
    <s v="WA"/>
    <x v="2"/>
    <n v="2010"/>
    <n v="2010"/>
    <n v="17957273"/>
    <n v="1"/>
    <x v="0"/>
    <s v="I"/>
    <n v="0"/>
    <n v="0"/>
    <n v="0"/>
    <n v="64"/>
  </r>
  <r>
    <x v="0"/>
    <x v="0"/>
    <s v="WA"/>
    <x v="2"/>
    <n v="2010"/>
    <n v="2010"/>
    <n v="18652138"/>
    <n v="1"/>
    <x v="0"/>
    <s v="I"/>
    <n v="4"/>
    <n v="4"/>
    <n v="0"/>
    <n v="250"/>
  </r>
  <r>
    <x v="0"/>
    <x v="0"/>
    <s v="WA"/>
    <x v="2"/>
    <n v="2010"/>
    <n v="2010"/>
    <n v="407635218"/>
    <n v="1"/>
    <x v="0"/>
    <s v="I"/>
    <n v="24"/>
    <n v="24"/>
    <n v="0"/>
    <n v="250"/>
  </r>
  <r>
    <x v="1"/>
    <x v="1"/>
    <s v="WA"/>
    <x v="2"/>
    <n v="2010"/>
    <n v="2010"/>
    <n v="18036645"/>
    <n v="1"/>
    <x v="1"/>
    <s v="I"/>
    <n v="29"/>
    <n v="29"/>
    <n v="0"/>
    <n v="3"/>
  </r>
  <r>
    <x v="0"/>
    <x v="1"/>
    <s v="WA"/>
    <x v="2"/>
    <n v="2010"/>
    <n v="2010"/>
    <n v="17468337"/>
    <n v="1"/>
    <x v="1"/>
    <s v="I"/>
    <n v="0"/>
    <n v="0"/>
    <n v="0"/>
    <n v="5"/>
  </r>
  <r>
    <x v="0"/>
    <x v="0"/>
    <s v="WA"/>
    <x v="2"/>
    <n v="2010"/>
    <n v="2010"/>
    <n v="18493640"/>
    <n v="1"/>
    <x v="0"/>
    <s v="I"/>
    <n v="0"/>
    <n v="0"/>
    <n v="0"/>
    <n v="104"/>
  </r>
  <r>
    <x v="0"/>
    <x v="1"/>
    <s v="WA"/>
    <x v="2"/>
    <n v="2010"/>
    <n v="2010"/>
    <n v="379296024"/>
    <n v="1"/>
    <x v="1"/>
    <s v="I"/>
    <n v="0"/>
    <n v="0"/>
    <n v="0"/>
    <n v="19"/>
  </r>
  <r>
    <x v="1"/>
    <x v="0"/>
    <s v="WA"/>
    <x v="2"/>
    <n v="2010"/>
    <n v="2010"/>
    <n v="19140132"/>
    <n v="4"/>
    <x v="0"/>
    <s v="I"/>
    <n v="123"/>
    <n v="30.75"/>
    <n v="0"/>
    <n v="91"/>
  </r>
  <r>
    <x v="0"/>
    <x v="0"/>
    <s v="WA"/>
    <x v="2"/>
    <n v="2010"/>
    <n v="2010"/>
    <n v="16209165"/>
    <n v="3"/>
    <x v="0"/>
    <s v="I"/>
    <n v="94"/>
    <n v="31.333333333333332"/>
    <n v="0"/>
    <n v="240"/>
  </r>
  <r>
    <x v="0"/>
    <x v="0"/>
    <s v="WA"/>
    <x v="2"/>
    <n v="2010"/>
    <n v="2010"/>
    <n v="17149761"/>
    <n v="1"/>
    <x v="0"/>
    <s v="I"/>
    <n v="0"/>
    <n v="0"/>
    <n v="0"/>
    <n v="30"/>
  </r>
  <r>
    <x v="0"/>
    <x v="1"/>
    <s v="WA"/>
    <x v="2"/>
    <n v="2010"/>
    <n v="2010"/>
    <n v="16609081"/>
    <n v="3"/>
    <x v="1"/>
    <s v="I"/>
    <n v="69"/>
    <n v="23"/>
    <n v="0"/>
    <n v="27"/>
  </r>
  <r>
    <x v="0"/>
    <x v="0"/>
    <s v="WA"/>
    <x v="2"/>
    <n v="2010"/>
    <n v="2010"/>
    <n v="500084063"/>
    <n v="1"/>
    <x v="0"/>
    <s v="I"/>
    <n v="19"/>
    <n v="19"/>
    <n v="0"/>
    <n v="164"/>
  </r>
  <r>
    <x v="0"/>
    <x v="1"/>
    <s v="WA"/>
    <x v="2"/>
    <n v="2010"/>
    <n v="2010"/>
    <n v="373766426"/>
    <n v="1"/>
    <x v="1"/>
    <s v="I"/>
    <n v="33"/>
    <n v="33"/>
    <n v="0"/>
    <n v="5"/>
  </r>
  <r>
    <x v="0"/>
    <x v="0"/>
    <s v="WA"/>
    <x v="2"/>
    <n v="2010"/>
    <n v="2010"/>
    <n v="15621556"/>
    <n v="6"/>
    <x v="0"/>
    <s v="I"/>
    <n v="178"/>
    <n v="29.666666666666668"/>
    <n v="0"/>
    <n v="280"/>
  </r>
  <r>
    <x v="0"/>
    <x v="0"/>
    <s v="WA"/>
    <x v="2"/>
    <n v="2010"/>
    <n v="2010"/>
    <n v="15189023"/>
    <n v="2"/>
    <x v="0"/>
    <s v="I"/>
    <n v="62"/>
    <n v="31"/>
    <n v="0"/>
    <n v="533"/>
  </r>
  <r>
    <x v="0"/>
    <x v="0"/>
    <s v="WA"/>
    <x v="2"/>
    <n v="2010"/>
    <n v="2010"/>
    <n v="16903083"/>
    <n v="1"/>
    <x v="0"/>
    <s v="I"/>
    <n v="16"/>
    <n v="16"/>
    <n v="0"/>
    <n v="150"/>
  </r>
  <r>
    <x v="0"/>
    <x v="1"/>
    <s v="WA"/>
    <x v="2"/>
    <n v="2010"/>
    <n v="2010"/>
    <n v="15124171"/>
    <n v="3"/>
    <x v="1"/>
    <s v="I"/>
    <n v="65"/>
    <n v="21.666666666666664"/>
    <n v="0"/>
    <n v="34"/>
  </r>
  <r>
    <x v="0"/>
    <x v="0"/>
    <s v="WA"/>
    <x v="2"/>
    <n v="2010"/>
    <n v="2010"/>
    <n v="500256341"/>
    <n v="3"/>
    <x v="0"/>
    <s v="I"/>
    <n v="83"/>
    <n v="27.666666666666668"/>
    <n v="0"/>
    <n v="237"/>
  </r>
  <r>
    <x v="0"/>
    <x v="0"/>
    <s v="WA"/>
    <x v="2"/>
    <n v="2010"/>
    <n v="2010"/>
    <n v="16122474"/>
    <n v="1"/>
    <x v="0"/>
    <s v="I"/>
    <n v="2"/>
    <n v="2"/>
    <n v="0"/>
    <n v="10"/>
  </r>
  <r>
    <x v="0"/>
    <x v="0"/>
    <s v="WA"/>
    <x v="2"/>
    <n v="2010"/>
    <n v="2010"/>
    <n v="14921919"/>
    <n v="1"/>
    <x v="0"/>
    <s v="I"/>
    <n v="9"/>
    <n v="9"/>
    <n v="0"/>
    <n v="20"/>
  </r>
  <r>
    <x v="0"/>
    <x v="1"/>
    <s v="WA"/>
    <x v="2"/>
    <n v="2010"/>
    <n v="2010"/>
    <n v="500042239"/>
    <n v="2"/>
    <x v="1"/>
    <s v="I"/>
    <n v="62"/>
    <n v="31"/>
    <n v="0"/>
    <n v="13"/>
  </r>
  <r>
    <x v="0"/>
    <x v="0"/>
    <s v="WA"/>
    <x v="2"/>
    <n v="2010"/>
    <n v="2010"/>
    <n v="14125561"/>
    <n v="1"/>
    <x v="0"/>
    <s v="I"/>
    <n v="10"/>
    <n v="10"/>
    <n v="0"/>
    <n v="10"/>
  </r>
  <r>
    <x v="0"/>
    <x v="1"/>
    <s v="WA"/>
    <x v="2"/>
    <n v="2010"/>
    <n v="2010"/>
    <n v="500123299"/>
    <n v="1"/>
    <x v="1"/>
    <s v="I"/>
    <n v="37"/>
    <n v="37"/>
    <n v="0"/>
    <n v="6"/>
  </r>
  <r>
    <x v="0"/>
    <x v="1"/>
    <s v="WA"/>
    <x v="2"/>
    <n v="2010"/>
    <n v="2010"/>
    <n v="500189749"/>
    <n v="1"/>
    <x v="1"/>
    <s v="I"/>
    <n v="33"/>
    <n v="33"/>
    <n v="0"/>
    <n v="4"/>
  </r>
  <r>
    <x v="0"/>
    <x v="0"/>
    <s v="WA"/>
    <x v="2"/>
    <n v="2010"/>
    <n v="2010"/>
    <n v="446345359"/>
    <n v="1"/>
    <x v="0"/>
    <s v="I"/>
    <n v="0"/>
    <n v="0"/>
    <n v="0"/>
    <n v="13"/>
  </r>
  <r>
    <x v="0"/>
    <x v="0"/>
    <s v="WA"/>
    <x v="2"/>
    <n v="2010"/>
    <n v="2010"/>
    <n v="500231544"/>
    <n v="1"/>
    <x v="0"/>
    <s v="I"/>
    <n v="0"/>
    <n v="0"/>
    <n v="0"/>
    <n v="2"/>
  </r>
  <r>
    <x v="1"/>
    <x v="0"/>
    <s v="WA"/>
    <x v="2"/>
    <n v="2010"/>
    <n v="2010"/>
    <n v="14414689"/>
    <n v="1"/>
    <x v="0"/>
    <s v="I"/>
    <n v="0"/>
    <n v="0"/>
    <n v="0"/>
    <n v="10"/>
  </r>
  <r>
    <x v="0"/>
    <x v="0"/>
    <s v="WA"/>
    <x v="2"/>
    <n v="2010"/>
    <n v="2010"/>
    <n v="17811056"/>
    <n v="1"/>
    <x v="0"/>
    <s v="I"/>
    <n v="13"/>
    <n v="13"/>
    <n v="0"/>
    <n v="43"/>
  </r>
  <r>
    <x v="0"/>
    <x v="1"/>
    <s v="WA"/>
    <x v="2"/>
    <n v="2010"/>
    <n v="2010"/>
    <n v="19987886"/>
    <n v="2"/>
    <x v="1"/>
    <s v="I"/>
    <n v="64"/>
    <n v="32"/>
    <n v="0"/>
    <n v="10"/>
  </r>
  <r>
    <x v="0"/>
    <x v="1"/>
    <s v="WA"/>
    <x v="2"/>
    <n v="2010"/>
    <n v="2010"/>
    <n v="500008618"/>
    <n v="2"/>
    <x v="1"/>
    <s v="I"/>
    <n v="56"/>
    <n v="28"/>
    <n v="0"/>
    <n v="10"/>
  </r>
  <r>
    <x v="0"/>
    <x v="0"/>
    <s v="WA"/>
    <x v="2"/>
    <n v="2010"/>
    <n v="2010"/>
    <n v="500022134"/>
    <n v="1"/>
    <x v="0"/>
    <s v="I"/>
    <n v="34"/>
    <n v="34"/>
    <n v="0"/>
    <n v="233"/>
  </r>
  <r>
    <x v="0"/>
    <x v="0"/>
    <s v="WA"/>
    <x v="2"/>
    <n v="2010"/>
    <n v="2010"/>
    <n v="19414327"/>
    <n v="1"/>
    <x v="0"/>
    <s v="I"/>
    <n v="7"/>
    <n v="7"/>
    <n v="0"/>
    <n v="40"/>
  </r>
  <r>
    <x v="0"/>
    <x v="0"/>
    <s v="WA"/>
    <x v="2"/>
    <n v="2010"/>
    <n v="2010"/>
    <n v="19020186"/>
    <n v="1"/>
    <x v="0"/>
    <s v="I"/>
    <n v="31"/>
    <n v="31"/>
    <n v="0"/>
    <n v="100"/>
  </r>
  <r>
    <x v="0"/>
    <x v="0"/>
    <s v="WA"/>
    <x v="2"/>
    <n v="2010"/>
    <n v="2010"/>
    <n v="17577147"/>
    <n v="1"/>
    <x v="0"/>
    <s v="I"/>
    <n v="27"/>
    <n v="27"/>
    <n v="0"/>
    <n v="10"/>
  </r>
  <r>
    <x v="0"/>
    <x v="0"/>
    <s v="WA"/>
    <x v="2"/>
    <n v="2010"/>
    <n v="2010"/>
    <n v="18958405"/>
    <n v="1"/>
    <x v="0"/>
    <s v="I"/>
    <n v="3"/>
    <n v="3"/>
    <n v="0"/>
    <n v="30"/>
  </r>
  <r>
    <x v="0"/>
    <x v="0"/>
    <s v="WA"/>
    <x v="2"/>
    <n v="2010"/>
    <n v="2010"/>
    <n v="18390634"/>
    <n v="1"/>
    <x v="0"/>
    <s v="I"/>
    <n v="4"/>
    <n v="4"/>
    <n v="0"/>
    <n v="30"/>
  </r>
  <r>
    <x v="0"/>
    <x v="1"/>
    <s v="WA"/>
    <x v="2"/>
    <n v="2010"/>
    <n v="2010"/>
    <n v="434764837"/>
    <n v="1"/>
    <x v="1"/>
    <s v="I"/>
    <n v="3"/>
    <n v="3"/>
    <n v="0"/>
    <n v="2"/>
  </r>
  <r>
    <x v="0"/>
    <x v="1"/>
    <s v="WA"/>
    <x v="2"/>
    <n v="2010"/>
    <n v="2010"/>
    <n v="18515761"/>
    <n v="3"/>
    <x v="1"/>
    <s v="I"/>
    <n v="79"/>
    <n v="26.333333333333336"/>
    <n v="0"/>
    <n v="3"/>
  </r>
  <r>
    <x v="0"/>
    <x v="1"/>
    <s v="WA"/>
    <x v="2"/>
    <n v="2010"/>
    <n v="2010"/>
    <n v="500129564"/>
    <n v="1"/>
    <x v="1"/>
    <s v="I"/>
    <n v="0"/>
    <n v="0"/>
    <n v="0"/>
    <n v="3"/>
  </r>
  <r>
    <x v="0"/>
    <x v="0"/>
    <s v="WA"/>
    <x v="2"/>
    <n v="2010"/>
    <n v="2010"/>
    <n v="18049332"/>
    <n v="1"/>
    <x v="0"/>
    <s v="I"/>
    <n v="0"/>
    <n v="0"/>
    <n v="0"/>
    <n v="20"/>
  </r>
  <r>
    <x v="0"/>
    <x v="1"/>
    <s v="WA"/>
    <x v="2"/>
    <n v="2010"/>
    <n v="2010"/>
    <n v="16891761"/>
    <n v="4"/>
    <x v="1"/>
    <s v="I"/>
    <n v="100"/>
    <n v="25"/>
    <n v="0"/>
    <n v="12"/>
  </r>
  <r>
    <x v="0"/>
    <x v="0"/>
    <s v="WA"/>
    <x v="2"/>
    <n v="2010"/>
    <n v="2010"/>
    <n v="15161353"/>
    <n v="2"/>
    <x v="0"/>
    <s v="I"/>
    <n v="63"/>
    <n v="31.5"/>
    <n v="0"/>
    <n v="420"/>
  </r>
  <r>
    <x v="0"/>
    <x v="0"/>
    <s v="WA"/>
    <x v="2"/>
    <n v="2010"/>
    <n v="2010"/>
    <n v="16185028"/>
    <n v="1"/>
    <x v="0"/>
    <s v="I"/>
    <n v="29"/>
    <n v="29"/>
    <n v="0"/>
    <n v="5"/>
  </r>
  <r>
    <x v="0"/>
    <x v="1"/>
    <s v="WA"/>
    <x v="2"/>
    <n v="2010"/>
    <n v="2010"/>
    <n v="16828843"/>
    <n v="1"/>
    <x v="1"/>
    <s v="I"/>
    <n v="7"/>
    <n v="7"/>
    <n v="0"/>
    <n v="1"/>
  </r>
  <r>
    <x v="0"/>
    <x v="1"/>
    <s v="WA"/>
    <x v="2"/>
    <n v="2010"/>
    <n v="2010"/>
    <n v="500047437"/>
    <n v="3"/>
    <x v="1"/>
    <s v="I"/>
    <n v="85"/>
    <n v="28.333333333333336"/>
    <n v="0"/>
    <n v="7"/>
  </r>
  <r>
    <x v="0"/>
    <x v="0"/>
    <s v="WA"/>
    <x v="2"/>
    <n v="2010"/>
    <n v="2010"/>
    <n v="15442823"/>
    <n v="1"/>
    <x v="0"/>
    <s v="I"/>
    <n v="25"/>
    <n v="25"/>
    <n v="0"/>
    <n v="40"/>
  </r>
  <r>
    <x v="0"/>
    <x v="1"/>
    <s v="WA"/>
    <x v="2"/>
    <n v="2010"/>
    <n v="2010"/>
    <n v="14067709"/>
    <n v="1"/>
    <x v="1"/>
    <s v="I"/>
    <n v="15"/>
    <n v="15"/>
    <n v="0"/>
    <n v="2"/>
  </r>
  <r>
    <x v="0"/>
    <x v="1"/>
    <s v="WA"/>
    <x v="2"/>
    <n v="2010"/>
    <n v="2010"/>
    <n v="16276595"/>
    <n v="1"/>
    <x v="1"/>
    <s v="I"/>
    <n v="0"/>
    <n v="0"/>
    <n v="0"/>
    <n v="5"/>
  </r>
  <r>
    <x v="0"/>
    <x v="1"/>
    <s v="WA"/>
    <x v="2"/>
    <n v="2010"/>
    <n v="2010"/>
    <n v="15698369"/>
    <n v="1"/>
    <x v="1"/>
    <s v="I"/>
    <n v="18"/>
    <n v="18"/>
    <n v="0"/>
    <n v="4"/>
  </r>
  <r>
    <x v="0"/>
    <x v="0"/>
    <s v="WA"/>
    <x v="2"/>
    <n v="2010"/>
    <n v="2010"/>
    <n v="436492882"/>
    <n v="1"/>
    <x v="0"/>
    <s v="I"/>
    <n v="16"/>
    <n v="16"/>
    <n v="0"/>
    <n v="515"/>
  </r>
  <r>
    <x v="0"/>
    <x v="0"/>
    <s v="WA"/>
    <x v="2"/>
    <n v="2010"/>
    <n v="2010"/>
    <n v="14093812"/>
    <n v="1"/>
    <x v="0"/>
    <s v="I"/>
    <n v="30"/>
    <n v="30"/>
    <n v="0"/>
    <n v="90"/>
  </r>
  <r>
    <x v="0"/>
    <x v="0"/>
    <s v="WA"/>
    <x v="2"/>
    <n v="2010"/>
    <n v="2010"/>
    <n v="18917557"/>
    <n v="1"/>
    <x v="0"/>
    <s v="I"/>
    <n v="1"/>
    <n v="1"/>
    <n v="0"/>
    <n v="405"/>
  </r>
  <r>
    <x v="0"/>
    <x v="0"/>
    <s v="WA"/>
    <x v="2"/>
    <n v="2010"/>
    <n v="2010"/>
    <n v="14761199"/>
    <n v="1"/>
    <x v="0"/>
    <s v="I"/>
    <n v="18"/>
    <n v="18"/>
    <n v="0"/>
    <n v="490"/>
  </r>
  <r>
    <x v="0"/>
    <x v="1"/>
    <s v="WA"/>
    <x v="2"/>
    <n v="2010"/>
    <n v="2010"/>
    <n v="14383512"/>
    <n v="3"/>
    <x v="1"/>
    <s v="I"/>
    <n v="66"/>
    <n v="22"/>
    <n v="0"/>
    <n v="7"/>
  </r>
  <r>
    <x v="0"/>
    <x v="1"/>
    <s v="WA"/>
    <x v="2"/>
    <n v="2010"/>
    <n v="2010"/>
    <n v="14175150"/>
    <n v="1"/>
    <x v="1"/>
    <s v="I"/>
    <n v="29"/>
    <n v="29"/>
    <n v="0"/>
    <n v="5"/>
  </r>
  <r>
    <x v="0"/>
    <x v="1"/>
    <s v="WA"/>
    <x v="2"/>
    <n v="2010"/>
    <n v="2010"/>
    <n v="19855412"/>
    <n v="1"/>
    <x v="1"/>
    <s v="I"/>
    <n v="24"/>
    <n v="24"/>
    <n v="0"/>
    <n v="1"/>
  </r>
  <r>
    <x v="0"/>
    <x v="0"/>
    <s v="WA"/>
    <x v="2"/>
    <n v="2010"/>
    <n v="2010"/>
    <n v="19855414"/>
    <n v="1"/>
    <x v="0"/>
    <s v="I"/>
    <n v="24"/>
    <n v="24"/>
    <n v="0"/>
    <n v="70"/>
  </r>
  <r>
    <x v="0"/>
    <x v="0"/>
    <s v="WA"/>
    <x v="2"/>
    <n v="2010"/>
    <n v="2010"/>
    <n v="500161087"/>
    <n v="1"/>
    <x v="0"/>
    <s v="I"/>
    <n v="0"/>
    <n v="0"/>
    <n v="0"/>
    <n v="260"/>
  </r>
  <r>
    <x v="0"/>
    <x v="0"/>
    <s v="WA"/>
    <x v="2"/>
    <n v="2010"/>
    <n v="2010"/>
    <n v="19923629"/>
    <n v="1"/>
    <x v="0"/>
    <s v="I"/>
    <n v="23"/>
    <n v="23"/>
    <n v="0"/>
    <n v="210"/>
  </r>
  <r>
    <x v="0"/>
    <x v="0"/>
    <s v="WA"/>
    <x v="2"/>
    <n v="2010"/>
    <n v="2010"/>
    <n v="19979515"/>
    <n v="1"/>
    <x v="0"/>
    <s v="I"/>
    <n v="29"/>
    <n v="29"/>
    <n v="0"/>
    <n v="1"/>
  </r>
  <r>
    <x v="0"/>
    <x v="0"/>
    <s v="WA"/>
    <x v="2"/>
    <n v="2010"/>
    <n v="2010"/>
    <n v="14416909"/>
    <n v="1"/>
    <x v="0"/>
    <s v="I"/>
    <n v="0"/>
    <n v="0"/>
    <n v="0"/>
    <n v="5"/>
  </r>
  <r>
    <x v="0"/>
    <x v="1"/>
    <s v="WA"/>
    <x v="2"/>
    <n v="2010"/>
    <n v="2010"/>
    <n v="15593903"/>
    <n v="1"/>
    <x v="1"/>
    <s v="I"/>
    <n v="7"/>
    <n v="7"/>
    <n v="0"/>
    <n v="2"/>
  </r>
  <r>
    <x v="0"/>
    <x v="1"/>
    <s v="WA"/>
    <x v="2"/>
    <n v="2010"/>
    <n v="2010"/>
    <n v="394761619"/>
    <n v="5"/>
    <x v="1"/>
    <s v="I"/>
    <n v="154"/>
    <n v="30.8"/>
    <n v="0"/>
    <n v="7"/>
  </r>
  <r>
    <x v="0"/>
    <x v="0"/>
    <s v="WA"/>
    <x v="2"/>
    <n v="2010"/>
    <n v="2010"/>
    <n v="18613440"/>
    <n v="1"/>
    <x v="0"/>
    <s v="I"/>
    <n v="0"/>
    <n v="0"/>
    <n v="0"/>
    <n v="66"/>
  </r>
  <r>
    <x v="0"/>
    <x v="0"/>
    <s v="WA"/>
    <x v="2"/>
    <n v="2010"/>
    <n v="2010"/>
    <n v="500063031"/>
    <n v="1"/>
    <x v="0"/>
    <s v="I"/>
    <n v="11"/>
    <n v="11"/>
    <n v="0"/>
    <n v="1"/>
  </r>
  <r>
    <x v="0"/>
    <x v="0"/>
    <s v="WA"/>
    <x v="2"/>
    <n v="2010"/>
    <n v="2010"/>
    <n v="500047962"/>
    <n v="3"/>
    <x v="0"/>
    <s v="I"/>
    <n v="65"/>
    <n v="21.666666666666664"/>
    <n v="0"/>
    <n v="728"/>
  </r>
  <r>
    <x v="0"/>
    <x v="0"/>
    <s v="WA"/>
    <x v="2"/>
    <n v="2010"/>
    <n v="2010"/>
    <n v="500025190"/>
    <n v="2"/>
    <x v="0"/>
    <s v="I"/>
    <n v="61"/>
    <n v="30.5"/>
    <n v="0"/>
    <n v="231"/>
  </r>
  <r>
    <x v="0"/>
    <x v="0"/>
    <s v="WA"/>
    <x v="2"/>
    <n v="2010"/>
    <n v="2010"/>
    <n v="18105242"/>
    <n v="3"/>
    <x v="0"/>
    <s v="I"/>
    <n v="76"/>
    <n v="25.333333333333336"/>
    <n v="0"/>
    <n v="630"/>
  </r>
  <r>
    <x v="0"/>
    <x v="0"/>
    <s v="WA"/>
    <x v="2"/>
    <n v="2010"/>
    <n v="2010"/>
    <n v="17845758"/>
    <n v="1"/>
    <x v="0"/>
    <s v="I"/>
    <n v="28"/>
    <n v="28"/>
    <n v="0"/>
    <n v="100"/>
  </r>
  <r>
    <x v="0"/>
    <x v="0"/>
    <s v="WA"/>
    <x v="2"/>
    <n v="2010"/>
    <n v="2010"/>
    <n v="500179550"/>
    <n v="1"/>
    <x v="0"/>
    <s v="I"/>
    <n v="28"/>
    <n v="28"/>
    <n v="0"/>
    <n v="1"/>
  </r>
  <r>
    <x v="0"/>
    <x v="0"/>
    <s v="WA"/>
    <x v="2"/>
    <n v="2010"/>
    <n v="2010"/>
    <n v="500193942"/>
    <n v="1"/>
    <x v="0"/>
    <s v="I"/>
    <n v="0"/>
    <n v="0"/>
    <n v="0"/>
    <n v="15"/>
  </r>
  <r>
    <x v="0"/>
    <x v="0"/>
    <s v="WA"/>
    <x v="2"/>
    <n v="2010"/>
    <n v="2010"/>
    <n v="500243941"/>
    <n v="1"/>
    <x v="0"/>
    <s v="I"/>
    <n v="0"/>
    <n v="0"/>
    <n v="0"/>
    <n v="11"/>
  </r>
  <r>
    <x v="0"/>
    <x v="0"/>
    <s v="WA"/>
    <x v="2"/>
    <n v="2010"/>
    <n v="2010"/>
    <n v="16821858"/>
    <n v="1"/>
    <x v="0"/>
    <s v="I"/>
    <n v="33"/>
    <n v="33"/>
    <n v="0"/>
    <n v="1"/>
  </r>
  <r>
    <x v="0"/>
    <x v="1"/>
    <s v="WA"/>
    <x v="2"/>
    <n v="2010"/>
    <n v="2010"/>
    <n v="17721564"/>
    <n v="2"/>
    <x v="1"/>
    <s v="I"/>
    <n v="49"/>
    <n v="24.5"/>
    <n v="0"/>
    <n v="10"/>
  </r>
  <r>
    <x v="0"/>
    <x v="0"/>
    <s v="WA"/>
    <x v="2"/>
    <n v="2010"/>
    <n v="2010"/>
    <n v="17439675"/>
    <n v="1"/>
    <x v="0"/>
    <s v="I"/>
    <n v="30"/>
    <n v="30"/>
    <n v="0"/>
    <n v="510"/>
  </r>
  <r>
    <x v="0"/>
    <x v="1"/>
    <s v="WA"/>
    <x v="2"/>
    <n v="2010"/>
    <n v="2010"/>
    <n v="17425040"/>
    <n v="1"/>
    <x v="1"/>
    <s v="I"/>
    <n v="30"/>
    <n v="30"/>
    <n v="0"/>
    <n v="67"/>
  </r>
  <r>
    <x v="0"/>
    <x v="1"/>
    <s v="WA"/>
    <x v="2"/>
    <n v="2010"/>
    <n v="2010"/>
    <n v="446353080"/>
    <n v="1"/>
    <x v="1"/>
    <s v="I"/>
    <n v="18"/>
    <n v="18"/>
    <n v="0"/>
    <n v="3"/>
  </r>
  <r>
    <x v="0"/>
    <x v="0"/>
    <s v="WA"/>
    <x v="2"/>
    <n v="2010"/>
    <n v="2010"/>
    <n v="16860054"/>
    <n v="1"/>
    <x v="0"/>
    <s v="I"/>
    <n v="30"/>
    <n v="30"/>
    <n v="0"/>
    <n v="120"/>
  </r>
  <r>
    <x v="0"/>
    <x v="0"/>
    <s v="WA"/>
    <x v="2"/>
    <n v="2010"/>
    <n v="2010"/>
    <n v="500152525"/>
    <n v="1"/>
    <x v="0"/>
    <s v="I"/>
    <n v="0"/>
    <n v="0"/>
    <n v="0"/>
    <n v="199"/>
  </r>
  <r>
    <x v="0"/>
    <x v="0"/>
    <s v="WA"/>
    <x v="2"/>
    <n v="2010"/>
    <n v="2010"/>
    <n v="14879780"/>
    <n v="1"/>
    <x v="0"/>
    <s v="I"/>
    <n v="17"/>
    <n v="17"/>
    <n v="0"/>
    <n v="24"/>
  </r>
  <r>
    <x v="0"/>
    <x v="0"/>
    <s v="WA"/>
    <x v="2"/>
    <n v="2010"/>
    <n v="2010"/>
    <n v="14864599"/>
    <n v="1"/>
    <x v="0"/>
    <s v="I"/>
    <n v="24"/>
    <n v="24"/>
    <n v="0"/>
    <n v="277"/>
  </r>
  <r>
    <x v="1"/>
    <x v="1"/>
    <s v="WA"/>
    <x v="2"/>
    <n v="2010"/>
    <n v="2010"/>
    <n v="14613798"/>
    <n v="1"/>
    <x v="1"/>
    <s v="I"/>
    <n v="21"/>
    <n v="21"/>
    <n v="0"/>
    <n v="9"/>
  </r>
  <r>
    <x v="0"/>
    <x v="0"/>
    <s v="WA"/>
    <x v="2"/>
    <n v="2010"/>
    <n v="2010"/>
    <n v="14339685"/>
    <n v="1"/>
    <x v="0"/>
    <s v="I"/>
    <n v="0"/>
    <n v="0"/>
    <n v="0"/>
    <n v="19"/>
  </r>
  <r>
    <x v="0"/>
    <x v="0"/>
    <s v="WA"/>
    <x v="2"/>
    <n v="2010"/>
    <n v="2010"/>
    <n v="14351793"/>
    <n v="1"/>
    <x v="0"/>
    <s v="I"/>
    <n v="0"/>
    <n v="0"/>
    <n v="0"/>
    <n v="60"/>
  </r>
  <r>
    <x v="0"/>
    <x v="0"/>
    <s v="WA"/>
    <x v="2"/>
    <n v="2010"/>
    <n v="2010"/>
    <n v="14117859"/>
    <n v="1"/>
    <x v="0"/>
    <s v="I"/>
    <n v="0"/>
    <n v="0"/>
    <n v="0"/>
    <n v="10"/>
  </r>
  <r>
    <x v="0"/>
    <x v="0"/>
    <s v="WA"/>
    <x v="2"/>
    <n v="2010"/>
    <n v="2010"/>
    <n v="17646082"/>
    <n v="2"/>
    <x v="0"/>
    <s v="I"/>
    <n v="37"/>
    <n v="18.5"/>
    <n v="0"/>
    <n v="111"/>
  </r>
  <r>
    <x v="0"/>
    <x v="0"/>
    <s v="WA"/>
    <x v="2"/>
    <n v="2010"/>
    <n v="2010"/>
    <n v="18903766"/>
    <n v="1"/>
    <x v="0"/>
    <s v="I"/>
    <n v="0"/>
    <n v="0"/>
    <n v="0"/>
    <n v="8"/>
  </r>
  <r>
    <x v="0"/>
    <x v="1"/>
    <s v="WA"/>
    <x v="2"/>
    <n v="2010"/>
    <n v="2010"/>
    <n v="19371022"/>
    <n v="2"/>
    <x v="1"/>
    <s v="I"/>
    <n v="27"/>
    <n v="13.5"/>
    <n v="0"/>
    <n v="72"/>
  </r>
  <r>
    <x v="0"/>
    <x v="0"/>
    <s v="WA"/>
    <x v="2"/>
    <n v="2010"/>
    <n v="2010"/>
    <n v="19549030"/>
    <n v="3"/>
    <x v="0"/>
    <s v="I"/>
    <n v="91"/>
    <n v="30.333333333333332"/>
    <n v="0"/>
    <n v="1241"/>
  </r>
  <r>
    <x v="0"/>
    <x v="0"/>
    <s v="WA"/>
    <x v="2"/>
    <n v="2010"/>
    <n v="2010"/>
    <n v="500198186"/>
    <n v="3"/>
    <x v="0"/>
    <s v="I"/>
    <n v="66"/>
    <n v="22"/>
    <n v="0"/>
    <n v="13"/>
  </r>
  <r>
    <x v="0"/>
    <x v="1"/>
    <s v="WA"/>
    <x v="2"/>
    <n v="2010"/>
    <n v="2010"/>
    <n v="500224726"/>
    <n v="3"/>
    <x v="1"/>
    <s v="I"/>
    <n v="67"/>
    <n v="22.333333333333332"/>
    <n v="0"/>
    <n v="24"/>
  </r>
  <r>
    <x v="0"/>
    <x v="0"/>
    <s v="WA"/>
    <x v="2"/>
    <n v="2010"/>
    <n v="2010"/>
    <n v="500224727"/>
    <n v="3"/>
    <x v="0"/>
    <s v="I"/>
    <n v="67"/>
    <n v="22.333333333333332"/>
    <n v="0"/>
    <n v="171"/>
  </r>
  <r>
    <x v="0"/>
    <x v="0"/>
    <s v="WA"/>
    <x v="2"/>
    <n v="2010"/>
    <n v="2010"/>
    <n v="500219788"/>
    <n v="1"/>
    <x v="0"/>
    <s v="I"/>
    <n v="3"/>
    <n v="3"/>
    <n v="0"/>
    <n v="61"/>
  </r>
  <r>
    <x v="0"/>
    <x v="1"/>
    <s v="WA"/>
    <x v="2"/>
    <n v="2010"/>
    <n v="2010"/>
    <n v="500162173"/>
    <n v="2"/>
    <x v="1"/>
    <s v="I"/>
    <n v="46"/>
    <n v="23"/>
    <n v="0"/>
    <n v="27"/>
  </r>
  <r>
    <x v="0"/>
    <x v="0"/>
    <s v="WA"/>
    <x v="2"/>
    <n v="2010"/>
    <n v="2010"/>
    <n v="18661929"/>
    <n v="1"/>
    <x v="0"/>
    <s v="I"/>
    <n v="3"/>
    <n v="3"/>
    <n v="0"/>
    <n v="60"/>
  </r>
  <r>
    <x v="0"/>
    <x v="0"/>
    <s v="WA"/>
    <x v="2"/>
    <n v="2010"/>
    <n v="2010"/>
    <n v="18966861"/>
    <n v="1"/>
    <x v="0"/>
    <s v="I"/>
    <n v="28"/>
    <n v="28"/>
    <n v="0"/>
    <n v="990"/>
  </r>
  <r>
    <x v="0"/>
    <x v="0"/>
    <s v="WA"/>
    <x v="2"/>
    <n v="2010"/>
    <n v="2010"/>
    <n v="19009225"/>
    <n v="1"/>
    <x v="0"/>
    <s v="I"/>
    <n v="0"/>
    <n v="0"/>
    <n v="0"/>
    <n v="319"/>
  </r>
  <r>
    <x v="0"/>
    <x v="0"/>
    <s v="WA"/>
    <x v="2"/>
    <n v="2010"/>
    <n v="2010"/>
    <n v="19271018"/>
    <n v="1"/>
    <x v="0"/>
    <s v="I"/>
    <n v="3"/>
    <n v="3"/>
    <n v="0"/>
    <n v="20"/>
  </r>
  <r>
    <x v="0"/>
    <x v="0"/>
    <s v="WA"/>
    <x v="2"/>
    <n v="2010"/>
    <n v="2010"/>
    <n v="17773332"/>
    <n v="2"/>
    <x v="0"/>
    <s v="I"/>
    <n v="59"/>
    <n v="29.5"/>
    <n v="0"/>
    <n v="160"/>
  </r>
  <r>
    <x v="0"/>
    <x v="0"/>
    <s v="WA"/>
    <x v="2"/>
    <n v="2010"/>
    <n v="2010"/>
    <n v="18378310"/>
    <n v="1"/>
    <x v="0"/>
    <s v="I"/>
    <n v="0"/>
    <n v="0"/>
    <n v="0"/>
    <n v="150"/>
  </r>
  <r>
    <x v="0"/>
    <x v="0"/>
    <s v="WA"/>
    <x v="2"/>
    <n v="2010"/>
    <n v="2010"/>
    <n v="500002283"/>
    <n v="1"/>
    <x v="0"/>
    <s v="I"/>
    <n v="0"/>
    <n v="0"/>
    <n v="0"/>
    <n v="20"/>
  </r>
  <r>
    <x v="0"/>
    <x v="1"/>
    <s v="WA"/>
    <x v="2"/>
    <n v="2010"/>
    <n v="2010"/>
    <n v="500015759"/>
    <n v="1"/>
    <x v="1"/>
    <s v="I"/>
    <n v="0"/>
    <n v="0"/>
    <n v="0"/>
    <n v="1"/>
  </r>
  <r>
    <x v="0"/>
    <x v="0"/>
    <s v="WA"/>
    <x v="2"/>
    <n v="2010"/>
    <n v="2010"/>
    <n v="500231170"/>
    <n v="2"/>
    <x v="0"/>
    <s v="I"/>
    <n v="43"/>
    <n v="21.5"/>
    <n v="0"/>
    <n v="241"/>
  </r>
  <r>
    <x v="0"/>
    <x v="1"/>
    <s v="WA"/>
    <x v="2"/>
    <n v="2010"/>
    <n v="2010"/>
    <n v="18122469"/>
    <n v="1"/>
    <x v="1"/>
    <s v="I"/>
    <n v="34"/>
    <n v="34"/>
    <n v="0"/>
    <n v="10"/>
  </r>
  <r>
    <x v="0"/>
    <x v="0"/>
    <s v="WA"/>
    <x v="2"/>
    <n v="2010"/>
    <n v="2010"/>
    <n v="17912135"/>
    <n v="1"/>
    <x v="0"/>
    <s v="I"/>
    <n v="0"/>
    <n v="0"/>
    <n v="0"/>
    <n v="60"/>
  </r>
  <r>
    <x v="0"/>
    <x v="1"/>
    <s v="WA"/>
    <x v="2"/>
    <n v="2010"/>
    <n v="2010"/>
    <n v="17843706"/>
    <n v="1"/>
    <x v="1"/>
    <s v="I"/>
    <n v="8"/>
    <n v="8"/>
    <n v="0"/>
    <n v="10"/>
  </r>
  <r>
    <x v="0"/>
    <x v="0"/>
    <s v="WA"/>
    <x v="2"/>
    <n v="2010"/>
    <n v="2010"/>
    <n v="17790703"/>
    <n v="3"/>
    <x v="0"/>
    <s v="I"/>
    <n v="78"/>
    <n v="26"/>
    <n v="0"/>
    <n v="375"/>
  </r>
  <r>
    <x v="1"/>
    <x v="1"/>
    <s v="WA"/>
    <x v="2"/>
    <n v="2010"/>
    <n v="2010"/>
    <n v="15884928"/>
    <n v="2"/>
    <x v="1"/>
    <s v="I"/>
    <n v="55"/>
    <n v="27.5"/>
    <n v="0"/>
    <n v="25"/>
  </r>
  <r>
    <x v="1"/>
    <x v="0"/>
    <s v="WA"/>
    <x v="2"/>
    <n v="2010"/>
    <n v="2010"/>
    <n v="16294564"/>
    <n v="1"/>
    <x v="0"/>
    <s v="I"/>
    <n v="0"/>
    <n v="0"/>
    <n v="0"/>
    <n v="10"/>
  </r>
  <r>
    <x v="0"/>
    <x v="1"/>
    <s v="WA"/>
    <x v="2"/>
    <n v="2010"/>
    <n v="2010"/>
    <n v="16532624"/>
    <n v="3"/>
    <x v="1"/>
    <s v="I"/>
    <n v="87"/>
    <n v="29"/>
    <n v="0"/>
    <n v="49"/>
  </r>
  <r>
    <x v="0"/>
    <x v="0"/>
    <s v="WA"/>
    <x v="2"/>
    <n v="2010"/>
    <n v="2010"/>
    <n v="15861172"/>
    <n v="1"/>
    <x v="0"/>
    <s v="I"/>
    <n v="17"/>
    <n v="17"/>
    <n v="0"/>
    <n v="87"/>
  </r>
  <r>
    <x v="0"/>
    <x v="0"/>
    <s v="WA"/>
    <x v="2"/>
    <n v="2010"/>
    <n v="2010"/>
    <n v="16160811"/>
    <n v="1"/>
    <x v="0"/>
    <s v="I"/>
    <n v="12"/>
    <n v="12"/>
    <n v="0"/>
    <n v="180"/>
  </r>
  <r>
    <x v="0"/>
    <x v="1"/>
    <s v="WA"/>
    <x v="2"/>
    <n v="2010"/>
    <n v="2010"/>
    <n v="500071170"/>
    <n v="1"/>
    <x v="1"/>
    <s v="I"/>
    <n v="13"/>
    <n v="13"/>
    <n v="0"/>
    <n v="4"/>
  </r>
  <r>
    <x v="0"/>
    <x v="0"/>
    <s v="WA"/>
    <x v="2"/>
    <n v="2010"/>
    <n v="2010"/>
    <n v="17439286"/>
    <n v="1"/>
    <x v="0"/>
    <s v="I"/>
    <n v="14"/>
    <n v="14"/>
    <n v="0"/>
    <n v="98"/>
  </r>
  <r>
    <x v="0"/>
    <x v="0"/>
    <s v="WA"/>
    <x v="2"/>
    <n v="2010"/>
    <n v="2010"/>
    <n v="500247362"/>
    <n v="3"/>
    <x v="0"/>
    <s v="I"/>
    <n v="87"/>
    <n v="29"/>
    <n v="0"/>
    <n v="252"/>
  </r>
  <r>
    <x v="0"/>
    <x v="1"/>
    <s v="WA"/>
    <x v="2"/>
    <n v="2010"/>
    <n v="2010"/>
    <n v="414724094"/>
    <n v="2"/>
    <x v="1"/>
    <s v="I"/>
    <n v="60"/>
    <n v="30"/>
    <n v="0"/>
    <n v="30"/>
  </r>
  <r>
    <x v="0"/>
    <x v="0"/>
    <s v="WA"/>
    <x v="2"/>
    <n v="2010"/>
    <n v="2010"/>
    <n v="500183942"/>
    <n v="1"/>
    <x v="0"/>
    <s v="I"/>
    <n v="21"/>
    <n v="21"/>
    <n v="0"/>
    <n v="37"/>
  </r>
  <r>
    <x v="0"/>
    <x v="0"/>
    <s v="WA"/>
    <x v="2"/>
    <n v="2010"/>
    <n v="2010"/>
    <n v="438739371"/>
    <n v="1"/>
    <x v="0"/>
    <s v="I"/>
    <n v="26"/>
    <n v="26"/>
    <n v="0"/>
    <n v="71"/>
  </r>
  <r>
    <x v="0"/>
    <x v="0"/>
    <s v="WA"/>
    <x v="2"/>
    <n v="2010"/>
    <n v="2010"/>
    <n v="15146055"/>
    <n v="1"/>
    <x v="0"/>
    <s v="I"/>
    <n v="14"/>
    <n v="14"/>
    <n v="0"/>
    <n v="780"/>
  </r>
  <r>
    <x v="0"/>
    <x v="0"/>
    <s v="WA"/>
    <x v="2"/>
    <n v="2010"/>
    <n v="2010"/>
    <n v="15485486"/>
    <n v="1"/>
    <x v="0"/>
    <s v="I"/>
    <n v="26"/>
    <n v="26"/>
    <n v="0"/>
    <n v="24"/>
  </r>
  <r>
    <x v="0"/>
    <x v="0"/>
    <s v="WA"/>
    <x v="2"/>
    <n v="2010"/>
    <n v="2010"/>
    <n v="15489934"/>
    <n v="1"/>
    <x v="0"/>
    <s v="I"/>
    <n v="7"/>
    <n v="7"/>
    <n v="0"/>
    <n v="460"/>
  </r>
  <r>
    <x v="0"/>
    <x v="0"/>
    <s v="WA"/>
    <x v="2"/>
    <n v="2010"/>
    <n v="2010"/>
    <n v="15159725"/>
    <n v="2"/>
    <x v="0"/>
    <s v="I"/>
    <n v="42"/>
    <n v="21"/>
    <n v="0"/>
    <n v="210"/>
  </r>
  <r>
    <x v="0"/>
    <x v="0"/>
    <s v="WA"/>
    <x v="2"/>
    <n v="2010"/>
    <n v="2010"/>
    <n v="15461794"/>
    <n v="3"/>
    <x v="0"/>
    <s v="I"/>
    <n v="84"/>
    <n v="28"/>
    <n v="0"/>
    <n v="200"/>
  </r>
  <r>
    <x v="0"/>
    <x v="1"/>
    <s v="WA"/>
    <x v="2"/>
    <n v="2010"/>
    <n v="2010"/>
    <n v="15470246"/>
    <n v="1"/>
    <x v="1"/>
    <s v="I"/>
    <n v="17"/>
    <n v="17"/>
    <n v="0"/>
    <n v="44"/>
  </r>
  <r>
    <x v="0"/>
    <x v="0"/>
    <s v="WA"/>
    <x v="2"/>
    <n v="2010"/>
    <n v="2010"/>
    <n v="446345789"/>
    <n v="3"/>
    <x v="0"/>
    <s v="I"/>
    <n v="89"/>
    <n v="29.666666666666668"/>
    <n v="0"/>
    <n v="494"/>
  </r>
  <r>
    <x v="0"/>
    <x v="0"/>
    <s v="WA"/>
    <x v="2"/>
    <n v="2010"/>
    <n v="2010"/>
    <n v="15167253"/>
    <n v="1"/>
    <x v="0"/>
    <s v="I"/>
    <n v="4"/>
    <n v="4"/>
    <n v="0"/>
    <n v="100"/>
  </r>
  <r>
    <x v="0"/>
    <x v="0"/>
    <s v="WA"/>
    <x v="2"/>
    <n v="2010"/>
    <n v="2010"/>
    <n v="14908467"/>
    <n v="1"/>
    <x v="0"/>
    <s v="I"/>
    <n v="30"/>
    <n v="30"/>
    <n v="0"/>
    <n v="10"/>
  </r>
  <r>
    <x v="0"/>
    <x v="0"/>
    <s v="WA"/>
    <x v="2"/>
    <n v="2010"/>
    <n v="2010"/>
    <n v="15282783"/>
    <n v="1"/>
    <x v="0"/>
    <s v="I"/>
    <n v="21"/>
    <n v="21"/>
    <n v="0"/>
    <n v="10"/>
  </r>
  <r>
    <x v="0"/>
    <x v="0"/>
    <s v="WA"/>
    <x v="2"/>
    <n v="2010"/>
    <n v="2010"/>
    <n v="19260799"/>
    <n v="1"/>
    <x v="0"/>
    <s v="I"/>
    <n v="0"/>
    <n v="0"/>
    <n v="0"/>
    <n v="2"/>
  </r>
  <r>
    <x v="1"/>
    <x v="0"/>
    <s v="WA"/>
    <x v="2"/>
    <n v="2010"/>
    <n v="2010"/>
    <n v="18036548"/>
    <n v="1"/>
    <x v="0"/>
    <s v="I"/>
    <n v="25"/>
    <n v="25"/>
    <n v="0"/>
    <n v="60"/>
  </r>
  <r>
    <x v="0"/>
    <x v="0"/>
    <s v="WA"/>
    <x v="2"/>
    <n v="2010"/>
    <n v="2010"/>
    <n v="15749626"/>
    <n v="1"/>
    <x v="0"/>
    <s v="I"/>
    <n v="3"/>
    <n v="3"/>
    <n v="0"/>
    <n v="40"/>
  </r>
  <r>
    <x v="0"/>
    <x v="0"/>
    <s v="WA"/>
    <x v="2"/>
    <n v="2010"/>
    <n v="2010"/>
    <n v="18382454"/>
    <n v="1"/>
    <x v="0"/>
    <s v="I"/>
    <n v="2"/>
    <n v="2"/>
    <n v="0"/>
    <n v="53"/>
  </r>
  <r>
    <x v="0"/>
    <x v="0"/>
    <s v="WA"/>
    <x v="2"/>
    <n v="2010"/>
    <n v="2010"/>
    <n v="18092515"/>
    <n v="2"/>
    <x v="0"/>
    <s v="I"/>
    <n v="43"/>
    <n v="21.5"/>
    <n v="0"/>
    <n v="347"/>
  </r>
  <r>
    <x v="0"/>
    <x v="1"/>
    <s v="WA"/>
    <x v="2"/>
    <n v="2010"/>
    <n v="2010"/>
    <n v="18099207"/>
    <n v="2"/>
    <x v="1"/>
    <s v="I"/>
    <n v="49"/>
    <n v="24.5"/>
    <n v="0"/>
    <n v="61"/>
  </r>
  <r>
    <x v="0"/>
    <x v="0"/>
    <s v="WA"/>
    <x v="2"/>
    <n v="2010"/>
    <n v="2010"/>
    <n v="19539663"/>
    <n v="2"/>
    <x v="0"/>
    <s v="I"/>
    <n v="55"/>
    <n v="27.5"/>
    <n v="0"/>
    <n v="1365"/>
  </r>
  <r>
    <x v="0"/>
    <x v="0"/>
    <s v="WA"/>
    <x v="2"/>
    <n v="2010"/>
    <n v="2010"/>
    <n v="17799704"/>
    <n v="1"/>
    <x v="0"/>
    <s v="I"/>
    <n v="0"/>
    <n v="0"/>
    <n v="0"/>
    <n v="6"/>
  </r>
  <r>
    <x v="0"/>
    <x v="1"/>
    <s v="WA"/>
    <x v="2"/>
    <n v="2010"/>
    <n v="2010"/>
    <n v="423964856"/>
    <n v="1"/>
    <x v="1"/>
    <s v="I"/>
    <n v="0"/>
    <n v="0"/>
    <n v="0"/>
    <n v="1"/>
  </r>
  <r>
    <x v="0"/>
    <x v="1"/>
    <s v="WA"/>
    <x v="2"/>
    <n v="2010"/>
    <n v="2010"/>
    <n v="16815670"/>
    <n v="1"/>
    <x v="1"/>
    <s v="I"/>
    <n v="18"/>
    <n v="18"/>
    <n v="0"/>
    <n v="102"/>
  </r>
  <r>
    <x v="0"/>
    <x v="1"/>
    <s v="WA"/>
    <x v="2"/>
    <n v="2010"/>
    <n v="2010"/>
    <n v="500230288"/>
    <n v="1"/>
    <x v="1"/>
    <s v="I"/>
    <n v="13"/>
    <n v="13"/>
    <n v="0"/>
    <n v="25"/>
  </r>
  <r>
    <x v="0"/>
    <x v="0"/>
    <s v="WA"/>
    <x v="2"/>
    <n v="2010"/>
    <n v="2010"/>
    <n v="16237271"/>
    <n v="1"/>
    <x v="0"/>
    <s v="I"/>
    <n v="9"/>
    <n v="9"/>
    <n v="0"/>
    <n v="330"/>
  </r>
  <r>
    <x v="0"/>
    <x v="0"/>
    <s v="WA"/>
    <x v="2"/>
    <n v="2010"/>
    <n v="2010"/>
    <n v="14046479"/>
    <n v="1"/>
    <x v="0"/>
    <s v="I"/>
    <n v="35"/>
    <n v="35"/>
    <n v="0"/>
    <n v="457"/>
  </r>
  <r>
    <x v="0"/>
    <x v="0"/>
    <s v="WA"/>
    <x v="2"/>
    <n v="2010"/>
    <n v="2010"/>
    <n v="14906752"/>
    <n v="2"/>
    <x v="0"/>
    <s v="I"/>
    <n v="47"/>
    <n v="23.5"/>
    <n v="0"/>
    <n v="370"/>
  </r>
  <r>
    <x v="0"/>
    <x v="0"/>
    <s v="WA"/>
    <x v="2"/>
    <n v="2010"/>
    <n v="2010"/>
    <n v="14085885"/>
    <n v="1"/>
    <x v="0"/>
    <s v="I"/>
    <n v="0"/>
    <n v="0"/>
    <n v="0"/>
    <n v="10"/>
  </r>
  <r>
    <x v="0"/>
    <x v="0"/>
    <s v="WA"/>
    <x v="2"/>
    <n v="2010"/>
    <n v="2010"/>
    <n v="14142468"/>
    <n v="1"/>
    <x v="0"/>
    <s v="I"/>
    <n v="29"/>
    <n v="29"/>
    <n v="0"/>
    <n v="4"/>
  </r>
  <r>
    <x v="1"/>
    <x v="0"/>
    <s v="WA"/>
    <x v="2"/>
    <n v="2010"/>
    <n v="2010"/>
    <n v="15112399"/>
    <n v="2"/>
    <x v="0"/>
    <s v="I"/>
    <n v="61"/>
    <n v="30.5"/>
    <n v="0"/>
    <n v="230"/>
  </r>
  <r>
    <x v="0"/>
    <x v="0"/>
    <s v="WA"/>
    <x v="2"/>
    <n v="2010"/>
    <n v="2010"/>
    <n v="14578473"/>
    <n v="1"/>
    <x v="0"/>
    <s v="I"/>
    <n v="1"/>
    <n v="1"/>
    <n v="0"/>
    <n v="4270"/>
  </r>
  <r>
    <x v="0"/>
    <x v="0"/>
    <s v="WA"/>
    <x v="2"/>
    <n v="2010"/>
    <n v="2011"/>
    <n v="17333746"/>
    <n v="2"/>
    <x v="0"/>
    <s v="I"/>
    <n v="52"/>
    <n v="26"/>
    <n v="0"/>
    <n v="83"/>
  </r>
  <r>
    <x v="0"/>
    <x v="1"/>
    <s v="WA"/>
    <x v="2"/>
    <n v="2010"/>
    <n v="2010"/>
    <n v="500153457"/>
    <n v="2"/>
    <x v="1"/>
    <s v="I"/>
    <n v="57"/>
    <n v="28.5"/>
    <n v="0"/>
    <n v="24"/>
  </r>
  <r>
    <x v="0"/>
    <x v="1"/>
    <s v="WA"/>
    <x v="2"/>
    <n v="2010"/>
    <n v="2011"/>
    <n v="500222587"/>
    <n v="2"/>
    <x v="1"/>
    <s v="I"/>
    <n v="41"/>
    <n v="20.5"/>
    <n v="0"/>
    <n v="32"/>
  </r>
  <r>
    <x v="0"/>
    <x v="1"/>
    <s v="WA"/>
    <x v="2"/>
    <n v="2010"/>
    <n v="2010"/>
    <n v="500229849"/>
    <n v="1"/>
    <x v="1"/>
    <s v="I"/>
    <n v="33"/>
    <n v="33"/>
    <n v="0"/>
    <n v="48"/>
  </r>
  <r>
    <x v="0"/>
    <x v="0"/>
    <s v="WA"/>
    <x v="2"/>
    <n v="2010"/>
    <n v="2010"/>
    <n v="19368169"/>
    <n v="1"/>
    <x v="0"/>
    <s v="I"/>
    <n v="27"/>
    <n v="27"/>
    <n v="0"/>
    <n v="440"/>
  </r>
  <r>
    <x v="0"/>
    <x v="0"/>
    <s v="WA"/>
    <x v="2"/>
    <n v="2010"/>
    <n v="2010"/>
    <n v="14128191"/>
    <n v="1"/>
    <x v="0"/>
    <s v="I"/>
    <n v="13"/>
    <n v="13"/>
    <n v="0"/>
    <n v="110"/>
  </r>
  <r>
    <x v="0"/>
    <x v="1"/>
    <s v="WA"/>
    <x v="2"/>
    <n v="2010"/>
    <n v="2010"/>
    <n v="500067706"/>
    <n v="1"/>
    <x v="1"/>
    <s v="I"/>
    <n v="0"/>
    <n v="0"/>
    <n v="0"/>
    <n v="13"/>
  </r>
  <r>
    <x v="0"/>
    <x v="1"/>
    <s v="WA"/>
    <x v="2"/>
    <n v="2010"/>
    <n v="2011"/>
    <n v="19837916"/>
    <n v="2"/>
    <x v="1"/>
    <s v="I"/>
    <n v="48"/>
    <n v="24"/>
    <n v="0"/>
    <n v="291"/>
  </r>
  <r>
    <x v="0"/>
    <x v="1"/>
    <s v="WA"/>
    <x v="2"/>
    <n v="2010"/>
    <n v="2010"/>
    <n v="19913792"/>
    <n v="1"/>
    <x v="1"/>
    <s v="I"/>
    <n v="22"/>
    <n v="22"/>
    <n v="0"/>
    <n v="9"/>
  </r>
  <r>
    <x v="0"/>
    <x v="0"/>
    <s v="WA"/>
    <x v="2"/>
    <n v="2010"/>
    <n v="2011"/>
    <n v="19301673"/>
    <n v="2"/>
    <x v="0"/>
    <s v="I"/>
    <n v="36"/>
    <n v="18"/>
    <n v="0"/>
    <n v="790"/>
  </r>
  <r>
    <x v="0"/>
    <x v="1"/>
    <s v="WA"/>
    <x v="2"/>
    <n v="2010"/>
    <n v="2011"/>
    <n v="500034082"/>
    <n v="2"/>
    <x v="1"/>
    <s v="I"/>
    <n v="51"/>
    <n v="25.5"/>
    <n v="0"/>
    <n v="26"/>
  </r>
  <r>
    <x v="0"/>
    <x v="0"/>
    <s v="WA"/>
    <x v="2"/>
    <n v="2010"/>
    <n v="2010"/>
    <n v="18905234"/>
    <n v="1"/>
    <x v="0"/>
    <s v="I"/>
    <n v="0"/>
    <n v="0"/>
    <n v="0"/>
    <n v="70"/>
  </r>
  <r>
    <x v="0"/>
    <x v="1"/>
    <s v="WA"/>
    <x v="2"/>
    <n v="2010"/>
    <n v="2010"/>
    <n v="418348803"/>
    <n v="1"/>
    <x v="1"/>
    <s v="I"/>
    <n v="0"/>
    <n v="0"/>
    <n v="0"/>
    <n v="36"/>
  </r>
  <r>
    <x v="0"/>
    <x v="1"/>
    <s v="WA"/>
    <x v="2"/>
    <n v="2010"/>
    <n v="2010"/>
    <n v="15341609"/>
    <n v="1"/>
    <x v="1"/>
    <s v="I"/>
    <n v="28"/>
    <n v="28"/>
    <n v="0"/>
    <n v="19"/>
  </r>
  <r>
    <x v="0"/>
    <x v="0"/>
    <s v="WA"/>
    <x v="2"/>
    <n v="2010"/>
    <n v="2010"/>
    <n v="19115078"/>
    <n v="1"/>
    <x v="0"/>
    <s v="I"/>
    <n v="13"/>
    <n v="13"/>
    <n v="0"/>
    <n v="150"/>
  </r>
  <r>
    <x v="0"/>
    <x v="0"/>
    <s v="WA"/>
    <x v="2"/>
    <n v="2010"/>
    <n v="2010"/>
    <n v="17943921"/>
    <n v="1"/>
    <x v="0"/>
    <s v="I"/>
    <n v="1"/>
    <n v="1"/>
    <n v="0"/>
    <n v="749"/>
  </r>
  <r>
    <x v="0"/>
    <x v="1"/>
    <s v="WA"/>
    <x v="2"/>
    <n v="2010"/>
    <n v="2010"/>
    <n v="18729425"/>
    <n v="1"/>
    <x v="1"/>
    <s v="I"/>
    <n v="26"/>
    <n v="26"/>
    <n v="0"/>
    <n v="28"/>
  </r>
  <r>
    <x v="0"/>
    <x v="0"/>
    <s v="WA"/>
    <x v="2"/>
    <n v="2010"/>
    <n v="2010"/>
    <n v="18706692"/>
    <n v="1"/>
    <x v="0"/>
    <s v="I"/>
    <n v="16"/>
    <n v="16"/>
    <n v="0"/>
    <n v="120"/>
  </r>
  <r>
    <x v="0"/>
    <x v="0"/>
    <s v="WA"/>
    <x v="2"/>
    <n v="2010"/>
    <n v="2010"/>
    <n v="17998732"/>
    <n v="1"/>
    <x v="0"/>
    <s v="I"/>
    <n v="35"/>
    <n v="35"/>
    <n v="0"/>
    <n v="20"/>
  </r>
  <r>
    <x v="0"/>
    <x v="0"/>
    <s v="WA"/>
    <x v="2"/>
    <n v="2010"/>
    <n v="2010"/>
    <n v="432086449"/>
    <n v="1"/>
    <x v="0"/>
    <s v="I"/>
    <n v="6"/>
    <n v="6"/>
    <n v="0"/>
    <n v="1220"/>
  </r>
  <r>
    <x v="0"/>
    <x v="0"/>
    <s v="WA"/>
    <x v="2"/>
    <n v="2010"/>
    <n v="2010"/>
    <n v="16499995"/>
    <n v="1"/>
    <x v="0"/>
    <s v="I"/>
    <n v="23"/>
    <n v="23"/>
    <n v="0"/>
    <n v="860"/>
  </r>
  <r>
    <x v="0"/>
    <x v="0"/>
    <s v="WA"/>
    <x v="2"/>
    <n v="2010"/>
    <n v="2010"/>
    <n v="17205552"/>
    <n v="1"/>
    <x v="0"/>
    <s v="I"/>
    <n v="33"/>
    <n v="33"/>
    <n v="0"/>
    <n v="170"/>
  </r>
  <r>
    <x v="0"/>
    <x v="1"/>
    <s v="WA"/>
    <x v="2"/>
    <n v="2010"/>
    <n v="2010"/>
    <n v="16256043"/>
    <n v="1"/>
    <x v="1"/>
    <s v="I"/>
    <n v="13"/>
    <n v="13"/>
    <n v="0"/>
    <n v="10"/>
  </r>
  <r>
    <x v="0"/>
    <x v="0"/>
    <s v="WA"/>
    <x v="2"/>
    <n v="2010"/>
    <n v="2010"/>
    <n v="14049310"/>
    <n v="1"/>
    <x v="0"/>
    <s v="I"/>
    <n v="33"/>
    <n v="33"/>
    <n v="0"/>
    <n v="608"/>
  </r>
  <r>
    <x v="0"/>
    <x v="0"/>
    <s v="WA"/>
    <x v="2"/>
    <n v="2010"/>
    <n v="2010"/>
    <n v="15102235"/>
    <n v="1"/>
    <x v="0"/>
    <s v="I"/>
    <n v="35"/>
    <n v="35"/>
    <n v="0"/>
    <n v="660"/>
  </r>
  <r>
    <x v="0"/>
    <x v="0"/>
    <s v="WA"/>
    <x v="2"/>
    <n v="2010"/>
    <n v="2010"/>
    <n v="15814296"/>
    <n v="1"/>
    <x v="0"/>
    <s v="I"/>
    <n v="7"/>
    <n v="7"/>
    <n v="0"/>
    <n v="360"/>
  </r>
  <r>
    <x v="0"/>
    <x v="0"/>
    <s v="WA"/>
    <x v="2"/>
    <n v="2010"/>
    <n v="2010"/>
    <n v="15278599"/>
    <n v="1"/>
    <x v="0"/>
    <s v="I"/>
    <n v="4"/>
    <n v="4"/>
    <n v="0"/>
    <n v="270"/>
  </r>
  <r>
    <x v="0"/>
    <x v="0"/>
    <s v="WA"/>
    <x v="2"/>
    <n v="2010"/>
    <n v="2010"/>
    <n v="14956926"/>
    <n v="1"/>
    <x v="0"/>
    <s v="I"/>
    <n v="6"/>
    <n v="6"/>
    <n v="0"/>
    <n v="130"/>
  </r>
  <r>
    <x v="0"/>
    <x v="1"/>
    <s v="WA"/>
    <x v="3"/>
    <n v="2011"/>
    <n v="2011"/>
    <n v="16453331"/>
    <n v="1"/>
    <x v="1"/>
    <s v="I"/>
    <n v="33"/>
    <n v="33"/>
    <n v="0"/>
    <n v="19"/>
  </r>
  <r>
    <x v="0"/>
    <x v="1"/>
    <s v="WA"/>
    <x v="2"/>
    <n v="2011"/>
    <n v="2011"/>
    <n v="398304019"/>
    <n v="1"/>
    <x v="1"/>
    <s v="I"/>
    <n v="29"/>
    <n v="29"/>
    <n v="0"/>
    <n v="3"/>
  </r>
  <r>
    <x v="0"/>
    <x v="1"/>
    <s v="WA"/>
    <x v="3"/>
    <n v="2011"/>
    <n v="2011"/>
    <n v="500153420"/>
    <n v="1"/>
    <x v="1"/>
    <s v="I"/>
    <n v="32"/>
    <n v="32"/>
    <n v="0"/>
    <n v="4"/>
  </r>
  <r>
    <x v="0"/>
    <x v="0"/>
    <s v="WA"/>
    <x v="3"/>
    <n v="2011"/>
    <n v="2011"/>
    <n v="18598098"/>
    <n v="2"/>
    <x v="0"/>
    <s v="I"/>
    <n v="60"/>
    <n v="30"/>
    <n v="0"/>
    <n v="120"/>
  </r>
  <r>
    <x v="0"/>
    <x v="0"/>
    <s v="WA"/>
    <x v="2"/>
    <n v="2011"/>
    <n v="2011"/>
    <n v="19706920"/>
    <n v="1"/>
    <x v="0"/>
    <s v="I"/>
    <n v="13"/>
    <n v="13"/>
    <n v="0"/>
    <n v="170"/>
  </r>
  <r>
    <x v="1"/>
    <x v="0"/>
    <s v="WA"/>
    <x v="3"/>
    <n v="2011"/>
    <n v="2011"/>
    <n v="500034599"/>
    <n v="8"/>
    <x v="0"/>
    <s v="I"/>
    <n v="247"/>
    <n v="30.875"/>
    <n v="0"/>
    <n v="126"/>
  </r>
  <r>
    <x v="0"/>
    <x v="1"/>
    <s v="WA"/>
    <x v="2"/>
    <n v="2011"/>
    <n v="2011"/>
    <n v="19284084"/>
    <n v="1"/>
    <x v="1"/>
    <s v="I"/>
    <n v="1"/>
    <n v="1"/>
    <n v="0"/>
    <n v="5"/>
  </r>
  <r>
    <x v="0"/>
    <x v="1"/>
    <s v="WA"/>
    <x v="3"/>
    <n v="2011"/>
    <n v="2011"/>
    <n v="18117099"/>
    <n v="4"/>
    <x v="1"/>
    <s v="I"/>
    <n v="117"/>
    <n v="29.25"/>
    <n v="0"/>
    <n v="17"/>
  </r>
  <r>
    <x v="0"/>
    <x v="0"/>
    <s v="WA"/>
    <x v="3"/>
    <n v="2011"/>
    <n v="2011"/>
    <n v="18118945"/>
    <n v="1"/>
    <x v="0"/>
    <s v="I"/>
    <n v="11"/>
    <n v="11"/>
    <n v="0"/>
    <n v="50"/>
  </r>
  <r>
    <x v="0"/>
    <x v="0"/>
    <s v="WA"/>
    <x v="2"/>
    <n v="2011"/>
    <n v="2011"/>
    <n v="446355131"/>
    <n v="1"/>
    <x v="0"/>
    <s v="I"/>
    <n v="0"/>
    <n v="0"/>
    <n v="0"/>
    <n v="75"/>
  </r>
  <r>
    <x v="0"/>
    <x v="0"/>
    <s v="WA"/>
    <x v="3"/>
    <n v="2011"/>
    <n v="2011"/>
    <n v="18712681"/>
    <n v="1"/>
    <x v="0"/>
    <s v="I"/>
    <n v="4"/>
    <n v="4"/>
    <n v="0"/>
    <n v="154"/>
  </r>
  <r>
    <x v="0"/>
    <x v="0"/>
    <s v="WA"/>
    <x v="3"/>
    <n v="2011"/>
    <n v="2011"/>
    <n v="500054751"/>
    <n v="1"/>
    <x v="0"/>
    <s v="I"/>
    <n v="9"/>
    <n v="9"/>
    <n v="0"/>
    <n v="1"/>
  </r>
  <r>
    <x v="0"/>
    <x v="0"/>
    <s v="WA"/>
    <x v="3"/>
    <n v="2011"/>
    <n v="2011"/>
    <n v="17205552"/>
    <n v="1"/>
    <x v="0"/>
    <s v="I"/>
    <n v="31"/>
    <n v="31"/>
    <n v="0"/>
    <n v="90"/>
  </r>
  <r>
    <x v="0"/>
    <x v="1"/>
    <s v="WA"/>
    <x v="3"/>
    <n v="2011"/>
    <n v="2011"/>
    <n v="446344986"/>
    <n v="1"/>
    <x v="1"/>
    <s v="I"/>
    <n v="31"/>
    <n v="31"/>
    <n v="0"/>
    <n v="14"/>
  </r>
  <r>
    <x v="0"/>
    <x v="0"/>
    <s v="WA"/>
    <x v="3"/>
    <n v="2011"/>
    <n v="2011"/>
    <n v="16416050"/>
    <n v="1"/>
    <x v="0"/>
    <s v="I"/>
    <n v="33"/>
    <n v="33"/>
    <n v="0"/>
    <n v="310"/>
  </r>
  <r>
    <x v="0"/>
    <x v="1"/>
    <s v="WA"/>
    <x v="3"/>
    <n v="2011"/>
    <n v="2011"/>
    <n v="386294443"/>
    <n v="2"/>
    <x v="1"/>
    <s v="I"/>
    <n v="63"/>
    <n v="31.5"/>
    <n v="0"/>
    <n v="2"/>
  </r>
  <r>
    <x v="0"/>
    <x v="1"/>
    <s v="WA"/>
    <x v="3"/>
    <n v="2011"/>
    <n v="2011"/>
    <n v="500170350"/>
    <n v="1"/>
    <x v="1"/>
    <s v="I"/>
    <n v="29"/>
    <n v="29"/>
    <n v="0"/>
    <n v="34"/>
  </r>
  <r>
    <x v="0"/>
    <x v="1"/>
    <s v="WA"/>
    <x v="3"/>
    <n v="2011"/>
    <n v="2011"/>
    <n v="13988838"/>
    <n v="1"/>
    <x v="1"/>
    <s v="I"/>
    <n v="0"/>
    <n v="0"/>
    <n v="0"/>
    <n v="15"/>
  </r>
  <r>
    <x v="0"/>
    <x v="0"/>
    <s v="WA"/>
    <x v="3"/>
    <n v="2011"/>
    <n v="2011"/>
    <n v="500194634"/>
    <n v="1"/>
    <x v="0"/>
    <s v="I"/>
    <n v="30"/>
    <n v="30"/>
    <n v="0"/>
    <n v="61"/>
  </r>
  <r>
    <x v="0"/>
    <x v="1"/>
    <s v="WA"/>
    <x v="3"/>
    <n v="2011"/>
    <n v="2011"/>
    <n v="16845523"/>
    <n v="1"/>
    <x v="1"/>
    <s v="I"/>
    <n v="10"/>
    <n v="10"/>
    <n v="0"/>
    <n v="65"/>
  </r>
  <r>
    <x v="1"/>
    <x v="1"/>
    <s v="WA"/>
    <x v="3"/>
    <n v="2011"/>
    <n v="2011"/>
    <n v="500034636"/>
    <n v="2"/>
    <x v="1"/>
    <s v="I"/>
    <n v="57"/>
    <n v="28.5"/>
    <n v="0"/>
    <n v="75"/>
  </r>
  <r>
    <x v="0"/>
    <x v="0"/>
    <s v="WA"/>
    <x v="3"/>
    <n v="2011"/>
    <n v="2011"/>
    <n v="16283013"/>
    <n v="2"/>
    <x v="0"/>
    <s v="I"/>
    <n v="58"/>
    <n v="29"/>
    <n v="0"/>
    <n v="3370"/>
  </r>
  <r>
    <x v="0"/>
    <x v="1"/>
    <s v="WA"/>
    <x v="3"/>
    <n v="2011"/>
    <n v="2011"/>
    <n v="500196898"/>
    <n v="1"/>
    <x v="1"/>
    <s v="I"/>
    <n v="29"/>
    <n v="29"/>
    <n v="0"/>
    <n v="33"/>
  </r>
  <r>
    <x v="0"/>
    <x v="1"/>
    <s v="WA"/>
    <x v="3"/>
    <n v="2011"/>
    <n v="2011"/>
    <n v="500236601"/>
    <n v="1"/>
    <x v="1"/>
    <s v="I"/>
    <n v="1"/>
    <n v="1"/>
    <n v="0"/>
    <n v="2"/>
  </r>
  <r>
    <x v="0"/>
    <x v="0"/>
    <s v="WA"/>
    <x v="3"/>
    <n v="2011"/>
    <n v="2011"/>
    <n v="500007356"/>
    <n v="5"/>
    <x v="0"/>
    <s v="I"/>
    <n v="148"/>
    <n v="29.6"/>
    <n v="0"/>
    <n v="56"/>
  </r>
  <r>
    <x v="0"/>
    <x v="0"/>
    <s v="WA"/>
    <x v="3"/>
    <n v="2011"/>
    <n v="2011"/>
    <n v="15094663"/>
    <n v="1"/>
    <x v="0"/>
    <s v="I"/>
    <n v="0"/>
    <n v="0"/>
    <n v="0"/>
    <n v="430"/>
  </r>
  <r>
    <x v="0"/>
    <x v="0"/>
    <s v="WA"/>
    <x v="3"/>
    <n v="2011"/>
    <n v="2011"/>
    <n v="15555428"/>
    <n v="1"/>
    <x v="0"/>
    <s v="I"/>
    <n v="34"/>
    <n v="34"/>
    <n v="0"/>
    <n v="580"/>
  </r>
  <r>
    <x v="0"/>
    <x v="0"/>
    <s v="WA"/>
    <x v="3"/>
    <n v="2011"/>
    <n v="2011"/>
    <n v="500192541"/>
    <n v="1"/>
    <x v="0"/>
    <s v="I"/>
    <n v="29"/>
    <n v="29"/>
    <n v="0"/>
    <n v="99"/>
  </r>
  <r>
    <x v="0"/>
    <x v="1"/>
    <s v="WA"/>
    <x v="3"/>
    <n v="2011"/>
    <n v="2011"/>
    <n v="500043618"/>
    <n v="2"/>
    <x v="1"/>
    <s v="I"/>
    <n v="53"/>
    <n v="26.5"/>
    <n v="0"/>
    <n v="134"/>
  </r>
  <r>
    <x v="1"/>
    <x v="1"/>
    <s v="WA"/>
    <x v="3"/>
    <n v="2011"/>
    <n v="2011"/>
    <n v="500250796"/>
    <n v="12"/>
    <x v="2"/>
    <s v="I"/>
    <n v="365"/>
    <n v="30.416666666666668"/>
    <n v="0"/>
    <n v="621964"/>
  </r>
  <r>
    <x v="0"/>
    <x v="0"/>
    <s v="WA"/>
    <x v="3"/>
    <n v="2011"/>
    <n v="2011"/>
    <n v="14571316"/>
    <n v="3"/>
    <x v="0"/>
    <s v="I"/>
    <n v="74"/>
    <n v="24.666666666666664"/>
    <n v="0"/>
    <n v="1030"/>
  </r>
  <r>
    <x v="1"/>
    <x v="1"/>
    <s v="WA"/>
    <x v="3"/>
    <n v="2011"/>
    <n v="2011"/>
    <n v="14611181"/>
    <n v="3"/>
    <x v="1"/>
    <s v="I"/>
    <n v="65"/>
    <n v="21.666666666666664"/>
    <n v="0"/>
    <n v="207"/>
  </r>
  <r>
    <x v="0"/>
    <x v="0"/>
    <s v="WA"/>
    <x v="3"/>
    <n v="2011"/>
    <n v="2011"/>
    <n v="14038207"/>
    <n v="2"/>
    <x v="0"/>
    <s v="I"/>
    <n v="46"/>
    <n v="23"/>
    <n v="0"/>
    <n v="1260"/>
  </r>
  <r>
    <x v="0"/>
    <x v="1"/>
    <s v="WA"/>
    <x v="3"/>
    <n v="2011"/>
    <n v="2011"/>
    <n v="500047732"/>
    <n v="1"/>
    <x v="1"/>
    <s v="I"/>
    <n v="22"/>
    <n v="22"/>
    <n v="0"/>
    <n v="84"/>
  </r>
  <r>
    <x v="0"/>
    <x v="0"/>
    <s v="WA"/>
    <x v="3"/>
    <n v="2011"/>
    <n v="2011"/>
    <n v="19558865"/>
    <n v="4"/>
    <x v="0"/>
    <s v="I"/>
    <n v="122"/>
    <n v="30.5"/>
    <n v="0"/>
    <n v="220"/>
  </r>
  <r>
    <x v="0"/>
    <x v="1"/>
    <s v="WA"/>
    <x v="3"/>
    <n v="2011"/>
    <n v="2011"/>
    <n v="14176040"/>
    <n v="2"/>
    <x v="1"/>
    <s v="I"/>
    <n v="44"/>
    <n v="22"/>
    <n v="0"/>
    <n v="42"/>
  </r>
  <r>
    <x v="0"/>
    <x v="0"/>
    <s v="WA"/>
    <x v="3"/>
    <n v="2011"/>
    <n v="2011"/>
    <n v="16448787"/>
    <n v="2"/>
    <x v="0"/>
    <s v="I"/>
    <n v="33"/>
    <n v="16.5"/>
    <n v="0"/>
    <n v="159"/>
  </r>
  <r>
    <x v="0"/>
    <x v="1"/>
    <s v="WA"/>
    <x v="3"/>
    <n v="2011"/>
    <n v="2011"/>
    <n v="434246408"/>
    <n v="2"/>
    <x v="1"/>
    <s v="I"/>
    <n v="41"/>
    <n v="20.5"/>
    <n v="0"/>
    <n v="84"/>
  </r>
  <r>
    <x v="0"/>
    <x v="0"/>
    <s v="WA"/>
    <x v="3"/>
    <n v="2011"/>
    <n v="2011"/>
    <n v="500160266"/>
    <n v="7"/>
    <x v="0"/>
    <s v="I"/>
    <n v="211"/>
    <n v="30.142857142857142"/>
    <n v="0"/>
    <n v="639"/>
  </r>
  <r>
    <x v="0"/>
    <x v="0"/>
    <s v="WA"/>
    <x v="3"/>
    <n v="2011"/>
    <n v="2011"/>
    <n v="500114285"/>
    <n v="1"/>
    <x v="0"/>
    <s v="I"/>
    <n v="0"/>
    <n v="0"/>
    <n v="0"/>
    <n v="10"/>
  </r>
  <r>
    <x v="0"/>
    <x v="1"/>
    <s v="WA"/>
    <x v="3"/>
    <n v="2011"/>
    <n v="2011"/>
    <n v="500194568"/>
    <n v="1"/>
    <x v="1"/>
    <s v="I"/>
    <n v="0"/>
    <n v="0"/>
    <n v="0"/>
    <n v="3"/>
  </r>
  <r>
    <x v="0"/>
    <x v="0"/>
    <s v="WA"/>
    <x v="3"/>
    <n v="2011"/>
    <n v="2011"/>
    <n v="18575918"/>
    <n v="1"/>
    <x v="0"/>
    <s v="I"/>
    <n v="46"/>
    <n v="46"/>
    <n v="0"/>
    <n v="4653"/>
  </r>
  <r>
    <x v="0"/>
    <x v="0"/>
    <s v="WA"/>
    <x v="3"/>
    <n v="2011"/>
    <n v="2011"/>
    <n v="500079705"/>
    <n v="1"/>
    <x v="0"/>
    <s v="I"/>
    <n v="0"/>
    <n v="0"/>
    <n v="0"/>
    <n v="240"/>
  </r>
  <r>
    <x v="0"/>
    <x v="1"/>
    <s v="WA"/>
    <x v="3"/>
    <n v="2011"/>
    <n v="2011"/>
    <n v="500260259"/>
    <n v="1"/>
    <x v="1"/>
    <s v="I"/>
    <n v="0"/>
    <n v="0"/>
    <n v="0"/>
    <n v="4"/>
  </r>
  <r>
    <x v="0"/>
    <x v="0"/>
    <s v="WA"/>
    <x v="3"/>
    <n v="2011"/>
    <n v="2011"/>
    <n v="17189664"/>
    <n v="1"/>
    <x v="0"/>
    <s v="I"/>
    <n v="0"/>
    <n v="0"/>
    <n v="0"/>
    <n v="10"/>
  </r>
  <r>
    <x v="0"/>
    <x v="1"/>
    <s v="WA"/>
    <x v="3"/>
    <n v="2011"/>
    <n v="2011"/>
    <n v="18303282"/>
    <n v="3"/>
    <x v="1"/>
    <s v="I"/>
    <n v="59"/>
    <n v="19.666666666666664"/>
    <n v="0"/>
    <n v="86"/>
  </r>
  <r>
    <x v="0"/>
    <x v="0"/>
    <s v="WA"/>
    <x v="3"/>
    <n v="2011"/>
    <n v="2011"/>
    <n v="18080659"/>
    <n v="3"/>
    <x v="0"/>
    <s v="I"/>
    <n v="84"/>
    <n v="28"/>
    <n v="0"/>
    <n v="230"/>
  </r>
  <r>
    <x v="0"/>
    <x v="0"/>
    <s v="WA"/>
    <x v="3"/>
    <n v="2011"/>
    <n v="2011"/>
    <n v="17977408"/>
    <n v="1"/>
    <x v="0"/>
    <s v="I"/>
    <n v="10"/>
    <n v="10"/>
    <n v="0"/>
    <n v="1083"/>
  </r>
  <r>
    <x v="1"/>
    <x v="0"/>
    <s v="WA"/>
    <x v="3"/>
    <n v="2011"/>
    <n v="2011"/>
    <n v="15798784"/>
    <n v="1"/>
    <x v="0"/>
    <s v="I"/>
    <n v="28"/>
    <n v="28"/>
    <n v="0"/>
    <n v="60"/>
  </r>
  <r>
    <x v="0"/>
    <x v="0"/>
    <s v="WA"/>
    <x v="3"/>
    <n v="2011"/>
    <n v="2011"/>
    <n v="17499875"/>
    <n v="1"/>
    <x v="0"/>
    <s v="I"/>
    <n v="9"/>
    <n v="9"/>
    <n v="0"/>
    <n v="152"/>
  </r>
  <r>
    <x v="1"/>
    <x v="1"/>
    <s v="WA"/>
    <x v="3"/>
    <n v="2011"/>
    <n v="2011"/>
    <n v="446350863"/>
    <n v="2"/>
    <x v="1"/>
    <s v="I"/>
    <n v="58"/>
    <n v="29"/>
    <n v="0"/>
    <n v="2"/>
  </r>
  <r>
    <x v="0"/>
    <x v="0"/>
    <s v="WA"/>
    <x v="3"/>
    <n v="2011"/>
    <n v="2011"/>
    <n v="16236711"/>
    <n v="1"/>
    <x v="0"/>
    <s v="I"/>
    <n v="28"/>
    <n v="28"/>
    <n v="0"/>
    <n v="10"/>
  </r>
  <r>
    <x v="0"/>
    <x v="0"/>
    <s v="WA"/>
    <x v="3"/>
    <n v="2011"/>
    <n v="2011"/>
    <n v="16573792"/>
    <n v="1"/>
    <x v="0"/>
    <s v="I"/>
    <n v="10"/>
    <n v="10"/>
    <n v="0"/>
    <n v="772"/>
  </r>
  <r>
    <x v="1"/>
    <x v="1"/>
    <s v="WA"/>
    <x v="3"/>
    <n v="2011"/>
    <n v="2011"/>
    <n v="15454763"/>
    <n v="1"/>
    <x v="1"/>
    <s v="I"/>
    <n v="14"/>
    <n v="14"/>
    <n v="0"/>
    <n v="63"/>
  </r>
  <r>
    <x v="0"/>
    <x v="0"/>
    <s v="WA"/>
    <x v="3"/>
    <n v="2011"/>
    <n v="2011"/>
    <n v="14424002"/>
    <n v="1"/>
    <x v="0"/>
    <s v="I"/>
    <n v="29"/>
    <n v="29"/>
    <n v="0"/>
    <n v="1"/>
  </r>
  <r>
    <x v="0"/>
    <x v="0"/>
    <s v="WA"/>
    <x v="3"/>
    <n v="2011"/>
    <n v="2011"/>
    <n v="500046077"/>
    <n v="1"/>
    <x v="0"/>
    <s v="I"/>
    <n v="8"/>
    <n v="8"/>
    <n v="0"/>
    <n v="10"/>
  </r>
  <r>
    <x v="0"/>
    <x v="0"/>
    <s v="WA"/>
    <x v="3"/>
    <n v="2011"/>
    <n v="2011"/>
    <n v="14037019"/>
    <n v="1"/>
    <x v="0"/>
    <s v="I"/>
    <n v="30"/>
    <n v="30"/>
    <n v="0"/>
    <n v="140"/>
  </r>
  <r>
    <x v="0"/>
    <x v="1"/>
    <s v="WA"/>
    <x v="3"/>
    <n v="2011"/>
    <n v="2011"/>
    <n v="500197696"/>
    <n v="1"/>
    <x v="1"/>
    <s v="I"/>
    <n v="13"/>
    <n v="13"/>
    <n v="0"/>
    <n v="65"/>
  </r>
  <r>
    <x v="0"/>
    <x v="0"/>
    <s v="WA"/>
    <x v="3"/>
    <n v="2011"/>
    <n v="2011"/>
    <n v="14437811"/>
    <n v="1"/>
    <x v="0"/>
    <s v="I"/>
    <n v="29"/>
    <n v="29"/>
    <n v="0"/>
    <n v="900"/>
  </r>
  <r>
    <x v="0"/>
    <x v="1"/>
    <s v="WA"/>
    <x v="3"/>
    <n v="2011"/>
    <n v="2011"/>
    <n v="16332321"/>
    <n v="1"/>
    <x v="1"/>
    <s v="I"/>
    <n v="16"/>
    <n v="16"/>
    <n v="0"/>
    <n v="24"/>
  </r>
  <r>
    <x v="0"/>
    <x v="0"/>
    <s v="WA"/>
    <x v="3"/>
    <n v="2011"/>
    <n v="2011"/>
    <n v="19986160"/>
    <n v="1"/>
    <x v="0"/>
    <s v="I"/>
    <n v="0"/>
    <n v="0"/>
    <n v="0"/>
    <n v="8"/>
  </r>
  <r>
    <x v="0"/>
    <x v="0"/>
    <s v="WA"/>
    <x v="3"/>
    <n v="2011"/>
    <n v="2011"/>
    <n v="19892860"/>
    <n v="1"/>
    <x v="0"/>
    <s v="I"/>
    <n v="0"/>
    <n v="0"/>
    <n v="0"/>
    <n v="10"/>
  </r>
  <r>
    <x v="0"/>
    <x v="1"/>
    <s v="WA"/>
    <x v="3"/>
    <n v="2011"/>
    <n v="2011"/>
    <n v="500091799"/>
    <n v="1"/>
    <x v="1"/>
    <s v="I"/>
    <n v="29"/>
    <n v="29"/>
    <n v="0"/>
    <n v="1"/>
  </r>
  <r>
    <x v="0"/>
    <x v="1"/>
    <s v="WA"/>
    <x v="3"/>
    <n v="2011"/>
    <n v="2011"/>
    <n v="500195153"/>
    <n v="1"/>
    <x v="1"/>
    <s v="I"/>
    <n v="0"/>
    <n v="0"/>
    <n v="0"/>
    <n v="8"/>
  </r>
  <r>
    <x v="0"/>
    <x v="0"/>
    <s v="WA"/>
    <x v="3"/>
    <n v="2011"/>
    <n v="2011"/>
    <n v="19288394"/>
    <n v="1"/>
    <x v="0"/>
    <s v="I"/>
    <n v="0"/>
    <n v="0"/>
    <n v="0"/>
    <n v="20"/>
  </r>
  <r>
    <x v="0"/>
    <x v="0"/>
    <s v="WA"/>
    <x v="3"/>
    <n v="2011"/>
    <n v="2011"/>
    <n v="18659664"/>
    <n v="1"/>
    <x v="0"/>
    <s v="I"/>
    <n v="0"/>
    <n v="0"/>
    <n v="0"/>
    <n v="10"/>
  </r>
  <r>
    <x v="0"/>
    <x v="1"/>
    <s v="WA"/>
    <x v="3"/>
    <n v="2011"/>
    <n v="2011"/>
    <n v="500254222"/>
    <n v="1"/>
    <x v="1"/>
    <s v="I"/>
    <n v="0"/>
    <n v="0"/>
    <n v="0"/>
    <n v="7"/>
  </r>
  <r>
    <x v="1"/>
    <x v="1"/>
    <s v="WA"/>
    <x v="3"/>
    <n v="2011"/>
    <n v="2011"/>
    <n v="18973864"/>
    <n v="2"/>
    <x v="1"/>
    <s v="I"/>
    <n v="30"/>
    <n v="15"/>
    <n v="0"/>
    <n v="34"/>
  </r>
  <r>
    <x v="0"/>
    <x v="1"/>
    <s v="WA"/>
    <x v="3"/>
    <n v="2011"/>
    <n v="2011"/>
    <n v="18694698"/>
    <n v="1"/>
    <x v="1"/>
    <s v="I"/>
    <n v="0"/>
    <n v="0"/>
    <n v="0"/>
    <n v="3"/>
  </r>
  <r>
    <x v="0"/>
    <x v="0"/>
    <s v="WA"/>
    <x v="3"/>
    <n v="2011"/>
    <n v="2011"/>
    <n v="18694700"/>
    <n v="1"/>
    <x v="0"/>
    <s v="I"/>
    <n v="0"/>
    <n v="0"/>
    <n v="0"/>
    <n v="20"/>
  </r>
  <r>
    <x v="0"/>
    <x v="1"/>
    <s v="WA"/>
    <x v="3"/>
    <n v="2011"/>
    <n v="2011"/>
    <n v="500203290"/>
    <n v="1"/>
    <x v="1"/>
    <s v="I"/>
    <n v="27"/>
    <n v="27"/>
    <n v="0"/>
    <n v="7"/>
  </r>
  <r>
    <x v="0"/>
    <x v="0"/>
    <s v="WA"/>
    <x v="3"/>
    <n v="2011"/>
    <n v="2011"/>
    <n v="500245169"/>
    <n v="1"/>
    <x v="0"/>
    <s v="I"/>
    <n v="32"/>
    <n v="32"/>
    <n v="0"/>
    <n v="396"/>
  </r>
  <r>
    <x v="0"/>
    <x v="0"/>
    <s v="WA"/>
    <x v="3"/>
    <n v="2011"/>
    <n v="2011"/>
    <n v="16789423"/>
    <n v="1"/>
    <x v="2"/>
    <s v="I"/>
    <n v="1"/>
    <n v="1"/>
    <n v="0"/>
    <n v="99140"/>
  </r>
  <r>
    <x v="0"/>
    <x v="1"/>
    <s v="WA"/>
    <x v="3"/>
    <n v="2011"/>
    <n v="2011"/>
    <n v="18007289"/>
    <n v="1"/>
    <x v="1"/>
    <s v="I"/>
    <n v="8"/>
    <n v="8"/>
    <n v="0"/>
    <n v="71"/>
  </r>
  <r>
    <x v="0"/>
    <x v="0"/>
    <s v="WA"/>
    <x v="3"/>
    <n v="2011"/>
    <n v="2011"/>
    <n v="18002710"/>
    <n v="3"/>
    <x v="0"/>
    <s v="I"/>
    <n v="72"/>
    <n v="24"/>
    <n v="0"/>
    <n v="460"/>
  </r>
  <r>
    <x v="0"/>
    <x v="1"/>
    <s v="WA"/>
    <x v="3"/>
    <n v="2011"/>
    <n v="2011"/>
    <n v="17796566"/>
    <n v="1"/>
    <x v="1"/>
    <s v="I"/>
    <n v="6"/>
    <n v="6"/>
    <n v="0"/>
    <n v="3"/>
  </r>
  <r>
    <x v="0"/>
    <x v="1"/>
    <s v="WA"/>
    <x v="3"/>
    <n v="2011"/>
    <n v="2011"/>
    <n v="500065078"/>
    <n v="5"/>
    <x v="1"/>
    <s v="I"/>
    <n v="149"/>
    <n v="29.8"/>
    <n v="0"/>
    <n v="12"/>
  </r>
  <r>
    <x v="0"/>
    <x v="1"/>
    <s v="WA"/>
    <x v="3"/>
    <n v="2011"/>
    <n v="2011"/>
    <n v="16849526"/>
    <n v="1"/>
    <x v="1"/>
    <s v="I"/>
    <n v="28"/>
    <n v="28"/>
    <n v="0"/>
    <n v="1"/>
  </r>
  <r>
    <x v="0"/>
    <x v="0"/>
    <s v="WA"/>
    <x v="3"/>
    <n v="2011"/>
    <n v="2011"/>
    <n v="17499875"/>
    <n v="3"/>
    <x v="0"/>
    <s v="I"/>
    <n v="84"/>
    <n v="28"/>
    <n v="0"/>
    <n v="501"/>
  </r>
  <r>
    <x v="0"/>
    <x v="0"/>
    <s v="WA"/>
    <x v="3"/>
    <n v="2011"/>
    <n v="2011"/>
    <n v="16640380"/>
    <n v="1"/>
    <x v="0"/>
    <s v="I"/>
    <n v="28"/>
    <n v="28"/>
    <n v="0"/>
    <n v="10"/>
  </r>
  <r>
    <x v="0"/>
    <x v="0"/>
    <s v="WA"/>
    <x v="3"/>
    <n v="2011"/>
    <n v="2011"/>
    <n v="500136990"/>
    <n v="1"/>
    <x v="0"/>
    <s v="I"/>
    <n v="0"/>
    <n v="0"/>
    <n v="0"/>
    <n v="43"/>
  </r>
  <r>
    <x v="0"/>
    <x v="1"/>
    <s v="WA"/>
    <x v="3"/>
    <n v="2011"/>
    <n v="2011"/>
    <n v="500003069"/>
    <n v="1"/>
    <x v="1"/>
    <s v="I"/>
    <n v="27"/>
    <n v="27"/>
    <n v="0"/>
    <n v="3"/>
  </r>
  <r>
    <x v="0"/>
    <x v="0"/>
    <s v="WA"/>
    <x v="3"/>
    <n v="2011"/>
    <n v="2011"/>
    <n v="15717027"/>
    <n v="2"/>
    <x v="0"/>
    <s v="I"/>
    <n v="40"/>
    <n v="20"/>
    <n v="0"/>
    <n v="630"/>
  </r>
  <r>
    <x v="0"/>
    <x v="0"/>
    <s v="WA"/>
    <x v="3"/>
    <n v="2011"/>
    <n v="2011"/>
    <n v="15181387"/>
    <n v="1"/>
    <x v="0"/>
    <s v="I"/>
    <n v="9"/>
    <n v="9"/>
    <n v="0"/>
    <n v="136"/>
  </r>
  <r>
    <x v="0"/>
    <x v="0"/>
    <s v="WA"/>
    <x v="3"/>
    <n v="2011"/>
    <n v="2011"/>
    <n v="16236711"/>
    <n v="2"/>
    <x v="0"/>
    <s v="I"/>
    <n v="106"/>
    <n v="53"/>
    <n v="0"/>
    <n v="220"/>
  </r>
  <r>
    <x v="0"/>
    <x v="0"/>
    <s v="WA"/>
    <x v="3"/>
    <n v="2011"/>
    <n v="2011"/>
    <n v="500056101"/>
    <n v="1"/>
    <x v="0"/>
    <s v="I"/>
    <n v="31"/>
    <n v="31"/>
    <n v="0"/>
    <n v="66"/>
  </r>
  <r>
    <x v="0"/>
    <x v="1"/>
    <s v="WA"/>
    <x v="3"/>
    <n v="2011"/>
    <n v="2011"/>
    <n v="16628397"/>
    <n v="1"/>
    <x v="1"/>
    <s v="I"/>
    <n v="5"/>
    <n v="5"/>
    <n v="0"/>
    <n v="119"/>
  </r>
  <r>
    <x v="0"/>
    <x v="1"/>
    <s v="WA"/>
    <x v="3"/>
    <n v="2011"/>
    <n v="2011"/>
    <n v="16160496"/>
    <n v="1"/>
    <x v="1"/>
    <s v="I"/>
    <n v="27"/>
    <n v="27"/>
    <n v="0"/>
    <n v="15"/>
  </r>
  <r>
    <x v="0"/>
    <x v="0"/>
    <s v="WA"/>
    <x v="3"/>
    <n v="2011"/>
    <n v="2011"/>
    <n v="19694386"/>
    <n v="2"/>
    <x v="0"/>
    <s v="I"/>
    <n v="39"/>
    <n v="19.5"/>
    <n v="0"/>
    <n v="229"/>
  </r>
  <r>
    <x v="0"/>
    <x v="0"/>
    <s v="WA"/>
    <x v="3"/>
    <n v="2011"/>
    <n v="2011"/>
    <n v="19648048"/>
    <n v="7"/>
    <x v="0"/>
    <s v="I"/>
    <n v="197"/>
    <n v="28.142857142857142"/>
    <n v="0"/>
    <n v="380"/>
  </r>
  <r>
    <x v="0"/>
    <x v="0"/>
    <s v="WA"/>
    <x v="3"/>
    <n v="2011"/>
    <n v="2011"/>
    <n v="18355124"/>
    <n v="1"/>
    <x v="0"/>
    <s v="I"/>
    <n v="0"/>
    <n v="0"/>
    <n v="0"/>
    <n v="20"/>
  </r>
  <r>
    <x v="0"/>
    <x v="0"/>
    <s v="WA"/>
    <x v="3"/>
    <n v="2011"/>
    <n v="2011"/>
    <n v="18849834"/>
    <n v="1"/>
    <x v="0"/>
    <s v="I"/>
    <n v="1"/>
    <n v="1"/>
    <n v="0"/>
    <n v="30"/>
  </r>
  <r>
    <x v="0"/>
    <x v="1"/>
    <s v="WA"/>
    <x v="3"/>
    <n v="2011"/>
    <n v="2011"/>
    <n v="17095072"/>
    <n v="3"/>
    <x v="1"/>
    <s v="I"/>
    <n v="87"/>
    <n v="29"/>
    <n v="0"/>
    <n v="34"/>
  </r>
  <r>
    <x v="0"/>
    <x v="1"/>
    <s v="WA"/>
    <x v="3"/>
    <n v="2011"/>
    <n v="2011"/>
    <n v="408585665"/>
    <n v="1"/>
    <x v="1"/>
    <s v="I"/>
    <n v="15"/>
    <n v="15"/>
    <n v="0"/>
    <n v="29"/>
  </r>
  <r>
    <x v="0"/>
    <x v="0"/>
    <s v="WA"/>
    <x v="3"/>
    <n v="2011"/>
    <n v="2011"/>
    <n v="17752814"/>
    <n v="1"/>
    <x v="0"/>
    <s v="I"/>
    <n v="0"/>
    <n v="0"/>
    <n v="0"/>
    <n v="22"/>
  </r>
  <r>
    <x v="0"/>
    <x v="1"/>
    <s v="WA"/>
    <x v="3"/>
    <n v="2011"/>
    <n v="2011"/>
    <n v="18003416"/>
    <n v="1"/>
    <x v="1"/>
    <s v="I"/>
    <n v="0"/>
    <n v="0"/>
    <n v="0"/>
    <n v="3"/>
  </r>
  <r>
    <x v="0"/>
    <x v="0"/>
    <s v="WA"/>
    <x v="3"/>
    <n v="2011"/>
    <n v="2011"/>
    <n v="18005244"/>
    <n v="1"/>
    <x v="0"/>
    <s v="I"/>
    <n v="0"/>
    <n v="0"/>
    <n v="0"/>
    <n v="758"/>
  </r>
  <r>
    <x v="0"/>
    <x v="0"/>
    <s v="WA"/>
    <x v="3"/>
    <n v="2011"/>
    <n v="2011"/>
    <n v="17095712"/>
    <n v="1"/>
    <x v="0"/>
    <s v="I"/>
    <n v="3"/>
    <n v="3"/>
    <n v="0"/>
    <n v="182"/>
  </r>
  <r>
    <x v="0"/>
    <x v="1"/>
    <s v="WA"/>
    <x v="3"/>
    <n v="2011"/>
    <n v="2011"/>
    <n v="500152762"/>
    <n v="1"/>
    <x v="1"/>
    <s v="I"/>
    <n v="6"/>
    <n v="6"/>
    <n v="0"/>
    <n v="11"/>
  </r>
  <r>
    <x v="0"/>
    <x v="1"/>
    <s v="WA"/>
    <x v="3"/>
    <n v="2011"/>
    <n v="2011"/>
    <n v="500239985"/>
    <n v="1"/>
    <x v="1"/>
    <s v="I"/>
    <n v="29"/>
    <n v="29"/>
    <n v="0"/>
    <n v="225"/>
  </r>
  <r>
    <x v="0"/>
    <x v="0"/>
    <s v="WA"/>
    <x v="3"/>
    <n v="2011"/>
    <n v="2011"/>
    <n v="14939834"/>
    <n v="1"/>
    <x v="0"/>
    <s v="I"/>
    <n v="18"/>
    <n v="18"/>
    <n v="0"/>
    <n v="200"/>
  </r>
  <r>
    <x v="0"/>
    <x v="0"/>
    <s v="WA"/>
    <x v="3"/>
    <n v="2011"/>
    <n v="2011"/>
    <n v="15966444"/>
    <n v="2"/>
    <x v="0"/>
    <s v="I"/>
    <n v="62"/>
    <n v="31"/>
    <n v="0"/>
    <n v="2"/>
  </r>
  <r>
    <x v="0"/>
    <x v="0"/>
    <s v="WA"/>
    <x v="3"/>
    <n v="2011"/>
    <n v="2011"/>
    <n v="16606620"/>
    <n v="2"/>
    <x v="0"/>
    <s v="I"/>
    <n v="57"/>
    <n v="28.5"/>
    <n v="0"/>
    <n v="58"/>
  </r>
  <r>
    <x v="1"/>
    <x v="0"/>
    <s v="WA"/>
    <x v="3"/>
    <n v="2011"/>
    <n v="2011"/>
    <n v="423619274"/>
    <n v="2"/>
    <x v="0"/>
    <s v="I"/>
    <n v="41"/>
    <n v="20.5"/>
    <n v="0"/>
    <n v="360"/>
  </r>
  <r>
    <x v="0"/>
    <x v="0"/>
    <s v="WA"/>
    <x v="3"/>
    <n v="2011"/>
    <n v="2011"/>
    <n v="500070887"/>
    <n v="1"/>
    <x v="0"/>
    <s v="I"/>
    <n v="0"/>
    <n v="0"/>
    <n v="0"/>
    <n v="104"/>
  </r>
  <r>
    <x v="0"/>
    <x v="0"/>
    <s v="WA"/>
    <x v="3"/>
    <n v="2011"/>
    <n v="2011"/>
    <n v="15989180"/>
    <n v="1"/>
    <x v="0"/>
    <s v="I"/>
    <n v="12"/>
    <n v="12"/>
    <n v="0"/>
    <n v="90"/>
  </r>
  <r>
    <x v="0"/>
    <x v="0"/>
    <s v="WA"/>
    <x v="3"/>
    <n v="2011"/>
    <n v="2011"/>
    <n v="15885063"/>
    <n v="1"/>
    <x v="0"/>
    <s v="I"/>
    <n v="27"/>
    <n v="27"/>
    <n v="0"/>
    <n v="505"/>
  </r>
  <r>
    <x v="0"/>
    <x v="0"/>
    <s v="WA"/>
    <x v="3"/>
    <n v="2011"/>
    <n v="2011"/>
    <n v="16881151"/>
    <n v="3"/>
    <x v="0"/>
    <s v="I"/>
    <n v="50"/>
    <n v="16.666666666666668"/>
    <n v="0"/>
    <n v="1183"/>
  </r>
  <r>
    <x v="0"/>
    <x v="0"/>
    <s v="WA"/>
    <x v="3"/>
    <n v="2011"/>
    <n v="2011"/>
    <n v="16881804"/>
    <n v="1"/>
    <x v="0"/>
    <s v="I"/>
    <n v="2"/>
    <n v="2"/>
    <n v="0"/>
    <n v="10"/>
  </r>
  <r>
    <x v="0"/>
    <x v="1"/>
    <s v="WA"/>
    <x v="3"/>
    <n v="2011"/>
    <n v="2011"/>
    <n v="16843109"/>
    <n v="1"/>
    <x v="1"/>
    <s v="I"/>
    <n v="0"/>
    <n v="0"/>
    <n v="0"/>
    <n v="1"/>
  </r>
  <r>
    <x v="0"/>
    <x v="0"/>
    <s v="WA"/>
    <x v="3"/>
    <n v="2011"/>
    <n v="2011"/>
    <n v="15438551"/>
    <n v="1"/>
    <x v="0"/>
    <s v="I"/>
    <n v="0"/>
    <n v="0"/>
    <n v="0"/>
    <n v="110"/>
  </r>
  <r>
    <x v="0"/>
    <x v="1"/>
    <s v="WA"/>
    <x v="3"/>
    <n v="2011"/>
    <n v="2011"/>
    <n v="15478911"/>
    <n v="1"/>
    <x v="1"/>
    <s v="I"/>
    <n v="0"/>
    <n v="0"/>
    <n v="0"/>
    <n v="2"/>
  </r>
  <r>
    <x v="0"/>
    <x v="1"/>
    <s v="WA"/>
    <x v="3"/>
    <n v="2011"/>
    <n v="2011"/>
    <n v="15219037"/>
    <n v="1"/>
    <x v="1"/>
    <s v="I"/>
    <n v="11"/>
    <n v="11"/>
    <n v="0"/>
    <n v="7"/>
  </r>
  <r>
    <x v="0"/>
    <x v="1"/>
    <s v="WA"/>
    <x v="3"/>
    <n v="2011"/>
    <n v="2011"/>
    <n v="14926387"/>
    <n v="1"/>
    <x v="1"/>
    <s v="I"/>
    <n v="9"/>
    <n v="9"/>
    <n v="0"/>
    <n v="5"/>
  </r>
  <r>
    <x v="0"/>
    <x v="1"/>
    <s v="WA"/>
    <x v="3"/>
    <n v="2011"/>
    <n v="2011"/>
    <n v="500174847"/>
    <n v="1"/>
    <x v="1"/>
    <s v="I"/>
    <n v="21"/>
    <n v="21"/>
    <n v="0"/>
    <n v="30"/>
  </r>
  <r>
    <x v="0"/>
    <x v="0"/>
    <s v="WA"/>
    <x v="3"/>
    <n v="2011"/>
    <n v="2011"/>
    <n v="17704612"/>
    <n v="1"/>
    <x v="2"/>
    <s v="I"/>
    <n v="1"/>
    <n v="1"/>
    <n v="0"/>
    <n v="99880"/>
  </r>
  <r>
    <x v="1"/>
    <x v="1"/>
    <s v="WA"/>
    <x v="3"/>
    <n v="2011"/>
    <n v="2011"/>
    <n v="500240644"/>
    <n v="1"/>
    <x v="1"/>
    <s v="I"/>
    <n v="16"/>
    <n v="16"/>
    <n v="0"/>
    <n v="920"/>
  </r>
  <r>
    <x v="0"/>
    <x v="0"/>
    <s v="WA"/>
    <x v="3"/>
    <n v="2011"/>
    <n v="2011"/>
    <n v="500017578"/>
    <n v="1"/>
    <x v="0"/>
    <s v="I"/>
    <n v="0"/>
    <n v="0"/>
    <n v="0"/>
    <n v="14"/>
  </r>
  <r>
    <x v="0"/>
    <x v="0"/>
    <s v="WA"/>
    <x v="3"/>
    <n v="2011"/>
    <n v="2011"/>
    <n v="19283162"/>
    <n v="1"/>
    <x v="0"/>
    <s v="I"/>
    <n v="32"/>
    <n v="32"/>
    <n v="0"/>
    <n v="10"/>
  </r>
  <r>
    <x v="0"/>
    <x v="0"/>
    <s v="WA"/>
    <x v="3"/>
    <n v="2011"/>
    <n v="2011"/>
    <n v="18692543"/>
    <n v="1"/>
    <x v="0"/>
    <s v="I"/>
    <n v="33"/>
    <n v="33"/>
    <n v="0"/>
    <n v="10"/>
  </r>
  <r>
    <x v="0"/>
    <x v="1"/>
    <s v="WA"/>
    <x v="3"/>
    <n v="2011"/>
    <n v="2011"/>
    <n v="19912403"/>
    <n v="2"/>
    <x v="1"/>
    <s v="I"/>
    <n v="36"/>
    <n v="18"/>
    <n v="0"/>
    <n v="88"/>
  </r>
  <r>
    <x v="0"/>
    <x v="1"/>
    <s v="WA"/>
    <x v="3"/>
    <n v="2011"/>
    <n v="2011"/>
    <n v="414028811"/>
    <n v="1"/>
    <x v="1"/>
    <s v="I"/>
    <n v="0"/>
    <n v="0"/>
    <n v="0"/>
    <n v="6"/>
  </r>
  <r>
    <x v="1"/>
    <x v="1"/>
    <s v="WA"/>
    <x v="3"/>
    <n v="2011"/>
    <n v="2011"/>
    <n v="374976045"/>
    <n v="1"/>
    <x v="1"/>
    <s v="I"/>
    <n v="13"/>
    <n v="13"/>
    <n v="0"/>
    <n v="28"/>
  </r>
  <r>
    <x v="0"/>
    <x v="0"/>
    <s v="WA"/>
    <x v="3"/>
    <n v="2011"/>
    <n v="2011"/>
    <n v="19357739"/>
    <n v="1"/>
    <x v="0"/>
    <s v="I"/>
    <n v="0"/>
    <n v="0"/>
    <n v="0"/>
    <n v="100"/>
  </r>
  <r>
    <x v="0"/>
    <x v="0"/>
    <s v="WA"/>
    <x v="3"/>
    <n v="2011"/>
    <n v="2011"/>
    <n v="500078171"/>
    <n v="1"/>
    <x v="0"/>
    <s v="I"/>
    <n v="28"/>
    <n v="28"/>
    <n v="0"/>
    <n v="229"/>
  </r>
  <r>
    <x v="0"/>
    <x v="0"/>
    <s v="WA"/>
    <x v="3"/>
    <n v="2011"/>
    <n v="2011"/>
    <n v="500228031"/>
    <n v="1"/>
    <x v="0"/>
    <s v="I"/>
    <n v="32"/>
    <n v="32"/>
    <n v="0"/>
    <n v="210"/>
  </r>
  <r>
    <x v="0"/>
    <x v="0"/>
    <s v="WA"/>
    <x v="3"/>
    <n v="2011"/>
    <n v="2011"/>
    <n v="17488368"/>
    <n v="1"/>
    <x v="0"/>
    <s v="I"/>
    <n v="31"/>
    <n v="31"/>
    <n v="0"/>
    <n v="1"/>
  </r>
  <r>
    <x v="0"/>
    <x v="0"/>
    <s v="WA"/>
    <x v="3"/>
    <n v="2011"/>
    <n v="2011"/>
    <n v="403228818"/>
    <n v="1"/>
    <x v="0"/>
    <s v="I"/>
    <n v="25"/>
    <n v="25"/>
    <n v="0"/>
    <n v="40"/>
  </r>
  <r>
    <x v="0"/>
    <x v="0"/>
    <s v="WA"/>
    <x v="3"/>
    <n v="2011"/>
    <n v="2011"/>
    <n v="18359718"/>
    <n v="1"/>
    <x v="0"/>
    <s v="I"/>
    <n v="4"/>
    <n v="4"/>
    <n v="0"/>
    <n v="230"/>
  </r>
  <r>
    <x v="0"/>
    <x v="1"/>
    <s v="WA"/>
    <x v="3"/>
    <n v="2011"/>
    <n v="2011"/>
    <n v="14639479"/>
    <n v="1"/>
    <x v="1"/>
    <s v="I"/>
    <n v="23"/>
    <n v="23"/>
    <n v="0"/>
    <n v="4"/>
  </r>
  <r>
    <x v="0"/>
    <x v="0"/>
    <s v="WA"/>
    <x v="3"/>
    <n v="2011"/>
    <n v="2011"/>
    <n v="18506066"/>
    <n v="1"/>
    <x v="0"/>
    <s v="I"/>
    <n v="29"/>
    <n v="29"/>
    <n v="0"/>
    <n v="70"/>
  </r>
  <r>
    <x v="0"/>
    <x v="1"/>
    <s v="WA"/>
    <x v="3"/>
    <n v="2011"/>
    <n v="2011"/>
    <n v="17461913"/>
    <n v="2"/>
    <x v="1"/>
    <s v="I"/>
    <n v="50"/>
    <n v="25"/>
    <n v="0"/>
    <n v="2"/>
  </r>
  <r>
    <x v="0"/>
    <x v="0"/>
    <s v="WA"/>
    <x v="3"/>
    <n v="2011"/>
    <n v="2011"/>
    <n v="17464539"/>
    <n v="1"/>
    <x v="0"/>
    <s v="I"/>
    <n v="0"/>
    <n v="0"/>
    <n v="0"/>
    <n v="30"/>
  </r>
  <r>
    <x v="0"/>
    <x v="0"/>
    <s v="WA"/>
    <x v="3"/>
    <n v="2011"/>
    <n v="2011"/>
    <n v="16586158"/>
    <n v="1"/>
    <x v="0"/>
    <s v="I"/>
    <n v="0"/>
    <n v="0"/>
    <n v="0"/>
    <n v="20"/>
  </r>
  <r>
    <x v="0"/>
    <x v="1"/>
    <s v="WA"/>
    <x v="3"/>
    <n v="2011"/>
    <n v="2011"/>
    <n v="500086825"/>
    <n v="1"/>
    <x v="1"/>
    <s v="I"/>
    <n v="0"/>
    <n v="0"/>
    <n v="0"/>
    <n v="10"/>
  </r>
  <r>
    <x v="0"/>
    <x v="0"/>
    <s v="WA"/>
    <x v="3"/>
    <n v="2011"/>
    <n v="2011"/>
    <n v="16021082"/>
    <n v="1"/>
    <x v="0"/>
    <s v="I"/>
    <n v="22"/>
    <n v="22"/>
    <n v="0"/>
    <n v="60"/>
  </r>
  <r>
    <x v="0"/>
    <x v="1"/>
    <s v="WA"/>
    <x v="3"/>
    <n v="2011"/>
    <n v="2011"/>
    <n v="411091397"/>
    <n v="1"/>
    <x v="1"/>
    <s v="I"/>
    <n v="29"/>
    <n v="29"/>
    <n v="0"/>
    <n v="9"/>
  </r>
  <r>
    <x v="0"/>
    <x v="1"/>
    <s v="WA"/>
    <x v="3"/>
    <n v="2011"/>
    <n v="2011"/>
    <n v="500069345"/>
    <n v="2"/>
    <x v="1"/>
    <s v="I"/>
    <n v="57"/>
    <n v="28.5"/>
    <n v="0"/>
    <n v="63"/>
  </r>
  <r>
    <x v="0"/>
    <x v="1"/>
    <s v="WA"/>
    <x v="3"/>
    <n v="2011"/>
    <n v="2011"/>
    <n v="15424447"/>
    <n v="2"/>
    <x v="1"/>
    <s v="I"/>
    <n v="48"/>
    <n v="24"/>
    <n v="0"/>
    <n v="21"/>
  </r>
  <r>
    <x v="0"/>
    <x v="0"/>
    <s v="WA"/>
    <x v="3"/>
    <n v="2011"/>
    <n v="2011"/>
    <n v="14324987"/>
    <n v="1"/>
    <x v="0"/>
    <s v="I"/>
    <n v="8"/>
    <n v="8"/>
    <n v="0"/>
    <n v="99"/>
  </r>
  <r>
    <x v="0"/>
    <x v="0"/>
    <s v="WA"/>
    <x v="3"/>
    <n v="2011"/>
    <n v="2011"/>
    <n v="15817390"/>
    <n v="1"/>
    <x v="0"/>
    <s v="I"/>
    <n v="14"/>
    <n v="14"/>
    <n v="0"/>
    <n v="21"/>
  </r>
  <r>
    <x v="0"/>
    <x v="0"/>
    <s v="WA"/>
    <x v="3"/>
    <n v="2011"/>
    <n v="2011"/>
    <n v="15280280"/>
    <n v="3"/>
    <x v="0"/>
    <s v="I"/>
    <n v="78"/>
    <n v="26"/>
    <n v="0"/>
    <n v="90"/>
  </r>
  <r>
    <x v="1"/>
    <x v="1"/>
    <s v="WA"/>
    <x v="3"/>
    <n v="2011"/>
    <n v="2011"/>
    <n v="19859194"/>
    <n v="1"/>
    <x v="1"/>
    <s v="I"/>
    <n v="16"/>
    <n v="16"/>
    <n v="0"/>
    <n v="4"/>
  </r>
  <r>
    <x v="0"/>
    <x v="0"/>
    <s v="WA"/>
    <x v="3"/>
    <n v="2011"/>
    <n v="2011"/>
    <n v="446355263"/>
    <n v="1"/>
    <x v="0"/>
    <s v="I"/>
    <n v="2"/>
    <n v="2"/>
    <n v="0"/>
    <n v="11"/>
  </r>
  <r>
    <x v="0"/>
    <x v="0"/>
    <s v="WA"/>
    <x v="3"/>
    <n v="2011"/>
    <n v="2011"/>
    <n v="16756222"/>
    <n v="1"/>
    <x v="0"/>
    <s v="I"/>
    <n v="0"/>
    <n v="0"/>
    <n v="0"/>
    <n v="6"/>
  </r>
  <r>
    <x v="0"/>
    <x v="0"/>
    <s v="WA"/>
    <x v="3"/>
    <n v="2011"/>
    <n v="2011"/>
    <n v="19589438"/>
    <n v="1"/>
    <x v="0"/>
    <s v="I"/>
    <n v="0"/>
    <n v="0"/>
    <n v="0"/>
    <n v="10"/>
  </r>
  <r>
    <x v="0"/>
    <x v="0"/>
    <s v="WA"/>
    <x v="3"/>
    <n v="2011"/>
    <n v="2011"/>
    <n v="19784186"/>
    <n v="1"/>
    <x v="0"/>
    <s v="I"/>
    <n v="15"/>
    <n v="15"/>
    <n v="0"/>
    <n v="138"/>
  </r>
  <r>
    <x v="0"/>
    <x v="0"/>
    <s v="WA"/>
    <x v="3"/>
    <n v="2011"/>
    <n v="2011"/>
    <n v="18218653"/>
    <n v="1"/>
    <x v="0"/>
    <s v="I"/>
    <n v="0"/>
    <n v="0"/>
    <n v="0"/>
    <n v="32"/>
  </r>
  <r>
    <x v="0"/>
    <x v="0"/>
    <s v="WA"/>
    <x v="3"/>
    <n v="2011"/>
    <n v="2011"/>
    <n v="500270388"/>
    <n v="1"/>
    <x v="0"/>
    <s v="I"/>
    <n v="0"/>
    <n v="0"/>
    <n v="0"/>
    <n v="3"/>
  </r>
  <r>
    <x v="0"/>
    <x v="0"/>
    <s v="WA"/>
    <x v="3"/>
    <n v="2011"/>
    <n v="2011"/>
    <n v="500142299"/>
    <n v="1"/>
    <x v="0"/>
    <s v="I"/>
    <n v="3"/>
    <n v="3"/>
    <n v="0"/>
    <n v="24"/>
  </r>
  <r>
    <x v="0"/>
    <x v="1"/>
    <s v="WA"/>
    <x v="3"/>
    <n v="2011"/>
    <n v="2011"/>
    <n v="500049601"/>
    <n v="1"/>
    <x v="1"/>
    <s v="I"/>
    <n v="0"/>
    <n v="0"/>
    <n v="0"/>
    <n v="27"/>
  </r>
  <r>
    <x v="0"/>
    <x v="0"/>
    <s v="WA"/>
    <x v="3"/>
    <n v="2011"/>
    <n v="2011"/>
    <n v="436320053"/>
    <n v="1"/>
    <x v="0"/>
    <s v="I"/>
    <n v="14"/>
    <n v="14"/>
    <n v="0"/>
    <n v="1"/>
  </r>
  <r>
    <x v="0"/>
    <x v="0"/>
    <s v="WA"/>
    <x v="3"/>
    <n v="2011"/>
    <n v="2011"/>
    <n v="19569359"/>
    <n v="1"/>
    <x v="0"/>
    <s v="I"/>
    <n v="0"/>
    <n v="0"/>
    <n v="0"/>
    <n v="36"/>
  </r>
  <r>
    <x v="0"/>
    <x v="0"/>
    <s v="WA"/>
    <x v="3"/>
    <n v="2011"/>
    <n v="2011"/>
    <n v="18901444"/>
    <n v="3"/>
    <x v="0"/>
    <s v="I"/>
    <n v="93"/>
    <n v="31"/>
    <n v="0"/>
    <n v="560"/>
  </r>
  <r>
    <x v="0"/>
    <x v="0"/>
    <s v="WA"/>
    <x v="3"/>
    <n v="2011"/>
    <n v="2011"/>
    <n v="500237473"/>
    <n v="1"/>
    <x v="0"/>
    <s v="I"/>
    <n v="6"/>
    <n v="6"/>
    <n v="0"/>
    <n v="83"/>
  </r>
  <r>
    <x v="0"/>
    <x v="0"/>
    <s v="WA"/>
    <x v="3"/>
    <n v="2011"/>
    <n v="2011"/>
    <n v="15632382"/>
    <n v="1"/>
    <x v="0"/>
    <s v="I"/>
    <n v="20"/>
    <n v="20"/>
    <n v="0"/>
    <n v="80"/>
  </r>
  <r>
    <x v="0"/>
    <x v="0"/>
    <s v="WA"/>
    <x v="3"/>
    <n v="2011"/>
    <n v="2011"/>
    <n v="500235221"/>
    <n v="1"/>
    <x v="0"/>
    <s v="I"/>
    <n v="0"/>
    <n v="0"/>
    <n v="0"/>
    <n v="30"/>
  </r>
  <r>
    <x v="0"/>
    <x v="0"/>
    <s v="WA"/>
    <x v="3"/>
    <n v="2011"/>
    <n v="2011"/>
    <n v="16128609"/>
    <n v="2"/>
    <x v="0"/>
    <s v="I"/>
    <n v="51"/>
    <n v="25.5"/>
    <n v="0"/>
    <n v="234"/>
  </r>
  <r>
    <x v="0"/>
    <x v="0"/>
    <s v="WA"/>
    <x v="3"/>
    <n v="2011"/>
    <n v="2011"/>
    <n v="18388796"/>
    <n v="1"/>
    <x v="0"/>
    <s v="I"/>
    <n v="0"/>
    <n v="0"/>
    <n v="0"/>
    <n v="1"/>
  </r>
  <r>
    <x v="0"/>
    <x v="1"/>
    <s v="WA"/>
    <x v="3"/>
    <n v="2011"/>
    <n v="2011"/>
    <n v="500045280"/>
    <n v="1"/>
    <x v="1"/>
    <s v="I"/>
    <n v="14"/>
    <n v="14"/>
    <n v="0"/>
    <n v="7"/>
  </r>
  <r>
    <x v="0"/>
    <x v="0"/>
    <s v="WA"/>
    <x v="3"/>
    <n v="2011"/>
    <n v="2011"/>
    <n v="17920375"/>
    <n v="1"/>
    <x v="0"/>
    <s v="I"/>
    <n v="1"/>
    <n v="1"/>
    <n v="0"/>
    <n v="4"/>
  </r>
  <r>
    <x v="0"/>
    <x v="0"/>
    <s v="WA"/>
    <x v="3"/>
    <n v="2011"/>
    <n v="2011"/>
    <n v="18125272"/>
    <n v="1"/>
    <x v="0"/>
    <s v="I"/>
    <n v="27"/>
    <n v="27"/>
    <n v="0"/>
    <n v="50"/>
  </r>
  <r>
    <x v="0"/>
    <x v="0"/>
    <s v="WA"/>
    <x v="3"/>
    <n v="2011"/>
    <n v="2011"/>
    <n v="18287786"/>
    <n v="1"/>
    <x v="0"/>
    <s v="I"/>
    <n v="9"/>
    <n v="9"/>
    <n v="0"/>
    <n v="320"/>
  </r>
  <r>
    <x v="0"/>
    <x v="0"/>
    <s v="WA"/>
    <x v="3"/>
    <n v="2011"/>
    <n v="2011"/>
    <n v="16942835"/>
    <n v="1"/>
    <x v="0"/>
    <s v="I"/>
    <n v="96"/>
    <n v="96"/>
    <n v="0"/>
    <n v="173"/>
  </r>
  <r>
    <x v="0"/>
    <x v="0"/>
    <s v="WA"/>
    <x v="3"/>
    <n v="2011"/>
    <n v="2011"/>
    <n v="500042276"/>
    <n v="1"/>
    <x v="0"/>
    <s v="I"/>
    <n v="7"/>
    <n v="7"/>
    <n v="0"/>
    <n v="342"/>
  </r>
  <r>
    <x v="0"/>
    <x v="0"/>
    <s v="WA"/>
    <x v="3"/>
    <n v="2011"/>
    <n v="2011"/>
    <n v="16292977"/>
    <n v="1"/>
    <x v="2"/>
    <s v="I"/>
    <n v="28"/>
    <n v="28"/>
    <n v="0"/>
    <n v="99880"/>
  </r>
  <r>
    <x v="0"/>
    <x v="0"/>
    <s v="WA"/>
    <x v="3"/>
    <n v="2011"/>
    <n v="2011"/>
    <n v="16439824"/>
    <n v="1"/>
    <x v="0"/>
    <s v="I"/>
    <n v="12"/>
    <n v="12"/>
    <n v="0"/>
    <n v="52"/>
  </r>
  <r>
    <x v="0"/>
    <x v="1"/>
    <s v="WA"/>
    <x v="3"/>
    <n v="2011"/>
    <n v="2011"/>
    <n v="16597373"/>
    <n v="1"/>
    <x v="1"/>
    <s v="I"/>
    <n v="0"/>
    <n v="0"/>
    <n v="0"/>
    <n v="1"/>
  </r>
  <r>
    <x v="0"/>
    <x v="1"/>
    <s v="WA"/>
    <x v="3"/>
    <n v="2011"/>
    <n v="2011"/>
    <n v="15287371"/>
    <n v="1"/>
    <x v="1"/>
    <s v="I"/>
    <n v="14"/>
    <n v="14"/>
    <n v="0"/>
    <n v="15"/>
  </r>
  <r>
    <x v="0"/>
    <x v="0"/>
    <s v="WA"/>
    <x v="3"/>
    <n v="2011"/>
    <n v="2011"/>
    <n v="16896219"/>
    <n v="2"/>
    <x v="0"/>
    <s v="I"/>
    <n v="39"/>
    <n v="19.5"/>
    <n v="0"/>
    <n v="280"/>
  </r>
  <r>
    <x v="0"/>
    <x v="0"/>
    <s v="WA"/>
    <x v="3"/>
    <n v="2011"/>
    <n v="2011"/>
    <n v="17435499"/>
    <n v="2"/>
    <x v="0"/>
    <s v="I"/>
    <n v="33"/>
    <n v="16.5"/>
    <n v="0"/>
    <n v="333"/>
  </r>
  <r>
    <x v="0"/>
    <x v="0"/>
    <s v="WA"/>
    <x v="3"/>
    <n v="2011"/>
    <n v="2011"/>
    <n v="18420244"/>
    <n v="2"/>
    <x v="0"/>
    <s v="I"/>
    <n v="68"/>
    <n v="34"/>
    <n v="0"/>
    <n v="410"/>
  </r>
  <r>
    <x v="0"/>
    <x v="1"/>
    <s v="WA"/>
    <x v="3"/>
    <n v="2011"/>
    <n v="2011"/>
    <n v="16881199"/>
    <n v="3"/>
    <x v="1"/>
    <s v="I"/>
    <n v="69"/>
    <n v="23"/>
    <n v="0"/>
    <n v="13"/>
  </r>
  <r>
    <x v="0"/>
    <x v="1"/>
    <s v="WA"/>
    <x v="3"/>
    <n v="2011"/>
    <n v="2011"/>
    <n v="16239415"/>
    <n v="1"/>
    <x v="1"/>
    <s v="I"/>
    <n v="42"/>
    <n v="42"/>
    <n v="0"/>
    <n v="29"/>
  </r>
  <r>
    <x v="0"/>
    <x v="0"/>
    <s v="WA"/>
    <x v="3"/>
    <n v="2011"/>
    <n v="2011"/>
    <n v="16567921"/>
    <n v="1"/>
    <x v="0"/>
    <s v="I"/>
    <n v="7"/>
    <n v="7"/>
    <n v="0"/>
    <n v="580"/>
  </r>
  <r>
    <x v="0"/>
    <x v="1"/>
    <s v="WA"/>
    <x v="3"/>
    <n v="2011"/>
    <n v="2011"/>
    <n v="437097715"/>
    <n v="1"/>
    <x v="1"/>
    <s v="I"/>
    <n v="23"/>
    <n v="23"/>
    <n v="0"/>
    <n v="7"/>
  </r>
  <r>
    <x v="0"/>
    <x v="1"/>
    <s v="WA"/>
    <x v="3"/>
    <n v="2011"/>
    <n v="2011"/>
    <n v="16017340"/>
    <n v="1"/>
    <x v="1"/>
    <s v="I"/>
    <n v="0"/>
    <n v="0"/>
    <n v="0"/>
    <n v="19"/>
  </r>
  <r>
    <x v="0"/>
    <x v="0"/>
    <s v="WA"/>
    <x v="3"/>
    <n v="2011"/>
    <n v="2011"/>
    <n v="15985594"/>
    <n v="4"/>
    <x v="0"/>
    <s v="I"/>
    <n v="104"/>
    <n v="26"/>
    <n v="0"/>
    <n v="333"/>
  </r>
  <r>
    <x v="0"/>
    <x v="0"/>
    <s v="WA"/>
    <x v="3"/>
    <n v="2011"/>
    <n v="2011"/>
    <n v="500225282"/>
    <n v="1"/>
    <x v="0"/>
    <s v="I"/>
    <n v="18"/>
    <n v="18"/>
    <n v="0"/>
    <n v="226"/>
  </r>
  <r>
    <x v="0"/>
    <x v="1"/>
    <s v="WA"/>
    <x v="3"/>
    <n v="2011"/>
    <n v="2011"/>
    <n v="500002582"/>
    <n v="1"/>
    <x v="1"/>
    <s v="I"/>
    <n v="5"/>
    <n v="5"/>
    <n v="0"/>
    <n v="1"/>
  </r>
  <r>
    <x v="0"/>
    <x v="0"/>
    <s v="WA"/>
    <x v="3"/>
    <n v="2011"/>
    <n v="2011"/>
    <n v="14357340"/>
    <n v="1"/>
    <x v="0"/>
    <s v="I"/>
    <n v="0"/>
    <n v="0"/>
    <n v="0"/>
    <n v="60"/>
  </r>
  <r>
    <x v="0"/>
    <x v="1"/>
    <s v="WA"/>
    <x v="3"/>
    <n v="2011"/>
    <n v="2011"/>
    <n v="15279768"/>
    <n v="1"/>
    <x v="1"/>
    <s v="I"/>
    <n v="20"/>
    <n v="20"/>
    <n v="0"/>
    <n v="6"/>
  </r>
  <r>
    <x v="0"/>
    <x v="0"/>
    <s v="WA"/>
    <x v="3"/>
    <n v="2011"/>
    <n v="2011"/>
    <n v="19955347"/>
    <n v="1"/>
    <x v="0"/>
    <s v="I"/>
    <n v="0"/>
    <n v="0"/>
    <n v="0"/>
    <n v="47"/>
  </r>
  <r>
    <x v="0"/>
    <x v="0"/>
    <s v="WA"/>
    <x v="3"/>
    <n v="2011"/>
    <n v="2011"/>
    <n v="17638546"/>
    <n v="1"/>
    <x v="0"/>
    <s v="I"/>
    <n v="3"/>
    <n v="3"/>
    <n v="0"/>
    <n v="19"/>
  </r>
  <r>
    <x v="0"/>
    <x v="0"/>
    <s v="WA"/>
    <x v="3"/>
    <n v="2011"/>
    <n v="2011"/>
    <n v="500240681"/>
    <n v="1"/>
    <x v="0"/>
    <s v="I"/>
    <n v="30"/>
    <n v="30"/>
    <n v="0"/>
    <n v="87"/>
  </r>
  <r>
    <x v="0"/>
    <x v="1"/>
    <s v="WA"/>
    <x v="3"/>
    <n v="2011"/>
    <n v="2011"/>
    <n v="18660609"/>
    <n v="1"/>
    <x v="1"/>
    <s v="I"/>
    <n v="0"/>
    <n v="0"/>
    <n v="0"/>
    <n v="2"/>
  </r>
  <r>
    <x v="0"/>
    <x v="1"/>
    <s v="WA"/>
    <x v="3"/>
    <n v="2011"/>
    <n v="2011"/>
    <n v="446350057"/>
    <n v="1"/>
    <x v="1"/>
    <s v="I"/>
    <n v="0"/>
    <n v="0"/>
    <n v="0"/>
    <n v="2"/>
  </r>
  <r>
    <x v="0"/>
    <x v="0"/>
    <s v="WA"/>
    <x v="3"/>
    <n v="2011"/>
    <n v="2011"/>
    <n v="19046286"/>
    <n v="1"/>
    <x v="0"/>
    <s v="I"/>
    <n v="25"/>
    <n v="25"/>
    <n v="0"/>
    <n v="10"/>
  </r>
  <r>
    <x v="0"/>
    <x v="1"/>
    <s v="WA"/>
    <x v="3"/>
    <n v="2011"/>
    <n v="2011"/>
    <n v="500077588"/>
    <n v="1"/>
    <x v="1"/>
    <s v="I"/>
    <n v="12"/>
    <n v="12"/>
    <n v="0"/>
    <n v="5"/>
  </r>
  <r>
    <x v="0"/>
    <x v="0"/>
    <s v="WA"/>
    <x v="3"/>
    <n v="2011"/>
    <n v="2011"/>
    <n v="15893701"/>
    <n v="3"/>
    <x v="0"/>
    <s v="I"/>
    <n v="88"/>
    <n v="29.333333333333336"/>
    <n v="0"/>
    <n v="580"/>
  </r>
  <r>
    <x v="0"/>
    <x v="0"/>
    <s v="WA"/>
    <x v="3"/>
    <n v="2011"/>
    <n v="2011"/>
    <n v="19122170"/>
    <n v="1"/>
    <x v="0"/>
    <s v="I"/>
    <n v="0"/>
    <n v="0"/>
    <n v="0"/>
    <n v="100"/>
  </r>
  <r>
    <x v="0"/>
    <x v="1"/>
    <s v="WA"/>
    <x v="3"/>
    <n v="2011"/>
    <n v="2011"/>
    <n v="500246982"/>
    <n v="2"/>
    <x v="1"/>
    <s v="I"/>
    <n v="60"/>
    <n v="30"/>
    <n v="0"/>
    <n v="24"/>
  </r>
  <r>
    <x v="0"/>
    <x v="0"/>
    <s v="WA"/>
    <x v="3"/>
    <n v="2011"/>
    <n v="2011"/>
    <n v="17924637"/>
    <n v="2"/>
    <x v="0"/>
    <s v="I"/>
    <n v="42"/>
    <n v="21"/>
    <n v="0"/>
    <n v="410"/>
  </r>
  <r>
    <x v="0"/>
    <x v="0"/>
    <s v="WA"/>
    <x v="3"/>
    <n v="2011"/>
    <n v="2011"/>
    <n v="18080702"/>
    <n v="2"/>
    <x v="0"/>
    <s v="I"/>
    <n v="33"/>
    <n v="16.5"/>
    <n v="0"/>
    <n v="330"/>
  </r>
  <r>
    <x v="0"/>
    <x v="1"/>
    <s v="WA"/>
    <x v="3"/>
    <n v="2011"/>
    <n v="2011"/>
    <n v="17912086"/>
    <n v="1"/>
    <x v="1"/>
    <s v="I"/>
    <n v="12"/>
    <n v="12"/>
    <n v="0"/>
    <n v="1"/>
  </r>
  <r>
    <x v="0"/>
    <x v="0"/>
    <s v="WA"/>
    <x v="3"/>
    <n v="2011"/>
    <n v="2011"/>
    <n v="500200283"/>
    <n v="3"/>
    <x v="0"/>
    <s v="I"/>
    <n v="71"/>
    <n v="23.666666666666664"/>
    <n v="0"/>
    <n v="187"/>
  </r>
  <r>
    <x v="0"/>
    <x v="1"/>
    <s v="WA"/>
    <x v="3"/>
    <n v="2011"/>
    <n v="2011"/>
    <n v="500189186"/>
    <n v="3"/>
    <x v="1"/>
    <s v="I"/>
    <n v="68"/>
    <n v="22.666666666666664"/>
    <n v="0"/>
    <n v="27"/>
  </r>
  <r>
    <x v="1"/>
    <x v="0"/>
    <s v="WA"/>
    <x v="3"/>
    <n v="2011"/>
    <n v="2011"/>
    <n v="500185388"/>
    <n v="2"/>
    <x v="0"/>
    <s v="I"/>
    <n v="44"/>
    <n v="22"/>
    <n v="0"/>
    <n v="160"/>
  </r>
  <r>
    <x v="0"/>
    <x v="0"/>
    <s v="WA"/>
    <x v="3"/>
    <n v="2011"/>
    <n v="2011"/>
    <n v="16290198"/>
    <n v="1"/>
    <x v="0"/>
    <s v="I"/>
    <n v="0"/>
    <n v="0"/>
    <n v="0"/>
    <n v="170"/>
  </r>
  <r>
    <x v="0"/>
    <x v="0"/>
    <s v="WA"/>
    <x v="3"/>
    <n v="2011"/>
    <n v="2011"/>
    <n v="16021443"/>
    <n v="1"/>
    <x v="0"/>
    <s v="I"/>
    <n v="3"/>
    <n v="3"/>
    <n v="0"/>
    <n v="60"/>
  </r>
  <r>
    <x v="0"/>
    <x v="0"/>
    <s v="WA"/>
    <x v="3"/>
    <n v="2011"/>
    <n v="2011"/>
    <n v="500177638"/>
    <n v="2"/>
    <x v="0"/>
    <s v="I"/>
    <n v="44"/>
    <n v="22"/>
    <n v="0"/>
    <n v="122"/>
  </r>
  <r>
    <x v="0"/>
    <x v="1"/>
    <s v="WA"/>
    <x v="3"/>
    <n v="2011"/>
    <n v="2011"/>
    <n v="500173972"/>
    <n v="2"/>
    <x v="1"/>
    <s v="I"/>
    <n v="46"/>
    <n v="23"/>
    <n v="0"/>
    <n v="9"/>
  </r>
  <r>
    <x v="0"/>
    <x v="1"/>
    <s v="WA"/>
    <x v="3"/>
    <n v="2011"/>
    <n v="2011"/>
    <n v="500202823"/>
    <n v="1"/>
    <x v="1"/>
    <s v="I"/>
    <n v="22"/>
    <n v="22"/>
    <n v="0"/>
    <n v="4"/>
  </r>
  <r>
    <x v="0"/>
    <x v="1"/>
    <s v="WA"/>
    <x v="3"/>
    <n v="2011"/>
    <n v="2011"/>
    <n v="14451392"/>
    <n v="1"/>
    <x v="1"/>
    <s v="I"/>
    <n v="30"/>
    <n v="30"/>
    <n v="0"/>
    <n v="1"/>
  </r>
  <r>
    <x v="0"/>
    <x v="1"/>
    <s v="WA"/>
    <x v="3"/>
    <n v="2011"/>
    <n v="2011"/>
    <n v="427334459"/>
    <n v="1"/>
    <x v="1"/>
    <s v="I"/>
    <n v="31"/>
    <n v="31"/>
    <n v="0"/>
    <n v="4"/>
  </r>
  <r>
    <x v="0"/>
    <x v="0"/>
    <s v="WA"/>
    <x v="3"/>
    <n v="2011"/>
    <n v="2011"/>
    <n v="500030693"/>
    <n v="1"/>
    <x v="0"/>
    <s v="I"/>
    <n v="26"/>
    <n v="26"/>
    <n v="0"/>
    <n v="59"/>
  </r>
  <r>
    <x v="0"/>
    <x v="0"/>
    <s v="WA"/>
    <x v="3"/>
    <n v="2011"/>
    <n v="2011"/>
    <n v="14761199"/>
    <n v="3"/>
    <x v="0"/>
    <s v="I"/>
    <n v="93"/>
    <n v="31"/>
    <n v="0"/>
    <n v="350"/>
  </r>
  <r>
    <x v="0"/>
    <x v="0"/>
    <s v="WA"/>
    <x v="3"/>
    <n v="2011"/>
    <n v="2011"/>
    <n v="14898262"/>
    <n v="2"/>
    <x v="0"/>
    <s v="I"/>
    <n v="50"/>
    <n v="25"/>
    <n v="0"/>
    <n v="240"/>
  </r>
  <r>
    <x v="0"/>
    <x v="0"/>
    <s v="WA"/>
    <x v="3"/>
    <n v="2011"/>
    <n v="2011"/>
    <n v="15814085"/>
    <n v="1"/>
    <x v="0"/>
    <s v="I"/>
    <n v="10"/>
    <n v="10"/>
    <n v="0"/>
    <n v="14"/>
  </r>
  <r>
    <x v="0"/>
    <x v="0"/>
    <s v="WA"/>
    <x v="3"/>
    <n v="2011"/>
    <n v="2011"/>
    <n v="500093538"/>
    <n v="2"/>
    <x v="0"/>
    <s v="I"/>
    <n v="62"/>
    <n v="31"/>
    <n v="0"/>
    <n v="106"/>
  </r>
  <r>
    <x v="0"/>
    <x v="0"/>
    <s v="WA"/>
    <x v="3"/>
    <n v="2011"/>
    <n v="2011"/>
    <n v="14450884"/>
    <n v="4"/>
    <x v="0"/>
    <s v="I"/>
    <n v="113"/>
    <n v="28.25"/>
    <n v="0"/>
    <n v="269"/>
  </r>
  <r>
    <x v="0"/>
    <x v="0"/>
    <s v="WA"/>
    <x v="3"/>
    <n v="2011"/>
    <n v="2011"/>
    <n v="500030694"/>
    <n v="1"/>
    <x v="0"/>
    <s v="I"/>
    <n v="8"/>
    <n v="8"/>
    <n v="0"/>
    <n v="32"/>
  </r>
  <r>
    <x v="0"/>
    <x v="0"/>
    <s v="WA"/>
    <x v="3"/>
    <n v="2011"/>
    <n v="2011"/>
    <n v="19899421"/>
    <n v="3"/>
    <x v="0"/>
    <s v="I"/>
    <n v="75"/>
    <n v="25"/>
    <n v="0"/>
    <n v="464"/>
  </r>
  <r>
    <x v="0"/>
    <x v="0"/>
    <s v="WA"/>
    <x v="3"/>
    <n v="2011"/>
    <n v="2011"/>
    <n v="18987073"/>
    <n v="1"/>
    <x v="0"/>
    <s v="I"/>
    <n v="0"/>
    <n v="0"/>
    <n v="0"/>
    <n v="69"/>
  </r>
  <r>
    <x v="0"/>
    <x v="0"/>
    <s v="WA"/>
    <x v="3"/>
    <n v="2011"/>
    <n v="2011"/>
    <n v="19873544"/>
    <n v="2"/>
    <x v="0"/>
    <s v="I"/>
    <n v="35"/>
    <n v="17.5"/>
    <n v="0"/>
    <n v="62"/>
  </r>
  <r>
    <x v="0"/>
    <x v="0"/>
    <s v="WA"/>
    <x v="3"/>
    <n v="2011"/>
    <n v="2011"/>
    <n v="17659534"/>
    <n v="1"/>
    <x v="0"/>
    <s v="I"/>
    <n v="0"/>
    <n v="0"/>
    <n v="0"/>
    <n v="61"/>
  </r>
  <r>
    <x v="0"/>
    <x v="0"/>
    <s v="WA"/>
    <x v="3"/>
    <n v="2011"/>
    <n v="2011"/>
    <n v="18221648"/>
    <n v="3"/>
    <x v="0"/>
    <s v="I"/>
    <n v="64"/>
    <n v="21.333333333333332"/>
    <n v="0"/>
    <n v="122"/>
  </r>
  <r>
    <x v="0"/>
    <x v="0"/>
    <s v="WA"/>
    <x v="3"/>
    <n v="2011"/>
    <n v="2011"/>
    <n v="19249617"/>
    <n v="1"/>
    <x v="0"/>
    <s v="I"/>
    <n v="3"/>
    <n v="3"/>
    <n v="0"/>
    <n v="60"/>
  </r>
  <r>
    <x v="0"/>
    <x v="0"/>
    <s v="WA"/>
    <x v="3"/>
    <n v="2011"/>
    <n v="2011"/>
    <n v="17631275"/>
    <n v="1"/>
    <x v="0"/>
    <s v="I"/>
    <n v="0"/>
    <n v="0"/>
    <n v="0"/>
    <n v="7"/>
  </r>
  <r>
    <x v="0"/>
    <x v="0"/>
    <s v="WA"/>
    <x v="3"/>
    <n v="2011"/>
    <n v="2011"/>
    <n v="19911461"/>
    <n v="1"/>
    <x v="0"/>
    <s v="I"/>
    <n v="0"/>
    <n v="0"/>
    <n v="0"/>
    <n v="10"/>
  </r>
  <r>
    <x v="0"/>
    <x v="0"/>
    <s v="WA"/>
    <x v="3"/>
    <n v="2011"/>
    <n v="2011"/>
    <n v="16422647"/>
    <n v="1"/>
    <x v="0"/>
    <s v="I"/>
    <n v="0"/>
    <n v="0"/>
    <n v="0"/>
    <n v="44"/>
  </r>
  <r>
    <x v="0"/>
    <x v="0"/>
    <s v="WA"/>
    <x v="3"/>
    <n v="2011"/>
    <n v="2011"/>
    <n v="18101619"/>
    <n v="1"/>
    <x v="0"/>
    <s v="I"/>
    <n v="0"/>
    <n v="0"/>
    <n v="0"/>
    <n v="27"/>
  </r>
  <r>
    <x v="0"/>
    <x v="0"/>
    <s v="WA"/>
    <x v="3"/>
    <n v="2011"/>
    <n v="2011"/>
    <n v="500109440"/>
    <n v="1"/>
    <x v="0"/>
    <s v="I"/>
    <n v="0"/>
    <n v="0"/>
    <n v="0"/>
    <n v="20"/>
  </r>
  <r>
    <x v="0"/>
    <x v="0"/>
    <s v="WA"/>
    <x v="3"/>
    <n v="2011"/>
    <n v="2011"/>
    <n v="500235244"/>
    <n v="1"/>
    <x v="0"/>
    <s v="I"/>
    <n v="0"/>
    <n v="0"/>
    <n v="0"/>
    <n v="3"/>
  </r>
  <r>
    <x v="0"/>
    <x v="0"/>
    <s v="WA"/>
    <x v="3"/>
    <n v="2011"/>
    <n v="2011"/>
    <n v="17674238"/>
    <n v="2"/>
    <x v="0"/>
    <s v="I"/>
    <n v="62"/>
    <n v="31"/>
    <n v="0"/>
    <n v="60"/>
  </r>
  <r>
    <x v="0"/>
    <x v="1"/>
    <s v="WA"/>
    <x v="3"/>
    <n v="2011"/>
    <n v="2011"/>
    <n v="17436820"/>
    <n v="1"/>
    <x v="1"/>
    <s v="I"/>
    <n v="21"/>
    <n v="21"/>
    <n v="0"/>
    <n v="6"/>
  </r>
  <r>
    <x v="0"/>
    <x v="0"/>
    <s v="WA"/>
    <x v="3"/>
    <n v="2011"/>
    <n v="2011"/>
    <n v="18265199"/>
    <n v="1"/>
    <x v="0"/>
    <s v="I"/>
    <n v="21"/>
    <n v="21"/>
    <n v="0"/>
    <n v="5"/>
  </r>
  <r>
    <x v="0"/>
    <x v="0"/>
    <s v="WA"/>
    <x v="3"/>
    <n v="2011"/>
    <n v="2011"/>
    <n v="17704970"/>
    <n v="1"/>
    <x v="0"/>
    <s v="I"/>
    <n v="0"/>
    <n v="0"/>
    <n v="0"/>
    <n v="90"/>
  </r>
  <r>
    <x v="0"/>
    <x v="0"/>
    <s v="WA"/>
    <x v="3"/>
    <n v="2011"/>
    <n v="2011"/>
    <n v="500120812"/>
    <n v="1"/>
    <x v="0"/>
    <s v="I"/>
    <n v="0"/>
    <n v="0"/>
    <n v="0"/>
    <n v="22"/>
  </r>
  <r>
    <x v="0"/>
    <x v="0"/>
    <s v="WA"/>
    <x v="3"/>
    <n v="2011"/>
    <n v="2011"/>
    <n v="17437301"/>
    <n v="1"/>
    <x v="0"/>
    <s v="I"/>
    <n v="7"/>
    <n v="7"/>
    <n v="0"/>
    <n v="10"/>
  </r>
  <r>
    <x v="0"/>
    <x v="0"/>
    <s v="WA"/>
    <x v="3"/>
    <n v="2011"/>
    <n v="2011"/>
    <n v="16398884"/>
    <n v="1"/>
    <x v="0"/>
    <s v="I"/>
    <n v="7"/>
    <n v="7"/>
    <n v="0"/>
    <n v="183"/>
  </r>
  <r>
    <x v="0"/>
    <x v="1"/>
    <s v="WA"/>
    <x v="3"/>
    <n v="2011"/>
    <n v="2011"/>
    <n v="15928228"/>
    <n v="1"/>
    <x v="1"/>
    <s v="I"/>
    <n v="31"/>
    <n v="31"/>
    <n v="0"/>
    <n v="3"/>
  </r>
  <r>
    <x v="0"/>
    <x v="0"/>
    <s v="WA"/>
    <x v="3"/>
    <n v="2011"/>
    <n v="2011"/>
    <n v="17115782"/>
    <n v="2"/>
    <x v="0"/>
    <s v="I"/>
    <n v="38"/>
    <n v="19"/>
    <n v="0"/>
    <n v="140"/>
  </r>
  <r>
    <x v="0"/>
    <x v="0"/>
    <s v="WA"/>
    <x v="3"/>
    <n v="2011"/>
    <n v="2011"/>
    <n v="500088148"/>
    <n v="1"/>
    <x v="0"/>
    <s v="I"/>
    <n v="0"/>
    <n v="0"/>
    <n v="0"/>
    <n v="78"/>
  </r>
  <r>
    <x v="0"/>
    <x v="1"/>
    <s v="WA"/>
    <x v="3"/>
    <n v="2011"/>
    <n v="2011"/>
    <n v="368841639"/>
    <n v="1"/>
    <x v="1"/>
    <s v="I"/>
    <n v="9"/>
    <n v="9"/>
    <n v="0"/>
    <n v="1"/>
  </r>
  <r>
    <x v="0"/>
    <x v="0"/>
    <s v="WA"/>
    <x v="3"/>
    <n v="2011"/>
    <n v="2011"/>
    <n v="15162024"/>
    <n v="1"/>
    <x v="0"/>
    <s v="I"/>
    <n v="34"/>
    <n v="34"/>
    <n v="0"/>
    <n v="430"/>
  </r>
  <r>
    <x v="0"/>
    <x v="1"/>
    <s v="WA"/>
    <x v="3"/>
    <n v="2011"/>
    <n v="2011"/>
    <n v="417916852"/>
    <n v="2"/>
    <x v="1"/>
    <s v="I"/>
    <n v="34"/>
    <n v="17"/>
    <n v="0"/>
    <n v="3"/>
  </r>
  <r>
    <x v="0"/>
    <x v="1"/>
    <s v="WA"/>
    <x v="3"/>
    <n v="2011"/>
    <n v="2011"/>
    <n v="386294439"/>
    <n v="1"/>
    <x v="1"/>
    <s v="I"/>
    <n v="13"/>
    <n v="13"/>
    <n v="0"/>
    <n v="7"/>
  </r>
  <r>
    <x v="0"/>
    <x v="0"/>
    <s v="WA"/>
    <x v="3"/>
    <n v="2011"/>
    <n v="2011"/>
    <n v="16284764"/>
    <n v="1"/>
    <x v="0"/>
    <s v="I"/>
    <n v="29"/>
    <n v="29"/>
    <n v="0"/>
    <n v="10"/>
  </r>
  <r>
    <x v="0"/>
    <x v="0"/>
    <s v="WA"/>
    <x v="3"/>
    <n v="2011"/>
    <n v="2011"/>
    <n v="15759690"/>
    <n v="1"/>
    <x v="0"/>
    <s v="I"/>
    <n v="1"/>
    <n v="1"/>
    <n v="0"/>
    <n v="30"/>
  </r>
  <r>
    <x v="0"/>
    <x v="0"/>
    <s v="WA"/>
    <x v="3"/>
    <n v="2011"/>
    <n v="2011"/>
    <n v="16122452"/>
    <n v="1"/>
    <x v="0"/>
    <s v="I"/>
    <n v="32"/>
    <n v="32"/>
    <n v="0"/>
    <n v="94"/>
  </r>
  <r>
    <x v="0"/>
    <x v="0"/>
    <s v="WA"/>
    <x v="3"/>
    <n v="2011"/>
    <n v="2011"/>
    <n v="14382821"/>
    <n v="1"/>
    <x v="0"/>
    <s v="I"/>
    <n v="9"/>
    <n v="9"/>
    <n v="0"/>
    <n v="5"/>
  </r>
  <r>
    <x v="0"/>
    <x v="0"/>
    <s v="WA"/>
    <x v="3"/>
    <n v="2011"/>
    <n v="2011"/>
    <n v="18014750"/>
    <n v="1"/>
    <x v="0"/>
    <s v="I"/>
    <n v="27"/>
    <n v="27"/>
    <n v="0"/>
    <n v="70"/>
  </r>
  <r>
    <x v="0"/>
    <x v="0"/>
    <s v="WA"/>
    <x v="3"/>
    <n v="2011"/>
    <n v="2011"/>
    <n v="17638022"/>
    <n v="1"/>
    <x v="0"/>
    <s v="I"/>
    <n v="17"/>
    <n v="17"/>
    <n v="0"/>
    <n v="78"/>
  </r>
  <r>
    <x v="0"/>
    <x v="0"/>
    <s v="WA"/>
    <x v="3"/>
    <n v="2011"/>
    <n v="2011"/>
    <n v="14358283"/>
    <n v="1"/>
    <x v="0"/>
    <s v="I"/>
    <n v="0"/>
    <n v="0"/>
    <n v="0"/>
    <n v="710"/>
  </r>
  <r>
    <x v="0"/>
    <x v="0"/>
    <s v="WA"/>
    <x v="3"/>
    <n v="2011"/>
    <n v="2011"/>
    <n v="500038453"/>
    <n v="1"/>
    <x v="0"/>
    <s v="I"/>
    <n v="0"/>
    <n v="0"/>
    <n v="0"/>
    <n v="4"/>
  </r>
  <r>
    <x v="0"/>
    <x v="1"/>
    <s v="WA"/>
    <x v="3"/>
    <n v="2011"/>
    <n v="2011"/>
    <n v="16154245"/>
    <n v="1"/>
    <x v="1"/>
    <s v="I"/>
    <n v="21"/>
    <n v="21"/>
    <n v="0"/>
    <n v="4"/>
  </r>
  <r>
    <x v="0"/>
    <x v="0"/>
    <s v="WA"/>
    <x v="3"/>
    <n v="2011"/>
    <n v="2011"/>
    <n v="14133058"/>
    <n v="1"/>
    <x v="0"/>
    <s v="I"/>
    <n v="1"/>
    <n v="1"/>
    <n v="0"/>
    <n v="1"/>
  </r>
  <r>
    <x v="0"/>
    <x v="0"/>
    <s v="WA"/>
    <x v="3"/>
    <n v="2011"/>
    <n v="2011"/>
    <n v="14573512"/>
    <n v="1"/>
    <x v="0"/>
    <s v="I"/>
    <n v="31"/>
    <n v="31"/>
    <n v="0"/>
    <n v="170"/>
  </r>
  <r>
    <x v="0"/>
    <x v="0"/>
    <s v="WA"/>
    <x v="3"/>
    <n v="2011"/>
    <n v="2011"/>
    <n v="500269077"/>
    <n v="2"/>
    <x v="0"/>
    <s v="I"/>
    <n v="36"/>
    <n v="18"/>
    <n v="0"/>
    <n v="64"/>
  </r>
  <r>
    <x v="0"/>
    <x v="0"/>
    <s v="WA"/>
    <x v="3"/>
    <n v="2011"/>
    <n v="2011"/>
    <n v="19958127"/>
    <n v="4"/>
    <x v="0"/>
    <s v="I"/>
    <n v="110"/>
    <n v="27.5"/>
    <n v="0"/>
    <n v="1040"/>
  </r>
  <r>
    <x v="0"/>
    <x v="1"/>
    <s v="WA"/>
    <x v="3"/>
    <n v="2011"/>
    <n v="2011"/>
    <n v="16170234"/>
    <n v="3"/>
    <x v="1"/>
    <s v="I"/>
    <n v="88"/>
    <n v="29.333333333333336"/>
    <n v="0"/>
    <n v="14"/>
  </r>
  <r>
    <x v="0"/>
    <x v="0"/>
    <s v="WA"/>
    <x v="3"/>
    <n v="2011"/>
    <n v="2011"/>
    <n v="19701327"/>
    <n v="1"/>
    <x v="0"/>
    <s v="I"/>
    <n v="8"/>
    <n v="8"/>
    <n v="0"/>
    <n v="10"/>
  </r>
  <r>
    <x v="0"/>
    <x v="0"/>
    <s v="WA"/>
    <x v="3"/>
    <n v="2011"/>
    <n v="2011"/>
    <n v="500272462"/>
    <n v="1"/>
    <x v="0"/>
    <s v="I"/>
    <n v="0"/>
    <n v="0"/>
    <n v="0"/>
    <n v="2"/>
  </r>
  <r>
    <x v="0"/>
    <x v="0"/>
    <s v="WA"/>
    <x v="3"/>
    <n v="2011"/>
    <n v="2011"/>
    <n v="17411723"/>
    <n v="1"/>
    <x v="0"/>
    <s v="I"/>
    <n v="30"/>
    <n v="30"/>
    <n v="0"/>
    <n v="10"/>
  </r>
  <r>
    <x v="0"/>
    <x v="0"/>
    <s v="WA"/>
    <x v="3"/>
    <n v="2011"/>
    <n v="2011"/>
    <n v="19019295"/>
    <n v="1"/>
    <x v="0"/>
    <s v="I"/>
    <n v="28"/>
    <n v="28"/>
    <n v="0"/>
    <n v="72"/>
  </r>
  <r>
    <x v="0"/>
    <x v="0"/>
    <s v="WA"/>
    <x v="3"/>
    <n v="2011"/>
    <n v="2011"/>
    <n v="18012894"/>
    <n v="1"/>
    <x v="0"/>
    <s v="I"/>
    <n v="0"/>
    <n v="0"/>
    <n v="0"/>
    <n v="60"/>
  </r>
  <r>
    <x v="0"/>
    <x v="0"/>
    <s v="WA"/>
    <x v="3"/>
    <n v="2011"/>
    <n v="2011"/>
    <n v="17424852"/>
    <n v="1"/>
    <x v="0"/>
    <s v="I"/>
    <n v="0"/>
    <n v="0"/>
    <n v="0"/>
    <n v="54"/>
  </r>
  <r>
    <x v="0"/>
    <x v="1"/>
    <s v="WA"/>
    <x v="3"/>
    <n v="2011"/>
    <n v="2011"/>
    <n v="17489008"/>
    <n v="3"/>
    <x v="1"/>
    <s v="I"/>
    <n v="69"/>
    <n v="23"/>
    <n v="0"/>
    <n v="14"/>
  </r>
  <r>
    <x v="0"/>
    <x v="0"/>
    <s v="WA"/>
    <x v="3"/>
    <n v="2011"/>
    <n v="2011"/>
    <n v="500249083"/>
    <n v="1"/>
    <x v="0"/>
    <s v="I"/>
    <n v="0"/>
    <n v="0"/>
    <n v="0"/>
    <n v="25"/>
  </r>
  <r>
    <x v="1"/>
    <x v="1"/>
    <s v="WA"/>
    <x v="3"/>
    <n v="2011"/>
    <n v="2011"/>
    <n v="17403317"/>
    <n v="3"/>
    <x v="1"/>
    <s v="I"/>
    <n v="77"/>
    <n v="25.666666666666668"/>
    <n v="0"/>
    <n v="22"/>
  </r>
  <r>
    <x v="0"/>
    <x v="0"/>
    <s v="WA"/>
    <x v="3"/>
    <n v="2011"/>
    <n v="2011"/>
    <n v="17793837"/>
    <n v="2"/>
    <x v="0"/>
    <s v="I"/>
    <n v="46"/>
    <n v="23"/>
    <n v="0"/>
    <n v="310"/>
  </r>
  <r>
    <x v="0"/>
    <x v="0"/>
    <s v="WA"/>
    <x v="3"/>
    <n v="2011"/>
    <n v="2011"/>
    <n v="16471118"/>
    <n v="1"/>
    <x v="0"/>
    <s v="I"/>
    <n v="8"/>
    <n v="8"/>
    <n v="0"/>
    <n v="170"/>
  </r>
  <r>
    <x v="0"/>
    <x v="1"/>
    <s v="WA"/>
    <x v="3"/>
    <n v="2011"/>
    <n v="2011"/>
    <n v="16260232"/>
    <n v="1"/>
    <x v="1"/>
    <s v="I"/>
    <n v="13"/>
    <n v="13"/>
    <n v="0"/>
    <n v="2"/>
  </r>
  <r>
    <x v="0"/>
    <x v="0"/>
    <s v="WA"/>
    <x v="3"/>
    <n v="2011"/>
    <n v="2011"/>
    <n v="14912516"/>
    <n v="1"/>
    <x v="0"/>
    <s v="I"/>
    <n v="28"/>
    <n v="28"/>
    <n v="0"/>
    <n v="10"/>
  </r>
  <r>
    <x v="0"/>
    <x v="1"/>
    <s v="WA"/>
    <x v="3"/>
    <n v="2011"/>
    <n v="2011"/>
    <n v="16804123"/>
    <n v="1"/>
    <x v="1"/>
    <s v="I"/>
    <n v="0"/>
    <n v="0"/>
    <n v="0"/>
    <n v="1"/>
  </r>
  <r>
    <x v="0"/>
    <x v="1"/>
    <s v="WA"/>
    <x v="3"/>
    <n v="2011"/>
    <n v="2011"/>
    <n v="15982078"/>
    <n v="1"/>
    <x v="1"/>
    <s v="I"/>
    <n v="5"/>
    <n v="5"/>
    <n v="0"/>
    <n v="2"/>
  </r>
  <r>
    <x v="0"/>
    <x v="0"/>
    <s v="WA"/>
    <x v="3"/>
    <n v="2011"/>
    <n v="2011"/>
    <n v="15490108"/>
    <n v="1"/>
    <x v="0"/>
    <s v="I"/>
    <n v="33"/>
    <n v="33"/>
    <n v="0"/>
    <n v="53"/>
  </r>
  <r>
    <x v="0"/>
    <x v="1"/>
    <s v="WA"/>
    <x v="3"/>
    <n v="2011"/>
    <n v="2011"/>
    <n v="15111233"/>
    <n v="3"/>
    <x v="1"/>
    <s v="I"/>
    <n v="69"/>
    <n v="23"/>
    <n v="0"/>
    <n v="22"/>
  </r>
  <r>
    <x v="0"/>
    <x v="0"/>
    <s v="WA"/>
    <x v="3"/>
    <n v="2011"/>
    <n v="2011"/>
    <n v="14142775"/>
    <n v="2"/>
    <x v="0"/>
    <s v="I"/>
    <n v="63"/>
    <n v="31.5"/>
    <n v="0"/>
    <n v="140"/>
  </r>
  <r>
    <x v="0"/>
    <x v="0"/>
    <s v="WA"/>
    <x v="3"/>
    <n v="2011"/>
    <n v="2011"/>
    <n v="15070242"/>
    <n v="1"/>
    <x v="0"/>
    <s v="I"/>
    <n v="15"/>
    <n v="15"/>
    <n v="0"/>
    <n v="30"/>
  </r>
  <r>
    <x v="1"/>
    <x v="0"/>
    <s v="WA"/>
    <x v="3"/>
    <n v="2011"/>
    <n v="2011"/>
    <n v="14419335"/>
    <n v="1"/>
    <x v="0"/>
    <s v="I"/>
    <n v="34"/>
    <n v="34"/>
    <n v="0"/>
    <n v="40"/>
  </r>
  <r>
    <x v="0"/>
    <x v="1"/>
    <s v="WA"/>
    <x v="3"/>
    <n v="2011"/>
    <n v="2011"/>
    <n v="14691537"/>
    <n v="1"/>
    <x v="1"/>
    <s v="I"/>
    <n v="4"/>
    <n v="4"/>
    <n v="0"/>
    <n v="3"/>
  </r>
  <r>
    <x v="0"/>
    <x v="1"/>
    <s v="WA"/>
    <x v="3"/>
    <n v="2011"/>
    <n v="2011"/>
    <n v="500109196"/>
    <n v="1"/>
    <x v="1"/>
    <s v="I"/>
    <n v="1"/>
    <n v="1"/>
    <n v="0"/>
    <n v="4"/>
  </r>
  <r>
    <x v="0"/>
    <x v="1"/>
    <s v="WA"/>
    <x v="3"/>
    <n v="2011"/>
    <n v="2011"/>
    <n v="500188687"/>
    <n v="2"/>
    <x v="1"/>
    <s v="I"/>
    <n v="39"/>
    <n v="19.5"/>
    <n v="0"/>
    <n v="9"/>
  </r>
  <r>
    <x v="0"/>
    <x v="0"/>
    <s v="WA"/>
    <x v="3"/>
    <n v="2011"/>
    <n v="2011"/>
    <n v="19278168"/>
    <n v="2"/>
    <x v="0"/>
    <s v="I"/>
    <n v="63"/>
    <n v="31.5"/>
    <n v="0"/>
    <n v="150"/>
  </r>
  <r>
    <x v="0"/>
    <x v="0"/>
    <s v="WA"/>
    <x v="3"/>
    <n v="2011"/>
    <n v="2011"/>
    <n v="15556725"/>
    <n v="1"/>
    <x v="0"/>
    <s v="I"/>
    <n v="13"/>
    <n v="13"/>
    <n v="0"/>
    <n v="34"/>
  </r>
  <r>
    <x v="0"/>
    <x v="0"/>
    <s v="WA"/>
    <x v="3"/>
    <n v="2011"/>
    <n v="2011"/>
    <n v="16419812"/>
    <n v="1"/>
    <x v="0"/>
    <s v="I"/>
    <n v="15"/>
    <n v="15"/>
    <n v="0"/>
    <n v="9"/>
  </r>
  <r>
    <x v="0"/>
    <x v="0"/>
    <s v="WA"/>
    <x v="3"/>
    <n v="2011"/>
    <n v="2011"/>
    <n v="16758003"/>
    <n v="1"/>
    <x v="0"/>
    <s v="I"/>
    <n v="0"/>
    <n v="0"/>
    <n v="0"/>
    <n v="10"/>
  </r>
  <r>
    <x v="0"/>
    <x v="1"/>
    <s v="WA"/>
    <x v="3"/>
    <n v="2011"/>
    <n v="2011"/>
    <n v="500124321"/>
    <n v="3"/>
    <x v="1"/>
    <s v="I"/>
    <n v="72"/>
    <n v="24"/>
    <n v="0"/>
    <n v="9"/>
  </r>
  <r>
    <x v="0"/>
    <x v="0"/>
    <s v="WA"/>
    <x v="3"/>
    <n v="2011"/>
    <n v="2011"/>
    <n v="18994139"/>
    <n v="1"/>
    <x v="0"/>
    <s v="I"/>
    <n v="3"/>
    <n v="3"/>
    <n v="0"/>
    <n v="13"/>
  </r>
  <r>
    <x v="0"/>
    <x v="0"/>
    <s v="WA"/>
    <x v="3"/>
    <n v="2011"/>
    <n v="2011"/>
    <n v="19201350"/>
    <n v="1"/>
    <x v="0"/>
    <s v="I"/>
    <n v="0"/>
    <n v="0"/>
    <n v="0"/>
    <n v="7"/>
  </r>
  <r>
    <x v="0"/>
    <x v="0"/>
    <s v="WA"/>
    <x v="3"/>
    <n v="2011"/>
    <n v="2011"/>
    <n v="500162071"/>
    <n v="2"/>
    <x v="0"/>
    <s v="I"/>
    <n v="33"/>
    <n v="16.5"/>
    <n v="0"/>
    <n v="415"/>
  </r>
  <r>
    <x v="0"/>
    <x v="0"/>
    <s v="WA"/>
    <x v="3"/>
    <n v="2011"/>
    <n v="2011"/>
    <n v="18091164"/>
    <n v="3"/>
    <x v="0"/>
    <s v="I"/>
    <n v="69"/>
    <n v="23"/>
    <n v="0"/>
    <n v="250"/>
  </r>
  <r>
    <x v="0"/>
    <x v="0"/>
    <s v="WA"/>
    <x v="3"/>
    <n v="2011"/>
    <n v="2011"/>
    <n v="17804113"/>
    <n v="1"/>
    <x v="0"/>
    <s v="I"/>
    <n v="7"/>
    <n v="7"/>
    <n v="0"/>
    <n v="10"/>
  </r>
  <r>
    <x v="0"/>
    <x v="0"/>
    <s v="WA"/>
    <x v="3"/>
    <n v="2011"/>
    <n v="2011"/>
    <n v="380160056"/>
    <n v="1"/>
    <x v="0"/>
    <s v="I"/>
    <n v="4"/>
    <n v="4"/>
    <n v="0"/>
    <n v="210"/>
  </r>
  <r>
    <x v="0"/>
    <x v="0"/>
    <s v="WA"/>
    <x v="3"/>
    <n v="2011"/>
    <n v="2011"/>
    <n v="17671796"/>
    <n v="2"/>
    <x v="0"/>
    <s v="I"/>
    <n v="44"/>
    <n v="22"/>
    <n v="0"/>
    <n v="82"/>
  </r>
  <r>
    <x v="0"/>
    <x v="0"/>
    <s v="WA"/>
    <x v="3"/>
    <n v="2011"/>
    <n v="2011"/>
    <n v="17145075"/>
    <n v="1"/>
    <x v="0"/>
    <s v="I"/>
    <n v="11"/>
    <n v="11"/>
    <n v="0"/>
    <n v="6"/>
  </r>
  <r>
    <x v="0"/>
    <x v="0"/>
    <s v="WA"/>
    <x v="3"/>
    <n v="2011"/>
    <n v="2011"/>
    <n v="17159730"/>
    <n v="1"/>
    <x v="0"/>
    <s v="I"/>
    <n v="0"/>
    <n v="0"/>
    <n v="0"/>
    <n v="300"/>
  </r>
  <r>
    <x v="0"/>
    <x v="1"/>
    <s v="WA"/>
    <x v="3"/>
    <n v="2011"/>
    <n v="2011"/>
    <n v="500269214"/>
    <n v="1"/>
    <x v="1"/>
    <s v="I"/>
    <n v="13"/>
    <n v="13"/>
    <n v="0"/>
    <n v="1"/>
  </r>
  <r>
    <x v="0"/>
    <x v="1"/>
    <s v="WA"/>
    <x v="3"/>
    <n v="2011"/>
    <n v="2011"/>
    <n v="339206418"/>
    <n v="1"/>
    <x v="1"/>
    <s v="I"/>
    <n v="15"/>
    <n v="15"/>
    <n v="0"/>
    <n v="3"/>
  </r>
  <r>
    <x v="0"/>
    <x v="0"/>
    <s v="WA"/>
    <x v="3"/>
    <n v="2011"/>
    <n v="2011"/>
    <n v="500267617"/>
    <n v="1"/>
    <x v="0"/>
    <s v="I"/>
    <n v="7"/>
    <n v="7"/>
    <n v="0"/>
    <n v="83"/>
  </r>
  <r>
    <x v="0"/>
    <x v="1"/>
    <s v="WA"/>
    <x v="3"/>
    <n v="2011"/>
    <n v="2011"/>
    <n v="500003629"/>
    <n v="1"/>
    <x v="1"/>
    <s v="I"/>
    <n v="0"/>
    <n v="0"/>
    <n v="0"/>
    <n v="1"/>
  </r>
  <r>
    <x v="0"/>
    <x v="1"/>
    <s v="WA"/>
    <x v="3"/>
    <n v="2011"/>
    <n v="2011"/>
    <n v="15699582"/>
    <n v="2"/>
    <x v="1"/>
    <s v="I"/>
    <n v="45"/>
    <n v="22.5"/>
    <n v="0"/>
    <n v="78"/>
  </r>
  <r>
    <x v="0"/>
    <x v="1"/>
    <s v="WA"/>
    <x v="3"/>
    <n v="2011"/>
    <n v="2011"/>
    <n v="16844186"/>
    <n v="3"/>
    <x v="1"/>
    <s v="I"/>
    <n v="65"/>
    <n v="21.666666666666664"/>
    <n v="0"/>
    <n v="121"/>
  </r>
  <r>
    <x v="0"/>
    <x v="0"/>
    <s v="WA"/>
    <x v="3"/>
    <n v="2011"/>
    <n v="2011"/>
    <n v="500190123"/>
    <n v="1"/>
    <x v="0"/>
    <s v="I"/>
    <n v="23"/>
    <n v="23"/>
    <n v="0"/>
    <n v="367"/>
  </r>
  <r>
    <x v="0"/>
    <x v="1"/>
    <s v="WA"/>
    <x v="3"/>
    <n v="2011"/>
    <n v="2011"/>
    <n v="19602974"/>
    <n v="1"/>
    <x v="1"/>
    <s v="I"/>
    <n v="36"/>
    <n v="36"/>
    <n v="0"/>
    <n v="9"/>
  </r>
  <r>
    <x v="0"/>
    <x v="0"/>
    <s v="WA"/>
    <x v="3"/>
    <n v="2011"/>
    <n v="2011"/>
    <n v="500021933"/>
    <n v="1"/>
    <x v="0"/>
    <s v="I"/>
    <n v="31"/>
    <n v="31"/>
    <n v="0"/>
    <n v="554"/>
  </r>
  <r>
    <x v="0"/>
    <x v="1"/>
    <s v="WA"/>
    <x v="3"/>
    <n v="2011"/>
    <n v="2011"/>
    <n v="15158062"/>
    <n v="2"/>
    <x v="1"/>
    <s v="I"/>
    <n v="35"/>
    <n v="17.5"/>
    <n v="0"/>
    <n v="113"/>
  </r>
  <r>
    <x v="0"/>
    <x v="0"/>
    <s v="WA"/>
    <x v="3"/>
    <n v="2011"/>
    <n v="2011"/>
    <n v="15158064"/>
    <n v="2"/>
    <x v="0"/>
    <s v="I"/>
    <n v="35"/>
    <n v="17.5"/>
    <n v="0"/>
    <n v="780"/>
  </r>
  <r>
    <x v="1"/>
    <x v="0"/>
    <s v="WA"/>
    <x v="3"/>
    <n v="2011"/>
    <n v="2011"/>
    <n v="14590528"/>
    <n v="1"/>
    <x v="0"/>
    <s v="I"/>
    <n v="21"/>
    <n v="21"/>
    <n v="0"/>
    <n v="960"/>
  </r>
  <r>
    <x v="0"/>
    <x v="1"/>
    <s v="WA"/>
    <x v="3"/>
    <n v="2011"/>
    <n v="2011"/>
    <n v="14682757"/>
    <n v="1"/>
    <x v="1"/>
    <s v="I"/>
    <n v="33"/>
    <n v="33"/>
    <n v="0"/>
    <n v="3"/>
  </r>
  <r>
    <x v="0"/>
    <x v="0"/>
    <s v="WA"/>
    <x v="3"/>
    <n v="2011"/>
    <n v="2011"/>
    <n v="19562380"/>
    <n v="1"/>
    <x v="0"/>
    <s v="I"/>
    <n v="0"/>
    <n v="0"/>
    <n v="0"/>
    <n v="20"/>
  </r>
  <r>
    <x v="0"/>
    <x v="1"/>
    <s v="WA"/>
    <x v="3"/>
    <n v="2011"/>
    <n v="2011"/>
    <n v="500039861"/>
    <n v="1"/>
    <x v="1"/>
    <s v="I"/>
    <n v="0"/>
    <n v="0"/>
    <n v="0"/>
    <n v="3"/>
  </r>
  <r>
    <x v="0"/>
    <x v="0"/>
    <s v="WA"/>
    <x v="3"/>
    <n v="2011"/>
    <n v="2011"/>
    <n v="500228819"/>
    <n v="1"/>
    <x v="0"/>
    <s v="I"/>
    <n v="3"/>
    <n v="3"/>
    <n v="0"/>
    <n v="8"/>
  </r>
  <r>
    <x v="0"/>
    <x v="0"/>
    <s v="WA"/>
    <x v="3"/>
    <n v="2011"/>
    <n v="2011"/>
    <n v="19566530"/>
    <n v="2"/>
    <x v="0"/>
    <s v="I"/>
    <n v="62"/>
    <n v="31"/>
    <n v="0"/>
    <n v="1340"/>
  </r>
  <r>
    <x v="0"/>
    <x v="1"/>
    <s v="WA"/>
    <x v="3"/>
    <n v="2011"/>
    <n v="2011"/>
    <n v="432086459"/>
    <n v="1"/>
    <x v="1"/>
    <s v="I"/>
    <n v="29"/>
    <n v="29"/>
    <n v="0"/>
    <n v="4"/>
  </r>
  <r>
    <x v="0"/>
    <x v="0"/>
    <s v="WA"/>
    <x v="3"/>
    <n v="2011"/>
    <n v="2011"/>
    <n v="16263836"/>
    <n v="1"/>
    <x v="0"/>
    <s v="I"/>
    <n v="19"/>
    <n v="19"/>
    <n v="0"/>
    <n v="580"/>
  </r>
  <r>
    <x v="0"/>
    <x v="0"/>
    <s v="WA"/>
    <x v="3"/>
    <n v="2011"/>
    <n v="2011"/>
    <n v="500109136"/>
    <n v="2"/>
    <x v="0"/>
    <s v="I"/>
    <n v="63"/>
    <n v="31.5"/>
    <n v="0"/>
    <n v="312"/>
  </r>
  <r>
    <x v="0"/>
    <x v="0"/>
    <s v="WA"/>
    <x v="3"/>
    <n v="2011"/>
    <n v="2011"/>
    <n v="500183762"/>
    <n v="1"/>
    <x v="0"/>
    <s v="I"/>
    <n v="30"/>
    <n v="30"/>
    <n v="0"/>
    <n v="105"/>
  </r>
  <r>
    <x v="0"/>
    <x v="0"/>
    <s v="WA"/>
    <x v="3"/>
    <n v="2011"/>
    <n v="2011"/>
    <n v="19922773"/>
    <n v="1"/>
    <x v="0"/>
    <s v="I"/>
    <n v="0"/>
    <n v="0"/>
    <n v="0"/>
    <n v="40"/>
  </r>
  <r>
    <x v="0"/>
    <x v="1"/>
    <s v="WA"/>
    <x v="3"/>
    <n v="2011"/>
    <n v="2011"/>
    <n v="500192688"/>
    <n v="1"/>
    <x v="1"/>
    <s v="I"/>
    <n v="30"/>
    <n v="30"/>
    <n v="0"/>
    <n v="7"/>
  </r>
  <r>
    <x v="0"/>
    <x v="0"/>
    <s v="WA"/>
    <x v="3"/>
    <n v="2011"/>
    <n v="2011"/>
    <n v="19326875"/>
    <n v="2"/>
    <x v="0"/>
    <s v="I"/>
    <n v="42"/>
    <n v="21"/>
    <n v="0"/>
    <n v="5600"/>
  </r>
  <r>
    <x v="0"/>
    <x v="1"/>
    <s v="WA"/>
    <x v="3"/>
    <n v="2011"/>
    <n v="2011"/>
    <n v="446352566"/>
    <n v="1"/>
    <x v="1"/>
    <s v="I"/>
    <n v="0"/>
    <n v="0"/>
    <n v="0"/>
    <n v="26"/>
  </r>
  <r>
    <x v="0"/>
    <x v="0"/>
    <s v="WA"/>
    <x v="3"/>
    <n v="2011"/>
    <n v="2011"/>
    <n v="19266682"/>
    <n v="1"/>
    <x v="0"/>
    <s v="I"/>
    <n v="1"/>
    <n v="1"/>
    <n v="0"/>
    <n v="30"/>
  </r>
  <r>
    <x v="1"/>
    <x v="0"/>
    <s v="WA"/>
    <x v="3"/>
    <n v="2011"/>
    <n v="2011"/>
    <n v="18031808"/>
    <n v="1"/>
    <x v="0"/>
    <s v="I"/>
    <n v="30"/>
    <n v="30"/>
    <n v="0"/>
    <n v="60"/>
  </r>
  <r>
    <x v="0"/>
    <x v="0"/>
    <s v="WA"/>
    <x v="3"/>
    <n v="2011"/>
    <n v="2011"/>
    <n v="18118910"/>
    <n v="1"/>
    <x v="0"/>
    <s v="I"/>
    <n v="21"/>
    <n v="21"/>
    <n v="0"/>
    <n v="86"/>
  </r>
  <r>
    <x v="0"/>
    <x v="1"/>
    <s v="WA"/>
    <x v="3"/>
    <n v="2011"/>
    <n v="2011"/>
    <n v="18613225"/>
    <n v="1"/>
    <x v="1"/>
    <s v="I"/>
    <n v="21"/>
    <n v="21"/>
    <n v="0"/>
    <n v="3"/>
  </r>
  <r>
    <x v="0"/>
    <x v="1"/>
    <s v="WA"/>
    <x v="3"/>
    <n v="2011"/>
    <n v="2011"/>
    <n v="18708676"/>
    <n v="1"/>
    <x v="1"/>
    <s v="I"/>
    <n v="8"/>
    <n v="8"/>
    <n v="0"/>
    <n v="1"/>
  </r>
  <r>
    <x v="0"/>
    <x v="1"/>
    <s v="WA"/>
    <x v="3"/>
    <n v="2011"/>
    <n v="2011"/>
    <n v="18140229"/>
    <n v="1"/>
    <x v="1"/>
    <s v="I"/>
    <n v="13"/>
    <n v="13"/>
    <n v="0"/>
    <n v="11"/>
  </r>
  <r>
    <x v="0"/>
    <x v="0"/>
    <s v="WA"/>
    <x v="3"/>
    <n v="2011"/>
    <n v="2011"/>
    <n v="500241336"/>
    <n v="1"/>
    <x v="0"/>
    <s v="I"/>
    <n v="10"/>
    <n v="10"/>
    <n v="0"/>
    <n v="2"/>
  </r>
  <r>
    <x v="0"/>
    <x v="0"/>
    <s v="WA"/>
    <x v="3"/>
    <n v="2011"/>
    <n v="2011"/>
    <n v="17162838"/>
    <n v="2"/>
    <x v="0"/>
    <s v="I"/>
    <n v="62"/>
    <n v="31"/>
    <n v="0"/>
    <n v="440"/>
  </r>
  <r>
    <x v="0"/>
    <x v="1"/>
    <s v="WA"/>
    <x v="3"/>
    <n v="2011"/>
    <n v="2011"/>
    <n v="16283011"/>
    <n v="1"/>
    <x v="1"/>
    <s v="I"/>
    <n v="10"/>
    <n v="10"/>
    <n v="0"/>
    <n v="8"/>
  </r>
  <r>
    <x v="0"/>
    <x v="1"/>
    <s v="WA"/>
    <x v="3"/>
    <n v="2011"/>
    <n v="2011"/>
    <n v="16242127"/>
    <n v="1"/>
    <x v="1"/>
    <s v="I"/>
    <n v="20"/>
    <n v="20"/>
    <n v="0"/>
    <n v="110"/>
  </r>
  <r>
    <x v="0"/>
    <x v="0"/>
    <s v="WA"/>
    <x v="3"/>
    <n v="2011"/>
    <n v="2011"/>
    <n v="16635591"/>
    <n v="2"/>
    <x v="0"/>
    <s v="I"/>
    <n v="44"/>
    <n v="22"/>
    <n v="0"/>
    <n v="430"/>
  </r>
  <r>
    <x v="0"/>
    <x v="0"/>
    <s v="WA"/>
    <x v="3"/>
    <n v="2011"/>
    <n v="2011"/>
    <n v="15872931"/>
    <n v="2"/>
    <x v="0"/>
    <s v="I"/>
    <n v="36"/>
    <n v="18"/>
    <n v="0"/>
    <n v="480"/>
  </r>
  <r>
    <x v="0"/>
    <x v="0"/>
    <s v="WA"/>
    <x v="3"/>
    <n v="2011"/>
    <n v="2011"/>
    <n v="500135406"/>
    <n v="1"/>
    <x v="0"/>
    <s v="I"/>
    <n v="5"/>
    <n v="5"/>
    <n v="0"/>
    <n v="270"/>
  </r>
  <r>
    <x v="0"/>
    <x v="0"/>
    <s v="WA"/>
    <x v="3"/>
    <n v="2011"/>
    <n v="2011"/>
    <n v="14642030"/>
    <n v="1"/>
    <x v="0"/>
    <s v="I"/>
    <n v="18"/>
    <n v="18"/>
    <n v="0"/>
    <n v="350"/>
  </r>
  <r>
    <x v="0"/>
    <x v="0"/>
    <s v="WA"/>
    <x v="3"/>
    <n v="2011"/>
    <n v="2011"/>
    <n v="19634778"/>
    <n v="1"/>
    <x v="0"/>
    <s v="I"/>
    <n v="26"/>
    <n v="26"/>
    <n v="0"/>
    <n v="40"/>
  </r>
  <r>
    <x v="0"/>
    <x v="0"/>
    <s v="WA"/>
    <x v="3"/>
    <n v="2011"/>
    <n v="2011"/>
    <n v="19544297"/>
    <n v="2"/>
    <x v="0"/>
    <s v="I"/>
    <n v="60"/>
    <n v="30"/>
    <n v="0"/>
    <n v="100"/>
  </r>
  <r>
    <x v="0"/>
    <x v="1"/>
    <s v="WA"/>
    <x v="3"/>
    <n v="2011"/>
    <n v="2011"/>
    <n v="19703425"/>
    <n v="1"/>
    <x v="1"/>
    <s v="I"/>
    <n v="12"/>
    <n v="12"/>
    <n v="0"/>
    <n v="1"/>
  </r>
  <r>
    <x v="0"/>
    <x v="0"/>
    <s v="WA"/>
    <x v="3"/>
    <n v="2011"/>
    <n v="2012"/>
    <n v="17810970"/>
    <n v="2"/>
    <x v="0"/>
    <s v="I"/>
    <n v="51"/>
    <n v="25.5"/>
    <n v="0"/>
    <n v="3023"/>
  </r>
  <r>
    <x v="0"/>
    <x v="1"/>
    <s v="WA"/>
    <x v="3"/>
    <n v="2011"/>
    <n v="2011"/>
    <n v="14685422"/>
    <n v="1"/>
    <x v="1"/>
    <s v="I"/>
    <n v="0"/>
    <n v="0"/>
    <n v="0"/>
    <n v="53"/>
  </r>
  <r>
    <x v="0"/>
    <x v="0"/>
    <s v="WA"/>
    <x v="3"/>
    <n v="2011"/>
    <n v="2011"/>
    <n v="16444967"/>
    <n v="1"/>
    <x v="0"/>
    <s v="I"/>
    <n v="2"/>
    <n v="2"/>
    <n v="0"/>
    <n v="92"/>
  </r>
  <r>
    <x v="0"/>
    <x v="0"/>
    <s v="WA"/>
    <x v="3"/>
    <n v="2011"/>
    <n v="2011"/>
    <n v="18695945"/>
    <n v="1"/>
    <x v="0"/>
    <s v="I"/>
    <n v="27"/>
    <n v="27"/>
    <n v="0"/>
    <n v="1060"/>
  </r>
  <r>
    <x v="0"/>
    <x v="0"/>
    <s v="WA"/>
    <x v="3"/>
    <n v="2011"/>
    <n v="2011"/>
    <n v="18616394"/>
    <n v="1"/>
    <x v="0"/>
    <s v="I"/>
    <n v="8"/>
    <n v="8"/>
    <n v="0"/>
    <n v="107"/>
  </r>
  <r>
    <x v="0"/>
    <x v="0"/>
    <s v="WA"/>
    <x v="3"/>
    <n v="2011"/>
    <n v="2011"/>
    <n v="500169476"/>
    <n v="1"/>
    <x v="0"/>
    <s v="I"/>
    <n v="1"/>
    <n v="1"/>
    <n v="0"/>
    <n v="25"/>
  </r>
  <r>
    <x v="0"/>
    <x v="0"/>
    <s v="WA"/>
    <x v="3"/>
    <n v="2011"/>
    <n v="2011"/>
    <n v="500237472"/>
    <n v="1"/>
    <x v="0"/>
    <s v="I"/>
    <n v="6"/>
    <n v="6"/>
    <n v="0"/>
    <n v="99"/>
  </r>
  <r>
    <x v="0"/>
    <x v="0"/>
    <s v="WA"/>
    <x v="3"/>
    <n v="2011"/>
    <n v="2011"/>
    <n v="18306000"/>
    <n v="1"/>
    <x v="0"/>
    <s v="I"/>
    <n v="4"/>
    <n v="4"/>
    <n v="0"/>
    <n v="117"/>
  </r>
  <r>
    <x v="0"/>
    <x v="1"/>
    <s v="WA"/>
    <x v="3"/>
    <n v="2011"/>
    <n v="2011"/>
    <n v="500036374"/>
    <n v="1"/>
    <x v="1"/>
    <s v="I"/>
    <n v="34"/>
    <n v="34"/>
    <n v="0"/>
    <n v="76"/>
  </r>
  <r>
    <x v="0"/>
    <x v="0"/>
    <s v="WA"/>
    <x v="3"/>
    <n v="2011"/>
    <n v="2011"/>
    <n v="19257678"/>
    <n v="1"/>
    <x v="0"/>
    <s v="I"/>
    <n v="1"/>
    <n v="1"/>
    <n v="0"/>
    <n v="1"/>
  </r>
  <r>
    <x v="0"/>
    <x v="0"/>
    <s v="WA"/>
    <x v="3"/>
    <n v="2011"/>
    <n v="2011"/>
    <n v="500199975"/>
    <n v="1"/>
    <x v="0"/>
    <s v="I"/>
    <n v="30"/>
    <n v="30"/>
    <n v="0"/>
    <n v="10"/>
  </r>
  <r>
    <x v="0"/>
    <x v="1"/>
    <s v="WA"/>
    <x v="3"/>
    <n v="2011"/>
    <n v="2011"/>
    <n v="17785788"/>
    <n v="1"/>
    <x v="1"/>
    <s v="I"/>
    <n v="31"/>
    <n v="31"/>
    <n v="0"/>
    <n v="1"/>
  </r>
  <r>
    <x v="0"/>
    <x v="1"/>
    <s v="WA"/>
    <x v="3"/>
    <n v="2011"/>
    <n v="2011"/>
    <n v="434160037"/>
    <n v="1"/>
    <x v="1"/>
    <s v="I"/>
    <n v="0"/>
    <n v="0"/>
    <n v="0"/>
    <n v="15"/>
  </r>
  <r>
    <x v="0"/>
    <x v="0"/>
    <s v="WA"/>
    <x v="3"/>
    <n v="2011"/>
    <n v="2011"/>
    <n v="17350963"/>
    <n v="1"/>
    <x v="0"/>
    <s v="I"/>
    <n v="19"/>
    <n v="19"/>
    <n v="0"/>
    <n v="43"/>
  </r>
  <r>
    <x v="0"/>
    <x v="0"/>
    <s v="WA"/>
    <x v="3"/>
    <n v="2011"/>
    <n v="2011"/>
    <n v="500215378"/>
    <n v="1"/>
    <x v="0"/>
    <s v="I"/>
    <n v="1"/>
    <n v="1"/>
    <n v="0"/>
    <n v="34"/>
  </r>
  <r>
    <x v="0"/>
    <x v="1"/>
    <s v="WA"/>
    <x v="3"/>
    <n v="2011"/>
    <n v="2011"/>
    <n v="16303094"/>
    <n v="1"/>
    <x v="1"/>
    <s v="I"/>
    <n v="31"/>
    <n v="31"/>
    <n v="0"/>
    <n v="156"/>
  </r>
  <r>
    <x v="0"/>
    <x v="0"/>
    <s v="WA"/>
    <x v="3"/>
    <n v="2011"/>
    <n v="2011"/>
    <n v="16006774"/>
    <n v="1"/>
    <x v="0"/>
    <s v="I"/>
    <n v="21"/>
    <n v="21"/>
    <n v="0"/>
    <n v="89"/>
  </r>
  <r>
    <x v="0"/>
    <x v="0"/>
    <s v="WA"/>
    <x v="3"/>
    <n v="2011"/>
    <n v="2011"/>
    <n v="500115819"/>
    <n v="1"/>
    <x v="0"/>
    <s v="I"/>
    <n v="17"/>
    <n v="17"/>
    <n v="0"/>
    <n v="510"/>
  </r>
  <r>
    <x v="0"/>
    <x v="1"/>
    <s v="WA"/>
    <x v="3"/>
    <n v="2011"/>
    <n v="2011"/>
    <n v="500009266"/>
    <n v="1"/>
    <x v="1"/>
    <s v="I"/>
    <n v="28"/>
    <n v="28"/>
    <n v="0"/>
    <n v="153"/>
  </r>
  <r>
    <x v="0"/>
    <x v="0"/>
    <s v="WA"/>
    <x v="3"/>
    <n v="2011"/>
    <n v="2011"/>
    <n v="14382566"/>
    <n v="1"/>
    <x v="0"/>
    <s v="I"/>
    <n v="26"/>
    <n v="26"/>
    <n v="0"/>
    <n v="240"/>
  </r>
  <r>
    <x v="0"/>
    <x v="0"/>
    <s v="WA"/>
    <x v="4"/>
    <n v="2012"/>
    <n v="2012"/>
    <n v="18948696"/>
    <n v="1"/>
    <x v="0"/>
    <s v="I"/>
    <n v="32"/>
    <n v="32"/>
    <n v="0"/>
    <n v="270"/>
  </r>
  <r>
    <x v="0"/>
    <x v="0"/>
    <s v="WA"/>
    <x v="3"/>
    <n v="2012"/>
    <n v="2012"/>
    <n v="500211153"/>
    <n v="1"/>
    <x v="0"/>
    <s v="I"/>
    <n v="0"/>
    <n v="0"/>
    <n v="0"/>
    <n v="336"/>
  </r>
  <r>
    <x v="0"/>
    <x v="0"/>
    <s v="WA"/>
    <x v="4"/>
    <n v="2012"/>
    <n v="2012"/>
    <n v="18332294"/>
    <n v="6"/>
    <x v="0"/>
    <s v="I"/>
    <n v="182"/>
    <n v="30.333333333333332"/>
    <n v="0"/>
    <n v="219"/>
  </r>
  <r>
    <x v="0"/>
    <x v="0"/>
    <s v="WA"/>
    <x v="3"/>
    <n v="2012"/>
    <n v="2012"/>
    <n v="15657686"/>
    <n v="1"/>
    <x v="0"/>
    <s v="I"/>
    <n v="1"/>
    <n v="1"/>
    <n v="0"/>
    <n v="11"/>
  </r>
  <r>
    <x v="0"/>
    <x v="0"/>
    <s v="WA"/>
    <x v="4"/>
    <n v="2012"/>
    <n v="2012"/>
    <n v="17651547"/>
    <n v="1"/>
    <x v="0"/>
    <s v="I"/>
    <n v="22"/>
    <n v="22"/>
    <n v="0"/>
    <n v="1866"/>
  </r>
  <r>
    <x v="0"/>
    <x v="1"/>
    <s v="WA"/>
    <x v="4"/>
    <n v="2012"/>
    <n v="2012"/>
    <n v="500209582"/>
    <n v="1"/>
    <x v="1"/>
    <s v="I"/>
    <n v="22"/>
    <n v="22"/>
    <n v="0"/>
    <n v="65"/>
  </r>
  <r>
    <x v="0"/>
    <x v="0"/>
    <s v="WA"/>
    <x v="3"/>
    <n v="2012"/>
    <n v="2012"/>
    <n v="19706588"/>
    <n v="1"/>
    <x v="0"/>
    <s v="I"/>
    <n v="9"/>
    <n v="9"/>
    <n v="0"/>
    <n v="889"/>
  </r>
  <r>
    <x v="0"/>
    <x v="0"/>
    <s v="WA"/>
    <x v="4"/>
    <n v="2012"/>
    <n v="2012"/>
    <n v="17419514"/>
    <n v="1"/>
    <x v="0"/>
    <s v="I"/>
    <n v="32"/>
    <n v="32"/>
    <n v="0"/>
    <n v="83"/>
  </r>
  <r>
    <x v="0"/>
    <x v="0"/>
    <s v="WA"/>
    <x v="4"/>
    <n v="2012"/>
    <n v="2012"/>
    <n v="17352885"/>
    <n v="1"/>
    <x v="0"/>
    <s v="I"/>
    <n v="29"/>
    <n v="29"/>
    <n v="0"/>
    <n v="2"/>
  </r>
  <r>
    <x v="0"/>
    <x v="0"/>
    <s v="WA"/>
    <x v="3"/>
    <n v="2012"/>
    <n v="2012"/>
    <n v="19315357"/>
    <n v="1"/>
    <x v="0"/>
    <s v="I"/>
    <n v="28"/>
    <n v="28"/>
    <n v="0"/>
    <n v="1"/>
  </r>
  <r>
    <x v="0"/>
    <x v="0"/>
    <s v="WA"/>
    <x v="4"/>
    <n v="2012"/>
    <n v="2012"/>
    <n v="18121270"/>
    <n v="2"/>
    <x v="0"/>
    <s v="I"/>
    <n v="58"/>
    <n v="29"/>
    <n v="0"/>
    <n v="690"/>
  </r>
  <r>
    <x v="0"/>
    <x v="1"/>
    <s v="WA"/>
    <x v="4"/>
    <n v="2012"/>
    <n v="2012"/>
    <n v="18269521"/>
    <n v="1"/>
    <x v="1"/>
    <s v="I"/>
    <n v="0"/>
    <n v="0"/>
    <n v="0"/>
    <n v="5"/>
  </r>
  <r>
    <x v="0"/>
    <x v="1"/>
    <s v="WA"/>
    <x v="4"/>
    <n v="2012"/>
    <n v="2012"/>
    <n v="401500877"/>
    <n v="6"/>
    <x v="1"/>
    <s v="I"/>
    <n v="183"/>
    <n v="30.5"/>
    <n v="0"/>
    <n v="18"/>
  </r>
  <r>
    <x v="0"/>
    <x v="0"/>
    <s v="WA"/>
    <x v="4"/>
    <n v="2012"/>
    <n v="2012"/>
    <n v="17924227"/>
    <n v="1"/>
    <x v="0"/>
    <s v="I"/>
    <n v="0"/>
    <n v="0"/>
    <n v="0"/>
    <n v="3"/>
  </r>
  <r>
    <x v="0"/>
    <x v="1"/>
    <s v="WA"/>
    <x v="4"/>
    <n v="2012"/>
    <n v="2012"/>
    <n v="374716855"/>
    <n v="1"/>
    <x v="1"/>
    <s v="I"/>
    <n v="30"/>
    <n v="30"/>
    <n v="0"/>
    <n v="82"/>
  </r>
  <r>
    <x v="0"/>
    <x v="0"/>
    <s v="WA"/>
    <x v="4"/>
    <n v="2012"/>
    <n v="2012"/>
    <n v="18197688"/>
    <n v="1"/>
    <x v="0"/>
    <s v="I"/>
    <n v="26"/>
    <n v="26"/>
    <n v="0"/>
    <n v="40"/>
  </r>
  <r>
    <x v="0"/>
    <x v="0"/>
    <s v="WA"/>
    <x v="4"/>
    <n v="2012"/>
    <n v="2012"/>
    <n v="17912527"/>
    <n v="1"/>
    <x v="0"/>
    <s v="I"/>
    <n v="0"/>
    <n v="0"/>
    <n v="0"/>
    <n v="2"/>
  </r>
  <r>
    <x v="0"/>
    <x v="0"/>
    <s v="WA"/>
    <x v="4"/>
    <n v="2012"/>
    <n v="2012"/>
    <n v="18644466"/>
    <n v="1"/>
    <x v="0"/>
    <s v="I"/>
    <n v="28"/>
    <n v="28"/>
    <n v="0"/>
    <n v="230"/>
  </r>
  <r>
    <x v="0"/>
    <x v="0"/>
    <s v="WA"/>
    <x v="4"/>
    <n v="2012"/>
    <n v="2012"/>
    <n v="17703104"/>
    <n v="1"/>
    <x v="0"/>
    <s v="I"/>
    <n v="14"/>
    <n v="14"/>
    <n v="0"/>
    <n v="180"/>
  </r>
  <r>
    <x v="0"/>
    <x v="1"/>
    <s v="WA"/>
    <x v="4"/>
    <n v="2012"/>
    <n v="2012"/>
    <n v="500195815"/>
    <n v="1"/>
    <x v="1"/>
    <s v="I"/>
    <n v="30"/>
    <n v="30"/>
    <n v="0"/>
    <n v="71"/>
  </r>
  <r>
    <x v="0"/>
    <x v="0"/>
    <s v="WA"/>
    <x v="4"/>
    <n v="2012"/>
    <n v="2012"/>
    <n v="15983495"/>
    <n v="1"/>
    <x v="0"/>
    <s v="I"/>
    <n v="31"/>
    <n v="31"/>
    <n v="0"/>
    <n v="284"/>
  </r>
  <r>
    <x v="0"/>
    <x v="0"/>
    <s v="WA"/>
    <x v="4"/>
    <n v="2012"/>
    <n v="2012"/>
    <n v="17382959"/>
    <n v="2"/>
    <x v="0"/>
    <s v="I"/>
    <n v="49"/>
    <n v="24.5"/>
    <n v="0"/>
    <n v="90"/>
  </r>
  <r>
    <x v="0"/>
    <x v="1"/>
    <s v="WA"/>
    <x v="4"/>
    <n v="2012"/>
    <n v="2012"/>
    <n v="16879788"/>
    <n v="2"/>
    <x v="1"/>
    <s v="I"/>
    <n v="57"/>
    <n v="28.5"/>
    <n v="0"/>
    <n v="2"/>
  </r>
  <r>
    <x v="0"/>
    <x v="0"/>
    <s v="WA"/>
    <x v="4"/>
    <n v="2012"/>
    <n v="2012"/>
    <n v="500025722"/>
    <n v="1"/>
    <x v="0"/>
    <s v="I"/>
    <n v="0"/>
    <n v="0"/>
    <n v="0"/>
    <n v="31"/>
  </r>
  <r>
    <x v="0"/>
    <x v="1"/>
    <s v="WA"/>
    <x v="4"/>
    <n v="2012"/>
    <n v="2012"/>
    <n v="500063551"/>
    <n v="1"/>
    <x v="1"/>
    <s v="I"/>
    <n v="30"/>
    <n v="30"/>
    <n v="0"/>
    <n v="13"/>
  </r>
  <r>
    <x v="0"/>
    <x v="0"/>
    <s v="WA"/>
    <x v="4"/>
    <n v="2012"/>
    <n v="2012"/>
    <n v="16945797"/>
    <n v="1"/>
    <x v="0"/>
    <s v="I"/>
    <n v="5"/>
    <n v="5"/>
    <n v="0"/>
    <n v="1"/>
  </r>
  <r>
    <x v="0"/>
    <x v="0"/>
    <s v="WA"/>
    <x v="4"/>
    <n v="2012"/>
    <n v="2012"/>
    <n v="15099573"/>
    <n v="1"/>
    <x v="0"/>
    <s v="I"/>
    <n v="30"/>
    <n v="30"/>
    <n v="0"/>
    <n v="430"/>
  </r>
  <r>
    <x v="0"/>
    <x v="1"/>
    <s v="WA"/>
    <x v="4"/>
    <n v="2012"/>
    <n v="2012"/>
    <n v="500002797"/>
    <n v="1"/>
    <x v="1"/>
    <s v="I"/>
    <n v="30"/>
    <n v="30"/>
    <n v="0"/>
    <n v="7"/>
  </r>
  <r>
    <x v="0"/>
    <x v="0"/>
    <s v="WA"/>
    <x v="3"/>
    <n v="2012"/>
    <n v="2012"/>
    <n v="17760534"/>
    <n v="1"/>
    <x v="0"/>
    <s v="I"/>
    <n v="1"/>
    <n v="1"/>
    <n v="0"/>
    <n v="270"/>
  </r>
  <r>
    <x v="1"/>
    <x v="1"/>
    <s v="WA"/>
    <x v="4"/>
    <n v="2012"/>
    <n v="2012"/>
    <n v="500260589"/>
    <n v="11"/>
    <x v="1"/>
    <s v="I"/>
    <n v="335"/>
    <n v="30.454545454545453"/>
    <n v="0"/>
    <n v="737"/>
  </r>
  <r>
    <x v="0"/>
    <x v="1"/>
    <s v="WA"/>
    <x v="4"/>
    <n v="2012"/>
    <n v="2012"/>
    <n v="15455589"/>
    <n v="1"/>
    <x v="1"/>
    <s v="I"/>
    <n v="28"/>
    <n v="28"/>
    <n v="0"/>
    <n v="1"/>
  </r>
  <r>
    <x v="0"/>
    <x v="0"/>
    <s v="WA"/>
    <x v="4"/>
    <n v="2012"/>
    <n v="2012"/>
    <n v="15208362"/>
    <n v="2"/>
    <x v="0"/>
    <s v="I"/>
    <n v="62"/>
    <n v="31"/>
    <n v="0"/>
    <n v="423"/>
  </r>
  <r>
    <x v="0"/>
    <x v="1"/>
    <s v="WA"/>
    <x v="4"/>
    <n v="2012"/>
    <n v="2012"/>
    <n v="15755611"/>
    <n v="2"/>
    <x v="1"/>
    <s v="I"/>
    <n v="46"/>
    <n v="23"/>
    <n v="0"/>
    <n v="86"/>
  </r>
  <r>
    <x v="0"/>
    <x v="1"/>
    <s v="WA"/>
    <x v="4"/>
    <n v="2012"/>
    <n v="2012"/>
    <n v="414633644"/>
    <n v="2"/>
    <x v="1"/>
    <s v="I"/>
    <n v="59"/>
    <n v="29.5"/>
    <n v="0"/>
    <n v="5"/>
  </r>
  <r>
    <x v="0"/>
    <x v="0"/>
    <s v="WA"/>
    <x v="4"/>
    <n v="2012"/>
    <n v="2012"/>
    <n v="16180997"/>
    <n v="1"/>
    <x v="0"/>
    <s v="I"/>
    <n v="22"/>
    <n v="22"/>
    <n v="0"/>
    <n v="20"/>
  </r>
  <r>
    <x v="0"/>
    <x v="1"/>
    <s v="WA"/>
    <x v="4"/>
    <n v="2012"/>
    <n v="2012"/>
    <n v="19982276"/>
    <n v="1"/>
    <x v="1"/>
    <s v="I"/>
    <n v="28"/>
    <n v="28"/>
    <n v="0"/>
    <n v="1"/>
  </r>
  <r>
    <x v="0"/>
    <x v="1"/>
    <s v="WA"/>
    <x v="4"/>
    <n v="2012"/>
    <n v="2012"/>
    <n v="500048351"/>
    <n v="1"/>
    <x v="1"/>
    <s v="I"/>
    <n v="14"/>
    <n v="14"/>
    <n v="0"/>
    <n v="27"/>
  </r>
  <r>
    <x v="0"/>
    <x v="0"/>
    <s v="WA"/>
    <x v="4"/>
    <n v="2012"/>
    <n v="2012"/>
    <n v="19396408"/>
    <n v="1"/>
    <x v="0"/>
    <s v="I"/>
    <n v="4"/>
    <n v="4"/>
    <n v="0"/>
    <n v="160"/>
  </r>
  <r>
    <x v="1"/>
    <x v="0"/>
    <s v="WA"/>
    <x v="4"/>
    <n v="2012"/>
    <n v="2012"/>
    <n v="18858989"/>
    <n v="1"/>
    <x v="0"/>
    <s v="I"/>
    <n v="30"/>
    <n v="30"/>
    <n v="0"/>
    <n v="10"/>
  </r>
  <r>
    <x v="0"/>
    <x v="0"/>
    <s v="WA"/>
    <x v="4"/>
    <n v="2012"/>
    <n v="2012"/>
    <n v="19666477"/>
    <n v="1"/>
    <x v="0"/>
    <s v="I"/>
    <n v="0"/>
    <n v="0"/>
    <n v="0"/>
    <n v="30"/>
  </r>
  <r>
    <x v="0"/>
    <x v="0"/>
    <s v="WA"/>
    <x v="4"/>
    <n v="2012"/>
    <n v="2012"/>
    <n v="19773668"/>
    <n v="1"/>
    <x v="0"/>
    <s v="I"/>
    <n v="29"/>
    <n v="29"/>
    <n v="0"/>
    <n v="510"/>
  </r>
  <r>
    <x v="0"/>
    <x v="0"/>
    <s v="WA"/>
    <x v="4"/>
    <n v="2012"/>
    <n v="2012"/>
    <n v="14336048"/>
    <n v="1"/>
    <x v="0"/>
    <s v="I"/>
    <n v="0"/>
    <n v="0"/>
    <n v="0"/>
    <n v="27"/>
  </r>
  <r>
    <x v="0"/>
    <x v="0"/>
    <s v="WA"/>
    <x v="4"/>
    <n v="2012"/>
    <n v="2012"/>
    <n v="19122204"/>
    <n v="2"/>
    <x v="0"/>
    <s v="I"/>
    <n v="45"/>
    <n v="22.5"/>
    <n v="0"/>
    <n v="959"/>
  </r>
  <r>
    <x v="1"/>
    <x v="1"/>
    <s v="WA"/>
    <x v="4"/>
    <n v="2012"/>
    <n v="2012"/>
    <n v="18696898"/>
    <n v="2"/>
    <x v="1"/>
    <s v="I"/>
    <n v="37"/>
    <n v="18.5"/>
    <n v="0"/>
    <n v="189"/>
  </r>
  <r>
    <x v="0"/>
    <x v="0"/>
    <s v="WA"/>
    <x v="4"/>
    <n v="2012"/>
    <n v="2012"/>
    <n v="18699904"/>
    <n v="1"/>
    <x v="0"/>
    <s v="I"/>
    <n v="0"/>
    <n v="0"/>
    <n v="0"/>
    <n v="30"/>
  </r>
  <r>
    <x v="0"/>
    <x v="0"/>
    <s v="WA"/>
    <x v="4"/>
    <n v="2012"/>
    <n v="2012"/>
    <n v="18109401"/>
    <n v="1"/>
    <x v="0"/>
    <s v="I"/>
    <n v="0"/>
    <n v="0"/>
    <n v="0"/>
    <n v="10"/>
  </r>
  <r>
    <x v="0"/>
    <x v="0"/>
    <s v="WA"/>
    <x v="4"/>
    <n v="2012"/>
    <n v="2012"/>
    <n v="19227454"/>
    <n v="1"/>
    <x v="0"/>
    <s v="I"/>
    <n v="0"/>
    <n v="0"/>
    <n v="0"/>
    <n v="112"/>
  </r>
  <r>
    <x v="0"/>
    <x v="0"/>
    <s v="WA"/>
    <x v="4"/>
    <n v="2012"/>
    <n v="2012"/>
    <n v="18312612"/>
    <n v="1"/>
    <x v="0"/>
    <s v="I"/>
    <n v="2"/>
    <n v="2"/>
    <n v="0"/>
    <n v="60"/>
  </r>
  <r>
    <x v="0"/>
    <x v="0"/>
    <s v="WA"/>
    <x v="4"/>
    <n v="2012"/>
    <n v="2012"/>
    <n v="14876395"/>
    <n v="1"/>
    <x v="0"/>
    <s v="I"/>
    <n v="13"/>
    <n v="13"/>
    <n v="0"/>
    <n v="415"/>
  </r>
  <r>
    <x v="0"/>
    <x v="1"/>
    <s v="WA"/>
    <x v="4"/>
    <n v="2012"/>
    <n v="2012"/>
    <n v="15340439"/>
    <n v="1"/>
    <x v="1"/>
    <s v="I"/>
    <n v="14"/>
    <n v="14"/>
    <n v="0"/>
    <n v="33"/>
  </r>
  <r>
    <x v="0"/>
    <x v="0"/>
    <s v="WA"/>
    <x v="4"/>
    <n v="2012"/>
    <n v="2012"/>
    <n v="18017487"/>
    <n v="1"/>
    <x v="0"/>
    <s v="I"/>
    <n v="4"/>
    <n v="4"/>
    <n v="0"/>
    <n v="190"/>
  </r>
  <r>
    <x v="0"/>
    <x v="1"/>
    <s v="WA"/>
    <x v="4"/>
    <n v="2012"/>
    <n v="2012"/>
    <n v="16613298"/>
    <n v="2"/>
    <x v="1"/>
    <s v="I"/>
    <n v="38"/>
    <n v="19"/>
    <n v="0"/>
    <n v="67"/>
  </r>
  <r>
    <x v="0"/>
    <x v="0"/>
    <s v="WA"/>
    <x v="4"/>
    <n v="2012"/>
    <n v="2012"/>
    <n v="16898067"/>
    <n v="1"/>
    <x v="0"/>
    <s v="I"/>
    <n v="7"/>
    <n v="7"/>
    <n v="0"/>
    <n v="169"/>
  </r>
  <r>
    <x v="0"/>
    <x v="1"/>
    <s v="WA"/>
    <x v="4"/>
    <n v="2012"/>
    <n v="2012"/>
    <n v="500146786"/>
    <n v="3"/>
    <x v="1"/>
    <s v="I"/>
    <n v="87"/>
    <n v="29"/>
    <n v="0"/>
    <n v="98"/>
  </r>
  <r>
    <x v="0"/>
    <x v="0"/>
    <s v="WA"/>
    <x v="4"/>
    <n v="2012"/>
    <n v="2012"/>
    <n v="16600443"/>
    <n v="1"/>
    <x v="0"/>
    <s v="I"/>
    <n v="35"/>
    <n v="35"/>
    <n v="0"/>
    <n v="60"/>
  </r>
  <r>
    <x v="0"/>
    <x v="0"/>
    <s v="WA"/>
    <x v="4"/>
    <n v="2012"/>
    <n v="2012"/>
    <n v="500047214"/>
    <n v="1"/>
    <x v="0"/>
    <s v="I"/>
    <n v="5"/>
    <n v="5"/>
    <n v="0"/>
    <n v="164"/>
  </r>
  <r>
    <x v="1"/>
    <x v="0"/>
    <s v="WA"/>
    <x v="4"/>
    <n v="2012"/>
    <n v="2013"/>
    <n v="19962476"/>
    <n v="12"/>
    <x v="2"/>
    <s v="I"/>
    <n v="366"/>
    <n v="30.5"/>
    <n v="0"/>
    <n v="236975"/>
  </r>
  <r>
    <x v="1"/>
    <x v="1"/>
    <s v="WA"/>
    <x v="4"/>
    <n v="2012"/>
    <n v="2012"/>
    <n v="16851215"/>
    <n v="1"/>
    <x v="1"/>
    <s v="I"/>
    <n v="33"/>
    <n v="33"/>
    <n v="0"/>
    <n v="3"/>
  </r>
  <r>
    <x v="0"/>
    <x v="0"/>
    <s v="WA"/>
    <x v="4"/>
    <n v="2012"/>
    <n v="2012"/>
    <n v="500235938"/>
    <n v="2"/>
    <x v="0"/>
    <s v="I"/>
    <n v="43"/>
    <n v="21.5"/>
    <n v="0"/>
    <n v="1051"/>
  </r>
  <r>
    <x v="0"/>
    <x v="1"/>
    <s v="WA"/>
    <x v="4"/>
    <n v="2012"/>
    <n v="2012"/>
    <n v="432691254"/>
    <n v="3"/>
    <x v="1"/>
    <s v="I"/>
    <n v="90"/>
    <n v="30"/>
    <n v="0"/>
    <n v="10"/>
  </r>
  <r>
    <x v="0"/>
    <x v="0"/>
    <s v="WA"/>
    <x v="4"/>
    <n v="2012"/>
    <n v="2012"/>
    <n v="17085038"/>
    <n v="1"/>
    <x v="0"/>
    <s v="I"/>
    <n v="0"/>
    <n v="0"/>
    <n v="0"/>
    <n v="7"/>
  </r>
  <r>
    <x v="0"/>
    <x v="0"/>
    <s v="WA"/>
    <x v="4"/>
    <n v="2012"/>
    <n v="2012"/>
    <n v="500193635"/>
    <n v="1"/>
    <x v="0"/>
    <s v="I"/>
    <n v="7"/>
    <n v="7"/>
    <n v="0"/>
    <n v="94"/>
  </r>
  <r>
    <x v="0"/>
    <x v="0"/>
    <s v="WA"/>
    <x v="4"/>
    <n v="2012"/>
    <n v="2012"/>
    <n v="18029279"/>
    <n v="1"/>
    <x v="0"/>
    <s v="I"/>
    <n v="7"/>
    <n v="7"/>
    <n v="0"/>
    <n v="2607"/>
  </r>
  <r>
    <x v="0"/>
    <x v="0"/>
    <s v="WA"/>
    <x v="4"/>
    <n v="2012"/>
    <n v="2012"/>
    <n v="15989159"/>
    <n v="1"/>
    <x v="0"/>
    <s v="I"/>
    <n v="7"/>
    <n v="7"/>
    <n v="0"/>
    <n v="22"/>
  </r>
  <r>
    <x v="0"/>
    <x v="0"/>
    <s v="WA"/>
    <x v="4"/>
    <n v="2012"/>
    <n v="2012"/>
    <n v="15708947"/>
    <n v="2"/>
    <x v="0"/>
    <s v="I"/>
    <n v="49"/>
    <n v="24.5"/>
    <n v="0"/>
    <n v="380"/>
  </r>
  <r>
    <x v="0"/>
    <x v="0"/>
    <s v="WA"/>
    <x v="4"/>
    <n v="2012"/>
    <n v="2012"/>
    <n v="14926115"/>
    <n v="1"/>
    <x v="0"/>
    <s v="I"/>
    <n v="7"/>
    <n v="7"/>
    <n v="0"/>
    <n v="60"/>
  </r>
  <r>
    <x v="0"/>
    <x v="0"/>
    <s v="WA"/>
    <x v="4"/>
    <n v="2012"/>
    <n v="2012"/>
    <n v="15210953"/>
    <n v="3"/>
    <x v="0"/>
    <s v="I"/>
    <n v="61"/>
    <n v="20.333333333333332"/>
    <n v="0"/>
    <n v="350"/>
  </r>
  <r>
    <x v="0"/>
    <x v="0"/>
    <s v="WA"/>
    <x v="4"/>
    <n v="2012"/>
    <n v="2012"/>
    <n v="15138984"/>
    <n v="1"/>
    <x v="0"/>
    <s v="I"/>
    <n v="7"/>
    <n v="7"/>
    <n v="0"/>
    <n v="10"/>
  </r>
  <r>
    <x v="0"/>
    <x v="0"/>
    <s v="WA"/>
    <x v="4"/>
    <n v="2012"/>
    <n v="2012"/>
    <n v="14824748"/>
    <n v="4"/>
    <x v="0"/>
    <s v="I"/>
    <n v="98"/>
    <n v="24.5"/>
    <n v="0"/>
    <n v="132"/>
  </r>
  <r>
    <x v="0"/>
    <x v="0"/>
    <s v="WA"/>
    <x v="4"/>
    <n v="2012"/>
    <n v="2012"/>
    <n v="14923328"/>
    <n v="1"/>
    <x v="0"/>
    <s v="I"/>
    <n v="1"/>
    <n v="1"/>
    <n v="0"/>
    <n v="53"/>
  </r>
  <r>
    <x v="0"/>
    <x v="0"/>
    <s v="WA"/>
    <x v="4"/>
    <n v="2012"/>
    <n v="2012"/>
    <n v="15439133"/>
    <n v="1"/>
    <x v="0"/>
    <s v="I"/>
    <n v="37"/>
    <n v="37"/>
    <n v="0"/>
    <n v="10"/>
  </r>
  <r>
    <x v="0"/>
    <x v="0"/>
    <s v="WA"/>
    <x v="4"/>
    <n v="2012"/>
    <n v="2012"/>
    <n v="15391384"/>
    <n v="1"/>
    <x v="0"/>
    <s v="I"/>
    <n v="0"/>
    <n v="0"/>
    <n v="0"/>
    <n v="1231"/>
  </r>
  <r>
    <x v="0"/>
    <x v="1"/>
    <s v="WA"/>
    <x v="4"/>
    <n v="2012"/>
    <n v="2012"/>
    <n v="357782504"/>
    <n v="1"/>
    <x v="1"/>
    <s v="I"/>
    <n v="33"/>
    <n v="33"/>
    <n v="0"/>
    <n v="1"/>
  </r>
  <r>
    <x v="1"/>
    <x v="1"/>
    <s v="WA"/>
    <x v="4"/>
    <n v="2012"/>
    <n v="2012"/>
    <n v="340848004"/>
    <n v="1"/>
    <x v="1"/>
    <s v="I"/>
    <n v="32"/>
    <n v="32"/>
    <n v="0"/>
    <n v="2"/>
  </r>
  <r>
    <x v="1"/>
    <x v="0"/>
    <s v="WA"/>
    <x v="4"/>
    <n v="2012"/>
    <n v="2012"/>
    <n v="500201710"/>
    <n v="1"/>
    <x v="0"/>
    <s v="I"/>
    <n v="23"/>
    <n v="23"/>
    <n v="0"/>
    <n v="300"/>
  </r>
  <r>
    <x v="0"/>
    <x v="0"/>
    <s v="WA"/>
    <x v="4"/>
    <n v="2012"/>
    <n v="2012"/>
    <n v="14418974"/>
    <n v="2"/>
    <x v="0"/>
    <s v="I"/>
    <n v="34"/>
    <n v="17"/>
    <n v="0"/>
    <n v="85"/>
  </r>
  <r>
    <x v="0"/>
    <x v="1"/>
    <s v="WA"/>
    <x v="4"/>
    <n v="2012"/>
    <n v="2012"/>
    <n v="16154245"/>
    <n v="3"/>
    <x v="1"/>
    <s v="I"/>
    <n v="78"/>
    <n v="26"/>
    <n v="0"/>
    <n v="19"/>
  </r>
  <r>
    <x v="0"/>
    <x v="0"/>
    <s v="WA"/>
    <x v="4"/>
    <n v="2012"/>
    <n v="2012"/>
    <n v="18221648"/>
    <n v="1"/>
    <x v="0"/>
    <s v="I"/>
    <n v="7"/>
    <n v="7"/>
    <n v="0"/>
    <n v="591"/>
  </r>
  <r>
    <x v="0"/>
    <x v="1"/>
    <s v="WA"/>
    <x v="4"/>
    <n v="2012"/>
    <n v="2012"/>
    <n v="500081085"/>
    <n v="1"/>
    <x v="1"/>
    <s v="I"/>
    <n v="35"/>
    <n v="35"/>
    <n v="0"/>
    <n v="2"/>
  </r>
  <r>
    <x v="1"/>
    <x v="1"/>
    <s v="WA"/>
    <x v="4"/>
    <n v="2012"/>
    <n v="2012"/>
    <n v="18102279"/>
    <n v="2"/>
    <x v="1"/>
    <s v="I"/>
    <n v="54"/>
    <n v="27"/>
    <n v="0"/>
    <n v="247"/>
  </r>
  <r>
    <x v="0"/>
    <x v="0"/>
    <s v="WA"/>
    <x v="4"/>
    <n v="2012"/>
    <n v="2012"/>
    <n v="500168987"/>
    <n v="1"/>
    <x v="0"/>
    <s v="I"/>
    <n v="16"/>
    <n v="16"/>
    <n v="0"/>
    <n v="264"/>
  </r>
  <r>
    <x v="0"/>
    <x v="0"/>
    <s v="WA"/>
    <x v="4"/>
    <n v="2012"/>
    <n v="2012"/>
    <n v="500211339"/>
    <n v="1"/>
    <x v="0"/>
    <s v="I"/>
    <n v="0"/>
    <n v="0"/>
    <n v="0"/>
    <n v="34"/>
  </r>
  <r>
    <x v="0"/>
    <x v="0"/>
    <s v="WA"/>
    <x v="4"/>
    <n v="2012"/>
    <n v="2012"/>
    <n v="500255560"/>
    <n v="1"/>
    <x v="0"/>
    <s v="I"/>
    <n v="0"/>
    <n v="0"/>
    <n v="0"/>
    <n v="7"/>
  </r>
  <r>
    <x v="0"/>
    <x v="0"/>
    <s v="WA"/>
    <x v="4"/>
    <n v="2012"/>
    <n v="2012"/>
    <n v="19640441"/>
    <n v="2"/>
    <x v="0"/>
    <s v="I"/>
    <n v="56"/>
    <n v="28"/>
    <n v="0"/>
    <n v="320"/>
  </r>
  <r>
    <x v="0"/>
    <x v="0"/>
    <s v="WA"/>
    <x v="4"/>
    <n v="2012"/>
    <n v="2012"/>
    <n v="500241267"/>
    <n v="1"/>
    <x v="0"/>
    <s v="I"/>
    <n v="0"/>
    <n v="0"/>
    <n v="0"/>
    <n v="735"/>
  </r>
  <r>
    <x v="0"/>
    <x v="0"/>
    <s v="WA"/>
    <x v="4"/>
    <n v="2012"/>
    <n v="2012"/>
    <n v="19255013"/>
    <n v="1"/>
    <x v="0"/>
    <s v="I"/>
    <n v="29"/>
    <n v="29"/>
    <n v="0"/>
    <n v="60"/>
  </r>
  <r>
    <x v="0"/>
    <x v="0"/>
    <s v="WA"/>
    <x v="4"/>
    <n v="2012"/>
    <n v="2012"/>
    <n v="18990011"/>
    <n v="2"/>
    <x v="0"/>
    <s v="I"/>
    <n v="43"/>
    <n v="21.5"/>
    <n v="0"/>
    <n v="460"/>
  </r>
  <r>
    <x v="0"/>
    <x v="1"/>
    <s v="WA"/>
    <x v="4"/>
    <n v="2012"/>
    <n v="2012"/>
    <n v="18518165"/>
    <n v="10"/>
    <x v="1"/>
    <s v="I"/>
    <n v="303"/>
    <n v="30.3"/>
    <n v="0"/>
    <n v="22"/>
  </r>
  <r>
    <x v="0"/>
    <x v="0"/>
    <s v="WA"/>
    <x v="4"/>
    <n v="2012"/>
    <n v="2012"/>
    <n v="18096057"/>
    <n v="1"/>
    <x v="0"/>
    <s v="I"/>
    <n v="19"/>
    <n v="19"/>
    <n v="0"/>
    <n v="649"/>
  </r>
  <r>
    <x v="0"/>
    <x v="0"/>
    <s v="WA"/>
    <x v="4"/>
    <n v="2012"/>
    <n v="2012"/>
    <n v="16472017"/>
    <n v="4"/>
    <x v="0"/>
    <s v="I"/>
    <n v="119"/>
    <n v="29.75"/>
    <n v="0"/>
    <n v="210"/>
  </r>
  <r>
    <x v="0"/>
    <x v="1"/>
    <s v="WA"/>
    <x v="4"/>
    <n v="2012"/>
    <n v="2012"/>
    <n v="500021045"/>
    <n v="1"/>
    <x v="1"/>
    <s v="I"/>
    <n v="19"/>
    <n v="19"/>
    <n v="0"/>
    <n v="4"/>
  </r>
  <r>
    <x v="0"/>
    <x v="1"/>
    <s v="WA"/>
    <x v="4"/>
    <n v="2012"/>
    <n v="2012"/>
    <n v="446351684"/>
    <n v="1"/>
    <x v="1"/>
    <s v="I"/>
    <n v="24"/>
    <n v="24"/>
    <n v="0"/>
    <n v="2"/>
  </r>
  <r>
    <x v="0"/>
    <x v="0"/>
    <s v="WA"/>
    <x v="4"/>
    <n v="2012"/>
    <n v="2012"/>
    <n v="15945550"/>
    <n v="3"/>
    <x v="0"/>
    <s v="I"/>
    <n v="83"/>
    <n v="27.666666666666668"/>
    <n v="0"/>
    <n v="456"/>
  </r>
  <r>
    <x v="0"/>
    <x v="0"/>
    <s v="WA"/>
    <x v="4"/>
    <n v="2012"/>
    <n v="2012"/>
    <n v="15650855"/>
    <n v="4"/>
    <x v="0"/>
    <s v="I"/>
    <n v="123"/>
    <n v="30.75"/>
    <n v="0"/>
    <n v="440"/>
  </r>
  <r>
    <x v="0"/>
    <x v="0"/>
    <s v="WA"/>
    <x v="4"/>
    <n v="2012"/>
    <n v="2012"/>
    <n v="15739379"/>
    <n v="1"/>
    <x v="0"/>
    <s v="I"/>
    <n v="0"/>
    <n v="0"/>
    <n v="0"/>
    <n v="30"/>
  </r>
  <r>
    <x v="0"/>
    <x v="1"/>
    <s v="WA"/>
    <x v="4"/>
    <n v="2012"/>
    <n v="2012"/>
    <n v="15651575"/>
    <n v="1"/>
    <x v="1"/>
    <s v="I"/>
    <n v="0"/>
    <n v="0"/>
    <n v="0"/>
    <n v="21"/>
  </r>
  <r>
    <x v="0"/>
    <x v="0"/>
    <s v="WA"/>
    <x v="4"/>
    <n v="2012"/>
    <n v="2012"/>
    <n v="19335757"/>
    <n v="1"/>
    <x v="0"/>
    <s v="I"/>
    <n v="25"/>
    <n v="25"/>
    <n v="0"/>
    <n v="50"/>
  </r>
  <r>
    <x v="0"/>
    <x v="0"/>
    <s v="WA"/>
    <x v="4"/>
    <n v="2012"/>
    <n v="2012"/>
    <n v="500068219"/>
    <n v="1"/>
    <x v="0"/>
    <s v="I"/>
    <n v="0"/>
    <n v="0"/>
    <n v="0"/>
    <n v="28"/>
  </r>
  <r>
    <x v="1"/>
    <x v="1"/>
    <s v="WA"/>
    <x v="4"/>
    <n v="2012"/>
    <n v="2012"/>
    <n v="500213358"/>
    <n v="1"/>
    <x v="1"/>
    <s v="I"/>
    <n v="14"/>
    <n v="14"/>
    <n v="0"/>
    <n v="25"/>
  </r>
  <r>
    <x v="0"/>
    <x v="1"/>
    <s v="WA"/>
    <x v="4"/>
    <n v="2012"/>
    <n v="2012"/>
    <n v="17790913"/>
    <n v="1"/>
    <x v="1"/>
    <s v="I"/>
    <n v="35"/>
    <n v="35"/>
    <n v="0"/>
    <n v="4"/>
  </r>
  <r>
    <x v="0"/>
    <x v="0"/>
    <s v="WA"/>
    <x v="4"/>
    <n v="2012"/>
    <n v="2012"/>
    <n v="18356909"/>
    <n v="1"/>
    <x v="0"/>
    <s v="I"/>
    <n v="29"/>
    <n v="29"/>
    <n v="0"/>
    <n v="840"/>
  </r>
  <r>
    <x v="0"/>
    <x v="0"/>
    <s v="WA"/>
    <x v="4"/>
    <n v="2012"/>
    <n v="2012"/>
    <n v="17345729"/>
    <n v="5"/>
    <x v="0"/>
    <s v="I"/>
    <n v="130"/>
    <n v="26"/>
    <n v="0"/>
    <n v="410"/>
  </r>
  <r>
    <x v="0"/>
    <x v="1"/>
    <s v="WA"/>
    <x v="4"/>
    <n v="2012"/>
    <n v="2012"/>
    <n v="17509191"/>
    <n v="4"/>
    <x v="1"/>
    <s v="I"/>
    <n v="96"/>
    <n v="24"/>
    <n v="0"/>
    <n v="29"/>
  </r>
  <r>
    <x v="0"/>
    <x v="0"/>
    <s v="WA"/>
    <x v="4"/>
    <n v="2012"/>
    <n v="2012"/>
    <n v="17154290"/>
    <n v="1"/>
    <x v="0"/>
    <s v="I"/>
    <n v="32"/>
    <n v="32"/>
    <n v="0"/>
    <n v="40"/>
  </r>
  <r>
    <x v="0"/>
    <x v="0"/>
    <s v="WA"/>
    <x v="4"/>
    <n v="2012"/>
    <n v="2012"/>
    <n v="16887760"/>
    <n v="1"/>
    <x v="0"/>
    <s v="I"/>
    <n v="10"/>
    <n v="10"/>
    <n v="0"/>
    <n v="70"/>
  </r>
  <r>
    <x v="0"/>
    <x v="0"/>
    <s v="WA"/>
    <x v="4"/>
    <n v="2012"/>
    <n v="2012"/>
    <n v="14738525"/>
    <n v="1"/>
    <x v="0"/>
    <s v="I"/>
    <n v="16"/>
    <n v="16"/>
    <n v="0"/>
    <n v="138"/>
  </r>
  <r>
    <x v="0"/>
    <x v="0"/>
    <s v="WA"/>
    <x v="4"/>
    <n v="2012"/>
    <n v="2012"/>
    <n v="16609083"/>
    <n v="1"/>
    <x v="0"/>
    <s v="I"/>
    <n v="0"/>
    <n v="0"/>
    <n v="0"/>
    <n v="110"/>
  </r>
  <r>
    <x v="0"/>
    <x v="1"/>
    <s v="WA"/>
    <x v="4"/>
    <n v="2012"/>
    <n v="2012"/>
    <n v="446348457"/>
    <n v="2"/>
    <x v="1"/>
    <s v="I"/>
    <n v="47"/>
    <n v="23.5"/>
    <n v="0"/>
    <n v="32"/>
  </r>
  <r>
    <x v="0"/>
    <x v="1"/>
    <s v="WA"/>
    <x v="4"/>
    <n v="2012"/>
    <n v="2012"/>
    <n v="373507318"/>
    <n v="2"/>
    <x v="1"/>
    <s v="I"/>
    <n v="33"/>
    <n v="16.5"/>
    <n v="0"/>
    <n v="22"/>
  </r>
  <r>
    <x v="0"/>
    <x v="0"/>
    <s v="WA"/>
    <x v="4"/>
    <n v="2012"/>
    <n v="2012"/>
    <n v="15479434"/>
    <n v="1"/>
    <x v="0"/>
    <s v="I"/>
    <n v="6"/>
    <n v="6"/>
    <n v="0"/>
    <n v="40"/>
  </r>
  <r>
    <x v="0"/>
    <x v="0"/>
    <s v="WA"/>
    <x v="4"/>
    <n v="2012"/>
    <n v="2012"/>
    <n v="19341489"/>
    <n v="1"/>
    <x v="0"/>
    <s v="I"/>
    <n v="29"/>
    <n v="29"/>
    <n v="0"/>
    <n v="1"/>
  </r>
  <r>
    <x v="0"/>
    <x v="0"/>
    <s v="WA"/>
    <x v="4"/>
    <n v="2012"/>
    <n v="2012"/>
    <n v="19543319"/>
    <n v="1"/>
    <x v="0"/>
    <s v="I"/>
    <n v="31"/>
    <n v="31"/>
    <n v="0"/>
    <n v="10"/>
  </r>
  <r>
    <x v="0"/>
    <x v="1"/>
    <s v="WA"/>
    <x v="4"/>
    <n v="2012"/>
    <n v="2012"/>
    <n v="17189287"/>
    <n v="1"/>
    <x v="1"/>
    <s v="I"/>
    <n v="0"/>
    <n v="0"/>
    <n v="0"/>
    <n v="2"/>
  </r>
  <r>
    <x v="0"/>
    <x v="0"/>
    <s v="WA"/>
    <x v="4"/>
    <n v="2012"/>
    <n v="2012"/>
    <n v="500243617"/>
    <n v="1"/>
    <x v="0"/>
    <s v="I"/>
    <n v="1"/>
    <n v="1"/>
    <n v="0"/>
    <n v="205"/>
  </r>
  <r>
    <x v="0"/>
    <x v="0"/>
    <s v="WA"/>
    <x v="4"/>
    <n v="2012"/>
    <n v="2012"/>
    <n v="16441761"/>
    <n v="1"/>
    <x v="0"/>
    <s v="I"/>
    <n v="0"/>
    <n v="0"/>
    <n v="0"/>
    <n v="12"/>
  </r>
  <r>
    <x v="0"/>
    <x v="0"/>
    <s v="WA"/>
    <x v="4"/>
    <n v="2012"/>
    <n v="2012"/>
    <n v="19311287"/>
    <n v="2"/>
    <x v="0"/>
    <s v="I"/>
    <n v="63"/>
    <n v="31.5"/>
    <n v="0"/>
    <n v="380"/>
  </r>
  <r>
    <x v="0"/>
    <x v="0"/>
    <s v="WA"/>
    <x v="4"/>
    <n v="2012"/>
    <n v="2012"/>
    <n v="500217996"/>
    <n v="1"/>
    <x v="0"/>
    <s v="I"/>
    <n v="30"/>
    <n v="30"/>
    <n v="0"/>
    <n v="344"/>
  </r>
  <r>
    <x v="0"/>
    <x v="1"/>
    <s v="WA"/>
    <x v="4"/>
    <n v="2012"/>
    <n v="2012"/>
    <n v="19363953"/>
    <n v="2"/>
    <x v="1"/>
    <s v="I"/>
    <n v="50"/>
    <n v="25"/>
    <n v="0"/>
    <n v="112"/>
  </r>
  <r>
    <x v="0"/>
    <x v="0"/>
    <s v="WA"/>
    <x v="4"/>
    <n v="2012"/>
    <n v="2012"/>
    <n v="15193670"/>
    <n v="1"/>
    <x v="0"/>
    <s v="I"/>
    <n v="15"/>
    <n v="15"/>
    <n v="0"/>
    <n v="1"/>
  </r>
  <r>
    <x v="0"/>
    <x v="0"/>
    <s v="WA"/>
    <x v="4"/>
    <n v="2012"/>
    <n v="2012"/>
    <n v="18051439"/>
    <n v="1"/>
    <x v="0"/>
    <s v="I"/>
    <n v="29"/>
    <n v="29"/>
    <n v="0"/>
    <n v="1050"/>
  </r>
  <r>
    <x v="0"/>
    <x v="1"/>
    <s v="WA"/>
    <x v="4"/>
    <n v="2012"/>
    <n v="2012"/>
    <n v="18863562"/>
    <n v="1"/>
    <x v="1"/>
    <s v="I"/>
    <n v="12"/>
    <n v="12"/>
    <n v="0"/>
    <n v="22"/>
  </r>
  <r>
    <x v="0"/>
    <x v="1"/>
    <s v="WA"/>
    <x v="4"/>
    <n v="2012"/>
    <n v="2012"/>
    <n v="500214609"/>
    <n v="4"/>
    <x v="1"/>
    <s v="I"/>
    <n v="119"/>
    <n v="29.75"/>
    <n v="0"/>
    <n v="14"/>
  </r>
  <r>
    <x v="0"/>
    <x v="0"/>
    <s v="WA"/>
    <x v="4"/>
    <n v="2012"/>
    <n v="2012"/>
    <n v="18576345"/>
    <n v="1"/>
    <x v="0"/>
    <s v="I"/>
    <n v="0"/>
    <n v="0"/>
    <n v="0"/>
    <n v="60"/>
  </r>
  <r>
    <x v="0"/>
    <x v="1"/>
    <s v="WA"/>
    <x v="4"/>
    <n v="2012"/>
    <n v="2012"/>
    <n v="500220240"/>
    <n v="1"/>
    <x v="1"/>
    <s v="I"/>
    <n v="17"/>
    <n v="17"/>
    <n v="0"/>
    <n v="2"/>
  </r>
  <r>
    <x v="0"/>
    <x v="0"/>
    <s v="WA"/>
    <x v="4"/>
    <n v="2012"/>
    <n v="2012"/>
    <n v="408326423"/>
    <n v="4"/>
    <x v="0"/>
    <s v="I"/>
    <n v="122"/>
    <n v="30.5"/>
    <n v="0"/>
    <n v="329"/>
  </r>
  <r>
    <x v="0"/>
    <x v="0"/>
    <s v="WA"/>
    <x v="4"/>
    <n v="2012"/>
    <n v="2012"/>
    <n v="18092437"/>
    <n v="1"/>
    <x v="0"/>
    <s v="I"/>
    <n v="21"/>
    <n v="21"/>
    <n v="0"/>
    <n v="230"/>
  </r>
  <r>
    <x v="0"/>
    <x v="1"/>
    <s v="WA"/>
    <x v="4"/>
    <n v="2012"/>
    <n v="2012"/>
    <n v="16129118"/>
    <n v="1"/>
    <x v="1"/>
    <s v="I"/>
    <n v="2"/>
    <n v="2"/>
    <n v="0"/>
    <n v="8"/>
  </r>
  <r>
    <x v="0"/>
    <x v="0"/>
    <s v="WA"/>
    <x v="4"/>
    <n v="2012"/>
    <n v="2012"/>
    <n v="17732499"/>
    <n v="1"/>
    <x v="0"/>
    <s v="I"/>
    <n v="3"/>
    <n v="3"/>
    <n v="0"/>
    <n v="51"/>
  </r>
  <r>
    <x v="0"/>
    <x v="1"/>
    <s v="WA"/>
    <x v="4"/>
    <n v="2012"/>
    <n v="2012"/>
    <n v="360201620"/>
    <n v="5"/>
    <x v="1"/>
    <s v="I"/>
    <n v="128"/>
    <n v="25.6"/>
    <n v="0"/>
    <n v="15"/>
  </r>
  <r>
    <x v="0"/>
    <x v="0"/>
    <s v="WA"/>
    <x v="4"/>
    <n v="2012"/>
    <n v="2012"/>
    <n v="446169619"/>
    <n v="1"/>
    <x v="0"/>
    <s v="I"/>
    <n v="2"/>
    <n v="2"/>
    <n v="0"/>
    <n v="76"/>
  </r>
  <r>
    <x v="0"/>
    <x v="0"/>
    <s v="WA"/>
    <x v="4"/>
    <n v="2012"/>
    <n v="2012"/>
    <n v="17768486"/>
    <n v="1"/>
    <x v="0"/>
    <s v="I"/>
    <n v="6"/>
    <n v="6"/>
    <n v="0"/>
    <n v="160"/>
  </r>
  <r>
    <x v="0"/>
    <x v="1"/>
    <s v="WA"/>
    <x v="4"/>
    <n v="2012"/>
    <n v="2012"/>
    <n v="500075410"/>
    <n v="1"/>
    <x v="1"/>
    <s v="I"/>
    <n v="25"/>
    <n v="25"/>
    <n v="0"/>
    <n v="22"/>
  </r>
  <r>
    <x v="0"/>
    <x v="1"/>
    <s v="WA"/>
    <x v="4"/>
    <n v="2012"/>
    <n v="2012"/>
    <n v="500117340"/>
    <n v="1"/>
    <x v="1"/>
    <s v="I"/>
    <n v="16"/>
    <n v="16"/>
    <n v="0"/>
    <n v="20"/>
  </r>
  <r>
    <x v="1"/>
    <x v="0"/>
    <s v="WA"/>
    <x v="4"/>
    <n v="2012"/>
    <n v="2012"/>
    <n v="16281018"/>
    <n v="1"/>
    <x v="0"/>
    <s v="I"/>
    <n v="69"/>
    <n v="69"/>
    <n v="0"/>
    <n v="10"/>
  </r>
  <r>
    <x v="0"/>
    <x v="0"/>
    <s v="WA"/>
    <x v="4"/>
    <n v="2012"/>
    <n v="2012"/>
    <n v="16648014"/>
    <n v="3"/>
    <x v="0"/>
    <s v="I"/>
    <n v="65"/>
    <n v="21.666666666666664"/>
    <n v="0"/>
    <n v="40"/>
  </r>
  <r>
    <x v="0"/>
    <x v="0"/>
    <s v="WA"/>
    <x v="4"/>
    <n v="2012"/>
    <n v="2012"/>
    <n v="15025034"/>
    <n v="1"/>
    <x v="0"/>
    <s v="I"/>
    <n v="29"/>
    <n v="29"/>
    <n v="0"/>
    <n v="10"/>
  </r>
  <r>
    <x v="0"/>
    <x v="0"/>
    <s v="WA"/>
    <x v="4"/>
    <n v="2012"/>
    <n v="2012"/>
    <n v="15973118"/>
    <n v="1"/>
    <x v="0"/>
    <s v="I"/>
    <n v="20"/>
    <n v="20"/>
    <n v="0"/>
    <n v="230"/>
  </r>
  <r>
    <x v="0"/>
    <x v="0"/>
    <s v="WA"/>
    <x v="4"/>
    <n v="2012"/>
    <n v="2012"/>
    <n v="500276835"/>
    <n v="1"/>
    <x v="0"/>
    <s v="I"/>
    <n v="14"/>
    <n v="14"/>
    <n v="0"/>
    <n v="5"/>
  </r>
  <r>
    <x v="0"/>
    <x v="1"/>
    <s v="WA"/>
    <x v="4"/>
    <n v="2012"/>
    <n v="2012"/>
    <n v="15171869"/>
    <n v="1"/>
    <x v="1"/>
    <s v="I"/>
    <n v="6"/>
    <n v="6"/>
    <n v="0"/>
    <n v="1"/>
  </r>
  <r>
    <x v="0"/>
    <x v="0"/>
    <s v="WA"/>
    <x v="4"/>
    <n v="2012"/>
    <n v="2012"/>
    <n v="19940320"/>
    <n v="1"/>
    <x v="0"/>
    <s v="I"/>
    <n v="26"/>
    <n v="26"/>
    <n v="0"/>
    <n v="37"/>
  </r>
  <r>
    <x v="0"/>
    <x v="0"/>
    <s v="WA"/>
    <x v="4"/>
    <n v="2012"/>
    <n v="2012"/>
    <n v="14579078"/>
    <n v="1"/>
    <x v="0"/>
    <s v="I"/>
    <n v="12"/>
    <n v="12"/>
    <n v="0"/>
    <n v="240"/>
  </r>
  <r>
    <x v="0"/>
    <x v="1"/>
    <s v="WA"/>
    <x v="4"/>
    <n v="2012"/>
    <n v="2012"/>
    <n v="443577715"/>
    <n v="1"/>
    <x v="1"/>
    <s v="I"/>
    <n v="22"/>
    <n v="22"/>
    <n v="0"/>
    <n v="10"/>
  </r>
  <r>
    <x v="0"/>
    <x v="0"/>
    <s v="WA"/>
    <x v="4"/>
    <n v="2012"/>
    <n v="2012"/>
    <n v="14237941"/>
    <n v="6"/>
    <x v="0"/>
    <s v="I"/>
    <n v="176"/>
    <n v="29.333333333333336"/>
    <n v="0"/>
    <n v="295"/>
  </r>
  <r>
    <x v="0"/>
    <x v="0"/>
    <s v="WA"/>
    <x v="4"/>
    <n v="2012"/>
    <n v="2012"/>
    <n v="16131316"/>
    <n v="1"/>
    <x v="0"/>
    <s v="I"/>
    <n v="7"/>
    <n v="7"/>
    <n v="0"/>
    <n v="16"/>
  </r>
  <r>
    <x v="0"/>
    <x v="0"/>
    <s v="WA"/>
    <x v="4"/>
    <n v="2012"/>
    <n v="2012"/>
    <n v="500030906"/>
    <n v="1"/>
    <x v="0"/>
    <s v="I"/>
    <n v="4"/>
    <n v="4"/>
    <n v="0"/>
    <n v="70"/>
  </r>
  <r>
    <x v="0"/>
    <x v="0"/>
    <s v="WA"/>
    <x v="4"/>
    <n v="2012"/>
    <n v="2012"/>
    <n v="500202728"/>
    <n v="1"/>
    <x v="0"/>
    <s v="I"/>
    <n v="16"/>
    <n v="16"/>
    <n v="0"/>
    <n v="110"/>
  </r>
  <r>
    <x v="0"/>
    <x v="0"/>
    <s v="WA"/>
    <x v="4"/>
    <n v="2012"/>
    <n v="2012"/>
    <n v="500066799"/>
    <n v="1"/>
    <x v="0"/>
    <s v="I"/>
    <n v="5"/>
    <n v="5"/>
    <n v="0"/>
    <n v="79"/>
  </r>
  <r>
    <x v="0"/>
    <x v="1"/>
    <s v="WA"/>
    <x v="4"/>
    <n v="2012"/>
    <n v="2012"/>
    <n v="17917377"/>
    <n v="2"/>
    <x v="1"/>
    <s v="I"/>
    <n v="41"/>
    <n v="20.5"/>
    <n v="0"/>
    <n v="11"/>
  </r>
  <r>
    <x v="0"/>
    <x v="0"/>
    <s v="WA"/>
    <x v="4"/>
    <n v="2012"/>
    <n v="2012"/>
    <n v="18579397"/>
    <n v="1"/>
    <x v="0"/>
    <s v="I"/>
    <n v="25"/>
    <n v="25"/>
    <n v="0"/>
    <n v="180"/>
  </r>
  <r>
    <x v="0"/>
    <x v="0"/>
    <s v="WA"/>
    <x v="4"/>
    <n v="2012"/>
    <n v="2012"/>
    <n v="500280834"/>
    <n v="1"/>
    <x v="0"/>
    <s v="I"/>
    <n v="0"/>
    <n v="0"/>
    <n v="0"/>
    <n v="61"/>
  </r>
  <r>
    <x v="0"/>
    <x v="0"/>
    <s v="WA"/>
    <x v="4"/>
    <n v="2012"/>
    <n v="2012"/>
    <n v="19138220"/>
    <n v="1"/>
    <x v="0"/>
    <s v="I"/>
    <n v="0"/>
    <n v="0"/>
    <n v="0"/>
    <n v="18"/>
  </r>
  <r>
    <x v="0"/>
    <x v="0"/>
    <s v="WA"/>
    <x v="4"/>
    <n v="2012"/>
    <n v="2012"/>
    <n v="17912078"/>
    <n v="1"/>
    <x v="0"/>
    <s v="I"/>
    <n v="23"/>
    <n v="23"/>
    <n v="0"/>
    <n v="41"/>
  </r>
  <r>
    <x v="0"/>
    <x v="0"/>
    <s v="WA"/>
    <x v="4"/>
    <n v="2012"/>
    <n v="2012"/>
    <n v="18345194"/>
    <n v="6"/>
    <x v="0"/>
    <s v="I"/>
    <n v="177"/>
    <n v="29.5"/>
    <n v="0"/>
    <n v="370"/>
  </r>
  <r>
    <x v="0"/>
    <x v="0"/>
    <s v="WA"/>
    <x v="4"/>
    <n v="2012"/>
    <n v="2012"/>
    <n v="18980573"/>
    <n v="3"/>
    <x v="0"/>
    <s v="I"/>
    <n v="82"/>
    <n v="27.333333333333336"/>
    <n v="0"/>
    <n v="810"/>
  </r>
  <r>
    <x v="0"/>
    <x v="1"/>
    <s v="WA"/>
    <x v="4"/>
    <n v="2012"/>
    <n v="2012"/>
    <n v="500112836"/>
    <n v="5"/>
    <x v="1"/>
    <s v="I"/>
    <n v="138"/>
    <n v="27.6"/>
    <n v="0"/>
    <n v="25"/>
  </r>
  <r>
    <x v="0"/>
    <x v="0"/>
    <s v="WA"/>
    <x v="4"/>
    <n v="2012"/>
    <n v="2012"/>
    <n v="19266754"/>
    <n v="1"/>
    <x v="0"/>
    <s v="I"/>
    <n v="4"/>
    <n v="4"/>
    <n v="0"/>
    <n v="60"/>
  </r>
  <r>
    <x v="0"/>
    <x v="1"/>
    <s v="WA"/>
    <x v="4"/>
    <n v="2012"/>
    <n v="2012"/>
    <n v="427248021"/>
    <n v="1"/>
    <x v="1"/>
    <s v="I"/>
    <n v="0"/>
    <n v="0"/>
    <n v="0"/>
    <n v="4"/>
  </r>
  <r>
    <x v="0"/>
    <x v="0"/>
    <s v="WA"/>
    <x v="4"/>
    <n v="2012"/>
    <n v="2012"/>
    <n v="500142297"/>
    <n v="1"/>
    <x v="0"/>
    <s v="I"/>
    <n v="4"/>
    <n v="4"/>
    <n v="0"/>
    <n v="26"/>
  </r>
  <r>
    <x v="0"/>
    <x v="0"/>
    <s v="WA"/>
    <x v="4"/>
    <n v="2012"/>
    <n v="2012"/>
    <n v="18927905"/>
    <n v="1"/>
    <x v="0"/>
    <s v="I"/>
    <n v="4"/>
    <n v="4"/>
    <n v="0"/>
    <n v="5"/>
  </r>
  <r>
    <x v="0"/>
    <x v="1"/>
    <s v="WA"/>
    <x v="4"/>
    <n v="2012"/>
    <n v="2012"/>
    <n v="373680022"/>
    <n v="1"/>
    <x v="1"/>
    <s v="I"/>
    <n v="35"/>
    <n v="35"/>
    <n v="0"/>
    <n v="3"/>
  </r>
  <r>
    <x v="0"/>
    <x v="0"/>
    <s v="WA"/>
    <x v="4"/>
    <n v="2012"/>
    <n v="2012"/>
    <n v="17775506"/>
    <n v="3"/>
    <x v="0"/>
    <s v="I"/>
    <n v="92"/>
    <n v="30.666666666666668"/>
    <n v="0"/>
    <n v="300"/>
  </r>
  <r>
    <x v="0"/>
    <x v="0"/>
    <s v="WA"/>
    <x v="4"/>
    <n v="2012"/>
    <n v="2012"/>
    <n v="18427970"/>
    <n v="1"/>
    <x v="0"/>
    <s v="I"/>
    <n v="1"/>
    <n v="1"/>
    <n v="0"/>
    <n v="30"/>
  </r>
  <r>
    <x v="0"/>
    <x v="1"/>
    <s v="WA"/>
    <x v="4"/>
    <n v="2012"/>
    <n v="2012"/>
    <n v="500075123"/>
    <n v="3"/>
    <x v="1"/>
    <s v="I"/>
    <n v="91"/>
    <n v="30.333333333333332"/>
    <n v="0"/>
    <n v="14"/>
  </r>
  <r>
    <x v="0"/>
    <x v="0"/>
    <s v="WA"/>
    <x v="4"/>
    <n v="2012"/>
    <n v="2012"/>
    <n v="17156841"/>
    <n v="1"/>
    <x v="0"/>
    <s v="I"/>
    <n v="7"/>
    <n v="7"/>
    <n v="0"/>
    <n v="53"/>
  </r>
  <r>
    <x v="0"/>
    <x v="0"/>
    <s v="WA"/>
    <x v="4"/>
    <n v="2012"/>
    <n v="2012"/>
    <n v="17170157"/>
    <n v="1"/>
    <x v="0"/>
    <s v="I"/>
    <n v="8"/>
    <n v="8"/>
    <n v="0"/>
    <n v="700"/>
  </r>
  <r>
    <x v="0"/>
    <x v="0"/>
    <s v="WA"/>
    <x v="4"/>
    <n v="2012"/>
    <n v="2012"/>
    <n v="17101810"/>
    <n v="1"/>
    <x v="0"/>
    <s v="I"/>
    <n v="13"/>
    <n v="13"/>
    <n v="0"/>
    <n v="20"/>
  </r>
  <r>
    <x v="0"/>
    <x v="1"/>
    <s v="WA"/>
    <x v="4"/>
    <n v="2012"/>
    <n v="2012"/>
    <n v="425088124"/>
    <n v="2"/>
    <x v="1"/>
    <s v="I"/>
    <n v="49"/>
    <n v="24.5"/>
    <n v="0"/>
    <n v="6"/>
  </r>
  <r>
    <x v="0"/>
    <x v="0"/>
    <s v="WA"/>
    <x v="4"/>
    <n v="2012"/>
    <n v="2012"/>
    <n v="500130652"/>
    <n v="5"/>
    <x v="0"/>
    <s v="I"/>
    <n v="149"/>
    <n v="29.8"/>
    <n v="0"/>
    <n v="174"/>
  </r>
  <r>
    <x v="0"/>
    <x v="0"/>
    <s v="WA"/>
    <x v="4"/>
    <n v="2012"/>
    <n v="2012"/>
    <n v="16015464"/>
    <n v="1"/>
    <x v="0"/>
    <s v="I"/>
    <n v="19"/>
    <n v="19"/>
    <n v="0"/>
    <n v="54"/>
  </r>
  <r>
    <x v="0"/>
    <x v="1"/>
    <s v="WA"/>
    <x v="4"/>
    <n v="2012"/>
    <n v="2012"/>
    <n v="15757096"/>
    <n v="1"/>
    <x v="1"/>
    <s v="I"/>
    <n v="4"/>
    <n v="4"/>
    <n v="0"/>
    <n v="4"/>
  </r>
  <r>
    <x v="0"/>
    <x v="0"/>
    <s v="WA"/>
    <x v="4"/>
    <n v="2012"/>
    <n v="2012"/>
    <n v="19955816"/>
    <n v="1"/>
    <x v="0"/>
    <s v="I"/>
    <n v="18"/>
    <n v="18"/>
    <n v="0"/>
    <n v="110"/>
  </r>
  <r>
    <x v="0"/>
    <x v="1"/>
    <s v="WA"/>
    <x v="4"/>
    <n v="2012"/>
    <n v="2012"/>
    <n v="500007601"/>
    <n v="1"/>
    <x v="1"/>
    <s v="I"/>
    <n v="12"/>
    <n v="12"/>
    <n v="0"/>
    <n v="10"/>
  </r>
  <r>
    <x v="0"/>
    <x v="0"/>
    <s v="WA"/>
    <x v="4"/>
    <n v="2012"/>
    <n v="2012"/>
    <n v="14594768"/>
    <n v="6"/>
    <x v="0"/>
    <s v="I"/>
    <n v="171"/>
    <n v="28.5"/>
    <n v="0"/>
    <n v="159"/>
  </r>
  <r>
    <x v="0"/>
    <x v="0"/>
    <s v="WA"/>
    <x v="4"/>
    <n v="2012"/>
    <n v="2012"/>
    <n v="14585951"/>
    <n v="2"/>
    <x v="0"/>
    <s v="I"/>
    <n v="37"/>
    <n v="18.5"/>
    <n v="0"/>
    <n v="117"/>
  </r>
  <r>
    <x v="0"/>
    <x v="1"/>
    <s v="WA"/>
    <x v="4"/>
    <n v="2012"/>
    <n v="2012"/>
    <n v="14685141"/>
    <n v="1"/>
    <x v="1"/>
    <s v="I"/>
    <n v="32"/>
    <n v="32"/>
    <n v="0"/>
    <n v="6"/>
  </r>
  <r>
    <x v="0"/>
    <x v="0"/>
    <s v="WA"/>
    <x v="4"/>
    <n v="2012"/>
    <n v="2012"/>
    <n v="17615898"/>
    <n v="1"/>
    <x v="0"/>
    <s v="I"/>
    <n v="1"/>
    <n v="1"/>
    <n v="0"/>
    <n v="24"/>
  </r>
  <r>
    <x v="0"/>
    <x v="0"/>
    <s v="WA"/>
    <x v="4"/>
    <n v="2012"/>
    <n v="2012"/>
    <n v="500185082"/>
    <n v="2"/>
    <x v="0"/>
    <s v="I"/>
    <n v="150"/>
    <n v="75"/>
    <n v="0"/>
    <n v="108"/>
  </r>
  <r>
    <x v="0"/>
    <x v="0"/>
    <s v="WA"/>
    <x v="4"/>
    <n v="2012"/>
    <n v="2012"/>
    <n v="14385367"/>
    <n v="4"/>
    <x v="0"/>
    <s v="I"/>
    <n v="110"/>
    <n v="27.5"/>
    <n v="0"/>
    <n v="510"/>
  </r>
  <r>
    <x v="0"/>
    <x v="0"/>
    <s v="WA"/>
    <x v="4"/>
    <n v="2012"/>
    <n v="2012"/>
    <n v="19907478"/>
    <n v="1"/>
    <x v="0"/>
    <s v="I"/>
    <n v="27"/>
    <n v="27"/>
    <n v="0"/>
    <n v="160"/>
  </r>
  <r>
    <x v="0"/>
    <x v="0"/>
    <s v="WA"/>
    <x v="4"/>
    <n v="2012"/>
    <n v="2012"/>
    <n v="500188014"/>
    <n v="1"/>
    <x v="0"/>
    <s v="I"/>
    <n v="3"/>
    <n v="3"/>
    <n v="0"/>
    <n v="29"/>
  </r>
  <r>
    <x v="0"/>
    <x v="1"/>
    <s v="WA"/>
    <x v="4"/>
    <n v="2012"/>
    <n v="2012"/>
    <n v="18851763"/>
    <n v="2"/>
    <x v="1"/>
    <s v="I"/>
    <n v="62"/>
    <n v="31"/>
    <n v="0"/>
    <n v="9"/>
  </r>
  <r>
    <x v="0"/>
    <x v="1"/>
    <s v="WA"/>
    <x v="4"/>
    <n v="2012"/>
    <n v="2012"/>
    <n v="500103209"/>
    <n v="1"/>
    <x v="1"/>
    <s v="I"/>
    <n v="11"/>
    <n v="11"/>
    <n v="0"/>
    <n v="10"/>
  </r>
  <r>
    <x v="0"/>
    <x v="0"/>
    <s v="WA"/>
    <x v="4"/>
    <n v="2012"/>
    <n v="2012"/>
    <n v="16124498"/>
    <n v="1"/>
    <x v="0"/>
    <s v="I"/>
    <n v="3"/>
    <n v="3"/>
    <n v="0"/>
    <n v="8"/>
  </r>
  <r>
    <x v="0"/>
    <x v="0"/>
    <s v="WA"/>
    <x v="4"/>
    <n v="2012"/>
    <n v="2012"/>
    <n v="16125961"/>
    <n v="1"/>
    <x v="0"/>
    <s v="I"/>
    <n v="10"/>
    <n v="10"/>
    <n v="0"/>
    <n v="19"/>
  </r>
  <r>
    <x v="0"/>
    <x v="1"/>
    <s v="WA"/>
    <x v="4"/>
    <n v="2012"/>
    <n v="2012"/>
    <n v="19025417"/>
    <n v="1"/>
    <x v="1"/>
    <s v="I"/>
    <n v="0"/>
    <n v="0"/>
    <n v="0"/>
    <n v="2"/>
  </r>
  <r>
    <x v="1"/>
    <x v="0"/>
    <s v="WA"/>
    <x v="4"/>
    <n v="2012"/>
    <n v="2012"/>
    <n v="18695746"/>
    <n v="4"/>
    <x v="0"/>
    <s v="I"/>
    <n v="126"/>
    <n v="31.5"/>
    <n v="0"/>
    <n v="1036"/>
  </r>
  <r>
    <x v="0"/>
    <x v="0"/>
    <s v="WA"/>
    <x v="4"/>
    <n v="2012"/>
    <n v="2012"/>
    <n v="16024479"/>
    <n v="1"/>
    <x v="0"/>
    <s v="I"/>
    <n v="21"/>
    <n v="21"/>
    <n v="0"/>
    <n v="251"/>
  </r>
  <r>
    <x v="0"/>
    <x v="0"/>
    <s v="WA"/>
    <x v="4"/>
    <n v="2012"/>
    <n v="2012"/>
    <n v="18393031"/>
    <n v="2"/>
    <x v="0"/>
    <s v="I"/>
    <n v="34"/>
    <n v="17"/>
    <n v="0"/>
    <n v="110"/>
  </r>
  <r>
    <x v="0"/>
    <x v="0"/>
    <s v="WA"/>
    <x v="4"/>
    <n v="2012"/>
    <n v="2012"/>
    <n v="500158213"/>
    <n v="1"/>
    <x v="0"/>
    <s v="I"/>
    <n v="11"/>
    <n v="11"/>
    <n v="0"/>
    <n v="382"/>
  </r>
  <r>
    <x v="0"/>
    <x v="0"/>
    <s v="WA"/>
    <x v="4"/>
    <n v="2012"/>
    <n v="2012"/>
    <n v="18127121"/>
    <n v="4"/>
    <x v="0"/>
    <s v="I"/>
    <n v="114"/>
    <n v="28.5"/>
    <n v="0"/>
    <n v="420"/>
  </r>
  <r>
    <x v="0"/>
    <x v="0"/>
    <s v="WA"/>
    <x v="4"/>
    <n v="2012"/>
    <n v="2012"/>
    <n v="17805811"/>
    <n v="1"/>
    <x v="0"/>
    <s v="I"/>
    <n v="10"/>
    <n v="10"/>
    <n v="0"/>
    <n v="230"/>
  </r>
  <r>
    <x v="0"/>
    <x v="0"/>
    <s v="WA"/>
    <x v="4"/>
    <n v="2012"/>
    <n v="2012"/>
    <n v="500151965"/>
    <n v="1"/>
    <x v="0"/>
    <s v="I"/>
    <n v="0"/>
    <n v="0"/>
    <n v="0"/>
    <n v="282"/>
  </r>
  <r>
    <x v="0"/>
    <x v="0"/>
    <s v="WA"/>
    <x v="4"/>
    <n v="2012"/>
    <n v="2012"/>
    <n v="19355553"/>
    <n v="1"/>
    <x v="0"/>
    <s v="I"/>
    <n v="14"/>
    <n v="14"/>
    <n v="0"/>
    <n v="10"/>
  </r>
  <r>
    <x v="0"/>
    <x v="0"/>
    <s v="WA"/>
    <x v="4"/>
    <n v="2012"/>
    <n v="2012"/>
    <n v="16122330"/>
    <n v="1"/>
    <x v="0"/>
    <s v="I"/>
    <n v="28"/>
    <n v="28"/>
    <n v="0"/>
    <n v="8"/>
  </r>
  <r>
    <x v="0"/>
    <x v="0"/>
    <s v="WA"/>
    <x v="4"/>
    <n v="2012"/>
    <n v="2012"/>
    <n v="15367311"/>
    <n v="1"/>
    <x v="0"/>
    <s v="I"/>
    <n v="30"/>
    <n v="30"/>
    <n v="0"/>
    <n v="420"/>
  </r>
  <r>
    <x v="0"/>
    <x v="1"/>
    <s v="WA"/>
    <x v="4"/>
    <n v="2012"/>
    <n v="2012"/>
    <n v="437616205"/>
    <n v="1"/>
    <x v="1"/>
    <s v="I"/>
    <n v="65"/>
    <n v="65"/>
    <n v="0"/>
    <n v="11"/>
  </r>
  <r>
    <x v="0"/>
    <x v="1"/>
    <s v="WA"/>
    <x v="4"/>
    <n v="2012"/>
    <n v="2012"/>
    <n v="15163397"/>
    <n v="1"/>
    <x v="1"/>
    <s v="I"/>
    <n v="31"/>
    <n v="31"/>
    <n v="0"/>
    <n v="8"/>
  </r>
  <r>
    <x v="1"/>
    <x v="1"/>
    <s v="WA"/>
    <x v="4"/>
    <n v="2012"/>
    <n v="2012"/>
    <n v="15735376"/>
    <n v="2"/>
    <x v="1"/>
    <s v="I"/>
    <n v="28"/>
    <n v="14"/>
    <n v="0"/>
    <n v="66"/>
  </r>
  <r>
    <x v="1"/>
    <x v="0"/>
    <s v="WA"/>
    <x v="4"/>
    <n v="2012"/>
    <n v="2012"/>
    <n v="14747927"/>
    <n v="1"/>
    <x v="0"/>
    <s v="I"/>
    <n v="30"/>
    <n v="30"/>
    <n v="0"/>
    <n v="1"/>
  </r>
  <r>
    <x v="0"/>
    <x v="0"/>
    <s v="WA"/>
    <x v="4"/>
    <n v="2012"/>
    <n v="2012"/>
    <n v="15133423"/>
    <n v="3"/>
    <x v="0"/>
    <s v="I"/>
    <n v="79"/>
    <n v="26.333333333333336"/>
    <n v="0"/>
    <n v="480"/>
  </r>
  <r>
    <x v="0"/>
    <x v="0"/>
    <s v="WA"/>
    <x v="4"/>
    <n v="2012"/>
    <n v="2012"/>
    <n v="14674149"/>
    <n v="3"/>
    <x v="0"/>
    <s v="I"/>
    <n v="70"/>
    <n v="23.333333333333332"/>
    <n v="0"/>
    <n v="180"/>
  </r>
  <r>
    <x v="0"/>
    <x v="0"/>
    <s v="WA"/>
    <x v="4"/>
    <n v="2012"/>
    <n v="2012"/>
    <n v="14128301"/>
    <n v="1"/>
    <x v="0"/>
    <s v="I"/>
    <n v="1"/>
    <n v="1"/>
    <n v="0"/>
    <n v="10"/>
  </r>
  <r>
    <x v="0"/>
    <x v="0"/>
    <s v="WA"/>
    <x v="4"/>
    <n v="2012"/>
    <n v="2012"/>
    <n v="14240839"/>
    <n v="1"/>
    <x v="0"/>
    <s v="I"/>
    <n v="5"/>
    <n v="5"/>
    <n v="0"/>
    <n v="40"/>
  </r>
  <r>
    <x v="0"/>
    <x v="0"/>
    <s v="WA"/>
    <x v="4"/>
    <n v="2012"/>
    <n v="2012"/>
    <n v="500157678"/>
    <n v="1"/>
    <x v="0"/>
    <s v="I"/>
    <n v="0"/>
    <n v="0"/>
    <n v="0"/>
    <n v="667"/>
  </r>
  <r>
    <x v="0"/>
    <x v="1"/>
    <s v="WA"/>
    <x v="4"/>
    <n v="2012"/>
    <n v="2012"/>
    <n v="15600688"/>
    <n v="2"/>
    <x v="1"/>
    <s v="I"/>
    <n v="37"/>
    <n v="18.5"/>
    <n v="0"/>
    <n v="16"/>
  </r>
  <r>
    <x v="0"/>
    <x v="0"/>
    <s v="WA"/>
    <x v="4"/>
    <n v="2012"/>
    <n v="2012"/>
    <n v="19414833"/>
    <n v="1"/>
    <x v="0"/>
    <s v="I"/>
    <n v="25"/>
    <n v="25"/>
    <n v="0"/>
    <n v="220"/>
  </r>
  <r>
    <x v="0"/>
    <x v="0"/>
    <s v="WA"/>
    <x v="4"/>
    <n v="2012"/>
    <n v="2012"/>
    <n v="16756313"/>
    <n v="1"/>
    <x v="0"/>
    <s v="I"/>
    <n v="8"/>
    <n v="8"/>
    <n v="0"/>
    <n v="157"/>
  </r>
  <r>
    <x v="0"/>
    <x v="0"/>
    <s v="WA"/>
    <x v="4"/>
    <n v="2012"/>
    <n v="2012"/>
    <n v="19974095"/>
    <n v="2"/>
    <x v="0"/>
    <s v="I"/>
    <n v="58"/>
    <n v="29"/>
    <n v="0"/>
    <n v="300"/>
  </r>
  <r>
    <x v="1"/>
    <x v="0"/>
    <s v="WA"/>
    <x v="4"/>
    <n v="2012"/>
    <n v="2012"/>
    <n v="18034332"/>
    <n v="1"/>
    <x v="0"/>
    <s v="I"/>
    <n v="31"/>
    <n v="31"/>
    <n v="0"/>
    <n v="300"/>
  </r>
  <r>
    <x v="0"/>
    <x v="0"/>
    <s v="WA"/>
    <x v="4"/>
    <n v="2012"/>
    <n v="2012"/>
    <n v="18224927"/>
    <n v="1"/>
    <x v="0"/>
    <s v="I"/>
    <n v="2"/>
    <n v="2"/>
    <n v="0"/>
    <n v="14"/>
  </r>
  <r>
    <x v="0"/>
    <x v="1"/>
    <s v="WA"/>
    <x v="4"/>
    <n v="2012"/>
    <n v="2012"/>
    <n v="377740848"/>
    <n v="1"/>
    <x v="1"/>
    <s v="I"/>
    <n v="2"/>
    <n v="2"/>
    <n v="0"/>
    <n v="1"/>
  </r>
  <r>
    <x v="1"/>
    <x v="0"/>
    <s v="WA"/>
    <x v="4"/>
    <n v="2012"/>
    <n v="2012"/>
    <n v="500282096"/>
    <n v="4"/>
    <x v="0"/>
    <s v="I"/>
    <n v="97"/>
    <n v="24.25"/>
    <n v="0"/>
    <n v="571"/>
  </r>
  <r>
    <x v="0"/>
    <x v="0"/>
    <s v="WA"/>
    <x v="4"/>
    <n v="2012"/>
    <n v="2012"/>
    <n v="19785010"/>
    <n v="1"/>
    <x v="0"/>
    <s v="I"/>
    <n v="2"/>
    <n v="2"/>
    <n v="0"/>
    <n v="1"/>
  </r>
  <r>
    <x v="0"/>
    <x v="1"/>
    <s v="WA"/>
    <x v="4"/>
    <n v="2012"/>
    <n v="2012"/>
    <n v="500181512"/>
    <n v="1"/>
    <x v="1"/>
    <s v="I"/>
    <n v="27"/>
    <n v="27"/>
    <n v="0"/>
    <n v="1"/>
  </r>
  <r>
    <x v="0"/>
    <x v="1"/>
    <s v="WA"/>
    <x v="4"/>
    <n v="2012"/>
    <n v="2012"/>
    <n v="500187310"/>
    <n v="1"/>
    <x v="1"/>
    <s v="I"/>
    <n v="13"/>
    <n v="13"/>
    <n v="0"/>
    <n v="3"/>
  </r>
  <r>
    <x v="0"/>
    <x v="0"/>
    <s v="WA"/>
    <x v="4"/>
    <n v="2012"/>
    <n v="2012"/>
    <n v="18577468"/>
    <n v="1"/>
    <x v="0"/>
    <s v="I"/>
    <n v="0"/>
    <n v="0"/>
    <n v="0"/>
    <n v="2"/>
  </r>
  <r>
    <x v="0"/>
    <x v="1"/>
    <s v="WA"/>
    <x v="4"/>
    <n v="2012"/>
    <n v="2012"/>
    <n v="18091187"/>
    <n v="2"/>
    <x v="1"/>
    <s v="I"/>
    <n v="42"/>
    <n v="21"/>
    <n v="0"/>
    <n v="9"/>
  </r>
  <r>
    <x v="0"/>
    <x v="0"/>
    <s v="WA"/>
    <x v="4"/>
    <n v="2012"/>
    <n v="2012"/>
    <n v="18409171"/>
    <n v="1"/>
    <x v="0"/>
    <s v="I"/>
    <n v="25"/>
    <n v="25"/>
    <n v="0"/>
    <n v="40"/>
  </r>
  <r>
    <x v="0"/>
    <x v="1"/>
    <s v="WA"/>
    <x v="4"/>
    <n v="2012"/>
    <n v="2012"/>
    <n v="500045009"/>
    <n v="2"/>
    <x v="1"/>
    <s v="I"/>
    <n v="40"/>
    <n v="20"/>
    <n v="0"/>
    <n v="21"/>
  </r>
  <r>
    <x v="0"/>
    <x v="1"/>
    <s v="WA"/>
    <x v="4"/>
    <n v="2012"/>
    <n v="2012"/>
    <n v="500143893"/>
    <n v="1"/>
    <x v="1"/>
    <s v="I"/>
    <n v="21"/>
    <n v="21"/>
    <n v="0"/>
    <n v="3"/>
  </r>
  <r>
    <x v="0"/>
    <x v="0"/>
    <s v="WA"/>
    <x v="4"/>
    <n v="2012"/>
    <n v="2012"/>
    <n v="16175875"/>
    <n v="1"/>
    <x v="0"/>
    <s v="I"/>
    <n v="1"/>
    <n v="1"/>
    <n v="0"/>
    <n v="17"/>
  </r>
  <r>
    <x v="0"/>
    <x v="0"/>
    <s v="WA"/>
    <x v="4"/>
    <n v="2012"/>
    <n v="2012"/>
    <n v="360547206"/>
    <n v="5"/>
    <x v="0"/>
    <s v="I"/>
    <n v="128"/>
    <n v="25.6"/>
    <n v="0"/>
    <n v="260"/>
  </r>
  <r>
    <x v="0"/>
    <x v="1"/>
    <s v="WA"/>
    <x v="4"/>
    <n v="2012"/>
    <n v="2012"/>
    <n v="372384056"/>
    <n v="1"/>
    <x v="1"/>
    <s v="I"/>
    <n v="31"/>
    <n v="31"/>
    <n v="0"/>
    <n v="1"/>
  </r>
  <r>
    <x v="0"/>
    <x v="0"/>
    <s v="WA"/>
    <x v="4"/>
    <n v="2012"/>
    <n v="2012"/>
    <n v="17773953"/>
    <n v="1"/>
    <x v="0"/>
    <s v="I"/>
    <n v="17"/>
    <n v="17"/>
    <n v="0"/>
    <n v="210"/>
  </r>
  <r>
    <x v="0"/>
    <x v="0"/>
    <s v="WA"/>
    <x v="4"/>
    <n v="2012"/>
    <n v="2012"/>
    <n v="500203795"/>
    <n v="1"/>
    <x v="0"/>
    <s v="I"/>
    <n v="8"/>
    <n v="8"/>
    <n v="0"/>
    <n v="43"/>
  </r>
  <r>
    <x v="0"/>
    <x v="0"/>
    <s v="WA"/>
    <x v="4"/>
    <n v="2012"/>
    <n v="2012"/>
    <n v="16308218"/>
    <n v="1"/>
    <x v="0"/>
    <s v="I"/>
    <n v="29"/>
    <n v="29"/>
    <n v="0"/>
    <n v="3"/>
  </r>
  <r>
    <x v="0"/>
    <x v="0"/>
    <s v="WA"/>
    <x v="4"/>
    <n v="2012"/>
    <n v="2012"/>
    <n v="17374799"/>
    <n v="1"/>
    <x v="0"/>
    <s v="I"/>
    <n v="21"/>
    <n v="21"/>
    <n v="0"/>
    <n v="10"/>
  </r>
  <r>
    <x v="0"/>
    <x v="0"/>
    <s v="WA"/>
    <x v="4"/>
    <n v="2012"/>
    <n v="2012"/>
    <n v="16085195"/>
    <n v="2"/>
    <x v="0"/>
    <s v="I"/>
    <n v="60"/>
    <n v="30"/>
    <n v="0"/>
    <n v="240"/>
  </r>
  <r>
    <x v="0"/>
    <x v="1"/>
    <s v="WA"/>
    <x v="4"/>
    <n v="2012"/>
    <n v="2012"/>
    <n v="19613973"/>
    <n v="1"/>
    <x v="1"/>
    <s v="I"/>
    <n v="14"/>
    <n v="14"/>
    <n v="0"/>
    <n v="2"/>
  </r>
  <r>
    <x v="1"/>
    <x v="1"/>
    <s v="WA"/>
    <x v="4"/>
    <n v="2012"/>
    <n v="2012"/>
    <n v="16575201"/>
    <n v="1"/>
    <x v="1"/>
    <s v="I"/>
    <n v="3"/>
    <n v="3"/>
    <n v="0"/>
    <n v="1"/>
  </r>
  <r>
    <x v="0"/>
    <x v="0"/>
    <s v="WA"/>
    <x v="4"/>
    <n v="2012"/>
    <n v="2012"/>
    <n v="500217934"/>
    <n v="1"/>
    <x v="0"/>
    <s v="I"/>
    <n v="1"/>
    <n v="1"/>
    <n v="0"/>
    <n v="25"/>
  </r>
  <r>
    <x v="0"/>
    <x v="1"/>
    <s v="WA"/>
    <x v="4"/>
    <n v="2012"/>
    <n v="2012"/>
    <n v="500265520"/>
    <n v="3"/>
    <x v="1"/>
    <s v="I"/>
    <n v="72"/>
    <n v="24"/>
    <n v="0"/>
    <n v="27"/>
  </r>
  <r>
    <x v="0"/>
    <x v="1"/>
    <s v="WA"/>
    <x v="4"/>
    <n v="2012"/>
    <n v="2012"/>
    <n v="500143893"/>
    <n v="1"/>
    <x v="1"/>
    <s v="I"/>
    <n v="16"/>
    <n v="16"/>
    <n v="0"/>
    <n v="7"/>
  </r>
  <r>
    <x v="0"/>
    <x v="0"/>
    <s v="WA"/>
    <x v="4"/>
    <n v="2012"/>
    <n v="2012"/>
    <n v="15471103"/>
    <n v="2"/>
    <x v="0"/>
    <s v="I"/>
    <n v="47"/>
    <n v="23.5"/>
    <n v="0"/>
    <n v="257"/>
  </r>
  <r>
    <x v="0"/>
    <x v="0"/>
    <s v="WA"/>
    <x v="4"/>
    <n v="2012"/>
    <n v="2012"/>
    <n v="15217204"/>
    <n v="2"/>
    <x v="0"/>
    <s v="I"/>
    <n v="33"/>
    <n v="16.5"/>
    <n v="0"/>
    <n v="160"/>
  </r>
  <r>
    <x v="0"/>
    <x v="1"/>
    <s v="WA"/>
    <x v="4"/>
    <n v="2012"/>
    <n v="2012"/>
    <n v="16301298"/>
    <n v="1"/>
    <x v="1"/>
    <s v="I"/>
    <n v="8"/>
    <n v="8"/>
    <n v="0"/>
    <n v="2"/>
  </r>
  <r>
    <x v="0"/>
    <x v="0"/>
    <s v="WA"/>
    <x v="4"/>
    <n v="2012"/>
    <n v="2012"/>
    <n v="15106002"/>
    <n v="1"/>
    <x v="0"/>
    <s v="I"/>
    <n v="28"/>
    <n v="28"/>
    <n v="0"/>
    <n v="10"/>
  </r>
  <r>
    <x v="0"/>
    <x v="0"/>
    <s v="WA"/>
    <x v="4"/>
    <n v="2012"/>
    <n v="2012"/>
    <n v="14939636"/>
    <n v="1"/>
    <x v="0"/>
    <s v="I"/>
    <n v="14"/>
    <n v="14"/>
    <n v="0"/>
    <n v="272"/>
  </r>
  <r>
    <x v="0"/>
    <x v="0"/>
    <s v="WA"/>
    <x v="4"/>
    <n v="2012"/>
    <n v="2012"/>
    <n v="14839933"/>
    <n v="1"/>
    <x v="0"/>
    <s v="I"/>
    <n v="20"/>
    <n v="20"/>
    <n v="0"/>
    <n v="70"/>
  </r>
  <r>
    <x v="0"/>
    <x v="0"/>
    <s v="WA"/>
    <x v="4"/>
    <n v="2012"/>
    <n v="2012"/>
    <n v="18298358"/>
    <n v="1"/>
    <x v="0"/>
    <s v="I"/>
    <n v="1"/>
    <n v="1"/>
    <n v="0"/>
    <n v="1"/>
  </r>
  <r>
    <x v="0"/>
    <x v="1"/>
    <s v="WA"/>
    <x v="4"/>
    <n v="2012"/>
    <n v="2012"/>
    <n v="446347048"/>
    <n v="1"/>
    <x v="1"/>
    <s v="I"/>
    <n v="8"/>
    <n v="8"/>
    <n v="0"/>
    <n v="2"/>
  </r>
  <r>
    <x v="0"/>
    <x v="0"/>
    <s v="WA"/>
    <x v="4"/>
    <n v="2012"/>
    <n v="2012"/>
    <n v="500154825"/>
    <n v="1"/>
    <x v="0"/>
    <s v="I"/>
    <n v="21"/>
    <n v="21"/>
    <n v="0"/>
    <n v="140"/>
  </r>
  <r>
    <x v="0"/>
    <x v="0"/>
    <s v="WA"/>
    <x v="4"/>
    <n v="2012"/>
    <n v="2012"/>
    <n v="14022038"/>
    <n v="1"/>
    <x v="0"/>
    <s v="I"/>
    <n v="31"/>
    <n v="31"/>
    <n v="0"/>
    <n v="720"/>
  </r>
  <r>
    <x v="0"/>
    <x v="1"/>
    <s v="WA"/>
    <x v="4"/>
    <n v="2012"/>
    <n v="2012"/>
    <n v="18639311"/>
    <n v="1"/>
    <x v="1"/>
    <s v="I"/>
    <n v="28"/>
    <n v="28"/>
    <n v="0"/>
    <n v="1"/>
  </r>
  <r>
    <x v="0"/>
    <x v="0"/>
    <s v="WA"/>
    <x v="4"/>
    <n v="2012"/>
    <n v="2012"/>
    <n v="16756279"/>
    <n v="1"/>
    <x v="0"/>
    <s v="I"/>
    <n v="32"/>
    <n v="32"/>
    <n v="0"/>
    <n v="15"/>
  </r>
  <r>
    <x v="0"/>
    <x v="0"/>
    <s v="WA"/>
    <x v="4"/>
    <n v="2012"/>
    <n v="2012"/>
    <n v="16156300"/>
    <n v="2"/>
    <x v="0"/>
    <s v="I"/>
    <n v="49"/>
    <n v="24.5"/>
    <n v="0"/>
    <n v="678"/>
  </r>
  <r>
    <x v="0"/>
    <x v="0"/>
    <s v="WA"/>
    <x v="4"/>
    <n v="2012"/>
    <n v="2012"/>
    <n v="18997567"/>
    <n v="1"/>
    <x v="0"/>
    <s v="I"/>
    <n v="28"/>
    <n v="28"/>
    <n v="0"/>
    <n v="33"/>
  </r>
  <r>
    <x v="0"/>
    <x v="0"/>
    <s v="WA"/>
    <x v="4"/>
    <n v="2012"/>
    <n v="2012"/>
    <n v="18366913"/>
    <n v="2"/>
    <x v="0"/>
    <s v="I"/>
    <n v="55"/>
    <n v="27.5"/>
    <n v="0"/>
    <n v="160"/>
  </r>
  <r>
    <x v="0"/>
    <x v="0"/>
    <s v="WA"/>
    <x v="4"/>
    <n v="2012"/>
    <n v="2012"/>
    <n v="18258213"/>
    <n v="4"/>
    <x v="0"/>
    <s v="I"/>
    <n v="108"/>
    <n v="27"/>
    <n v="0"/>
    <n v="190"/>
  </r>
  <r>
    <x v="0"/>
    <x v="0"/>
    <s v="WA"/>
    <x v="4"/>
    <n v="2012"/>
    <n v="2012"/>
    <n v="17841007"/>
    <n v="1"/>
    <x v="0"/>
    <s v="I"/>
    <n v="6"/>
    <n v="6"/>
    <n v="0"/>
    <n v="150"/>
  </r>
  <r>
    <x v="1"/>
    <x v="0"/>
    <s v="WA"/>
    <x v="4"/>
    <n v="2012"/>
    <n v="2012"/>
    <n v="17729240"/>
    <n v="1"/>
    <x v="0"/>
    <s v="I"/>
    <n v="0"/>
    <n v="0"/>
    <n v="0"/>
    <n v="7"/>
  </r>
  <r>
    <x v="0"/>
    <x v="0"/>
    <s v="WA"/>
    <x v="4"/>
    <n v="2012"/>
    <n v="2012"/>
    <n v="17843490"/>
    <n v="1"/>
    <x v="0"/>
    <s v="I"/>
    <n v="6"/>
    <n v="6"/>
    <n v="0"/>
    <n v="200"/>
  </r>
  <r>
    <x v="0"/>
    <x v="0"/>
    <s v="WA"/>
    <x v="4"/>
    <n v="2012"/>
    <n v="2012"/>
    <n v="500266747"/>
    <n v="1"/>
    <x v="0"/>
    <s v="I"/>
    <n v="21"/>
    <n v="21"/>
    <n v="0"/>
    <n v="1"/>
  </r>
  <r>
    <x v="0"/>
    <x v="0"/>
    <s v="WA"/>
    <x v="4"/>
    <n v="2012"/>
    <n v="2012"/>
    <n v="17668724"/>
    <n v="1"/>
    <x v="0"/>
    <s v="I"/>
    <n v="10"/>
    <n v="10"/>
    <n v="0"/>
    <n v="10"/>
  </r>
  <r>
    <x v="0"/>
    <x v="1"/>
    <s v="WA"/>
    <x v="4"/>
    <n v="2012"/>
    <n v="2012"/>
    <n v="18003916"/>
    <n v="2"/>
    <x v="1"/>
    <s v="I"/>
    <n v="33"/>
    <n v="16.5"/>
    <n v="0"/>
    <n v="3"/>
  </r>
  <r>
    <x v="0"/>
    <x v="0"/>
    <s v="WA"/>
    <x v="4"/>
    <n v="2012"/>
    <n v="2012"/>
    <n v="18073344"/>
    <n v="1"/>
    <x v="0"/>
    <s v="I"/>
    <n v="4"/>
    <n v="4"/>
    <n v="0"/>
    <n v="30"/>
  </r>
  <r>
    <x v="0"/>
    <x v="0"/>
    <s v="WA"/>
    <x v="4"/>
    <n v="2012"/>
    <n v="2012"/>
    <n v="17048464"/>
    <n v="1"/>
    <x v="0"/>
    <s v="I"/>
    <n v="12"/>
    <n v="12"/>
    <n v="0"/>
    <n v="128"/>
  </r>
  <r>
    <x v="0"/>
    <x v="0"/>
    <s v="WA"/>
    <x v="4"/>
    <n v="2012"/>
    <n v="2012"/>
    <n v="500159276"/>
    <n v="1"/>
    <x v="0"/>
    <s v="I"/>
    <n v="0"/>
    <n v="0"/>
    <n v="0"/>
    <n v="51"/>
  </r>
  <r>
    <x v="0"/>
    <x v="0"/>
    <s v="WA"/>
    <x v="4"/>
    <n v="2012"/>
    <n v="2012"/>
    <n v="16293472"/>
    <n v="2"/>
    <x v="0"/>
    <s v="I"/>
    <n v="45"/>
    <n v="22.5"/>
    <n v="0"/>
    <n v="130"/>
  </r>
  <r>
    <x v="0"/>
    <x v="0"/>
    <s v="WA"/>
    <x v="4"/>
    <n v="2012"/>
    <n v="2012"/>
    <n v="500277728"/>
    <n v="1"/>
    <x v="0"/>
    <s v="I"/>
    <n v="0"/>
    <n v="0"/>
    <n v="0"/>
    <n v="4"/>
  </r>
  <r>
    <x v="0"/>
    <x v="0"/>
    <s v="WA"/>
    <x v="4"/>
    <n v="2012"/>
    <n v="2012"/>
    <n v="15740837"/>
    <n v="1"/>
    <x v="0"/>
    <s v="I"/>
    <n v="13"/>
    <n v="13"/>
    <n v="0"/>
    <n v="20"/>
  </r>
  <r>
    <x v="0"/>
    <x v="0"/>
    <s v="WA"/>
    <x v="4"/>
    <n v="2012"/>
    <n v="2012"/>
    <n v="15904130"/>
    <n v="1"/>
    <x v="0"/>
    <s v="I"/>
    <n v="0"/>
    <n v="0"/>
    <n v="0"/>
    <n v="20"/>
  </r>
  <r>
    <x v="0"/>
    <x v="1"/>
    <s v="WA"/>
    <x v="4"/>
    <n v="2012"/>
    <n v="2012"/>
    <n v="15550889"/>
    <n v="1"/>
    <x v="1"/>
    <s v="I"/>
    <n v="5"/>
    <n v="5"/>
    <n v="0"/>
    <n v="2"/>
  </r>
  <r>
    <x v="0"/>
    <x v="0"/>
    <s v="WA"/>
    <x v="4"/>
    <n v="2012"/>
    <n v="2012"/>
    <n v="15550891"/>
    <n v="1"/>
    <x v="0"/>
    <s v="I"/>
    <n v="5"/>
    <n v="5"/>
    <n v="0"/>
    <n v="86"/>
  </r>
  <r>
    <x v="0"/>
    <x v="1"/>
    <s v="WA"/>
    <x v="4"/>
    <n v="2012"/>
    <n v="2012"/>
    <n v="500043456"/>
    <n v="1"/>
    <x v="1"/>
    <s v="I"/>
    <n v="30"/>
    <n v="30"/>
    <n v="0"/>
    <n v="4"/>
  </r>
  <r>
    <x v="0"/>
    <x v="0"/>
    <s v="WA"/>
    <x v="4"/>
    <n v="2012"/>
    <n v="2012"/>
    <n v="15649029"/>
    <n v="2"/>
    <x v="0"/>
    <s v="I"/>
    <n v="44"/>
    <n v="22"/>
    <n v="0"/>
    <n v="340"/>
  </r>
  <r>
    <x v="1"/>
    <x v="0"/>
    <s v="WA"/>
    <x v="4"/>
    <n v="2012"/>
    <n v="2012"/>
    <n v="500188236"/>
    <n v="1"/>
    <x v="0"/>
    <s v="I"/>
    <n v="30"/>
    <n v="30"/>
    <n v="0"/>
    <n v="1"/>
  </r>
  <r>
    <x v="0"/>
    <x v="1"/>
    <s v="WA"/>
    <x v="4"/>
    <n v="2012"/>
    <n v="2012"/>
    <n v="15106282"/>
    <n v="2"/>
    <x v="1"/>
    <s v="I"/>
    <n v="47"/>
    <n v="23.5"/>
    <n v="0"/>
    <n v="12"/>
  </r>
  <r>
    <x v="0"/>
    <x v="1"/>
    <s v="WA"/>
    <x v="4"/>
    <n v="2012"/>
    <n v="2012"/>
    <n v="412301090"/>
    <n v="2"/>
    <x v="1"/>
    <s v="I"/>
    <n v="45"/>
    <n v="22.5"/>
    <n v="0"/>
    <n v="2"/>
  </r>
  <r>
    <x v="0"/>
    <x v="0"/>
    <s v="WA"/>
    <x v="4"/>
    <n v="2012"/>
    <n v="2012"/>
    <n v="14173613"/>
    <n v="3"/>
    <x v="0"/>
    <s v="I"/>
    <n v="82"/>
    <n v="27.333333333333336"/>
    <n v="0"/>
    <n v="585"/>
  </r>
  <r>
    <x v="0"/>
    <x v="1"/>
    <s v="WA"/>
    <x v="4"/>
    <n v="2012"/>
    <n v="2012"/>
    <n v="500254031"/>
    <n v="2"/>
    <x v="1"/>
    <s v="I"/>
    <n v="60"/>
    <n v="30"/>
    <n v="0"/>
    <n v="11"/>
  </r>
  <r>
    <x v="0"/>
    <x v="1"/>
    <s v="WA"/>
    <x v="4"/>
    <n v="2012"/>
    <n v="2012"/>
    <n v="500166336"/>
    <n v="1"/>
    <x v="1"/>
    <s v="I"/>
    <n v="27"/>
    <n v="27"/>
    <n v="0"/>
    <n v="44"/>
  </r>
  <r>
    <x v="0"/>
    <x v="0"/>
    <s v="WA"/>
    <x v="4"/>
    <n v="2012"/>
    <n v="2012"/>
    <n v="19290438"/>
    <n v="1"/>
    <x v="0"/>
    <s v="I"/>
    <n v="30"/>
    <n v="30"/>
    <n v="0"/>
    <n v="40"/>
  </r>
  <r>
    <x v="0"/>
    <x v="0"/>
    <s v="WA"/>
    <x v="4"/>
    <n v="2012"/>
    <n v="2012"/>
    <n v="18871847"/>
    <n v="3"/>
    <x v="0"/>
    <s v="I"/>
    <n v="63"/>
    <n v="21"/>
    <n v="0"/>
    <n v="1230"/>
  </r>
  <r>
    <x v="0"/>
    <x v="0"/>
    <s v="WA"/>
    <x v="4"/>
    <n v="2012"/>
    <n v="2012"/>
    <n v="18981041"/>
    <n v="1"/>
    <x v="0"/>
    <s v="I"/>
    <n v="14"/>
    <n v="14"/>
    <n v="0"/>
    <n v="3"/>
  </r>
  <r>
    <x v="0"/>
    <x v="0"/>
    <s v="WA"/>
    <x v="4"/>
    <n v="2012"/>
    <n v="2012"/>
    <n v="19236693"/>
    <n v="1"/>
    <x v="0"/>
    <s v="I"/>
    <n v="16"/>
    <n v="16"/>
    <n v="0"/>
    <n v="60"/>
  </r>
  <r>
    <x v="0"/>
    <x v="0"/>
    <s v="WA"/>
    <x v="4"/>
    <n v="2012"/>
    <n v="2012"/>
    <n v="19586813"/>
    <n v="1"/>
    <x v="0"/>
    <s v="I"/>
    <n v="0"/>
    <n v="0"/>
    <n v="0"/>
    <n v="30"/>
  </r>
  <r>
    <x v="0"/>
    <x v="0"/>
    <s v="WA"/>
    <x v="4"/>
    <n v="2012"/>
    <n v="2012"/>
    <n v="19843259"/>
    <n v="3"/>
    <x v="0"/>
    <s v="I"/>
    <n v="80"/>
    <n v="26.666666666666668"/>
    <n v="0"/>
    <n v="401"/>
  </r>
  <r>
    <x v="0"/>
    <x v="0"/>
    <s v="WA"/>
    <x v="4"/>
    <n v="2012"/>
    <n v="2012"/>
    <n v="18317372"/>
    <n v="1"/>
    <x v="0"/>
    <s v="I"/>
    <n v="0"/>
    <n v="0"/>
    <n v="0"/>
    <n v="10"/>
  </r>
  <r>
    <x v="0"/>
    <x v="0"/>
    <s v="WA"/>
    <x v="4"/>
    <n v="2012"/>
    <n v="2012"/>
    <n v="18649802"/>
    <n v="1"/>
    <x v="0"/>
    <s v="I"/>
    <n v="32"/>
    <n v="32"/>
    <n v="0"/>
    <n v="80"/>
  </r>
  <r>
    <x v="0"/>
    <x v="0"/>
    <s v="WA"/>
    <x v="4"/>
    <n v="2012"/>
    <n v="2012"/>
    <n v="19190404"/>
    <n v="1"/>
    <x v="0"/>
    <s v="I"/>
    <n v="24"/>
    <n v="24"/>
    <n v="0"/>
    <n v="20"/>
  </r>
  <r>
    <x v="0"/>
    <x v="0"/>
    <s v="WA"/>
    <x v="4"/>
    <n v="2012"/>
    <n v="2012"/>
    <n v="18725148"/>
    <n v="1"/>
    <x v="0"/>
    <s v="I"/>
    <n v="5"/>
    <n v="5"/>
    <n v="0"/>
    <n v="263"/>
  </r>
  <r>
    <x v="0"/>
    <x v="1"/>
    <s v="WA"/>
    <x v="4"/>
    <n v="2012"/>
    <n v="2012"/>
    <n v="446354998"/>
    <n v="1"/>
    <x v="1"/>
    <s v="I"/>
    <n v="10"/>
    <n v="10"/>
    <n v="0"/>
    <n v="2"/>
  </r>
  <r>
    <x v="1"/>
    <x v="0"/>
    <s v="WA"/>
    <x v="4"/>
    <n v="2012"/>
    <n v="2012"/>
    <n v="16294783"/>
    <n v="1"/>
    <x v="0"/>
    <s v="I"/>
    <n v="22"/>
    <n v="22"/>
    <n v="0"/>
    <n v="102"/>
  </r>
  <r>
    <x v="0"/>
    <x v="0"/>
    <s v="WA"/>
    <x v="4"/>
    <n v="2012"/>
    <n v="2012"/>
    <n v="17846230"/>
    <n v="2"/>
    <x v="0"/>
    <s v="I"/>
    <n v="36"/>
    <n v="18"/>
    <n v="0"/>
    <n v="250"/>
  </r>
  <r>
    <x v="0"/>
    <x v="0"/>
    <s v="WA"/>
    <x v="4"/>
    <n v="2012"/>
    <n v="2012"/>
    <n v="17015167"/>
    <n v="1"/>
    <x v="0"/>
    <s v="I"/>
    <n v="29"/>
    <n v="29"/>
    <n v="0"/>
    <n v="29"/>
  </r>
  <r>
    <x v="0"/>
    <x v="1"/>
    <s v="WA"/>
    <x v="4"/>
    <n v="2012"/>
    <n v="2012"/>
    <n v="17491129"/>
    <n v="1"/>
    <x v="1"/>
    <s v="I"/>
    <n v="29"/>
    <n v="29"/>
    <n v="0"/>
    <n v="1"/>
  </r>
  <r>
    <x v="0"/>
    <x v="0"/>
    <s v="WA"/>
    <x v="4"/>
    <n v="2012"/>
    <n v="2012"/>
    <n v="443318467"/>
    <n v="3"/>
    <x v="0"/>
    <s v="I"/>
    <n v="78"/>
    <n v="26"/>
    <n v="0"/>
    <n v="356"/>
  </r>
  <r>
    <x v="1"/>
    <x v="0"/>
    <s v="WA"/>
    <x v="4"/>
    <n v="2012"/>
    <n v="2012"/>
    <n v="14875223"/>
    <n v="1"/>
    <x v="0"/>
    <s v="I"/>
    <n v="30"/>
    <n v="30"/>
    <n v="0"/>
    <n v="20"/>
  </r>
  <r>
    <x v="0"/>
    <x v="0"/>
    <s v="WA"/>
    <x v="4"/>
    <n v="2012"/>
    <n v="2012"/>
    <n v="15336578"/>
    <n v="2"/>
    <x v="0"/>
    <s v="I"/>
    <n v="64"/>
    <n v="32"/>
    <n v="0"/>
    <n v="865"/>
  </r>
  <r>
    <x v="0"/>
    <x v="0"/>
    <s v="WA"/>
    <x v="4"/>
    <n v="2012"/>
    <n v="2012"/>
    <n v="19316480"/>
    <n v="2"/>
    <x v="0"/>
    <s v="I"/>
    <n v="58"/>
    <n v="29"/>
    <n v="0"/>
    <n v="280"/>
  </r>
  <r>
    <x v="0"/>
    <x v="1"/>
    <s v="WA"/>
    <x v="4"/>
    <n v="2012"/>
    <n v="2012"/>
    <n v="500259773"/>
    <n v="1"/>
    <x v="1"/>
    <s v="I"/>
    <n v="0"/>
    <n v="0"/>
    <n v="0"/>
    <n v="76"/>
  </r>
  <r>
    <x v="0"/>
    <x v="1"/>
    <s v="WA"/>
    <x v="4"/>
    <n v="2012"/>
    <n v="2012"/>
    <n v="19701729"/>
    <n v="2"/>
    <x v="1"/>
    <s v="I"/>
    <n v="62"/>
    <n v="31"/>
    <n v="0"/>
    <n v="13"/>
  </r>
  <r>
    <x v="0"/>
    <x v="1"/>
    <s v="WA"/>
    <x v="4"/>
    <n v="2012"/>
    <n v="2012"/>
    <n v="500100283"/>
    <n v="1"/>
    <x v="1"/>
    <s v="I"/>
    <n v="32"/>
    <n v="32"/>
    <n v="0"/>
    <n v="24"/>
  </r>
  <r>
    <x v="1"/>
    <x v="0"/>
    <s v="WA"/>
    <x v="4"/>
    <n v="2012"/>
    <n v="2012"/>
    <n v="18103615"/>
    <n v="1"/>
    <x v="0"/>
    <s v="I"/>
    <n v="0"/>
    <n v="0"/>
    <n v="0"/>
    <n v="30"/>
  </r>
  <r>
    <x v="0"/>
    <x v="1"/>
    <s v="WA"/>
    <x v="4"/>
    <n v="2012"/>
    <n v="2012"/>
    <n v="18108635"/>
    <n v="1"/>
    <x v="1"/>
    <s v="I"/>
    <n v="7"/>
    <n v="7"/>
    <n v="0"/>
    <n v="2"/>
  </r>
  <r>
    <x v="0"/>
    <x v="0"/>
    <s v="WA"/>
    <x v="4"/>
    <n v="2012"/>
    <n v="2012"/>
    <n v="500075691"/>
    <n v="1"/>
    <x v="0"/>
    <s v="I"/>
    <n v="1"/>
    <n v="1"/>
    <n v="0"/>
    <n v="71"/>
  </r>
  <r>
    <x v="0"/>
    <x v="1"/>
    <s v="WA"/>
    <x v="4"/>
    <n v="2012"/>
    <n v="2012"/>
    <n v="18140229"/>
    <n v="1"/>
    <x v="1"/>
    <s v="I"/>
    <n v="0"/>
    <n v="0"/>
    <n v="0"/>
    <n v="2"/>
  </r>
  <r>
    <x v="0"/>
    <x v="0"/>
    <s v="WA"/>
    <x v="4"/>
    <n v="2012"/>
    <n v="2012"/>
    <n v="18144394"/>
    <n v="1"/>
    <x v="0"/>
    <s v="I"/>
    <n v="0"/>
    <n v="0"/>
    <n v="0"/>
    <n v="330"/>
  </r>
  <r>
    <x v="0"/>
    <x v="1"/>
    <s v="WA"/>
    <x v="4"/>
    <n v="2012"/>
    <n v="2012"/>
    <n v="500196901"/>
    <n v="1"/>
    <x v="1"/>
    <s v="I"/>
    <n v="15"/>
    <n v="15"/>
    <n v="0"/>
    <n v="15"/>
  </r>
  <r>
    <x v="0"/>
    <x v="1"/>
    <s v="WA"/>
    <x v="4"/>
    <n v="2012"/>
    <n v="2012"/>
    <n v="500134885"/>
    <n v="1"/>
    <x v="1"/>
    <s v="I"/>
    <n v="1"/>
    <n v="1"/>
    <n v="0"/>
    <n v="3"/>
  </r>
  <r>
    <x v="0"/>
    <x v="0"/>
    <s v="WA"/>
    <x v="4"/>
    <n v="2012"/>
    <n v="2012"/>
    <n v="18604851"/>
    <n v="1"/>
    <x v="0"/>
    <s v="I"/>
    <n v="0"/>
    <n v="0"/>
    <n v="0"/>
    <n v="20"/>
  </r>
  <r>
    <x v="0"/>
    <x v="1"/>
    <s v="WA"/>
    <x v="4"/>
    <n v="2012"/>
    <n v="2012"/>
    <n v="373507253"/>
    <n v="1"/>
    <x v="1"/>
    <s v="I"/>
    <n v="0"/>
    <n v="0"/>
    <n v="0"/>
    <n v="1"/>
  </r>
  <r>
    <x v="0"/>
    <x v="0"/>
    <s v="WA"/>
    <x v="4"/>
    <n v="2012"/>
    <n v="2012"/>
    <n v="17791228"/>
    <n v="2"/>
    <x v="0"/>
    <s v="I"/>
    <n v="53"/>
    <n v="26.5"/>
    <n v="0"/>
    <n v="297"/>
  </r>
  <r>
    <x v="0"/>
    <x v="1"/>
    <s v="WA"/>
    <x v="4"/>
    <n v="2012"/>
    <n v="2012"/>
    <n v="500088784"/>
    <n v="1"/>
    <x v="1"/>
    <s v="I"/>
    <n v="0"/>
    <n v="0"/>
    <n v="0"/>
    <n v="1"/>
  </r>
  <r>
    <x v="0"/>
    <x v="0"/>
    <s v="WA"/>
    <x v="4"/>
    <n v="2012"/>
    <n v="2012"/>
    <n v="17762387"/>
    <n v="1"/>
    <x v="0"/>
    <s v="I"/>
    <n v="0"/>
    <n v="0"/>
    <n v="0"/>
    <n v="20"/>
  </r>
  <r>
    <x v="0"/>
    <x v="0"/>
    <s v="WA"/>
    <x v="4"/>
    <n v="2012"/>
    <n v="2012"/>
    <n v="17833050"/>
    <n v="2"/>
    <x v="0"/>
    <s v="I"/>
    <n v="35"/>
    <n v="17.5"/>
    <n v="0"/>
    <n v="57"/>
  </r>
  <r>
    <x v="0"/>
    <x v="0"/>
    <s v="WA"/>
    <x v="4"/>
    <n v="2012"/>
    <n v="2012"/>
    <n v="16591908"/>
    <n v="1"/>
    <x v="0"/>
    <s v="I"/>
    <n v="29"/>
    <n v="29"/>
    <n v="0"/>
    <n v="10"/>
  </r>
  <r>
    <x v="0"/>
    <x v="0"/>
    <s v="WA"/>
    <x v="4"/>
    <n v="2012"/>
    <n v="2012"/>
    <n v="17448901"/>
    <n v="2"/>
    <x v="0"/>
    <s v="I"/>
    <n v="52"/>
    <n v="26"/>
    <n v="0"/>
    <n v="16"/>
  </r>
  <r>
    <x v="0"/>
    <x v="0"/>
    <s v="WA"/>
    <x v="4"/>
    <n v="2012"/>
    <n v="2012"/>
    <n v="15985377"/>
    <n v="1"/>
    <x v="0"/>
    <s v="I"/>
    <n v="31"/>
    <n v="31"/>
    <n v="0"/>
    <n v="10"/>
  </r>
  <r>
    <x v="0"/>
    <x v="0"/>
    <s v="WA"/>
    <x v="4"/>
    <n v="2012"/>
    <n v="2012"/>
    <n v="18878295"/>
    <n v="1"/>
    <x v="0"/>
    <s v="I"/>
    <n v="30"/>
    <n v="30"/>
    <n v="0"/>
    <n v="88"/>
  </r>
  <r>
    <x v="0"/>
    <x v="0"/>
    <s v="WA"/>
    <x v="4"/>
    <n v="2012"/>
    <n v="2012"/>
    <n v="500016559"/>
    <n v="1"/>
    <x v="0"/>
    <s v="I"/>
    <n v="9"/>
    <n v="9"/>
    <n v="0"/>
    <n v="350"/>
  </r>
  <r>
    <x v="0"/>
    <x v="1"/>
    <s v="WA"/>
    <x v="4"/>
    <n v="2012"/>
    <n v="2012"/>
    <n v="500259854"/>
    <n v="1"/>
    <x v="1"/>
    <s v="I"/>
    <n v="0"/>
    <n v="0"/>
    <n v="0"/>
    <n v="1"/>
  </r>
  <r>
    <x v="0"/>
    <x v="1"/>
    <s v="WA"/>
    <x v="4"/>
    <n v="2012"/>
    <n v="2012"/>
    <n v="348973072"/>
    <n v="1"/>
    <x v="1"/>
    <s v="I"/>
    <n v="11"/>
    <n v="11"/>
    <n v="0"/>
    <n v="2"/>
  </r>
  <r>
    <x v="1"/>
    <x v="0"/>
    <s v="WA"/>
    <x v="4"/>
    <n v="2012"/>
    <n v="2012"/>
    <n v="15880308"/>
    <n v="1"/>
    <x v="0"/>
    <s v="I"/>
    <n v="18"/>
    <n v="18"/>
    <n v="0"/>
    <n v="310"/>
  </r>
  <r>
    <x v="0"/>
    <x v="0"/>
    <s v="WA"/>
    <x v="4"/>
    <n v="2012"/>
    <n v="2012"/>
    <n v="16342763"/>
    <n v="2"/>
    <x v="0"/>
    <s v="I"/>
    <n v="51"/>
    <n v="25.5"/>
    <n v="0"/>
    <n v="260"/>
  </r>
  <r>
    <x v="0"/>
    <x v="0"/>
    <s v="WA"/>
    <x v="4"/>
    <n v="2012"/>
    <n v="2012"/>
    <n v="16342808"/>
    <n v="2"/>
    <x v="0"/>
    <s v="I"/>
    <n v="37"/>
    <n v="18.5"/>
    <n v="0"/>
    <n v="405"/>
  </r>
  <r>
    <x v="0"/>
    <x v="0"/>
    <s v="WA"/>
    <x v="4"/>
    <n v="2012"/>
    <n v="2012"/>
    <n v="15698600"/>
    <n v="1"/>
    <x v="0"/>
    <s v="I"/>
    <n v="28"/>
    <n v="28"/>
    <n v="0"/>
    <n v="390"/>
  </r>
  <r>
    <x v="0"/>
    <x v="0"/>
    <s v="WA"/>
    <x v="4"/>
    <n v="2012"/>
    <n v="2012"/>
    <n v="14574563"/>
    <n v="1"/>
    <x v="0"/>
    <s v="I"/>
    <n v="0"/>
    <n v="0"/>
    <n v="0"/>
    <n v="86"/>
  </r>
  <r>
    <x v="0"/>
    <x v="0"/>
    <s v="WA"/>
    <x v="4"/>
    <n v="2012"/>
    <n v="2012"/>
    <n v="14653579"/>
    <n v="2"/>
    <x v="0"/>
    <s v="I"/>
    <n v="62"/>
    <n v="31"/>
    <n v="0"/>
    <n v="220"/>
  </r>
  <r>
    <x v="0"/>
    <x v="0"/>
    <s v="WA"/>
    <x v="4"/>
    <n v="2012"/>
    <n v="2012"/>
    <n v="15819691"/>
    <n v="1"/>
    <x v="0"/>
    <s v="I"/>
    <n v="4"/>
    <n v="4"/>
    <n v="0"/>
    <n v="12"/>
  </r>
  <r>
    <x v="0"/>
    <x v="1"/>
    <s v="WA"/>
    <x v="4"/>
    <n v="2012"/>
    <n v="2012"/>
    <n v="346636864"/>
    <n v="1"/>
    <x v="1"/>
    <s v="I"/>
    <n v="0"/>
    <n v="0"/>
    <n v="0"/>
    <n v="10"/>
  </r>
  <r>
    <x v="0"/>
    <x v="0"/>
    <s v="WA"/>
    <x v="4"/>
    <n v="2012"/>
    <n v="2012"/>
    <n v="500246115"/>
    <n v="2"/>
    <x v="0"/>
    <s v="I"/>
    <n v="51"/>
    <n v="25.5"/>
    <n v="0"/>
    <n v="216"/>
  </r>
  <r>
    <x v="0"/>
    <x v="0"/>
    <s v="WA"/>
    <x v="4"/>
    <n v="2012"/>
    <n v="2012"/>
    <n v="19880727"/>
    <n v="1"/>
    <x v="0"/>
    <s v="I"/>
    <n v="22"/>
    <n v="22"/>
    <n v="0"/>
    <n v="110"/>
  </r>
  <r>
    <x v="0"/>
    <x v="0"/>
    <s v="WA"/>
    <x v="4"/>
    <n v="2012"/>
    <n v="2012"/>
    <n v="19401374"/>
    <n v="2"/>
    <x v="0"/>
    <s v="I"/>
    <n v="62"/>
    <n v="31"/>
    <n v="0"/>
    <n v="150"/>
  </r>
  <r>
    <x v="0"/>
    <x v="1"/>
    <s v="WA"/>
    <x v="4"/>
    <n v="2012"/>
    <n v="2012"/>
    <n v="500210227"/>
    <n v="1"/>
    <x v="1"/>
    <s v="I"/>
    <n v="2"/>
    <n v="2"/>
    <n v="0"/>
    <n v="3"/>
  </r>
  <r>
    <x v="0"/>
    <x v="1"/>
    <s v="WA"/>
    <x v="4"/>
    <n v="2012"/>
    <n v="2012"/>
    <n v="16636385"/>
    <n v="1"/>
    <x v="1"/>
    <s v="I"/>
    <n v="33"/>
    <n v="33"/>
    <n v="0"/>
    <n v="1"/>
  </r>
  <r>
    <x v="0"/>
    <x v="1"/>
    <s v="WA"/>
    <x v="4"/>
    <n v="2012"/>
    <n v="2012"/>
    <n v="500265489"/>
    <n v="1"/>
    <x v="1"/>
    <s v="I"/>
    <n v="35"/>
    <n v="35"/>
    <n v="0"/>
    <n v="13"/>
  </r>
  <r>
    <x v="0"/>
    <x v="1"/>
    <s v="WA"/>
    <x v="4"/>
    <n v="2012"/>
    <n v="2012"/>
    <n v="500202698"/>
    <n v="1"/>
    <x v="1"/>
    <s v="I"/>
    <n v="26"/>
    <n v="26"/>
    <n v="0"/>
    <n v="10"/>
  </r>
  <r>
    <x v="0"/>
    <x v="1"/>
    <s v="WA"/>
    <x v="4"/>
    <n v="2012"/>
    <n v="2012"/>
    <n v="500246266"/>
    <n v="1"/>
    <x v="1"/>
    <s v="I"/>
    <n v="29"/>
    <n v="29"/>
    <n v="0"/>
    <n v="40"/>
  </r>
  <r>
    <x v="0"/>
    <x v="1"/>
    <s v="WA"/>
    <x v="4"/>
    <n v="2012"/>
    <n v="2012"/>
    <n v="500133177"/>
    <n v="1"/>
    <x v="1"/>
    <s v="I"/>
    <n v="32"/>
    <n v="32"/>
    <n v="0"/>
    <n v="1"/>
  </r>
  <r>
    <x v="0"/>
    <x v="1"/>
    <s v="WA"/>
    <x v="4"/>
    <n v="2012"/>
    <n v="2012"/>
    <n v="500062086"/>
    <n v="1"/>
    <x v="1"/>
    <s v="I"/>
    <n v="2"/>
    <n v="2"/>
    <n v="0"/>
    <n v="5"/>
  </r>
  <r>
    <x v="0"/>
    <x v="0"/>
    <s v="WA"/>
    <x v="4"/>
    <n v="2012"/>
    <n v="2012"/>
    <n v="17107248"/>
    <n v="1"/>
    <x v="0"/>
    <s v="I"/>
    <n v="29"/>
    <n v="29"/>
    <n v="0"/>
    <n v="174"/>
  </r>
  <r>
    <x v="0"/>
    <x v="0"/>
    <s v="WA"/>
    <x v="4"/>
    <n v="2012"/>
    <n v="2012"/>
    <n v="17155369"/>
    <n v="1"/>
    <x v="0"/>
    <s v="I"/>
    <n v="15"/>
    <n v="15"/>
    <n v="0"/>
    <n v="350"/>
  </r>
  <r>
    <x v="0"/>
    <x v="0"/>
    <s v="WA"/>
    <x v="4"/>
    <n v="2012"/>
    <n v="2012"/>
    <n v="17720733"/>
    <n v="1"/>
    <x v="0"/>
    <s v="I"/>
    <n v="11"/>
    <n v="11"/>
    <n v="0"/>
    <n v="2"/>
  </r>
  <r>
    <x v="0"/>
    <x v="1"/>
    <s v="WA"/>
    <x v="4"/>
    <n v="2012"/>
    <n v="2012"/>
    <n v="398044866"/>
    <n v="1"/>
    <x v="1"/>
    <s v="I"/>
    <n v="9"/>
    <n v="9"/>
    <n v="0"/>
    <n v="25"/>
  </r>
  <r>
    <x v="0"/>
    <x v="0"/>
    <s v="WA"/>
    <x v="4"/>
    <n v="2012"/>
    <n v="2012"/>
    <n v="19652801"/>
    <n v="1"/>
    <x v="0"/>
    <s v="I"/>
    <n v="19"/>
    <n v="19"/>
    <n v="0"/>
    <n v="10"/>
  </r>
  <r>
    <x v="0"/>
    <x v="0"/>
    <s v="WA"/>
    <x v="4"/>
    <n v="2012"/>
    <n v="2012"/>
    <n v="16346930"/>
    <n v="1"/>
    <x v="0"/>
    <s v="I"/>
    <n v="11"/>
    <n v="11"/>
    <n v="0"/>
    <n v="398"/>
  </r>
  <r>
    <x v="0"/>
    <x v="1"/>
    <s v="WA"/>
    <x v="4"/>
    <n v="2012"/>
    <n v="2012"/>
    <n v="500211407"/>
    <n v="1"/>
    <x v="1"/>
    <s v="I"/>
    <n v="6"/>
    <n v="6"/>
    <n v="0"/>
    <n v="17"/>
  </r>
  <r>
    <x v="0"/>
    <x v="1"/>
    <s v="WA"/>
    <x v="4"/>
    <n v="2012"/>
    <n v="2012"/>
    <n v="15219593"/>
    <n v="1"/>
    <x v="1"/>
    <s v="I"/>
    <n v="1"/>
    <n v="1"/>
    <n v="0"/>
    <n v="2"/>
  </r>
  <r>
    <x v="0"/>
    <x v="0"/>
    <s v="WA"/>
    <x v="4"/>
    <n v="2012"/>
    <n v="2012"/>
    <n v="15185986"/>
    <n v="1"/>
    <x v="0"/>
    <s v="I"/>
    <n v="8"/>
    <n v="8"/>
    <n v="0"/>
    <n v="10"/>
  </r>
  <r>
    <x v="0"/>
    <x v="0"/>
    <s v="WA"/>
    <x v="5"/>
    <n v="2013"/>
    <n v="2013"/>
    <n v="19192417"/>
    <n v="1"/>
    <x v="0"/>
    <s v="I"/>
    <n v="35"/>
    <n v="35"/>
    <n v="0"/>
    <n v="30"/>
  </r>
  <r>
    <x v="0"/>
    <x v="0"/>
    <s v="WA"/>
    <x v="5"/>
    <n v="2013"/>
    <n v="2013"/>
    <n v="18092097"/>
    <n v="2"/>
    <x v="0"/>
    <s v="I"/>
    <n v="56"/>
    <n v="28"/>
    <n v="0"/>
    <n v="330"/>
  </r>
  <r>
    <x v="0"/>
    <x v="0"/>
    <s v="WA"/>
    <x v="5"/>
    <n v="2013"/>
    <n v="2013"/>
    <n v="18094912"/>
    <n v="3"/>
    <x v="0"/>
    <s v="I"/>
    <n v="91"/>
    <n v="30.333333333333332"/>
    <n v="0"/>
    <n v="2156"/>
  </r>
  <r>
    <x v="1"/>
    <x v="1"/>
    <s v="WA"/>
    <x v="5"/>
    <n v="2013"/>
    <n v="2013"/>
    <n v="500053707"/>
    <n v="2"/>
    <x v="1"/>
    <s v="I"/>
    <n v="63"/>
    <n v="31.5"/>
    <n v="0"/>
    <n v="7"/>
  </r>
  <r>
    <x v="0"/>
    <x v="1"/>
    <s v="WA"/>
    <x v="5"/>
    <n v="2013"/>
    <n v="2013"/>
    <n v="500209556"/>
    <n v="2"/>
    <x v="1"/>
    <s v="I"/>
    <n v="63"/>
    <n v="31.5"/>
    <n v="0"/>
    <n v="12"/>
  </r>
  <r>
    <x v="0"/>
    <x v="1"/>
    <s v="WA"/>
    <x v="4"/>
    <n v="2013"/>
    <n v="2013"/>
    <n v="444268896"/>
    <n v="1"/>
    <x v="1"/>
    <s v="I"/>
    <n v="9"/>
    <n v="9"/>
    <n v="0"/>
    <n v="28"/>
  </r>
  <r>
    <x v="0"/>
    <x v="1"/>
    <s v="WA"/>
    <x v="5"/>
    <n v="2013"/>
    <n v="2013"/>
    <n v="434505656"/>
    <n v="1"/>
    <x v="1"/>
    <s v="I"/>
    <n v="7"/>
    <n v="7"/>
    <n v="0"/>
    <n v="27"/>
  </r>
  <r>
    <x v="0"/>
    <x v="0"/>
    <s v="WA"/>
    <x v="5"/>
    <n v="2013"/>
    <n v="2013"/>
    <n v="15598600"/>
    <n v="1"/>
    <x v="0"/>
    <s v="I"/>
    <n v="2"/>
    <n v="2"/>
    <n v="0"/>
    <n v="97"/>
  </r>
  <r>
    <x v="0"/>
    <x v="0"/>
    <s v="WA"/>
    <x v="4"/>
    <n v="2013"/>
    <n v="2013"/>
    <n v="19917387"/>
    <n v="1"/>
    <x v="0"/>
    <s v="I"/>
    <n v="28"/>
    <n v="28"/>
    <n v="0"/>
    <n v="50"/>
  </r>
  <r>
    <x v="0"/>
    <x v="0"/>
    <s v="WA"/>
    <x v="4"/>
    <n v="2013"/>
    <n v="2013"/>
    <n v="500224713"/>
    <n v="1"/>
    <x v="0"/>
    <s v="I"/>
    <n v="22"/>
    <n v="22"/>
    <n v="0"/>
    <n v="41"/>
  </r>
  <r>
    <x v="0"/>
    <x v="0"/>
    <s v="WA"/>
    <x v="5"/>
    <n v="2013"/>
    <n v="2013"/>
    <n v="18606215"/>
    <n v="1"/>
    <x v="0"/>
    <s v="I"/>
    <n v="0"/>
    <n v="0"/>
    <n v="0"/>
    <n v="560"/>
  </r>
  <r>
    <x v="0"/>
    <x v="0"/>
    <s v="WA"/>
    <x v="4"/>
    <n v="2013"/>
    <n v="2013"/>
    <n v="18941599"/>
    <n v="1"/>
    <x v="0"/>
    <s v="I"/>
    <n v="0"/>
    <n v="0"/>
    <n v="0"/>
    <n v="266"/>
  </r>
  <r>
    <x v="0"/>
    <x v="1"/>
    <s v="WA"/>
    <x v="5"/>
    <n v="2013"/>
    <n v="2013"/>
    <n v="17065578"/>
    <n v="1"/>
    <x v="1"/>
    <s v="I"/>
    <n v="9"/>
    <n v="9"/>
    <n v="0"/>
    <n v="41"/>
  </r>
  <r>
    <x v="1"/>
    <x v="1"/>
    <s v="WA"/>
    <x v="5"/>
    <n v="2013"/>
    <n v="2013"/>
    <n v="19867459"/>
    <n v="1"/>
    <x v="1"/>
    <s v="I"/>
    <n v="0"/>
    <n v="0"/>
    <n v="0"/>
    <n v="6"/>
  </r>
  <r>
    <x v="0"/>
    <x v="0"/>
    <s v="WA"/>
    <x v="5"/>
    <n v="2013"/>
    <n v="2013"/>
    <n v="500142288"/>
    <n v="1"/>
    <x v="0"/>
    <s v="I"/>
    <n v="2"/>
    <n v="2"/>
    <n v="0"/>
    <n v="69"/>
  </r>
  <r>
    <x v="0"/>
    <x v="1"/>
    <s v="WA"/>
    <x v="5"/>
    <n v="2013"/>
    <n v="2013"/>
    <n v="500232434"/>
    <n v="1"/>
    <x v="1"/>
    <s v="I"/>
    <n v="30"/>
    <n v="30"/>
    <n v="0"/>
    <n v="186"/>
  </r>
  <r>
    <x v="0"/>
    <x v="0"/>
    <s v="WA"/>
    <x v="5"/>
    <n v="2013"/>
    <n v="2013"/>
    <n v="13987718"/>
    <n v="1"/>
    <x v="0"/>
    <s v="I"/>
    <n v="1"/>
    <n v="1"/>
    <n v="0"/>
    <n v="20"/>
  </r>
  <r>
    <x v="0"/>
    <x v="0"/>
    <s v="WA"/>
    <x v="5"/>
    <n v="2013"/>
    <n v="2013"/>
    <n v="14352128"/>
    <n v="1"/>
    <x v="0"/>
    <s v="I"/>
    <n v="21"/>
    <n v="21"/>
    <n v="0"/>
    <n v="10"/>
  </r>
  <r>
    <x v="0"/>
    <x v="0"/>
    <s v="WA"/>
    <x v="5"/>
    <n v="2013"/>
    <n v="2013"/>
    <n v="16996776"/>
    <n v="2"/>
    <x v="0"/>
    <s v="I"/>
    <n v="63"/>
    <n v="31.5"/>
    <n v="0"/>
    <n v="130"/>
  </r>
  <r>
    <x v="0"/>
    <x v="1"/>
    <s v="WA"/>
    <x v="5"/>
    <n v="2013"/>
    <n v="2013"/>
    <n v="500080506"/>
    <n v="1"/>
    <x v="1"/>
    <s v="I"/>
    <n v="34"/>
    <n v="34"/>
    <n v="0"/>
    <n v="23"/>
  </r>
  <r>
    <x v="0"/>
    <x v="1"/>
    <s v="WA"/>
    <x v="5"/>
    <n v="2013"/>
    <n v="2013"/>
    <n v="398044866"/>
    <n v="1"/>
    <x v="1"/>
    <s v="I"/>
    <n v="33"/>
    <n v="33"/>
    <n v="0"/>
    <n v="1"/>
  </r>
  <r>
    <x v="0"/>
    <x v="1"/>
    <s v="WA"/>
    <x v="5"/>
    <n v="2013"/>
    <n v="2013"/>
    <n v="15410298"/>
    <n v="3"/>
    <x v="1"/>
    <s v="I"/>
    <n v="90"/>
    <n v="30"/>
    <n v="0"/>
    <n v="3"/>
  </r>
  <r>
    <x v="0"/>
    <x v="0"/>
    <s v="WA"/>
    <x v="5"/>
    <n v="2013"/>
    <n v="2013"/>
    <n v="17923698"/>
    <n v="1"/>
    <x v="0"/>
    <s v="I"/>
    <n v="1"/>
    <n v="1"/>
    <n v="0"/>
    <n v="44"/>
  </r>
  <r>
    <x v="0"/>
    <x v="1"/>
    <s v="WA"/>
    <x v="5"/>
    <n v="2013"/>
    <n v="2013"/>
    <n v="418867337"/>
    <n v="2"/>
    <x v="1"/>
    <s v="I"/>
    <n v="63"/>
    <n v="31.5"/>
    <n v="0"/>
    <n v="61"/>
  </r>
  <r>
    <x v="0"/>
    <x v="1"/>
    <s v="WA"/>
    <x v="5"/>
    <n v="2013"/>
    <n v="2013"/>
    <n v="500070352"/>
    <n v="2"/>
    <x v="1"/>
    <s v="I"/>
    <n v="34"/>
    <n v="17"/>
    <n v="0"/>
    <n v="15"/>
  </r>
  <r>
    <x v="0"/>
    <x v="1"/>
    <s v="WA"/>
    <x v="5"/>
    <n v="2013"/>
    <n v="2013"/>
    <n v="14743854"/>
    <n v="1"/>
    <x v="1"/>
    <s v="I"/>
    <n v="34"/>
    <n v="34"/>
    <n v="0"/>
    <n v="52"/>
  </r>
  <r>
    <x v="0"/>
    <x v="0"/>
    <s v="WA"/>
    <x v="5"/>
    <n v="2013"/>
    <n v="2013"/>
    <n v="15674824"/>
    <n v="1"/>
    <x v="0"/>
    <s v="I"/>
    <n v="31"/>
    <n v="31"/>
    <n v="0"/>
    <n v="1430"/>
  </r>
  <r>
    <x v="0"/>
    <x v="0"/>
    <s v="WA"/>
    <x v="5"/>
    <n v="2013"/>
    <n v="2013"/>
    <n v="14618575"/>
    <n v="2"/>
    <x v="0"/>
    <s v="I"/>
    <n v="54"/>
    <n v="27"/>
    <n v="0"/>
    <n v="350"/>
  </r>
  <r>
    <x v="0"/>
    <x v="0"/>
    <s v="WA"/>
    <x v="5"/>
    <n v="2013"/>
    <n v="2013"/>
    <n v="14382864"/>
    <n v="1"/>
    <x v="0"/>
    <s v="I"/>
    <n v="34"/>
    <n v="34"/>
    <n v="0"/>
    <n v="140"/>
  </r>
  <r>
    <x v="0"/>
    <x v="0"/>
    <s v="WA"/>
    <x v="5"/>
    <n v="2013"/>
    <n v="2013"/>
    <n v="14858713"/>
    <n v="1"/>
    <x v="0"/>
    <s v="I"/>
    <n v="19"/>
    <n v="19"/>
    <n v="0"/>
    <n v="10"/>
  </r>
  <r>
    <x v="0"/>
    <x v="0"/>
    <s v="WA"/>
    <x v="5"/>
    <n v="2013"/>
    <n v="2013"/>
    <n v="14173581"/>
    <n v="1"/>
    <x v="0"/>
    <s v="I"/>
    <n v="31"/>
    <n v="31"/>
    <n v="0"/>
    <n v="44"/>
  </r>
  <r>
    <x v="0"/>
    <x v="1"/>
    <s v="WA"/>
    <x v="5"/>
    <n v="2013"/>
    <n v="2013"/>
    <n v="500021991"/>
    <n v="2"/>
    <x v="1"/>
    <s v="I"/>
    <n v="61"/>
    <n v="30.5"/>
    <n v="0"/>
    <n v="11"/>
  </r>
  <r>
    <x v="0"/>
    <x v="0"/>
    <s v="WA"/>
    <x v="5"/>
    <n v="2013"/>
    <n v="2013"/>
    <n v="500080031"/>
    <n v="2"/>
    <x v="0"/>
    <s v="I"/>
    <n v="61"/>
    <n v="30.5"/>
    <n v="0"/>
    <n v="7092"/>
  </r>
  <r>
    <x v="1"/>
    <x v="0"/>
    <s v="WA"/>
    <x v="5"/>
    <n v="2013"/>
    <n v="2013"/>
    <n v="500282002"/>
    <n v="1"/>
    <x v="0"/>
    <s v="I"/>
    <n v="40"/>
    <n v="40"/>
    <n v="0"/>
    <n v="92"/>
  </r>
  <r>
    <x v="0"/>
    <x v="0"/>
    <s v="WA"/>
    <x v="5"/>
    <n v="2013"/>
    <n v="2013"/>
    <n v="500241267"/>
    <n v="1"/>
    <x v="0"/>
    <s v="I"/>
    <n v="5"/>
    <n v="5"/>
    <n v="0"/>
    <n v="43"/>
  </r>
  <r>
    <x v="0"/>
    <x v="0"/>
    <s v="WA"/>
    <x v="5"/>
    <n v="2013"/>
    <n v="2013"/>
    <n v="500211989"/>
    <n v="1"/>
    <x v="0"/>
    <s v="I"/>
    <n v="0"/>
    <n v="0"/>
    <n v="0"/>
    <n v="30"/>
  </r>
  <r>
    <x v="0"/>
    <x v="0"/>
    <s v="WA"/>
    <x v="5"/>
    <n v="2013"/>
    <n v="2013"/>
    <n v="19312179"/>
    <n v="1"/>
    <x v="0"/>
    <s v="I"/>
    <n v="30"/>
    <n v="30"/>
    <n v="0"/>
    <n v="320"/>
  </r>
  <r>
    <x v="0"/>
    <x v="1"/>
    <s v="WA"/>
    <x v="5"/>
    <n v="2013"/>
    <n v="2013"/>
    <n v="18410336"/>
    <n v="1"/>
    <x v="1"/>
    <s v="I"/>
    <n v="4"/>
    <n v="4"/>
    <n v="0"/>
    <n v="14"/>
  </r>
  <r>
    <x v="0"/>
    <x v="0"/>
    <s v="WA"/>
    <x v="5"/>
    <n v="2013"/>
    <n v="2013"/>
    <n v="500214075"/>
    <n v="1"/>
    <x v="0"/>
    <s v="I"/>
    <n v="0"/>
    <n v="0"/>
    <n v="0"/>
    <n v="61"/>
  </r>
  <r>
    <x v="0"/>
    <x v="0"/>
    <s v="WA"/>
    <x v="5"/>
    <n v="2013"/>
    <n v="2013"/>
    <n v="500132800"/>
    <n v="1"/>
    <x v="0"/>
    <s v="I"/>
    <n v="15"/>
    <n v="15"/>
    <n v="0"/>
    <n v="293"/>
  </r>
  <r>
    <x v="0"/>
    <x v="1"/>
    <s v="WA"/>
    <x v="5"/>
    <n v="2013"/>
    <n v="2013"/>
    <n v="16843928"/>
    <n v="1"/>
    <x v="1"/>
    <s v="I"/>
    <n v="30"/>
    <n v="30"/>
    <n v="0"/>
    <n v="1"/>
  </r>
  <r>
    <x v="0"/>
    <x v="1"/>
    <s v="WA"/>
    <x v="5"/>
    <n v="2013"/>
    <n v="2013"/>
    <n v="16635875"/>
    <n v="2"/>
    <x v="1"/>
    <s v="I"/>
    <n v="33"/>
    <n v="16.5"/>
    <n v="0"/>
    <n v="122"/>
  </r>
  <r>
    <x v="0"/>
    <x v="1"/>
    <s v="WA"/>
    <x v="5"/>
    <n v="2013"/>
    <n v="2013"/>
    <n v="500185068"/>
    <n v="1"/>
    <x v="1"/>
    <s v="I"/>
    <n v="0"/>
    <n v="0"/>
    <n v="0"/>
    <n v="1"/>
  </r>
  <r>
    <x v="0"/>
    <x v="0"/>
    <s v="WA"/>
    <x v="5"/>
    <n v="2013"/>
    <n v="2013"/>
    <n v="16330420"/>
    <n v="1"/>
    <x v="0"/>
    <s v="I"/>
    <n v="11"/>
    <n v="11"/>
    <n v="0"/>
    <n v="180"/>
  </r>
  <r>
    <x v="0"/>
    <x v="0"/>
    <s v="WA"/>
    <x v="5"/>
    <n v="2013"/>
    <n v="2013"/>
    <n v="15752837"/>
    <n v="1"/>
    <x v="0"/>
    <s v="I"/>
    <n v="17"/>
    <n v="17"/>
    <n v="0"/>
    <n v="9"/>
  </r>
  <r>
    <x v="0"/>
    <x v="1"/>
    <s v="WA"/>
    <x v="5"/>
    <n v="2013"/>
    <n v="2013"/>
    <n v="19695710"/>
    <n v="2"/>
    <x v="1"/>
    <s v="I"/>
    <n v="58"/>
    <n v="29"/>
    <n v="0"/>
    <n v="17"/>
  </r>
  <r>
    <x v="0"/>
    <x v="1"/>
    <s v="WA"/>
    <x v="5"/>
    <n v="2013"/>
    <n v="2013"/>
    <n v="14685030"/>
    <n v="1"/>
    <x v="1"/>
    <s v="I"/>
    <n v="35"/>
    <n v="35"/>
    <n v="0"/>
    <n v="27"/>
  </r>
  <r>
    <x v="0"/>
    <x v="0"/>
    <s v="WA"/>
    <x v="5"/>
    <n v="2013"/>
    <n v="2013"/>
    <n v="500231296"/>
    <n v="1"/>
    <x v="0"/>
    <s v="I"/>
    <n v="2"/>
    <n v="2"/>
    <n v="0"/>
    <n v="61"/>
  </r>
  <r>
    <x v="0"/>
    <x v="0"/>
    <s v="WA"/>
    <x v="5"/>
    <n v="2013"/>
    <n v="2013"/>
    <n v="500192081"/>
    <n v="1"/>
    <x v="0"/>
    <s v="I"/>
    <n v="14"/>
    <n v="14"/>
    <n v="0"/>
    <n v="46"/>
  </r>
  <r>
    <x v="1"/>
    <x v="1"/>
    <s v="WA"/>
    <x v="5"/>
    <n v="2013"/>
    <n v="2013"/>
    <n v="500207603"/>
    <n v="1"/>
    <x v="1"/>
    <s v="I"/>
    <n v="26"/>
    <n v="26"/>
    <n v="0"/>
    <n v="12"/>
  </r>
  <r>
    <x v="0"/>
    <x v="0"/>
    <s v="WA"/>
    <x v="5"/>
    <n v="2013"/>
    <n v="2013"/>
    <n v="17947473"/>
    <n v="4"/>
    <x v="0"/>
    <s v="I"/>
    <n v="101"/>
    <n v="25.25"/>
    <n v="0"/>
    <n v="161"/>
  </r>
  <r>
    <x v="0"/>
    <x v="1"/>
    <s v="WA"/>
    <x v="5"/>
    <n v="2013"/>
    <n v="2013"/>
    <n v="500146576"/>
    <n v="1"/>
    <x v="1"/>
    <s v="I"/>
    <n v="29"/>
    <n v="29"/>
    <n v="0"/>
    <n v="1"/>
  </r>
  <r>
    <x v="0"/>
    <x v="1"/>
    <s v="WA"/>
    <x v="5"/>
    <n v="2013"/>
    <n v="2013"/>
    <n v="18711764"/>
    <n v="3"/>
    <x v="1"/>
    <s v="I"/>
    <n v="89"/>
    <n v="29.666666666666668"/>
    <n v="0"/>
    <n v="14"/>
  </r>
  <r>
    <x v="0"/>
    <x v="0"/>
    <s v="WA"/>
    <x v="5"/>
    <n v="2013"/>
    <n v="2013"/>
    <n v="14027895"/>
    <n v="1"/>
    <x v="0"/>
    <s v="I"/>
    <n v="14"/>
    <n v="14"/>
    <n v="0"/>
    <n v="810"/>
  </r>
  <r>
    <x v="0"/>
    <x v="0"/>
    <s v="WA"/>
    <x v="5"/>
    <n v="2013"/>
    <n v="2013"/>
    <n v="18367180"/>
    <n v="1"/>
    <x v="0"/>
    <s v="I"/>
    <n v="28"/>
    <n v="28"/>
    <n v="0"/>
    <n v="10"/>
  </r>
  <r>
    <x v="0"/>
    <x v="0"/>
    <s v="WA"/>
    <x v="5"/>
    <n v="2013"/>
    <n v="2013"/>
    <n v="19266161"/>
    <n v="1"/>
    <x v="0"/>
    <s v="I"/>
    <n v="0"/>
    <n v="0"/>
    <n v="0"/>
    <n v="40"/>
  </r>
  <r>
    <x v="0"/>
    <x v="0"/>
    <s v="WA"/>
    <x v="5"/>
    <n v="2013"/>
    <n v="2013"/>
    <n v="18301376"/>
    <n v="1"/>
    <x v="0"/>
    <s v="I"/>
    <n v="19"/>
    <n v="19"/>
    <n v="0"/>
    <n v="221"/>
  </r>
  <r>
    <x v="0"/>
    <x v="1"/>
    <s v="WA"/>
    <x v="5"/>
    <n v="2013"/>
    <n v="2013"/>
    <n v="18893005"/>
    <n v="1"/>
    <x v="1"/>
    <s v="I"/>
    <n v="29"/>
    <n v="29"/>
    <n v="0"/>
    <n v="1"/>
  </r>
  <r>
    <x v="0"/>
    <x v="1"/>
    <s v="WA"/>
    <x v="5"/>
    <n v="2013"/>
    <n v="2013"/>
    <n v="18703651"/>
    <n v="1"/>
    <x v="1"/>
    <s v="I"/>
    <n v="0"/>
    <n v="0"/>
    <n v="0"/>
    <n v="3"/>
  </r>
  <r>
    <x v="0"/>
    <x v="1"/>
    <s v="WA"/>
    <x v="5"/>
    <n v="2013"/>
    <n v="2013"/>
    <n v="19378749"/>
    <n v="1"/>
    <x v="1"/>
    <s v="I"/>
    <n v="0"/>
    <n v="0"/>
    <n v="0"/>
    <n v="4"/>
  </r>
  <r>
    <x v="0"/>
    <x v="0"/>
    <s v="WA"/>
    <x v="5"/>
    <n v="2013"/>
    <n v="2013"/>
    <n v="18351904"/>
    <n v="1"/>
    <x v="0"/>
    <s v="I"/>
    <n v="18"/>
    <n v="18"/>
    <n v="0"/>
    <n v="70"/>
  </r>
  <r>
    <x v="0"/>
    <x v="0"/>
    <s v="WA"/>
    <x v="5"/>
    <n v="2013"/>
    <n v="2013"/>
    <n v="16889637"/>
    <n v="4"/>
    <x v="0"/>
    <s v="I"/>
    <n v="122"/>
    <n v="30.5"/>
    <n v="0"/>
    <n v="80"/>
  </r>
  <r>
    <x v="0"/>
    <x v="0"/>
    <s v="WA"/>
    <x v="5"/>
    <n v="2013"/>
    <n v="2013"/>
    <n v="500174861"/>
    <n v="1"/>
    <x v="0"/>
    <s v="I"/>
    <n v="13"/>
    <n v="13"/>
    <n v="0"/>
    <n v="5045"/>
  </r>
  <r>
    <x v="0"/>
    <x v="0"/>
    <s v="WA"/>
    <x v="5"/>
    <n v="2013"/>
    <n v="2013"/>
    <n v="16287198"/>
    <n v="2"/>
    <x v="0"/>
    <s v="I"/>
    <n v="62"/>
    <n v="31"/>
    <n v="0"/>
    <n v="20"/>
  </r>
  <r>
    <x v="0"/>
    <x v="0"/>
    <s v="WA"/>
    <x v="5"/>
    <n v="2013"/>
    <n v="2013"/>
    <n v="500238457"/>
    <n v="1"/>
    <x v="0"/>
    <s v="I"/>
    <n v="0"/>
    <n v="0"/>
    <n v="0"/>
    <n v="3"/>
  </r>
  <r>
    <x v="0"/>
    <x v="0"/>
    <s v="WA"/>
    <x v="5"/>
    <n v="2013"/>
    <n v="2013"/>
    <n v="16289382"/>
    <n v="3"/>
    <x v="0"/>
    <s v="I"/>
    <n v="72"/>
    <n v="24"/>
    <n v="0"/>
    <n v="66"/>
  </r>
  <r>
    <x v="0"/>
    <x v="1"/>
    <s v="WA"/>
    <x v="5"/>
    <n v="2013"/>
    <n v="2013"/>
    <n v="376617644"/>
    <n v="1"/>
    <x v="1"/>
    <s v="I"/>
    <n v="31"/>
    <n v="31"/>
    <n v="0"/>
    <n v="138"/>
  </r>
  <r>
    <x v="0"/>
    <x v="0"/>
    <s v="WA"/>
    <x v="5"/>
    <n v="2013"/>
    <n v="2013"/>
    <n v="500141451"/>
    <n v="1"/>
    <x v="0"/>
    <s v="I"/>
    <n v="0"/>
    <n v="0"/>
    <n v="0"/>
    <n v="1"/>
  </r>
  <r>
    <x v="0"/>
    <x v="0"/>
    <s v="WA"/>
    <x v="5"/>
    <n v="2013"/>
    <n v="2013"/>
    <n v="15124110"/>
    <n v="1"/>
    <x v="0"/>
    <s v="I"/>
    <n v="20"/>
    <n v="20"/>
    <n v="0"/>
    <n v="80"/>
  </r>
  <r>
    <x v="0"/>
    <x v="0"/>
    <s v="WA"/>
    <x v="5"/>
    <n v="2013"/>
    <n v="2013"/>
    <n v="17076577"/>
    <n v="1"/>
    <x v="0"/>
    <s v="I"/>
    <n v="2"/>
    <n v="2"/>
    <n v="0"/>
    <n v="31"/>
  </r>
  <r>
    <x v="0"/>
    <x v="0"/>
    <s v="WA"/>
    <x v="5"/>
    <n v="2013"/>
    <n v="2013"/>
    <n v="358992032"/>
    <n v="1"/>
    <x v="0"/>
    <s v="I"/>
    <n v="19"/>
    <n v="19"/>
    <n v="0"/>
    <n v="270"/>
  </r>
  <r>
    <x v="0"/>
    <x v="1"/>
    <s v="WA"/>
    <x v="5"/>
    <n v="2013"/>
    <n v="2013"/>
    <n v="14676619"/>
    <n v="2"/>
    <x v="1"/>
    <s v="I"/>
    <n v="42"/>
    <n v="21"/>
    <n v="0"/>
    <n v="8"/>
  </r>
  <r>
    <x v="0"/>
    <x v="1"/>
    <s v="WA"/>
    <x v="5"/>
    <n v="2013"/>
    <n v="2013"/>
    <n v="500094402"/>
    <n v="1"/>
    <x v="1"/>
    <s v="I"/>
    <n v="14"/>
    <n v="14"/>
    <n v="0"/>
    <n v="8"/>
  </r>
  <r>
    <x v="0"/>
    <x v="0"/>
    <s v="WA"/>
    <x v="5"/>
    <n v="2013"/>
    <n v="2013"/>
    <n v="19955554"/>
    <n v="1"/>
    <x v="0"/>
    <s v="I"/>
    <n v="6"/>
    <n v="6"/>
    <n v="0"/>
    <n v="90"/>
  </r>
  <r>
    <x v="0"/>
    <x v="0"/>
    <s v="WA"/>
    <x v="5"/>
    <n v="2013"/>
    <n v="2013"/>
    <n v="14422183"/>
    <n v="3"/>
    <x v="0"/>
    <s v="I"/>
    <n v="72"/>
    <n v="24"/>
    <n v="0"/>
    <n v="933"/>
  </r>
  <r>
    <x v="0"/>
    <x v="0"/>
    <s v="WA"/>
    <x v="5"/>
    <n v="2013"/>
    <n v="2013"/>
    <n v="19764787"/>
    <n v="2"/>
    <x v="0"/>
    <s v="I"/>
    <n v="59"/>
    <n v="29.5"/>
    <n v="0"/>
    <n v="6"/>
  </r>
  <r>
    <x v="0"/>
    <x v="1"/>
    <s v="WA"/>
    <x v="5"/>
    <n v="2013"/>
    <n v="2013"/>
    <n v="18119501"/>
    <n v="1"/>
    <x v="1"/>
    <s v="I"/>
    <n v="17"/>
    <n v="17"/>
    <n v="0"/>
    <n v="1"/>
  </r>
  <r>
    <x v="0"/>
    <x v="0"/>
    <s v="WA"/>
    <x v="5"/>
    <n v="2013"/>
    <n v="2013"/>
    <n v="18785737"/>
    <n v="1"/>
    <x v="0"/>
    <s v="I"/>
    <n v="28"/>
    <n v="28"/>
    <n v="0"/>
    <n v="2860"/>
  </r>
  <r>
    <x v="0"/>
    <x v="0"/>
    <s v="WA"/>
    <x v="5"/>
    <n v="2013"/>
    <n v="2013"/>
    <n v="17509058"/>
    <n v="1"/>
    <x v="0"/>
    <s v="I"/>
    <n v="36"/>
    <n v="36"/>
    <n v="0"/>
    <n v="210"/>
  </r>
  <r>
    <x v="0"/>
    <x v="1"/>
    <s v="WA"/>
    <x v="5"/>
    <n v="2013"/>
    <n v="2013"/>
    <n v="379641643"/>
    <n v="1"/>
    <x v="1"/>
    <s v="I"/>
    <n v="29"/>
    <n v="29"/>
    <n v="0"/>
    <n v="4"/>
  </r>
  <r>
    <x v="0"/>
    <x v="0"/>
    <s v="WA"/>
    <x v="5"/>
    <n v="2013"/>
    <n v="2013"/>
    <n v="18671483"/>
    <n v="2"/>
    <x v="0"/>
    <s v="I"/>
    <n v="61"/>
    <n v="30.5"/>
    <n v="0"/>
    <n v="4980"/>
  </r>
  <r>
    <x v="0"/>
    <x v="0"/>
    <s v="WA"/>
    <x v="5"/>
    <n v="2013"/>
    <n v="2013"/>
    <n v="19027840"/>
    <n v="1"/>
    <x v="0"/>
    <s v="I"/>
    <n v="21"/>
    <n v="21"/>
    <n v="0"/>
    <n v="90"/>
  </r>
  <r>
    <x v="0"/>
    <x v="1"/>
    <s v="WA"/>
    <x v="5"/>
    <n v="2013"/>
    <n v="2013"/>
    <n v="403488029"/>
    <n v="2"/>
    <x v="1"/>
    <s v="I"/>
    <n v="44"/>
    <n v="22"/>
    <n v="0"/>
    <n v="10"/>
  </r>
  <r>
    <x v="0"/>
    <x v="1"/>
    <s v="WA"/>
    <x v="5"/>
    <n v="2013"/>
    <n v="2013"/>
    <n v="500014259"/>
    <n v="3"/>
    <x v="1"/>
    <s v="I"/>
    <n v="73"/>
    <n v="24.333333333333332"/>
    <n v="0"/>
    <n v="19"/>
  </r>
  <r>
    <x v="1"/>
    <x v="0"/>
    <s v="WA"/>
    <x v="5"/>
    <n v="2013"/>
    <n v="2013"/>
    <n v="17117561"/>
    <n v="1"/>
    <x v="0"/>
    <s v="I"/>
    <n v="1"/>
    <n v="1"/>
    <n v="0"/>
    <n v="15"/>
  </r>
  <r>
    <x v="0"/>
    <x v="0"/>
    <s v="WA"/>
    <x v="5"/>
    <n v="2013"/>
    <n v="2013"/>
    <n v="500240869"/>
    <n v="1"/>
    <x v="0"/>
    <s v="I"/>
    <n v="3"/>
    <n v="3"/>
    <n v="0"/>
    <n v="63"/>
  </r>
  <r>
    <x v="0"/>
    <x v="0"/>
    <s v="WA"/>
    <x v="5"/>
    <n v="2013"/>
    <n v="2013"/>
    <n v="16817184"/>
    <n v="1"/>
    <x v="0"/>
    <s v="I"/>
    <n v="50"/>
    <n v="50"/>
    <n v="0"/>
    <n v="60"/>
  </r>
  <r>
    <x v="0"/>
    <x v="1"/>
    <s v="WA"/>
    <x v="5"/>
    <n v="2013"/>
    <n v="2013"/>
    <n v="16588121"/>
    <n v="2"/>
    <x v="1"/>
    <s v="I"/>
    <n v="44"/>
    <n v="22"/>
    <n v="0"/>
    <n v="56"/>
  </r>
  <r>
    <x v="0"/>
    <x v="0"/>
    <s v="WA"/>
    <x v="5"/>
    <n v="2013"/>
    <n v="2013"/>
    <n v="16493684"/>
    <n v="1"/>
    <x v="0"/>
    <s v="I"/>
    <n v="1"/>
    <n v="1"/>
    <n v="0"/>
    <n v="20"/>
  </r>
  <r>
    <x v="0"/>
    <x v="0"/>
    <s v="WA"/>
    <x v="5"/>
    <n v="2013"/>
    <n v="2013"/>
    <n v="16300052"/>
    <n v="1"/>
    <x v="0"/>
    <s v="I"/>
    <n v="20"/>
    <n v="20"/>
    <n v="0"/>
    <n v="120"/>
  </r>
  <r>
    <x v="0"/>
    <x v="1"/>
    <s v="WA"/>
    <x v="5"/>
    <n v="2013"/>
    <n v="2013"/>
    <n v="500054500"/>
    <n v="1"/>
    <x v="1"/>
    <s v="I"/>
    <n v="20"/>
    <n v="20"/>
    <n v="0"/>
    <n v="34"/>
  </r>
  <r>
    <x v="1"/>
    <x v="1"/>
    <s v="WA"/>
    <x v="5"/>
    <n v="2013"/>
    <n v="2013"/>
    <n v="342403224"/>
    <n v="1"/>
    <x v="1"/>
    <s v="I"/>
    <n v="29"/>
    <n v="29"/>
    <n v="0"/>
    <n v="1"/>
  </r>
  <r>
    <x v="0"/>
    <x v="0"/>
    <s v="WA"/>
    <x v="5"/>
    <n v="2013"/>
    <n v="2013"/>
    <n v="15654106"/>
    <n v="1"/>
    <x v="0"/>
    <s v="I"/>
    <n v="19"/>
    <n v="19"/>
    <n v="0"/>
    <n v="30"/>
  </r>
  <r>
    <x v="0"/>
    <x v="1"/>
    <s v="WA"/>
    <x v="5"/>
    <n v="2013"/>
    <n v="2013"/>
    <n v="432259276"/>
    <n v="3"/>
    <x v="1"/>
    <s v="I"/>
    <n v="87"/>
    <n v="29"/>
    <n v="0"/>
    <n v="74"/>
  </r>
  <r>
    <x v="0"/>
    <x v="1"/>
    <s v="WA"/>
    <x v="5"/>
    <n v="2013"/>
    <n v="2013"/>
    <n v="500055577"/>
    <n v="1"/>
    <x v="1"/>
    <s v="I"/>
    <n v="23"/>
    <n v="23"/>
    <n v="0"/>
    <n v="1"/>
  </r>
  <r>
    <x v="0"/>
    <x v="0"/>
    <s v="WA"/>
    <x v="5"/>
    <n v="2013"/>
    <n v="2013"/>
    <n v="14573185"/>
    <n v="2"/>
    <x v="0"/>
    <s v="I"/>
    <n v="34"/>
    <n v="17"/>
    <n v="0"/>
    <n v="70"/>
  </r>
  <r>
    <x v="1"/>
    <x v="0"/>
    <s v="WA"/>
    <x v="5"/>
    <n v="2013"/>
    <n v="2013"/>
    <n v="19639453"/>
    <n v="1"/>
    <x v="0"/>
    <s v="I"/>
    <n v="38"/>
    <n v="38"/>
    <n v="0"/>
    <n v="1694"/>
  </r>
  <r>
    <x v="0"/>
    <x v="0"/>
    <s v="WA"/>
    <x v="5"/>
    <n v="2013"/>
    <n v="2013"/>
    <n v="18694215"/>
    <n v="1"/>
    <x v="0"/>
    <s v="I"/>
    <n v="2"/>
    <n v="2"/>
    <n v="0"/>
    <n v="40"/>
  </r>
  <r>
    <x v="0"/>
    <x v="1"/>
    <s v="WA"/>
    <x v="5"/>
    <n v="2013"/>
    <n v="2013"/>
    <n v="368668816"/>
    <n v="1"/>
    <x v="1"/>
    <s v="I"/>
    <n v="2"/>
    <n v="2"/>
    <n v="0"/>
    <n v="2"/>
  </r>
  <r>
    <x v="0"/>
    <x v="0"/>
    <s v="WA"/>
    <x v="5"/>
    <n v="2013"/>
    <n v="2013"/>
    <n v="500247210"/>
    <n v="1"/>
    <x v="0"/>
    <s v="I"/>
    <n v="20"/>
    <n v="20"/>
    <n v="0"/>
    <n v="369"/>
  </r>
  <r>
    <x v="0"/>
    <x v="0"/>
    <s v="WA"/>
    <x v="5"/>
    <n v="2013"/>
    <n v="2013"/>
    <n v="18685601"/>
    <n v="2"/>
    <x v="0"/>
    <s v="I"/>
    <n v="49"/>
    <n v="24.5"/>
    <n v="0"/>
    <n v="130"/>
  </r>
  <r>
    <x v="0"/>
    <x v="0"/>
    <s v="WA"/>
    <x v="5"/>
    <n v="2013"/>
    <n v="2013"/>
    <n v="14029228"/>
    <n v="1"/>
    <x v="0"/>
    <s v="I"/>
    <n v="13"/>
    <n v="13"/>
    <n v="0"/>
    <n v="10"/>
  </r>
  <r>
    <x v="0"/>
    <x v="1"/>
    <s v="WA"/>
    <x v="5"/>
    <n v="2013"/>
    <n v="2013"/>
    <n v="500165447"/>
    <n v="1"/>
    <x v="1"/>
    <s v="I"/>
    <n v="13"/>
    <n v="13"/>
    <n v="0"/>
    <n v="10"/>
  </r>
  <r>
    <x v="0"/>
    <x v="0"/>
    <s v="WA"/>
    <x v="5"/>
    <n v="2013"/>
    <n v="2013"/>
    <n v="500267414"/>
    <n v="1"/>
    <x v="0"/>
    <s v="I"/>
    <n v="0"/>
    <n v="0"/>
    <n v="0"/>
    <n v="5"/>
  </r>
  <r>
    <x v="0"/>
    <x v="1"/>
    <s v="WA"/>
    <x v="5"/>
    <n v="2013"/>
    <n v="2013"/>
    <n v="330652819"/>
    <n v="3"/>
    <x v="1"/>
    <s v="I"/>
    <n v="94"/>
    <n v="31.333333333333332"/>
    <n v="0"/>
    <n v="5"/>
  </r>
  <r>
    <x v="0"/>
    <x v="0"/>
    <s v="WA"/>
    <x v="5"/>
    <n v="2013"/>
    <n v="2013"/>
    <n v="500247755"/>
    <n v="1"/>
    <x v="0"/>
    <s v="I"/>
    <n v="30"/>
    <n v="30"/>
    <n v="0"/>
    <n v="1"/>
  </r>
  <r>
    <x v="0"/>
    <x v="0"/>
    <s v="WA"/>
    <x v="5"/>
    <n v="2013"/>
    <n v="2013"/>
    <n v="19680513"/>
    <n v="1"/>
    <x v="0"/>
    <s v="I"/>
    <n v="0"/>
    <n v="0"/>
    <n v="0"/>
    <n v="64"/>
  </r>
  <r>
    <x v="0"/>
    <x v="0"/>
    <s v="WA"/>
    <x v="5"/>
    <n v="2013"/>
    <n v="2013"/>
    <n v="18106939"/>
    <n v="1"/>
    <x v="0"/>
    <s v="I"/>
    <n v="4"/>
    <n v="4"/>
    <n v="0"/>
    <n v="120"/>
  </r>
  <r>
    <x v="0"/>
    <x v="0"/>
    <s v="WA"/>
    <x v="5"/>
    <n v="2013"/>
    <n v="2013"/>
    <n v="17119802"/>
    <n v="5"/>
    <x v="0"/>
    <s v="I"/>
    <n v="149"/>
    <n v="29.8"/>
    <n v="0"/>
    <n v="240"/>
  </r>
  <r>
    <x v="0"/>
    <x v="1"/>
    <s v="WA"/>
    <x v="5"/>
    <n v="2013"/>
    <n v="2013"/>
    <n v="17445883"/>
    <n v="1"/>
    <x v="1"/>
    <s v="I"/>
    <n v="8"/>
    <n v="8"/>
    <n v="0"/>
    <n v="3"/>
  </r>
  <r>
    <x v="0"/>
    <x v="1"/>
    <s v="WA"/>
    <x v="5"/>
    <n v="2013"/>
    <n v="2013"/>
    <n v="368668816"/>
    <n v="1"/>
    <x v="1"/>
    <s v="I"/>
    <n v="11"/>
    <n v="11"/>
    <n v="0"/>
    <n v="2"/>
  </r>
  <r>
    <x v="0"/>
    <x v="0"/>
    <s v="WA"/>
    <x v="5"/>
    <n v="2013"/>
    <n v="2013"/>
    <n v="391737647"/>
    <n v="1"/>
    <x v="0"/>
    <s v="I"/>
    <n v="33"/>
    <n v="33"/>
    <n v="0"/>
    <n v="10"/>
  </r>
  <r>
    <x v="0"/>
    <x v="1"/>
    <s v="WA"/>
    <x v="5"/>
    <n v="2013"/>
    <n v="2013"/>
    <n v="16608157"/>
    <n v="3"/>
    <x v="1"/>
    <s v="I"/>
    <n v="73"/>
    <n v="24.333333333333332"/>
    <n v="0"/>
    <n v="16"/>
  </r>
  <r>
    <x v="0"/>
    <x v="0"/>
    <s v="WA"/>
    <x v="5"/>
    <n v="2013"/>
    <n v="2013"/>
    <n v="16516241"/>
    <n v="2"/>
    <x v="0"/>
    <s v="I"/>
    <n v="54"/>
    <n v="27"/>
    <n v="0"/>
    <n v="61"/>
  </r>
  <r>
    <x v="0"/>
    <x v="0"/>
    <s v="WA"/>
    <x v="5"/>
    <n v="2013"/>
    <n v="2013"/>
    <n v="16488203"/>
    <n v="1"/>
    <x v="0"/>
    <s v="I"/>
    <n v="3"/>
    <n v="3"/>
    <n v="0"/>
    <n v="4"/>
  </r>
  <r>
    <x v="0"/>
    <x v="0"/>
    <s v="WA"/>
    <x v="5"/>
    <n v="2013"/>
    <n v="2013"/>
    <n v="16505813"/>
    <n v="4"/>
    <x v="0"/>
    <s v="I"/>
    <n v="106"/>
    <n v="26.5"/>
    <n v="0"/>
    <n v="336"/>
  </r>
  <r>
    <x v="0"/>
    <x v="1"/>
    <s v="WA"/>
    <x v="5"/>
    <n v="2013"/>
    <n v="2013"/>
    <n v="436406520"/>
    <n v="3"/>
    <x v="1"/>
    <s v="I"/>
    <n v="94"/>
    <n v="31.333333333333332"/>
    <n v="0"/>
    <n v="9"/>
  </r>
  <r>
    <x v="0"/>
    <x v="0"/>
    <s v="WA"/>
    <x v="5"/>
    <n v="2013"/>
    <n v="2013"/>
    <n v="16645683"/>
    <n v="2"/>
    <x v="0"/>
    <s v="I"/>
    <n v="44"/>
    <n v="22"/>
    <n v="0"/>
    <n v="260"/>
  </r>
  <r>
    <x v="0"/>
    <x v="0"/>
    <s v="WA"/>
    <x v="5"/>
    <n v="2013"/>
    <n v="2013"/>
    <n v="16289436"/>
    <n v="1"/>
    <x v="0"/>
    <s v="I"/>
    <n v="30"/>
    <n v="30"/>
    <n v="0"/>
    <n v="20"/>
  </r>
  <r>
    <x v="0"/>
    <x v="0"/>
    <s v="WA"/>
    <x v="5"/>
    <n v="2013"/>
    <n v="2013"/>
    <n v="500117275"/>
    <n v="1"/>
    <x v="0"/>
    <s v="I"/>
    <n v="32"/>
    <n v="32"/>
    <n v="0"/>
    <n v="17"/>
  </r>
  <r>
    <x v="0"/>
    <x v="1"/>
    <s v="WA"/>
    <x v="5"/>
    <n v="2013"/>
    <n v="2013"/>
    <n v="15185416"/>
    <n v="2"/>
    <x v="1"/>
    <s v="I"/>
    <n v="64"/>
    <n v="32"/>
    <n v="0"/>
    <n v="14"/>
  </r>
  <r>
    <x v="0"/>
    <x v="0"/>
    <s v="WA"/>
    <x v="5"/>
    <n v="2013"/>
    <n v="2013"/>
    <n v="16123965"/>
    <n v="1"/>
    <x v="0"/>
    <s v="I"/>
    <n v="4"/>
    <n v="4"/>
    <n v="0"/>
    <n v="11"/>
  </r>
  <r>
    <x v="0"/>
    <x v="0"/>
    <s v="WA"/>
    <x v="5"/>
    <n v="2013"/>
    <n v="2013"/>
    <n v="15102235"/>
    <n v="3"/>
    <x v="0"/>
    <s v="I"/>
    <n v="75"/>
    <n v="25"/>
    <n v="0"/>
    <n v="770"/>
  </r>
  <r>
    <x v="0"/>
    <x v="0"/>
    <s v="WA"/>
    <x v="5"/>
    <n v="2013"/>
    <n v="2013"/>
    <n v="15187560"/>
    <n v="1"/>
    <x v="0"/>
    <s v="I"/>
    <n v="3"/>
    <n v="3"/>
    <n v="0"/>
    <n v="45"/>
  </r>
  <r>
    <x v="0"/>
    <x v="1"/>
    <s v="WA"/>
    <x v="5"/>
    <n v="2013"/>
    <n v="2013"/>
    <n v="500229227"/>
    <n v="1"/>
    <x v="1"/>
    <s v="I"/>
    <n v="33"/>
    <n v="33"/>
    <n v="0"/>
    <n v="20"/>
  </r>
  <r>
    <x v="0"/>
    <x v="0"/>
    <s v="WA"/>
    <x v="5"/>
    <n v="2013"/>
    <n v="2013"/>
    <n v="15145573"/>
    <n v="2"/>
    <x v="0"/>
    <s v="I"/>
    <n v="38"/>
    <n v="19"/>
    <n v="0"/>
    <n v="192"/>
  </r>
  <r>
    <x v="0"/>
    <x v="0"/>
    <s v="WA"/>
    <x v="5"/>
    <n v="2013"/>
    <n v="2013"/>
    <n v="500213771"/>
    <n v="1"/>
    <x v="0"/>
    <s v="I"/>
    <n v="3"/>
    <n v="3"/>
    <n v="0"/>
    <n v="7"/>
  </r>
  <r>
    <x v="0"/>
    <x v="0"/>
    <s v="WA"/>
    <x v="5"/>
    <n v="2013"/>
    <n v="2013"/>
    <n v="500069774"/>
    <n v="1"/>
    <x v="0"/>
    <s v="I"/>
    <n v="18"/>
    <n v="18"/>
    <n v="0"/>
    <n v="210"/>
  </r>
  <r>
    <x v="0"/>
    <x v="0"/>
    <s v="WA"/>
    <x v="5"/>
    <n v="2013"/>
    <n v="2013"/>
    <n v="445564831"/>
    <n v="1"/>
    <x v="0"/>
    <s v="I"/>
    <n v="5"/>
    <n v="5"/>
    <n v="0"/>
    <n v="26"/>
  </r>
  <r>
    <x v="0"/>
    <x v="0"/>
    <s v="WA"/>
    <x v="5"/>
    <n v="2013"/>
    <n v="2013"/>
    <n v="18667130"/>
    <n v="1"/>
    <x v="0"/>
    <s v="I"/>
    <n v="0"/>
    <n v="0"/>
    <n v="0"/>
    <n v="50"/>
  </r>
  <r>
    <x v="0"/>
    <x v="0"/>
    <s v="WA"/>
    <x v="5"/>
    <n v="2013"/>
    <n v="2013"/>
    <n v="19695289"/>
    <n v="2"/>
    <x v="0"/>
    <s v="I"/>
    <n v="57"/>
    <n v="28.5"/>
    <n v="0"/>
    <n v="230"/>
  </r>
  <r>
    <x v="0"/>
    <x v="0"/>
    <s v="WA"/>
    <x v="5"/>
    <n v="2013"/>
    <n v="2013"/>
    <n v="19591988"/>
    <n v="1"/>
    <x v="0"/>
    <s v="I"/>
    <n v="0"/>
    <n v="0"/>
    <n v="0"/>
    <n v="40"/>
  </r>
  <r>
    <x v="0"/>
    <x v="1"/>
    <s v="WA"/>
    <x v="5"/>
    <n v="2013"/>
    <n v="2013"/>
    <n v="500142250"/>
    <n v="2"/>
    <x v="1"/>
    <s v="I"/>
    <n v="61"/>
    <n v="30.5"/>
    <n v="0"/>
    <n v="16"/>
  </r>
  <r>
    <x v="0"/>
    <x v="0"/>
    <s v="WA"/>
    <x v="5"/>
    <n v="2013"/>
    <n v="2013"/>
    <n v="500142251"/>
    <n v="2"/>
    <x v="0"/>
    <s v="I"/>
    <n v="61"/>
    <n v="30.5"/>
    <n v="0"/>
    <n v="150"/>
  </r>
  <r>
    <x v="0"/>
    <x v="0"/>
    <s v="WA"/>
    <x v="5"/>
    <n v="2013"/>
    <n v="2013"/>
    <n v="18062382"/>
    <n v="1"/>
    <x v="0"/>
    <s v="I"/>
    <n v="28"/>
    <n v="28"/>
    <n v="0"/>
    <n v="1500"/>
  </r>
  <r>
    <x v="0"/>
    <x v="0"/>
    <s v="WA"/>
    <x v="5"/>
    <n v="2013"/>
    <n v="2013"/>
    <n v="19591694"/>
    <n v="1"/>
    <x v="0"/>
    <s v="I"/>
    <n v="17"/>
    <n v="17"/>
    <n v="0"/>
    <n v="160"/>
  </r>
  <r>
    <x v="0"/>
    <x v="0"/>
    <s v="WA"/>
    <x v="5"/>
    <n v="2013"/>
    <n v="2013"/>
    <n v="18961508"/>
    <n v="1"/>
    <x v="0"/>
    <s v="I"/>
    <n v="4"/>
    <n v="4"/>
    <n v="0"/>
    <n v="70"/>
  </r>
  <r>
    <x v="0"/>
    <x v="1"/>
    <s v="WA"/>
    <x v="5"/>
    <n v="2013"/>
    <n v="2013"/>
    <n v="435196858"/>
    <n v="1"/>
    <x v="1"/>
    <s v="I"/>
    <n v="3"/>
    <n v="3"/>
    <n v="0"/>
    <n v="2"/>
  </r>
  <r>
    <x v="0"/>
    <x v="0"/>
    <s v="WA"/>
    <x v="5"/>
    <n v="2013"/>
    <n v="2013"/>
    <n v="17352909"/>
    <n v="1"/>
    <x v="0"/>
    <s v="I"/>
    <n v="5"/>
    <n v="5"/>
    <n v="0"/>
    <n v="1"/>
  </r>
  <r>
    <x v="0"/>
    <x v="0"/>
    <s v="WA"/>
    <x v="5"/>
    <n v="2013"/>
    <n v="2013"/>
    <n v="19708248"/>
    <n v="1"/>
    <x v="0"/>
    <s v="I"/>
    <n v="4"/>
    <n v="4"/>
    <n v="0"/>
    <n v="40"/>
  </r>
  <r>
    <x v="0"/>
    <x v="0"/>
    <s v="WA"/>
    <x v="5"/>
    <n v="2013"/>
    <n v="2013"/>
    <n v="18584045"/>
    <n v="4"/>
    <x v="0"/>
    <s v="I"/>
    <n v="111"/>
    <n v="27.75"/>
    <n v="0"/>
    <n v="440"/>
  </r>
  <r>
    <x v="0"/>
    <x v="1"/>
    <s v="WA"/>
    <x v="5"/>
    <n v="2013"/>
    <n v="2013"/>
    <n v="18660941"/>
    <n v="1"/>
    <x v="1"/>
    <s v="I"/>
    <n v="5"/>
    <n v="5"/>
    <n v="0"/>
    <n v="2"/>
  </r>
  <r>
    <x v="1"/>
    <x v="1"/>
    <s v="WA"/>
    <x v="5"/>
    <n v="2013"/>
    <n v="2013"/>
    <n v="18626833"/>
    <n v="1"/>
    <x v="1"/>
    <s v="I"/>
    <n v="4"/>
    <n v="4"/>
    <n v="0"/>
    <n v="4"/>
  </r>
  <r>
    <x v="0"/>
    <x v="1"/>
    <s v="WA"/>
    <x v="5"/>
    <n v="2013"/>
    <n v="2013"/>
    <n v="340848011"/>
    <n v="1"/>
    <x v="1"/>
    <s v="I"/>
    <n v="4"/>
    <n v="4"/>
    <n v="0"/>
    <n v="2"/>
  </r>
  <r>
    <x v="0"/>
    <x v="0"/>
    <s v="WA"/>
    <x v="5"/>
    <n v="2013"/>
    <n v="2013"/>
    <n v="500204997"/>
    <n v="1"/>
    <x v="0"/>
    <s v="I"/>
    <n v="4"/>
    <n v="4"/>
    <n v="0"/>
    <n v="20"/>
  </r>
  <r>
    <x v="0"/>
    <x v="0"/>
    <s v="WA"/>
    <x v="5"/>
    <n v="2013"/>
    <n v="2013"/>
    <n v="18200228"/>
    <n v="5"/>
    <x v="0"/>
    <s v="I"/>
    <n v="150"/>
    <n v="30"/>
    <n v="0"/>
    <n v="80"/>
  </r>
  <r>
    <x v="0"/>
    <x v="1"/>
    <s v="WA"/>
    <x v="5"/>
    <n v="2013"/>
    <n v="2013"/>
    <n v="500289204"/>
    <n v="2"/>
    <x v="1"/>
    <s v="I"/>
    <n v="45"/>
    <n v="22.5"/>
    <n v="0"/>
    <n v="6"/>
  </r>
  <r>
    <x v="0"/>
    <x v="0"/>
    <s v="WA"/>
    <x v="5"/>
    <n v="2013"/>
    <n v="2013"/>
    <n v="17841310"/>
    <n v="1"/>
    <x v="0"/>
    <s v="I"/>
    <n v="0"/>
    <n v="0"/>
    <n v="0"/>
    <n v="125"/>
  </r>
  <r>
    <x v="0"/>
    <x v="1"/>
    <s v="WA"/>
    <x v="5"/>
    <n v="2013"/>
    <n v="2013"/>
    <n v="17914587"/>
    <n v="2"/>
    <x v="1"/>
    <s v="I"/>
    <n v="37"/>
    <n v="18.5"/>
    <n v="0"/>
    <n v="10"/>
  </r>
  <r>
    <x v="0"/>
    <x v="1"/>
    <s v="WA"/>
    <x v="5"/>
    <n v="2013"/>
    <n v="2013"/>
    <n v="500210410"/>
    <n v="1"/>
    <x v="1"/>
    <s v="I"/>
    <n v="0"/>
    <n v="0"/>
    <n v="0"/>
    <n v="3"/>
  </r>
  <r>
    <x v="0"/>
    <x v="1"/>
    <s v="WA"/>
    <x v="5"/>
    <n v="2013"/>
    <n v="2013"/>
    <n v="17700575"/>
    <n v="1"/>
    <x v="1"/>
    <s v="I"/>
    <n v="21"/>
    <n v="21"/>
    <n v="0"/>
    <n v="1"/>
  </r>
  <r>
    <x v="0"/>
    <x v="0"/>
    <s v="WA"/>
    <x v="5"/>
    <n v="2013"/>
    <n v="2013"/>
    <n v="17700577"/>
    <n v="2"/>
    <x v="0"/>
    <s v="I"/>
    <n v="51"/>
    <n v="25.5"/>
    <n v="0"/>
    <n v="360"/>
  </r>
  <r>
    <x v="0"/>
    <x v="0"/>
    <s v="WA"/>
    <x v="5"/>
    <n v="2013"/>
    <n v="2013"/>
    <n v="18097316"/>
    <n v="1"/>
    <x v="0"/>
    <s v="I"/>
    <n v="14"/>
    <n v="14"/>
    <n v="0"/>
    <n v="19"/>
  </r>
  <r>
    <x v="0"/>
    <x v="0"/>
    <s v="WA"/>
    <x v="5"/>
    <n v="2013"/>
    <n v="2013"/>
    <n v="16877388"/>
    <n v="1"/>
    <x v="0"/>
    <s v="I"/>
    <n v="10"/>
    <n v="10"/>
    <n v="0"/>
    <n v="80"/>
  </r>
  <r>
    <x v="0"/>
    <x v="0"/>
    <s v="WA"/>
    <x v="5"/>
    <n v="2013"/>
    <n v="2013"/>
    <n v="16192320"/>
    <n v="1"/>
    <x v="0"/>
    <s v="I"/>
    <n v="30"/>
    <n v="30"/>
    <n v="0"/>
    <n v="10"/>
  </r>
  <r>
    <x v="0"/>
    <x v="1"/>
    <s v="WA"/>
    <x v="5"/>
    <n v="2013"/>
    <n v="2013"/>
    <n v="16116957"/>
    <n v="1"/>
    <x v="1"/>
    <s v="I"/>
    <n v="20"/>
    <n v="20"/>
    <n v="0"/>
    <n v="7"/>
  </r>
  <r>
    <x v="0"/>
    <x v="1"/>
    <s v="WA"/>
    <x v="5"/>
    <n v="2013"/>
    <n v="2013"/>
    <n v="500279386"/>
    <n v="1"/>
    <x v="1"/>
    <s v="I"/>
    <n v="19"/>
    <n v="19"/>
    <n v="0"/>
    <n v="7"/>
  </r>
  <r>
    <x v="0"/>
    <x v="0"/>
    <s v="WA"/>
    <x v="5"/>
    <n v="2013"/>
    <n v="2013"/>
    <n v="500058716"/>
    <n v="1"/>
    <x v="0"/>
    <s v="I"/>
    <n v="0"/>
    <n v="0"/>
    <n v="0"/>
    <n v="43"/>
  </r>
  <r>
    <x v="0"/>
    <x v="0"/>
    <s v="WA"/>
    <x v="5"/>
    <n v="2013"/>
    <n v="2013"/>
    <n v="15224860"/>
    <n v="6"/>
    <x v="0"/>
    <s v="I"/>
    <n v="173"/>
    <n v="28.833333333333336"/>
    <n v="0"/>
    <n v="230"/>
  </r>
  <r>
    <x v="0"/>
    <x v="0"/>
    <s v="WA"/>
    <x v="5"/>
    <n v="2013"/>
    <n v="2013"/>
    <n v="15081663"/>
    <n v="1"/>
    <x v="0"/>
    <s v="I"/>
    <n v="24"/>
    <n v="24"/>
    <n v="0"/>
    <n v="10"/>
  </r>
  <r>
    <x v="0"/>
    <x v="0"/>
    <s v="WA"/>
    <x v="5"/>
    <n v="2013"/>
    <n v="2013"/>
    <n v="14155180"/>
    <n v="1"/>
    <x v="0"/>
    <s v="I"/>
    <n v="26"/>
    <n v="26"/>
    <n v="0"/>
    <n v="10"/>
  </r>
  <r>
    <x v="0"/>
    <x v="0"/>
    <s v="WA"/>
    <x v="5"/>
    <n v="2013"/>
    <n v="2013"/>
    <n v="500230803"/>
    <n v="1"/>
    <x v="0"/>
    <s v="I"/>
    <n v="16"/>
    <n v="16"/>
    <n v="0"/>
    <n v="138"/>
  </r>
  <r>
    <x v="0"/>
    <x v="1"/>
    <s v="WA"/>
    <x v="5"/>
    <n v="2013"/>
    <n v="2013"/>
    <n v="15812172"/>
    <n v="1"/>
    <x v="1"/>
    <s v="I"/>
    <n v="21"/>
    <n v="21"/>
    <n v="0"/>
    <n v="11"/>
  </r>
  <r>
    <x v="0"/>
    <x v="0"/>
    <s v="WA"/>
    <x v="5"/>
    <n v="2013"/>
    <n v="2013"/>
    <n v="500282311"/>
    <n v="4"/>
    <x v="0"/>
    <s v="I"/>
    <n v="115"/>
    <n v="28.75"/>
    <n v="0"/>
    <n v="631"/>
  </r>
  <r>
    <x v="0"/>
    <x v="0"/>
    <s v="WA"/>
    <x v="5"/>
    <n v="2013"/>
    <n v="2013"/>
    <n v="14915869"/>
    <n v="2"/>
    <x v="0"/>
    <s v="I"/>
    <n v="36"/>
    <n v="18"/>
    <n v="0"/>
    <n v="340"/>
  </r>
  <r>
    <x v="0"/>
    <x v="0"/>
    <s v="WA"/>
    <x v="5"/>
    <n v="2013"/>
    <n v="2013"/>
    <n v="17626334"/>
    <n v="2"/>
    <x v="0"/>
    <s v="I"/>
    <n v="59"/>
    <n v="29.5"/>
    <n v="0"/>
    <n v="344"/>
  </r>
  <r>
    <x v="0"/>
    <x v="0"/>
    <s v="WA"/>
    <x v="5"/>
    <n v="2013"/>
    <n v="2013"/>
    <n v="17622939"/>
    <n v="1"/>
    <x v="0"/>
    <s v="I"/>
    <n v="13"/>
    <n v="13"/>
    <n v="0"/>
    <n v="2"/>
  </r>
  <r>
    <x v="0"/>
    <x v="0"/>
    <s v="WA"/>
    <x v="5"/>
    <n v="2013"/>
    <n v="2013"/>
    <n v="19580273"/>
    <n v="1"/>
    <x v="0"/>
    <s v="I"/>
    <n v="11"/>
    <n v="11"/>
    <n v="0"/>
    <n v="220"/>
  </r>
  <r>
    <x v="0"/>
    <x v="0"/>
    <s v="WA"/>
    <x v="5"/>
    <n v="2013"/>
    <n v="2013"/>
    <n v="19589225"/>
    <n v="2"/>
    <x v="0"/>
    <s v="I"/>
    <n v="59"/>
    <n v="29.5"/>
    <n v="0"/>
    <n v="227"/>
  </r>
  <r>
    <x v="0"/>
    <x v="0"/>
    <s v="WA"/>
    <x v="5"/>
    <n v="2013"/>
    <n v="2013"/>
    <n v="19222550"/>
    <n v="1"/>
    <x v="0"/>
    <s v="I"/>
    <n v="22"/>
    <n v="22"/>
    <n v="0"/>
    <n v="180"/>
  </r>
  <r>
    <x v="0"/>
    <x v="0"/>
    <s v="WA"/>
    <x v="5"/>
    <n v="2013"/>
    <n v="2013"/>
    <n v="18811590"/>
    <n v="1"/>
    <x v="0"/>
    <s v="I"/>
    <n v="2"/>
    <n v="2"/>
    <n v="0"/>
    <n v="42"/>
  </r>
  <r>
    <x v="0"/>
    <x v="0"/>
    <s v="WA"/>
    <x v="5"/>
    <n v="2013"/>
    <n v="2013"/>
    <n v="18258213"/>
    <n v="1"/>
    <x v="0"/>
    <s v="I"/>
    <n v="34"/>
    <n v="34"/>
    <n v="0"/>
    <n v="190"/>
  </r>
  <r>
    <x v="0"/>
    <x v="1"/>
    <s v="WA"/>
    <x v="5"/>
    <n v="2013"/>
    <n v="2013"/>
    <n v="18304093"/>
    <n v="1"/>
    <x v="1"/>
    <s v="I"/>
    <n v="32"/>
    <n v="32"/>
    <n v="0"/>
    <n v="1"/>
  </r>
  <r>
    <x v="0"/>
    <x v="1"/>
    <s v="WA"/>
    <x v="5"/>
    <n v="2013"/>
    <n v="2013"/>
    <n v="18918738"/>
    <n v="2"/>
    <x v="1"/>
    <s v="I"/>
    <n v="58"/>
    <n v="29"/>
    <n v="0"/>
    <n v="13"/>
  </r>
  <r>
    <x v="0"/>
    <x v="1"/>
    <s v="WA"/>
    <x v="5"/>
    <n v="2013"/>
    <n v="2013"/>
    <n v="433036826"/>
    <n v="2"/>
    <x v="1"/>
    <s v="I"/>
    <n v="33"/>
    <n v="16.5"/>
    <n v="0"/>
    <n v="10"/>
  </r>
  <r>
    <x v="0"/>
    <x v="0"/>
    <s v="WA"/>
    <x v="5"/>
    <n v="2013"/>
    <n v="2013"/>
    <n v="19790199"/>
    <n v="1"/>
    <x v="0"/>
    <s v="I"/>
    <n v="3"/>
    <n v="3"/>
    <n v="0"/>
    <n v="3"/>
  </r>
  <r>
    <x v="0"/>
    <x v="0"/>
    <s v="WA"/>
    <x v="5"/>
    <n v="2013"/>
    <n v="2013"/>
    <n v="500214843"/>
    <n v="1"/>
    <x v="0"/>
    <s v="I"/>
    <n v="4"/>
    <n v="4"/>
    <n v="0"/>
    <n v="52"/>
  </r>
  <r>
    <x v="0"/>
    <x v="0"/>
    <s v="WA"/>
    <x v="5"/>
    <n v="2013"/>
    <n v="2013"/>
    <n v="17160166"/>
    <n v="2"/>
    <x v="0"/>
    <s v="I"/>
    <n v="57"/>
    <n v="28.5"/>
    <n v="0"/>
    <n v="20"/>
  </r>
  <r>
    <x v="0"/>
    <x v="0"/>
    <s v="WA"/>
    <x v="5"/>
    <n v="2013"/>
    <n v="2013"/>
    <n v="342316815"/>
    <n v="1"/>
    <x v="0"/>
    <s v="I"/>
    <n v="5"/>
    <n v="5"/>
    <n v="0"/>
    <n v="30"/>
  </r>
  <r>
    <x v="1"/>
    <x v="0"/>
    <s v="WA"/>
    <x v="5"/>
    <n v="2013"/>
    <n v="2013"/>
    <n v="500270424"/>
    <n v="4"/>
    <x v="0"/>
    <s v="I"/>
    <n v="122"/>
    <n v="30.5"/>
    <n v="0"/>
    <n v="11"/>
  </r>
  <r>
    <x v="0"/>
    <x v="0"/>
    <s v="WA"/>
    <x v="5"/>
    <n v="2013"/>
    <n v="2013"/>
    <n v="500243143"/>
    <n v="1"/>
    <x v="0"/>
    <s v="I"/>
    <n v="0"/>
    <n v="0"/>
    <n v="0"/>
    <n v="7"/>
  </r>
  <r>
    <x v="0"/>
    <x v="1"/>
    <s v="WA"/>
    <x v="5"/>
    <n v="2013"/>
    <n v="2013"/>
    <n v="433900911"/>
    <n v="2"/>
    <x v="1"/>
    <s v="I"/>
    <n v="16"/>
    <n v="8"/>
    <n v="0"/>
    <n v="18"/>
  </r>
  <r>
    <x v="0"/>
    <x v="0"/>
    <s v="WA"/>
    <x v="5"/>
    <n v="2013"/>
    <n v="2013"/>
    <n v="433900872"/>
    <n v="3"/>
    <x v="0"/>
    <s v="I"/>
    <n v="85"/>
    <n v="28.333333333333336"/>
    <n v="0"/>
    <n v="339"/>
  </r>
  <r>
    <x v="0"/>
    <x v="0"/>
    <s v="WA"/>
    <x v="5"/>
    <n v="2013"/>
    <n v="2013"/>
    <n v="16280601"/>
    <n v="1"/>
    <x v="0"/>
    <s v="I"/>
    <n v="15"/>
    <n v="15"/>
    <n v="0"/>
    <n v="110"/>
  </r>
  <r>
    <x v="0"/>
    <x v="0"/>
    <s v="WA"/>
    <x v="5"/>
    <n v="2013"/>
    <n v="2013"/>
    <n v="17221386"/>
    <n v="1"/>
    <x v="0"/>
    <s v="I"/>
    <n v="11"/>
    <n v="11"/>
    <n v="0"/>
    <n v="50"/>
  </r>
  <r>
    <x v="0"/>
    <x v="1"/>
    <s v="WA"/>
    <x v="5"/>
    <n v="2013"/>
    <n v="2013"/>
    <n v="437270866"/>
    <n v="1"/>
    <x v="1"/>
    <s v="I"/>
    <n v="27"/>
    <n v="27"/>
    <n v="0"/>
    <n v="4"/>
  </r>
  <r>
    <x v="0"/>
    <x v="1"/>
    <s v="WA"/>
    <x v="5"/>
    <n v="2013"/>
    <n v="2013"/>
    <n v="500076899"/>
    <n v="1"/>
    <x v="1"/>
    <s v="I"/>
    <n v="2"/>
    <n v="2"/>
    <n v="0"/>
    <n v="1"/>
  </r>
  <r>
    <x v="0"/>
    <x v="0"/>
    <s v="WA"/>
    <x v="5"/>
    <n v="2013"/>
    <n v="2013"/>
    <n v="15480640"/>
    <n v="2"/>
    <x v="0"/>
    <s v="I"/>
    <n v="51"/>
    <n v="25.5"/>
    <n v="0"/>
    <n v="260"/>
  </r>
  <r>
    <x v="0"/>
    <x v="1"/>
    <s v="WA"/>
    <x v="5"/>
    <n v="2013"/>
    <n v="2013"/>
    <n v="15025394"/>
    <n v="1"/>
    <x v="1"/>
    <s v="I"/>
    <n v="11"/>
    <n v="11"/>
    <n v="0"/>
    <n v="1"/>
  </r>
  <r>
    <x v="0"/>
    <x v="0"/>
    <s v="WA"/>
    <x v="5"/>
    <n v="2013"/>
    <n v="2013"/>
    <n v="16538735"/>
    <n v="1"/>
    <x v="0"/>
    <s v="I"/>
    <n v="30"/>
    <n v="30"/>
    <n v="0"/>
    <n v="576"/>
  </r>
  <r>
    <x v="0"/>
    <x v="0"/>
    <s v="WA"/>
    <x v="5"/>
    <n v="2013"/>
    <n v="2013"/>
    <n v="15113548"/>
    <n v="1"/>
    <x v="0"/>
    <s v="I"/>
    <n v="26"/>
    <n v="26"/>
    <n v="0"/>
    <n v="70"/>
  </r>
  <r>
    <x v="0"/>
    <x v="1"/>
    <s v="WA"/>
    <x v="5"/>
    <n v="2013"/>
    <n v="2013"/>
    <n v="19373055"/>
    <n v="1"/>
    <x v="1"/>
    <s v="I"/>
    <n v="7"/>
    <n v="7"/>
    <n v="0"/>
    <n v="8"/>
  </r>
  <r>
    <x v="0"/>
    <x v="0"/>
    <s v="WA"/>
    <x v="5"/>
    <n v="2013"/>
    <n v="2013"/>
    <n v="18584424"/>
    <n v="1"/>
    <x v="0"/>
    <s v="I"/>
    <n v="0"/>
    <n v="0"/>
    <n v="0"/>
    <n v="20"/>
  </r>
  <r>
    <x v="0"/>
    <x v="0"/>
    <s v="WA"/>
    <x v="5"/>
    <n v="2013"/>
    <n v="2013"/>
    <n v="18706833"/>
    <n v="1"/>
    <x v="0"/>
    <s v="I"/>
    <n v="2"/>
    <n v="2"/>
    <n v="0"/>
    <n v="20"/>
  </r>
  <r>
    <x v="0"/>
    <x v="0"/>
    <s v="WA"/>
    <x v="5"/>
    <n v="2013"/>
    <n v="2013"/>
    <n v="19036561"/>
    <n v="1"/>
    <x v="0"/>
    <s v="I"/>
    <n v="0"/>
    <n v="0"/>
    <n v="0"/>
    <n v="10"/>
  </r>
  <r>
    <x v="0"/>
    <x v="0"/>
    <s v="WA"/>
    <x v="5"/>
    <n v="2013"/>
    <n v="2013"/>
    <n v="500286674"/>
    <n v="2"/>
    <x v="0"/>
    <s v="I"/>
    <n v="60"/>
    <n v="30"/>
    <n v="0"/>
    <n v="244"/>
  </r>
  <r>
    <x v="0"/>
    <x v="1"/>
    <s v="WA"/>
    <x v="5"/>
    <n v="2013"/>
    <n v="2013"/>
    <n v="14328486"/>
    <n v="1"/>
    <x v="1"/>
    <s v="I"/>
    <n v="19"/>
    <n v="19"/>
    <n v="0"/>
    <n v="3"/>
  </r>
  <r>
    <x v="0"/>
    <x v="0"/>
    <s v="WA"/>
    <x v="5"/>
    <n v="2013"/>
    <n v="2013"/>
    <n v="14328488"/>
    <n v="1"/>
    <x v="0"/>
    <s v="I"/>
    <n v="19"/>
    <n v="19"/>
    <n v="0"/>
    <n v="340"/>
  </r>
  <r>
    <x v="0"/>
    <x v="1"/>
    <s v="WA"/>
    <x v="5"/>
    <n v="2013"/>
    <n v="2013"/>
    <n v="500091078"/>
    <n v="1"/>
    <x v="1"/>
    <s v="I"/>
    <n v="0"/>
    <n v="0"/>
    <n v="0"/>
    <n v="1"/>
  </r>
  <r>
    <x v="0"/>
    <x v="0"/>
    <s v="WA"/>
    <x v="5"/>
    <n v="2013"/>
    <n v="2013"/>
    <n v="19784877"/>
    <n v="1"/>
    <x v="0"/>
    <s v="I"/>
    <n v="2"/>
    <n v="2"/>
    <n v="0"/>
    <n v="4"/>
  </r>
  <r>
    <x v="0"/>
    <x v="0"/>
    <s v="WA"/>
    <x v="5"/>
    <n v="2013"/>
    <n v="2013"/>
    <n v="19785010"/>
    <n v="1"/>
    <x v="0"/>
    <s v="I"/>
    <n v="2"/>
    <n v="2"/>
    <n v="0"/>
    <n v="6"/>
  </r>
  <r>
    <x v="0"/>
    <x v="1"/>
    <s v="WA"/>
    <x v="5"/>
    <n v="2013"/>
    <n v="2013"/>
    <n v="432172806"/>
    <n v="1"/>
    <x v="1"/>
    <s v="I"/>
    <n v="23"/>
    <n v="23"/>
    <n v="0"/>
    <n v="7"/>
  </r>
  <r>
    <x v="0"/>
    <x v="0"/>
    <s v="WA"/>
    <x v="5"/>
    <n v="2013"/>
    <n v="2013"/>
    <n v="500133518"/>
    <n v="1"/>
    <x v="0"/>
    <s v="I"/>
    <n v="4"/>
    <n v="4"/>
    <n v="0"/>
    <n v="191"/>
  </r>
  <r>
    <x v="0"/>
    <x v="0"/>
    <s v="WA"/>
    <x v="5"/>
    <n v="2013"/>
    <n v="2013"/>
    <n v="17816984"/>
    <n v="1"/>
    <x v="0"/>
    <s v="I"/>
    <n v="24"/>
    <n v="24"/>
    <n v="0"/>
    <n v="250"/>
  </r>
  <r>
    <x v="0"/>
    <x v="0"/>
    <s v="WA"/>
    <x v="5"/>
    <n v="2013"/>
    <n v="2013"/>
    <n v="500173126"/>
    <n v="1"/>
    <x v="0"/>
    <s v="I"/>
    <n v="0"/>
    <n v="0"/>
    <n v="0"/>
    <n v="457"/>
  </r>
  <r>
    <x v="0"/>
    <x v="0"/>
    <s v="WA"/>
    <x v="5"/>
    <n v="2013"/>
    <n v="2013"/>
    <n v="17789954"/>
    <n v="2"/>
    <x v="0"/>
    <s v="I"/>
    <n v="58"/>
    <n v="29"/>
    <n v="0"/>
    <n v="90"/>
  </r>
  <r>
    <x v="0"/>
    <x v="0"/>
    <s v="WA"/>
    <x v="5"/>
    <n v="2013"/>
    <n v="2013"/>
    <n v="500015896"/>
    <n v="1"/>
    <x v="0"/>
    <s v="I"/>
    <n v="11"/>
    <n v="11"/>
    <n v="0"/>
    <n v="23"/>
  </r>
  <r>
    <x v="0"/>
    <x v="1"/>
    <s v="WA"/>
    <x v="5"/>
    <n v="2013"/>
    <n v="2013"/>
    <n v="16018656"/>
    <n v="1"/>
    <x v="1"/>
    <s v="I"/>
    <n v="9"/>
    <n v="9"/>
    <n v="0"/>
    <n v="3"/>
  </r>
  <r>
    <x v="0"/>
    <x v="0"/>
    <s v="WA"/>
    <x v="5"/>
    <n v="2013"/>
    <n v="2013"/>
    <n v="14853256"/>
    <n v="1"/>
    <x v="0"/>
    <s v="I"/>
    <n v="9"/>
    <n v="9"/>
    <n v="0"/>
    <n v="9"/>
  </r>
  <r>
    <x v="0"/>
    <x v="1"/>
    <s v="WA"/>
    <x v="5"/>
    <n v="2013"/>
    <n v="2013"/>
    <n v="500115734"/>
    <n v="1"/>
    <x v="1"/>
    <s v="I"/>
    <n v="6"/>
    <n v="6"/>
    <n v="0"/>
    <n v="4"/>
  </r>
  <r>
    <x v="0"/>
    <x v="1"/>
    <s v="WA"/>
    <x v="5"/>
    <n v="2013"/>
    <n v="2013"/>
    <n v="500192974"/>
    <n v="1"/>
    <x v="1"/>
    <s v="I"/>
    <n v="29"/>
    <n v="29"/>
    <n v="0"/>
    <n v="1"/>
  </r>
  <r>
    <x v="0"/>
    <x v="1"/>
    <s v="WA"/>
    <x v="5"/>
    <n v="2013"/>
    <n v="2013"/>
    <n v="407376055"/>
    <n v="2"/>
    <x v="1"/>
    <s v="I"/>
    <n v="62"/>
    <n v="31"/>
    <n v="0"/>
    <n v="16"/>
  </r>
  <r>
    <x v="0"/>
    <x v="0"/>
    <s v="WA"/>
    <x v="5"/>
    <n v="2013"/>
    <n v="2013"/>
    <n v="17779169"/>
    <n v="1"/>
    <x v="0"/>
    <s v="I"/>
    <n v="28"/>
    <n v="28"/>
    <n v="0"/>
    <n v="253"/>
  </r>
  <r>
    <x v="0"/>
    <x v="0"/>
    <s v="WA"/>
    <x v="5"/>
    <n v="2013"/>
    <n v="2013"/>
    <n v="14424337"/>
    <n v="1"/>
    <x v="0"/>
    <s v="I"/>
    <n v="17"/>
    <n v="17"/>
    <n v="0"/>
    <n v="300"/>
  </r>
  <r>
    <x v="0"/>
    <x v="1"/>
    <s v="WA"/>
    <x v="5"/>
    <n v="2013"/>
    <n v="2013"/>
    <n v="17164729"/>
    <n v="2"/>
    <x v="1"/>
    <s v="I"/>
    <n v="60"/>
    <n v="30"/>
    <n v="0"/>
    <n v="21"/>
  </r>
  <r>
    <x v="0"/>
    <x v="0"/>
    <s v="WA"/>
    <x v="5"/>
    <n v="2013"/>
    <n v="2013"/>
    <n v="16122592"/>
    <n v="1"/>
    <x v="0"/>
    <s v="I"/>
    <n v="27"/>
    <n v="27"/>
    <n v="0"/>
    <n v="64"/>
  </r>
  <r>
    <x v="0"/>
    <x v="0"/>
    <s v="WA"/>
    <x v="5"/>
    <n v="2013"/>
    <n v="2013"/>
    <n v="500114881"/>
    <n v="1"/>
    <x v="0"/>
    <s v="I"/>
    <n v="4"/>
    <n v="4"/>
    <n v="0"/>
    <n v="50"/>
  </r>
  <r>
    <x v="0"/>
    <x v="0"/>
    <s v="WA"/>
    <x v="5"/>
    <n v="2013"/>
    <n v="2013"/>
    <n v="14021123"/>
    <n v="2"/>
    <x v="0"/>
    <s v="I"/>
    <n v="51"/>
    <n v="25.5"/>
    <n v="0"/>
    <n v="472"/>
  </r>
  <r>
    <x v="1"/>
    <x v="0"/>
    <s v="WA"/>
    <x v="5"/>
    <n v="2013"/>
    <n v="2013"/>
    <n v="15731234"/>
    <n v="1"/>
    <x v="0"/>
    <s v="I"/>
    <n v="18"/>
    <n v="18"/>
    <n v="0"/>
    <n v="104"/>
  </r>
  <r>
    <x v="0"/>
    <x v="1"/>
    <s v="WA"/>
    <x v="5"/>
    <n v="2013"/>
    <n v="2013"/>
    <n v="19945323"/>
    <n v="1"/>
    <x v="1"/>
    <s v="I"/>
    <n v="11"/>
    <n v="11"/>
    <n v="0"/>
    <n v="1"/>
  </r>
  <r>
    <x v="0"/>
    <x v="0"/>
    <s v="WA"/>
    <x v="5"/>
    <n v="2013"/>
    <n v="2013"/>
    <n v="15175060"/>
    <n v="1"/>
    <x v="0"/>
    <s v="I"/>
    <n v="1"/>
    <n v="1"/>
    <n v="0"/>
    <n v="5"/>
  </r>
  <r>
    <x v="0"/>
    <x v="0"/>
    <s v="WA"/>
    <x v="5"/>
    <n v="2013"/>
    <n v="2013"/>
    <n v="18872782"/>
    <n v="1"/>
    <x v="0"/>
    <s v="I"/>
    <n v="25"/>
    <n v="25"/>
    <n v="0"/>
    <n v="120"/>
  </r>
  <r>
    <x v="0"/>
    <x v="0"/>
    <s v="WA"/>
    <x v="5"/>
    <n v="2013"/>
    <n v="2013"/>
    <n v="19692348"/>
    <n v="1"/>
    <x v="0"/>
    <s v="I"/>
    <n v="12"/>
    <n v="12"/>
    <n v="0"/>
    <n v="50"/>
  </r>
  <r>
    <x v="0"/>
    <x v="0"/>
    <s v="WA"/>
    <x v="5"/>
    <n v="2013"/>
    <n v="2013"/>
    <n v="500188860"/>
    <n v="1"/>
    <x v="0"/>
    <s v="I"/>
    <n v="0"/>
    <n v="0"/>
    <n v="0"/>
    <n v="61"/>
  </r>
  <r>
    <x v="0"/>
    <x v="1"/>
    <s v="WA"/>
    <x v="5"/>
    <n v="2013"/>
    <n v="2013"/>
    <n v="500072404"/>
    <n v="1"/>
    <x v="1"/>
    <s v="I"/>
    <n v="30"/>
    <n v="30"/>
    <n v="0"/>
    <n v="1"/>
  </r>
  <r>
    <x v="0"/>
    <x v="0"/>
    <s v="WA"/>
    <x v="5"/>
    <n v="2013"/>
    <n v="2013"/>
    <n v="16600464"/>
    <n v="1"/>
    <x v="0"/>
    <s v="I"/>
    <n v="29"/>
    <n v="29"/>
    <n v="0"/>
    <n v="27"/>
  </r>
  <r>
    <x v="0"/>
    <x v="0"/>
    <s v="WA"/>
    <x v="5"/>
    <n v="2013"/>
    <n v="2013"/>
    <n v="500227290"/>
    <n v="2"/>
    <x v="0"/>
    <s v="I"/>
    <n v="71"/>
    <n v="35.5"/>
    <n v="0"/>
    <n v="889"/>
  </r>
  <r>
    <x v="0"/>
    <x v="0"/>
    <s v="WA"/>
    <x v="5"/>
    <n v="2013"/>
    <n v="2013"/>
    <n v="18595630"/>
    <n v="1"/>
    <x v="0"/>
    <s v="I"/>
    <n v="18"/>
    <n v="18"/>
    <n v="0"/>
    <n v="10"/>
  </r>
  <r>
    <x v="0"/>
    <x v="0"/>
    <s v="WA"/>
    <x v="5"/>
    <n v="2013"/>
    <n v="2013"/>
    <n v="15488857"/>
    <n v="1"/>
    <x v="0"/>
    <s v="I"/>
    <n v="29"/>
    <n v="29"/>
    <n v="0"/>
    <n v="170"/>
  </r>
  <r>
    <x v="0"/>
    <x v="0"/>
    <s v="WA"/>
    <x v="5"/>
    <n v="2013"/>
    <n v="2013"/>
    <n v="15977170"/>
    <n v="3"/>
    <x v="0"/>
    <s v="I"/>
    <n v="78"/>
    <n v="26"/>
    <n v="0"/>
    <n v="523"/>
  </r>
  <r>
    <x v="0"/>
    <x v="0"/>
    <s v="WA"/>
    <x v="5"/>
    <n v="2013"/>
    <n v="2013"/>
    <n v="15421721"/>
    <n v="3"/>
    <x v="0"/>
    <s v="I"/>
    <n v="91"/>
    <n v="30.333333333333332"/>
    <n v="0"/>
    <n v="330"/>
  </r>
  <r>
    <x v="0"/>
    <x v="1"/>
    <s v="WA"/>
    <x v="5"/>
    <n v="2013"/>
    <n v="2013"/>
    <n v="446348191"/>
    <n v="3"/>
    <x v="1"/>
    <s v="I"/>
    <n v="91"/>
    <n v="30.333333333333332"/>
    <n v="0"/>
    <n v="93"/>
  </r>
  <r>
    <x v="0"/>
    <x v="0"/>
    <s v="WA"/>
    <x v="5"/>
    <n v="2013"/>
    <n v="2013"/>
    <n v="15382565"/>
    <n v="1"/>
    <x v="0"/>
    <s v="I"/>
    <n v="22"/>
    <n v="22"/>
    <n v="0"/>
    <n v="200"/>
  </r>
  <r>
    <x v="0"/>
    <x v="1"/>
    <s v="WA"/>
    <x v="5"/>
    <n v="2013"/>
    <n v="2013"/>
    <n v="18426392"/>
    <n v="1"/>
    <x v="1"/>
    <s v="I"/>
    <n v="0"/>
    <n v="0"/>
    <n v="0"/>
    <n v="2"/>
  </r>
  <r>
    <x v="0"/>
    <x v="0"/>
    <s v="WA"/>
    <x v="5"/>
    <n v="2013"/>
    <n v="2013"/>
    <n v="19009678"/>
    <n v="1"/>
    <x v="0"/>
    <s v="I"/>
    <n v="0"/>
    <n v="0"/>
    <n v="0"/>
    <n v="20"/>
  </r>
  <r>
    <x v="0"/>
    <x v="0"/>
    <s v="WA"/>
    <x v="5"/>
    <n v="2013"/>
    <n v="2013"/>
    <n v="500222194"/>
    <n v="4"/>
    <x v="0"/>
    <s v="I"/>
    <n v="108"/>
    <n v="27"/>
    <n v="0"/>
    <n v="55"/>
  </r>
  <r>
    <x v="0"/>
    <x v="0"/>
    <s v="WA"/>
    <x v="5"/>
    <n v="2013"/>
    <n v="2013"/>
    <n v="15367201"/>
    <n v="1"/>
    <x v="0"/>
    <s v="I"/>
    <n v="2"/>
    <n v="2"/>
    <n v="0"/>
    <n v="50"/>
  </r>
  <r>
    <x v="0"/>
    <x v="0"/>
    <s v="WA"/>
    <x v="5"/>
    <n v="2013"/>
    <n v="2013"/>
    <n v="500187449"/>
    <n v="2"/>
    <x v="0"/>
    <s v="I"/>
    <n v="63"/>
    <n v="31.5"/>
    <n v="0"/>
    <n v="439"/>
  </r>
  <r>
    <x v="0"/>
    <x v="0"/>
    <s v="WA"/>
    <x v="5"/>
    <n v="2013"/>
    <n v="2013"/>
    <n v="17376927"/>
    <n v="2"/>
    <x v="0"/>
    <s v="I"/>
    <n v="34"/>
    <n v="17"/>
    <n v="0"/>
    <n v="100"/>
  </r>
  <r>
    <x v="0"/>
    <x v="1"/>
    <s v="WA"/>
    <x v="5"/>
    <n v="2013"/>
    <n v="2013"/>
    <n v="500230850"/>
    <n v="3"/>
    <x v="1"/>
    <s v="I"/>
    <n v="89"/>
    <n v="29.666666666666668"/>
    <n v="0"/>
    <n v="21"/>
  </r>
  <r>
    <x v="0"/>
    <x v="0"/>
    <s v="WA"/>
    <x v="5"/>
    <n v="2013"/>
    <n v="2013"/>
    <n v="500070881"/>
    <n v="1"/>
    <x v="0"/>
    <s v="I"/>
    <n v="0"/>
    <n v="0"/>
    <n v="0"/>
    <n v="16"/>
  </r>
  <r>
    <x v="0"/>
    <x v="1"/>
    <s v="WA"/>
    <x v="5"/>
    <n v="2013"/>
    <n v="2013"/>
    <n v="16580238"/>
    <n v="1"/>
    <x v="1"/>
    <s v="I"/>
    <n v="20"/>
    <n v="20"/>
    <n v="0"/>
    <n v="2"/>
  </r>
  <r>
    <x v="0"/>
    <x v="0"/>
    <s v="WA"/>
    <x v="5"/>
    <n v="2013"/>
    <n v="2013"/>
    <n v="500171865"/>
    <n v="1"/>
    <x v="0"/>
    <s v="I"/>
    <n v="1"/>
    <n v="1"/>
    <n v="0"/>
    <n v="2"/>
  </r>
  <r>
    <x v="0"/>
    <x v="0"/>
    <s v="WA"/>
    <x v="5"/>
    <n v="2013"/>
    <n v="2013"/>
    <n v="17836357"/>
    <n v="1"/>
    <x v="0"/>
    <s v="I"/>
    <n v="0"/>
    <n v="0"/>
    <n v="0"/>
    <n v="10"/>
  </r>
  <r>
    <x v="0"/>
    <x v="1"/>
    <s v="WA"/>
    <x v="5"/>
    <n v="2013"/>
    <n v="2013"/>
    <n v="17056514"/>
    <n v="1"/>
    <x v="1"/>
    <s v="I"/>
    <n v="8"/>
    <n v="8"/>
    <n v="0"/>
    <n v="2"/>
  </r>
  <r>
    <x v="0"/>
    <x v="0"/>
    <s v="WA"/>
    <x v="5"/>
    <n v="2013"/>
    <n v="2013"/>
    <n v="17206855"/>
    <n v="2"/>
    <x v="0"/>
    <s v="I"/>
    <n v="63"/>
    <n v="31.5"/>
    <n v="0"/>
    <n v="994"/>
  </r>
  <r>
    <x v="0"/>
    <x v="1"/>
    <s v="WA"/>
    <x v="5"/>
    <n v="2013"/>
    <n v="2013"/>
    <n v="19237701"/>
    <n v="3"/>
    <x v="1"/>
    <s v="I"/>
    <n v="67"/>
    <n v="22.333333333333332"/>
    <n v="0"/>
    <n v="62"/>
  </r>
  <r>
    <x v="0"/>
    <x v="0"/>
    <s v="WA"/>
    <x v="5"/>
    <n v="2013"/>
    <n v="2013"/>
    <n v="16443699"/>
    <n v="1"/>
    <x v="0"/>
    <s v="I"/>
    <n v="14"/>
    <n v="14"/>
    <n v="0"/>
    <n v="66"/>
  </r>
  <r>
    <x v="0"/>
    <x v="0"/>
    <s v="WA"/>
    <x v="5"/>
    <n v="2013"/>
    <n v="2013"/>
    <n v="19353003"/>
    <n v="1"/>
    <x v="0"/>
    <s v="I"/>
    <n v="34"/>
    <n v="34"/>
    <n v="0"/>
    <n v="10"/>
  </r>
  <r>
    <x v="0"/>
    <x v="0"/>
    <s v="WA"/>
    <x v="5"/>
    <n v="2013"/>
    <n v="2013"/>
    <n v="18724276"/>
    <n v="1"/>
    <x v="0"/>
    <s v="I"/>
    <n v="10"/>
    <n v="10"/>
    <n v="0"/>
    <n v="52"/>
  </r>
  <r>
    <x v="0"/>
    <x v="1"/>
    <s v="WA"/>
    <x v="5"/>
    <n v="2013"/>
    <n v="2013"/>
    <n v="500047469"/>
    <n v="4"/>
    <x v="1"/>
    <s v="I"/>
    <n v="103"/>
    <n v="25.75"/>
    <n v="0"/>
    <n v="13"/>
  </r>
  <r>
    <x v="0"/>
    <x v="1"/>
    <s v="WA"/>
    <x v="5"/>
    <n v="2013"/>
    <n v="2013"/>
    <n v="15593827"/>
    <n v="1"/>
    <x v="1"/>
    <s v="I"/>
    <n v="10"/>
    <n v="10"/>
    <n v="0"/>
    <n v="3"/>
  </r>
  <r>
    <x v="0"/>
    <x v="0"/>
    <s v="WA"/>
    <x v="5"/>
    <n v="2013"/>
    <n v="2013"/>
    <n v="17219056"/>
    <n v="1"/>
    <x v="0"/>
    <s v="I"/>
    <n v="31"/>
    <n v="31"/>
    <n v="0"/>
    <n v="122"/>
  </r>
  <r>
    <x v="0"/>
    <x v="1"/>
    <s v="WA"/>
    <x v="5"/>
    <n v="2013"/>
    <n v="2013"/>
    <n v="500219632"/>
    <n v="1"/>
    <x v="1"/>
    <s v="I"/>
    <n v="24"/>
    <n v="24"/>
    <n v="0"/>
    <n v="3"/>
  </r>
  <r>
    <x v="0"/>
    <x v="0"/>
    <s v="WA"/>
    <x v="5"/>
    <n v="2013"/>
    <n v="2013"/>
    <n v="500195619"/>
    <n v="3"/>
    <x v="0"/>
    <s v="I"/>
    <n v="84"/>
    <n v="28"/>
    <n v="0"/>
    <n v="6190"/>
  </r>
  <r>
    <x v="0"/>
    <x v="0"/>
    <s v="WA"/>
    <x v="5"/>
    <n v="2013"/>
    <n v="2013"/>
    <n v="18856773"/>
    <n v="1"/>
    <x v="0"/>
    <s v="I"/>
    <n v="16"/>
    <n v="16"/>
    <n v="0"/>
    <n v="51"/>
  </r>
  <r>
    <x v="0"/>
    <x v="0"/>
    <s v="WA"/>
    <x v="5"/>
    <n v="2013"/>
    <n v="2013"/>
    <n v="16027616"/>
    <n v="2"/>
    <x v="0"/>
    <s v="I"/>
    <n v="49"/>
    <n v="24.5"/>
    <n v="0"/>
    <n v="900"/>
  </r>
  <r>
    <x v="0"/>
    <x v="0"/>
    <s v="WA"/>
    <x v="5"/>
    <n v="2013"/>
    <n v="2013"/>
    <n v="14108681"/>
    <n v="1"/>
    <x v="0"/>
    <s v="I"/>
    <n v="1"/>
    <n v="1"/>
    <n v="0"/>
    <n v="1"/>
  </r>
  <r>
    <x v="0"/>
    <x v="1"/>
    <s v="WA"/>
    <x v="5"/>
    <n v="2013"/>
    <n v="2013"/>
    <n v="500187962"/>
    <n v="1"/>
    <x v="1"/>
    <s v="I"/>
    <n v="28"/>
    <n v="28"/>
    <n v="0"/>
    <n v="75"/>
  </r>
  <r>
    <x v="1"/>
    <x v="1"/>
    <s v="WA"/>
    <x v="5"/>
    <n v="2013"/>
    <n v="2013"/>
    <n v="18973278"/>
    <n v="2"/>
    <x v="1"/>
    <s v="I"/>
    <n v="51"/>
    <n v="25.5"/>
    <n v="0"/>
    <n v="24"/>
  </r>
  <r>
    <x v="0"/>
    <x v="1"/>
    <s v="WA"/>
    <x v="5"/>
    <n v="2013"/>
    <n v="2013"/>
    <n v="414201617"/>
    <n v="1"/>
    <x v="1"/>
    <s v="I"/>
    <n v="29"/>
    <n v="29"/>
    <n v="0"/>
    <n v="1"/>
  </r>
  <r>
    <x v="0"/>
    <x v="0"/>
    <s v="WA"/>
    <x v="5"/>
    <n v="2013"/>
    <n v="2013"/>
    <n v="18108657"/>
    <n v="2"/>
    <x v="0"/>
    <s v="I"/>
    <n v="59"/>
    <n v="29.5"/>
    <n v="0"/>
    <n v="3270"/>
  </r>
  <r>
    <x v="0"/>
    <x v="0"/>
    <s v="WA"/>
    <x v="5"/>
    <n v="2013"/>
    <n v="2013"/>
    <n v="18380820"/>
    <n v="2"/>
    <x v="0"/>
    <s v="I"/>
    <n v="34"/>
    <n v="17"/>
    <n v="0"/>
    <n v="250"/>
  </r>
  <r>
    <x v="0"/>
    <x v="1"/>
    <s v="WA"/>
    <x v="5"/>
    <n v="2013"/>
    <n v="2013"/>
    <n v="15433158"/>
    <n v="3"/>
    <x v="1"/>
    <s v="I"/>
    <n v="70"/>
    <n v="23.333333333333332"/>
    <n v="0"/>
    <n v="16"/>
  </r>
  <r>
    <x v="0"/>
    <x v="0"/>
    <s v="WA"/>
    <x v="5"/>
    <n v="2013"/>
    <n v="2013"/>
    <n v="19556246"/>
    <n v="2"/>
    <x v="0"/>
    <s v="I"/>
    <n v="58"/>
    <n v="29"/>
    <n v="0"/>
    <n v="120"/>
  </r>
  <r>
    <x v="0"/>
    <x v="0"/>
    <s v="WA"/>
    <x v="5"/>
    <n v="2013"/>
    <n v="2013"/>
    <n v="500138964"/>
    <n v="1"/>
    <x v="0"/>
    <s v="I"/>
    <n v="58"/>
    <n v="58"/>
    <n v="0"/>
    <n v="8108"/>
  </r>
  <r>
    <x v="0"/>
    <x v="0"/>
    <s v="WA"/>
    <x v="5"/>
    <n v="2013"/>
    <n v="2013"/>
    <n v="18954520"/>
    <n v="1"/>
    <x v="0"/>
    <s v="I"/>
    <n v="31"/>
    <n v="31"/>
    <n v="0"/>
    <n v="350"/>
  </r>
  <r>
    <x v="0"/>
    <x v="0"/>
    <s v="WA"/>
    <x v="5"/>
    <n v="2013"/>
    <n v="2013"/>
    <n v="14818991"/>
    <n v="1"/>
    <x v="0"/>
    <s v="I"/>
    <n v="22"/>
    <n v="22"/>
    <n v="0"/>
    <n v="40"/>
  </r>
  <r>
    <x v="0"/>
    <x v="0"/>
    <s v="WA"/>
    <x v="5"/>
    <n v="2013"/>
    <n v="2013"/>
    <n v="15702158"/>
    <n v="1"/>
    <x v="0"/>
    <s v="I"/>
    <n v="18"/>
    <n v="18"/>
    <n v="0"/>
    <n v="340"/>
  </r>
  <r>
    <x v="0"/>
    <x v="0"/>
    <s v="WA"/>
    <x v="5"/>
    <n v="2013"/>
    <n v="2013"/>
    <n v="13974373"/>
    <n v="1"/>
    <x v="0"/>
    <s v="I"/>
    <n v="11"/>
    <n v="11"/>
    <n v="0"/>
    <n v="118"/>
  </r>
  <r>
    <x v="0"/>
    <x v="0"/>
    <s v="WA"/>
    <x v="5"/>
    <n v="2013"/>
    <n v="2013"/>
    <n v="14174517"/>
    <n v="1"/>
    <x v="0"/>
    <s v="I"/>
    <n v="19"/>
    <n v="19"/>
    <n v="0"/>
    <n v="110"/>
  </r>
  <r>
    <x v="0"/>
    <x v="0"/>
    <s v="WA"/>
    <x v="5"/>
    <n v="2013"/>
    <n v="2013"/>
    <n v="15346700"/>
    <n v="3"/>
    <x v="0"/>
    <s v="I"/>
    <n v="90"/>
    <n v="30"/>
    <n v="0"/>
    <n v="136"/>
  </r>
  <r>
    <x v="0"/>
    <x v="1"/>
    <s v="WA"/>
    <x v="5"/>
    <n v="2013"/>
    <n v="2013"/>
    <n v="500037254"/>
    <n v="1"/>
    <x v="1"/>
    <s v="I"/>
    <n v="28"/>
    <n v="28"/>
    <n v="0"/>
    <n v="74"/>
  </r>
  <r>
    <x v="0"/>
    <x v="0"/>
    <s v="WA"/>
    <x v="5"/>
    <n v="2013"/>
    <n v="2013"/>
    <n v="19884890"/>
    <n v="1"/>
    <x v="0"/>
    <s v="I"/>
    <n v="9"/>
    <n v="9"/>
    <n v="0"/>
    <n v="150"/>
  </r>
  <r>
    <x v="1"/>
    <x v="1"/>
    <s v="WA"/>
    <x v="5"/>
    <n v="2013"/>
    <n v="2013"/>
    <n v="14881672"/>
    <n v="1"/>
    <x v="1"/>
    <s v="I"/>
    <n v="29"/>
    <n v="29"/>
    <n v="0"/>
    <n v="1"/>
  </r>
  <r>
    <x v="0"/>
    <x v="0"/>
    <s v="WA"/>
    <x v="5"/>
    <n v="2013"/>
    <n v="2013"/>
    <n v="19659438"/>
    <n v="1"/>
    <x v="0"/>
    <s v="I"/>
    <n v="32"/>
    <n v="32"/>
    <n v="0"/>
    <n v="10"/>
  </r>
  <r>
    <x v="0"/>
    <x v="0"/>
    <s v="WA"/>
    <x v="5"/>
    <n v="2013"/>
    <n v="2013"/>
    <n v="19709471"/>
    <n v="1"/>
    <x v="0"/>
    <s v="I"/>
    <n v="16"/>
    <n v="16"/>
    <n v="0"/>
    <n v="270"/>
  </r>
  <r>
    <x v="0"/>
    <x v="1"/>
    <s v="WA"/>
    <x v="5"/>
    <n v="2013"/>
    <n v="2013"/>
    <n v="15595986"/>
    <n v="1"/>
    <x v="1"/>
    <s v="I"/>
    <n v="17"/>
    <n v="17"/>
    <n v="0"/>
    <n v="38"/>
  </r>
  <r>
    <x v="0"/>
    <x v="0"/>
    <s v="WA"/>
    <x v="5"/>
    <n v="2013"/>
    <n v="2013"/>
    <n v="14898133"/>
    <n v="1"/>
    <x v="0"/>
    <s v="I"/>
    <n v="14"/>
    <n v="14"/>
    <n v="0"/>
    <n v="160"/>
  </r>
  <r>
    <x v="0"/>
    <x v="1"/>
    <s v="WA"/>
    <x v="5"/>
    <n v="2013"/>
    <n v="2013"/>
    <n v="17060165"/>
    <n v="1"/>
    <x v="1"/>
    <s v="I"/>
    <n v="28"/>
    <n v="28"/>
    <n v="0"/>
    <n v="27"/>
  </r>
  <r>
    <x v="0"/>
    <x v="0"/>
    <s v="WA"/>
    <x v="5"/>
    <n v="2013"/>
    <n v="2013"/>
    <n v="15741112"/>
    <n v="1"/>
    <x v="0"/>
    <s v="I"/>
    <n v="17"/>
    <n v="17"/>
    <n v="0"/>
    <n v="50"/>
  </r>
  <r>
    <x v="0"/>
    <x v="1"/>
    <s v="WA"/>
    <x v="5"/>
    <n v="2013"/>
    <n v="2013"/>
    <n v="403488051"/>
    <n v="1"/>
    <x v="1"/>
    <s v="I"/>
    <n v="29"/>
    <n v="29"/>
    <n v="0"/>
    <n v="1"/>
  </r>
  <r>
    <x v="0"/>
    <x v="0"/>
    <s v="WA"/>
    <x v="5"/>
    <n v="2013"/>
    <n v="2013"/>
    <n v="15556056"/>
    <n v="1"/>
    <x v="0"/>
    <s v="I"/>
    <n v="1"/>
    <n v="1"/>
    <n v="0"/>
    <n v="5"/>
  </r>
  <r>
    <x v="0"/>
    <x v="0"/>
    <s v="WA"/>
    <x v="5"/>
    <n v="2013"/>
    <n v="2013"/>
    <n v="16472247"/>
    <n v="1"/>
    <x v="0"/>
    <s v="I"/>
    <n v="11"/>
    <n v="11"/>
    <n v="0"/>
    <n v="271"/>
  </r>
  <r>
    <x v="0"/>
    <x v="1"/>
    <s v="WA"/>
    <x v="5"/>
    <n v="2013"/>
    <n v="2013"/>
    <n v="18127211"/>
    <n v="1"/>
    <x v="1"/>
    <s v="I"/>
    <n v="33"/>
    <n v="33"/>
    <n v="0"/>
    <n v="66"/>
  </r>
  <r>
    <x v="0"/>
    <x v="0"/>
    <s v="WA"/>
    <x v="5"/>
    <n v="2013"/>
    <n v="2013"/>
    <n v="15420708"/>
    <n v="1"/>
    <x v="0"/>
    <s v="I"/>
    <n v="21"/>
    <n v="21"/>
    <n v="0"/>
    <n v="545"/>
  </r>
  <r>
    <x v="0"/>
    <x v="0"/>
    <s v="WA"/>
    <x v="5"/>
    <n v="2013"/>
    <n v="2013"/>
    <n v="16333937"/>
    <n v="1"/>
    <x v="0"/>
    <s v="I"/>
    <n v="33"/>
    <n v="33"/>
    <n v="0"/>
    <n v="20"/>
  </r>
  <r>
    <x v="0"/>
    <x v="0"/>
    <s v="WA"/>
    <x v="5"/>
    <n v="2013"/>
    <n v="2013"/>
    <n v="14878484"/>
    <n v="1"/>
    <x v="0"/>
    <s v="I"/>
    <n v="33"/>
    <n v="33"/>
    <n v="0"/>
    <n v="10"/>
  </r>
  <r>
    <x v="0"/>
    <x v="0"/>
    <s v="WA"/>
    <x v="5"/>
    <n v="2013"/>
    <n v="2013"/>
    <n v="500224321"/>
    <n v="1"/>
    <x v="0"/>
    <s v="I"/>
    <n v="31"/>
    <n v="31"/>
    <n v="0"/>
    <n v="31"/>
  </r>
  <r>
    <x v="0"/>
    <x v="0"/>
    <s v="WA"/>
    <x v="5"/>
    <n v="2013"/>
    <n v="2013"/>
    <n v="500250083"/>
    <n v="1"/>
    <x v="0"/>
    <s v="I"/>
    <n v="34"/>
    <n v="34"/>
    <n v="0"/>
    <n v="125"/>
  </r>
  <r>
    <x v="0"/>
    <x v="1"/>
    <s v="WA"/>
    <x v="5"/>
    <n v="2013"/>
    <n v="2013"/>
    <n v="500187310"/>
    <n v="1"/>
    <x v="1"/>
    <s v="I"/>
    <n v="20"/>
    <n v="20"/>
    <n v="0"/>
    <n v="2"/>
  </r>
  <r>
    <x v="0"/>
    <x v="1"/>
    <s v="WA"/>
    <x v="5"/>
    <n v="2013"/>
    <n v="2013"/>
    <n v="500174322"/>
    <n v="1"/>
    <x v="1"/>
    <s v="I"/>
    <n v="11"/>
    <n v="11"/>
    <n v="0"/>
    <n v="1"/>
  </r>
  <r>
    <x v="0"/>
    <x v="1"/>
    <s v="WA"/>
    <x v="5"/>
    <n v="2013"/>
    <n v="2013"/>
    <n v="15461392"/>
    <n v="1"/>
    <x v="1"/>
    <s v="I"/>
    <n v="20"/>
    <n v="20"/>
    <n v="0"/>
    <n v="19"/>
  </r>
  <r>
    <x v="0"/>
    <x v="0"/>
    <s v="WA"/>
    <x v="5"/>
    <n v="2013"/>
    <n v="2013"/>
    <n v="15181592"/>
    <n v="1"/>
    <x v="0"/>
    <s v="I"/>
    <n v="33"/>
    <n v="33"/>
    <n v="0"/>
    <n v="10"/>
  </r>
  <r>
    <x v="0"/>
    <x v="1"/>
    <s v="WA"/>
    <x v="5"/>
    <n v="2013"/>
    <n v="2013"/>
    <n v="15654166"/>
    <n v="1"/>
    <x v="1"/>
    <s v="I"/>
    <n v="19"/>
    <n v="19"/>
    <n v="0"/>
    <n v="41"/>
  </r>
  <r>
    <x v="0"/>
    <x v="1"/>
    <s v="WA"/>
    <x v="5"/>
    <n v="2013"/>
    <n v="2013"/>
    <n v="348105612"/>
    <n v="1"/>
    <x v="1"/>
    <s v="I"/>
    <n v="21"/>
    <n v="21"/>
    <n v="0"/>
    <n v="28"/>
  </r>
  <r>
    <x v="0"/>
    <x v="1"/>
    <s v="WA"/>
    <x v="5"/>
    <n v="2013"/>
    <n v="2013"/>
    <n v="500174139"/>
    <n v="1"/>
    <x v="1"/>
    <s v="I"/>
    <n v="8"/>
    <n v="8"/>
    <n v="0"/>
    <n v="3"/>
  </r>
  <r>
    <x v="0"/>
    <x v="0"/>
    <s v="WA"/>
    <x v="5"/>
    <n v="2013"/>
    <n v="2013"/>
    <n v="15944313"/>
    <n v="1"/>
    <x v="0"/>
    <s v="I"/>
    <n v="8"/>
    <n v="8"/>
    <n v="0"/>
    <n v="30"/>
  </r>
  <r>
    <x v="0"/>
    <x v="0"/>
    <s v="WA"/>
    <x v="5"/>
    <n v="2013"/>
    <n v="2013"/>
    <n v="15987342"/>
    <n v="1"/>
    <x v="0"/>
    <s v="I"/>
    <n v="7"/>
    <n v="7"/>
    <n v="0"/>
    <n v="20"/>
  </r>
  <r>
    <x v="0"/>
    <x v="1"/>
    <s v="WA"/>
    <x v="6"/>
    <n v="2014"/>
    <n v="2014"/>
    <n v="500229754"/>
    <n v="1"/>
    <x v="1"/>
    <s v="I"/>
    <n v="31"/>
    <n v="31"/>
    <n v="0"/>
    <n v="15"/>
  </r>
  <r>
    <x v="1"/>
    <x v="0"/>
    <s v="WA"/>
    <x v="6"/>
    <n v="2014"/>
    <n v="2014"/>
    <n v="14565712"/>
    <n v="1"/>
    <x v="0"/>
    <s v="I"/>
    <n v="32"/>
    <n v="32"/>
    <n v="0"/>
    <n v="740"/>
  </r>
  <r>
    <x v="1"/>
    <x v="0"/>
    <s v="WA"/>
    <x v="6"/>
    <n v="2014"/>
    <n v="2014"/>
    <n v="16296591"/>
    <n v="2"/>
    <x v="0"/>
    <s v="I"/>
    <n v="63"/>
    <n v="31.5"/>
    <n v="0"/>
    <n v="30"/>
  </r>
  <r>
    <x v="0"/>
    <x v="0"/>
    <s v="WA"/>
    <x v="6"/>
    <n v="2014"/>
    <n v="2014"/>
    <n v="16307353"/>
    <n v="1"/>
    <x v="0"/>
    <s v="I"/>
    <n v="31"/>
    <n v="31"/>
    <n v="0"/>
    <n v="1"/>
  </r>
  <r>
    <x v="0"/>
    <x v="0"/>
    <s v="WA"/>
    <x v="6"/>
    <n v="2014"/>
    <n v="2014"/>
    <n v="16328073"/>
    <n v="1"/>
    <x v="0"/>
    <s v="I"/>
    <n v="31"/>
    <n v="31"/>
    <n v="0"/>
    <n v="148"/>
  </r>
  <r>
    <x v="0"/>
    <x v="1"/>
    <s v="WA"/>
    <x v="6"/>
    <n v="2014"/>
    <n v="2014"/>
    <n v="17200915"/>
    <n v="1"/>
    <x v="1"/>
    <s v="I"/>
    <n v="32"/>
    <n v="32"/>
    <n v="0"/>
    <n v="23"/>
  </r>
  <r>
    <x v="0"/>
    <x v="0"/>
    <s v="WA"/>
    <x v="6"/>
    <n v="2014"/>
    <n v="2014"/>
    <n v="15883564"/>
    <n v="12"/>
    <x v="0"/>
    <s v="I"/>
    <n v="365"/>
    <n v="30.416666666666668"/>
    <n v="0"/>
    <n v="122"/>
  </r>
  <r>
    <x v="0"/>
    <x v="1"/>
    <s v="WA"/>
    <x v="6"/>
    <n v="2014"/>
    <n v="2014"/>
    <n v="348105612"/>
    <n v="3"/>
    <x v="1"/>
    <s v="I"/>
    <n v="92"/>
    <n v="30.666666666666668"/>
    <n v="0"/>
    <n v="8"/>
  </r>
  <r>
    <x v="0"/>
    <x v="0"/>
    <s v="WA"/>
    <x v="6"/>
    <n v="2014"/>
    <n v="2014"/>
    <n v="16207533"/>
    <n v="3"/>
    <x v="0"/>
    <s v="I"/>
    <n v="94"/>
    <n v="31.333333333333332"/>
    <n v="0"/>
    <n v="6580"/>
  </r>
  <r>
    <x v="0"/>
    <x v="1"/>
    <s v="WA"/>
    <x v="6"/>
    <n v="2014"/>
    <n v="2014"/>
    <n v="500241945"/>
    <n v="2"/>
    <x v="1"/>
    <s v="I"/>
    <n v="60"/>
    <n v="30"/>
    <n v="0"/>
    <n v="57"/>
  </r>
  <r>
    <x v="0"/>
    <x v="0"/>
    <s v="WA"/>
    <x v="6"/>
    <n v="2014"/>
    <n v="2014"/>
    <n v="18346121"/>
    <n v="1"/>
    <x v="0"/>
    <s v="I"/>
    <n v="33"/>
    <n v="33"/>
    <n v="0"/>
    <n v="330"/>
  </r>
  <r>
    <x v="0"/>
    <x v="1"/>
    <s v="WA"/>
    <x v="6"/>
    <n v="2014"/>
    <n v="2014"/>
    <n v="18684253"/>
    <n v="2"/>
    <x v="1"/>
    <s v="I"/>
    <n v="63"/>
    <n v="31.5"/>
    <n v="0"/>
    <n v="13"/>
  </r>
  <r>
    <x v="0"/>
    <x v="1"/>
    <s v="WA"/>
    <x v="6"/>
    <n v="2014"/>
    <n v="2014"/>
    <n v="427334459"/>
    <n v="1"/>
    <x v="1"/>
    <s v="I"/>
    <n v="12"/>
    <n v="12"/>
    <n v="0"/>
    <n v="36"/>
  </r>
  <r>
    <x v="0"/>
    <x v="0"/>
    <s v="WA"/>
    <x v="6"/>
    <n v="2014"/>
    <n v="2014"/>
    <n v="500020478"/>
    <n v="12"/>
    <x v="0"/>
    <s v="I"/>
    <n v="362"/>
    <n v="30.166666666666668"/>
    <n v="0"/>
    <n v="21"/>
  </r>
  <r>
    <x v="0"/>
    <x v="1"/>
    <s v="WA"/>
    <x v="6"/>
    <n v="2014"/>
    <n v="2014"/>
    <n v="500187310"/>
    <n v="2"/>
    <x v="1"/>
    <s v="I"/>
    <n v="62"/>
    <n v="31"/>
    <n v="0"/>
    <n v="9"/>
  </r>
  <r>
    <x v="1"/>
    <x v="1"/>
    <s v="WA"/>
    <x v="6"/>
    <n v="2014"/>
    <n v="2014"/>
    <n v="15341003"/>
    <n v="1"/>
    <x v="1"/>
    <s v="I"/>
    <n v="10"/>
    <n v="10"/>
    <n v="0"/>
    <n v="1"/>
  </r>
  <r>
    <x v="0"/>
    <x v="1"/>
    <s v="WA"/>
    <x v="6"/>
    <n v="2014"/>
    <n v="2014"/>
    <n v="17798765"/>
    <n v="1"/>
    <x v="1"/>
    <s v="I"/>
    <n v="10"/>
    <n v="10"/>
    <n v="0"/>
    <n v="4"/>
  </r>
  <r>
    <x v="1"/>
    <x v="0"/>
    <s v="WA"/>
    <x v="5"/>
    <n v="2014"/>
    <n v="2014"/>
    <n v="500080714"/>
    <n v="1"/>
    <x v="0"/>
    <s v="I"/>
    <n v="26"/>
    <n v="26"/>
    <n v="0"/>
    <n v="1"/>
  </r>
  <r>
    <x v="0"/>
    <x v="1"/>
    <s v="WA"/>
    <x v="6"/>
    <n v="2014"/>
    <n v="2014"/>
    <n v="500024150"/>
    <n v="3"/>
    <x v="1"/>
    <s v="I"/>
    <n v="91"/>
    <n v="30.333333333333332"/>
    <n v="0"/>
    <n v="14"/>
  </r>
  <r>
    <x v="0"/>
    <x v="0"/>
    <s v="WA"/>
    <x v="6"/>
    <n v="2014"/>
    <n v="2014"/>
    <n v="14066670"/>
    <n v="1"/>
    <x v="0"/>
    <s v="I"/>
    <n v="18"/>
    <n v="18"/>
    <n v="0"/>
    <n v="425"/>
  </r>
  <r>
    <x v="0"/>
    <x v="1"/>
    <s v="WA"/>
    <x v="5"/>
    <n v="2013"/>
    <n v="2013"/>
    <n v="14659099"/>
    <n v="1"/>
    <x v="1"/>
    <s v="I"/>
    <n v="9"/>
    <n v="9"/>
    <n v="0"/>
    <n v="23"/>
  </r>
  <r>
    <x v="0"/>
    <x v="1"/>
    <s v="WA"/>
    <x v="5"/>
    <n v="2014"/>
    <n v="2014"/>
    <n v="344131201"/>
    <n v="1"/>
    <x v="1"/>
    <s v="I"/>
    <n v="20"/>
    <n v="20"/>
    <n v="0"/>
    <n v="27"/>
  </r>
  <r>
    <x v="0"/>
    <x v="0"/>
    <s v="WA"/>
    <x v="6"/>
    <n v="2014"/>
    <n v="2014"/>
    <n v="18076435"/>
    <n v="1"/>
    <x v="0"/>
    <s v="I"/>
    <n v="31"/>
    <n v="31"/>
    <n v="0"/>
    <n v="73"/>
  </r>
  <r>
    <x v="0"/>
    <x v="0"/>
    <s v="WA"/>
    <x v="5"/>
    <n v="2014"/>
    <n v="2014"/>
    <n v="19937458"/>
    <n v="1"/>
    <x v="0"/>
    <s v="I"/>
    <n v="26"/>
    <n v="26"/>
    <n v="0"/>
    <n v="703"/>
  </r>
  <r>
    <x v="0"/>
    <x v="0"/>
    <s v="WA"/>
    <x v="5"/>
    <n v="2014"/>
    <n v="2014"/>
    <n v="14142468"/>
    <n v="1"/>
    <x v="0"/>
    <s v="I"/>
    <n v="17"/>
    <n v="17"/>
    <n v="0"/>
    <n v="174"/>
  </r>
  <r>
    <x v="0"/>
    <x v="1"/>
    <s v="WA"/>
    <x v="6"/>
    <n v="2014"/>
    <n v="2014"/>
    <n v="500227565"/>
    <n v="3"/>
    <x v="1"/>
    <s v="I"/>
    <n v="95"/>
    <n v="31.666666666666668"/>
    <n v="0"/>
    <n v="16"/>
  </r>
  <r>
    <x v="0"/>
    <x v="0"/>
    <s v="WA"/>
    <x v="6"/>
    <n v="2014"/>
    <n v="2014"/>
    <n v="500196530"/>
    <n v="3"/>
    <x v="0"/>
    <s v="I"/>
    <n v="88"/>
    <n v="29.333333333333336"/>
    <n v="0"/>
    <n v="251"/>
  </r>
  <r>
    <x v="0"/>
    <x v="1"/>
    <s v="WA"/>
    <x v="6"/>
    <n v="2014"/>
    <n v="2014"/>
    <n v="344131201"/>
    <n v="1"/>
    <x v="1"/>
    <s v="I"/>
    <n v="30"/>
    <n v="30"/>
    <n v="0"/>
    <n v="33"/>
  </r>
  <r>
    <x v="0"/>
    <x v="0"/>
    <s v="WA"/>
    <x v="6"/>
    <n v="2014"/>
    <n v="2014"/>
    <n v="500110608"/>
    <n v="1"/>
    <x v="0"/>
    <s v="I"/>
    <n v="1"/>
    <n v="1"/>
    <n v="0"/>
    <n v="2"/>
  </r>
  <r>
    <x v="0"/>
    <x v="1"/>
    <s v="WA"/>
    <x v="6"/>
    <n v="2014"/>
    <n v="2014"/>
    <n v="500211407"/>
    <n v="1"/>
    <x v="1"/>
    <s v="I"/>
    <n v="20"/>
    <n v="20"/>
    <n v="0"/>
    <n v="38"/>
  </r>
  <r>
    <x v="0"/>
    <x v="1"/>
    <s v="WA"/>
    <x v="6"/>
    <n v="2014"/>
    <n v="2014"/>
    <n v="15490233"/>
    <n v="1"/>
    <x v="1"/>
    <s v="I"/>
    <n v="33"/>
    <n v="33"/>
    <n v="0"/>
    <n v="31"/>
  </r>
  <r>
    <x v="0"/>
    <x v="0"/>
    <s v="WA"/>
    <x v="6"/>
    <n v="2014"/>
    <n v="2014"/>
    <n v="376531438"/>
    <n v="1"/>
    <x v="0"/>
    <s v="I"/>
    <n v="32"/>
    <n v="32"/>
    <n v="0"/>
    <n v="306"/>
  </r>
  <r>
    <x v="0"/>
    <x v="0"/>
    <s v="WA"/>
    <x v="6"/>
    <n v="2014"/>
    <n v="2014"/>
    <n v="14562661"/>
    <n v="1"/>
    <x v="0"/>
    <s v="I"/>
    <n v="29"/>
    <n v="29"/>
    <n v="0"/>
    <n v="5"/>
  </r>
  <r>
    <x v="1"/>
    <x v="1"/>
    <s v="WA"/>
    <x v="6"/>
    <n v="2014"/>
    <n v="2014"/>
    <n v="18926489"/>
    <n v="1"/>
    <x v="1"/>
    <s v="I"/>
    <n v="21"/>
    <n v="21"/>
    <n v="0"/>
    <n v="293"/>
  </r>
  <r>
    <x v="1"/>
    <x v="1"/>
    <s v="WA"/>
    <x v="6"/>
    <n v="2014"/>
    <n v="2014"/>
    <n v="19980953"/>
    <n v="1"/>
    <x v="1"/>
    <s v="I"/>
    <n v="21"/>
    <n v="21"/>
    <n v="0"/>
    <n v="53"/>
  </r>
  <r>
    <x v="1"/>
    <x v="0"/>
    <s v="WA"/>
    <x v="6"/>
    <n v="2014"/>
    <n v="2014"/>
    <n v="19980955"/>
    <n v="1"/>
    <x v="0"/>
    <s v="I"/>
    <n v="21"/>
    <n v="21"/>
    <n v="0"/>
    <n v="150"/>
  </r>
  <r>
    <x v="0"/>
    <x v="1"/>
    <s v="WA"/>
    <x v="6"/>
    <n v="2014"/>
    <n v="2014"/>
    <n v="500276898"/>
    <n v="1"/>
    <x v="1"/>
    <s v="I"/>
    <n v="32"/>
    <n v="32"/>
    <n v="0"/>
    <n v="12"/>
  </r>
  <r>
    <x v="0"/>
    <x v="1"/>
    <s v="WA"/>
    <x v="6"/>
    <n v="2014"/>
    <n v="2014"/>
    <n v="17464194"/>
    <n v="1"/>
    <x v="1"/>
    <s v="I"/>
    <n v="21"/>
    <n v="21"/>
    <n v="0"/>
    <n v="11"/>
  </r>
  <r>
    <x v="1"/>
    <x v="1"/>
    <s v="WA"/>
    <x v="6"/>
    <n v="2014"/>
    <n v="2015"/>
    <n v="500119980"/>
    <n v="11"/>
    <x v="2"/>
    <s v="I"/>
    <n v="341"/>
    <n v="31"/>
    <n v="0"/>
    <n v="40008"/>
  </r>
  <r>
    <x v="0"/>
    <x v="1"/>
    <s v="WA"/>
    <x v="6"/>
    <n v="2014"/>
    <n v="2014"/>
    <n v="19397470"/>
    <n v="1"/>
    <x v="1"/>
    <s v="I"/>
    <n v="25"/>
    <n v="25"/>
    <n v="0"/>
    <n v="5"/>
  </r>
  <r>
    <x v="0"/>
    <x v="1"/>
    <s v="WA"/>
    <x v="6"/>
    <n v="2014"/>
    <n v="2014"/>
    <n v="446350451"/>
    <n v="1"/>
    <x v="1"/>
    <s v="I"/>
    <n v="19"/>
    <n v="19"/>
    <n v="0"/>
    <n v="81"/>
  </r>
  <r>
    <x v="0"/>
    <x v="0"/>
    <s v="WA"/>
    <x v="6"/>
    <n v="2014"/>
    <n v="2014"/>
    <n v="17575650"/>
    <n v="1"/>
    <x v="0"/>
    <s v="I"/>
    <n v="7"/>
    <n v="7"/>
    <n v="0"/>
    <n v="144"/>
  </r>
  <r>
    <x v="0"/>
    <x v="0"/>
    <s v="WA"/>
    <x v="6"/>
    <n v="2014"/>
    <n v="2014"/>
    <n v="14344277"/>
    <n v="1"/>
    <x v="0"/>
    <s v="I"/>
    <n v="29"/>
    <n v="29"/>
    <n v="0"/>
    <n v="1"/>
  </r>
  <r>
    <x v="0"/>
    <x v="0"/>
    <s v="WA"/>
    <x v="6"/>
    <n v="2014"/>
    <n v="2014"/>
    <n v="15208869"/>
    <n v="2"/>
    <x v="0"/>
    <s v="I"/>
    <n v="54"/>
    <n v="27"/>
    <n v="0"/>
    <n v="2307"/>
  </r>
  <r>
    <x v="0"/>
    <x v="1"/>
    <s v="WA"/>
    <x v="6"/>
    <n v="2014"/>
    <n v="2014"/>
    <n v="14956469"/>
    <n v="3"/>
    <x v="1"/>
    <s v="I"/>
    <n v="93"/>
    <n v="31"/>
    <n v="0"/>
    <n v="3"/>
  </r>
  <r>
    <x v="0"/>
    <x v="1"/>
    <s v="WA"/>
    <x v="6"/>
    <n v="2014"/>
    <n v="2014"/>
    <n v="373852853"/>
    <n v="2"/>
    <x v="1"/>
    <s v="I"/>
    <n v="49"/>
    <n v="24.5"/>
    <n v="0"/>
    <n v="190"/>
  </r>
  <r>
    <x v="0"/>
    <x v="0"/>
    <s v="WA"/>
    <x v="6"/>
    <n v="2014"/>
    <n v="2014"/>
    <n v="16514172"/>
    <n v="1"/>
    <x v="0"/>
    <s v="I"/>
    <n v="7"/>
    <n v="7"/>
    <n v="0"/>
    <n v="10"/>
  </r>
  <r>
    <x v="0"/>
    <x v="0"/>
    <s v="WA"/>
    <x v="6"/>
    <n v="2014"/>
    <n v="2014"/>
    <n v="17788386"/>
    <n v="1"/>
    <x v="0"/>
    <s v="I"/>
    <n v="18"/>
    <n v="18"/>
    <n v="0"/>
    <n v="40"/>
  </r>
  <r>
    <x v="0"/>
    <x v="0"/>
    <s v="WA"/>
    <x v="6"/>
    <n v="2014"/>
    <n v="2014"/>
    <n v="14109556"/>
    <n v="1"/>
    <x v="0"/>
    <s v="I"/>
    <n v="28"/>
    <n v="28"/>
    <n v="0"/>
    <n v="80"/>
  </r>
  <r>
    <x v="0"/>
    <x v="1"/>
    <s v="WA"/>
    <x v="6"/>
    <n v="2014"/>
    <n v="2014"/>
    <n v="500260071"/>
    <n v="1"/>
    <x v="1"/>
    <s v="I"/>
    <n v="4"/>
    <n v="4"/>
    <n v="0"/>
    <n v="18"/>
  </r>
  <r>
    <x v="0"/>
    <x v="0"/>
    <s v="WA"/>
    <x v="6"/>
    <n v="2014"/>
    <n v="2014"/>
    <n v="446344941"/>
    <n v="1"/>
    <x v="0"/>
    <s v="I"/>
    <n v="4"/>
    <n v="4"/>
    <n v="0"/>
    <n v="95"/>
  </r>
  <r>
    <x v="0"/>
    <x v="0"/>
    <s v="WA"/>
    <x v="6"/>
    <n v="2014"/>
    <n v="2014"/>
    <n v="500073341"/>
    <n v="1"/>
    <x v="0"/>
    <s v="I"/>
    <n v="20"/>
    <n v="20"/>
    <n v="0"/>
    <n v="1111"/>
  </r>
  <r>
    <x v="1"/>
    <x v="0"/>
    <s v="WA"/>
    <x v="6"/>
    <n v="2014"/>
    <n v="2014"/>
    <n v="500122810"/>
    <n v="8"/>
    <x v="2"/>
    <s v="I"/>
    <n v="242"/>
    <n v="30.25"/>
    <n v="0"/>
    <n v="1156136"/>
  </r>
  <r>
    <x v="0"/>
    <x v="0"/>
    <s v="WA"/>
    <x v="6"/>
    <n v="2014"/>
    <n v="2014"/>
    <n v="16298247"/>
    <n v="1"/>
    <x v="0"/>
    <s v="I"/>
    <n v="18"/>
    <n v="18"/>
    <n v="0"/>
    <n v="63"/>
  </r>
  <r>
    <x v="0"/>
    <x v="0"/>
    <s v="WA"/>
    <x v="6"/>
    <n v="2014"/>
    <n v="2014"/>
    <n v="18105450"/>
    <n v="1"/>
    <x v="0"/>
    <s v="I"/>
    <n v="0"/>
    <n v="0"/>
    <n v="0"/>
    <n v="26"/>
  </r>
  <r>
    <x v="1"/>
    <x v="0"/>
    <s v="WA"/>
    <x v="6"/>
    <n v="2014"/>
    <n v="2014"/>
    <n v="18037207"/>
    <n v="1"/>
    <x v="0"/>
    <s v="I"/>
    <n v="18"/>
    <n v="18"/>
    <n v="0"/>
    <n v="10"/>
  </r>
  <r>
    <x v="0"/>
    <x v="1"/>
    <s v="WA"/>
    <x v="6"/>
    <n v="2014"/>
    <n v="2014"/>
    <n v="500071802"/>
    <n v="1"/>
    <x v="1"/>
    <s v="I"/>
    <n v="6"/>
    <n v="6"/>
    <n v="0"/>
    <n v="23"/>
  </r>
  <r>
    <x v="0"/>
    <x v="1"/>
    <s v="WA"/>
    <x v="6"/>
    <n v="2014"/>
    <n v="2014"/>
    <n v="19715766"/>
    <n v="1"/>
    <x v="1"/>
    <s v="I"/>
    <n v="21"/>
    <n v="21"/>
    <n v="0"/>
    <n v="22"/>
  </r>
  <r>
    <x v="0"/>
    <x v="0"/>
    <s v="WA"/>
    <x v="6"/>
    <n v="2014"/>
    <n v="2014"/>
    <n v="18911845"/>
    <n v="1"/>
    <x v="0"/>
    <s v="I"/>
    <n v="0"/>
    <n v="0"/>
    <n v="0"/>
    <n v="7"/>
  </r>
  <r>
    <x v="0"/>
    <x v="0"/>
    <s v="WA"/>
    <x v="6"/>
    <n v="2014"/>
    <n v="2014"/>
    <n v="500219788"/>
    <n v="1"/>
    <x v="0"/>
    <s v="I"/>
    <n v="3"/>
    <n v="3"/>
    <n v="0"/>
    <n v="66"/>
  </r>
  <r>
    <x v="0"/>
    <x v="1"/>
    <s v="WA"/>
    <x v="6"/>
    <n v="2014"/>
    <n v="2014"/>
    <n v="19043046"/>
    <n v="1"/>
    <x v="1"/>
    <s v="I"/>
    <n v="3"/>
    <n v="3"/>
    <n v="0"/>
    <n v="12"/>
  </r>
  <r>
    <x v="0"/>
    <x v="1"/>
    <s v="WA"/>
    <x v="6"/>
    <n v="2014"/>
    <n v="2014"/>
    <n v="18489458"/>
    <n v="2"/>
    <x v="1"/>
    <s v="I"/>
    <n v="51"/>
    <n v="25.5"/>
    <n v="0"/>
    <n v="2"/>
  </r>
  <r>
    <x v="0"/>
    <x v="1"/>
    <s v="WA"/>
    <x v="6"/>
    <n v="2014"/>
    <n v="2014"/>
    <n v="18918613"/>
    <n v="3"/>
    <x v="1"/>
    <s v="I"/>
    <n v="71"/>
    <n v="23.666666666666664"/>
    <n v="0"/>
    <n v="16"/>
  </r>
  <r>
    <x v="0"/>
    <x v="1"/>
    <s v="WA"/>
    <x v="6"/>
    <n v="2014"/>
    <n v="2014"/>
    <n v="500141462"/>
    <n v="1"/>
    <x v="1"/>
    <s v="I"/>
    <n v="6"/>
    <n v="6"/>
    <n v="0"/>
    <n v="16"/>
  </r>
  <r>
    <x v="0"/>
    <x v="0"/>
    <s v="WA"/>
    <x v="6"/>
    <n v="2014"/>
    <n v="2014"/>
    <n v="17375683"/>
    <n v="1"/>
    <x v="0"/>
    <s v="I"/>
    <n v="32"/>
    <n v="32"/>
    <n v="0"/>
    <n v="138"/>
  </r>
  <r>
    <x v="0"/>
    <x v="1"/>
    <s v="WA"/>
    <x v="6"/>
    <n v="2014"/>
    <n v="2014"/>
    <n v="500012632"/>
    <n v="2"/>
    <x v="1"/>
    <s v="I"/>
    <n v="57"/>
    <n v="28.5"/>
    <n v="0"/>
    <n v="2"/>
  </r>
  <r>
    <x v="0"/>
    <x v="0"/>
    <s v="WA"/>
    <x v="6"/>
    <n v="2014"/>
    <n v="2014"/>
    <n v="16442083"/>
    <n v="1"/>
    <x v="0"/>
    <s v="I"/>
    <n v="0"/>
    <n v="0"/>
    <n v="0"/>
    <n v="255"/>
  </r>
  <r>
    <x v="0"/>
    <x v="1"/>
    <s v="WA"/>
    <x v="6"/>
    <n v="2014"/>
    <n v="2014"/>
    <n v="422064021"/>
    <n v="2"/>
    <x v="1"/>
    <s v="I"/>
    <n v="57"/>
    <n v="28.5"/>
    <n v="0"/>
    <n v="92"/>
  </r>
  <r>
    <x v="1"/>
    <x v="1"/>
    <s v="WA"/>
    <x v="6"/>
    <n v="2014"/>
    <n v="2014"/>
    <n v="19880796"/>
    <n v="1"/>
    <x v="1"/>
    <s v="I"/>
    <n v="57"/>
    <n v="57"/>
    <n v="0"/>
    <n v="15"/>
  </r>
  <r>
    <x v="0"/>
    <x v="0"/>
    <s v="WA"/>
    <x v="6"/>
    <n v="2014"/>
    <n v="2014"/>
    <n v="18981010"/>
    <n v="1"/>
    <x v="0"/>
    <s v="I"/>
    <n v="29"/>
    <n v="29"/>
    <n v="0"/>
    <n v="10"/>
  </r>
  <r>
    <x v="0"/>
    <x v="0"/>
    <s v="WA"/>
    <x v="6"/>
    <n v="2014"/>
    <n v="2014"/>
    <n v="18518167"/>
    <n v="1"/>
    <x v="0"/>
    <s v="I"/>
    <n v="28"/>
    <n v="28"/>
    <n v="0"/>
    <n v="1441"/>
  </r>
  <r>
    <x v="0"/>
    <x v="1"/>
    <s v="WA"/>
    <x v="6"/>
    <n v="2014"/>
    <n v="2014"/>
    <n v="18124295"/>
    <n v="1"/>
    <x v="1"/>
    <s v="I"/>
    <n v="6"/>
    <n v="6"/>
    <n v="0"/>
    <n v="6"/>
  </r>
  <r>
    <x v="0"/>
    <x v="0"/>
    <s v="WA"/>
    <x v="6"/>
    <n v="2014"/>
    <n v="2014"/>
    <n v="16535603"/>
    <n v="2"/>
    <x v="0"/>
    <s v="I"/>
    <n v="58"/>
    <n v="29"/>
    <n v="0"/>
    <n v="284"/>
  </r>
  <r>
    <x v="0"/>
    <x v="0"/>
    <s v="WA"/>
    <x v="6"/>
    <n v="2014"/>
    <n v="2014"/>
    <n v="16920931"/>
    <n v="1"/>
    <x v="0"/>
    <s v="I"/>
    <n v="0"/>
    <n v="0"/>
    <n v="0"/>
    <n v="20"/>
  </r>
  <r>
    <x v="0"/>
    <x v="0"/>
    <s v="WA"/>
    <x v="6"/>
    <n v="2014"/>
    <n v="2014"/>
    <n v="15425314"/>
    <n v="3"/>
    <x v="0"/>
    <s v="I"/>
    <n v="80"/>
    <n v="26.666666666666668"/>
    <n v="0"/>
    <n v="200"/>
  </r>
  <r>
    <x v="0"/>
    <x v="0"/>
    <s v="WA"/>
    <x v="6"/>
    <n v="2014"/>
    <n v="2014"/>
    <n v="19949777"/>
    <n v="3"/>
    <x v="0"/>
    <s v="I"/>
    <n v="86"/>
    <n v="28.666666666666668"/>
    <n v="0"/>
    <n v="180"/>
  </r>
  <r>
    <x v="0"/>
    <x v="0"/>
    <s v="WA"/>
    <x v="6"/>
    <n v="2014"/>
    <n v="2014"/>
    <n v="18419060"/>
    <n v="2"/>
    <x v="0"/>
    <s v="I"/>
    <n v="52"/>
    <n v="26"/>
    <n v="0"/>
    <n v="180"/>
  </r>
  <r>
    <x v="0"/>
    <x v="0"/>
    <s v="WA"/>
    <x v="6"/>
    <n v="2014"/>
    <n v="2014"/>
    <n v="15604037"/>
    <n v="1"/>
    <x v="0"/>
    <s v="I"/>
    <n v="21"/>
    <n v="21"/>
    <n v="0"/>
    <n v="500"/>
  </r>
  <r>
    <x v="0"/>
    <x v="0"/>
    <s v="WA"/>
    <x v="6"/>
    <n v="2014"/>
    <n v="2014"/>
    <n v="16545620"/>
    <n v="1"/>
    <x v="0"/>
    <s v="I"/>
    <n v="28"/>
    <n v="28"/>
    <n v="0"/>
    <n v="1"/>
  </r>
  <r>
    <x v="0"/>
    <x v="1"/>
    <s v="WA"/>
    <x v="6"/>
    <n v="2014"/>
    <n v="2014"/>
    <n v="500048716"/>
    <n v="1"/>
    <x v="1"/>
    <s v="I"/>
    <n v="17"/>
    <n v="17"/>
    <n v="0"/>
    <n v="2"/>
  </r>
  <r>
    <x v="0"/>
    <x v="1"/>
    <s v="WA"/>
    <x v="6"/>
    <n v="2014"/>
    <n v="2014"/>
    <n v="353635266"/>
    <n v="5"/>
    <x v="1"/>
    <s v="I"/>
    <n v="127"/>
    <n v="25.4"/>
    <n v="0"/>
    <n v="45"/>
  </r>
  <r>
    <x v="0"/>
    <x v="1"/>
    <s v="WA"/>
    <x v="6"/>
    <n v="2014"/>
    <n v="2014"/>
    <n v="15764835"/>
    <n v="1"/>
    <x v="1"/>
    <s v="I"/>
    <n v="11"/>
    <n v="11"/>
    <n v="0"/>
    <n v="12"/>
  </r>
  <r>
    <x v="0"/>
    <x v="0"/>
    <s v="WA"/>
    <x v="6"/>
    <n v="2014"/>
    <n v="2014"/>
    <n v="15764837"/>
    <n v="1"/>
    <x v="0"/>
    <s v="I"/>
    <n v="11"/>
    <n v="11"/>
    <n v="0"/>
    <n v="171"/>
  </r>
  <r>
    <x v="0"/>
    <x v="1"/>
    <s v="WA"/>
    <x v="6"/>
    <n v="2014"/>
    <n v="2014"/>
    <n v="16290415"/>
    <n v="1"/>
    <x v="1"/>
    <s v="I"/>
    <n v="9"/>
    <n v="9"/>
    <n v="0"/>
    <n v="15"/>
  </r>
  <r>
    <x v="0"/>
    <x v="0"/>
    <s v="WA"/>
    <x v="6"/>
    <n v="2014"/>
    <n v="2014"/>
    <n v="500109937"/>
    <n v="1"/>
    <x v="0"/>
    <s v="I"/>
    <n v="2"/>
    <n v="2"/>
    <n v="0"/>
    <n v="20"/>
  </r>
  <r>
    <x v="0"/>
    <x v="0"/>
    <s v="WA"/>
    <x v="6"/>
    <n v="2014"/>
    <n v="2014"/>
    <n v="19263995"/>
    <n v="1"/>
    <x v="0"/>
    <s v="I"/>
    <n v="4"/>
    <n v="4"/>
    <n v="0"/>
    <n v="60"/>
  </r>
  <r>
    <x v="0"/>
    <x v="0"/>
    <s v="WA"/>
    <x v="6"/>
    <n v="2014"/>
    <n v="2014"/>
    <n v="16920554"/>
    <n v="1"/>
    <x v="0"/>
    <s v="I"/>
    <n v="0"/>
    <n v="0"/>
    <n v="0"/>
    <n v="20"/>
  </r>
  <r>
    <x v="0"/>
    <x v="0"/>
    <s v="WA"/>
    <x v="6"/>
    <n v="2014"/>
    <n v="2014"/>
    <n v="17695676"/>
    <n v="2"/>
    <x v="0"/>
    <s v="I"/>
    <n v="59"/>
    <n v="29.5"/>
    <n v="0"/>
    <n v="330"/>
  </r>
  <r>
    <x v="0"/>
    <x v="1"/>
    <s v="WA"/>
    <x v="6"/>
    <n v="2014"/>
    <n v="2014"/>
    <n v="446350928"/>
    <n v="1"/>
    <x v="1"/>
    <s v="I"/>
    <n v="30"/>
    <n v="30"/>
    <n v="0"/>
    <n v="7"/>
  </r>
  <r>
    <x v="0"/>
    <x v="1"/>
    <s v="WA"/>
    <x v="6"/>
    <n v="2014"/>
    <n v="2014"/>
    <n v="500277097"/>
    <n v="1"/>
    <x v="1"/>
    <s v="I"/>
    <n v="1"/>
    <n v="1"/>
    <n v="0"/>
    <n v="3"/>
  </r>
  <r>
    <x v="0"/>
    <x v="0"/>
    <s v="WA"/>
    <x v="6"/>
    <n v="2014"/>
    <n v="2014"/>
    <n v="15907713"/>
    <n v="1"/>
    <x v="0"/>
    <s v="I"/>
    <n v="10"/>
    <n v="10"/>
    <n v="0"/>
    <n v="49"/>
  </r>
  <r>
    <x v="1"/>
    <x v="1"/>
    <s v="WA"/>
    <x v="6"/>
    <n v="2014"/>
    <n v="2014"/>
    <n v="500190547"/>
    <n v="2"/>
    <x v="1"/>
    <s v="I"/>
    <n v="32"/>
    <n v="16"/>
    <n v="0"/>
    <n v="9"/>
  </r>
  <r>
    <x v="0"/>
    <x v="1"/>
    <s v="WA"/>
    <x v="6"/>
    <n v="2014"/>
    <n v="2014"/>
    <n v="17780693"/>
    <n v="3"/>
    <x v="1"/>
    <s v="I"/>
    <n v="92"/>
    <n v="30.666666666666668"/>
    <n v="0"/>
    <n v="14"/>
  </r>
  <r>
    <x v="0"/>
    <x v="1"/>
    <s v="WA"/>
    <x v="6"/>
    <n v="2014"/>
    <n v="2014"/>
    <n v="500196570"/>
    <n v="1"/>
    <x v="1"/>
    <s v="I"/>
    <n v="28"/>
    <n v="28"/>
    <n v="0"/>
    <n v="20"/>
  </r>
  <r>
    <x v="0"/>
    <x v="0"/>
    <s v="WA"/>
    <x v="6"/>
    <n v="2014"/>
    <n v="2014"/>
    <n v="500034374"/>
    <n v="1"/>
    <x v="0"/>
    <s v="I"/>
    <n v="1"/>
    <n v="1"/>
    <n v="0"/>
    <n v="10"/>
  </r>
  <r>
    <x v="0"/>
    <x v="0"/>
    <s v="WA"/>
    <x v="6"/>
    <n v="2014"/>
    <n v="2014"/>
    <n v="500034390"/>
    <n v="1"/>
    <x v="0"/>
    <s v="I"/>
    <n v="1"/>
    <n v="1"/>
    <n v="0"/>
    <n v="5"/>
  </r>
  <r>
    <x v="0"/>
    <x v="0"/>
    <s v="WA"/>
    <x v="6"/>
    <n v="2014"/>
    <n v="2014"/>
    <n v="500227918"/>
    <n v="1"/>
    <x v="0"/>
    <s v="I"/>
    <n v="1"/>
    <n v="1"/>
    <n v="0"/>
    <n v="2"/>
  </r>
  <r>
    <x v="0"/>
    <x v="0"/>
    <s v="WA"/>
    <x v="6"/>
    <n v="2014"/>
    <n v="2014"/>
    <n v="19947312"/>
    <n v="1"/>
    <x v="0"/>
    <s v="I"/>
    <n v="30"/>
    <n v="30"/>
    <n v="0"/>
    <n v="10"/>
  </r>
  <r>
    <x v="0"/>
    <x v="0"/>
    <s v="WA"/>
    <x v="6"/>
    <n v="2014"/>
    <n v="2014"/>
    <n v="14423729"/>
    <n v="2"/>
    <x v="0"/>
    <s v="I"/>
    <n v="41"/>
    <n v="20.5"/>
    <n v="0"/>
    <n v="500"/>
  </r>
  <r>
    <x v="0"/>
    <x v="1"/>
    <s v="WA"/>
    <x v="6"/>
    <n v="2014"/>
    <n v="2014"/>
    <n v="14393418"/>
    <n v="1"/>
    <x v="1"/>
    <s v="I"/>
    <n v="23"/>
    <n v="23"/>
    <n v="0"/>
    <n v="19"/>
  </r>
  <r>
    <x v="0"/>
    <x v="0"/>
    <s v="WA"/>
    <x v="6"/>
    <n v="2014"/>
    <n v="2014"/>
    <n v="500256510"/>
    <n v="1"/>
    <x v="0"/>
    <s v="I"/>
    <n v="14"/>
    <n v="14"/>
    <n v="0"/>
    <n v="92"/>
  </r>
  <r>
    <x v="0"/>
    <x v="0"/>
    <s v="WA"/>
    <x v="6"/>
    <n v="2014"/>
    <n v="2014"/>
    <n v="418953755"/>
    <n v="1"/>
    <x v="0"/>
    <s v="I"/>
    <n v="29"/>
    <n v="29"/>
    <n v="0"/>
    <n v="91"/>
  </r>
  <r>
    <x v="0"/>
    <x v="0"/>
    <s v="WA"/>
    <x v="6"/>
    <n v="2014"/>
    <n v="2014"/>
    <n v="16575763"/>
    <n v="2"/>
    <x v="0"/>
    <s v="I"/>
    <n v="58"/>
    <n v="29"/>
    <n v="0"/>
    <n v="70"/>
  </r>
  <r>
    <x v="0"/>
    <x v="1"/>
    <s v="WA"/>
    <x v="6"/>
    <n v="2014"/>
    <n v="2014"/>
    <n v="17217849"/>
    <n v="1"/>
    <x v="1"/>
    <s v="I"/>
    <n v="4"/>
    <n v="4"/>
    <n v="0"/>
    <n v="4"/>
  </r>
  <r>
    <x v="0"/>
    <x v="0"/>
    <s v="WA"/>
    <x v="6"/>
    <n v="2014"/>
    <n v="2014"/>
    <n v="500209234"/>
    <n v="1"/>
    <x v="0"/>
    <s v="I"/>
    <n v="6"/>
    <n v="6"/>
    <n v="0"/>
    <n v="110"/>
  </r>
  <r>
    <x v="0"/>
    <x v="0"/>
    <s v="WA"/>
    <x v="6"/>
    <n v="2014"/>
    <n v="2014"/>
    <n v="500003638"/>
    <n v="4"/>
    <x v="0"/>
    <s v="I"/>
    <n v="120"/>
    <n v="30"/>
    <n v="0"/>
    <n v="312"/>
  </r>
  <r>
    <x v="0"/>
    <x v="0"/>
    <s v="WA"/>
    <x v="6"/>
    <n v="2014"/>
    <n v="2014"/>
    <n v="500247231"/>
    <n v="1"/>
    <x v="0"/>
    <s v="I"/>
    <n v="1"/>
    <n v="1"/>
    <n v="0"/>
    <n v="25"/>
  </r>
  <r>
    <x v="0"/>
    <x v="0"/>
    <s v="WA"/>
    <x v="6"/>
    <n v="2014"/>
    <n v="2014"/>
    <n v="17308058"/>
    <n v="1"/>
    <x v="0"/>
    <s v="I"/>
    <n v="22"/>
    <n v="22"/>
    <n v="0"/>
    <n v="4"/>
  </r>
  <r>
    <x v="0"/>
    <x v="0"/>
    <s v="WA"/>
    <x v="6"/>
    <n v="2014"/>
    <n v="2014"/>
    <n v="16303697"/>
    <n v="2"/>
    <x v="0"/>
    <s v="I"/>
    <n v="66"/>
    <n v="33"/>
    <n v="0"/>
    <n v="860"/>
  </r>
  <r>
    <x v="0"/>
    <x v="0"/>
    <s v="WA"/>
    <x v="6"/>
    <n v="2014"/>
    <n v="2014"/>
    <n v="16305086"/>
    <n v="1"/>
    <x v="0"/>
    <s v="I"/>
    <n v="32"/>
    <n v="32"/>
    <n v="0"/>
    <n v="124"/>
  </r>
  <r>
    <x v="0"/>
    <x v="0"/>
    <s v="WA"/>
    <x v="6"/>
    <n v="2014"/>
    <n v="2014"/>
    <n v="15225995"/>
    <n v="2"/>
    <x v="0"/>
    <s v="I"/>
    <n v="58"/>
    <n v="29"/>
    <n v="0"/>
    <n v="140"/>
  </r>
  <r>
    <x v="0"/>
    <x v="1"/>
    <s v="WA"/>
    <x v="6"/>
    <n v="2014"/>
    <n v="2014"/>
    <n v="15133689"/>
    <n v="1"/>
    <x v="1"/>
    <s v="I"/>
    <n v="21"/>
    <n v="21"/>
    <n v="0"/>
    <n v="1"/>
  </r>
  <r>
    <x v="0"/>
    <x v="0"/>
    <s v="WA"/>
    <x v="6"/>
    <n v="2014"/>
    <n v="2014"/>
    <n v="15133691"/>
    <n v="1"/>
    <x v="0"/>
    <s v="I"/>
    <n v="21"/>
    <n v="21"/>
    <n v="0"/>
    <n v="90"/>
  </r>
  <r>
    <x v="0"/>
    <x v="1"/>
    <s v="WA"/>
    <x v="6"/>
    <n v="2014"/>
    <n v="2014"/>
    <n v="500028195"/>
    <n v="1"/>
    <x v="1"/>
    <s v="I"/>
    <n v="10"/>
    <n v="10"/>
    <n v="0"/>
    <n v="6"/>
  </r>
  <r>
    <x v="0"/>
    <x v="1"/>
    <s v="WA"/>
    <x v="6"/>
    <n v="2014"/>
    <n v="2014"/>
    <n v="500173124"/>
    <n v="3"/>
    <x v="1"/>
    <s v="I"/>
    <n v="73"/>
    <n v="24.333333333333332"/>
    <n v="0"/>
    <n v="22"/>
  </r>
  <r>
    <x v="1"/>
    <x v="1"/>
    <s v="WA"/>
    <x v="6"/>
    <n v="2014"/>
    <n v="2014"/>
    <n v="15410889"/>
    <n v="1"/>
    <x v="1"/>
    <s v="I"/>
    <n v="36"/>
    <n v="36"/>
    <n v="0"/>
    <n v="7"/>
  </r>
  <r>
    <x v="0"/>
    <x v="0"/>
    <s v="WA"/>
    <x v="6"/>
    <n v="2014"/>
    <n v="2014"/>
    <n v="17068714"/>
    <n v="3"/>
    <x v="0"/>
    <s v="I"/>
    <n v="86"/>
    <n v="28.666666666666668"/>
    <n v="0"/>
    <n v="1029"/>
  </r>
  <r>
    <x v="0"/>
    <x v="0"/>
    <s v="WA"/>
    <x v="6"/>
    <n v="2014"/>
    <n v="2014"/>
    <n v="500192161"/>
    <n v="1"/>
    <x v="0"/>
    <s v="I"/>
    <n v="15"/>
    <n v="15"/>
    <n v="0"/>
    <n v="61"/>
  </r>
  <r>
    <x v="0"/>
    <x v="0"/>
    <s v="WA"/>
    <x v="6"/>
    <n v="2014"/>
    <n v="2014"/>
    <n v="15283598"/>
    <n v="1"/>
    <x v="0"/>
    <s v="I"/>
    <n v="4"/>
    <n v="4"/>
    <n v="0"/>
    <n v="12"/>
  </r>
  <r>
    <x v="0"/>
    <x v="0"/>
    <s v="WA"/>
    <x v="6"/>
    <n v="2014"/>
    <n v="2014"/>
    <n v="18144055"/>
    <n v="3"/>
    <x v="0"/>
    <s v="I"/>
    <n v="67"/>
    <n v="22.333333333333332"/>
    <n v="0"/>
    <n v="609"/>
  </r>
  <r>
    <x v="0"/>
    <x v="0"/>
    <s v="WA"/>
    <x v="6"/>
    <n v="2014"/>
    <n v="2014"/>
    <n v="15818564"/>
    <n v="1"/>
    <x v="0"/>
    <s v="I"/>
    <n v="3"/>
    <n v="3"/>
    <n v="0"/>
    <n v="56"/>
  </r>
  <r>
    <x v="0"/>
    <x v="0"/>
    <s v="WA"/>
    <x v="6"/>
    <n v="2014"/>
    <n v="2014"/>
    <n v="17491640"/>
    <n v="1"/>
    <x v="0"/>
    <s v="I"/>
    <n v="11"/>
    <n v="11"/>
    <n v="0"/>
    <n v="66"/>
  </r>
  <r>
    <x v="0"/>
    <x v="1"/>
    <s v="WA"/>
    <x v="6"/>
    <n v="2014"/>
    <n v="2014"/>
    <n v="17182879"/>
    <n v="2"/>
    <x v="1"/>
    <s v="I"/>
    <n v="49"/>
    <n v="24.5"/>
    <n v="0"/>
    <n v="12"/>
  </r>
  <r>
    <x v="0"/>
    <x v="1"/>
    <s v="WA"/>
    <x v="6"/>
    <n v="2014"/>
    <n v="2014"/>
    <n v="446350696"/>
    <n v="3"/>
    <x v="1"/>
    <s v="I"/>
    <n v="89"/>
    <n v="29.666666666666668"/>
    <n v="0"/>
    <n v="12"/>
  </r>
  <r>
    <x v="0"/>
    <x v="0"/>
    <s v="WA"/>
    <x v="6"/>
    <n v="2014"/>
    <n v="2014"/>
    <n v="15606671"/>
    <n v="1"/>
    <x v="0"/>
    <s v="I"/>
    <n v="13"/>
    <n v="13"/>
    <n v="0"/>
    <n v="413"/>
  </r>
  <r>
    <x v="0"/>
    <x v="0"/>
    <s v="WA"/>
    <x v="6"/>
    <n v="2014"/>
    <n v="2014"/>
    <n v="15887984"/>
    <n v="7"/>
    <x v="0"/>
    <s v="I"/>
    <n v="210"/>
    <n v="30"/>
    <n v="0"/>
    <n v="1687"/>
  </r>
  <r>
    <x v="0"/>
    <x v="0"/>
    <s v="WA"/>
    <x v="6"/>
    <n v="2014"/>
    <n v="2014"/>
    <n v="15656188"/>
    <n v="1"/>
    <x v="0"/>
    <s v="I"/>
    <n v="21"/>
    <n v="21"/>
    <n v="0"/>
    <n v="10"/>
  </r>
  <r>
    <x v="0"/>
    <x v="0"/>
    <s v="WA"/>
    <x v="6"/>
    <n v="2014"/>
    <n v="2014"/>
    <n v="14948815"/>
    <n v="1"/>
    <x v="0"/>
    <s v="I"/>
    <n v="26"/>
    <n v="26"/>
    <n v="0"/>
    <n v="60"/>
  </r>
  <r>
    <x v="0"/>
    <x v="1"/>
    <s v="WA"/>
    <x v="6"/>
    <n v="2014"/>
    <n v="2014"/>
    <n v="17164729"/>
    <n v="2"/>
    <x v="1"/>
    <s v="I"/>
    <n v="39"/>
    <n v="19.5"/>
    <n v="0"/>
    <n v="18"/>
  </r>
  <r>
    <x v="0"/>
    <x v="0"/>
    <s v="WA"/>
    <x v="6"/>
    <n v="2014"/>
    <n v="2014"/>
    <n v="19716529"/>
    <n v="4"/>
    <x v="0"/>
    <s v="I"/>
    <n v="120"/>
    <n v="30"/>
    <n v="0"/>
    <n v="560"/>
  </r>
  <r>
    <x v="1"/>
    <x v="0"/>
    <s v="WA"/>
    <x v="6"/>
    <n v="2014"/>
    <n v="2014"/>
    <n v="18957499"/>
    <n v="2"/>
    <x v="0"/>
    <s v="I"/>
    <n v="38"/>
    <n v="19"/>
    <n v="0"/>
    <n v="1080"/>
  </r>
  <r>
    <x v="0"/>
    <x v="0"/>
    <s v="WA"/>
    <x v="6"/>
    <n v="2014"/>
    <n v="2014"/>
    <n v="396144007"/>
    <n v="2"/>
    <x v="0"/>
    <s v="I"/>
    <n v="32"/>
    <n v="16"/>
    <n v="0"/>
    <n v="120"/>
  </r>
  <r>
    <x v="0"/>
    <x v="0"/>
    <s v="WA"/>
    <x v="6"/>
    <n v="2014"/>
    <n v="2014"/>
    <n v="500011093"/>
    <n v="1"/>
    <x v="0"/>
    <s v="I"/>
    <n v="16"/>
    <n v="16"/>
    <n v="0"/>
    <n v="33"/>
  </r>
  <r>
    <x v="0"/>
    <x v="1"/>
    <s v="WA"/>
    <x v="6"/>
    <n v="2014"/>
    <n v="2014"/>
    <n v="17817007"/>
    <n v="1"/>
    <x v="1"/>
    <s v="I"/>
    <n v="0"/>
    <n v="0"/>
    <n v="0"/>
    <n v="2"/>
  </r>
  <r>
    <x v="0"/>
    <x v="0"/>
    <s v="WA"/>
    <x v="6"/>
    <n v="2014"/>
    <n v="2014"/>
    <n v="17744597"/>
    <n v="1"/>
    <x v="0"/>
    <s v="I"/>
    <n v="32"/>
    <n v="32"/>
    <n v="0"/>
    <n v="50"/>
  </r>
  <r>
    <x v="0"/>
    <x v="0"/>
    <s v="WA"/>
    <x v="6"/>
    <n v="2014"/>
    <n v="2014"/>
    <n v="17919052"/>
    <n v="3"/>
    <x v="0"/>
    <s v="I"/>
    <n v="67"/>
    <n v="22.333333333333332"/>
    <n v="0"/>
    <n v="194"/>
  </r>
  <r>
    <x v="0"/>
    <x v="1"/>
    <s v="WA"/>
    <x v="6"/>
    <n v="2014"/>
    <n v="2014"/>
    <n v="18298507"/>
    <n v="1"/>
    <x v="1"/>
    <s v="I"/>
    <n v="5"/>
    <n v="5"/>
    <n v="0"/>
    <n v="1"/>
  </r>
  <r>
    <x v="0"/>
    <x v="0"/>
    <s v="WA"/>
    <x v="6"/>
    <n v="2014"/>
    <n v="2014"/>
    <n v="500172859"/>
    <n v="1"/>
    <x v="0"/>
    <s v="I"/>
    <n v="0"/>
    <n v="0"/>
    <n v="0"/>
    <n v="3"/>
  </r>
  <r>
    <x v="0"/>
    <x v="1"/>
    <s v="WA"/>
    <x v="6"/>
    <n v="2014"/>
    <n v="2014"/>
    <n v="500175027"/>
    <n v="1"/>
    <x v="1"/>
    <s v="I"/>
    <n v="0"/>
    <n v="0"/>
    <n v="0"/>
    <n v="1"/>
  </r>
  <r>
    <x v="0"/>
    <x v="1"/>
    <s v="WA"/>
    <x v="6"/>
    <n v="2014"/>
    <n v="2014"/>
    <n v="18311109"/>
    <n v="4"/>
    <x v="1"/>
    <s v="I"/>
    <n v="106"/>
    <n v="26.5"/>
    <n v="0"/>
    <n v="9"/>
  </r>
  <r>
    <x v="0"/>
    <x v="1"/>
    <s v="WA"/>
    <x v="6"/>
    <n v="2014"/>
    <n v="2014"/>
    <n v="500221847"/>
    <n v="1"/>
    <x v="1"/>
    <s v="I"/>
    <n v="17"/>
    <n v="17"/>
    <n v="0"/>
    <n v="5"/>
  </r>
  <r>
    <x v="0"/>
    <x v="0"/>
    <s v="WA"/>
    <x v="6"/>
    <n v="2014"/>
    <n v="2014"/>
    <n v="18619192"/>
    <n v="1"/>
    <x v="0"/>
    <s v="I"/>
    <n v="0"/>
    <n v="0"/>
    <n v="0"/>
    <n v="20"/>
  </r>
  <r>
    <x v="0"/>
    <x v="1"/>
    <s v="WA"/>
    <x v="6"/>
    <n v="2014"/>
    <n v="2014"/>
    <n v="500187310"/>
    <n v="2"/>
    <x v="1"/>
    <s v="I"/>
    <n v="45"/>
    <n v="22.5"/>
    <n v="0"/>
    <n v="27"/>
  </r>
  <r>
    <x v="0"/>
    <x v="0"/>
    <s v="WA"/>
    <x v="6"/>
    <n v="2014"/>
    <n v="2014"/>
    <n v="18127121"/>
    <n v="1"/>
    <x v="0"/>
    <s v="I"/>
    <n v="32"/>
    <n v="32"/>
    <n v="0"/>
    <n v="10"/>
  </r>
  <r>
    <x v="0"/>
    <x v="1"/>
    <s v="WA"/>
    <x v="6"/>
    <n v="2014"/>
    <n v="2014"/>
    <n v="500162929"/>
    <n v="1"/>
    <x v="1"/>
    <s v="I"/>
    <n v="3"/>
    <n v="3"/>
    <n v="0"/>
    <n v="1"/>
  </r>
  <r>
    <x v="0"/>
    <x v="0"/>
    <s v="WA"/>
    <x v="6"/>
    <n v="2014"/>
    <n v="2014"/>
    <n v="500225537"/>
    <n v="4"/>
    <x v="0"/>
    <s v="I"/>
    <n v="112"/>
    <n v="28"/>
    <n v="0"/>
    <n v="326"/>
  </r>
  <r>
    <x v="0"/>
    <x v="0"/>
    <s v="WA"/>
    <x v="6"/>
    <n v="2014"/>
    <n v="2014"/>
    <n v="500291957"/>
    <n v="1"/>
    <x v="0"/>
    <s v="I"/>
    <n v="0"/>
    <n v="0"/>
    <n v="0"/>
    <n v="13"/>
  </r>
  <r>
    <x v="0"/>
    <x v="1"/>
    <s v="WA"/>
    <x v="6"/>
    <n v="2014"/>
    <n v="2014"/>
    <n v="377740928"/>
    <n v="2"/>
    <x v="1"/>
    <s v="I"/>
    <n v="62"/>
    <n v="31"/>
    <n v="0"/>
    <n v="6"/>
  </r>
  <r>
    <x v="0"/>
    <x v="0"/>
    <s v="WA"/>
    <x v="6"/>
    <n v="2014"/>
    <n v="2014"/>
    <n v="18504475"/>
    <n v="2"/>
    <x v="0"/>
    <s v="I"/>
    <n v="39"/>
    <n v="19.5"/>
    <n v="0"/>
    <n v="297"/>
  </r>
  <r>
    <x v="0"/>
    <x v="1"/>
    <s v="WA"/>
    <x v="6"/>
    <n v="2014"/>
    <n v="2014"/>
    <n v="17804434"/>
    <n v="1"/>
    <x v="1"/>
    <s v="I"/>
    <n v="29"/>
    <n v="29"/>
    <n v="0"/>
    <n v="10"/>
  </r>
  <r>
    <x v="0"/>
    <x v="1"/>
    <s v="WA"/>
    <x v="6"/>
    <n v="2014"/>
    <n v="2014"/>
    <n v="19275050"/>
    <n v="4"/>
    <x v="1"/>
    <s v="I"/>
    <n v="96"/>
    <n v="24"/>
    <n v="0"/>
    <n v="35"/>
  </r>
  <r>
    <x v="0"/>
    <x v="0"/>
    <s v="WA"/>
    <x v="6"/>
    <n v="2014"/>
    <n v="2014"/>
    <n v="19309699"/>
    <n v="1"/>
    <x v="0"/>
    <s v="I"/>
    <n v="31"/>
    <n v="31"/>
    <n v="0"/>
    <n v="1249"/>
  </r>
  <r>
    <x v="0"/>
    <x v="0"/>
    <s v="WA"/>
    <x v="6"/>
    <n v="2014"/>
    <n v="2014"/>
    <n v="18221626"/>
    <n v="4"/>
    <x v="0"/>
    <s v="I"/>
    <n v="101"/>
    <n v="25.25"/>
    <n v="0"/>
    <n v="436"/>
  </r>
  <r>
    <x v="0"/>
    <x v="1"/>
    <s v="WA"/>
    <x v="6"/>
    <n v="2014"/>
    <n v="2014"/>
    <n v="19372265"/>
    <n v="2"/>
    <x v="1"/>
    <s v="I"/>
    <n v="56"/>
    <n v="28"/>
    <n v="0"/>
    <n v="13"/>
  </r>
  <r>
    <x v="1"/>
    <x v="0"/>
    <s v="WA"/>
    <x v="6"/>
    <n v="2014"/>
    <n v="2014"/>
    <n v="500301153"/>
    <n v="2"/>
    <x v="0"/>
    <s v="I"/>
    <n v="36"/>
    <n v="18"/>
    <n v="0"/>
    <n v="58"/>
  </r>
  <r>
    <x v="0"/>
    <x v="0"/>
    <s v="WA"/>
    <x v="6"/>
    <n v="2014"/>
    <n v="2014"/>
    <n v="500231382"/>
    <n v="1"/>
    <x v="0"/>
    <s v="I"/>
    <n v="9"/>
    <n v="9"/>
    <n v="0"/>
    <n v="19"/>
  </r>
  <r>
    <x v="0"/>
    <x v="0"/>
    <s v="WA"/>
    <x v="6"/>
    <n v="2014"/>
    <n v="2014"/>
    <n v="500001695"/>
    <n v="1"/>
    <x v="0"/>
    <s v="I"/>
    <n v="31"/>
    <n v="31"/>
    <n v="0"/>
    <n v="35"/>
  </r>
  <r>
    <x v="0"/>
    <x v="1"/>
    <s v="WA"/>
    <x v="6"/>
    <n v="2014"/>
    <n v="2014"/>
    <n v="19706693"/>
    <n v="1"/>
    <x v="1"/>
    <s v="I"/>
    <n v="6"/>
    <n v="6"/>
    <n v="0"/>
    <n v="1"/>
  </r>
  <r>
    <x v="0"/>
    <x v="1"/>
    <s v="WA"/>
    <x v="6"/>
    <n v="2014"/>
    <n v="2014"/>
    <n v="19887078"/>
    <n v="1"/>
    <x v="1"/>
    <s v="I"/>
    <n v="29"/>
    <n v="29"/>
    <n v="0"/>
    <n v="1"/>
  </r>
  <r>
    <x v="0"/>
    <x v="0"/>
    <s v="WA"/>
    <x v="6"/>
    <n v="2014"/>
    <n v="2014"/>
    <n v="500074443"/>
    <n v="2"/>
    <x v="0"/>
    <s v="I"/>
    <n v="57"/>
    <n v="28.5"/>
    <n v="0"/>
    <n v="228"/>
  </r>
  <r>
    <x v="0"/>
    <x v="0"/>
    <s v="WA"/>
    <x v="6"/>
    <n v="2014"/>
    <n v="2014"/>
    <n v="15814017"/>
    <n v="2"/>
    <x v="0"/>
    <s v="I"/>
    <n v="55"/>
    <n v="27.5"/>
    <n v="0"/>
    <n v="132"/>
  </r>
  <r>
    <x v="0"/>
    <x v="1"/>
    <s v="WA"/>
    <x v="6"/>
    <n v="2014"/>
    <n v="2014"/>
    <n v="436406556"/>
    <n v="1"/>
    <x v="1"/>
    <s v="I"/>
    <n v="24"/>
    <n v="24"/>
    <n v="0"/>
    <n v="6"/>
  </r>
  <r>
    <x v="1"/>
    <x v="1"/>
    <s v="WA"/>
    <x v="6"/>
    <n v="2014"/>
    <n v="2014"/>
    <n v="17301026"/>
    <n v="1"/>
    <x v="1"/>
    <s v="I"/>
    <n v="19"/>
    <n v="19"/>
    <n v="0"/>
    <n v="6"/>
  </r>
  <r>
    <x v="0"/>
    <x v="0"/>
    <s v="WA"/>
    <x v="6"/>
    <n v="2014"/>
    <n v="2014"/>
    <n v="14831027"/>
    <n v="1"/>
    <x v="0"/>
    <s v="I"/>
    <n v="0"/>
    <n v="0"/>
    <n v="0"/>
    <n v="10"/>
  </r>
  <r>
    <x v="0"/>
    <x v="1"/>
    <s v="WA"/>
    <x v="6"/>
    <n v="2014"/>
    <n v="2014"/>
    <n v="16304110"/>
    <n v="1"/>
    <x v="1"/>
    <s v="I"/>
    <n v="21"/>
    <n v="21"/>
    <n v="0"/>
    <n v="12"/>
  </r>
  <r>
    <x v="0"/>
    <x v="0"/>
    <s v="WA"/>
    <x v="6"/>
    <n v="2014"/>
    <n v="2014"/>
    <n v="15420605"/>
    <n v="1"/>
    <x v="0"/>
    <s v="I"/>
    <n v="4"/>
    <n v="4"/>
    <n v="0"/>
    <n v="120"/>
  </r>
  <r>
    <x v="0"/>
    <x v="0"/>
    <s v="WA"/>
    <x v="6"/>
    <n v="2014"/>
    <n v="2014"/>
    <n v="17982457"/>
    <n v="1"/>
    <x v="0"/>
    <s v="I"/>
    <n v="11"/>
    <n v="11"/>
    <n v="0"/>
    <n v="50"/>
  </r>
  <r>
    <x v="0"/>
    <x v="0"/>
    <s v="WA"/>
    <x v="6"/>
    <n v="2014"/>
    <n v="2014"/>
    <n v="14623990"/>
    <n v="1"/>
    <x v="0"/>
    <s v="I"/>
    <n v="29"/>
    <n v="29"/>
    <n v="0"/>
    <n v="140"/>
  </r>
  <r>
    <x v="0"/>
    <x v="0"/>
    <s v="WA"/>
    <x v="6"/>
    <n v="2014"/>
    <n v="2014"/>
    <n v="409449606"/>
    <n v="1"/>
    <x v="0"/>
    <s v="I"/>
    <n v="26"/>
    <n v="26"/>
    <n v="0"/>
    <n v="200"/>
  </r>
  <r>
    <x v="0"/>
    <x v="0"/>
    <s v="WA"/>
    <x v="6"/>
    <n v="2014"/>
    <n v="2014"/>
    <n v="500230307"/>
    <n v="1"/>
    <x v="0"/>
    <s v="I"/>
    <n v="24"/>
    <n v="24"/>
    <n v="0"/>
    <n v="93"/>
  </r>
  <r>
    <x v="0"/>
    <x v="0"/>
    <s v="WA"/>
    <x v="6"/>
    <n v="2014"/>
    <n v="2014"/>
    <n v="356745756"/>
    <n v="1"/>
    <x v="0"/>
    <s v="I"/>
    <n v="22"/>
    <n v="22"/>
    <n v="0"/>
    <n v="220"/>
  </r>
  <r>
    <x v="0"/>
    <x v="1"/>
    <s v="WA"/>
    <x v="6"/>
    <n v="2014"/>
    <n v="2014"/>
    <n v="500184395"/>
    <n v="1"/>
    <x v="1"/>
    <s v="I"/>
    <n v="29"/>
    <n v="29"/>
    <n v="0"/>
    <n v="1"/>
  </r>
  <r>
    <x v="0"/>
    <x v="0"/>
    <s v="WA"/>
    <x v="6"/>
    <n v="2014"/>
    <n v="2014"/>
    <n v="500055716"/>
    <n v="1"/>
    <x v="0"/>
    <s v="I"/>
    <n v="36"/>
    <n v="36"/>
    <n v="0"/>
    <n v="393"/>
  </r>
  <r>
    <x v="0"/>
    <x v="0"/>
    <s v="WA"/>
    <x v="6"/>
    <n v="2014"/>
    <n v="2014"/>
    <n v="17113016"/>
    <n v="2"/>
    <x v="0"/>
    <s v="I"/>
    <n v="63"/>
    <n v="31.5"/>
    <n v="0"/>
    <n v="60"/>
  </r>
  <r>
    <x v="0"/>
    <x v="0"/>
    <s v="WA"/>
    <x v="6"/>
    <n v="2014"/>
    <n v="2014"/>
    <n v="14894444"/>
    <n v="2"/>
    <x v="0"/>
    <s v="I"/>
    <n v="55"/>
    <n v="27.5"/>
    <n v="0"/>
    <n v="200"/>
  </r>
  <r>
    <x v="0"/>
    <x v="0"/>
    <s v="WA"/>
    <x v="6"/>
    <n v="2014"/>
    <n v="2014"/>
    <n v="15733843"/>
    <n v="2"/>
    <x v="0"/>
    <s v="I"/>
    <n v="43"/>
    <n v="21.5"/>
    <n v="0"/>
    <n v="38"/>
  </r>
  <r>
    <x v="0"/>
    <x v="0"/>
    <s v="WA"/>
    <x v="6"/>
    <n v="2014"/>
    <n v="2014"/>
    <n v="15734232"/>
    <n v="6"/>
    <x v="0"/>
    <s v="I"/>
    <n v="167"/>
    <n v="27.833333333333336"/>
    <n v="0"/>
    <n v="299"/>
  </r>
  <r>
    <x v="0"/>
    <x v="0"/>
    <s v="WA"/>
    <x v="6"/>
    <n v="2014"/>
    <n v="2014"/>
    <n v="442108980"/>
    <n v="1"/>
    <x v="0"/>
    <s v="I"/>
    <n v="20"/>
    <n v="20"/>
    <n v="0"/>
    <n v="120"/>
  </r>
  <r>
    <x v="0"/>
    <x v="1"/>
    <s v="WA"/>
    <x v="6"/>
    <n v="2014"/>
    <n v="2014"/>
    <n v="445651241"/>
    <n v="1"/>
    <x v="1"/>
    <s v="I"/>
    <n v="20"/>
    <n v="20"/>
    <n v="0"/>
    <n v="12"/>
  </r>
  <r>
    <x v="0"/>
    <x v="0"/>
    <s v="WA"/>
    <x v="6"/>
    <n v="2014"/>
    <n v="2014"/>
    <n v="17448901"/>
    <n v="1"/>
    <x v="0"/>
    <s v="I"/>
    <n v="37"/>
    <n v="37"/>
    <n v="0"/>
    <n v="284"/>
  </r>
  <r>
    <x v="0"/>
    <x v="0"/>
    <s v="WA"/>
    <x v="6"/>
    <n v="2014"/>
    <n v="2014"/>
    <n v="16879962"/>
    <n v="2"/>
    <x v="0"/>
    <s v="I"/>
    <n v="60"/>
    <n v="30"/>
    <n v="0"/>
    <n v="587"/>
  </r>
  <r>
    <x v="0"/>
    <x v="0"/>
    <s v="WA"/>
    <x v="6"/>
    <n v="2014"/>
    <n v="2014"/>
    <n v="500284725"/>
    <n v="1"/>
    <x v="0"/>
    <s v="I"/>
    <n v="6"/>
    <n v="6"/>
    <n v="0"/>
    <n v="52"/>
  </r>
  <r>
    <x v="0"/>
    <x v="1"/>
    <s v="WA"/>
    <x v="6"/>
    <n v="2014"/>
    <n v="2014"/>
    <n v="389318435"/>
    <n v="2"/>
    <x v="1"/>
    <s v="I"/>
    <n v="64"/>
    <n v="32"/>
    <n v="0"/>
    <n v="3"/>
  </r>
  <r>
    <x v="0"/>
    <x v="0"/>
    <s v="WA"/>
    <x v="6"/>
    <n v="2014"/>
    <n v="2014"/>
    <n v="18264522"/>
    <n v="1"/>
    <x v="0"/>
    <s v="I"/>
    <n v="0"/>
    <n v="0"/>
    <n v="0"/>
    <n v="50"/>
  </r>
  <r>
    <x v="0"/>
    <x v="0"/>
    <s v="WA"/>
    <x v="6"/>
    <n v="2014"/>
    <n v="2014"/>
    <n v="16885232"/>
    <n v="3"/>
    <x v="0"/>
    <s v="I"/>
    <n v="85"/>
    <n v="28.333333333333336"/>
    <n v="0"/>
    <n v="160"/>
  </r>
  <r>
    <x v="0"/>
    <x v="1"/>
    <s v="WA"/>
    <x v="6"/>
    <n v="2014"/>
    <n v="2014"/>
    <n v="500243760"/>
    <n v="4"/>
    <x v="1"/>
    <s v="I"/>
    <n v="123"/>
    <n v="30.75"/>
    <n v="0"/>
    <n v="11"/>
  </r>
  <r>
    <x v="0"/>
    <x v="1"/>
    <s v="WA"/>
    <x v="6"/>
    <n v="2014"/>
    <n v="2014"/>
    <n v="19009077"/>
    <n v="1"/>
    <x v="1"/>
    <s v="I"/>
    <n v="24"/>
    <n v="24"/>
    <n v="0"/>
    <n v="4"/>
  </r>
  <r>
    <x v="0"/>
    <x v="0"/>
    <s v="WA"/>
    <x v="6"/>
    <n v="2014"/>
    <n v="2014"/>
    <n v="19009079"/>
    <n v="1"/>
    <x v="0"/>
    <s v="I"/>
    <n v="24"/>
    <n v="24"/>
    <n v="0"/>
    <n v="20"/>
  </r>
  <r>
    <x v="0"/>
    <x v="0"/>
    <s v="WA"/>
    <x v="6"/>
    <n v="2014"/>
    <n v="2014"/>
    <n v="18105033"/>
    <n v="2"/>
    <x v="0"/>
    <s v="I"/>
    <n v="55"/>
    <n v="27.5"/>
    <n v="0"/>
    <n v="405"/>
  </r>
  <r>
    <x v="0"/>
    <x v="0"/>
    <s v="WA"/>
    <x v="6"/>
    <n v="2014"/>
    <n v="2014"/>
    <n v="14878583"/>
    <n v="2"/>
    <x v="0"/>
    <s v="I"/>
    <n v="50"/>
    <n v="25"/>
    <n v="0"/>
    <n v="370"/>
  </r>
  <r>
    <x v="0"/>
    <x v="0"/>
    <s v="WA"/>
    <x v="6"/>
    <n v="2014"/>
    <n v="2014"/>
    <n v="14914022"/>
    <n v="1"/>
    <x v="0"/>
    <s v="I"/>
    <n v="30"/>
    <n v="30"/>
    <n v="0"/>
    <n v="13"/>
  </r>
  <r>
    <x v="0"/>
    <x v="0"/>
    <s v="WA"/>
    <x v="6"/>
    <n v="2014"/>
    <n v="2014"/>
    <n v="19727509"/>
    <n v="2"/>
    <x v="0"/>
    <s v="I"/>
    <n v="60"/>
    <n v="30"/>
    <n v="0"/>
    <n v="570"/>
  </r>
  <r>
    <x v="0"/>
    <x v="1"/>
    <s v="WA"/>
    <x v="6"/>
    <n v="2014"/>
    <n v="2014"/>
    <n v="14571184"/>
    <n v="1"/>
    <x v="1"/>
    <s v="I"/>
    <n v="10"/>
    <n v="10"/>
    <n v="0"/>
    <n v="2"/>
  </r>
  <r>
    <x v="0"/>
    <x v="0"/>
    <s v="WA"/>
    <x v="6"/>
    <n v="2014"/>
    <n v="2014"/>
    <n v="17920080"/>
    <n v="2"/>
    <x v="0"/>
    <s v="I"/>
    <n v="47"/>
    <n v="23.5"/>
    <n v="0"/>
    <n v="298"/>
  </r>
  <r>
    <x v="0"/>
    <x v="0"/>
    <s v="WA"/>
    <x v="6"/>
    <n v="2014"/>
    <n v="2014"/>
    <n v="17826116"/>
    <n v="1"/>
    <x v="0"/>
    <s v="I"/>
    <n v="0"/>
    <n v="0"/>
    <n v="0"/>
    <n v="30"/>
  </r>
  <r>
    <x v="0"/>
    <x v="0"/>
    <s v="WA"/>
    <x v="6"/>
    <n v="2014"/>
    <n v="2014"/>
    <n v="17736274"/>
    <n v="1"/>
    <x v="0"/>
    <s v="I"/>
    <n v="23"/>
    <n v="23"/>
    <n v="0"/>
    <n v="80"/>
  </r>
  <r>
    <x v="0"/>
    <x v="0"/>
    <s v="WA"/>
    <x v="6"/>
    <n v="2014"/>
    <n v="2014"/>
    <n v="15681714"/>
    <n v="4"/>
    <x v="0"/>
    <s v="I"/>
    <n v="118"/>
    <n v="29.5"/>
    <n v="0"/>
    <n v="681"/>
  </r>
  <r>
    <x v="0"/>
    <x v="1"/>
    <s v="WA"/>
    <x v="6"/>
    <n v="2014"/>
    <n v="2014"/>
    <n v="436665704"/>
    <n v="1"/>
    <x v="1"/>
    <s v="I"/>
    <n v="18"/>
    <n v="18"/>
    <n v="0"/>
    <n v="4"/>
  </r>
  <r>
    <x v="0"/>
    <x v="1"/>
    <s v="WA"/>
    <x v="6"/>
    <n v="2014"/>
    <n v="2014"/>
    <n v="500110936"/>
    <n v="2"/>
    <x v="1"/>
    <s v="I"/>
    <n v="64"/>
    <n v="32"/>
    <n v="0"/>
    <n v="17"/>
  </r>
  <r>
    <x v="0"/>
    <x v="0"/>
    <s v="WA"/>
    <x v="6"/>
    <n v="2014"/>
    <n v="2014"/>
    <n v="16641036"/>
    <n v="1"/>
    <x v="0"/>
    <s v="I"/>
    <n v="0"/>
    <n v="0"/>
    <n v="0"/>
    <n v="10"/>
  </r>
  <r>
    <x v="0"/>
    <x v="0"/>
    <s v="WA"/>
    <x v="6"/>
    <n v="2014"/>
    <n v="2014"/>
    <n v="430617646"/>
    <n v="1"/>
    <x v="0"/>
    <s v="I"/>
    <n v="8"/>
    <n v="8"/>
    <n v="0"/>
    <n v="870"/>
  </r>
  <r>
    <x v="0"/>
    <x v="1"/>
    <s v="WA"/>
    <x v="6"/>
    <n v="2014"/>
    <n v="2014"/>
    <n v="500236663"/>
    <n v="1"/>
    <x v="1"/>
    <s v="I"/>
    <n v="31"/>
    <n v="31"/>
    <n v="0"/>
    <n v="5"/>
  </r>
  <r>
    <x v="0"/>
    <x v="0"/>
    <s v="WA"/>
    <x v="6"/>
    <n v="2014"/>
    <n v="2014"/>
    <n v="500080175"/>
    <n v="1"/>
    <x v="0"/>
    <s v="I"/>
    <n v="11"/>
    <n v="11"/>
    <n v="0"/>
    <n v="170"/>
  </r>
  <r>
    <x v="0"/>
    <x v="0"/>
    <s v="WA"/>
    <x v="6"/>
    <n v="2014"/>
    <n v="2014"/>
    <n v="15107817"/>
    <n v="2"/>
    <x v="0"/>
    <s v="I"/>
    <n v="35"/>
    <n v="17.5"/>
    <n v="0"/>
    <n v="67"/>
  </r>
  <r>
    <x v="0"/>
    <x v="0"/>
    <s v="WA"/>
    <x v="6"/>
    <n v="2014"/>
    <n v="2014"/>
    <n v="500040586"/>
    <n v="1"/>
    <x v="0"/>
    <s v="I"/>
    <n v="19"/>
    <n v="19"/>
    <n v="0"/>
    <n v="60"/>
  </r>
  <r>
    <x v="0"/>
    <x v="0"/>
    <s v="WA"/>
    <x v="6"/>
    <n v="2014"/>
    <n v="2014"/>
    <n v="18052572"/>
    <n v="2"/>
    <x v="0"/>
    <s v="I"/>
    <n v="49"/>
    <n v="24.5"/>
    <n v="0"/>
    <n v="190"/>
  </r>
  <r>
    <x v="0"/>
    <x v="0"/>
    <s v="WA"/>
    <x v="6"/>
    <n v="2014"/>
    <n v="2014"/>
    <n v="500013079"/>
    <n v="1"/>
    <x v="0"/>
    <s v="I"/>
    <n v="4"/>
    <n v="4"/>
    <n v="0"/>
    <n v="11"/>
  </r>
  <r>
    <x v="0"/>
    <x v="0"/>
    <s v="WA"/>
    <x v="6"/>
    <n v="2014"/>
    <n v="2014"/>
    <n v="14342953"/>
    <n v="1"/>
    <x v="0"/>
    <s v="I"/>
    <n v="0"/>
    <n v="0"/>
    <n v="0"/>
    <n v="291"/>
  </r>
  <r>
    <x v="0"/>
    <x v="0"/>
    <s v="WA"/>
    <x v="6"/>
    <n v="2014"/>
    <n v="2014"/>
    <n v="17201071"/>
    <n v="1"/>
    <x v="0"/>
    <s v="I"/>
    <n v="14"/>
    <n v="14"/>
    <n v="0"/>
    <n v="24"/>
  </r>
  <r>
    <x v="0"/>
    <x v="0"/>
    <s v="WA"/>
    <x v="6"/>
    <n v="2014"/>
    <n v="2014"/>
    <n v="17576945"/>
    <n v="1"/>
    <x v="0"/>
    <s v="I"/>
    <n v="11"/>
    <n v="11"/>
    <n v="0"/>
    <n v="17"/>
  </r>
  <r>
    <x v="0"/>
    <x v="0"/>
    <s v="WA"/>
    <x v="6"/>
    <n v="2014"/>
    <n v="2014"/>
    <n v="18923420"/>
    <n v="2"/>
    <x v="0"/>
    <s v="I"/>
    <n v="49"/>
    <n v="24.5"/>
    <n v="0"/>
    <n v="186"/>
  </r>
  <r>
    <x v="0"/>
    <x v="0"/>
    <s v="WA"/>
    <x v="6"/>
    <n v="2014"/>
    <n v="2014"/>
    <n v="16118674"/>
    <n v="1"/>
    <x v="0"/>
    <s v="I"/>
    <n v="1"/>
    <n v="1"/>
    <n v="0"/>
    <n v="46"/>
  </r>
  <r>
    <x v="0"/>
    <x v="0"/>
    <s v="WA"/>
    <x v="6"/>
    <n v="2014"/>
    <n v="2014"/>
    <n v="14173749"/>
    <n v="1"/>
    <x v="0"/>
    <s v="I"/>
    <n v="20"/>
    <n v="20"/>
    <n v="0"/>
    <n v="221"/>
  </r>
  <r>
    <x v="0"/>
    <x v="1"/>
    <s v="WA"/>
    <x v="6"/>
    <n v="2014"/>
    <n v="2014"/>
    <n v="438134447"/>
    <n v="3"/>
    <x v="1"/>
    <s v="I"/>
    <n v="63"/>
    <n v="21"/>
    <n v="0"/>
    <n v="20"/>
  </r>
  <r>
    <x v="0"/>
    <x v="0"/>
    <s v="WA"/>
    <x v="6"/>
    <n v="2014"/>
    <n v="2014"/>
    <n v="500024582"/>
    <n v="2"/>
    <x v="0"/>
    <s v="I"/>
    <n v="71"/>
    <n v="35.5"/>
    <n v="0"/>
    <n v="266"/>
  </r>
  <r>
    <x v="0"/>
    <x v="1"/>
    <s v="WA"/>
    <x v="6"/>
    <n v="2014"/>
    <n v="2014"/>
    <n v="500029218"/>
    <n v="2"/>
    <x v="1"/>
    <s v="I"/>
    <n v="71"/>
    <n v="35.5"/>
    <n v="0"/>
    <n v="34"/>
  </r>
  <r>
    <x v="0"/>
    <x v="1"/>
    <s v="WA"/>
    <x v="6"/>
    <n v="2014"/>
    <n v="2014"/>
    <n v="17841164"/>
    <n v="4"/>
    <x v="1"/>
    <s v="I"/>
    <n v="110"/>
    <n v="27.5"/>
    <n v="0"/>
    <n v="27"/>
  </r>
  <r>
    <x v="0"/>
    <x v="0"/>
    <s v="WA"/>
    <x v="6"/>
    <n v="2014"/>
    <n v="2014"/>
    <n v="18680434"/>
    <n v="2"/>
    <x v="0"/>
    <s v="I"/>
    <n v="55"/>
    <n v="27.5"/>
    <n v="0"/>
    <n v="80"/>
  </r>
  <r>
    <x v="0"/>
    <x v="0"/>
    <s v="WA"/>
    <x v="6"/>
    <n v="2014"/>
    <n v="2014"/>
    <n v="19614953"/>
    <n v="1"/>
    <x v="0"/>
    <s v="I"/>
    <n v="0"/>
    <n v="0"/>
    <n v="0"/>
    <n v="130"/>
  </r>
  <r>
    <x v="0"/>
    <x v="1"/>
    <s v="WA"/>
    <x v="6"/>
    <n v="2014"/>
    <n v="2014"/>
    <n v="500056238"/>
    <n v="1"/>
    <x v="1"/>
    <s v="I"/>
    <n v="35"/>
    <n v="35"/>
    <n v="0"/>
    <n v="78"/>
  </r>
  <r>
    <x v="0"/>
    <x v="0"/>
    <s v="WA"/>
    <x v="6"/>
    <n v="2014"/>
    <n v="2014"/>
    <n v="18963333"/>
    <n v="1"/>
    <x v="0"/>
    <s v="I"/>
    <n v="8"/>
    <n v="8"/>
    <n v="0"/>
    <n v="125"/>
  </r>
  <r>
    <x v="0"/>
    <x v="1"/>
    <s v="WA"/>
    <x v="6"/>
    <n v="2014"/>
    <n v="2014"/>
    <n v="500160318"/>
    <n v="1"/>
    <x v="1"/>
    <s v="I"/>
    <n v="0"/>
    <n v="0"/>
    <n v="0"/>
    <n v="4"/>
  </r>
  <r>
    <x v="0"/>
    <x v="1"/>
    <s v="WA"/>
    <x v="6"/>
    <n v="2014"/>
    <n v="2014"/>
    <n v="441763295"/>
    <n v="1"/>
    <x v="1"/>
    <s v="I"/>
    <n v="30"/>
    <n v="30"/>
    <n v="0"/>
    <n v="8"/>
  </r>
  <r>
    <x v="0"/>
    <x v="0"/>
    <s v="WA"/>
    <x v="6"/>
    <n v="2014"/>
    <n v="2014"/>
    <n v="19185788"/>
    <n v="1"/>
    <x v="0"/>
    <s v="I"/>
    <n v="21"/>
    <n v="21"/>
    <n v="0"/>
    <n v="440"/>
  </r>
  <r>
    <x v="0"/>
    <x v="0"/>
    <s v="WA"/>
    <x v="6"/>
    <n v="2014"/>
    <n v="2014"/>
    <n v="500024833"/>
    <n v="1"/>
    <x v="0"/>
    <s v="I"/>
    <n v="32"/>
    <n v="32"/>
    <n v="0"/>
    <n v="3"/>
  </r>
  <r>
    <x v="0"/>
    <x v="0"/>
    <s v="WA"/>
    <x v="6"/>
    <n v="2014"/>
    <n v="2014"/>
    <n v="14234319"/>
    <n v="1"/>
    <x v="0"/>
    <s v="I"/>
    <n v="30"/>
    <n v="30"/>
    <n v="0"/>
    <n v="1"/>
  </r>
  <r>
    <x v="0"/>
    <x v="0"/>
    <s v="WA"/>
    <x v="6"/>
    <n v="2014"/>
    <n v="2014"/>
    <n v="19000653"/>
    <n v="1"/>
    <x v="0"/>
    <s v="I"/>
    <n v="31"/>
    <n v="31"/>
    <n v="0"/>
    <n v="370"/>
  </r>
  <r>
    <x v="0"/>
    <x v="0"/>
    <s v="WA"/>
    <x v="6"/>
    <n v="2014"/>
    <n v="2014"/>
    <n v="17631414"/>
    <n v="1"/>
    <x v="0"/>
    <s v="I"/>
    <n v="13"/>
    <n v="13"/>
    <n v="0"/>
    <n v="3"/>
  </r>
  <r>
    <x v="0"/>
    <x v="0"/>
    <s v="WA"/>
    <x v="6"/>
    <n v="2014"/>
    <n v="2014"/>
    <n v="14921660"/>
    <n v="2"/>
    <x v="0"/>
    <s v="I"/>
    <n v="63"/>
    <n v="31.5"/>
    <n v="0"/>
    <n v="3250"/>
  </r>
  <r>
    <x v="0"/>
    <x v="0"/>
    <s v="WA"/>
    <x v="6"/>
    <n v="2014"/>
    <n v="2014"/>
    <n v="500292655"/>
    <n v="1"/>
    <x v="0"/>
    <s v="I"/>
    <n v="33"/>
    <n v="33"/>
    <n v="0"/>
    <n v="40"/>
  </r>
  <r>
    <x v="0"/>
    <x v="0"/>
    <s v="WA"/>
    <x v="6"/>
    <n v="2014"/>
    <n v="2014"/>
    <n v="14424324"/>
    <n v="1"/>
    <x v="0"/>
    <s v="I"/>
    <n v="4"/>
    <n v="4"/>
    <n v="0"/>
    <n v="77"/>
  </r>
  <r>
    <x v="0"/>
    <x v="0"/>
    <s v="WA"/>
    <x v="6"/>
    <n v="2014"/>
    <n v="2014"/>
    <n v="14022138"/>
    <n v="3"/>
    <x v="0"/>
    <s v="I"/>
    <n v="89"/>
    <n v="29.666666666666668"/>
    <n v="0"/>
    <n v="160"/>
  </r>
  <r>
    <x v="0"/>
    <x v="1"/>
    <s v="WA"/>
    <x v="6"/>
    <n v="2014"/>
    <n v="2014"/>
    <n v="14890345"/>
    <n v="2"/>
    <x v="1"/>
    <s v="I"/>
    <n v="58"/>
    <n v="29"/>
    <n v="0"/>
    <n v="14"/>
  </r>
  <r>
    <x v="0"/>
    <x v="1"/>
    <s v="WA"/>
    <x v="6"/>
    <n v="2014"/>
    <n v="2014"/>
    <n v="18407975"/>
    <n v="1"/>
    <x v="1"/>
    <s v="I"/>
    <n v="32"/>
    <n v="32"/>
    <n v="0"/>
    <n v="14"/>
  </r>
  <r>
    <x v="0"/>
    <x v="0"/>
    <s v="WA"/>
    <x v="6"/>
    <n v="2014"/>
    <n v="2014"/>
    <n v="18395515"/>
    <n v="1"/>
    <x v="0"/>
    <s v="I"/>
    <n v="8"/>
    <n v="8"/>
    <n v="0"/>
    <n v="250"/>
  </r>
  <r>
    <x v="0"/>
    <x v="1"/>
    <s v="WA"/>
    <x v="6"/>
    <n v="2014"/>
    <n v="2014"/>
    <n v="500115118"/>
    <n v="1"/>
    <x v="1"/>
    <s v="I"/>
    <n v="8"/>
    <n v="8"/>
    <n v="0"/>
    <n v="12"/>
  </r>
  <r>
    <x v="0"/>
    <x v="0"/>
    <s v="WA"/>
    <x v="6"/>
    <n v="2014"/>
    <n v="2014"/>
    <n v="500094076"/>
    <n v="2"/>
    <x v="0"/>
    <s v="I"/>
    <n v="60"/>
    <n v="30"/>
    <n v="0"/>
    <n v="160"/>
  </r>
  <r>
    <x v="0"/>
    <x v="1"/>
    <s v="WA"/>
    <x v="6"/>
    <n v="2014"/>
    <n v="2014"/>
    <n v="500018756"/>
    <n v="1"/>
    <x v="1"/>
    <s v="I"/>
    <n v="9"/>
    <n v="9"/>
    <n v="0"/>
    <n v="6"/>
  </r>
  <r>
    <x v="0"/>
    <x v="0"/>
    <s v="WA"/>
    <x v="6"/>
    <n v="2014"/>
    <n v="2014"/>
    <n v="17972472"/>
    <n v="2"/>
    <x v="0"/>
    <s v="I"/>
    <n v="52"/>
    <n v="26"/>
    <n v="0"/>
    <n v="450"/>
  </r>
  <r>
    <x v="0"/>
    <x v="1"/>
    <s v="WA"/>
    <x v="6"/>
    <n v="2014"/>
    <n v="2014"/>
    <n v="14879173"/>
    <n v="1"/>
    <x v="1"/>
    <s v="I"/>
    <n v="21"/>
    <n v="21"/>
    <n v="0"/>
    <n v="8"/>
  </r>
  <r>
    <x v="0"/>
    <x v="0"/>
    <s v="WA"/>
    <x v="6"/>
    <n v="2014"/>
    <n v="2014"/>
    <n v="500165454"/>
    <n v="1"/>
    <x v="0"/>
    <s v="I"/>
    <n v="18"/>
    <n v="18"/>
    <n v="0"/>
    <n v="10"/>
  </r>
  <r>
    <x v="0"/>
    <x v="0"/>
    <s v="WA"/>
    <x v="6"/>
    <n v="2014"/>
    <n v="2014"/>
    <n v="15414353"/>
    <n v="1"/>
    <x v="0"/>
    <s v="I"/>
    <n v="34"/>
    <n v="34"/>
    <n v="0"/>
    <n v="1840"/>
  </r>
  <r>
    <x v="0"/>
    <x v="0"/>
    <s v="WA"/>
    <x v="6"/>
    <n v="2014"/>
    <n v="2014"/>
    <n v="16511610"/>
    <n v="1"/>
    <x v="0"/>
    <s v="I"/>
    <n v="1"/>
    <n v="1"/>
    <n v="0"/>
    <n v="10"/>
  </r>
  <r>
    <x v="0"/>
    <x v="0"/>
    <s v="WA"/>
    <x v="6"/>
    <n v="2014"/>
    <n v="2014"/>
    <n v="14173647"/>
    <n v="1"/>
    <x v="0"/>
    <s v="I"/>
    <n v="13"/>
    <n v="13"/>
    <n v="0"/>
    <n v="1"/>
  </r>
  <r>
    <x v="0"/>
    <x v="0"/>
    <s v="WA"/>
    <x v="6"/>
    <n v="2014"/>
    <n v="2014"/>
    <n v="16028557"/>
    <n v="2"/>
    <x v="0"/>
    <s v="I"/>
    <n v="52"/>
    <n v="26"/>
    <n v="0"/>
    <n v="610"/>
  </r>
  <r>
    <x v="0"/>
    <x v="1"/>
    <s v="WA"/>
    <x v="6"/>
    <n v="2014"/>
    <n v="2014"/>
    <n v="16029861"/>
    <n v="2"/>
    <x v="1"/>
    <s v="I"/>
    <n v="61"/>
    <n v="30.5"/>
    <n v="0"/>
    <n v="92"/>
  </r>
  <r>
    <x v="0"/>
    <x v="0"/>
    <s v="WA"/>
    <x v="6"/>
    <n v="2014"/>
    <n v="2014"/>
    <n v="500002944"/>
    <n v="1"/>
    <x v="0"/>
    <s v="I"/>
    <n v="5"/>
    <n v="5"/>
    <n v="0"/>
    <n v="10"/>
  </r>
  <r>
    <x v="0"/>
    <x v="0"/>
    <s v="WA"/>
    <x v="6"/>
    <n v="2014"/>
    <n v="2014"/>
    <n v="19044740"/>
    <n v="1"/>
    <x v="0"/>
    <s v="I"/>
    <n v="28"/>
    <n v="28"/>
    <n v="0"/>
    <n v="10"/>
  </r>
  <r>
    <x v="0"/>
    <x v="0"/>
    <s v="WA"/>
    <x v="6"/>
    <n v="2014"/>
    <n v="2014"/>
    <n v="17121540"/>
    <n v="1"/>
    <x v="0"/>
    <s v="I"/>
    <n v="3"/>
    <n v="3"/>
    <n v="0"/>
    <n v="74"/>
  </r>
  <r>
    <x v="0"/>
    <x v="1"/>
    <s v="WA"/>
    <x v="6"/>
    <n v="2014"/>
    <n v="2014"/>
    <n v="16245096"/>
    <n v="1"/>
    <x v="1"/>
    <s v="I"/>
    <n v="29"/>
    <n v="29"/>
    <n v="0"/>
    <n v="2"/>
  </r>
  <r>
    <x v="0"/>
    <x v="0"/>
    <s v="WA"/>
    <x v="6"/>
    <n v="2014"/>
    <n v="2014"/>
    <n v="500035909"/>
    <n v="1"/>
    <x v="0"/>
    <s v="I"/>
    <n v="29"/>
    <n v="29"/>
    <n v="0"/>
    <n v="360"/>
  </r>
  <r>
    <x v="0"/>
    <x v="0"/>
    <s v="WA"/>
    <x v="6"/>
    <n v="2014"/>
    <n v="2014"/>
    <n v="18356151"/>
    <n v="1"/>
    <x v="0"/>
    <s v="I"/>
    <n v="9"/>
    <n v="9"/>
    <n v="0"/>
    <n v="80"/>
  </r>
  <r>
    <x v="0"/>
    <x v="0"/>
    <s v="WA"/>
    <x v="6"/>
    <n v="2014"/>
    <n v="2014"/>
    <n v="14940055"/>
    <n v="2"/>
    <x v="0"/>
    <s v="I"/>
    <n v="59"/>
    <n v="29.5"/>
    <n v="0"/>
    <n v="379"/>
  </r>
  <r>
    <x v="0"/>
    <x v="0"/>
    <s v="WA"/>
    <x v="6"/>
    <n v="2014"/>
    <n v="2014"/>
    <n v="14115958"/>
    <n v="2"/>
    <x v="0"/>
    <s v="I"/>
    <n v="41"/>
    <n v="20.5"/>
    <n v="0"/>
    <n v="140"/>
  </r>
  <r>
    <x v="0"/>
    <x v="1"/>
    <s v="WA"/>
    <x v="6"/>
    <n v="2014"/>
    <n v="2014"/>
    <n v="500037254"/>
    <n v="1"/>
    <x v="1"/>
    <s v="I"/>
    <n v="16"/>
    <n v="16"/>
    <n v="0"/>
    <n v="3"/>
  </r>
  <r>
    <x v="0"/>
    <x v="0"/>
    <s v="WA"/>
    <x v="6"/>
    <n v="2014"/>
    <n v="2014"/>
    <n v="17683782"/>
    <n v="2"/>
    <x v="0"/>
    <s v="I"/>
    <n v="36"/>
    <n v="18"/>
    <n v="0"/>
    <n v="141"/>
  </r>
  <r>
    <x v="0"/>
    <x v="1"/>
    <s v="WA"/>
    <x v="6"/>
    <n v="2014"/>
    <n v="2014"/>
    <n v="500191132"/>
    <n v="1"/>
    <x v="1"/>
    <s v="I"/>
    <n v="30"/>
    <n v="30"/>
    <n v="0"/>
    <n v="53"/>
  </r>
  <r>
    <x v="0"/>
    <x v="0"/>
    <s v="WA"/>
    <x v="6"/>
    <n v="2014"/>
    <n v="2014"/>
    <n v="17151438"/>
    <n v="1"/>
    <x v="0"/>
    <s v="I"/>
    <n v="12"/>
    <n v="12"/>
    <n v="0"/>
    <n v="27"/>
  </r>
  <r>
    <x v="0"/>
    <x v="0"/>
    <s v="WA"/>
    <x v="6"/>
    <n v="2014"/>
    <n v="2014"/>
    <n v="18602530"/>
    <n v="1"/>
    <x v="0"/>
    <s v="I"/>
    <n v="0"/>
    <n v="0"/>
    <n v="0"/>
    <n v="50"/>
  </r>
  <r>
    <x v="0"/>
    <x v="1"/>
    <s v="WA"/>
    <x v="6"/>
    <n v="2014"/>
    <n v="2014"/>
    <n v="446354124"/>
    <n v="2"/>
    <x v="1"/>
    <s v="I"/>
    <n v="55"/>
    <n v="27.5"/>
    <n v="0"/>
    <n v="27"/>
  </r>
  <r>
    <x v="0"/>
    <x v="0"/>
    <s v="WA"/>
    <x v="6"/>
    <n v="2014"/>
    <n v="2014"/>
    <n v="500258954"/>
    <n v="1"/>
    <x v="0"/>
    <s v="I"/>
    <n v="5"/>
    <n v="5"/>
    <n v="0"/>
    <n v="343"/>
  </r>
  <r>
    <x v="0"/>
    <x v="0"/>
    <s v="WA"/>
    <x v="6"/>
    <n v="2014"/>
    <n v="2014"/>
    <n v="16029863"/>
    <n v="1"/>
    <x v="0"/>
    <s v="I"/>
    <n v="31"/>
    <n v="31"/>
    <n v="0"/>
    <n v="10"/>
  </r>
  <r>
    <x v="0"/>
    <x v="0"/>
    <s v="WA"/>
    <x v="6"/>
    <n v="2014"/>
    <n v="2014"/>
    <n v="17445909"/>
    <n v="1"/>
    <x v="0"/>
    <s v="I"/>
    <n v="30"/>
    <n v="30"/>
    <n v="0"/>
    <n v="270"/>
  </r>
  <r>
    <x v="0"/>
    <x v="0"/>
    <s v="WA"/>
    <x v="6"/>
    <n v="2014"/>
    <n v="2014"/>
    <n v="19266338"/>
    <n v="1"/>
    <x v="0"/>
    <s v="I"/>
    <n v="3"/>
    <n v="3"/>
    <n v="0"/>
    <n v="30"/>
  </r>
  <r>
    <x v="0"/>
    <x v="0"/>
    <s v="WA"/>
    <x v="6"/>
    <n v="2014"/>
    <n v="2014"/>
    <n v="19335773"/>
    <n v="1"/>
    <x v="0"/>
    <s v="I"/>
    <n v="5"/>
    <n v="5"/>
    <n v="0"/>
    <n v="80"/>
  </r>
  <r>
    <x v="0"/>
    <x v="0"/>
    <s v="WA"/>
    <x v="6"/>
    <n v="2014"/>
    <n v="2014"/>
    <n v="17976930"/>
    <n v="1"/>
    <x v="0"/>
    <s v="I"/>
    <n v="14"/>
    <n v="14"/>
    <n v="0"/>
    <n v="40"/>
  </r>
  <r>
    <x v="0"/>
    <x v="1"/>
    <s v="WA"/>
    <x v="6"/>
    <n v="2014"/>
    <n v="2014"/>
    <n v="432691265"/>
    <n v="1"/>
    <x v="1"/>
    <s v="I"/>
    <n v="9"/>
    <n v="9"/>
    <n v="0"/>
    <n v="16"/>
  </r>
  <r>
    <x v="0"/>
    <x v="1"/>
    <s v="WA"/>
    <x v="6"/>
    <n v="2014"/>
    <n v="2014"/>
    <n v="371692826"/>
    <n v="1"/>
    <x v="1"/>
    <s v="I"/>
    <n v="21"/>
    <n v="21"/>
    <n v="0"/>
    <n v="8"/>
  </r>
  <r>
    <x v="0"/>
    <x v="0"/>
    <s v="WA"/>
    <x v="6"/>
    <n v="2014"/>
    <n v="2014"/>
    <n v="18061422"/>
    <n v="1"/>
    <x v="0"/>
    <s v="I"/>
    <n v="28"/>
    <n v="28"/>
    <n v="0"/>
    <n v="1"/>
  </r>
  <r>
    <x v="0"/>
    <x v="0"/>
    <s v="WA"/>
    <x v="6"/>
    <n v="2014"/>
    <n v="2014"/>
    <n v="19317357"/>
    <n v="2"/>
    <x v="0"/>
    <s v="I"/>
    <n v="65"/>
    <n v="32.5"/>
    <n v="0"/>
    <n v="200"/>
  </r>
  <r>
    <x v="0"/>
    <x v="0"/>
    <s v="WA"/>
    <x v="6"/>
    <n v="2014"/>
    <n v="2014"/>
    <n v="500292212"/>
    <n v="1"/>
    <x v="0"/>
    <s v="I"/>
    <n v="4"/>
    <n v="4"/>
    <n v="0"/>
    <n v="44"/>
  </r>
  <r>
    <x v="0"/>
    <x v="0"/>
    <s v="WA"/>
    <x v="6"/>
    <n v="2014"/>
    <n v="2014"/>
    <n v="500076060"/>
    <n v="2"/>
    <x v="0"/>
    <s v="I"/>
    <n v="59"/>
    <n v="29.5"/>
    <n v="0"/>
    <n v="29"/>
  </r>
  <r>
    <x v="0"/>
    <x v="0"/>
    <s v="WA"/>
    <x v="6"/>
    <n v="2014"/>
    <n v="2014"/>
    <n v="17574401"/>
    <n v="1"/>
    <x v="0"/>
    <s v="I"/>
    <n v="21"/>
    <n v="21"/>
    <n v="0"/>
    <n v="63"/>
  </r>
  <r>
    <x v="0"/>
    <x v="1"/>
    <s v="WA"/>
    <x v="6"/>
    <n v="2014"/>
    <n v="2014"/>
    <n v="19574654"/>
    <n v="1"/>
    <x v="1"/>
    <s v="I"/>
    <n v="32"/>
    <n v="32"/>
    <n v="0"/>
    <n v="74"/>
  </r>
  <r>
    <x v="0"/>
    <x v="1"/>
    <s v="WA"/>
    <x v="6"/>
    <n v="2014"/>
    <n v="2014"/>
    <n v="15745282"/>
    <n v="1"/>
    <x v="1"/>
    <s v="I"/>
    <n v="6"/>
    <n v="6"/>
    <n v="0"/>
    <n v="21"/>
  </r>
  <r>
    <x v="0"/>
    <x v="0"/>
    <s v="WA"/>
    <x v="6"/>
    <n v="2014"/>
    <n v="2014"/>
    <n v="19703427"/>
    <n v="1"/>
    <x v="0"/>
    <s v="I"/>
    <n v="19"/>
    <n v="19"/>
    <n v="0"/>
    <n v="10"/>
  </r>
  <r>
    <x v="0"/>
    <x v="1"/>
    <s v="WA"/>
    <x v="6"/>
    <n v="2014"/>
    <n v="2014"/>
    <n v="19723352"/>
    <n v="1"/>
    <x v="1"/>
    <s v="I"/>
    <n v="0"/>
    <n v="0"/>
    <n v="0"/>
    <n v="143"/>
  </r>
  <r>
    <x v="0"/>
    <x v="0"/>
    <s v="WA"/>
    <x v="6"/>
    <n v="2014"/>
    <n v="2014"/>
    <n v="19952729"/>
    <n v="1"/>
    <x v="0"/>
    <s v="I"/>
    <n v="0"/>
    <n v="0"/>
    <n v="0"/>
    <n v="155"/>
  </r>
  <r>
    <x v="0"/>
    <x v="0"/>
    <s v="WA"/>
    <x v="6"/>
    <n v="2014"/>
    <n v="2014"/>
    <n v="14126030"/>
    <n v="1"/>
    <x v="0"/>
    <s v="I"/>
    <n v="0"/>
    <n v="0"/>
    <n v="0"/>
    <n v="560"/>
  </r>
  <r>
    <x v="0"/>
    <x v="0"/>
    <s v="WA"/>
    <x v="6"/>
    <n v="2014"/>
    <n v="2014"/>
    <n v="17102711"/>
    <n v="1"/>
    <x v="0"/>
    <s v="I"/>
    <n v="14"/>
    <n v="14"/>
    <n v="0"/>
    <n v="60"/>
  </r>
  <r>
    <x v="0"/>
    <x v="0"/>
    <s v="WA"/>
    <x v="6"/>
    <n v="2014"/>
    <n v="2014"/>
    <n v="17149532"/>
    <n v="1"/>
    <x v="0"/>
    <s v="I"/>
    <n v="21"/>
    <n v="21"/>
    <n v="0"/>
    <n v="1070"/>
  </r>
  <r>
    <x v="0"/>
    <x v="0"/>
    <s v="WA"/>
    <x v="6"/>
    <n v="2014"/>
    <n v="2014"/>
    <n v="19284465"/>
    <n v="1"/>
    <x v="0"/>
    <s v="I"/>
    <n v="2"/>
    <n v="2"/>
    <n v="0"/>
    <n v="107"/>
  </r>
  <r>
    <x v="0"/>
    <x v="1"/>
    <s v="WA"/>
    <x v="6"/>
    <n v="2014"/>
    <n v="2014"/>
    <n v="404697683"/>
    <n v="1"/>
    <x v="1"/>
    <s v="I"/>
    <n v="33"/>
    <n v="33"/>
    <n v="0"/>
    <n v="8"/>
  </r>
  <r>
    <x v="0"/>
    <x v="0"/>
    <s v="WA"/>
    <x v="6"/>
    <n v="2014"/>
    <n v="2014"/>
    <n v="18627107"/>
    <n v="1"/>
    <x v="0"/>
    <s v="I"/>
    <n v="30"/>
    <n v="30"/>
    <n v="0"/>
    <n v="1820"/>
  </r>
  <r>
    <x v="0"/>
    <x v="0"/>
    <s v="WA"/>
    <x v="6"/>
    <n v="2015"/>
    <n v="2015"/>
    <n v="500175791"/>
    <n v="1"/>
    <x v="0"/>
    <s v="I"/>
    <n v="7"/>
    <n v="7"/>
    <n v="0"/>
    <n v="76"/>
  </r>
  <r>
    <x v="0"/>
    <x v="1"/>
    <s v="WA"/>
    <x v="7"/>
    <n v="2015"/>
    <n v="2015"/>
    <n v="500125014"/>
    <n v="1"/>
    <x v="1"/>
    <s v="I"/>
    <n v="32"/>
    <n v="32"/>
    <n v="0"/>
    <n v="48"/>
  </r>
  <r>
    <x v="0"/>
    <x v="1"/>
    <s v="WA"/>
    <x v="6"/>
    <n v="2014"/>
    <n v="2014"/>
    <n v="14902576"/>
    <n v="1"/>
    <x v="1"/>
    <s v="I"/>
    <n v="3"/>
    <n v="3"/>
    <n v="0"/>
    <n v="10"/>
  </r>
  <r>
    <x v="0"/>
    <x v="0"/>
    <s v="WA"/>
    <x v="7"/>
    <n v="2015"/>
    <n v="2015"/>
    <n v="14111332"/>
    <n v="1"/>
    <x v="0"/>
    <s v="I"/>
    <n v="0"/>
    <n v="0"/>
    <n v="0"/>
    <n v="10"/>
  </r>
  <r>
    <x v="0"/>
    <x v="1"/>
    <s v="WA"/>
    <x v="7"/>
    <n v="2015"/>
    <n v="2015"/>
    <n v="500062287"/>
    <n v="1"/>
    <x v="1"/>
    <s v="I"/>
    <n v="0"/>
    <n v="0"/>
    <n v="0"/>
    <n v="47"/>
  </r>
  <r>
    <x v="0"/>
    <x v="0"/>
    <s v="WA"/>
    <x v="7"/>
    <n v="2015"/>
    <n v="2015"/>
    <n v="17625980"/>
    <n v="1"/>
    <x v="0"/>
    <s v="I"/>
    <n v="1"/>
    <n v="1"/>
    <n v="0"/>
    <n v="166"/>
  </r>
  <r>
    <x v="0"/>
    <x v="0"/>
    <s v="WA"/>
    <x v="7"/>
    <n v="2015"/>
    <n v="2015"/>
    <n v="19232971"/>
    <n v="1"/>
    <x v="0"/>
    <s v="I"/>
    <n v="2"/>
    <n v="2"/>
    <n v="0"/>
    <n v="62"/>
  </r>
  <r>
    <x v="0"/>
    <x v="0"/>
    <s v="WA"/>
    <x v="7"/>
    <n v="2015"/>
    <n v="2015"/>
    <n v="17954135"/>
    <n v="1"/>
    <x v="0"/>
    <s v="I"/>
    <n v="31"/>
    <n v="31"/>
    <n v="0"/>
    <n v="97"/>
  </r>
  <r>
    <x v="0"/>
    <x v="0"/>
    <s v="WA"/>
    <x v="7"/>
    <n v="2015"/>
    <n v="2015"/>
    <n v="500149038"/>
    <n v="1"/>
    <x v="0"/>
    <s v="I"/>
    <n v="5"/>
    <n v="5"/>
    <n v="0"/>
    <n v="197"/>
  </r>
  <r>
    <x v="0"/>
    <x v="1"/>
    <s v="WA"/>
    <x v="7"/>
    <n v="2015"/>
    <n v="2015"/>
    <n v="500011195"/>
    <n v="1"/>
    <x v="1"/>
    <s v="I"/>
    <n v="33"/>
    <n v="33"/>
    <n v="0"/>
    <n v="89"/>
  </r>
  <r>
    <x v="0"/>
    <x v="1"/>
    <s v="WA"/>
    <x v="7"/>
    <n v="2015"/>
    <n v="2015"/>
    <n v="18659871"/>
    <n v="1"/>
    <x v="1"/>
    <s v="I"/>
    <n v="38"/>
    <n v="38"/>
    <n v="0"/>
    <n v="38"/>
  </r>
  <r>
    <x v="0"/>
    <x v="0"/>
    <s v="WA"/>
    <x v="7"/>
    <n v="2015"/>
    <n v="2015"/>
    <n v="441417624"/>
    <n v="1"/>
    <x v="0"/>
    <s v="I"/>
    <n v="5"/>
    <n v="5"/>
    <n v="0"/>
    <n v="180"/>
  </r>
  <r>
    <x v="0"/>
    <x v="0"/>
    <s v="WA"/>
    <x v="7"/>
    <n v="2015"/>
    <n v="2015"/>
    <n v="19572072"/>
    <n v="1"/>
    <x v="0"/>
    <s v="I"/>
    <n v="33"/>
    <n v="33"/>
    <n v="0"/>
    <n v="20"/>
  </r>
  <r>
    <x v="0"/>
    <x v="0"/>
    <s v="WA"/>
    <x v="7"/>
    <n v="2015"/>
    <n v="2015"/>
    <n v="19256259"/>
    <n v="1"/>
    <x v="0"/>
    <s v="I"/>
    <n v="30"/>
    <n v="30"/>
    <n v="0"/>
    <n v="130"/>
  </r>
  <r>
    <x v="0"/>
    <x v="1"/>
    <s v="WA"/>
    <x v="6"/>
    <n v="2014"/>
    <n v="2014"/>
    <n v="15944593"/>
    <n v="1"/>
    <x v="1"/>
    <s v="I"/>
    <n v="9"/>
    <n v="9"/>
    <n v="0"/>
    <n v="28"/>
  </r>
  <r>
    <x v="0"/>
    <x v="0"/>
    <s v="WA"/>
    <x v="6"/>
    <n v="2014"/>
    <n v="2014"/>
    <n v="15277819"/>
    <n v="1"/>
    <x v="0"/>
    <s v="I"/>
    <n v="4"/>
    <n v="4"/>
    <n v="0"/>
    <n v="14"/>
  </r>
  <r>
    <x v="0"/>
    <x v="0"/>
    <s v="WA"/>
    <x v="6"/>
    <n v="2014"/>
    <n v="2014"/>
    <n v="500216893"/>
    <n v="1"/>
    <x v="0"/>
    <s v="I"/>
    <n v="29"/>
    <n v="29"/>
    <n v="0"/>
    <n v="283"/>
  </r>
  <r>
    <x v="0"/>
    <x v="0"/>
    <s v="WA"/>
    <x v="6"/>
    <n v="2014"/>
    <n v="2014"/>
    <n v="500067800"/>
    <n v="1"/>
    <x v="0"/>
    <s v="I"/>
    <n v="15"/>
    <n v="15"/>
    <n v="0"/>
    <n v="265"/>
  </r>
  <r>
    <x v="0"/>
    <x v="0"/>
    <s v="WA"/>
    <x v="7"/>
    <n v="2015"/>
    <n v="2015"/>
    <n v="442022420"/>
    <n v="1"/>
    <x v="0"/>
    <s v="I"/>
    <n v="33"/>
    <n v="33"/>
    <n v="0"/>
    <n v="90"/>
  </r>
  <r>
    <x v="0"/>
    <x v="1"/>
    <s v="WA"/>
    <x v="7"/>
    <n v="2015"/>
    <n v="2015"/>
    <n v="500058542"/>
    <n v="1"/>
    <x v="1"/>
    <s v="I"/>
    <n v="37"/>
    <n v="37"/>
    <n v="0"/>
    <n v="103"/>
  </r>
  <r>
    <x v="0"/>
    <x v="0"/>
    <s v="WA"/>
    <x v="7"/>
    <n v="2015"/>
    <n v="2015"/>
    <n v="14904877"/>
    <n v="1"/>
    <x v="0"/>
    <s v="I"/>
    <n v="9"/>
    <n v="9"/>
    <n v="0"/>
    <n v="210"/>
  </r>
  <r>
    <x v="0"/>
    <x v="0"/>
    <s v="WA"/>
    <x v="7"/>
    <n v="2015"/>
    <n v="2015"/>
    <n v="14740039"/>
    <n v="1"/>
    <x v="0"/>
    <s v="I"/>
    <n v="33"/>
    <n v="33"/>
    <n v="0"/>
    <n v="2"/>
  </r>
  <r>
    <x v="0"/>
    <x v="0"/>
    <s v="WA"/>
    <x v="7"/>
    <n v="2015"/>
    <n v="2015"/>
    <n v="16226993"/>
    <n v="1"/>
    <x v="0"/>
    <s v="I"/>
    <n v="12"/>
    <n v="12"/>
    <n v="0"/>
    <n v="100"/>
  </r>
  <r>
    <x v="0"/>
    <x v="1"/>
    <s v="WA"/>
    <x v="7"/>
    <n v="2015"/>
    <n v="2015"/>
    <n v="500197002"/>
    <n v="1"/>
    <x v="2"/>
    <s v="I"/>
    <n v="1"/>
    <n v="1"/>
    <n v="0"/>
    <n v="9471"/>
  </r>
  <r>
    <x v="0"/>
    <x v="0"/>
    <s v="WA"/>
    <x v="7"/>
    <n v="2015"/>
    <n v="2015"/>
    <n v="16497148"/>
    <n v="1"/>
    <x v="0"/>
    <s v="I"/>
    <n v="10"/>
    <n v="10"/>
    <n v="0"/>
    <n v="607"/>
  </r>
  <r>
    <x v="1"/>
    <x v="1"/>
    <s v="WA"/>
    <x v="7"/>
    <n v="2015"/>
    <n v="2015"/>
    <n v="500093626"/>
    <n v="1"/>
    <x v="1"/>
    <s v="I"/>
    <n v="32"/>
    <n v="32"/>
    <n v="0"/>
    <n v="654"/>
  </r>
  <r>
    <x v="0"/>
    <x v="0"/>
    <s v="WA"/>
    <x v="7"/>
    <n v="2015"/>
    <n v="2015"/>
    <n v="18418984"/>
    <n v="1"/>
    <x v="0"/>
    <s v="I"/>
    <n v="31"/>
    <n v="31"/>
    <n v="0"/>
    <n v="1215"/>
  </r>
  <r>
    <x v="0"/>
    <x v="0"/>
    <s v="WA"/>
    <x v="7"/>
    <n v="2015"/>
    <n v="2015"/>
    <n v="18350788"/>
    <n v="1"/>
    <x v="0"/>
    <s v="I"/>
    <n v="1"/>
    <n v="1"/>
    <n v="0"/>
    <n v="46"/>
  </r>
  <r>
    <x v="0"/>
    <x v="1"/>
    <s v="WA"/>
    <x v="7"/>
    <n v="2015"/>
    <n v="2015"/>
    <n v="500150410"/>
    <n v="1"/>
    <x v="1"/>
    <s v="I"/>
    <n v="26"/>
    <n v="26"/>
    <n v="0"/>
    <n v="44"/>
  </r>
  <r>
    <x v="0"/>
    <x v="1"/>
    <s v="WA"/>
    <x v="7"/>
    <n v="2015"/>
    <n v="2015"/>
    <n v="15695696"/>
    <n v="1"/>
    <x v="1"/>
    <s v="I"/>
    <n v="34"/>
    <n v="34"/>
    <n v="0"/>
    <n v="1"/>
  </r>
  <r>
    <x v="0"/>
    <x v="0"/>
    <s v="WA"/>
    <x v="7"/>
    <n v="2015"/>
    <n v="2015"/>
    <n v="15945007"/>
    <n v="1"/>
    <x v="0"/>
    <s v="I"/>
    <n v="36"/>
    <n v="36"/>
    <n v="0"/>
    <n v="2380"/>
  </r>
  <r>
    <x v="0"/>
    <x v="1"/>
    <s v="WA"/>
    <x v="7"/>
    <n v="2015"/>
    <n v="2015"/>
    <n v="446345939"/>
    <n v="1"/>
    <x v="1"/>
    <s v="I"/>
    <n v="31"/>
    <n v="31"/>
    <n v="0"/>
    <n v="10"/>
  </r>
  <r>
    <x v="1"/>
    <x v="1"/>
    <s v="WA"/>
    <x v="7"/>
    <n v="2015"/>
    <n v="2015"/>
    <n v="500294014"/>
    <n v="1"/>
    <x v="1"/>
    <s v="I"/>
    <n v="0"/>
    <n v="0"/>
    <n v="0"/>
    <n v="24"/>
  </r>
  <r>
    <x v="0"/>
    <x v="0"/>
    <s v="WA"/>
    <x v="7"/>
    <n v="2015"/>
    <n v="2015"/>
    <n v="17453068"/>
    <n v="1"/>
    <x v="0"/>
    <s v="I"/>
    <n v="23"/>
    <n v="23"/>
    <n v="0"/>
    <n v="120"/>
  </r>
  <r>
    <x v="0"/>
    <x v="0"/>
    <s v="WA"/>
    <x v="7"/>
    <n v="2015"/>
    <n v="2015"/>
    <n v="17470671"/>
    <n v="1"/>
    <x v="0"/>
    <s v="I"/>
    <n v="33"/>
    <n v="33"/>
    <n v="0"/>
    <n v="1313"/>
  </r>
  <r>
    <x v="0"/>
    <x v="0"/>
    <s v="WA"/>
    <x v="7"/>
    <n v="2015"/>
    <n v="2015"/>
    <n v="17470928"/>
    <n v="1"/>
    <x v="0"/>
    <s v="I"/>
    <n v="34"/>
    <n v="34"/>
    <n v="0"/>
    <n v="140"/>
  </r>
  <r>
    <x v="0"/>
    <x v="0"/>
    <s v="WA"/>
    <x v="7"/>
    <n v="2015"/>
    <n v="2015"/>
    <n v="18362044"/>
    <n v="1"/>
    <x v="0"/>
    <s v="I"/>
    <n v="8"/>
    <n v="8"/>
    <n v="0"/>
    <n v="79"/>
  </r>
  <r>
    <x v="1"/>
    <x v="1"/>
    <s v="WA"/>
    <x v="7"/>
    <n v="2015"/>
    <n v="2015"/>
    <n v="15429450"/>
    <n v="1"/>
    <x v="1"/>
    <s v="I"/>
    <n v="20"/>
    <n v="20"/>
    <n v="0"/>
    <n v="124"/>
  </r>
  <r>
    <x v="0"/>
    <x v="0"/>
    <s v="WA"/>
    <x v="7"/>
    <n v="2015"/>
    <n v="2015"/>
    <n v="500272109"/>
    <n v="1"/>
    <x v="0"/>
    <s v="I"/>
    <n v="34"/>
    <n v="34"/>
    <n v="0"/>
    <n v="26"/>
  </r>
  <r>
    <x v="0"/>
    <x v="1"/>
    <s v="WA"/>
    <x v="7"/>
    <n v="2015"/>
    <n v="2015"/>
    <n v="446348034"/>
    <n v="1"/>
    <x v="1"/>
    <s v="I"/>
    <n v="23"/>
    <n v="23"/>
    <n v="0"/>
    <n v="4"/>
  </r>
  <r>
    <x v="0"/>
    <x v="0"/>
    <s v="WA"/>
    <x v="7"/>
    <n v="2015"/>
    <n v="2015"/>
    <n v="17410105"/>
    <n v="1"/>
    <x v="0"/>
    <s v="I"/>
    <n v="12"/>
    <n v="12"/>
    <n v="0"/>
    <n v="303"/>
  </r>
  <r>
    <x v="0"/>
    <x v="1"/>
    <s v="WA"/>
    <x v="7"/>
    <n v="2015"/>
    <n v="2015"/>
    <n v="500094392"/>
    <n v="1"/>
    <x v="1"/>
    <s v="I"/>
    <n v="32"/>
    <n v="32"/>
    <n v="0"/>
    <n v="91"/>
  </r>
  <r>
    <x v="0"/>
    <x v="0"/>
    <s v="WA"/>
    <x v="7"/>
    <n v="2015"/>
    <n v="2015"/>
    <n v="18372583"/>
    <n v="1"/>
    <x v="0"/>
    <s v="I"/>
    <n v="16"/>
    <n v="16"/>
    <n v="0"/>
    <n v="547"/>
  </r>
  <r>
    <x v="0"/>
    <x v="1"/>
    <s v="WA"/>
    <x v="7"/>
    <n v="2015"/>
    <n v="2015"/>
    <n v="500219351"/>
    <n v="1"/>
    <x v="1"/>
    <s v="I"/>
    <n v="26"/>
    <n v="26"/>
    <n v="0"/>
    <n v="140"/>
  </r>
  <r>
    <x v="0"/>
    <x v="0"/>
    <s v="WA"/>
    <x v="7"/>
    <n v="2015"/>
    <n v="2015"/>
    <n v="17582397"/>
    <n v="1"/>
    <x v="0"/>
    <s v="I"/>
    <n v="33"/>
    <n v="33"/>
    <n v="0"/>
    <n v="4"/>
  </r>
  <r>
    <x v="0"/>
    <x v="0"/>
    <s v="WA"/>
    <x v="7"/>
    <n v="2015"/>
    <n v="2015"/>
    <n v="18267436"/>
    <n v="1"/>
    <x v="0"/>
    <s v="I"/>
    <n v="3"/>
    <n v="3"/>
    <n v="0"/>
    <n v="130"/>
  </r>
  <r>
    <x v="0"/>
    <x v="0"/>
    <s v="WA"/>
    <x v="0"/>
    <n v="2009"/>
    <n v="2009"/>
    <n v="19379077"/>
    <n v="1"/>
    <x v="0"/>
    <s v="I"/>
    <n v="24"/>
    <n v="24"/>
    <n v="0"/>
    <n v="10"/>
  </r>
  <r>
    <x v="0"/>
    <x v="0"/>
    <s v="WA"/>
    <x v="0"/>
    <n v="2009"/>
    <n v="2009"/>
    <n v="500082836"/>
    <n v="1"/>
    <x v="0"/>
    <s v="I"/>
    <n v="0"/>
    <n v="0"/>
    <n v="0"/>
    <n v="434"/>
  </r>
  <r>
    <x v="1"/>
    <x v="0"/>
    <s v="WA"/>
    <x v="1"/>
    <n v="2009"/>
    <n v="2009"/>
    <n v="16765523"/>
    <n v="2"/>
    <x v="0"/>
    <s v="I"/>
    <n v="66"/>
    <n v="33"/>
    <n v="0"/>
    <n v="47"/>
  </r>
  <r>
    <x v="0"/>
    <x v="1"/>
    <s v="WA"/>
    <x v="1"/>
    <n v="2009"/>
    <n v="2009"/>
    <n v="17658382"/>
    <n v="2"/>
    <x v="1"/>
    <s v="I"/>
    <n v="67"/>
    <n v="33.5"/>
    <n v="0"/>
    <n v="73"/>
  </r>
  <r>
    <x v="0"/>
    <x v="0"/>
    <s v="WA"/>
    <x v="0"/>
    <n v="2009"/>
    <n v="2009"/>
    <n v="19885373"/>
    <n v="1"/>
    <x v="0"/>
    <s v="I"/>
    <n v="0"/>
    <n v="0"/>
    <n v="0"/>
    <n v="30"/>
  </r>
  <r>
    <x v="0"/>
    <x v="0"/>
    <s v="WA"/>
    <x v="1"/>
    <n v="2009"/>
    <n v="2009"/>
    <n v="500218753"/>
    <n v="2"/>
    <x v="0"/>
    <s v="I"/>
    <n v="63"/>
    <n v="31.5"/>
    <n v="0"/>
    <n v="100"/>
  </r>
  <r>
    <x v="0"/>
    <x v="1"/>
    <s v="WA"/>
    <x v="1"/>
    <n v="2009"/>
    <n v="2009"/>
    <n v="500230246"/>
    <n v="2"/>
    <x v="1"/>
    <s v="I"/>
    <n v="61"/>
    <n v="30.5"/>
    <n v="0"/>
    <n v="25"/>
  </r>
  <r>
    <x v="0"/>
    <x v="1"/>
    <s v="WA"/>
    <x v="1"/>
    <n v="2009"/>
    <n v="2009"/>
    <n v="500053353"/>
    <n v="1"/>
    <x v="1"/>
    <s v="I"/>
    <n v="30"/>
    <n v="30"/>
    <n v="0"/>
    <n v="56"/>
  </r>
  <r>
    <x v="0"/>
    <x v="1"/>
    <s v="WA"/>
    <x v="1"/>
    <n v="2009"/>
    <n v="2009"/>
    <n v="18078920"/>
    <n v="1"/>
    <x v="1"/>
    <s v="I"/>
    <n v="0"/>
    <n v="0"/>
    <n v="0"/>
    <n v="12"/>
  </r>
  <r>
    <x v="0"/>
    <x v="0"/>
    <s v="WA"/>
    <x v="1"/>
    <n v="2009"/>
    <n v="2009"/>
    <n v="500122721"/>
    <n v="6"/>
    <x v="0"/>
    <s v="I"/>
    <n v="185"/>
    <n v="30.833333333333332"/>
    <n v="0"/>
    <n v="169"/>
  </r>
  <r>
    <x v="0"/>
    <x v="1"/>
    <s v="WA"/>
    <x v="1"/>
    <n v="2009"/>
    <n v="2009"/>
    <n v="403833690"/>
    <n v="4"/>
    <x v="1"/>
    <s v="I"/>
    <n v="121"/>
    <n v="30.25"/>
    <n v="0"/>
    <n v="29"/>
  </r>
  <r>
    <x v="0"/>
    <x v="0"/>
    <s v="WA"/>
    <x v="1"/>
    <n v="2009"/>
    <n v="2009"/>
    <n v="15895885"/>
    <n v="2"/>
    <x v="0"/>
    <s v="I"/>
    <n v="63"/>
    <n v="31.5"/>
    <n v="0"/>
    <n v="303"/>
  </r>
  <r>
    <x v="1"/>
    <x v="1"/>
    <s v="WA"/>
    <x v="1"/>
    <n v="2009"/>
    <n v="2009"/>
    <n v="500133620"/>
    <n v="1"/>
    <x v="1"/>
    <s v="I"/>
    <n v="35"/>
    <n v="35"/>
    <n v="0"/>
    <n v="260"/>
  </r>
  <r>
    <x v="0"/>
    <x v="1"/>
    <s v="WA"/>
    <x v="1"/>
    <n v="2009"/>
    <n v="2009"/>
    <n v="15961195"/>
    <n v="3"/>
    <x v="1"/>
    <s v="I"/>
    <n v="93"/>
    <n v="31"/>
    <n v="0"/>
    <n v="25"/>
  </r>
  <r>
    <x v="0"/>
    <x v="1"/>
    <s v="WA"/>
    <x v="1"/>
    <n v="2009"/>
    <n v="2009"/>
    <n v="15401545"/>
    <n v="3"/>
    <x v="1"/>
    <s v="I"/>
    <n v="98"/>
    <n v="32.666666666666664"/>
    <n v="0"/>
    <n v="5"/>
  </r>
  <r>
    <x v="0"/>
    <x v="1"/>
    <s v="WA"/>
    <x v="1"/>
    <n v="2009"/>
    <n v="2009"/>
    <n v="15691664"/>
    <n v="2"/>
    <x v="1"/>
    <s v="I"/>
    <n v="62"/>
    <n v="31"/>
    <n v="0"/>
    <n v="4"/>
  </r>
  <r>
    <x v="0"/>
    <x v="0"/>
    <s v="WA"/>
    <x v="1"/>
    <n v="2009"/>
    <n v="2009"/>
    <n v="15734072"/>
    <n v="1"/>
    <x v="0"/>
    <s v="I"/>
    <n v="34"/>
    <n v="34"/>
    <n v="0"/>
    <n v="32"/>
  </r>
  <r>
    <x v="0"/>
    <x v="1"/>
    <s v="WA"/>
    <x v="1"/>
    <n v="2009"/>
    <n v="2009"/>
    <n v="500047177"/>
    <n v="1"/>
    <x v="2"/>
    <s v="I"/>
    <n v="1"/>
    <n v="1"/>
    <n v="0"/>
    <n v="10770"/>
  </r>
  <r>
    <x v="0"/>
    <x v="0"/>
    <s v="WA"/>
    <x v="1"/>
    <n v="2009"/>
    <n v="2009"/>
    <n v="500195391"/>
    <n v="1"/>
    <x v="0"/>
    <s v="I"/>
    <n v="1"/>
    <n v="1"/>
    <n v="0"/>
    <n v="4"/>
  </r>
  <r>
    <x v="0"/>
    <x v="0"/>
    <s v="WA"/>
    <x v="1"/>
    <n v="2009"/>
    <n v="2009"/>
    <n v="16307593"/>
    <n v="1"/>
    <x v="0"/>
    <s v="I"/>
    <n v="34"/>
    <n v="34"/>
    <n v="0"/>
    <n v="600"/>
  </r>
  <r>
    <x v="0"/>
    <x v="0"/>
    <s v="WA"/>
    <x v="1"/>
    <n v="2009"/>
    <n v="2009"/>
    <n v="14741687"/>
    <n v="2"/>
    <x v="0"/>
    <s v="I"/>
    <n v="62"/>
    <n v="31"/>
    <n v="0"/>
    <n v="1880"/>
  </r>
  <r>
    <x v="0"/>
    <x v="0"/>
    <s v="WA"/>
    <x v="1"/>
    <n v="2009"/>
    <n v="2009"/>
    <n v="15073138"/>
    <n v="1"/>
    <x v="0"/>
    <s v="I"/>
    <n v="34"/>
    <n v="34"/>
    <n v="0"/>
    <n v="1320"/>
  </r>
  <r>
    <x v="0"/>
    <x v="0"/>
    <s v="WA"/>
    <x v="1"/>
    <n v="2009"/>
    <n v="2009"/>
    <n v="500070243"/>
    <n v="1"/>
    <x v="0"/>
    <s v="I"/>
    <n v="32"/>
    <n v="32"/>
    <n v="0"/>
    <n v="552"/>
  </r>
  <r>
    <x v="1"/>
    <x v="1"/>
    <s v="WA"/>
    <x v="1"/>
    <n v="2009"/>
    <n v="2009"/>
    <n v="500013940"/>
    <n v="3"/>
    <x v="1"/>
    <s v="I"/>
    <n v="92"/>
    <n v="30.666666666666668"/>
    <n v="0"/>
    <n v="5"/>
  </r>
  <r>
    <x v="0"/>
    <x v="0"/>
    <s v="WA"/>
    <x v="1"/>
    <n v="2009"/>
    <n v="2009"/>
    <n v="19951412"/>
    <n v="1"/>
    <x v="0"/>
    <s v="I"/>
    <n v="9"/>
    <n v="9"/>
    <n v="0"/>
    <n v="1"/>
  </r>
  <r>
    <x v="0"/>
    <x v="0"/>
    <s v="WA"/>
    <x v="1"/>
    <n v="2009"/>
    <n v="2009"/>
    <n v="500137073"/>
    <n v="1"/>
    <x v="0"/>
    <s v="I"/>
    <n v="0"/>
    <n v="0"/>
    <n v="0"/>
    <n v="557"/>
  </r>
  <r>
    <x v="0"/>
    <x v="0"/>
    <s v="WA"/>
    <x v="1"/>
    <n v="2009"/>
    <n v="2009"/>
    <n v="15175956"/>
    <n v="1"/>
    <x v="0"/>
    <s v="I"/>
    <n v="8"/>
    <n v="8"/>
    <n v="0"/>
    <n v="22"/>
  </r>
  <r>
    <x v="1"/>
    <x v="1"/>
    <s v="WA"/>
    <x v="1"/>
    <n v="2009"/>
    <n v="2009"/>
    <n v="500127598"/>
    <n v="1"/>
    <x v="1"/>
    <s v="I"/>
    <n v="25"/>
    <n v="25"/>
    <n v="0"/>
    <n v="409"/>
  </r>
  <r>
    <x v="0"/>
    <x v="0"/>
    <s v="WA"/>
    <x v="1"/>
    <n v="2009"/>
    <n v="2009"/>
    <n v="18976094"/>
    <n v="2"/>
    <x v="0"/>
    <s v="I"/>
    <n v="62"/>
    <n v="31"/>
    <n v="0"/>
    <n v="3743"/>
  </r>
  <r>
    <x v="0"/>
    <x v="0"/>
    <s v="WA"/>
    <x v="1"/>
    <n v="2009"/>
    <n v="2009"/>
    <n v="500192577"/>
    <n v="1"/>
    <x v="0"/>
    <s v="I"/>
    <n v="0"/>
    <n v="0"/>
    <n v="0"/>
    <n v="47"/>
  </r>
  <r>
    <x v="0"/>
    <x v="0"/>
    <s v="WA"/>
    <x v="1"/>
    <n v="2009"/>
    <n v="2009"/>
    <n v="17319603"/>
    <n v="1"/>
    <x v="0"/>
    <s v="I"/>
    <n v="0"/>
    <n v="0"/>
    <n v="0"/>
    <n v="10"/>
  </r>
  <r>
    <x v="0"/>
    <x v="0"/>
    <s v="WA"/>
    <x v="1"/>
    <n v="2009"/>
    <n v="2009"/>
    <n v="19984156"/>
    <n v="1"/>
    <x v="0"/>
    <s v="I"/>
    <n v="0"/>
    <n v="0"/>
    <n v="0"/>
    <n v="8"/>
  </r>
  <r>
    <x v="0"/>
    <x v="0"/>
    <s v="WA"/>
    <x v="1"/>
    <n v="2009"/>
    <n v="2009"/>
    <n v="18995149"/>
    <n v="1"/>
    <x v="0"/>
    <s v="I"/>
    <n v="0"/>
    <n v="0"/>
    <n v="0"/>
    <n v="30"/>
  </r>
  <r>
    <x v="0"/>
    <x v="0"/>
    <s v="WA"/>
    <x v="1"/>
    <n v="2009"/>
    <n v="2009"/>
    <n v="352512012"/>
    <n v="2"/>
    <x v="0"/>
    <s v="I"/>
    <n v="63"/>
    <n v="31.5"/>
    <n v="0"/>
    <n v="8460"/>
  </r>
  <r>
    <x v="0"/>
    <x v="1"/>
    <s v="WA"/>
    <x v="1"/>
    <n v="2009"/>
    <n v="2009"/>
    <n v="18336697"/>
    <n v="2"/>
    <x v="1"/>
    <s v="I"/>
    <n v="62"/>
    <n v="31"/>
    <n v="0"/>
    <n v="156"/>
  </r>
  <r>
    <x v="0"/>
    <x v="0"/>
    <s v="WA"/>
    <x v="1"/>
    <n v="2009"/>
    <n v="2009"/>
    <n v="18336699"/>
    <n v="2"/>
    <x v="0"/>
    <s v="I"/>
    <n v="62"/>
    <n v="31"/>
    <n v="0"/>
    <n v="433"/>
  </r>
  <r>
    <x v="0"/>
    <x v="1"/>
    <s v="WA"/>
    <x v="1"/>
    <n v="2009"/>
    <n v="2009"/>
    <n v="18505603"/>
    <n v="1"/>
    <x v="1"/>
    <s v="I"/>
    <n v="0"/>
    <n v="0"/>
    <n v="0"/>
    <n v="1"/>
  </r>
  <r>
    <x v="0"/>
    <x v="0"/>
    <s v="WA"/>
    <x v="1"/>
    <n v="2009"/>
    <n v="2009"/>
    <n v="18946418"/>
    <n v="1"/>
    <x v="2"/>
    <s v="I"/>
    <n v="16"/>
    <n v="16"/>
    <n v="0"/>
    <n v="97950"/>
  </r>
  <r>
    <x v="0"/>
    <x v="0"/>
    <s v="WA"/>
    <x v="1"/>
    <n v="2009"/>
    <n v="2009"/>
    <n v="17511845"/>
    <n v="1"/>
    <x v="0"/>
    <s v="I"/>
    <n v="0"/>
    <n v="0"/>
    <n v="0"/>
    <n v="440"/>
  </r>
  <r>
    <x v="0"/>
    <x v="1"/>
    <s v="WA"/>
    <x v="1"/>
    <n v="2009"/>
    <n v="2009"/>
    <n v="500178241"/>
    <n v="1"/>
    <x v="1"/>
    <s v="I"/>
    <n v="28"/>
    <n v="28"/>
    <n v="0"/>
    <n v="206"/>
  </r>
  <r>
    <x v="0"/>
    <x v="0"/>
    <s v="WA"/>
    <x v="1"/>
    <n v="2009"/>
    <n v="2009"/>
    <n v="16311079"/>
    <n v="1"/>
    <x v="0"/>
    <s v="I"/>
    <n v="0"/>
    <n v="0"/>
    <n v="0"/>
    <n v="143"/>
  </r>
  <r>
    <x v="0"/>
    <x v="1"/>
    <s v="WA"/>
    <x v="1"/>
    <n v="2009"/>
    <n v="2009"/>
    <n v="500131824"/>
    <n v="2"/>
    <x v="1"/>
    <s v="I"/>
    <n v="40"/>
    <n v="20"/>
    <n v="0"/>
    <n v="37"/>
  </r>
  <r>
    <x v="0"/>
    <x v="0"/>
    <s v="WA"/>
    <x v="1"/>
    <n v="2009"/>
    <n v="2009"/>
    <n v="15978069"/>
    <n v="1"/>
    <x v="0"/>
    <s v="I"/>
    <n v="17"/>
    <n v="17"/>
    <n v="0"/>
    <n v="848"/>
  </r>
  <r>
    <x v="0"/>
    <x v="0"/>
    <s v="WA"/>
    <x v="1"/>
    <n v="2009"/>
    <n v="2009"/>
    <n v="15496811"/>
    <n v="2"/>
    <x v="0"/>
    <s v="I"/>
    <n v="48"/>
    <n v="24"/>
    <n v="0"/>
    <n v="490"/>
  </r>
  <r>
    <x v="0"/>
    <x v="0"/>
    <s v="WA"/>
    <x v="1"/>
    <n v="2009"/>
    <n v="2009"/>
    <n v="14616828"/>
    <n v="1"/>
    <x v="0"/>
    <s v="I"/>
    <n v="13"/>
    <n v="13"/>
    <n v="0"/>
    <n v="40"/>
  </r>
  <r>
    <x v="0"/>
    <x v="0"/>
    <s v="WA"/>
    <x v="1"/>
    <n v="2009"/>
    <n v="2009"/>
    <n v="500198984"/>
    <n v="1"/>
    <x v="0"/>
    <s v="I"/>
    <n v="30"/>
    <n v="30"/>
    <n v="0"/>
    <n v="1"/>
  </r>
  <r>
    <x v="0"/>
    <x v="0"/>
    <s v="WA"/>
    <x v="1"/>
    <n v="2009"/>
    <n v="2009"/>
    <n v="500023314"/>
    <n v="1"/>
    <x v="0"/>
    <s v="I"/>
    <n v="39"/>
    <n v="39"/>
    <n v="0"/>
    <n v="1849"/>
  </r>
  <r>
    <x v="0"/>
    <x v="1"/>
    <s v="WA"/>
    <x v="1"/>
    <n v="2009"/>
    <n v="2009"/>
    <n v="14885825"/>
    <n v="1"/>
    <x v="1"/>
    <s v="I"/>
    <n v="13"/>
    <n v="13"/>
    <n v="0"/>
    <n v="22"/>
  </r>
  <r>
    <x v="0"/>
    <x v="0"/>
    <s v="WA"/>
    <x v="1"/>
    <n v="2009"/>
    <n v="2009"/>
    <n v="500083729"/>
    <n v="1"/>
    <x v="0"/>
    <s v="I"/>
    <n v="21"/>
    <n v="21"/>
    <n v="0"/>
    <n v="79"/>
  </r>
  <r>
    <x v="1"/>
    <x v="0"/>
    <s v="WA"/>
    <x v="1"/>
    <n v="2009"/>
    <n v="2009"/>
    <n v="14356956"/>
    <n v="1"/>
    <x v="0"/>
    <s v="I"/>
    <n v="22"/>
    <n v="22"/>
    <n v="0"/>
    <n v="80"/>
  </r>
  <r>
    <x v="0"/>
    <x v="1"/>
    <s v="WA"/>
    <x v="1"/>
    <n v="2009"/>
    <n v="2009"/>
    <n v="435196830"/>
    <n v="1"/>
    <x v="1"/>
    <s v="I"/>
    <n v="33"/>
    <n v="33"/>
    <n v="0"/>
    <n v="129"/>
  </r>
  <r>
    <x v="0"/>
    <x v="1"/>
    <s v="WA"/>
    <x v="1"/>
    <n v="2009"/>
    <n v="2009"/>
    <n v="500217188"/>
    <n v="2"/>
    <x v="1"/>
    <s v="I"/>
    <n v="33"/>
    <n v="16.5"/>
    <n v="0"/>
    <n v="59"/>
  </r>
  <r>
    <x v="0"/>
    <x v="0"/>
    <s v="WA"/>
    <x v="1"/>
    <n v="2009"/>
    <n v="2009"/>
    <n v="19561691"/>
    <n v="1"/>
    <x v="0"/>
    <s v="I"/>
    <n v="3"/>
    <n v="3"/>
    <n v="0"/>
    <n v="100"/>
  </r>
  <r>
    <x v="0"/>
    <x v="0"/>
    <s v="WA"/>
    <x v="1"/>
    <n v="2009"/>
    <n v="2009"/>
    <n v="500002983"/>
    <n v="1"/>
    <x v="0"/>
    <s v="I"/>
    <n v="11"/>
    <n v="11"/>
    <n v="0"/>
    <n v="969"/>
  </r>
  <r>
    <x v="0"/>
    <x v="1"/>
    <s v="WA"/>
    <x v="1"/>
    <n v="2009"/>
    <n v="2009"/>
    <n v="16450395"/>
    <n v="1"/>
    <x v="1"/>
    <s v="I"/>
    <n v="1"/>
    <n v="1"/>
    <n v="0"/>
    <n v="3"/>
  </r>
  <r>
    <x v="0"/>
    <x v="0"/>
    <s v="WA"/>
    <x v="1"/>
    <n v="2009"/>
    <n v="2009"/>
    <n v="15595138"/>
    <n v="2"/>
    <x v="0"/>
    <s v="I"/>
    <n v="53"/>
    <n v="26.5"/>
    <n v="0"/>
    <n v="106"/>
  </r>
  <r>
    <x v="0"/>
    <x v="0"/>
    <s v="WA"/>
    <x v="1"/>
    <n v="2009"/>
    <n v="2009"/>
    <n v="15599882"/>
    <n v="1"/>
    <x v="0"/>
    <s v="I"/>
    <n v="4"/>
    <n v="4"/>
    <n v="0"/>
    <n v="211"/>
  </r>
  <r>
    <x v="0"/>
    <x v="0"/>
    <s v="WA"/>
    <x v="1"/>
    <n v="2009"/>
    <n v="2009"/>
    <n v="19407139"/>
    <n v="1"/>
    <x v="0"/>
    <s v="I"/>
    <n v="3"/>
    <n v="3"/>
    <n v="0"/>
    <n v="10"/>
  </r>
  <r>
    <x v="0"/>
    <x v="0"/>
    <s v="WA"/>
    <x v="1"/>
    <n v="2009"/>
    <n v="2009"/>
    <n v="19326263"/>
    <n v="1"/>
    <x v="0"/>
    <s v="I"/>
    <n v="0"/>
    <n v="0"/>
    <n v="0"/>
    <n v="27"/>
  </r>
  <r>
    <x v="0"/>
    <x v="0"/>
    <s v="WA"/>
    <x v="1"/>
    <n v="2009"/>
    <n v="2009"/>
    <n v="500209991"/>
    <n v="1"/>
    <x v="0"/>
    <s v="I"/>
    <n v="13"/>
    <n v="13"/>
    <n v="0"/>
    <n v="88"/>
  </r>
  <r>
    <x v="0"/>
    <x v="0"/>
    <s v="WA"/>
    <x v="1"/>
    <n v="2009"/>
    <n v="2009"/>
    <n v="18905063"/>
    <n v="1"/>
    <x v="0"/>
    <s v="I"/>
    <n v="6"/>
    <n v="6"/>
    <n v="0"/>
    <n v="146"/>
  </r>
  <r>
    <x v="0"/>
    <x v="0"/>
    <s v="WA"/>
    <x v="1"/>
    <n v="2009"/>
    <n v="2009"/>
    <n v="431827215"/>
    <n v="1"/>
    <x v="0"/>
    <s v="I"/>
    <n v="2"/>
    <n v="2"/>
    <n v="0"/>
    <n v="10"/>
  </r>
  <r>
    <x v="0"/>
    <x v="1"/>
    <s v="WA"/>
    <x v="1"/>
    <n v="2009"/>
    <n v="2009"/>
    <n v="18915443"/>
    <n v="1"/>
    <x v="1"/>
    <s v="I"/>
    <n v="27"/>
    <n v="27"/>
    <n v="0"/>
    <n v="17"/>
  </r>
  <r>
    <x v="0"/>
    <x v="0"/>
    <s v="WA"/>
    <x v="1"/>
    <n v="2009"/>
    <n v="2009"/>
    <n v="500194638"/>
    <n v="2"/>
    <x v="0"/>
    <s v="I"/>
    <n v="39"/>
    <n v="19.5"/>
    <n v="0"/>
    <n v="158"/>
  </r>
  <r>
    <x v="0"/>
    <x v="0"/>
    <s v="WA"/>
    <x v="1"/>
    <n v="2009"/>
    <n v="2009"/>
    <n v="14136080"/>
    <n v="1"/>
    <x v="0"/>
    <s v="I"/>
    <n v="11"/>
    <n v="11"/>
    <n v="0"/>
    <n v="10"/>
  </r>
  <r>
    <x v="0"/>
    <x v="0"/>
    <s v="WA"/>
    <x v="1"/>
    <n v="2009"/>
    <n v="2009"/>
    <n v="18673365"/>
    <n v="3"/>
    <x v="0"/>
    <s v="I"/>
    <n v="90"/>
    <n v="30"/>
    <n v="0"/>
    <n v="2700"/>
  </r>
  <r>
    <x v="0"/>
    <x v="0"/>
    <s v="WA"/>
    <x v="1"/>
    <n v="2009"/>
    <n v="2009"/>
    <n v="19142215"/>
    <n v="1"/>
    <x v="0"/>
    <s v="I"/>
    <n v="29"/>
    <n v="29"/>
    <n v="0"/>
    <n v="90"/>
  </r>
  <r>
    <x v="0"/>
    <x v="0"/>
    <s v="WA"/>
    <x v="1"/>
    <n v="2009"/>
    <n v="2009"/>
    <n v="17492056"/>
    <n v="1"/>
    <x v="0"/>
    <s v="I"/>
    <n v="9"/>
    <n v="9"/>
    <n v="0"/>
    <n v="120"/>
  </r>
  <r>
    <x v="1"/>
    <x v="1"/>
    <s v="WA"/>
    <x v="1"/>
    <n v="2009"/>
    <n v="2009"/>
    <n v="500003455"/>
    <n v="2"/>
    <x v="1"/>
    <s v="I"/>
    <n v="38"/>
    <n v="19"/>
    <n v="0"/>
    <n v="61"/>
  </r>
  <r>
    <x v="0"/>
    <x v="0"/>
    <s v="WA"/>
    <x v="1"/>
    <n v="2009"/>
    <n v="2009"/>
    <n v="16627927"/>
    <n v="1"/>
    <x v="0"/>
    <s v="I"/>
    <n v="14"/>
    <n v="14"/>
    <n v="0"/>
    <n v="270"/>
  </r>
  <r>
    <x v="1"/>
    <x v="0"/>
    <s v="WA"/>
    <x v="1"/>
    <n v="2009"/>
    <n v="2009"/>
    <n v="500256321"/>
    <n v="1"/>
    <x v="0"/>
    <s v="I"/>
    <n v="48"/>
    <n v="48"/>
    <n v="0"/>
    <n v="345"/>
  </r>
  <r>
    <x v="0"/>
    <x v="0"/>
    <s v="WA"/>
    <x v="1"/>
    <n v="2009"/>
    <n v="2009"/>
    <n v="14812656"/>
    <n v="2"/>
    <x v="0"/>
    <s v="I"/>
    <n v="52"/>
    <n v="26"/>
    <n v="0"/>
    <n v="980"/>
  </r>
  <r>
    <x v="0"/>
    <x v="1"/>
    <s v="WA"/>
    <x v="1"/>
    <n v="2009"/>
    <n v="2009"/>
    <n v="15277817"/>
    <n v="2"/>
    <x v="1"/>
    <s v="I"/>
    <n v="56"/>
    <n v="28"/>
    <n v="0"/>
    <n v="70"/>
  </r>
  <r>
    <x v="0"/>
    <x v="0"/>
    <s v="WA"/>
    <x v="1"/>
    <n v="2009"/>
    <n v="2009"/>
    <n v="15277819"/>
    <n v="2"/>
    <x v="0"/>
    <s v="I"/>
    <n v="56"/>
    <n v="28"/>
    <n v="0"/>
    <n v="170"/>
  </r>
  <r>
    <x v="0"/>
    <x v="0"/>
    <s v="WA"/>
    <x v="1"/>
    <n v="2009"/>
    <n v="2009"/>
    <n v="14119734"/>
    <n v="1"/>
    <x v="0"/>
    <s v="I"/>
    <n v="14"/>
    <n v="14"/>
    <n v="0"/>
    <n v="10"/>
  </r>
  <r>
    <x v="0"/>
    <x v="1"/>
    <s v="WA"/>
    <x v="1"/>
    <n v="2009"/>
    <n v="2009"/>
    <n v="430444885"/>
    <n v="3"/>
    <x v="1"/>
    <s v="I"/>
    <n v="69"/>
    <n v="23"/>
    <n v="0"/>
    <n v="35"/>
  </r>
  <r>
    <x v="0"/>
    <x v="0"/>
    <s v="WA"/>
    <x v="1"/>
    <n v="2009"/>
    <n v="2009"/>
    <n v="19546801"/>
    <n v="2"/>
    <x v="0"/>
    <s v="I"/>
    <n v="57"/>
    <n v="28.5"/>
    <n v="0"/>
    <n v="352"/>
  </r>
  <r>
    <x v="1"/>
    <x v="0"/>
    <s v="WA"/>
    <x v="1"/>
    <n v="2009"/>
    <n v="2009"/>
    <n v="17810437"/>
    <n v="1"/>
    <x v="0"/>
    <s v="I"/>
    <n v="23"/>
    <n v="23"/>
    <n v="0"/>
    <n v="240"/>
  </r>
  <r>
    <x v="0"/>
    <x v="1"/>
    <s v="WA"/>
    <x v="1"/>
    <n v="2009"/>
    <n v="2009"/>
    <n v="19947019"/>
    <n v="1"/>
    <x v="1"/>
    <s v="I"/>
    <n v="7"/>
    <n v="7"/>
    <n v="0"/>
    <n v="19"/>
  </r>
  <r>
    <x v="0"/>
    <x v="0"/>
    <s v="WA"/>
    <x v="1"/>
    <n v="2009"/>
    <n v="2009"/>
    <n v="19856033"/>
    <n v="1"/>
    <x v="0"/>
    <s v="I"/>
    <n v="60"/>
    <n v="60"/>
    <n v="0"/>
    <n v="100"/>
  </r>
  <r>
    <x v="0"/>
    <x v="0"/>
    <s v="WA"/>
    <x v="1"/>
    <n v="2009"/>
    <n v="2009"/>
    <n v="18686539"/>
    <n v="1"/>
    <x v="0"/>
    <s v="I"/>
    <n v="25"/>
    <n v="25"/>
    <n v="0"/>
    <n v="160"/>
  </r>
  <r>
    <x v="0"/>
    <x v="0"/>
    <s v="WA"/>
    <x v="1"/>
    <n v="2009"/>
    <n v="2009"/>
    <n v="19576169"/>
    <n v="1"/>
    <x v="0"/>
    <s v="I"/>
    <n v="0"/>
    <n v="0"/>
    <n v="0"/>
    <n v="580"/>
  </r>
  <r>
    <x v="0"/>
    <x v="1"/>
    <s v="WA"/>
    <x v="1"/>
    <n v="2009"/>
    <n v="2009"/>
    <n v="500042944"/>
    <n v="1"/>
    <x v="1"/>
    <s v="I"/>
    <n v="11"/>
    <n v="11"/>
    <n v="0"/>
    <n v="12"/>
  </r>
  <r>
    <x v="0"/>
    <x v="1"/>
    <s v="WA"/>
    <x v="1"/>
    <n v="2009"/>
    <n v="2009"/>
    <n v="19022831"/>
    <n v="3"/>
    <x v="1"/>
    <s v="I"/>
    <n v="91"/>
    <n v="30.333333333333332"/>
    <n v="0"/>
    <n v="146"/>
  </r>
  <r>
    <x v="0"/>
    <x v="0"/>
    <s v="WA"/>
    <x v="1"/>
    <n v="2009"/>
    <n v="2009"/>
    <n v="18685199"/>
    <n v="1"/>
    <x v="0"/>
    <s v="I"/>
    <n v="1"/>
    <n v="1"/>
    <n v="0"/>
    <n v="30"/>
  </r>
  <r>
    <x v="0"/>
    <x v="1"/>
    <s v="WA"/>
    <x v="1"/>
    <n v="2009"/>
    <n v="2009"/>
    <n v="500068317"/>
    <n v="2"/>
    <x v="1"/>
    <s v="I"/>
    <n v="58"/>
    <n v="29"/>
    <n v="0"/>
    <n v="43"/>
  </r>
  <r>
    <x v="0"/>
    <x v="1"/>
    <s v="WA"/>
    <x v="1"/>
    <n v="2009"/>
    <n v="2009"/>
    <n v="18050774"/>
    <n v="7"/>
    <x v="1"/>
    <s v="I"/>
    <n v="201"/>
    <n v="28.714285714285715"/>
    <n v="0"/>
    <n v="21"/>
  </r>
  <r>
    <x v="0"/>
    <x v="0"/>
    <s v="WA"/>
    <x v="1"/>
    <n v="2009"/>
    <n v="2009"/>
    <n v="500001323"/>
    <n v="2"/>
    <x v="0"/>
    <s v="I"/>
    <n v="38"/>
    <n v="19"/>
    <n v="0"/>
    <n v="609"/>
  </r>
  <r>
    <x v="0"/>
    <x v="0"/>
    <s v="WA"/>
    <x v="1"/>
    <n v="2009"/>
    <n v="2009"/>
    <n v="15593092"/>
    <n v="1"/>
    <x v="0"/>
    <s v="I"/>
    <n v="13"/>
    <n v="13"/>
    <n v="0"/>
    <n v="31"/>
  </r>
  <r>
    <x v="0"/>
    <x v="1"/>
    <s v="WA"/>
    <x v="1"/>
    <n v="2009"/>
    <n v="2009"/>
    <n v="16883080"/>
    <n v="2"/>
    <x v="1"/>
    <s v="I"/>
    <n v="41"/>
    <n v="20.5"/>
    <n v="0"/>
    <n v="39"/>
  </r>
  <r>
    <x v="0"/>
    <x v="0"/>
    <s v="WA"/>
    <x v="1"/>
    <n v="2009"/>
    <n v="2009"/>
    <n v="17808088"/>
    <n v="1"/>
    <x v="0"/>
    <s v="I"/>
    <n v="3"/>
    <n v="3"/>
    <n v="0"/>
    <n v="230"/>
  </r>
  <r>
    <x v="0"/>
    <x v="1"/>
    <s v="WA"/>
    <x v="1"/>
    <n v="2009"/>
    <n v="2009"/>
    <n v="15405515"/>
    <n v="3"/>
    <x v="1"/>
    <s v="I"/>
    <n v="80"/>
    <n v="26.666666666666668"/>
    <n v="0"/>
    <n v="85"/>
  </r>
  <r>
    <x v="0"/>
    <x v="1"/>
    <s v="WA"/>
    <x v="1"/>
    <n v="2009"/>
    <n v="2009"/>
    <n v="379814469"/>
    <n v="5"/>
    <x v="1"/>
    <s v="I"/>
    <n v="131"/>
    <n v="26.2"/>
    <n v="0"/>
    <n v="25"/>
  </r>
  <r>
    <x v="1"/>
    <x v="1"/>
    <s v="WA"/>
    <x v="1"/>
    <n v="2009"/>
    <n v="2009"/>
    <n v="500022907"/>
    <n v="2"/>
    <x v="1"/>
    <s v="I"/>
    <n v="58"/>
    <n v="29"/>
    <n v="0"/>
    <n v="6"/>
  </r>
  <r>
    <x v="0"/>
    <x v="1"/>
    <s v="WA"/>
    <x v="1"/>
    <n v="2009"/>
    <n v="2009"/>
    <n v="15977095"/>
    <n v="2"/>
    <x v="1"/>
    <s v="I"/>
    <n v="47"/>
    <n v="23.5"/>
    <n v="0"/>
    <n v="20"/>
  </r>
  <r>
    <x v="0"/>
    <x v="1"/>
    <s v="WA"/>
    <x v="1"/>
    <n v="2009"/>
    <n v="2009"/>
    <n v="500078704"/>
    <n v="1"/>
    <x v="1"/>
    <s v="I"/>
    <n v="6"/>
    <n v="6"/>
    <n v="0"/>
    <n v="1"/>
  </r>
  <r>
    <x v="0"/>
    <x v="0"/>
    <s v="WA"/>
    <x v="1"/>
    <n v="2009"/>
    <n v="2009"/>
    <n v="15006499"/>
    <n v="1"/>
    <x v="0"/>
    <s v="I"/>
    <n v="10"/>
    <n v="10"/>
    <n v="0"/>
    <n v="19"/>
  </r>
  <r>
    <x v="0"/>
    <x v="1"/>
    <s v="WA"/>
    <x v="1"/>
    <n v="2009"/>
    <n v="2009"/>
    <n v="15945627"/>
    <n v="4"/>
    <x v="1"/>
    <s v="I"/>
    <n v="120"/>
    <n v="30"/>
    <n v="0"/>
    <n v="17"/>
  </r>
  <r>
    <x v="0"/>
    <x v="1"/>
    <s v="WA"/>
    <x v="1"/>
    <n v="2009"/>
    <n v="2009"/>
    <n v="16539779"/>
    <n v="7"/>
    <x v="1"/>
    <s v="I"/>
    <n v="206"/>
    <n v="29.428571428571427"/>
    <n v="0"/>
    <n v="26"/>
  </r>
  <r>
    <x v="0"/>
    <x v="0"/>
    <s v="WA"/>
    <x v="1"/>
    <n v="2009"/>
    <n v="2009"/>
    <n v="18897827"/>
    <n v="1"/>
    <x v="0"/>
    <s v="I"/>
    <n v="25"/>
    <n v="25"/>
    <n v="0"/>
    <n v="70"/>
  </r>
  <r>
    <x v="0"/>
    <x v="0"/>
    <s v="WA"/>
    <x v="1"/>
    <n v="2009"/>
    <n v="2009"/>
    <n v="14911640"/>
    <n v="2"/>
    <x v="0"/>
    <s v="I"/>
    <n v="54"/>
    <n v="27"/>
    <n v="0"/>
    <n v="80"/>
  </r>
  <r>
    <x v="0"/>
    <x v="1"/>
    <s v="WA"/>
    <x v="1"/>
    <n v="2009"/>
    <n v="2009"/>
    <n v="14914323"/>
    <n v="4"/>
    <x v="1"/>
    <s v="I"/>
    <n v="118"/>
    <n v="29.5"/>
    <n v="0"/>
    <n v="52"/>
  </r>
  <r>
    <x v="0"/>
    <x v="0"/>
    <s v="WA"/>
    <x v="1"/>
    <n v="2009"/>
    <n v="2009"/>
    <n v="14576305"/>
    <n v="1"/>
    <x v="0"/>
    <s v="I"/>
    <n v="13"/>
    <n v="13"/>
    <n v="0"/>
    <n v="1"/>
  </r>
  <r>
    <x v="0"/>
    <x v="0"/>
    <s v="WA"/>
    <x v="1"/>
    <n v="2009"/>
    <n v="2009"/>
    <n v="19562313"/>
    <n v="1"/>
    <x v="0"/>
    <s v="I"/>
    <n v="29"/>
    <n v="29"/>
    <n v="0"/>
    <n v="210"/>
  </r>
  <r>
    <x v="1"/>
    <x v="0"/>
    <s v="WA"/>
    <x v="1"/>
    <n v="2009"/>
    <n v="2009"/>
    <n v="19639501"/>
    <n v="1"/>
    <x v="0"/>
    <s v="I"/>
    <n v="8"/>
    <n v="8"/>
    <n v="0"/>
    <n v="1220"/>
  </r>
  <r>
    <x v="0"/>
    <x v="0"/>
    <s v="WA"/>
    <x v="1"/>
    <n v="2009"/>
    <n v="2009"/>
    <n v="19908565"/>
    <n v="1"/>
    <x v="0"/>
    <s v="I"/>
    <n v="28"/>
    <n v="28"/>
    <n v="0"/>
    <n v="200"/>
  </r>
  <r>
    <x v="0"/>
    <x v="1"/>
    <s v="WA"/>
    <x v="1"/>
    <n v="2009"/>
    <n v="2009"/>
    <n v="500091799"/>
    <n v="3"/>
    <x v="1"/>
    <s v="I"/>
    <n v="90"/>
    <n v="30"/>
    <n v="0"/>
    <n v="39"/>
  </r>
  <r>
    <x v="0"/>
    <x v="0"/>
    <s v="WA"/>
    <x v="1"/>
    <n v="2009"/>
    <n v="2009"/>
    <n v="18949523"/>
    <n v="1"/>
    <x v="0"/>
    <s v="I"/>
    <n v="0"/>
    <n v="0"/>
    <n v="0"/>
    <n v="11"/>
  </r>
  <r>
    <x v="0"/>
    <x v="1"/>
    <s v="WA"/>
    <x v="1"/>
    <n v="2009"/>
    <n v="2009"/>
    <n v="19299441"/>
    <n v="1"/>
    <x v="1"/>
    <s v="I"/>
    <n v="10"/>
    <n v="10"/>
    <n v="0"/>
    <n v="5"/>
  </r>
  <r>
    <x v="0"/>
    <x v="0"/>
    <s v="WA"/>
    <x v="1"/>
    <n v="2009"/>
    <n v="2009"/>
    <n v="19554675"/>
    <n v="1"/>
    <x v="0"/>
    <s v="I"/>
    <n v="0"/>
    <n v="0"/>
    <n v="0"/>
    <n v="2"/>
  </r>
  <r>
    <x v="0"/>
    <x v="0"/>
    <s v="WA"/>
    <x v="1"/>
    <n v="2009"/>
    <n v="2009"/>
    <n v="19351639"/>
    <n v="4"/>
    <x v="0"/>
    <s v="I"/>
    <n v="119"/>
    <n v="29.75"/>
    <n v="0"/>
    <n v="450"/>
  </r>
  <r>
    <x v="0"/>
    <x v="0"/>
    <s v="WA"/>
    <x v="1"/>
    <n v="2009"/>
    <n v="2009"/>
    <n v="19011059"/>
    <n v="1"/>
    <x v="0"/>
    <s v="I"/>
    <n v="0"/>
    <n v="0"/>
    <n v="0"/>
    <n v="10"/>
  </r>
  <r>
    <x v="0"/>
    <x v="0"/>
    <s v="WA"/>
    <x v="1"/>
    <n v="2009"/>
    <n v="2009"/>
    <n v="18333412"/>
    <n v="2"/>
    <x v="0"/>
    <s v="I"/>
    <n v="47"/>
    <n v="23.5"/>
    <n v="0"/>
    <n v="413"/>
  </r>
  <r>
    <x v="0"/>
    <x v="1"/>
    <s v="WA"/>
    <x v="1"/>
    <n v="2009"/>
    <n v="2009"/>
    <n v="18722470"/>
    <n v="4"/>
    <x v="1"/>
    <s v="I"/>
    <n v="110"/>
    <n v="27.5"/>
    <n v="0"/>
    <n v="45"/>
  </r>
  <r>
    <x v="0"/>
    <x v="0"/>
    <s v="WA"/>
    <x v="1"/>
    <n v="2009"/>
    <n v="2009"/>
    <n v="16454932"/>
    <n v="1"/>
    <x v="0"/>
    <s v="I"/>
    <n v="5"/>
    <n v="5"/>
    <n v="0"/>
    <n v="174"/>
  </r>
  <r>
    <x v="0"/>
    <x v="0"/>
    <s v="WA"/>
    <x v="1"/>
    <n v="2009"/>
    <n v="2009"/>
    <n v="18960093"/>
    <n v="1"/>
    <x v="0"/>
    <s v="I"/>
    <n v="0"/>
    <n v="0"/>
    <n v="0"/>
    <n v="20"/>
  </r>
  <r>
    <x v="0"/>
    <x v="0"/>
    <s v="WA"/>
    <x v="1"/>
    <n v="2009"/>
    <n v="2009"/>
    <n v="500190743"/>
    <n v="2"/>
    <x v="0"/>
    <s v="I"/>
    <n v="51"/>
    <n v="25.5"/>
    <n v="0"/>
    <n v="156"/>
  </r>
  <r>
    <x v="0"/>
    <x v="0"/>
    <s v="WA"/>
    <x v="1"/>
    <n v="2009"/>
    <n v="2009"/>
    <n v="500233736"/>
    <n v="1"/>
    <x v="0"/>
    <s v="I"/>
    <n v="7"/>
    <n v="7"/>
    <n v="0"/>
    <n v="40"/>
  </r>
  <r>
    <x v="0"/>
    <x v="0"/>
    <s v="WA"/>
    <x v="1"/>
    <n v="2009"/>
    <n v="2009"/>
    <n v="18149098"/>
    <n v="1"/>
    <x v="0"/>
    <s v="I"/>
    <n v="0"/>
    <n v="0"/>
    <n v="0"/>
    <n v="50"/>
  </r>
  <r>
    <x v="0"/>
    <x v="0"/>
    <s v="WA"/>
    <x v="1"/>
    <n v="2009"/>
    <n v="2009"/>
    <n v="18352453"/>
    <n v="1"/>
    <x v="0"/>
    <s v="I"/>
    <n v="0"/>
    <n v="0"/>
    <n v="0"/>
    <n v="60"/>
  </r>
  <r>
    <x v="0"/>
    <x v="1"/>
    <s v="WA"/>
    <x v="1"/>
    <n v="2009"/>
    <n v="2009"/>
    <n v="500241812"/>
    <n v="1"/>
    <x v="1"/>
    <s v="I"/>
    <n v="0"/>
    <n v="0"/>
    <n v="0"/>
    <n v="14"/>
  </r>
  <r>
    <x v="0"/>
    <x v="1"/>
    <s v="WA"/>
    <x v="1"/>
    <n v="2009"/>
    <n v="2009"/>
    <n v="500241940"/>
    <n v="2"/>
    <x v="1"/>
    <s v="I"/>
    <n v="60"/>
    <n v="30"/>
    <n v="0"/>
    <n v="53"/>
  </r>
  <r>
    <x v="0"/>
    <x v="0"/>
    <s v="WA"/>
    <x v="1"/>
    <n v="2009"/>
    <n v="2009"/>
    <n v="500127643"/>
    <n v="4"/>
    <x v="0"/>
    <s v="I"/>
    <n v="101"/>
    <n v="25.25"/>
    <n v="0"/>
    <n v="87"/>
  </r>
  <r>
    <x v="0"/>
    <x v="0"/>
    <s v="WA"/>
    <x v="1"/>
    <n v="2009"/>
    <n v="2009"/>
    <n v="17364385"/>
    <n v="2"/>
    <x v="0"/>
    <s v="I"/>
    <n v="41"/>
    <n v="20.5"/>
    <n v="0"/>
    <n v="807"/>
  </r>
  <r>
    <x v="0"/>
    <x v="0"/>
    <s v="WA"/>
    <x v="1"/>
    <n v="2009"/>
    <n v="2009"/>
    <n v="500216588"/>
    <n v="5"/>
    <x v="0"/>
    <s v="I"/>
    <n v="150"/>
    <n v="30"/>
    <n v="0"/>
    <n v="285"/>
  </r>
  <r>
    <x v="0"/>
    <x v="0"/>
    <s v="WA"/>
    <x v="1"/>
    <n v="2009"/>
    <n v="2009"/>
    <n v="19605631"/>
    <n v="1"/>
    <x v="0"/>
    <s v="I"/>
    <n v="2"/>
    <n v="2"/>
    <n v="0"/>
    <n v="10"/>
  </r>
  <r>
    <x v="0"/>
    <x v="0"/>
    <s v="WA"/>
    <x v="1"/>
    <n v="2009"/>
    <n v="2009"/>
    <n v="500119795"/>
    <n v="4"/>
    <x v="0"/>
    <s v="I"/>
    <n v="98"/>
    <n v="24.5"/>
    <n v="0"/>
    <n v="44"/>
  </r>
  <r>
    <x v="0"/>
    <x v="1"/>
    <s v="WA"/>
    <x v="1"/>
    <n v="2009"/>
    <n v="2009"/>
    <n v="500099476"/>
    <n v="2"/>
    <x v="1"/>
    <s v="I"/>
    <n v="46"/>
    <n v="23"/>
    <n v="0"/>
    <n v="14"/>
  </r>
  <r>
    <x v="0"/>
    <x v="0"/>
    <s v="WA"/>
    <x v="1"/>
    <n v="2009"/>
    <n v="2009"/>
    <n v="500128837"/>
    <n v="5"/>
    <x v="0"/>
    <s v="I"/>
    <n v="126"/>
    <n v="25.2"/>
    <n v="0"/>
    <n v="366"/>
  </r>
  <r>
    <x v="0"/>
    <x v="0"/>
    <s v="WA"/>
    <x v="1"/>
    <n v="2009"/>
    <n v="2009"/>
    <n v="16332295"/>
    <n v="2"/>
    <x v="0"/>
    <s v="I"/>
    <n v="64"/>
    <n v="32"/>
    <n v="0"/>
    <n v="40"/>
  </r>
  <r>
    <x v="0"/>
    <x v="0"/>
    <s v="WA"/>
    <x v="1"/>
    <n v="2009"/>
    <n v="2009"/>
    <n v="500153554"/>
    <n v="1"/>
    <x v="0"/>
    <s v="I"/>
    <n v="0"/>
    <n v="0"/>
    <n v="0"/>
    <n v="5"/>
  </r>
  <r>
    <x v="0"/>
    <x v="1"/>
    <s v="WA"/>
    <x v="1"/>
    <n v="2009"/>
    <n v="2009"/>
    <n v="500213346"/>
    <n v="1"/>
    <x v="1"/>
    <s v="I"/>
    <n v="4"/>
    <n v="4"/>
    <n v="0"/>
    <n v="5"/>
  </r>
  <r>
    <x v="0"/>
    <x v="1"/>
    <s v="WA"/>
    <x v="1"/>
    <n v="2009"/>
    <n v="2009"/>
    <n v="500074647"/>
    <n v="2"/>
    <x v="1"/>
    <s v="I"/>
    <n v="62"/>
    <n v="31"/>
    <n v="0"/>
    <n v="21"/>
  </r>
  <r>
    <x v="0"/>
    <x v="1"/>
    <s v="WA"/>
    <x v="1"/>
    <n v="2009"/>
    <n v="2009"/>
    <n v="500223175"/>
    <n v="6"/>
    <x v="1"/>
    <s v="I"/>
    <n v="170"/>
    <n v="28.333333333333336"/>
    <n v="0"/>
    <n v="22"/>
  </r>
  <r>
    <x v="0"/>
    <x v="1"/>
    <s v="WA"/>
    <x v="1"/>
    <n v="2009"/>
    <n v="2009"/>
    <n v="446348829"/>
    <n v="1"/>
    <x v="1"/>
    <s v="I"/>
    <n v="0"/>
    <n v="0"/>
    <n v="0"/>
    <n v="8"/>
  </r>
  <r>
    <x v="0"/>
    <x v="0"/>
    <s v="WA"/>
    <x v="1"/>
    <n v="2009"/>
    <n v="2009"/>
    <n v="500144912"/>
    <n v="1"/>
    <x v="0"/>
    <s v="I"/>
    <n v="1"/>
    <n v="1"/>
    <n v="0"/>
    <n v="40"/>
  </r>
  <r>
    <x v="0"/>
    <x v="1"/>
    <s v="WA"/>
    <x v="1"/>
    <n v="2009"/>
    <n v="2009"/>
    <n v="446343389"/>
    <n v="1"/>
    <x v="1"/>
    <s v="I"/>
    <n v="27"/>
    <n v="27"/>
    <n v="0"/>
    <n v="1"/>
  </r>
  <r>
    <x v="0"/>
    <x v="0"/>
    <s v="WA"/>
    <x v="1"/>
    <n v="2009"/>
    <n v="2009"/>
    <n v="16121689"/>
    <n v="3"/>
    <x v="0"/>
    <s v="I"/>
    <n v="64"/>
    <n v="21.333333333333332"/>
    <n v="0"/>
    <n v="147"/>
  </r>
  <r>
    <x v="0"/>
    <x v="0"/>
    <s v="WA"/>
    <x v="1"/>
    <n v="2009"/>
    <n v="2009"/>
    <n v="14879322"/>
    <n v="1"/>
    <x v="0"/>
    <s v="I"/>
    <n v="34"/>
    <n v="34"/>
    <n v="0"/>
    <n v="50"/>
  </r>
  <r>
    <x v="0"/>
    <x v="0"/>
    <s v="WA"/>
    <x v="1"/>
    <n v="2009"/>
    <n v="2009"/>
    <n v="14948709"/>
    <n v="1"/>
    <x v="0"/>
    <s v="I"/>
    <n v="10"/>
    <n v="10"/>
    <n v="0"/>
    <n v="10"/>
  </r>
  <r>
    <x v="0"/>
    <x v="0"/>
    <s v="WA"/>
    <x v="1"/>
    <n v="2009"/>
    <n v="2009"/>
    <n v="14561241"/>
    <n v="1"/>
    <x v="0"/>
    <s v="I"/>
    <n v="6"/>
    <n v="6"/>
    <n v="0"/>
    <n v="56"/>
  </r>
  <r>
    <x v="1"/>
    <x v="0"/>
    <s v="WA"/>
    <x v="1"/>
    <n v="2009"/>
    <n v="2010"/>
    <n v="19962476"/>
    <n v="8"/>
    <x v="2"/>
    <s v="I"/>
    <n v="240"/>
    <n v="30"/>
    <n v="0"/>
    <n v="74377"/>
  </r>
  <r>
    <x v="1"/>
    <x v="0"/>
    <s v="WA"/>
    <x v="1"/>
    <n v="2009"/>
    <n v="2010"/>
    <n v="19962572"/>
    <n v="4"/>
    <x v="2"/>
    <s v="I"/>
    <n v="120"/>
    <n v="30"/>
    <n v="0"/>
    <n v="314514"/>
  </r>
  <r>
    <x v="1"/>
    <x v="0"/>
    <s v="WA"/>
    <x v="1"/>
    <n v="2009"/>
    <n v="2010"/>
    <n v="16744145"/>
    <n v="7"/>
    <x v="2"/>
    <s v="I"/>
    <n v="211"/>
    <n v="30.142857142857142"/>
    <n v="0"/>
    <n v="205176"/>
  </r>
  <r>
    <x v="0"/>
    <x v="0"/>
    <s v="WA"/>
    <x v="1"/>
    <n v="2009"/>
    <n v="2009"/>
    <n v="500039336"/>
    <n v="1"/>
    <x v="0"/>
    <s v="I"/>
    <n v="0"/>
    <n v="0"/>
    <n v="0"/>
    <n v="119"/>
  </r>
  <r>
    <x v="0"/>
    <x v="1"/>
    <s v="WA"/>
    <x v="1"/>
    <n v="2009"/>
    <n v="2009"/>
    <n v="500042465"/>
    <n v="1"/>
    <x v="1"/>
    <s v="I"/>
    <n v="0"/>
    <n v="0"/>
    <n v="0"/>
    <n v="8"/>
  </r>
  <r>
    <x v="0"/>
    <x v="0"/>
    <s v="WA"/>
    <x v="1"/>
    <n v="2009"/>
    <n v="2009"/>
    <n v="14913836"/>
    <n v="1"/>
    <x v="0"/>
    <s v="I"/>
    <n v="32"/>
    <n v="32"/>
    <n v="0"/>
    <n v="10"/>
  </r>
  <r>
    <x v="0"/>
    <x v="0"/>
    <s v="WA"/>
    <x v="1"/>
    <n v="2009"/>
    <n v="2009"/>
    <n v="500066813"/>
    <n v="1"/>
    <x v="0"/>
    <s v="I"/>
    <n v="7"/>
    <n v="7"/>
    <n v="0"/>
    <n v="150"/>
  </r>
  <r>
    <x v="0"/>
    <x v="0"/>
    <s v="WA"/>
    <x v="1"/>
    <n v="2009"/>
    <n v="2009"/>
    <n v="14151936"/>
    <n v="1"/>
    <x v="0"/>
    <s v="I"/>
    <n v="6"/>
    <n v="6"/>
    <n v="0"/>
    <n v="1"/>
  </r>
  <r>
    <x v="0"/>
    <x v="1"/>
    <s v="WA"/>
    <x v="1"/>
    <n v="2009"/>
    <n v="2009"/>
    <n v="16199538"/>
    <n v="3"/>
    <x v="1"/>
    <s v="I"/>
    <n v="62"/>
    <n v="20.666666666666664"/>
    <n v="0"/>
    <n v="16"/>
  </r>
  <r>
    <x v="0"/>
    <x v="1"/>
    <s v="WA"/>
    <x v="1"/>
    <n v="2009"/>
    <n v="2009"/>
    <n v="436406477"/>
    <n v="4"/>
    <x v="1"/>
    <s v="I"/>
    <n v="101"/>
    <n v="25.25"/>
    <n v="0"/>
    <n v="12"/>
  </r>
  <r>
    <x v="0"/>
    <x v="1"/>
    <s v="WA"/>
    <x v="1"/>
    <n v="2009"/>
    <n v="2009"/>
    <n v="437788849"/>
    <n v="1"/>
    <x v="1"/>
    <s v="I"/>
    <n v="9"/>
    <n v="9"/>
    <n v="0"/>
    <n v="7"/>
  </r>
  <r>
    <x v="0"/>
    <x v="0"/>
    <s v="WA"/>
    <x v="1"/>
    <n v="2009"/>
    <n v="2009"/>
    <n v="500232971"/>
    <n v="3"/>
    <x v="0"/>
    <s v="I"/>
    <n v="79"/>
    <n v="26.333333333333336"/>
    <n v="0"/>
    <n v="348"/>
  </r>
  <r>
    <x v="0"/>
    <x v="1"/>
    <s v="WA"/>
    <x v="1"/>
    <n v="2009"/>
    <n v="2009"/>
    <n v="19676523"/>
    <n v="1"/>
    <x v="1"/>
    <s v="I"/>
    <n v="32"/>
    <n v="32"/>
    <n v="0"/>
    <n v="95"/>
  </r>
  <r>
    <x v="0"/>
    <x v="0"/>
    <s v="WA"/>
    <x v="1"/>
    <n v="2009"/>
    <n v="2009"/>
    <n v="16162488"/>
    <n v="1"/>
    <x v="0"/>
    <s v="I"/>
    <n v="4"/>
    <n v="4"/>
    <n v="0"/>
    <n v="37"/>
  </r>
  <r>
    <x v="0"/>
    <x v="0"/>
    <s v="WA"/>
    <x v="1"/>
    <n v="2009"/>
    <n v="2009"/>
    <n v="19537329"/>
    <n v="2"/>
    <x v="0"/>
    <s v="I"/>
    <n v="62"/>
    <n v="31"/>
    <n v="0"/>
    <n v="737"/>
  </r>
  <r>
    <x v="0"/>
    <x v="1"/>
    <s v="WA"/>
    <x v="1"/>
    <n v="2009"/>
    <n v="2009"/>
    <n v="16179106"/>
    <n v="3"/>
    <x v="1"/>
    <s v="I"/>
    <n v="94"/>
    <n v="31.333333333333332"/>
    <n v="0"/>
    <n v="21"/>
  </r>
  <r>
    <x v="0"/>
    <x v="0"/>
    <s v="WA"/>
    <x v="1"/>
    <n v="2009"/>
    <n v="2009"/>
    <n v="17322233"/>
    <n v="1"/>
    <x v="0"/>
    <s v="I"/>
    <n v="8"/>
    <n v="8"/>
    <n v="0"/>
    <n v="531"/>
  </r>
  <r>
    <x v="0"/>
    <x v="1"/>
    <s v="WA"/>
    <x v="1"/>
    <n v="2009"/>
    <n v="2009"/>
    <n v="500227898"/>
    <n v="6"/>
    <x v="1"/>
    <s v="I"/>
    <n v="176"/>
    <n v="29.333333333333336"/>
    <n v="0"/>
    <n v="32"/>
  </r>
  <r>
    <x v="0"/>
    <x v="1"/>
    <s v="WA"/>
    <x v="1"/>
    <n v="2009"/>
    <n v="2009"/>
    <n v="369878419"/>
    <n v="1"/>
    <x v="1"/>
    <s v="I"/>
    <n v="31"/>
    <n v="31"/>
    <n v="0"/>
    <n v="1"/>
  </r>
  <r>
    <x v="0"/>
    <x v="0"/>
    <s v="WA"/>
    <x v="1"/>
    <n v="2009"/>
    <n v="2009"/>
    <n v="19249526"/>
    <n v="1"/>
    <x v="0"/>
    <s v="I"/>
    <n v="15"/>
    <n v="15"/>
    <n v="0"/>
    <n v="189"/>
  </r>
  <r>
    <x v="0"/>
    <x v="0"/>
    <s v="WA"/>
    <x v="1"/>
    <n v="2009"/>
    <n v="2009"/>
    <n v="19251842"/>
    <n v="1"/>
    <x v="0"/>
    <s v="I"/>
    <n v="4"/>
    <n v="4"/>
    <n v="0"/>
    <n v="119"/>
  </r>
  <r>
    <x v="0"/>
    <x v="0"/>
    <s v="WA"/>
    <x v="1"/>
    <n v="2009"/>
    <n v="2009"/>
    <n v="500155556"/>
    <n v="3"/>
    <x v="0"/>
    <s v="I"/>
    <n v="64"/>
    <n v="21.333333333333332"/>
    <n v="0"/>
    <n v="200"/>
  </r>
  <r>
    <x v="0"/>
    <x v="0"/>
    <s v="WA"/>
    <x v="1"/>
    <n v="2009"/>
    <n v="2009"/>
    <n v="18330517"/>
    <n v="4"/>
    <x v="0"/>
    <s v="I"/>
    <n v="120"/>
    <n v="30"/>
    <n v="0"/>
    <n v="660"/>
  </r>
  <r>
    <x v="0"/>
    <x v="1"/>
    <s v="WA"/>
    <x v="1"/>
    <n v="2009"/>
    <n v="2009"/>
    <n v="421804868"/>
    <n v="1"/>
    <x v="1"/>
    <s v="I"/>
    <n v="0"/>
    <n v="0"/>
    <n v="0"/>
    <n v="5"/>
  </r>
  <r>
    <x v="0"/>
    <x v="0"/>
    <s v="WA"/>
    <x v="1"/>
    <n v="2009"/>
    <n v="2009"/>
    <n v="18412951"/>
    <n v="1"/>
    <x v="0"/>
    <s v="I"/>
    <n v="31"/>
    <n v="31"/>
    <n v="0"/>
    <n v="300"/>
  </r>
  <r>
    <x v="0"/>
    <x v="1"/>
    <s v="WA"/>
    <x v="1"/>
    <n v="2009"/>
    <n v="2009"/>
    <n v="18718943"/>
    <n v="3"/>
    <x v="1"/>
    <s v="I"/>
    <n v="92"/>
    <n v="30.666666666666668"/>
    <n v="0"/>
    <n v="20"/>
  </r>
  <r>
    <x v="0"/>
    <x v="1"/>
    <s v="WA"/>
    <x v="1"/>
    <n v="2009"/>
    <n v="2009"/>
    <n v="18700206"/>
    <n v="1"/>
    <x v="1"/>
    <s v="I"/>
    <n v="5"/>
    <n v="5"/>
    <n v="0"/>
    <n v="4"/>
  </r>
  <r>
    <x v="0"/>
    <x v="1"/>
    <s v="WA"/>
    <x v="1"/>
    <n v="2009"/>
    <n v="2009"/>
    <n v="500022043"/>
    <n v="1"/>
    <x v="1"/>
    <s v="I"/>
    <n v="24"/>
    <n v="24"/>
    <n v="0"/>
    <n v="2"/>
  </r>
  <r>
    <x v="0"/>
    <x v="1"/>
    <s v="WA"/>
    <x v="1"/>
    <n v="2009"/>
    <n v="2009"/>
    <n v="500025449"/>
    <n v="1"/>
    <x v="1"/>
    <s v="I"/>
    <n v="4"/>
    <n v="4"/>
    <n v="0"/>
    <n v="2"/>
  </r>
  <r>
    <x v="0"/>
    <x v="1"/>
    <s v="WA"/>
    <x v="1"/>
    <n v="2009"/>
    <n v="2009"/>
    <n v="18811785"/>
    <n v="1"/>
    <x v="1"/>
    <s v="I"/>
    <n v="4"/>
    <n v="4"/>
    <n v="0"/>
    <n v="2"/>
  </r>
  <r>
    <x v="0"/>
    <x v="1"/>
    <s v="WA"/>
    <x v="1"/>
    <n v="2009"/>
    <n v="2009"/>
    <n v="500036345"/>
    <n v="1"/>
    <x v="1"/>
    <s v="I"/>
    <n v="4"/>
    <n v="4"/>
    <n v="0"/>
    <n v="4"/>
  </r>
  <r>
    <x v="0"/>
    <x v="1"/>
    <s v="WA"/>
    <x v="1"/>
    <n v="2009"/>
    <n v="2009"/>
    <n v="500145001"/>
    <n v="1"/>
    <x v="1"/>
    <s v="I"/>
    <n v="31"/>
    <n v="31"/>
    <n v="0"/>
    <n v="3"/>
  </r>
  <r>
    <x v="0"/>
    <x v="0"/>
    <s v="WA"/>
    <x v="1"/>
    <n v="2009"/>
    <n v="2009"/>
    <n v="14939834"/>
    <n v="1"/>
    <x v="0"/>
    <s v="I"/>
    <n v="12"/>
    <n v="12"/>
    <n v="0"/>
    <n v="42"/>
  </r>
  <r>
    <x v="0"/>
    <x v="0"/>
    <s v="WA"/>
    <x v="1"/>
    <n v="2009"/>
    <n v="2009"/>
    <n v="17918387"/>
    <n v="1"/>
    <x v="0"/>
    <s v="I"/>
    <n v="1"/>
    <n v="1"/>
    <n v="0"/>
    <n v="30"/>
  </r>
  <r>
    <x v="0"/>
    <x v="1"/>
    <s v="WA"/>
    <x v="1"/>
    <n v="2009"/>
    <n v="2009"/>
    <n v="16422057"/>
    <n v="1"/>
    <x v="1"/>
    <s v="I"/>
    <n v="4"/>
    <n v="4"/>
    <n v="0"/>
    <n v="2"/>
  </r>
  <r>
    <x v="0"/>
    <x v="0"/>
    <s v="WA"/>
    <x v="1"/>
    <n v="2009"/>
    <n v="2009"/>
    <n v="16127819"/>
    <n v="1"/>
    <x v="0"/>
    <s v="I"/>
    <n v="24"/>
    <n v="24"/>
    <n v="0"/>
    <n v="190"/>
  </r>
  <r>
    <x v="0"/>
    <x v="0"/>
    <s v="WA"/>
    <x v="1"/>
    <n v="2009"/>
    <n v="2009"/>
    <n v="17705113"/>
    <n v="1"/>
    <x v="0"/>
    <s v="I"/>
    <n v="0"/>
    <n v="0"/>
    <n v="0"/>
    <n v="580"/>
  </r>
  <r>
    <x v="0"/>
    <x v="1"/>
    <s v="WA"/>
    <x v="1"/>
    <n v="2009"/>
    <n v="2009"/>
    <n v="15398425"/>
    <n v="7"/>
    <x v="1"/>
    <s v="I"/>
    <n v="208"/>
    <n v="29.714285714285715"/>
    <n v="0"/>
    <n v="28"/>
  </r>
  <r>
    <x v="0"/>
    <x v="1"/>
    <s v="WA"/>
    <x v="1"/>
    <n v="2009"/>
    <n v="2009"/>
    <n v="500042847"/>
    <n v="1"/>
    <x v="1"/>
    <s v="I"/>
    <n v="30"/>
    <n v="30"/>
    <n v="0"/>
    <n v="1"/>
  </r>
  <r>
    <x v="0"/>
    <x v="0"/>
    <s v="WA"/>
    <x v="1"/>
    <n v="2009"/>
    <n v="2009"/>
    <n v="16017561"/>
    <n v="1"/>
    <x v="0"/>
    <s v="I"/>
    <n v="30"/>
    <n v="30"/>
    <n v="0"/>
    <n v="100"/>
  </r>
  <r>
    <x v="0"/>
    <x v="0"/>
    <s v="WA"/>
    <x v="1"/>
    <n v="2009"/>
    <n v="2009"/>
    <n v="500253444"/>
    <n v="1"/>
    <x v="0"/>
    <s v="I"/>
    <n v="3"/>
    <n v="3"/>
    <n v="0"/>
    <n v="19"/>
  </r>
  <r>
    <x v="0"/>
    <x v="1"/>
    <s v="WA"/>
    <x v="1"/>
    <n v="2009"/>
    <n v="2009"/>
    <n v="500095632"/>
    <n v="3"/>
    <x v="1"/>
    <s v="I"/>
    <n v="87"/>
    <n v="29"/>
    <n v="0"/>
    <n v="6"/>
  </r>
  <r>
    <x v="0"/>
    <x v="0"/>
    <s v="WA"/>
    <x v="1"/>
    <n v="2009"/>
    <n v="2009"/>
    <n v="16821199"/>
    <n v="1"/>
    <x v="0"/>
    <s v="I"/>
    <n v="11"/>
    <n v="11"/>
    <n v="0"/>
    <n v="10"/>
  </r>
  <r>
    <x v="0"/>
    <x v="0"/>
    <s v="WA"/>
    <x v="1"/>
    <n v="2009"/>
    <n v="2009"/>
    <n v="16508267"/>
    <n v="1"/>
    <x v="0"/>
    <s v="I"/>
    <n v="4"/>
    <n v="4"/>
    <n v="0"/>
    <n v="10"/>
  </r>
  <r>
    <x v="0"/>
    <x v="1"/>
    <s v="WA"/>
    <x v="1"/>
    <n v="2009"/>
    <n v="2009"/>
    <n v="500118027"/>
    <n v="4"/>
    <x v="1"/>
    <s v="I"/>
    <n v="101"/>
    <n v="25.25"/>
    <n v="0"/>
    <n v="9"/>
  </r>
  <r>
    <x v="0"/>
    <x v="1"/>
    <s v="WA"/>
    <x v="1"/>
    <n v="2009"/>
    <n v="2009"/>
    <n v="500072597"/>
    <n v="2"/>
    <x v="1"/>
    <s v="I"/>
    <n v="53"/>
    <n v="26.5"/>
    <n v="0"/>
    <n v="19"/>
  </r>
  <r>
    <x v="0"/>
    <x v="0"/>
    <s v="WA"/>
    <x v="1"/>
    <n v="2009"/>
    <n v="2009"/>
    <n v="15141394"/>
    <n v="2"/>
    <x v="0"/>
    <s v="I"/>
    <n v="39"/>
    <n v="19.5"/>
    <n v="0"/>
    <n v="340"/>
  </r>
  <r>
    <x v="0"/>
    <x v="1"/>
    <s v="WA"/>
    <x v="1"/>
    <n v="2009"/>
    <n v="2009"/>
    <n v="500101448"/>
    <n v="5"/>
    <x v="1"/>
    <s v="I"/>
    <n v="129"/>
    <n v="25.8"/>
    <n v="0"/>
    <n v="14"/>
  </r>
  <r>
    <x v="0"/>
    <x v="1"/>
    <s v="WA"/>
    <x v="1"/>
    <n v="2009"/>
    <n v="2009"/>
    <n v="500013300"/>
    <n v="1"/>
    <x v="1"/>
    <s v="I"/>
    <n v="4"/>
    <n v="4"/>
    <n v="0"/>
    <n v="1"/>
  </r>
  <r>
    <x v="0"/>
    <x v="0"/>
    <s v="WA"/>
    <x v="1"/>
    <n v="2009"/>
    <n v="2009"/>
    <n v="500256237"/>
    <n v="1"/>
    <x v="0"/>
    <s v="I"/>
    <n v="12"/>
    <n v="12"/>
    <n v="0"/>
    <n v="446"/>
  </r>
  <r>
    <x v="0"/>
    <x v="0"/>
    <s v="WA"/>
    <x v="1"/>
    <n v="2009"/>
    <n v="2009"/>
    <n v="19894387"/>
    <n v="1"/>
    <x v="0"/>
    <s v="I"/>
    <n v="31"/>
    <n v="31"/>
    <n v="0"/>
    <n v="480"/>
  </r>
  <r>
    <x v="0"/>
    <x v="1"/>
    <s v="WA"/>
    <x v="1"/>
    <n v="2009"/>
    <n v="2009"/>
    <n v="19867989"/>
    <n v="2"/>
    <x v="1"/>
    <s v="I"/>
    <n v="39"/>
    <n v="19.5"/>
    <n v="0"/>
    <n v="2"/>
  </r>
  <r>
    <x v="0"/>
    <x v="0"/>
    <s v="WA"/>
    <x v="1"/>
    <n v="2009"/>
    <n v="2009"/>
    <n v="16162105"/>
    <n v="3"/>
    <x v="0"/>
    <s v="I"/>
    <n v="92"/>
    <n v="30.666666666666668"/>
    <n v="0"/>
    <n v="723"/>
  </r>
  <r>
    <x v="0"/>
    <x v="0"/>
    <s v="WA"/>
    <x v="1"/>
    <n v="2009"/>
    <n v="2009"/>
    <n v="500258109"/>
    <n v="1"/>
    <x v="0"/>
    <s v="I"/>
    <n v="61"/>
    <n v="61"/>
    <n v="0"/>
    <n v="322"/>
  </r>
  <r>
    <x v="0"/>
    <x v="0"/>
    <s v="WA"/>
    <x v="1"/>
    <n v="2009"/>
    <n v="2009"/>
    <n v="19595962"/>
    <n v="3"/>
    <x v="0"/>
    <s v="I"/>
    <n v="75"/>
    <n v="25"/>
    <n v="0"/>
    <n v="388"/>
  </r>
  <r>
    <x v="0"/>
    <x v="0"/>
    <s v="WA"/>
    <x v="1"/>
    <n v="2009"/>
    <n v="2009"/>
    <n v="19783290"/>
    <n v="1"/>
    <x v="0"/>
    <s v="I"/>
    <n v="32"/>
    <n v="32"/>
    <n v="0"/>
    <n v="283"/>
  </r>
  <r>
    <x v="0"/>
    <x v="0"/>
    <s v="WA"/>
    <x v="1"/>
    <n v="2009"/>
    <n v="2009"/>
    <n v="19648292"/>
    <n v="1"/>
    <x v="0"/>
    <s v="I"/>
    <n v="12"/>
    <n v="12"/>
    <n v="0"/>
    <n v="120"/>
  </r>
  <r>
    <x v="0"/>
    <x v="0"/>
    <s v="WA"/>
    <x v="1"/>
    <n v="2009"/>
    <n v="2009"/>
    <n v="19306529"/>
    <n v="1"/>
    <x v="0"/>
    <s v="I"/>
    <n v="0"/>
    <n v="0"/>
    <n v="0"/>
    <n v="6"/>
  </r>
  <r>
    <x v="0"/>
    <x v="1"/>
    <s v="WA"/>
    <x v="1"/>
    <n v="2009"/>
    <n v="2009"/>
    <n v="500127469"/>
    <n v="4"/>
    <x v="1"/>
    <s v="I"/>
    <n v="109"/>
    <n v="27.25"/>
    <n v="0"/>
    <n v="17"/>
  </r>
  <r>
    <x v="0"/>
    <x v="0"/>
    <s v="WA"/>
    <x v="1"/>
    <n v="2009"/>
    <n v="2009"/>
    <n v="18954382"/>
    <n v="1"/>
    <x v="0"/>
    <s v="I"/>
    <n v="0"/>
    <n v="0"/>
    <n v="0"/>
    <n v="2"/>
  </r>
  <r>
    <x v="0"/>
    <x v="0"/>
    <s v="WA"/>
    <x v="1"/>
    <n v="2009"/>
    <n v="2009"/>
    <n v="18986119"/>
    <n v="1"/>
    <x v="0"/>
    <s v="I"/>
    <n v="0"/>
    <n v="0"/>
    <n v="0"/>
    <n v="70"/>
  </r>
  <r>
    <x v="1"/>
    <x v="0"/>
    <s v="WA"/>
    <x v="1"/>
    <n v="2009"/>
    <n v="2009"/>
    <n v="18898803"/>
    <n v="1"/>
    <x v="0"/>
    <s v="I"/>
    <n v="1"/>
    <n v="1"/>
    <n v="0"/>
    <n v="90"/>
  </r>
  <r>
    <x v="0"/>
    <x v="0"/>
    <s v="WA"/>
    <x v="1"/>
    <n v="2009"/>
    <n v="2009"/>
    <n v="18910208"/>
    <n v="1"/>
    <x v="0"/>
    <s v="I"/>
    <n v="2"/>
    <n v="2"/>
    <n v="0"/>
    <n v="26"/>
  </r>
  <r>
    <x v="0"/>
    <x v="1"/>
    <s v="WA"/>
    <x v="1"/>
    <n v="2009"/>
    <n v="2009"/>
    <n v="18956609"/>
    <n v="4"/>
    <x v="1"/>
    <s v="I"/>
    <n v="110"/>
    <n v="27.5"/>
    <n v="0"/>
    <n v="10"/>
  </r>
  <r>
    <x v="0"/>
    <x v="0"/>
    <s v="WA"/>
    <x v="1"/>
    <n v="2009"/>
    <n v="2009"/>
    <n v="18913177"/>
    <n v="1"/>
    <x v="0"/>
    <s v="I"/>
    <n v="0"/>
    <n v="0"/>
    <n v="0"/>
    <n v="50"/>
  </r>
  <r>
    <x v="0"/>
    <x v="0"/>
    <s v="WA"/>
    <x v="1"/>
    <n v="2009"/>
    <n v="2009"/>
    <n v="18014372"/>
    <n v="1"/>
    <x v="0"/>
    <s v="I"/>
    <n v="13"/>
    <n v="13"/>
    <n v="0"/>
    <n v="10"/>
  </r>
  <r>
    <x v="0"/>
    <x v="1"/>
    <s v="WA"/>
    <x v="1"/>
    <n v="2009"/>
    <n v="2009"/>
    <n v="16819741"/>
    <n v="1"/>
    <x v="1"/>
    <s v="I"/>
    <n v="31"/>
    <n v="31"/>
    <n v="0"/>
    <n v="18"/>
  </r>
  <r>
    <x v="0"/>
    <x v="0"/>
    <s v="WA"/>
    <x v="1"/>
    <n v="2009"/>
    <n v="2009"/>
    <n v="17716661"/>
    <n v="1"/>
    <x v="0"/>
    <s v="I"/>
    <n v="0"/>
    <n v="0"/>
    <n v="0"/>
    <n v="10"/>
  </r>
  <r>
    <x v="0"/>
    <x v="1"/>
    <s v="WA"/>
    <x v="1"/>
    <n v="2009"/>
    <n v="2009"/>
    <n v="17790060"/>
    <n v="2"/>
    <x v="1"/>
    <s v="I"/>
    <n v="58"/>
    <n v="29"/>
    <n v="0"/>
    <n v="12"/>
  </r>
  <r>
    <x v="0"/>
    <x v="0"/>
    <s v="WA"/>
    <x v="1"/>
    <n v="2009"/>
    <n v="2009"/>
    <n v="17760997"/>
    <n v="4"/>
    <x v="0"/>
    <s v="I"/>
    <n v="100"/>
    <n v="25"/>
    <n v="0"/>
    <n v="270"/>
  </r>
  <r>
    <x v="0"/>
    <x v="0"/>
    <s v="WA"/>
    <x v="1"/>
    <n v="2009"/>
    <n v="2009"/>
    <n v="19249394"/>
    <n v="1"/>
    <x v="0"/>
    <s v="I"/>
    <n v="1"/>
    <n v="1"/>
    <n v="0"/>
    <n v="170"/>
  </r>
  <r>
    <x v="0"/>
    <x v="0"/>
    <s v="WA"/>
    <x v="1"/>
    <n v="2009"/>
    <n v="2009"/>
    <n v="17100421"/>
    <n v="2"/>
    <x v="0"/>
    <s v="I"/>
    <n v="38"/>
    <n v="19"/>
    <n v="0"/>
    <n v="26"/>
  </r>
  <r>
    <x v="0"/>
    <x v="0"/>
    <s v="WA"/>
    <x v="1"/>
    <n v="2009"/>
    <n v="2009"/>
    <n v="17502437"/>
    <n v="1"/>
    <x v="0"/>
    <s v="I"/>
    <n v="22"/>
    <n v="22"/>
    <n v="0"/>
    <n v="430"/>
  </r>
  <r>
    <x v="0"/>
    <x v="1"/>
    <s v="WA"/>
    <x v="1"/>
    <n v="2009"/>
    <n v="2009"/>
    <n v="500078113"/>
    <n v="1"/>
    <x v="1"/>
    <s v="I"/>
    <n v="22"/>
    <n v="22"/>
    <n v="0"/>
    <n v="10"/>
  </r>
  <r>
    <x v="0"/>
    <x v="1"/>
    <s v="WA"/>
    <x v="1"/>
    <n v="2009"/>
    <n v="2009"/>
    <n v="500026906"/>
    <n v="1"/>
    <x v="2"/>
    <s v="I"/>
    <n v="1"/>
    <n v="1"/>
    <n v="0"/>
    <n v="9668"/>
  </r>
  <r>
    <x v="0"/>
    <x v="1"/>
    <s v="WA"/>
    <x v="1"/>
    <n v="2009"/>
    <n v="2009"/>
    <n v="500014893"/>
    <n v="1"/>
    <x v="1"/>
    <s v="I"/>
    <n v="0"/>
    <n v="0"/>
    <n v="0"/>
    <n v="1"/>
  </r>
  <r>
    <x v="0"/>
    <x v="0"/>
    <s v="WA"/>
    <x v="1"/>
    <n v="2009"/>
    <n v="2009"/>
    <n v="16931231"/>
    <n v="1"/>
    <x v="0"/>
    <s v="I"/>
    <n v="17"/>
    <n v="17"/>
    <n v="0"/>
    <n v="310"/>
  </r>
  <r>
    <x v="0"/>
    <x v="1"/>
    <s v="WA"/>
    <x v="1"/>
    <n v="2009"/>
    <n v="2009"/>
    <n v="381369649"/>
    <n v="1"/>
    <x v="1"/>
    <s v="I"/>
    <n v="28"/>
    <n v="28"/>
    <n v="0"/>
    <n v="1"/>
  </r>
  <r>
    <x v="0"/>
    <x v="0"/>
    <s v="WA"/>
    <x v="1"/>
    <n v="2009"/>
    <n v="2009"/>
    <n v="500190042"/>
    <n v="1"/>
    <x v="0"/>
    <s v="I"/>
    <n v="0"/>
    <n v="0"/>
    <n v="0"/>
    <n v="12"/>
  </r>
  <r>
    <x v="0"/>
    <x v="1"/>
    <s v="WA"/>
    <x v="1"/>
    <n v="2009"/>
    <n v="2009"/>
    <n v="500068285"/>
    <n v="1"/>
    <x v="1"/>
    <s v="I"/>
    <n v="28"/>
    <n v="28"/>
    <n v="0"/>
    <n v="1"/>
  </r>
  <r>
    <x v="0"/>
    <x v="1"/>
    <s v="WA"/>
    <x v="1"/>
    <n v="2009"/>
    <n v="2009"/>
    <n v="15987181"/>
    <n v="2"/>
    <x v="1"/>
    <s v="I"/>
    <n v="47"/>
    <n v="23.5"/>
    <n v="0"/>
    <n v="17"/>
  </r>
  <r>
    <x v="0"/>
    <x v="0"/>
    <s v="WA"/>
    <x v="1"/>
    <n v="2009"/>
    <n v="2009"/>
    <n v="500073315"/>
    <n v="1"/>
    <x v="0"/>
    <s v="I"/>
    <n v="33"/>
    <n v="33"/>
    <n v="0"/>
    <n v="1"/>
  </r>
  <r>
    <x v="0"/>
    <x v="0"/>
    <s v="WA"/>
    <x v="1"/>
    <n v="2009"/>
    <n v="2009"/>
    <n v="19980074"/>
    <n v="1"/>
    <x v="0"/>
    <s v="I"/>
    <n v="27"/>
    <n v="27"/>
    <n v="0"/>
    <n v="74"/>
  </r>
  <r>
    <x v="0"/>
    <x v="1"/>
    <s v="WA"/>
    <x v="1"/>
    <n v="2009"/>
    <n v="2009"/>
    <n v="500041450"/>
    <n v="1"/>
    <x v="1"/>
    <s v="I"/>
    <n v="15"/>
    <n v="15"/>
    <n v="0"/>
    <n v="1"/>
  </r>
  <r>
    <x v="0"/>
    <x v="0"/>
    <s v="WA"/>
    <x v="1"/>
    <n v="2009"/>
    <n v="2009"/>
    <n v="14826287"/>
    <n v="2"/>
    <x v="0"/>
    <s v="I"/>
    <n v="61"/>
    <n v="30.5"/>
    <n v="0"/>
    <n v="270"/>
  </r>
  <r>
    <x v="0"/>
    <x v="0"/>
    <s v="WA"/>
    <x v="1"/>
    <n v="2009"/>
    <n v="2009"/>
    <n v="16259340"/>
    <n v="1"/>
    <x v="0"/>
    <s v="I"/>
    <n v="0"/>
    <n v="0"/>
    <n v="0"/>
    <n v="50"/>
  </r>
  <r>
    <x v="0"/>
    <x v="1"/>
    <s v="WA"/>
    <x v="1"/>
    <n v="2009"/>
    <n v="2009"/>
    <n v="500031217"/>
    <n v="1"/>
    <x v="1"/>
    <s v="I"/>
    <n v="27"/>
    <n v="27"/>
    <n v="0"/>
    <n v="12"/>
  </r>
  <r>
    <x v="0"/>
    <x v="0"/>
    <s v="WA"/>
    <x v="1"/>
    <n v="2009"/>
    <n v="2009"/>
    <n v="500237021"/>
    <n v="1"/>
    <x v="0"/>
    <s v="I"/>
    <n v="18"/>
    <n v="18"/>
    <n v="0"/>
    <n v="141"/>
  </r>
  <r>
    <x v="0"/>
    <x v="1"/>
    <s v="WA"/>
    <x v="1"/>
    <n v="2009"/>
    <n v="2009"/>
    <n v="500081219"/>
    <n v="1"/>
    <x v="1"/>
    <s v="I"/>
    <n v="33"/>
    <n v="33"/>
    <n v="0"/>
    <n v="1"/>
  </r>
  <r>
    <x v="0"/>
    <x v="0"/>
    <s v="WA"/>
    <x v="1"/>
    <n v="2009"/>
    <n v="2009"/>
    <n v="17620993"/>
    <n v="1"/>
    <x v="0"/>
    <s v="I"/>
    <n v="0"/>
    <n v="0"/>
    <n v="0"/>
    <n v="10"/>
  </r>
  <r>
    <x v="0"/>
    <x v="0"/>
    <s v="WA"/>
    <x v="1"/>
    <n v="2009"/>
    <n v="2009"/>
    <n v="17763629"/>
    <n v="1"/>
    <x v="0"/>
    <s v="I"/>
    <n v="1"/>
    <n v="1"/>
    <n v="0"/>
    <n v="9291"/>
  </r>
  <r>
    <x v="0"/>
    <x v="0"/>
    <s v="WA"/>
    <x v="1"/>
    <n v="2009"/>
    <n v="2009"/>
    <n v="14364018"/>
    <n v="2"/>
    <x v="0"/>
    <s v="I"/>
    <n v="59"/>
    <n v="29.5"/>
    <n v="0"/>
    <n v="247"/>
  </r>
  <r>
    <x v="0"/>
    <x v="0"/>
    <s v="WA"/>
    <x v="1"/>
    <n v="2009"/>
    <n v="2009"/>
    <n v="500141482"/>
    <n v="1"/>
    <x v="0"/>
    <s v="I"/>
    <n v="1"/>
    <n v="1"/>
    <n v="0"/>
    <n v="10"/>
  </r>
  <r>
    <x v="0"/>
    <x v="1"/>
    <s v="WA"/>
    <x v="1"/>
    <n v="2009"/>
    <n v="2009"/>
    <n v="500072969"/>
    <n v="1"/>
    <x v="1"/>
    <s v="I"/>
    <n v="24"/>
    <n v="24"/>
    <n v="0"/>
    <n v="3"/>
  </r>
  <r>
    <x v="0"/>
    <x v="0"/>
    <s v="WA"/>
    <x v="1"/>
    <n v="2009"/>
    <n v="2009"/>
    <n v="17763174"/>
    <n v="1"/>
    <x v="0"/>
    <s v="I"/>
    <n v="1"/>
    <n v="1"/>
    <n v="0"/>
    <n v="9942"/>
  </r>
  <r>
    <x v="0"/>
    <x v="0"/>
    <s v="WA"/>
    <x v="1"/>
    <n v="2009"/>
    <n v="2009"/>
    <n v="14119957"/>
    <n v="1"/>
    <x v="0"/>
    <s v="I"/>
    <n v="14"/>
    <n v="14"/>
    <n v="0"/>
    <n v="20"/>
  </r>
  <r>
    <x v="0"/>
    <x v="0"/>
    <s v="WA"/>
    <x v="1"/>
    <n v="2009"/>
    <n v="2009"/>
    <n v="15551905"/>
    <n v="1"/>
    <x v="0"/>
    <s v="I"/>
    <n v="7"/>
    <n v="7"/>
    <n v="0"/>
    <n v="30"/>
  </r>
  <r>
    <x v="0"/>
    <x v="0"/>
    <s v="WA"/>
    <x v="1"/>
    <n v="2009"/>
    <n v="2009"/>
    <n v="500199810"/>
    <n v="1"/>
    <x v="0"/>
    <s v="I"/>
    <n v="28"/>
    <n v="28"/>
    <n v="0"/>
    <n v="57"/>
  </r>
  <r>
    <x v="0"/>
    <x v="0"/>
    <s v="WA"/>
    <x v="1"/>
    <n v="2009"/>
    <n v="2009"/>
    <n v="500176299"/>
    <n v="1"/>
    <x v="0"/>
    <s v="I"/>
    <n v="17"/>
    <n v="17"/>
    <n v="0"/>
    <n v="32"/>
  </r>
  <r>
    <x v="0"/>
    <x v="1"/>
    <s v="WA"/>
    <x v="1"/>
    <n v="2009"/>
    <n v="2009"/>
    <n v="500042057"/>
    <n v="2"/>
    <x v="1"/>
    <s v="I"/>
    <n v="42"/>
    <n v="21"/>
    <n v="0"/>
    <n v="11"/>
  </r>
  <r>
    <x v="1"/>
    <x v="0"/>
    <s v="WA"/>
    <x v="1"/>
    <n v="2009"/>
    <n v="2009"/>
    <n v="19612195"/>
    <n v="1"/>
    <x v="0"/>
    <s v="I"/>
    <n v="31"/>
    <n v="31"/>
    <n v="0"/>
    <n v="1"/>
  </r>
  <r>
    <x v="0"/>
    <x v="0"/>
    <s v="WA"/>
    <x v="1"/>
    <n v="2009"/>
    <n v="2009"/>
    <n v="19673112"/>
    <n v="1"/>
    <x v="0"/>
    <s v="I"/>
    <n v="8"/>
    <n v="8"/>
    <n v="0"/>
    <n v="150"/>
  </r>
  <r>
    <x v="0"/>
    <x v="0"/>
    <s v="WA"/>
    <x v="1"/>
    <n v="2009"/>
    <n v="2009"/>
    <n v="500204618"/>
    <n v="1"/>
    <x v="0"/>
    <s v="I"/>
    <n v="0"/>
    <n v="0"/>
    <n v="0"/>
    <n v="61"/>
  </r>
  <r>
    <x v="0"/>
    <x v="0"/>
    <s v="WA"/>
    <x v="1"/>
    <n v="2009"/>
    <n v="2009"/>
    <n v="500207392"/>
    <n v="1"/>
    <x v="0"/>
    <s v="I"/>
    <n v="16"/>
    <n v="16"/>
    <n v="0"/>
    <n v="1"/>
  </r>
  <r>
    <x v="0"/>
    <x v="0"/>
    <s v="WA"/>
    <x v="1"/>
    <n v="2009"/>
    <n v="2009"/>
    <n v="18907546"/>
    <n v="1"/>
    <x v="0"/>
    <s v="I"/>
    <n v="13"/>
    <n v="13"/>
    <n v="0"/>
    <n v="10"/>
  </r>
  <r>
    <x v="0"/>
    <x v="0"/>
    <s v="WA"/>
    <x v="1"/>
    <n v="2009"/>
    <n v="2009"/>
    <n v="18862586"/>
    <n v="1"/>
    <x v="0"/>
    <s v="I"/>
    <n v="3"/>
    <n v="3"/>
    <n v="0"/>
    <n v="33"/>
  </r>
  <r>
    <x v="0"/>
    <x v="1"/>
    <s v="WA"/>
    <x v="1"/>
    <n v="2009"/>
    <n v="2009"/>
    <n v="500176007"/>
    <n v="1"/>
    <x v="1"/>
    <s v="I"/>
    <n v="4"/>
    <n v="4"/>
    <n v="0"/>
    <n v="1"/>
  </r>
  <r>
    <x v="0"/>
    <x v="0"/>
    <s v="WA"/>
    <x v="1"/>
    <n v="2009"/>
    <n v="2009"/>
    <n v="17324171"/>
    <n v="1"/>
    <x v="0"/>
    <s v="I"/>
    <n v="1"/>
    <n v="1"/>
    <n v="0"/>
    <n v="58"/>
  </r>
  <r>
    <x v="0"/>
    <x v="0"/>
    <s v="WA"/>
    <x v="1"/>
    <n v="2009"/>
    <n v="2009"/>
    <n v="500138942"/>
    <n v="1"/>
    <x v="0"/>
    <s v="I"/>
    <n v="0"/>
    <n v="0"/>
    <n v="0"/>
    <n v="13"/>
  </r>
  <r>
    <x v="0"/>
    <x v="0"/>
    <s v="WA"/>
    <x v="1"/>
    <n v="2009"/>
    <n v="2009"/>
    <n v="18935934"/>
    <n v="1"/>
    <x v="0"/>
    <s v="I"/>
    <n v="27"/>
    <n v="27"/>
    <n v="0"/>
    <n v="280"/>
  </r>
  <r>
    <x v="0"/>
    <x v="0"/>
    <s v="WA"/>
    <x v="1"/>
    <n v="2009"/>
    <n v="2009"/>
    <n v="19282790"/>
    <n v="1"/>
    <x v="0"/>
    <s v="I"/>
    <n v="8"/>
    <n v="8"/>
    <n v="0"/>
    <n v="10"/>
  </r>
  <r>
    <x v="0"/>
    <x v="1"/>
    <s v="WA"/>
    <x v="1"/>
    <n v="2009"/>
    <n v="2009"/>
    <n v="500202828"/>
    <n v="1"/>
    <x v="1"/>
    <s v="I"/>
    <n v="2"/>
    <n v="2"/>
    <n v="0"/>
    <n v="1"/>
  </r>
  <r>
    <x v="0"/>
    <x v="0"/>
    <s v="WA"/>
    <x v="1"/>
    <n v="2009"/>
    <n v="2009"/>
    <n v="17355622"/>
    <n v="1"/>
    <x v="0"/>
    <s v="I"/>
    <n v="4"/>
    <n v="4"/>
    <n v="0"/>
    <n v="10"/>
  </r>
  <r>
    <x v="0"/>
    <x v="0"/>
    <s v="WA"/>
    <x v="1"/>
    <n v="2009"/>
    <n v="2009"/>
    <n v="500138326"/>
    <n v="1"/>
    <x v="0"/>
    <s v="I"/>
    <n v="29"/>
    <n v="29"/>
    <n v="0"/>
    <n v="328"/>
  </r>
  <r>
    <x v="0"/>
    <x v="0"/>
    <s v="WA"/>
    <x v="1"/>
    <n v="2009"/>
    <n v="2009"/>
    <n v="500052374"/>
    <n v="2"/>
    <x v="0"/>
    <s v="I"/>
    <n v="56"/>
    <n v="28"/>
    <n v="0"/>
    <n v="352"/>
  </r>
  <r>
    <x v="0"/>
    <x v="0"/>
    <s v="WA"/>
    <x v="1"/>
    <n v="2009"/>
    <n v="2009"/>
    <n v="18493785"/>
    <n v="1"/>
    <x v="0"/>
    <s v="I"/>
    <n v="6"/>
    <n v="6"/>
    <n v="0"/>
    <n v="134"/>
  </r>
  <r>
    <x v="0"/>
    <x v="1"/>
    <s v="WA"/>
    <x v="1"/>
    <n v="2009"/>
    <n v="2009"/>
    <n v="500026613"/>
    <n v="1"/>
    <x v="1"/>
    <s v="I"/>
    <n v="2"/>
    <n v="2"/>
    <n v="0"/>
    <n v="10"/>
  </r>
  <r>
    <x v="0"/>
    <x v="0"/>
    <s v="WA"/>
    <x v="1"/>
    <n v="2009"/>
    <n v="2009"/>
    <n v="16425260"/>
    <n v="1"/>
    <x v="0"/>
    <s v="I"/>
    <n v="5"/>
    <n v="5"/>
    <n v="0"/>
    <n v="40"/>
  </r>
  <r>
    <x v="0"/>
    <x v="0"/>
    <s v="WA"/>
    <x v="1"/>
    <n v="2009"/>
    <n v="2009"/>
    <n v="18055396"/>
    <n v="1"/>
    <x v="0"/>
    <s v="I"/>
    <n v="0"/>
    <n v="0"/>
    <n v="0"/>
    <n v="830"/>
  </r>
  <r>
    <x v="1"/>
    <x v="1"/>
    <s v="WA"/>
    <x v="1"/>
    <n v="2009"/>
    <n v="2009"/>
    <n v="17402955"/>
    <n v="1"/>
    <x v="1"/>
    <s v="I"/>
    <n v="29"/>
    <n v="29"/>
    <n v="0"/>
    <n v="1"/>
  </r>
  <r>
    <x v="0"/>
    <x v="0"/>
    <s v="WA"/>
    <x v="1"/>
    <n v="2009"/>
    <n v="2009"/>
    <n v="18048805"/>
    <n v="1"/>
    <x v="0"/>
    <s v="I"/>
    <n v="29"/>
    <n v="29"/>
    <n v="0"/>
    <n v="260"/>
  </r>
  <r>
    <x v="0"/>
    <x v="1"/>
    <s v="WA"/>
    <x v="1"/>
    <n v="2009"/>
    <n v="2009"/>
    <n v="354931213"/>
    <n v="1"/>
    <x v="1"/>
    <s v="I"/>
    <n v="29"/>
    <n v="29"/>
    <n v="0"/>
    <n v="3"/>
  </r>
  <r>
    <x v="0"/>
    <x v="0"/>
    <s v="WA"/>
    <x v="1"/>
    <n v="2009"/>
    <n v="2009"/>
    <n v="16421093"/>
    <n v="1"/>
    <x v="0"/>
    <s v="I"/>
    <n v="0"/>
    <n v="0"/>
    <n v="0"/>
    <n v="40"/>
  </r>
  <r>
    <x v="1"/>
    <x v="1"/>
    <s v="WA"/>
    <x v="1"/>
    <n v="2009"/>
    <n v="2009"/>
    <n v="17729013"/>
    <n v="3"/>
    <x v="1"/>
    <s v="I"/>
    <n v="68"/>
    <n v="22.666666666666664"/>
    <n v="0"/>
    <n v="20"/>
  </r>
  <r>
    <x v="0"/>
    <x v="0"/>
    <s v="WA"/>
    <x v="1"/>
    <n v="2009"/>
    <n v="2009"/>
    <n v="17711678"/>
    <n v="1"/>
    <x v="0"/>
    <s v="I"/>
    <n v="6"/>
    <n v="6"/>
    <n v="0"/>
    <n v="254"/>
  </r>
  <r>
    <x v="0"/>
    <x v="0"/>
    <s v="WA"/>
    <x v="1"/>
    <n v="2009"/>
    <n v="2009"/>
    <n v="16528487"/>
    <n v="1"/>
    <x v="0"/>
    <s v="I"/>
    <n v="29"/>
    <n v="29"/>
    <n v="0"/>
    <n v="10"/>
  </r>
  <r>
    <x v="0"/>
    <x v="0"/>
    <s v="WA"/>
    <x v="1"/>
    <n v="2009"/>
    <n v="2009"/>
    <n v="17204745"/>
    <n v="1"/>
    <x v="0"/>
    <s v="I"/>
    <n v="9"/>
    <n v="9"/>
    <n v="0"/>
    <n v="90"/>
  </r>
  <r>
    <x v="0"/>
    <x v="0"/>
    <s v="WA"/>
    <x v="1"/>
    <n v="2009"/>
    <n v="2009"/>
    <n v="500229687"/>
    <n v="4"/>
    <x v="0"/>
    <s v="I"/>
    <n v="118"/>
    <n v="29.5"/>
    <n v="0"/>
    <n v="642"/>
  </r>
  <r>
    <x v="0"/>
    <x v="0"/>
    <s v="WA"/>
    <x v="1"/>
    <n v="2009"/>
    <n v="2009"/>
    <n v="17177733"/>
    <n v="1"/>
    <x v="0"/>
    <s v="I"/>
    <n v="31"/>
    <n v="31"/>
    <n v="0"/>
    <n v="150"/>
  </r>
  <r>
    <x v="0"/>
    <x v="0"/>
    <s v="WA"/>
    <x v="1"/>
    <n v="2009"/>
    <n v="2009"/>
    <n v="15962819"/>
    <n v="1"/>
    <x v="0"/>
    <s v="I"/>
    <n v="0"/>
    <n v="0"/>
    <n v="0"/>
    <n v="100"/>
  </r>
  <r>
    <x v="0"/>
    <x v="0"/>
    <s v="WA"/>
    <x v="1"/>
    <n v="2009"/>
    <n v="2009"/>
    <n v="500008868"/>
    <n v="1"/>
    <x v="0"/>
    <s v="I"/>
    <n v="24"/>
    <n v="24"/>
    <n v="0"/>
    <n v="40"/>
  </r>
  <r>
    <x v="0"/>
    <x v="0"/>
    <s v="WA"/>
    <x v="1"/>
    <n v="2009"/>
    <n v="2009"/>
    <n v="500032136"/>
    <n v="1"/>
    <x v="0"/>
    <s v="I"/>
    <n v="3"/>
    <n v="3"/>
    <n v="0"/>
    <n v="70"/>
  </r>
  <r>
    <x v="0"/>
    <x v="1"/>
    <s v="WA"/>
    <x v="1"/>
    <n v="2009"/>
    <n v="2009"/>
    <n v="15742807"/>
    <n v="3"/>
    <x v="1"/>
    <s v="I"/>
    <n v="75"/>
    <n v="25"/>
    <n v="0"/>
    <n v="6"/>
  </r>
  <r>
    <x v="0"/>
    <x v="0"/>
    <s v="WA"/>
    <x v="1"/>
    <n v="2009"/>
    <n v="2009"/>
    <n v="500083729"/>
    <n v="1"/>
    <x v="0"/>
    <s v="I"/>
    <n v="2"/>
    <n v="2"/>
    <n v="0"/>
    <n v="17"/>
  </r>
  <r>
    <x v="0"/>
    <x v="0"/>
    <s v="WA"/>
    <x v="1"/>
    <n v="2009"/>
    <n v="2009"/>
    <n v="500198546"/>
    <n v="1"/>
    <x v="0"/>
    <s v="I"/>
    <n v="0"/>
    <n v="0"/>
    <n v="0"/>
    <n v="64"/>
  </r>
  <r>
    <x v="0"/>
    <x v="0"/>
    <s v="WA"/>
    <x v="1"/>
    <n v="2009"/>
    <n v="2009"/>
    <n v="15817027"/>
    <n v="1"/>
    <x v="0"/>
    <s v="I"/>
    <n v="20"/>
    <n v="20"/>
    <n v="0"/>
    <n v="440"/>
  </r>
  <r>
    <x v="0"/>
    <x v="0"/>
    <s v="WA"/>
    <x v="1"/>
    <n v="2009"/>
    <n v="2009"/>
    <n v="15818542"/>
    <n v="1"/>
    <x v="0"/>
    <s v="I"/>
    <n v="29"/>
    <n v="29"/>
    <n v="0"/>
    <n v="400"/>
  </r>
  <r>
    <x v="0"/>
    <x v="0"/>
    <s v="WA"/>
    <x v="1"/>
    <n v="2009"/>
    <n v="2009"/>
    <n v="15019012"/>
    <n v="1"/>
    <x v="0"/>
    <s v="I"/>
    <n v="0"/>
    <n v="0"/>
    <n v="0"/>
    <n v="70"/>
  </r>
  <r>
    <x v="0"/>
    <x v="0"/>
    <s v="WA"/>
    <x v="1"/>
    <n v="2009"/>
    <n v="2009"/>
    <n v="16121482"/>
    <n v="2"/>
    <x v="0"/>
    <s v="I"/>
    <n v="33"/>
    <n v="16.5"/>
    <n v="0"/>
    <n v="46"/>
  </r>
  <r>
    <x v="0"/>
    <x v="1"/>
    <s v="WA"/>
    <x v="1"/>
    <n v="2009"/>
    <n v="2009"/>
    <n v="500244218"/>
    <n v="1"/>
    <x v="1"/>
    <s v="I"/>
    <n v="22"/>
    <n v="22"/>
    <n v="0"/>
    <n v="4"/>
  </r>
  <r>
    <x v="0"/>
    <x v="1"/>
    <s v="WA"/>
    <x v="1"/>
    <n v="2009"/>
    <n v="2009"/>
    <n v="500074309"/>
    <n v="1"/>
    <x v="1"/>
    <s v="I"/>
    <n v="11"/>
    <n v="11"/>
    <n v="0"/>
    <n v="2"/>
  </r>
  <r>
    <x v="0"/>
    <x v="1"/>
    <s v="WA"/>
    <x v="1"/>
    <n v="2009"/>
    <n v="2009"/>
    <n v="500222254"/>
    <n v="1"/>
    <x v="1"/>
    <s v="I"/>
    <n v="1"/>
    <n v="1"/>
    <n v="0"/>
    <n v="1"/>
  </r>
  <r>
    <x v="1"/>
    <x v="1"/>
    <s v="WA"/>
    <x v="1"/>
    <n v="2009"/>
    <n v="2009"/>
    <n v="500259623"/>
    <n v="5"/>
    <x v="2"/>
    <s v="I"/>
    <n v="212"/>
    <n v="42.4"/>
    <n v="0"/>
    <n v="13629"/>
  </r>
  <r>
    <x v="0"/>
    <x v="0"/>
    <s v="WA"/>
    <x v="1"/>
    <n v="2009"/>
    <n v="2009"/>
    <n v="14338683"/>
    <n v="1"/>
    <x v="0"/>
    <s v="I"/>
    <n v="0"/>
    <n v="0"/>
    <n v="0"/>
    <n v="270"/>
  </r>
  <r>
    <x v="0"/>
    <x v="0"/>
    <s v="WA"/>
    <x v="1"/>
    <n v="2009"/>
    <n v="2009"/>
    <n v="408585614"/>
    <n v="1"/>
    <x v="0"/>
    <s v="I"/>
    <n v="0"/>
    <n v="0"/>
    <n v="0"/>
    <n v="10"/>
  </r>
  <r>
    <x v="0"/>
    <x v="1"/>
    <s v="WA"/>
    <x v="1"/>
    <n v="2009"/>
    <n v="2009"/>
    <n v="410363775"/>
    <n v="2"/>
    <x v="1"/>
    <s v="I"/>
    <n v="43"/>
    <n v="21.5"/>
    <n v="0"/>
    <n v="30"/>
  </r>
  <r>
    <x v="0"/>
    <x v="0"/>
    <s v="WA"/>
    <x v="1"/>
    <n v="2009"/>
    <n v="2009"/>
    <n v="14035919"/>
    <n v="1"/>
    <x v="0"/>
    <s v="I"/>
    <n v="25"/>
    <n v="25"/>
    <n v="0"/>
    <n v="130"/>
  </r>
  <r>
    <x v="0"/>
    <x v="0"/>
    <s v="WA"/>
    <x v="1"/>
    <n v="2009"/>
    <n v="2009"/>
    <n v="500028641"/>
    <n v="1"/>
    <x v="0"/>
    <s v="I"/>
    <n v="0"/>
    <n v="0"/>
    <n v="0"/>
    <n v="111"/>
  </r>
  <r>
    <x v="0"/>
    <x v="1"/>
    <s v="WA"/>
    <x v="1"/>
    <n v="2009"/>
    <n v="2009"/>
    <n v="19699737"/>
    <n v="1"/>
    <x v="1"/>
    <s v="I"/>
    <n v="10"/>
    <n v="10"/>
    <n v="0"/>
    <n v="2"/>
  </r>
  <r>
    <x v="0"/>
    <x v="1"/>
    <s v="WA"/>
    <x v="1"/>
    <n v="2009"/>
    <n v="2009"/>
    <n v="500046371"/>
    <n v="1"/>
    <x v="1"/>
    <s v="I"/>
    <n v="13"/>
    <n v="13"/>
    <n v="0"/>
    <n v="2"/>
  </r>
  <r>
    <x v="0"/>
    <x v="1"/>
    <s v="WA"/>
    <x v="1"/>
    <n v="2009"/>
    <n v="2009"/>
    <n v="16747968"/>
    <n v="5"/>
    <x v="1"/>
    <s v="I"/>
    <n v="134"/>
    <n v="26.8"/>
    <n v="0"/>
    <n v="12"/>
  </r>
  <r>
    <x v="0"/>
    <x v="0"/>
    <s v="WA"/>
    <x v="1"/>
    <n v="2009"/>
    <n v="2009"/>
    <n v="379900842"/>
    <n v="1"/>
    <x v="0"/>
    <s v="I"/>
    <n v="30"/>
    <n v="30"/>
    <n v="0"/>
    <n v="10"/>
  </r>
  <r>
    <x v="0"/>
    <x v="0"/>
    <s v="WA"/>
    <x v="1"/>
    <n v="2009"/>
    <n v="2009"/>
    <n v="18652165"/>
    <n v="1"/>
    <x v="0"/>
    <s v="I"/>
    <n v="1"/>
    <n v="1"/>
    <n v="0"/>
    <n v="10"/>
  </r>
  <r>
    <x v="0"/>
    <x v="0"/>
    <s v="WA"/>
    <x v="1"/>
    <n v="2009"/>
    <n v="2009"/>
    <n v="500110604"/>
    <n v="1"/>
    <x v="0"/>
    <s v="I"/>
    <n v="8"/>
    <n v="8"/>
    <n v="0"/>
    <n v="26"/>
  </r>
  <r>
    <x v="0"/>
    <x v="1"/>
    <s v="WA"/>
    <x v="1"/>
    <n v="2009"/>
    <n v="2009"/>
    <n v="500112066"/>
    <n v="1"/>
    <x v="1"/>
    <s v="I"/>
    <n v="29"/>
    <n v="29"/>
    <n v="0"/>
    <n v="3"/>
  </r>
  <r>
    <x v="0"/>
    <x v="0"/>
    <s v="WA"/>
    <x v="1"/>
    <n v="2009"/>
    <n v="2009"/>
    <n v="17836332"/>
    <n v="1"/>
    <x v="0"/>
    <s v="I"/>
    <n v="8"/>
    <n v="8"/>
    <n v="0"/>
    <n v="30"/>
  </r>
  <r>
    <x v="0"/>
    <x v="0"/>
    <s v="WA"/>
    <x v="1"/>
    <n v="2009"/>
    <n v="2009"/>
    <n v="18096669"/>
    <n v="1"/>
    <x v="0"/>
    <s v="I"/>
    <n v="1"/>
    <n v="1"/>
    <n v="0"/>
    <n v="30"/>
  </r>
  <r>
    <x v="0"/>
    <x v="0"/>
    <s v="WA"/>
    <x v="1"/>
    <n v="2009"/>
    <n v="2009"/>
    <n v="18023832"/>
    <n v="1"/>
    <x v="0"/>
    <s v="I"/>
    <n v="3"/>
    <n v="3"/>
    <n v="0"/>
    <n v="50"/>
  </r>
  <r>
    <x v="0"/>
    <x v="1"/>
    <s v="WA"/>
    <x v="1"/>
    <n v="2009"/>
    <n v="2009"/>
    <n v="17771746"/>
    <n v="1"/>
    <x v="1"/>
    <s v="I"/>
    <n v="20"/>
    <n v="20"/>
    <n v="0"/>
    <n v="5"/>
  </r>
  <r>
    <x v="0"/>
    <x v="0"/>
    <s v="WA"/>
    <x v="1"/>
    <n v="2009"/>
    <n v="2009"/>
    <n v="17052872"/>
    <n v="4"/>
    <x v="0"/>
    <s v="I"/>
    <n v="117"/>
    <n v="29.25"/>
    <n v="0"/>
    <n v="143"/>
  </r>
  <r>
    <x v="0"/>
    <x v="1"/>
    <s v="WA"/>
    <x v="1"/>
    <n v="2009"/>
    <n v="2009"/>
    <n v="17058252"/>
    <n v="1"/>
    <x v="1"/>
    <s v="I"/>
    <n v="29"/>
    <n v="29"/>
    <n v="0"/>
    <n v="1"/>
  </r>
  <r>
    <x v="0"/>
    <x v="0"/>
    <s v="WA"/>
    <x v="1"/>
    <n v="2009"/>
    <n v="2009"/>
    <n v="16591823"/>
    <n v="1"/>
    <x v="0"/>
    <s v="I"/>
    <n v="30"/>
    <n v="30"/>
    <n v="0"/>
    <n v="1"/>
  </r>
  <r>
    <x v="0"/>
    <x v="0"/>
    <s v="WA"/>
    <x v="1"/>
    <n v="2009"/>
    <n v="2009"/>
    <n v="500213441"/>
    <n v="1"/>
    <x v="0"/>
    <s v="I"/>
    <n v="0"/>
    <n v="0"/>
    <n v="0"/>
    <n v="7"/>
  </r>
  <r>
    <x v="1"/>
    <x v="1"/>
    <s v="WA"/>
    <x v="1"/>
    <n v="2009"/>
    <n v="2009"/>
    <n v="500165002"/>
    <n v="4"/>
    <x v="1"/>
    <s v="I"/>
    <n v="118"/>
    <n v="29.5"/>
    <n v="0"/>
    <n v="8"/>
  </r>
  <r>
    <x v="0"/>
    <x v="1"/>
    <s v="WA"/>
    <x v="1"/>
    <n v="2009"/>
    <n v="2009"/>
    <n v="500252696"/>
    <n v="3"/>
    <x v="1"/>
    <s v="I"/>
    <n v="70"/>
    <n v="23.333333333333332"/>
    <n v="0"/>
    <n v="14"/>
  </r>
  <r>
    <x v="0"/>
    <x v="0"/>
    <s v="WA"/>
    <x v="1"/>
    <n v="2009"/>
    <n v="2009"/>
    <n v="16293117"/>
    <n v="3"/>
    <x v="0"/>
    <s v="I"/>
    <n v="66"/>
    <n v="22"/>
    <n v="0"/>
    <n v="162"/>
  </r>
  <r>
    <x v="0"/>
    <x v="0"/>
    <s v="WA"/>
    <x v="1"/>
    <n v="2009"/>
    <n v="2009"/>
    <n v="16603608"/>
    <n v="2"/>
    <x v="0"/>
    <s v="I"/>
    <n v="42"/>
    <n v="21"/>
    <n v="0"/>
    <n v="210"/>
  </r>
  <r>
    <x v="0"/>
    <x v="0"/>
    <s v="WA"/>
    <x v="1"/>
    <n v="2009"/>
    <n v="2009"/>
    <n v="500139746"/>
    <n v="2"/>
    <x v="0"/>
    <s v="I"/>
    <n v="34"/>
    <n v="17"/>
    <n v="0"/>
    <n v="144"/>
  </r>
  <r>
    <x v="0"/>
    <x v="1"/>
    <s v="WA"/>
    <x v="1"/>
    <n v="2009"/>
    <n v="2009"/>
    <n v="15182639"/>
    <n v="3"/>
    <x v="1"/>
    <s v="I"/>
    <n v="79"/>
    <n v="26.333333333333336"/>
    <n v="0"/>
    <n v="90"/>
  </r>
  <r>
    <x v="0"/>
    <x v="0"/>
    <s v="WA"/>
    <x v="1"/>
    <n v="2009"/>
    <n v="2009"/>
    <n v="15182641"/>
    <n v="3"/>
    <x v="0"/>
    <s v="I"/>
    <n v="79"/>
    <n v="26.333333333333336"/>
    <n v="0"/>
    <n v="450"/>
  </r>
  <r>
    <x v="0"/>
    <x v="0"/>
    <s v="WA"/>
    <x v="1"/>
    <n v="2009"/>
    <n v="2009"/>
    <n v="15110538"/>
    <n v="1"/>
    <x v="0"/>
    <s v="I"/>
    <n v="20"/>
    <n v="20"/>
    <n v="0"/>
    <n v="90"/>
  </r>
  <r>
    <x v="0"/>
    <x v="0"/>
    <s v="WA"/>
    <x v="1"/>
    <n v="2009"/>
    <n v="2009"/>
    <n v="15464958"/>
    <n v="1"/>
    <x v="0"/>
    <s v="I"/>
    <n v="6"/>
    <n v="6"/>
    <n v="0"/>
    <n v="80"/>
  </r>
  <r>
    <x v="0"/>
    <x v="1"/>
    <s v="WA"/>
    <x v="1"/>
    <n v="2009"/>
    <n v="2009"/>
    <n v="445564843"/>
    <n v="2"/>
    <x v="1"/>
    <s v="I"/>
    <n v="45"/>
    <n v="22.5"/>
    <n v="0"/>
    <n v="35"/>
  </r>
  <r>
    <x v="0"/>
    <x v="1"/>
    <s v="WA"/>
    <x v="1"/>
    <n v="2009"/>
    <n v="2009"/>
    <n v="16121480"/>
    <n v="2"/>
    <x v="1"/>
    <s v="I"/>
    <n v="60"/>
    <n v="30"/>
    <n v="0"/>
    <n v="15"/>
  </r>
  <r>
    <x v="0"/>
    <x v="0"/>
    <s v="WA"/>
    <x v="1"/>
    <n v="2009"/>
    <n v="2009"/>
    <n v="19870233"/>
    <n v="4"/>
    <x v="0"/>
    <s v="I"/>
    <n v="118"/>
    <n v="29.5"/>
    <n v="0"/>
    <n v="557"/>
  </r>
  <r>
    <x v="0"/>
    <x v="0"/>
    <s v="WA"/>
    <x v="1"/>
    <n v="2009"/>
    <n v="2009"/>
    <n v="19857636"/>
    <n v="1"/>
    <x v="0"/>
    <s v="I"/>
    <n v="3"/>
    <n v="3"/>
    <n v="0"/>
    <n v="10"/>
  </r>
  <r>
    <x v="0"/>
    <x v="0"/>
    <s v="WA"/>
    <x v="1"/>
    <n v="2009"/>
    <n v="2009"/>
    <n v="500219542"/>
    <n v="3"/>
    <x v="0"/>
    <s v="I"/>
    <n v="74"/>
    <n v="24.666666666666664"/>
    <n v="0"/>
    <n v="349"/>
  </r>
  <r>
    <x v="0"/>
    <x v="0"/>
    <s v="WA"/>
    <x v="1"/>
    <n v="2009"/>
    <n v="2009"/>
    <n v="15910049"/>
    <n v="1"/>
    <x v="0"/>
    <s v="I"/>
    <n v="11"/>
    <n v="11"/>
    <n v="0"/>
    <n v="50"/>
  </r>
  <r>
    <x v="1"/>
    <x v="0"/>
    <s v="WA"/>
    <x v="1"/>
    <n v="2009"/>
    <n v="2009"/>
    <n v="18907301"/>
    <n v="1"/>
    <x v="0"/>
    <s v="I"/>
    <n v="29"/>
    <n v="29"/>
    <n v="0"/>
    <n v="10"/>
  </r>
  <r>
    <x v="0"/>
    <x v="1"/>
    <s v="WA"/>
    <x v="1"/>
    <n v="2009"/>
    <n v="2009"/>
    <n v="19676523"/>
    <n v="3"/>
    <x v="1"/>
    <s v="I"/>
    <n v="67"/>
    <n v="22.333333333333332"/>
    <n v="0"/>
    <n v="10"/>
  </r>
  <r>
    <x v="0"/>
    <x v="1"/>
    <s v="WA"/>
    <x v="1"/>
    <n v="2009"/>
    <n v="2009"/>
    <n v="500147581"/>
    <n v="2"/>
    <x v="1"/>
    <s v="I"/>
    <n v="61"/>
    <n v="30.5"/>
    <n v="0"/>
    <n v="14"/>
  </r>
  <r>
    <x v="0"/>
    <x v="0"/>
    <s v="WA"/>
    <x v="1"/>
    <n v="2009"/>
    <n v="2009"/>
    <n v="18578027"/>
    <n v="1"/>
    <x v="0"/>
    <s v="I"/>
    <n v="0"/>
    <n v="0"/>
    <n v="0"/>
    <n v="20"/>
  </r>
  <r>
    <x v="0"/>
    <x v="0"/>
    <s v="WA"/>
    <x v="1"/>
    <n v="2009"/>
    <n v="2010"/>
    <n v="500035147"/>
    <n v="4"/>
    <x v="0"/>
    <s v="I"/>
    <n v="109"/>
    <n v="27.25"/>
    <n v="0"/>
    <n v="468"/>
  </r>
  <r>
    <x v="0"/>
    <x v="0"/>
    <s v="WA"/>
    <x v="1"/>
    <n v="2009"/>
    <n v="2009"/>
    <n v="18646247"/>
    <n v="2"/>
    <x v="0"/>
    <s v="I"/>
    <n v="60"/>
    <n v="30"/>
    <n v="0"/>
    <n v="310"/>
  </r>
  <r>
    <x v="0"/>
    <x v="1"/>
    <s v="WA"/>
    <x v="1"/>
    <n v="2009"/>
    <n v="2009"/>
    <n v="500050240"/>
    <n v="1"/>
    <x v="1"/>
    <s v="I"/>
    <n v="1"/>
    <n v="1"/>
    <n v="0"/>
    <n v="3"/>
  </r>
  <r>
    <x v="0"/>
    <x v="0"/>
    <s v="WA"/>
    <x v="1"/>
    <n v="2009"/>
    <n v="2009"/>
    <n v="14145742"/>
    <n v="1"/>
    <x v="0"/>
    <s v="I"/>
    <n v="0"/>
    <n v="0"/>
    <n v="0"/>
    <n v="114"/>
  </r>
  <r>
    <x v="0"/>
    <x v="0"/>
    <s v="WA"/>
    <x v="1"/>
    <n v="2009"/>
    <n v="2010"/>
    <n v="18054831"/>
    <n v="4"/>
    <x v="0"/>
    <s v="I"/>
    <n v="108"/>
    <n v="27"/>
    <n v="0"/>
    <n v="410"/>
  </r>
  <r>
    <x v="0"/>
    <x v="0"/>
    <s v="WA"/>
    <x v="1"/>
    <n v="2009"/>
    <n v="2009"/>
    <n v="15891211"/>
    <n v="3"/>
    <x v="0"/>
    <s v="I"/>
    <n v="84"/>
    <n v="28"/>
    <n v="0"/>
    <n v="831"/>
  </r>
  <r>
    <x v="0"/>
    <x v="1"/>
    <s v="WA"/>
    <x v="1"/>
    <n v="2009"/>
    <n v="2009"/>
    <n v="17705855"/>
    <n v="3"/>
    <x v="1"/>
    <s v="I"/>
    <n v="78"/>
    <n v="26"/>
    <n v="0"/>
    <n v="20"/>
  </r>
  <r>
    <x v="0"/>
    <x v="1"/>
    <s v="WA"/>
    <x v="1"/>
    <n v="2009"/>
    <n v="2009"/>
    <n v="17748920"/>
    <n v="1"/>
    <x v="1"/>
    <s v="I"/>
    <n v="0"/>
    <n v="0"/>
    <n v="0"/>
    <n v="4"/>
  </r>
  <r>
    <x v="0"/>
    <x v="0"/>
    <s v="WA"/>
    <x v="1"/>
    <n v="2009"/>
    <n v="2009"/>
    <n v="16583531"/>
    <n v="1"/>
    <x v="0"/>
    <s v="I"/>
    <n v="0"/>
    <n v="0"/>
    <n v="0"/>
    <n v="20"/>
  </r>
  <r>
    <x v="0"/>
    <x v="0"/>
    <s v="WA"/>
    <x v="1"/>
    <n v="2009"/>
    <n v="2009"/>
    <n v="500190740"/>
    <n v="1"/>
    <x v="0"/>
    <s v="I"/>
    <n v="13"/>
    <n v="13"/>
    <n v="0"/>
    <n v="1"/>
  </r>
  <r>
    <x v="0"/>
    <x v="0"/>
    <s v="WA"/>
    <x v="1"/>
    <n v="2009"/>
    <n v="2009"/>
    <n v="16648170"/>
    <n v="1"/>
    <x v="0"/>
    <s v="I"/>
    <n v="21"/>
    <n v="21"/>
    <n v="0"/>
    <n v="72"/>
  </r>
  <r>
    <x v="0"/>
    <x v="1"/>
    <s v="WA"/>
    <x v="1"/>
    <n v="2009"/>
    <n v="2009"/>
    <n v="17171717"/>
    <n v="1"/>
    <x v="1"/>
    <s v="I"/>
    <n v="9"/>
    <n v="9"/>
    <n v="0"/>
    <n v="1"/>
  </r>
  <r>
    <x v="0"/>
    <x v="0"/>
    <s v="WA"/>
    <x v="1"/>
    <n v="2009"/>
    <n v="2009"/>
    <n v="17210720"/>
    <n v="3"/>
    <x v="0"/>
    <s v="I"/>
    <n v="88"/>
    <n v="29.333333333333336"/>
    <n v="0"/>
    <n v="1670"/>
  </r>
  <r>
    <x v="0"/>
    <x v="0"/>
    <s v="WA"/>
    <x v="1"/>
    <n v="2009"/>
    <n v="2009"/>
    <n v="16239482"/>
    <n v="1"/>
    <x v="0"/>
    <s v="I"/>
    <n v="0"/>
    <n v="0"/>
    <n v="0"/>
    <n v="10"/>
  </r>
  <r>
    <x v="0"/>
    <x v="0"/>
    <s v="WA"/>
    <x v="1"/>
    <n v="2009"/>
    <n v="2009"/>
    <n v="387590421"/>
    <n v="1"/>
    <x v="0"/>
    <s v="I"/>
    <n v="4"/>
    <n v="4"/>
    <n v="0"/>
    <n v="80"/>
  </r>
  <r>
    <x v="0"/>
    <x v="0"/>
    <s v="WA"/>
    <x v="1"/>
    <n v="2009"/>
    <n v="2009"/>
    <n v="500131376"/>
    <n v="1"/>
    <x v="0"/>
    <s v="I"/>
    <n v="31"/>
    <n v="31"/>
    <n v="0"/>
    <n v="16"/>
  </r>
  <r>
    <x v="0"/>
    <x v="0"/>
    <s v="WA"/>
    <x v="1"/>
    <n v="2009"/>
    <n v="2009"/>
    <n v="15146579"/>
    <n v="1"/>
    <x v="0"/>
    <s v="I"/>
    <n v="27"/>
    <n v="27"/>
    <n v="0"/>
    <n v="10"/>
  </r>
  <r>
    <x v="0"/>
    <x v="0"/>
    <s v="WA"/>
    <x v="1"/>
    <n v="2009"/>
    <n v="2009"/>
    <n v="14052880"/>
    <n v="1"/>
    <x v="0"/>
    <s v="I"/>
    <n v="0"/>
    <n v="0"/>
    <n v="0"/>
    <n v="333"/>
  </r>
  <r>
    <x v="0"/>
    <x v="0"/>
    <s v="WA"/>
    <x v="1"/>
    <n v="2009"/>
    <n v="2009"/>
    <n v="19319791"/>
    <n v="1"/>
    <x v="0"/>
    <s v="I"/>
    <n v="2"/>
    <n v="2"/>
    <n v="0"/>
    <n v="3"/>
  </r>
  <r>
    <x v="1"/>
    <x v="1"/>
    <s v="WA"/>
    <x v="1"/>
    <n v="2009"/>
    <n v="2009"/>
    <n v="15147186"/>
    <n v="3"/>
    <x v="1"/>
    <s v="I"/>
    <n v="82"/>
    <n v="27.333333333333336"/>
    <n v="0"/>
    <n v="14"/>
  </r>
  <r>
    <x v="0"/>
    <x v="0"/>
    <s v="WA"/>
    <x v="1"/>
    <n v="2009"/>
    <n v="2009"/>
    <n v="15616460"/>
    <n v="1"/>
    <x v="0"/>
    <s v="I"/>
    <n v="7"/>
    <n v="7"/>
    <n v="0"/>
    <n v="160"/>
  </r>
  <r>
    <x v="0"/>
    <x v="0"/>
    <s v="WA"/>
    <x v="1"/>
    <n v="2009"/>
    <n v="2009"/>
    <n v="14862088"/>
    <n v="1"/>
    <x v="0"/>
    <s v="I"/>
    <n v="25"/>
    <n v="25"/>
    <n v="0"/>
    <n v="300"/>
  </r>
  <r>
    <x v="0"/>
    <x v="1"/>
    <s v="WA"/>
    <x v="1"/>
    <n v="2009"/>
    <n v="2009"/>
    <n v="500154923"/>
    <n v="1"/>
    <x v="1"/>
    <s v="I"/>
    <n v="17"/>
    <n v="17"/>
    <n v="0"/>
    <n v="10"/>
  </r>
  <r>
    <x v="0"/>
    <x v="0"/>
    <s v="WA"/>
    <x v="1"/>
    <n v="2009"/>
    <n v="2009"/>
    <n v="19716305"/>
    <n v="1"/>
    <x v="0"/>
    <s v="I"/>
    <n v="29"/>
    <n v="29"/>
    <n v="0"/>
    <n v="28"/>
  </r>
  <r>
    <x v="0"/>
    <x v="0"/>
    <s v="WA"/>
    <x v="1"/>
    <n v="2009"/>
    <n v="2009"/>
    <n v="17353863"/>
    <n v="1"/>
    <x v="0"/>
    <s v="I"/>
    <n v="29"/>
    <n v="29"/>
    <n v="0"/>
    <n v="9"/>
  </r>
  <r>
    <x v="0"/>
    <x v="0"/>
    <s v="WA"/>
    <x v="1"/>
    <n v="2009"/>
    <n v="2009"/>
    <n v="14442564"/>
    <n v="1"/>
    <x v="0"/>
    <s v="I"/>
    <n v="10"/>
    <n v="10"/>
    <n v="0"/>
    <n v="163"/>
  </r>
  <r>
    <x v="1"/>
    <x v="1"/>
    <s v="WA"/>
    <x v="1"/>
    <n v="2009"/>
    <n v="2009"/>
    <n v="500261923"/>
    <n v="1"/>
    <x v="1"/>
    <s v="I"/>
    <n v="31"/>
    <n v="31"/>
    <n v="0"/>
    <n v="2"/>
  </r>
  <r>
    <x v="0"/>
    <x v="0"/>
    <s v="WA"/>
    <x v="1"/>
    <n v="2009"/>
    <n v="2009"/>
    <n v="14151349"/>
    <n v="1"/>
    <x v="0"/>
    <s v="I"/>
    <n v="0"/>
    <n v="0"/>
    <n v="0"/>
    <n v="26"/>
  </r>
  <r>
    <x v="0"/>
    <x v="0"/>
    <s v="WA"/>
    <x v="1"/>
    <n v="2009"/>
    <n v="2009"/>
    <n v="500187643"/>
    <n v="2"/>
    <x v="0"/>
    <s v="I"/>
    <n v="54"/>
    <n v="27"/>
    <n v="0"/>
    <n v="1035"/>
  </r>
  <r>
    <x v="0"/>
    <x v="1"/>
    <s v="WA"/>
    <x v="1"/>
    <n v="2009"/>
    <n v="2009"/>
    <n v="441244821"/>
    <n v="1"/>
    <x v="1"/>
    <s v="I"/>
    <n v="5"/>
    <n v="5"/>
    <n v="0"/>
    <n v="8"/>
  </r>
  <r>
    <x v="0"/>
    <x v="0"/>
    <s v="WA"/>
    <x v="1"/>
    <n v="2009"/>
    <n v="2009"/>
    <n v="18894879"/>
    <n v="1"/>
    <x v="0"/>
    <s v="I"/>
    <n v="5"/>
    <n v="5"/>
    <n v="0"/>
    <n v="92"/>
  </r>
  <r>
    <x v="0"/>
    <x v="0"/>
    <s v="WA"/>
    <x v="1"/>
    <n v="2009"/>
    <n v="2009"/>
    <n v="18909876"/>
    <n v="1"/>
    <x v="0"/>
    <s v="I"/>
    <n v="14"/>
    <n v="14"/>
    <n v="0"/>
    <n v="610"/>
  </r>
  <r>
    <x v="0"/>
    <x v="0"/>
    <s v="WA"/>
    <x v="1"/>
    <n v="2009"/>
    <n v="2009"/>
    <n v="19114279"/>
    <n v="1"/>
    <x v="0"/>
    <s v="I"/>
    <n v="4"/>
    <n v="4"/>
    <n v="0"/>
    <n v="50"/>
  </r>
  <r>
    <x v="0"/>
    <x v="1"/>
    <s v="WA"/>
    <x v="1"/>
    <n v="2009"/>
    <n v="2009"/>
    <n v="19262758"/>
    <n v="1"/>
    <x v="1"/>
    <s v="I"/>
    <n v="0"/>
    <n v="0"/>
    <n v="0"/>
    <n v="10"/>
  </r>
  <r>
    <x v="0"/>
    <x v="1"/>
    <s v="WA"/>
    <x v="1"/>
    <n v="2009"/>
    <n v="2009"/>
    <n v="18690237"/>
    <n v="1"/>
    <x v="1"/>
    <s v="I"/>
    <n v="27"/>
    <n v="27"/>
    <n v="0"/>
    <n v="26"/>
  </r>
  <r>
    <x v="0"/>
    <x v="0"/>
    <s v="WA"/>
    <x v="1"/>
    <n v="2009"/>
    <n v="2009"/>
    <n v="500183829"/>
    <n v="1"/>
    <x v="0"/>
    <s v="I"/>
    <n v="12"/>
    <n v="12"/>
    <n v="0"/>
    <n v="65"/>
  </r>
  <r>
    <x v="0"/>
    <x v="0"/>
    <s v="WA"/>
    <x v="1"/>
    <n v="2009"/>
    <n v="2009"/>
    <n v="18286407"/>
    <n v="1"/>
    <x v="0"/>
    <s v="I"/>
    <n v="2"/>
    <n v="2"/>
    <n v="0"/>
    <n v="20"/>
  </r>
  <r>
    <x v="0"/>
    <x v="1"/>
    <s v="WA"/>
    <x v="1"/>
    <n v="2009"/>
    <n v="2009"/>
    <n v="18381800"/>
    <n v="1"/>
    <x v="1"/>
    <s v="I"/>
    <n v="20"/>
    <n v="20"/>
    <n v="0"/>
    <n v="3"/>
  </r>
  <r>
    <x v="0"/>
    <x v="1"/>
    <s v="WA"/>
    <x v="1"/>
    <n v="2009"/>
    <n v="2010"/>
    <n v="18046766"/>
    <n v="3"/>
    <x v="1"/>
    <s v="I"/>
    <n v="87"/>
    <n v="29"/>
    <n v="0"/>
    <n v="267"/>
  </r>
  <r>
    <x v="0"/>
    <x v="0"/>
    <s v="WA"/>
    <x v="1"/>
    <n v="2009"/>
    <n v="2009"/>
    <n v="17973215"/>
    <n v="2"/>
    <x v="0"/>
    <s v="I"/>
    <n v="48"/>
    <n v="24"/>
    <n v="0"/>
    <n v="1781"/>
  </r>
  <r>
    <x v="0"/>
    <x v="0"/>
    <s v="WA"/>
    <x v="1"/>
    <n v="2009"/>
    <n v="2009"/>
    <n v="500231719"/>
    <n v="1"/>
    <x v="0"/>
    <s v="I"/>
    <n v="2"/>
    <n v="2"/>
    <n v="0"/>
    <n v="54"/>
  </r>
  <r>
    <x v="0"/>
    <x v="0"/>
    <s v="WA"/>
    <x v="1"/>
    <n v="2009"/>
    <n v="2009"/>
    <n v="18197666"/>
    <n v="1"/>
    <x v="0"/>
    <s v="I"/>
    <n v="0"/>
    <n v="0"/>
    <n v="0"/>
    <n v="60"/>
  </r>
  <r>
    <x v="0"/>
    <x v="0"/>
    <s v="WA"/>
    <x v="1"/>
    <n v="2009"/>
    <n v="2009"/>
    <n v="17683088"/>
    <n v="2"/>
    <x v="0"/>
    <s v="I"/>
    <n v="32"/>
    <n v="16"/>
    <n v="0"/>
    <n v="200"/>
  </r>
  <r>
    <x v="0"/>
    <x v="0"/>
    <s v="WA"/>
    <x v="1"/>
    <n v="2009"/>
    <n v="2009"/>
    <n v="500091614"/>
    <n v="1"/>
    <x v="0"/>
    <s v="I"/>
    <n v="4"/>
    <n v="4"/>
    <n v="0"/>
    <n v="66"/>
  </r>
  <r>
    <x v="0"/>
    <x v="0"/>
    <s v="WA"/>
    <x v="1"/>
    <n v="2009"/>
    <n v="2009"/>
    <n v="500234485"/>
    <n v="1"/>
    <x v="0"/>
    <s v="I"/>
    <n v="0"/>
    <n v="0"/>
    <n v="0"/>
    <n v="18"/>
  </r>
  <r>
    <x v="0"/>
    <x v="0"/>
    <s v="WA"/>
    <x v="1"/>
    <n v="2009"/>
    <n v="2009"/>
    <n v="17118121"/>
    <n v="1"/>
    <x v="0"/>
    <s v="I"/>
    <n v="8"/>
    <n v="8"/>
    <n v="0"/>
    <n v="90"/>
  </r>
  <r>
    <x v="0"/>
    <x v="0"/>
    <s v="WA"/>
    <x v="1"/>
    <n v="2009"/>
    <n v="2009"/>
    <n v="16905236"/>
    <n v="1"/>
    <x v="0"/>
    <s v="I"/>
    <n v="0"/>
    <n v="0"/>
    <n v="0"/>
    <n v="80"/>
  </r>
  <r>
    <x v="0"/>
    <x v="1"/>
    <s v="WA"/>
    <x v="1"/>
    <n v="2009"/>
    <n v="2009"/>
    <n v="16906541"/>
    <n v="2"/>
    <x v="1"/>
    <s v="I"/>
    <n v="40"/>
    <n v="20"/>
    <n v="0"/>
    <n v="4"/>
  </r>
  <r>
    <x v="0"/>
    <x v="1"/>
    <s v="WA"/>
    <x v="1"/>
    <n v="2009"/>
    <n v="2009"/>
    <n v="15965488"/>
    <n v="1"/>
    <x v="1"/>
    <s v="I"/>
    <n v="3"/>
    <n v="3"/>
    <n v="0"/>
    <n v="11"/>
  </r>
  <r>
    <x v="0"/>
    <x v="1"/>
    <s v="WA"/>
    <x v="1"/>
    <n v="2009"/>
    <n v="2009"/>
    <n v="15919594"/>
    <n v="1"/>
    <x v="1"/>
    <s v="I"/>
    <n v="0"/>
    <n v="0"/>
    <n v="0"/>
    <n v="1"/>
  </r>
  <r>
    <x v="0"/>
    <x v="1"/>
    <s v="WA"/>
    <x v="1"/>
    <n v="2009"/>
    <n v="2009"/>
    <n v="16289173"/>
    <n v="1"/>
    <x v="1"/>
    <s v="I"/>
    <n v="0"/>
    <n v="0"/>
    <n v="0"/>
    <n v="10"/>
  </r>
  <r>
    <x v="0"/>
    <x v="0"/>
    <s v="WA"/>
    <x v="1"/>
    <n v="2009"/>
    <n v="2009"/>
    <n v="15698729"/>
    <n v="1"/>
    <x v="0"/>
    <s v="I"/>
    <n v="13"/>
    <n v="13"/>
    <n v="0"/>
    <n v="1000"/>
  </r>
  <r>
    <x v="0"/>
    <x v="1"/>
    <s v="WA"/>
    <x v="1"/>
    <n v="2009"/>
    <n v="2009"/>
    <n v="444787334"/>
    <n v="1"/>
    <x v="1"/>
    <s v="I"/>
    <n v="13"/>
    <n v="13"/>
    <n v="0"/>
    <n v="50"/>
  </r>
  <r>
    <x v="0"/>
    <x v="0"/>
    <s v="WA"/>
    <x v="1"/>
    <n v="2009"/>
    <n v="2009"/>
    <n v="15498369"/>
    <n v="2"/>
    <x v="0"/>
    <s v="I"/>
    <n v="45"/>
    <n v="22.5"/>
    <n v="0"/>
    <n v="200"/>
  </r>
  <r>
    <x v="0"/>
    <x v="0"/>
    <s v="WA"/>
    <x v="1"/>
    <n v="2009"/>
    <n v="2009"/>
    <n v="500180833"/>
    <n v="1"/>
    <x v="0"/>
    <s v="I"/>
    <n v="13"/>
    <n v="13"/>
    <n v="0"/>
    <n v="50"/>
  </r>
  <r>
    <x v="0"/>
    <x v="0"/>
    <s v="WA"/>
    <x v="1"/>
    <n v="2009"/>
    <n v="2009"/>
    <n v="14174424"/>
    <n v="1"/>
    <x v="0"/>
    <s v="I"/>
    <n v="0"/>
    <n v="0"/>
    <n v="0"/>
    <n v="40"/>
  </r>
  <r>
    <x v="0"/>
    <x v="0"/>
    <s v="WA"/>
    <x v="1"/>
    <n v="2009"/>
    <n v="2009"/>
    <n v="500109542"/>
    <n v="1"/>
    <x v="0"/>
    <s v="I"/>
    <n v="0"/>
    <n v="0"/>
    <n v="0"/>
    <n v="811"/>
  </r>
  <r>
    <x v="0"/>
    <x v="1"/>
    <s v="WA"/>
    <x v="1"/>
    <n v="2009"/>
    <n v="2009"/>
    <n v="17658419"/>
    <n v="1"/>
    <x v="1"/>
    <s v="I"/>
    <n v="0"/>
    <n v="0"/>
    <n v="0"/>
    <n v="2"/>
  </r>
  <r>
    <x v="0"/>
    <x v="1"/>
    <s v="WA"/>
    <x v="1"/>
    <n v="2009"/>
    <n v="2009"/>
    <n v="500112018"/>
    <n v="1"/>
    <x v="1"/>
    <s v="I"/>
    <n v="30"/>
    <n v="30"/>
    <n v="0"/>
    <n v="1"/>
  </r>
  <r>
    <x v="0"/>
    <x v="0"/>
    <s v="WA"/>
    <x v="1"/>
    <n v="2009"/>
    <n v="2009"/>
    <n v="16171270"/>
    <n v="1"/>
    <x v="0"/>
    <s v="I"/>
    <n v="0"/>
    <n v="0"/>
    <n v="0"/>
    <n v="51"/>
  </r>
  <r>
    <x v="0"/>
    <x v="0"/>
    <s v="WA"/>
    <x v="1"/>
    <n v="2009"/>
    <n v="2009"/>
    <n v="19894649"/>
    <n v="1"/>
    <x v="0"/>
    <s v="I"/>
    <n v="34"/>
    <n v="34"/>
    <n v="0"/>
    <n v="330"/>
  </r>
  <r>
    <x v="0"/>
    <x v="0"/>
    <s v="WA"/>
    <x v="1"/>
    <n v="2009"/>
    <n v="2009"/>
    <n v="19377945"/>
    <n v="1"/>
    <x v="0"/>
    <s v="I"/>
    <n v="27"/>
    <n v="27"/>
    <n v="0"/>
    <n v="560"/>
  </r>
  <r>
    <x v="0"/>
    <x v="0"/>
    <s v="WA"/>
    <x v="1"/>
    <n v="2009"/>
    <n v="2009"/>
    <n v="16282542"/>
    <n v="1"/>
    <x v="0"/>
    <s v="I"/>
    <n v="4"/>
    <n v="4"/>
    <n v="0"/>
    <n v="10"/>
  </r>
  <r>
    <x v="1"/>
    <x v="0"/>
    <s v="WA"/>
    <x v="1"/>
    <n v="2009"/>
    <n v="2009"/>
    <n v="16295520"/>
    <n v="1"/>
    <x v="0"/>
    <s v="I"/>
    <n v="27"/>
    <n v="27"/>
    <n v="0"/>
    <n v="1"/>
  </r>
  <r>
    <x v="0"/>
    <x v="1"/>
    <s v="WA"/>
    <x v="1"/>
    <n v="2009"/>
    <n v="2009"/>
    <n v="500206516"/>
    <n v="1"/>
    <x v="1"/>
    <s v="I"/>
    <n v="18"/>
    <n v="18"/>
    <n v="0"/>
    <n v="1"/>
  </r>
  <r>
    <x v="0"/>
    <x v="1"/>
    <s v="WA"/>
    <x v="1"/>
    <n v="2009"/>
    <n v="2009"/>
    <n v="341625609"/>
    <n v="1"/>
    <x v="1"/>
    <s v="I"/>
    <n v="1"/>
    <n v="1"/>
    <n v="0"/>
    <n v="94"/>
  </r>
  <r>
    <x v="0"/>
    <x v="0"/>
    <s v="WA"/>
    <x v="1"/>
    <n v="2009"/>
    <n v="2009"/>
    <n v="500209290"/>
    <n v="1"/>
    <x v="0"/>
    <s v="I"/>
    <n v="0"/>
    <n v="0"/>
    <n v="0"/>
    <n v="43"/>
  </r>
  <r>
    <x v="0"/>
    <x v="1"/>
    <s v="WA"/>
    <x v="1"/>
    <n v="2009"/>
    <n v="2010"/>
    <n v="500098198"/>
    <n v="2"/>
    <x v="1"/>
    <s v="I"/>
    <n v="30"/>
    <n v="15"/>
    <n v="0"/>
    <n v="108"/>
  </r>
  <r>
    <x v="0"/>
    <x v="0"/>
    <s v="WA"/>
    <x v="1"/>
    <n v="2009"/>
    <n v="2009"/>
    <n v="500214127"/>
    <n v="1"/>
    <x v="0"/>
    <s v="I"/>
    <n v="0"/>
    <n v="0"/>
    <n v="0"/>
    <n v="34"/>
  </r>
  <r>
    <x v="0"/>
    <x v="0"/>
    <s v="WA"/>
    <x v="1"/>
    <n v="2009"/>
    <n v="2009"/>
    <n v="500234232"/>
    <n v="1"/>
    <x v="0"/>
    <s v="I"/>
    <n v="0"/>
    <n v="0"/>
    <n v="0"/>
    <n v="8"/>
  </r>
  <r>
    <x v="0"/>
    <x v="1"/>
    <s v="WA"/>
    <x v="1"/>
    <n v="2009"/>
    <n v="2009"/>
    <n v="19016747"/>
    <n v="1"/>
    <x v="1"/>
    <s v="I"/>
    <n v="16"/>
    <n v="16"/>
    <n v="0"/>
    <n v="8"/>
  </r>
  <r>
    <x v="0"/>
    <x v="0"/>
    <s v="WA"/>
    <x v="1"/>
    <n v="2009"/>
    <n v="2009"/>
    <n v="19597750"/>
    <n v="1"/>
    <x v="0"/>
    <s v="I"/>
    <n v="0"/>
    <n v="0"/>
    <n v="0"/>
    <n v="480"/>
  </r>
  <r>
    <x v="0"/>
    <x v="0"/>
    <s v="WA"/>
    <x v="1"/>
    <n v="2009"/>
    <n v="2009"/>
    <n v="15941683"/>
    <n v="1"/>
    <x v="0"/>
    <s v="I"/>
    <n v="29"/>
    <n v="29"/>
    <n v="0"/>
    <n v="1"/>
  </r>
  <r>
    <x v="0"/>
    <x v="0"/>
    <s v="WA"/>
    <x v="1"/>
    <n v="2009"/>
    <n v="2009"/>
    <n v="16999692"/>
    <n v="1"/>
    <x v="0"/>
    <s v="I"/>
    <n v="27"/>
    <n v="27"/>
    <n v="0"/>
    <n v="10"/>
  </r>
  <r>
    <x v="0"/>
    <x v="1"/>
    <s v="WA"/>
    <x v="1"/>
    <n v="2009"/>
    <n v="2009"/>
    <n v="17574185"/>
    <n v="1"/>
    <x v="1"/>
    <s v="I"/>
    <n v="0"/>
    <n v="0"/>
    <n v="0"/>
    <n v="6"/>
  </r>
  <r>
    <x v="0"/>
    <x v="0"/>
    <s v="WA"/>
    <x v="1"/>
    <n v="2009"/>
    <n v="2009"/>
    <n v="441158437"/>
    <n v="1"/>
    <x v="0"/>
    <s v="I"/>
    <n v="0"/>
    <n v="0"/>
    <n v="0"/>
    <n v="80"/>
  </r>
  <r>
    <x v="0"/>
    <x v="0"/>
    <s v="WA"/>
    <x v="1"/>
    <n v="2009"/>
    <n v="2009"/>
    <n v="18327681"/>
    <n v="1"/>
    <x v="0"/>
    <s v="I"/>
    <n v="0"/>
    <n v="0"/>
    <n v="0"/>
    <n v="10"/>
  </r>
  <r>
    <x v="0"/>
    <x v="0"/>
    <s v="WA"/>
    <x v="1"/>
    <n v="2009"/>
    <n v="2009"/>
    <n v="18257810"/>
    <n v="1"/>
    <x v="0"/>
    <s v="I"/>
    <n v="0"/>
    <n v="0"/>
    <n v="0"/>
    <n v="50"/>
  </r>
  <r>
    <x v="0"/>
    <x v="0"/>
    <s v="WA"/>
    <x v="1"/>
    <n v="2009"/>
    <n v="2009"/>
    <n v="17835162"/>
    <n v="1"/>
    <x v="0"/>
    <s v="I"/>
    <n v="0"/>
    <n v="0"/>
    <n v="0"/>
    <n v="60"/>
  </r>
  <r>
    <x v="0"/>
    <x v="0"/>
    <s v="WA"/>
    <x v="1"/>
    <n v="2009"/>
    <n v="2009"/>
    <n v="17083585"/>
    <n v="1"/>
    <x v="0"/>
    <s v="I"/>
    <n v="1"/>
    <n v="1"/>
    <n v="0"/>
    <n v="10"/>
  </r>
  <r>
    <x v="0"/>
    <x v="0"/>
    <s v="WA"/>
    <x v="1"/>
    <n v="2009"/>
    <n v="2009"/>
    <n v="17512907"/>
    <n v="1"/>
    <x v="0"/>
    <s v="I"/>
    <n v="0"/>
    <n v="0"/>
    <n v="0"/>
    <n v="34"/>
  </r>
  <r>
    <x v="0"/>
    <x v="1"/>
    <s v="WA"/>
    <x v="1"/>
    <n v="2009"/>
    <n v="2009"/>
    <n v="16892235"/>
    <n v="1"/>
    <x v="1"/>
    <s v="I"/>
    <n v="7"/>
    <n v="7"/>
    <n v="0"/>
    <n v="73"/>
  </r>
  <r>
    <x v="0"/>
    <x v="1"/>
    <s v="WA"/>
    <x v="1"/>
    <n v="2009"/>
    <n v="2009"/>
    <n v="500143187"/>
    <n v="1"/>
    <x v="1"/>
    <s v="I"/>
    <n v="16"/>
    <n v="16"/>
    <n v="0"/>
    <n v="41"/>
  </r>
  <r>
    <x v="0"/>
    <x v="0"/>
    <s v="WA"/>
    <x v="1"/>
    <n v="2009"/>
    <n v="2009"/>
    <n v="16878049"/>
    <n v="1"/>
    <x v="0"/>
    <s v="I"/>
    <n v="11"/>
    <n v="11"/>
    <n v="0"/>
    <n v="58"/>
  </r>
  <r>
    <x v="0"/>
    <x v="1"/>
    <s v="WA"/>
    <x v="1"/>
    <n v="2009"/>
    <n v="2009"/>
    <n v="331171232"/>
    <n v="1"/>
    <x v="1"/>
    <s v="I"/>
    <n v="11"/>
    <n v="11"/>
    <n v="0"/>
    <n v="42"/>
  </r>
  <r>
    <x v="0"/>
    <x v="1"/>
    <s v="WA"/>
    <x v="1"/>
    <n v="2009"/>
    <n v="2009"/>
    <n v="500263486"/>
    <n v="1"/>
    <x v="1"/>
    <s v="I"/>
    <n v="15"/>
    <n v="15"/>
    <n v="0"/>
    <n v="167"/>
  </r>
  <r>
    <x v="0"/>
    <x v="1"/>
    <s v="WA"/>
    <x v="1"/>
    <n v="2009"/>
    <n v="2009"/>
    <n v="439603268"/>
    <n v="1"/>
    <x v="1"/>
    <s v="I"/>
    <n v="2"/>
    <n v="2"/>
    <n v="0"/>
    <n v="7"/>
  </r>
  <r>
    <x v="1"/>
    <x v="0"/>
    <s v="WA"/>
    <x v="1"/>
    <n v="2009"/>
    <n v="2009"/>
    <n v="14583599"/>
    <n v="1"/>
    <x v="0"/>
    <s v="I"/>
    <n v="0"/>
    <n v="0"/>
    <n v="0"/>
    <n v="350"/>
  </r>
  <r>
    <x v="0"/>
    <x v="0"/>
    <s v="WA"/>
    <x v="1"/>
    <n v="2009"/>
    <n v="2009"/>
    <n v="500027181"/>
    <n v="1"/>
    <x v="0"/>
    <s v="I"/>
    <n v="0"/>
    <n v="0"/>
    <n v="0"/>
    <n v="80"/>
  </r>
  <r>
    <x v="0"/>
    <x v="0"/>
    <s v="WA"/>
    <x v="1"/>
    <n v="2009"/>
    <n v="2009"/>
    <n v="14910218"/>
    <n v="1"/>
    <x v="0"/>
    <s v="I"/>
    <n v="27"/>
    <n v="27"/>
    <n v="0"/>
    <n v="82"/>
  </r>
  <r>
    <x v="0"/>
    <x v="0"/>
    <s v="WA"/>
    <x v="1"/>
    <n v="2009"/>
    <n v="2009"/>
    <n v="500130440"/>
    <n v="1"/>
    <x v="0"/>
    <s v="I"/>
    <n v="26"/>
    <n v="26"/>
    <n v="0"/>
    <n v="80"/>
  </r>
  <r>
    <x v="0"/>
    <x v="0"/>
    <s v="WA"/>
    <x v="1"/>
    <n v="2009"/>
    <n v="2009"/>
    <n v="500018273"/>
    <n v="1"/>
    <x v="0"/>
    <s v="I"/>
    <n v="0"/>
    <n v="0"/>
    <n v="0"/>
    <n v="74"/>
  </r>
  <r>
    <x v="1"/>
    <x v="0"/>
    <s v="WA"/>
    <x v="1"/>
    <n v="2009"/>
    <n v="2009"/>
    <n v="14414633"/>
    <n v="1"/>
    <x v="0"/>
    <s v="I"/>
    <n v="28"/>
    <n v="28"/>
    <n v="0"/>
    <n v="10"/>
  </r>
  <r>
    <x v="0"/>
    <x v="0"/>
    <s v="WA"/>
    <x v="1"/>
    <n v="2010"/>
    <n v="2010"/>
    <n v="19956641"/>
    <n v="1"/>
    <x v="0"/>
    <s v="I"/>
    <n v="0"/>
    <n v="0"/>
    <n v="0"/>
    <n v="960"/>
  </r>
  <r>
    <x v="0"/>
    <x v="1"/>
    <s v="WA"/>
    <x v="1"/>
    <n v="2010"/>
    <n v="2010"/>
    <n v="500123225"/>
    <n v="1"/>
    <x v="1"/>
    <s v="I"/>
    <n v="5"/>
    <n v="5"/>
    <n v="0"/>
    <n v="1"/>
  </r>
  <r>
    <x v="0"/>
    <x v="0"/>
    <s v="WA"/>
    <x v="1"/>
    <n v="2010"/>
    <n v="2010"/>
    <n v="19658481"/>
    <n v="1"/>
    <x v="0"/>
    <s v="I"/>
    <n v="0"/>
    <n v="0"/>
    <n v="0"/>
    <n v="9"/>
  </r>
  <r>
    <x v="0"/>
    <x v="1"/>
    <s v="WA"/>
    <x v="1"/>
    <n v="2010"/>
    <n v="2010"/>
    <n v="19551194"/>
    <n v="1"/>
    <x v="1"/>
    <s v="I"/>
    <n v="28"/>
    <n v="28"/>
    <n v="0"/>
    <n v="57"/>
  </r>
  <r>
    <x v="0"/>
    <x v="0"/>
    <s v="WA"/>
    <x v="1"/>
    <n v="2010"/>
    <n v="2010"/>
    <n v="19346813"/>
    <n v="1"/>
    <x v="0"/>
    <s v="I"/>
    <n v="0"/>
    <n v="0"/>
    <n v="0"/>
    <n v="423"/>
  </r>
  <r>
    <x v="0"/>
    <x v="0"/>
    <s v="WA"/>
    <x v="1"/>
    <n v="2010"/>
    <n v="2010"/>
    <n v="18900022"/>
    <n v="1"/>
    <x v="0"/>
    <s v="I"/>
    <n v="29"/>
    <n v="29"/>
    <n v="0"/>
    <n v="370"/>
  </r>
  <r>
    <x v="0"/>
    <x v="1"/>
    <s v="WA"/>
    <x v="1"/>
    <n v="2010"/>
    <n v="2010"/>
    <n v="500088887"/>
    <n v="1"/>
    <x v="1"/>
    <s v="I"/>
    <n v="0"/>
    <n v="0"/>
    <n v="0"/>
    <n v="6"/>
  </r>
  <r>
    <x v="0"/>
    <x v="0"/>
    <s v="WA"/>
    <x v="1"/>
    <n v="2010"/>
    <n v="2010"/>
    <n v="19404384"/>
    <n v="1"/>
    <x v="0"/>
    <s v="I"/>
    <n v="0"/>
    <n v="0"/>
    <n v="0"/>
    <n v="730"/>
  </r>
  <r>
    <x v="0"/>
    <x v="1"/>
    <s v="WA"/>
    <x v="2"/>
    <n v="2010"/>
    <n v="2010"/>
    <n v="500222658"/>
    <n v="1"/>
    <x v="1"/>
    <s v="I"/>
    <n v="8"/>
    <n v="8"/>
    <n v="0"/>
    <n v="28"/>
  </r>
  <r>
    <x v="0"/>
    <x v="1"/>
    <s v="WA"/>
    <x v="1"/>
    <n v="2010"/>
    <n v="2010"/>
    <n v="18708631"/>
    <n v="1"/>
    <x v="1"/>
    <s v="I"/>
    <n v="0"/>
    <n v="0"/>
    <n v="0"/>
    <n v="61"/>
  </r>
  <r>
    <x v="0"/>
    <x v="1"/>
    <s v="WA"/>
    <x v="2"/>
    <n v="2010"/>
    <n v="2010"/>
    <n v="500036078"/>
    <n v="5"/>
    <x v="1"/>
    <s v="I"/>
    <n v="142"/>
    <n v="28.4"/>
    <n v="0"/>
    <n v="12"/>
  </r>
  <r>
    <x v="0"/>
    <x v="0"/>
    <s v="WA"/>
    <x v="2"/>
    <n v="2010"/>
    <n v="2010"/>
    <n v="17687180"/>
    <n v="1"/>
    <x v="0"/>
    <s v="I"/>
    <n v="32"/>
    <n v="32"/>
    <n v="0"/>
    <n v="1680"/>
  </r>
  <r>
    <x v="0"/>
    <x v="0"/>
    <s v="WA"/>
    <x v="2"/>
    <n v="2010"/>
    <n v="2010"/>
    <n v="18059242"/>
    <n v="1"/>
    <x v="0"/>
    <s v="I"/>
    <n v="0"/>
    <n v="0"/>
    <n v="0"/>
    <n v="130"/>
  </r>
  <r>
    <x v="0"/>
    <x v="0"/>
    <s v="WA"/>
    <x v="1"/>
    <n v="2010"/>
    <n v="2010"/>
    <n v="500241589"/>
    <n v="1"/>
    <x v="0"/>
    <s v="I"/>
    <n v="12"/>
    <n v="12"/>
    <n v="0"/>
    <n v="129"/>
  </r>
  <r>
    <x v="0"/>
    <x v="0"/>
    <s v="WA"/>
    <x v="2"/>
    <n v="2010"/>
    <n v="2010"/>
    <n v="500048948"/>
    <n v="1"/>
    <x v="0"/>
    <s v="I"/>
    <n v="0"/>
    <n v="0"/>
    <n v="0"/>
    <n v="560"/>
  </r>
  <r>
    <x v="0"/>
    <x v="1"/>
    <s v="WA"/>
    <x v="2"/>
    <n v="2010"/>
    <n v="2010"/>
    <n v="17437762"/>
    <n v="2"/>
    <x v="1"/>
    <s v="I"/>
    <n v="91"/>
    <n v="45.5"/>
    <n v="0"/>
    <n v="6"/>
  </r>
  <r>
    <x v="0"/>
    <x v="1"/>
    <s v="WA"/>
    <x v="2"/>
    <n v="2010"/>
    <n v="2010"/>
    <n v="17790112"/>
    <n v="1"/>
    <x v="1"/>
    <s v="I"/>
    <n v="0"/>
    <n v="0"/>
    <n v="0"/>
    <n v="151"/>
  </r>
  <r>
    <x v="1"/>
    <x v="0"/>
    <s v="WA"/>
    <x v="2"/>
    <n v="2010"/>
    <n v="2010"/>
    <n v="446345304"/>
    <n v="2"/>
    <x v="0"/>
    <s v="I"/>
    <n v="63"/>
    <n v="31.5"/>
    <n v="0"/>
    <n v="4"/>
  </r>
  <r>
    <x v="0"/>
    <x v="0"/>
    <s v="WA"/>
    <x v="2"/>
    <n v="2010"/>
    <n v="2010"/>
    <n v="16820889"/>
    <n v="1"/>
    <x v="0"/>
    <s v="I"/>
    <n v="0"/>
    <n v="0"/>
    <n v="0"/>
    <n v="250"/>
  </r>
  <r>
    <x v="0"/>
    <x v="1"/>
    <s v="WA"/>
    <x v="2"/>
    <n v="2010"/>
    <n v="2010"/>
    <n v="500177949"/>
    <n v="2"/>
    <x v="1"/>
    <s v="I"/>
    <n v="54"/>
    <n v="27"/>
    <n v="0"/>
    <n v="57"/>
  </r>
  <r>
    <x v="0"/>
    <x v="0"/>
    <s v="WA"/>
    <x v="2"/>
    <n v="2010"/>
    <n v="2010"/>
    <n v="500056063"/>
    <n v="1"/>
    <x v="0"/>
    <s v="I"/>
    <n v="20"/>
    <n v="20"/>
    <n v="0"/>
    <n v="978"/>
  </r>
  <r>
    <x v="0"/>
    <x v="1"/>
    <s v="WA"/>
    <x v="2"/>
    <n v="2010"/>
    <n v="2010"/>
    <n v="16226617"/>
    <n v="2"/>
    <x v="1"/>
    <s v="I"/>
    <n v="60"/>
    <n v="30"/>
    <n v="0"/>
    <n v="205"/>
  </r>
  <r>
    <x v="0"/>
    <x v="0"/>
    <s v="WA"/>
    <x v="2"/>
    <n v="2010"/>
    <n v="2010"/>
    <n v="500031364"/>
    <n v="1"/>
    <x v="0"/>
    <s v="I"/>
    <n v="31"/>
    <n v="31"/>
    <n v="0"/>
    <n v="280"/>
  </r>
  <r>
    <x v="0"/>
    <x v="1"/>
    <s v="WA"/>
    <x v="2"/>
    <n v="2010"/>
    <n v="2010"/>
    <n v="431654512"/>
    <n v="1"/>
    <x v="1"/>
    <s v="I"/>
    <n v="15"/>
    <n v="15"/>
    <n v="0"/>
    <n v="45"/>
  </r>
  <r>
    <x v="0"/>
    <x v="1"/>
    <s v="WA"/>
    <x v="2"/>
    <n v="2010"/>
    <n v="2010"/>
    <n v="500047300"/>
    <n v="3"/>
    <x v="1"/>
    <s v="I"/>
    <n v="84"/>
    <n v="28"/>
    <n v="0"/>
    <n v="133"/>
  </r>
  <r>
    <x v="0"/>
    <x v="0"/>
    <s v="WA"/>
    <x v="2"/>
    <n v="2010"/>
    <n v="2010"/>
    <n v="14567293"/>
    <n v="5"/>
    <x v="0"/>
    <s v="I"/>
    <n v="154"/>
    <n v="30.8"/>
    <n v="0"/>
    <n v="320"/>
  </r>
  <r>
    <x v="0"/>
    <x v="0"/>
    <s v="WA"/>
    <x v="2"/>
    <n v="2010"/>
    <n v="2010"/>
    <n v="14159025"/>
    <n v="1"/>
    <x v="0"/>
    <s v="I"/>
    <n v="25"/>
    <n v="25"/>
    <n v="0"/>
    <n v="290"/>
  </r>
  <r>
    <x v="0"/>
    <x v="1"/>
    <s v="WA"/>
    <x v="2"/>
    <n v="2010"/>
    <n v="2010"/>
    <n v="500094953"/>
    <n v="1"/>
    <x v="1"/>
    <s v="I"/>
    <n v="30"/>
    <n v="30"/>
    <n v="0"/>
    <n v="74"/>
  </r>
  <r>
    <x v="0"/>
    <x v="0"/>
    <s v="WA"/>
    <x v="2"/>
    <n v="2010"/>
    <n v="2010"/>
    <n v="16179875"/>
    <n v="11"/>
    <x v="0"/>
    <s v="I"/>
    <n v="335"/>
    <n v="30.454545454545453"/>
    <n v="0"/>
    <n v="62"/>
  </r>
  <r>
    <x v="0"/>
    <x v="0"/>
    <s v="WA"/>
    <x v="2"/>
    <n v="2010"/>
    <n v="2010"/>
    <n v="16449033"/>
    <n v="1"/>
    <x v="0"/>
    <s v="I"/>
    <n v="32"/>
    <n v="32"/>
    <n v="0"/>
    <n v="38"/>
  </r>
  <r>
    <x v="0"/>
    <x v="1"/>
    <s v="WA"/>
    <x v="2"/>
    <n v="2010"/>
    <n v="2010"/>
    <n v="19704053"/>
    <n v="2"/>
    <x v="1"/>
    <s v="I"/>
    <n v="38"/>
    <n v="19"/>
    <n v="0"/>
    <n v="44"/>
  </r>
  <r>
    <x v="0"/>
    <x v="0"/>
    <s v="WA"/>
    <x v="2"/>
    <n v="2010"/>
    <n v="2010"/>
    <n v="19673180"/>
    <n v="1"/>
    <x v="0"/>
    <s v="I"/>
    <n v="0"/>
    <n v="0"/>
    <n v="0"/>
    <n v="190"/>
  </r>
  <r>
    <x v="0"/>
    <x v="0"/>
    <s v="WA"/>
    <x v="2"/>
    <n v="2010"/>
    <n v="2010"/>
    <n v="19259425"/>
    <n v="1"/>
    <x v="0"/>
    <s v="I"/>
    <n v="0"/>
    <n v="0"/>
    <n v="0"/>
    <n v="360"/>
  </r>
  <r>
    <x v="0"/>
    <x v="0"/>
    <s v="WA"/>
    <x v="2"/>
    <n v="2010"/>
    <n v="2010"/>
    <n v="19249526"/>
    <n v="1"/>
    <x v="0"/>
    <s v="I"/>
    <n v="0"/>
    <n v="0"/>
    <n v="0"/>
    <n v="436"/>
  </r>
  <r>
    <x v="0"/>
    <x v="0"/>
    <s v="WA"/>
    <x v="2"/>
    <n v="2010"/>
    <n v="2010"/>
    <n v="500002359"/>
    <n v="1"/>
    <x v="0"/>
    <s v="I"/>
    <n v="1"/>
    <n v="1"/>
    <n v="0"/>
    <n v="50"/>
  </r>
  <r>
    <x v="0"/>
    <x v="1"/>
    <s v="WA"/>
    <x v="2"/>
    <n v="2010"/>
    <n v="2010"/>
    <n v="500110623"/>
    <n v="3"/>
    <x v="1"/>
    <s v="I"/>
    <n v="92"/>
    <n v="30.666666666666668"/>
    <n v="0"/>
    <n v="13"/>
  </r>
  <r>
    <x v="0"/>
    <x v="0"/>
    <s v="WA"/>
    <x v="2"/>
    <n v="2010"/>
    <n v="2010"/>
    <n v="18930586"/>
    <n v="1"/>
    <x v="0"/>
    <s v="I"/>
    <n v="5"/>
    <n v="5"/>
    <n v="0"/>
    <n v="1"/>
  </r>
  <r>
    <x v="0"/>
    <x v="0"/>
    <s v="WA"/>
    <x v="2"/>
    <n v="2010"/>
    <n v="2010"/>
    <n v="15977299"/>
    <n v="2"/>
    <x v="0"/>
    <s v="I"/>
    <n v="54"/>
    <n v="27"/>
    <n v="0"/>
    <n v="1920"/>
  </r>
  <r>
    <x v="0"/>
    <x v="0"/>
    <s v="WA"/>
    <x v="2"/>
    <n v="2010"/>
    <n v="2010"/>
    <n v="18695666"/>
    <n v="1"/>
    <x v="0"/>
    <s v="I"/>
    <n v="0"/>
    <n v="0"/>
    <n v="0"/>
    <n v="747"/>
  </r>
  <r>
    <x v="0"/>
    <x v="0"/>
    <s v="WA"/>
    <x v="2"/>
    <n v="2010"/>
    <n v="2010"/>
    <n v="500213290"/>
    <n v="2"/>
    <x v="0"/>
    <s v="I"/>
    <n v="46"/>
    <n v="23"/>
    <n v="0"/>
    <n v="322"/>
  </r>
  <r>
    <x v="0"/>
    <x v="1"/>
    <s v="WA"/>
    <x v="2"/>
    <n v="2010"/>
    <n v="2010"/>
    <n v="406425632"/>
    <n v="1"/>
    <x v="1"/>
    <s v="I"/>
    <n v="5"/>
    <n v="5"/>
    <n v="0"/>
    <n v="1"/>
  </r>
  <r>
    <x v="0"/>
    <x v="0"/>
    <s v="WA"/>
    <x v="2"/>
    <n v="2010"/>
    <n v="2010"/>
    <n v="17807650"/>
    <n v="1"/>
    <x v="0"/>
    <s v="I"/>
    <n v="0"/>
    <n v="0"/>
    <n v="0"/>
    <n v="160"/>
  </r>
  <r>
    <x v="1"/>
    <x v="0"/>
    <s v="WA"/>
    <x v="2"/>
    <n v="2010"/>
    <n v="2010"/>
    <n v="17989622"/>
    <n v="1"/>
    <x v="0"/>
    <s v="I"/>
    <n v="22"/>
    <n v="22"/>
    <n v="0"/>
    <n v="720"/>
  </r>
  <r>
    <x v="0"/>
    <x v="0"/>
    <s v="WA"/>
    <x v="2"/>
    <n v="2010"/>
    <n v="2010"/>
    <n v="500260409"/>
    <n v="1"/>
    <x v="0"/>
    <s v="I"/>
    <n v="0"/>
    <n v="0"/>
    <n v="0"/>
    <n v="385"/>
  </r>
  <r>
    <x v="0"/>
    <x v="0"/>
    <s v="WA"/>
    <x v="2"/>
    <n v="2010"/>
    <n v="2010"/>
    <n v="16591823"/>
    <n v="1"/>
    <x v="0"/>
    <s v="I"/>
    <n v="31"/>
    <n v="31"/>
    <n v="0"/>
    <n v="1"/>
  </r>
  <r>
    <x v="0"/>
    <x v="1"/>
    <s v="WA"/>
    <x v="2"/>
    <n v="2010"/>
    <n v="2010"/>
    <n v="16281269"/>
    <n v="3"/>
    <x v="1"/>
    <s v="I"/>
    <n v="94"/>
    <n v="31.333333333333332"/>
    <n v="0"/>
    <n v="3"/>
  </r>
  <r>
    <x v="0"/>
    <x v="1"/>
    <s v="WA"/>
    <x v="2"/>
    <n v="2010"/>
    <n v="2010"/>
    <n v="500021861"/>
    <n v="2"/>
    <x v="1"/>
    <s v="I"/>
    <n v="42"/>
    <n v="21"/>
    <n v="0"/>
    <n v="35"/>
  </r>
  <r>
    <x v="0"/>
    <x v="0"/>
    <s v="WA"/>
    <x v="2"/>
    <n v="2010"/>
    <n v="2010"/>
    <n v="19276532"/>
    <n v="2"/>
    <x v="0"/>
    <s v="I"/>
    <n v="29"/>
    <n v="14.5"/>
    <n v="0"/>
    <n v="20"/>
  </r>
  <r>
    <x v="0"/>
    <x v="1"/>
    <s v="WA"/>
    <x v="2"/>
    <n v="2010"/>
    <n v="2010"/>
    <n v="500221262"/>
    <n v="3"/>
    <x v="1"/>
    <s v="I"/>
    <n v="68"/>
    <n v="22.666666666666664"/>
    <n v="0"/>
    <n v="18"/>
  </r>
  <r>
    <x v="1"/>
    <x v="0"/>
    <s v="WA"/>
    <x v="2"/>
    <n v="2010"/>
    <n v="2010"/>
    <n v="500237080"/>
    <n v="7"/>
    <x v="0"/>
    <s v="I"/>
    <n v="215"/>
    <n v="30.714285714285715"/>
    <n v="0"/>
    <n v="30"/>
  </r>
  <r>
    <x v="0"/>
    <x v="0"/>
    <s v="WA"/>
    <x v="2"/>
    <n v="2010"/>
    <n v="2010"/>
    <n v="500239675"/>
    <n v="1"/>
    <x v="0"/>
    <s v="I"/>
    <n v="0"/>
    <n v="0"/>
    <n v="0"/>
    <n v="383"/>
  </r>
  <r>
    <x v="0"/>
    <x v="0"/>
    <s v="WA"/>
    <x v="2"/>
    <n v="2010"/>
    <n v="2010"/>
    <n v="14122604"/>
    <n v="1"/>
    <x v="0"/>
    <s v="I"/>
    <n v="0"/>
    <n v="0"/>
    <n v="0"/>
    <n v="50"/>
  </r>
  <r>
    <x v="0"/>
    <x v="0"/>
    <s v="WA"/>
    <x v="2"/>
    <n v="2010"/>
    <n v="2010"/>
    <n v="14450385"/>
    <n v="1"/>
    <x v="0"/>
    <s v="I"/>
    <n v="0"/>
    <n v="0"/>
    <n v="0"/>
    <n v="203"/>
  </r>
  <r>
    <x v="0"/>
    <x v="0"/>
    <s v="WA"/>
    <x v="2"/>
    <n v="2010"/>
    <n v="2010"/>
    <n v="394848027"/>
    <n v="1"/>
    <x v="0"/>
    <s v="I"/>
    <n v="0"/>
    <n v="0"/>
    <n v="0"/>
    <n v="130"/>
  </r>
  <r>
    <x v="0"/>
    <x v="0"/>
    <s v="WA"/>
    <x v="2"/>
    <n v="2010"/>
    <n v="2010"/>
    <n v="369014401"/>
    <n v="1"/>
    <x v="0"/>
    <s v="I"/>
    <n v="0"/>
    <n v="0"/>
    <n v="0"/>
    <n v="10"/>
  </r>
  <r>
    <x v="0"/>
    <x v="0"/>
    <s v="WA"/>
    <x v="2"/>
    <n v="2010"/>
    <n v="2010"/>
    <n v="407548823"/>
    <n v="1"/>
    <x v="0"/>
    <s v="I"/>
    <n v="0"/>
    <n v="0"/>
    <n v="0"/>
    <n v="140"/>
  </r>
  <r>
    <x v="0"/>
    <x v="0"/>
    <s v="WA"/>
    <x v="2"/>
    <n v="2010"/>
    <n v="2010"/>
    <n v="500262098"/>
    <n v="1"/>
    <x v="0"/>
    <s v="I"/>
    <n v="0"/>
    <n v="0"/>
    <n v="0"/>
    <n v="24"/>
  </r>
  <r>
    <x v="0"/>
    <x v="0"/>
    <s v="WA"/>
    <x v="2"/>
    <n v="2010"/>
    <n v="2010"/>
    <n v="500251238"/>
    <n v="1"/>
    <x v="0"/>
    <s v="I"/>
    <n v="0"/>
    <n v="0"/>
    <n v="0"/>
    <n v="202"/>
  </r>
  <r>
    <x v="0"/>
    <x v="1"/>
    <s v="WA"/>
    <x v="2"/>
    <n v="2010"/>
    <n v="2010"/>
    <n v="500175612"/>
    <n v="1"/>
    <x v="1"/>
    <s v="I"/>
    <n v="0"/>
    <n v="0"/>
    <n v="0"/>
    <n v="9"/>
  </r>
  <r>
    <x v="0"/>
    <x v="0"/>
    <s v="WA"/>
    <x v="2"/>
    <n v="2010"/>
    <n v="2010"/>
    <n v="17219272"/>
    <n v="3"/>
    <x v="0"/>
    <s v="I"/>
    <n v="92"/>
    <n v="30.666666666666668"/>
    <n v="0"/>
    <n v="790"/>
  </r>
  <r>
    <x v="0"/>
    <x v="0"/>
    <s v="WA"/>
    <x v="2"/>
    <n v="2010"/>
    <n v="2010"/>
    <n v="18012459"/>
    <n v="1"/>
    <x v="0"/>
    <s v="I"/>
    <n v="0"/>
    <n v="0"/>
    <n v="0"/>
    <n v="349"/>
  </r>
  <r>
    <x v="0"/>
    <x v="0"/>
    <s v="WA"/>
    <x v="2"/>
    <n v="2010"/>
    <n v="2010"/>
    <n v="18055957"/>
    <n v="1"/>
    <x v="0"/>
    <s v="I"/>
    <n v="0"/>
    <n v="0"/>
    <n v="0"/>
    <n v="148"/>
  </r>
  <r>
    <x v="0"/>
    <x v="0"/>
    <s v="WA"/>
    <x v="2"/>
    <n v="2010"/>
    <n v="2010"/>
    <n v="18097209"/>
    <n v="1"/>
    <x v="0"/>
    <s v="I"/>
    <n v="0"/>
    <n v="0"/>
    <n v="0"/>
    <n v="78"/>
  </r>
  <r>
    <x v="0"/>
    <x v="1"/>
    <s v="WA"/>
    <x v="2"/>
    <n v="2010"/>
    <n v="2010"/>
    <n v="500220479"/>
    <n v="1"/>
    <x v="1"/>
    <s v="I"/>
    <n v="3"/>
    <n v="3"/>
    <n v="0"/>
    <n v="2"/>
  </r>
  <r>
    <x v="0"/>
    <x v="0"/>
    <s v="WA"/>
    <x v="2"/>
    <n v="2010"/>
    <n v="2010"/>
    <n v="19335285"/>
    <n v="3"/>
    <x v="0"/>
    <s v="I"/>
    <n v="54"/>
    <n v="18"/>
    <n v="0"/>
    <n v="370"/>
  </r>
  <r>
    <x v="0"/>
    <x v="0"/>
    <s v="WA"/>
    <x v="2"/>
    <n v="2010"/>
    <n v="2010"/>
    <n v="17841007"/>
    <n v="1"/>
    <x v="0"/>
    <s v="I"/>
    <n v="40"/>
    <n v="40"/>
    <n v="0"/>
    <n v="290"/>
  </r>
  <r>
    <x v="0"/>
    <x v="1"/>
    <s v="WA"/>
    <x v="2"/>
    <n v="2010"/>
    <n v="2010"/>
    <n v="16867194"/>
    <n v="2"/>
    <x v="1"/>
    <s v="I"/>
    <n v="33"/>
    <n v="16.5"/>
    <n v="0"/>
    <n v="108"/>
  </r>
  <r>
    <x v="0"/>
    <x v="0"/>
    <s v="WA"/>
    <x v="2"/>
    <n v="2010"/>
    <n v="2010"/>
    <n v="17513227"/>
    <n v="3"/>
    <x v="0"/>
    <s v="I"/>
    <n v="66"/>
    <n v="22"/>
    <n v="0"/>
    <n v="339"/>
  </r>
  <r>
    <x v="0"/>
    <x v="0"/>
    <s v="WA"/>
    <x v="2"/>
    <n v="2010"/>
    <n v="2010"/>
    <n v="18652367"/>
    <n v="1"/>
    <x v="0"/>
    <s v="I"/>
    <n v="19"/>
    <n v="19"/>
    <n v="0"/>
    <n v="10"/>
  </r>
  <r>
    <x v="0"/>
    <x v="0"/>
    <s v="WA"/>
    <x v="2"/>
    <n v="2010"/>
    <n v="2010"/>
    <n v="17212533"/>
    <n v="3"/>
    <x v="0"/>
    <s v="I"/>
    <n v="67"/>
    <n v="22.333333333333332"/>
    <n v="0"/>
    <n v="328"/>
  </r>
  <r>
    <x v="0"/>
    <x v="0"/>
    <s v="WA"/>
    <x v="2"/>
    <n v="2010"/>
    <n v="2010"/>
    <n v="16286630"/>
    <n v="1"/>
    <x v="0"/>
    <s v="I"/>
    <n v="0"/>
    <n v="0"/>
    <n v="0"/>
    <n v="170"/>
  </r>
  <r>
    <x v="0"/>
    <x v="1"/>
    <s v="WA"/>
    <x v="2"/>
    <n v="2010"/>
    <n v="2010"/>
    <n v="13989443"/>
    <n v="1"/>
    <x v="1"/>
    <s v="I"/>
    <n v="0"/>
    <n v="0"/>
    <n v="0"/>
    <n v="15"/>
  </r>
  <r>
    <x v="0"/>
    <x v="1"/>
    <s v="WA"/>
    <x v="2"/>
    <n v="2010"/>
    <n v="2010"/>
    <n v="500221347"/>
    <n v="2"/>
    <x v="1"/>
    <s v="I"/>
    <n v="52"/>
    <n v="26"/>
    <n v="0"/>
    <n v="86"/>
  </r>
  <r>
    <x v="0"/>
    <x v="1"/>
    <s v="WA"/>
    <x v="2"/>
    <n v="2010"/>
    <n v="2010"/>
    <n v="15410298"/>
    <n v="4"/>
    <x v="1"/>
    <s v="I"/>
    <n v="126"/>
    <n v="31.5"/>
    <n v="0"/>
    <n v="5"/>
  </r>
  <r>
    <x v="0"/>
    <x v="0"/>
    <s v="WA"/>
    <x v="2"/>
    <n v="2010"/>
    <n v="2010"/>
    <n v="15111436"/>
    <n v="1"/>
    <x v="0"/>
    <s v="I"/>
    <n v="32"/>
    <n v="32"/>
    <n v="0"/>
    <n v="1"/>
  </r>
  <r>
    <x v="0"/>
    <x v="0"/>
    <s v="WA"/>
    <x v="2"/>
    <n v="2010"/>
    <n v="2010"/>
    <n v="15499916"/>
    <n v="1"/>
    <x v="0"/>
    <s v="I"/>
    <n v="0"/>
    <n v="0"/>
    <n v="0"/>
    <n v="822"/>
  </r>
  <r>
    <x v="0"/>
    <x v="1"/>
    <s v="WA"/>
    <x v="2"/>
    <n v="2010"/>
    <n v="2010"/>
    <n v="500187679"/>
    <n v="3"/>
    <x v="1"/>
    <s v="I"/>
    <n v="70"/>
    <n v="23.333333333333332"/>
    <n v="0"/>
    <n v="31"/>
  </r>
  <r>
    <x v="0"/>
    <x v="1"/>
    <s v="WA"/>
    <x v="2"/>
    <n v="2010"/>
    <n v="2010"/>
    <n v="405043203"/>
    <n v="1"/>
    <x v="1"/>
    <s v="I"/>
    <n v="33"/>
    <n v="33"/>
    <n v="0"/>
    <n v="2"/>
  </r>
  <r>
    <x v="0"/>
    <x v="0"/>
    <s v="WA"/>
    <x v="2"/>
    <n v="2010"/>
    <n v="2010"/>
    <n v="500011332"/>
    <n v="1"/>
    <x v="0"/>
    <s v="I"/>
    <n v="0"/>
    <n v="0"/>
    <n v="0"/>
    <n v="7"/>
  </r>
  <r>
    <x v="0"/>
    <x v="0"/>
    <s v="WA"/>
    <x v="2"/>
    <n v="2010"/>
    <n v="2010"/>
    <n v="500029717"/>
    <n v="1"/>
    <x v="0"/>
    <s v="I"/>
    <n v="0"/>
    <n v="0"/>
    <n v="0"/>
    <n v="20"/>
  </r>
  <r>
    <x v="1"/>
    <x v="0"/>
    <s v="WA"/>
    <x v="2"/>
    <n v="2010"/>
    <n v="2010"/>
    <n v="14600570"/>
    <n v="1"/>
    <x v="0"/>
    <s v="I"/>
    <n v="39"/>
    <n v="39"/>
    <n v="0"/>
    <n v="200"/>
  </r>
  <r>
    <x v="0"/>
    <x v="0"/>
    <s v="WA"/>
    <x v="2"/>
    <n v="2010"/>
    <n v="2010"/>
    <n v="16618573"/>
    <n v="3"/>
    <x v="0"/>
    <s v="I"/>
    <n v="67"/>
    <n v="22.333333333333332"/>
    <n v="0"/>
    <n v="467"/>
  </r>
  <r>
    <x v="0"/>
    <x v="1"/>
    <s v="WA"/>
    <x v="2"/>
    <n v="2010"/>
    <n v="2010"/>
    <n v="17457739"/>
    <n v="1"/>
    <x v="1"/>
    <s v="I"/>
    <n v="22"/>
    <n v="22"/>
    <n v="0"/>
    <n v="92"/>
  </r>
  <r>
    <x v="0"/>
    <x v="0"/>
    <s v="WA"/>
    <x v="2"/>
    <n v="2010"/>
    <n v="2010"/>
    <n v="500093035"/>
    <n v="1"/>
    <x v="0"/>
    <s v="I"/>
    <n v="32"/>
    <n v="32"/>
    <n v="0"/>
    <n v="628"/>
  </r>
  <r>
    <x v="0"/>
    <x v="0"/>
    <s v="WA"/>
    <x v="2"/>
    <n v="2010"/>
    <n v="2010"/>
    <n v="18355523"/>
    <n v="1"/>
    <x v="0"/>
    <s v="I"/>
    <n v="0"/>
    <n v="0"/>
    <n v="0"/>
    <n v="70"/>
  </r>
  <r>
    <x v="0"/>
    <x v="0"/>
    <s v="WA"/>
    <x v="2"/>
    <n v="2010"/>
    <n v="2010"/>
    <n v="17955567"/>
    <n v="1"/>
    <x v="0"/>
    <s v="I"/>
    <n v="1"/>
    <n v="1"/>
    <n v="0"/>
    <n v="16"/>
  </r>
  <r>
    <x v="0"/>
    <x v="0"/>
    <s v="WA"/>
    <x v="2"/>
    <n v="2010"/>
    <n v="2010"/>
    <n v="16152465"/>
    <n v="1"/>
    <x v="0"/>
    <s v="I"/>
    <n v="24"/>
    <n v="24"/>
    <n v="0"/>
    <n v="38"/>
  </r>
  <r>
    <x v="0"/>
    <x v="0"/>
    <s v="WA"/>
    <x v="2"/>
    <n v="2010"/>
    <n v="2010"/>
    <n v="18609949"/>
    <n v="1"/>
    <x v="0"/>
    <s v="I"/>
    <n v="0"/>
    <n v="0"/>
    <n v="0"/>
    <n v="41"/>
  </r>
  <r>
    <x v="0"/>
    <x v="0"/>
    <s v="WA"/>
    <x v="2"/>
    <n v="2010"/>
    <n v="2010"/>
    <n v="18031990"/>
    <n v="4"/>
    <x v="0"/>
    <s v="I"/>
    <n v="113"/>
    <n v="28.25"/>
    <n v="0"/>
    <n v="180"/>
  </r>
  <r>
    <x v="0"/>
    <x v="1"/>
    <s v="WA"/>
    <x v="2"/>
    <n v="2010"/>
    <n v="2010"/>
    <n v="500061227"/>
    <n v="1"/>
    <x v="1"/>
    <s v="I"/>
    <n v="0"/>
    <n v="0"/>
    <n v="0"/>
    <n v="2"/>
  </r>
  <r>
    <x v="0"/>
    <x v="1"/>
    <s v="WA"/>
    <x v="2"/>
    <n v="2010"/>
    <n v="2010"/>
    <n v="500227896"/>
    <n v="1"/>
    <x v="1"/>
    <s v="I"/>
    <n v="0"/>
    <n v="0"/>
    <n v="0"/>
    <n v="1"/>
  </r>
  <r>
    <x v="0"/>
    <x v="0"/>
    <s v="WA"/>
    <x v="2"/>
    <n v="2010"/>
    <n v="2010"/>
    <n v="18306182"/>
    <n v="1"/>
    <x v="0"/>
    <s v="I"/>
    <n v="0"/>
    <n v="0"/>
    <n v="0"/>
    <n v="25"/>
  </r>
  <r>
    <x v="0"/>
    <x v="0"/>
    <s v="WA"/>
    <x v="2"/>
    <n v="2010"/>
    <n v="2010"/>
    <n v="17493211"/>
    <n v="1"/>
    <x v="0"/>
    <s v="I"/>
    <n v="23"/>
    <n v="23"/>
    <n v="0"/>
    <n v="256"/>
  </r>
  <r>
    <x v="0"/>
    <x v="0"/>
    <s v="WA"/>
    <x v="2"/>
    <n v="2010"/>
    <n v="2010"/>
    <n v="434073625"/>
    <n v="1"/>
    <x v="0"/>
    <s v="I"/>
    <n v="0"/>
    <n v="0"/>
    <n v="0"/>
    <n v="59"/>
  </r>
  <r>
    <x v="0"/>
    <x v="1"/>
    <s v="WA"/>
    <x v="2"/>
    <n v="2010"/>
    <n v="2010"/>
    <n v="18067647"/>
    <n v="2"/>
    <x v="1"/>
    <s v="I"/>
    <n v="46"/>
    <n v="23"/>
    <n v="0"/>
    <n v="24"/>
  </r>
  <r>
    <x v="0"/>
    <x v="0"/>
    <s v="WA"/>
    <x v="2"/>
    <n v="2010"/>
    <n v="2010"/>
    <n v="19888805"/>
    <n v="1"/>
    <x v="0"/>
    <s v="I"/>
    <n v="7"/>
    <n v="7"/>
    <n v="0"/>
    <n v="160"/>
  </r>
  <r>
    <x v="0"/>
    <x v="0"/>
    <s v="WA"/>
    <x v="2"/>
    <n v="2010"/>
    <n v="2010"/>
    <n v="500043000"/>
    <n v="1"/>
    <x v="0"/>
    <s v="I"/>
    <n v="6"/>
    <n v="6"/>
    <n v="0"/>
    <n v="17"/>
  </r>
  <r>
    <x v="0"/>
    <x v="0"/>
    <s v="WA"/>
    <x v="2"/>
    <n v="2010"/>
    <n v="2010"/>
    <n v="17778243"/>
    <n v="1"/>
    <x v="0"/>
    <s v="I"/>
    <n v="0"/>
    <n v="0"/>
    <n v="0"/>
    <n v="10"/>
  </r>
  <r>
    <x v="0"/>
    <x v="0"/>
    <s v="WA"/>
    <x v="2"/>
    <n v="2010"/>
    <n v="2010"/>
    <n v="17748105"/>
    <n v="1"/>
    <x v="0"/>
    <s v="I"/>
    <n v="0"/>
    <n v="0"/>
    <n v="0"/>
    <n v="140"/>
  </r>
  <r>
    <x v="0"/>
    <x v="1"/>
    <s v="WA"/>
    <x v="2"/>
    <n v="2010"/>
    <n v="2010"/>
    <n v="15876012"/>
    <n v="1"/>
    <x v="1"/>
    <s v="I"/>
    <n v="0"/>
    <n v="0"/>
    <n v="0"/>
    <n v="2"/>
  </r>
  <r>
    <x v="0"/>
    <x v="0"/>
    <s v="WA"/>
    <x v="2"/>
    <n v="2010"/>
    <n v="2010"/>
    <n v="17755633"/>
    <n v="1"/>
    <x v="0"/>
    <s v="I"/>
    <n v="0"/>
    <n v="0"/>
    <n v="0"/>
    <n v="30"/>
  </r>
  <r>
    <x v="0"/>
    <x v="1"/>
    <s v="WA"/>
    <x v="2"/>
    <n v="2010"/>
    <n v="2010"/>
    <n v="500200663"/>
    <n v="1"/>
    <x v="1"/>
    <s v="I"/>
    <n v="9"/>
    <n v="9"/>
    <n v="0"/>
    <n v="4"/>
  </r>
  <r>
    <x v="0"/>
    <x v="0"/>
    <s v="WA"/>
    <x v="2"/>
    <n v="2010"/>
    <n v="2010"/>
    <n v="16216109"/>
    <n v="1"/>
    <x v="0"/>
    <s v="I"/>
    <n v="30"/>
    <n v="30"/>
    <n v="0"/>
    <n v="615"/>
  </r>
  <r>
    <x v="0"/>
    <x v="0"/>
    <s v="WA"/>
    <x v="2"/>
    <n v="2010"/>
    <n v="2010"/>
    <n v="15358627"/>
    <n v="1"/>
    <x v="0"/>
    <s v="I"/>
    <n v="32"/>
    <n v="32"/>
    <n v="0"/>
    <n v="20"/>
  </r>
  <r>
    <x v="0"/>
    <x v="0"/>
    <s v="WA"/>
    <x v="2"/>
    <n v="2010"/>
    <n v="2010"/>
    <n v="15982662"/>
    <n v="1"/>
    <x v="0"/>
    <s v="I"/>
    <n v="23"/>
    <n v="23"/>
    <n v="0"/>
    <n v="295"/>
  </r>
  <r>
    <x v="0"/>
    <x v="1"/>
    <s v="WA"/>
    <x v="2"/>
    <n v="2010"/>
    <n v="2010"/>
    <n v="500213346"/>
    <n v="1"/>
    <x v="1"/>
    <s v="I"/>
    <n v="10"/>
    <n v="10"/>
    <n v="0"/>
    <n v="11"/>
  </r>
  <r>
    <x v="0"/>
    <x v="1"/>
    <s v="WA"/>
    <x v="2"/>
    <n v="2010"/>
    <n v="2010"/>
    <n v="413510459"/>
    <n v="1"/>
    <x v="1"/>
    <s v="I"/>
    <n v="16"/>
    <n v="16"/>
    <n v="0"/>
    <n v="65"/>
  </r>
  <r>
    <x v="0"/>
    <x v="0"/>
    <s v="WA"/>
    <x v="2"/>
    <n v="2010"/>
    <n v="2010"/>
    <n v="438739373"/>
    <n v="4"/>
    <x v="0"/>
    <s v="I"/>
    <n v="127"/>
    <n v="31.75"/>
    <n v="0"/>
    <n v="11"/>
  </r>
  <r>
    <x v="0"/>
    <x v="0"/>
    <s v="WA"/>
    <x v="2"/>
    <n v="2010"/>
    <n v="2010"/>
    <n v="16004824"/>
    <n v="3"/>
    <x v="0"/>
    <s v="I"/>
    <n v="77"/>
    <n v="25.666666666666668"/>
    <n v="0"/>
    <n v="270"/>
  </r>
  <r>
    <x v="0"/>
    <x v="1"/>
    <s v="WA"/>
    <x v="2"/>
    <n v="2010"/>
    <n v="2010"/>
    <n v="15171397"/>
    <n v="4"/>
    <x v="1"/>
    <s v="I"/>
    <n v="112"/>
    <n v="28"/>
    <n v="0"/>
    <n v="28"/>
  </r>
  <r>
    <x v="0"/>
    <x v="0"/>
    <s v="WA"/>
    <x v="2"/>
    <n v="2010"/>
    <n v="2010"/>
    <n v="430358478"/>
    <n v="2"/>
    <x v="0"/>
    <s v="I"/>
    <n v="34"/>
    <n v="17"/>
    <n v="0"/>
    <n v="350"/>
  </r>
  <r>
    <x v="0"/>
    <x v="1"/>
    <s v="WA"/>
    <x v="2"/>
    <n v="2010"/>
    <n v="2010"/>
    <n v="500146631"/>
    <n v="1"/>
    <x v="1"/>
    <s v="I"/>
    <n v="25"/>
    <n v="25"/>
    <n v="0"/>
    <n v="3"/>
  </r>
  <r>
    <x v="0"/>
    <x v="0"/>
    <s v="WA"/>
    <x v="2"/>
    <n v="2010"/>
    <n v="2010"/>
    <n v="14644523"/>
    <n v="3"/>
    <x v="0"/>
    <s v="I"/>
    <n v="76"/>
    <n v="25.333333333333336"/>
    <n v="0"/>
    <n v="497"/>
  </r>
  <r>
    <x v="0"/>
    <x v="0"/>
    <s v="WA"/>
    <x v="2"/>
    <n v="2010"/>
    <n v="2010"/>
    <n v="15818564"/>
    <n v="1"/>
    <x v="0"/>
    <s v="I"/>
    <n v="4"/>
    <n v="4"/>
    <n v="0"/>
    <n v="283"/>
  </r>
  <r>
    <x v="0"/>
    <x v="1"/>
    <s v="WA"/>
    <x v="2"/>
    <n v="2010"/>
    <n v="2010"/>
    <n v="500114142"/>
    <n v="1"/>
    <x v="1"/>
    <s v="I"/>
    <n v="32"/>
    <n v="32"/>
    <n v="0"/>
    <n v="1"/>
  </r>
  <r>
    <x v="0"/>
    <x v="0"/>
    <s v="WA"/>
    <x v="2"/>
    <n v="2010"/>
    <n v="2010"/>
    <n v="500121210"/>
    <n v="1"/>
    <x v="0"/>
    <s v="I"/>
    <n v="12"/>
    <n v="12"/>
    <n v="0"/>
    <n v="273"/>
  </r>
  <r>
    <x v="0"/>
    <x v="1"/>
    <s v="WA"/>
    <x v="2"/>
    <n v="2010"/>
    <n v="2010"/>
    <n v="500031434"/>
    <n v="1"/>
    <x v="1"/>
    <s v="I"/>
    <n v="0"/>
    <n v="0"/>
    <n v="0"/>
    <n v="4"/>
  </r>
  <r>
    <x v="0"/>
    <x v="0"/>
    <s v="WA"/>
    <x v="2"/>
    <n v="2010"/>
    <n v="2010"/>
    <n v="19257164"/>
    <n v="1"/>
    <x v="0"/>
    <s v="I"/>
    <n v="9"/>
    <n v="9"/>
    <n v="0"/>
    <n v="170"/>
  </r>
  <r>
    <x v="0"/>
    <x v="0"/>
    <s v="WA"/>
    <x v="2"/>
    <n v="2010"/>
    <n v="2010"/>
    <n v="19574334"/>
    <n v="1"/>
    <x v="0"/>
    <s v="I"/>
    <n v="0"/>
    <n v="0"/>
    <n v="0"/>
    <n v="270"/>
  </r>
  <r>
    <x v="1"/>
    <x v="1"/>
    <s v="WA"/>
    <x v="2"/>
    <n v="2010"/>
    <n v="2010"/>
    <n v="19639426"/>
    <n v="4"/>
    <x v="1"/>
    <s v="I"/>
    <n v="104"/>
    <n v="26"/>
    <n v="0"/>
    <n v="35"/>
  </r>
  <r>
    <x v="0"/>
    <x v="0"/>
    <s v="WA"/>
    <x v="2"/>
    <n v="2010"/>
    <n v="2010"/>
    <n v="16152465"/>
    <n v="1"/>
    <x v="0"/>
    <s v="I"/>
    <n v="0"/>
    <n v="0"/>
    <n v="0"/>
    <n v="17"/>
  </r>
  <r>
    <x v="0"/>
    <x v="0"/>
    <s v="WA"/>
    <x v="2"/>
    <n v="2010"/>
    <n v="2010"/>
    <n v="500219347"/>
    <n v="8"/>
    <x v="0"/>
    <s v="I"/>
    <n v="234"/>
    <n v="29.25"/>
    <n v="0"/>
    <n v="295"/>
  </r>
  <r>
    <x v="0"/>
    <x v="0"/>
    <s v="WA"/>
    <x v="2"/>
    <n v="2010"/>
    <n v="2010"/>
    <n v="19276999"/>
    <n v="2"/>
    <x v="0"/>
    <s v="I"/>
    <n v="56"/>
    <n v="28"/>
    <n v="0"/>
    <n v="203"/>
  </r>
  <r>
    <x v="0"/>
    <x v="0"/>
    <s v="WA"/>
    <x v="2"/>
    <n v="2010"/>
    <n v="2010"/>
    <n v="19279195"/>
    <n v="1"/>
    <x v="0"/>
    <s v="I"/>
    <n v="0"/>
    <n v="0"/>
    <n v="0"/>
    <n v="6"/>
  </r>
  <r>
    <x v="0"/>
    <x v="1"/>
    <s v="WA"/>
    <x v="2"/>
    <n v="2010"/>
    <n v="2010"/>
    <n v="15483383"/>
    <n v="1"/>
    <x v="1"/>
    <s v="I"/>
    <n v="23"/>
    <n v="23"/>
    <n v="0"/>
    <n v="19"/>
  </r>
  <r>
    <x v="0"/>
    <x v="0"/>
    <s v="WA"/>
    <x v="2"/>
    <n v="2010"/>
    <n v="2010"/>
    <n v="18604015"/>
    <n v="1"/>
    <x v="0"/>
    <s v="I"/>
    <n v="14"/>
    <n v="14"/>
    <n v="0"/>
    <n v="190"/>
  </r>
  <r>
    <x v="0"/>
    <x v="1"/>
    <s v="WA"/>
    <x v="2"/>
    <n v="2010"/>
    <n v="2010"/>
    <n v="500201081"/>
    <n v="2"/>
    <x v="1"/>
    <s v="I"/>
    <n v="34"/>
    <n v="17"/>
    <n v="0"/>
    <n v="53"/>
  </r>
  <r>
    <x v="0"/>
    <x v="0"/>
    <s v="WA"/>
    <x v="2"/>
    <n v="2010"/>
    <n v="2010"/>
    <n v="19403446"/>
    <n v="1"/>
    <x v="0"/>
    <s v="I"/>
    <n v="14"/>
    <n v="14"/>
    <n v="0"/>
    <n v="10"/>
  </r>
  <r>
    <x v="0"/>
    <x v="0"/>
    <s v="WA"/>
    <x v="2"/>
    <n v="2010"/>
    <n v="2010"/>
    <n v="500067215"/>
    <n v="3"/>
    <x v="0"/>
    <s v="I"/>
    <n v="92"/>
    <n v="30.666666666666668"/>
    <n v="0"/>
    <n v="450"/>
  </r>
  <r>
    <x v="0"/>
    <x v="0"/>
    <s v="WA"/>
    <x v="2"/>
    <n v="2010"/>
    <n v="2010"/>
    <n v="17629584"/>
    <n v="1"/>
    <x v="2"/>
    <s v="I"/>
    <n v="1"/>
    <n v="1"/>
    <n v="0"/>
    <n v="99870"/>
  </r>
  <r>
    <x v="0"/>
    <x v="0"/>
    <s v="WA"/>
    <x v="2"/>
    <n v="2010"/>
    <n v="2010"/>
    <n v="500228919"/>
    <n v="1"/>
    <x v="0"/>
    <s v="I"/>
    <n v="0"/>
    <n v="0"/>
    <n v="0"/>
    <n v="62"/>
  </r>
  <r>
    <x v="0"/>
    <x v="1"/>
    <s v="WA"/>
    <x v="2"/>
    <n v="2010"/>
    <n v="2010"/>
    <n v="16782394"/>
    <n v="1"/>
    <x v="1"/>
    <s v="I"/>
    <n v="0"/>
    <n v="0"/>
    <n v="0"/>
    <n v="5"/>
  </r>
  <r>
    <x v="0"/>
    <x v="0"/>
    <s v="WA"/>
    <x v="2"/>
    <n v="2010"/>
    <n v="2010"/>
    <n v="500249103"/>
    <n v="1"/>
    <x v="0"/>
    <s v="I"/>
    <n v="4"/>
    <n v="4"/>
    <n v="0"/>
    <n v="74"/>
  </r>
  <r>
    <x v="0"/>
    <x v="0"/>
    <s v="WA"/>
    <x v="2"/>
    <n v="2010"/>
    <n v="2010"/>
    <n v="17414707"/>
    <n v="3"/>
    <x v="0"/>
    <s v="I"/>
    <n v="82"/>
    <n v="27.333333333333336"/>
    <n v="0"/>
    <n v="160"/>
  </r>
  <r>
    <x v="0"/>
    <x v="0"/>
    <s v="WA"/>
    <x v="2"/>
    <n v="2010"/>
    <n v="2010"/>
    <n v="16565673"/>
    <n v="2"/>
    <x v="0"/>
    <s v="I"/>
    <n v="53"/>
    <n v="26.5"/>
    <n v="0"/>
    <n v="630"/>
  </r>
  <r>
    <x v="1"/>
    <x v="0"/>
    <s v="WA"/>
    <x v="1"/>
    <n v="2010"/>
    <n v="2010"/>
    <n v="500122810"/>
    <n v="2"/>
    <x v="2"/>
    <s v="I"/>
    <n v="61"/>
    <n v="30.5"/>
    <n v="0"/>
    <n v="1235"/>
  </r>
  <r>
    <x v="0"/>
    <x v="1"/>
    <s v="WA"/>
    <x v="2"/>
    <n v="2010"/>
    <n v="2010"/>
    <n v="415843215"/>
    <n v="4"/>
    <x v="1"/>
    <s v="I"/>
    <n v="119"/>
    <n v="29.75"/>
    <n v="0"/>
    <n v="23"/>
  </r>
  <r>
    <x v="0"/>
    <x v="0"/>
    <s v="WA"/>
    <x v="2"/>
    <n v="2010"/>
    <n v="2010"/>
    <n v="17212407"/>
    <n v="1"/>
    <x v="0"/>
    <s v="I"/>
    <n v="0"/>
    <n v="0"/>
    <n v="0"/>
    <n v="3"/>
  </r>
  <r>
    <x v="1"/>
    <x v="0"/>
    <s v="WA"/>
    <x v="2"/>
    <n v="2010"/>
    <n v="2011"/>
    <n v="17645610"/>
    <n v="11"/>
    <x v="2"/>
    <s v="I"/>
    <n v="335"/>
    <n v="30.454545454545453"/>
    <n v="0"/>
    <n v="1781183"/>
  </r>
  <r>
    <x v="0"/>
    <x v="0"/>
    <s v="WA"/>
    <x v="2"/>
    <n v="2010"/>
    <n v="2010"/>
    <n v="15650777"/>
    <n v="1"/>
    <x v="0"/>
    <s v="I"/>
    <n v="0"/>
    <n v="0"/>
    <n v="0"/>
    <n v="14"/>
  </r>
  <r>
    <x v="1"/>
    <x v="0"/>
    <s v="WA"/>
    <x v="2"/>
    <n v="2010"/>
    <n v="2011"/>
    <n v="19962524"/>
    <n v="12"/>
    <x v="2"/>
    <s v="I"/>
    <n v="365"/>
    <n v="30.416666666666668"/>
    <n v="0"/>
    <n v="209250"/>
  </r>
  <r>
    <x v="0"/>
    <x v="1"/>
    <s v="WA"/>
    <x v="2"/>
    <n v="2010"/>
    <n v="2010"/>
    <n v="15920541"/>
    <n v="1"/>
    <x v="1"/>
    <s v="I"/>
    <n v="1"/>
    <n v="1"/>
    <n v="0"/>
    <n v="2"/>
  </r>
  <r>
    <x v="0"/>
    <x v="1"/>
    <s v="WA"/>
    <x v="2"/>
    <n v="2010"/>
    <n v="2010"/>
    <n v="15482896"/>
    <n v="1"/>
    <x v="1"/>
    <s v="I"/>
    <n v="15"/>
    <n v="15"/>
    <n v="0"/>
    <n v="5"/>
  </r>
  <r>
    <x v="0"/>
    <x v="1"/>
    <s v="WA"/>
    <x v="2"/>
    <n v="2010"/>
    <n v="2010"/>
    <n v="500153191"/>
    <n v="1"/>
    <x v="1"/>
    <s v="I"/>
    <n v="0"/>
    <n v="0"/>
    <n v="0"/>
    <n v="1"/>
  </r>
  <r>
    <x v="0"/>
    <x v="0"/>
    <s v="WA"/>
    <x v="2"/>
    <n v="2010"/>
    <n v="2010"/>
    <n v="14068051"/>
    <n v="4"/>
    <x v="0"/>
    <s v="I"/>
    <n v="107"/>
    <n v="26.75"/>
    <n v="0"/>
    <n v="165"/>
  </r>
  <r>
    <x v="0"/>
    <x v="1"/>
    <s v="WA"/>
    <x v="2"/>
    <n v="2010"/>
    <n v="2010"/>
    <n v="500230831"/>
    <n v="1"/>
    <x v="1"/>
    <s v="I"/>
    <n v="0"/>
    <n v="0"/>
    <n v="0"/>
    <n v="3"/>
  </r>
  <r>
    <x v="0"/>
    <x v="0"/>
    <s v="WA"/>
    <x v="2"/>
    <n v="2010"/>
    <n v="2010"/>
    <n v="15277819"/>
    <n v="3"/>
    <x v="0"/>
    <s v="I"/>
    <n v="75"/>
    <n v="25"/>
    <n v="0"/>
    <n v="140"/>
  </r>
  <r>
    <x v="0"/>
    <x v="0"/>
    <s v="WA"/>
    <x v="2"/>
    <n v="2010"/>
    <n v="2010"/>
    <n v="17076333"/>
    <n v="1"/>
    <x v="0"/>
    <s v="I"/>
    <n v="0"/>
    <n v="0"/>
    <n v="0"/>
    <n v="30"/>
  </r>
  <r>
    <x v="0"/>
    <x v="0"/>
    <s v="WA"/>
    <x v="2"/>
    <n v="2010"/>
    <n v="2010"/>
    <n v="13992972"/>
    <n v="3"/>
    <x v="0"/>
    <s v="I"/>
    <n v="88"/>
    <n v="29.333333333333336"/>
    <n v="0"/>
    <n v="40"/>
  </r>
  <r>
    <x v="0"/>
    <x v="0"/>
    <s v="WA"/>
    <x v="2"/>
    <n v="2010"/>
    <n v="2010"/>
    <n v="17633468"/>
    <n v="1"/>
    <x v="0"/>
    <s v="I"/>
    <n v="0"/>
    <n v="0"/>
    <n v="0"/>
    <n v="70"/>
  </r>
  <r>
    <x v="0"/>
    <x v="0"/>
    <s v="WA"/>
    <x v="2"/>
    <n v="2010"/>
    <n v="2010"/>
    <n v="19403148"/>
    <n v="2"/>
    <x v="0"/>
    <s v="I"/>
    <n v="54"/>
    <n v="27"/>
    <n v="0"/>
    <n v="190"/>
  </r>
  <r>
    <x v="0"/>
    <x v="0"/>
    <s v="WA"/>
    <x v="2"/>
    <n v="2010"/>
    <n v="2010"/>
    <n v="15554363"/>
    <n v="1"/>
    <x v="0"/>
    <s v="I"/>
    <n v="16"/>
    <n v="16"/>
    <n v="0"/>
    <n v="20"/>
  </r>
  <r>
    <x v="0"/>
    <x v="1"/>
    <s v="WA"/>
    <x v="2"/>
    <n v="2010"/>
    <n v="2010"/>
    <n v="500215238"/>
    <n v="3"/>
    <x v="1"/>
    <s v="I"/>
    <n v="78"/>
    <n v="26"/>
    <n v="0"/>
    <n v="11"/>
  </r>
  <r>
    <x v="0"/>
    <x v="0"/>
    <s v="WA"/>
    <x v="2"/>
    <n v="2010"/>
    <n v="2010"/>
    <n v="19257464"/>
    <n v="3"/>
    <x v="0"/>
    <s v="I"/>
    <n v="67"/>
    <n v="22.333333333333332"/>
    <n v="0"/>
    <n v="310"/>
  </r>
  <r>
    <x v="0"/>
    <x v="0"/>
    <s v="WA"/>
    <x v="2"/>
    <n v="2010"/>
    <n v="2010"/>
    <n v="16746733"/>
    <n v="1"/>
    <x v="0"/>
    <s v="I"/>
    <n v="7"/>
    <n v="7"/>
    <n v="0"/>
    <n v="70"/>
  </r>
  <r>
    <x v="0"/>
    <x v="1"/>
    <s v="WA"/>
    <x v="2"/>
    <n v="2010"/>
    <n v="2010"/>
    <n v="500194574"/>
    <n v="1"/>
    <x v="1"/>
    <s v="I"/>
    <n v="6"/>
    <n v="6"/>
    <n v="0"/>
    <n v="5"/>
  </r>
  <r>
    <x v="1"/>
    <x v="0"/>
    <s v="WA"/>
    <x v="2"/>
    <n v="2010"/>
    <n v="2010"/>
    <n v="19011660"/>
    <n v="1"/>
    <x v="0"/>
    <s v="I"/>
    <n v="0"/>
    <n v="0"/>
    <n v="0"/>
    <n v="40"/>
  </r>
  <r>
    <x v="0"/>
    <x v="1"/>
    <s v="WA"/>
    <x v="2"/>
    <n v="2010"/>
    <n v="2010"/>
    <n v="18515761"/>
    <n v="1"/>
    <x v="1"/>
    <s v="I"/>
    <n v="33"/>
    <n v="33"/>
    <n v="0"/>
    <n v="1"/>
  </r>
  <r>
    <x v="1"/>
    <x v="0"/>
    <s v="WA"/>
    <x v="2"/>
    <n v="2010"/>
    <n v="2010"/>
    <n v="18582972"/>
    <n v="2"/>
    <x v="0"/>
    <s v="I"/>
    <n v="57"/>
    <n v="28.5"/>
    <n v="0"/>
    <n v="30"/>
  </r>
  <r>
    <x v="0"/>
    <x v="0"/>
    <s v="WA"/>
    <x v="2"/>
    <n v="2010"/>
    <n v="2010"/>
    <n v="19790871"/>
    <n v="1"/>
    <x v="0"/>
    <s v="I"/>
    <n v="1"/>
    <n v="1"/>
    <n v="0"/>
    <n v="20"/>
  </r>
  <r>
    <x v="0"/>
    <x v="0"/>
    <s v="WA"/>
    <x v="2"/>
    <n v="2010"/>
    <n v="2010"/>
    <n v="19702308"/>
    <n v="1"/>
    <x v="0"/>
    <s v="I"/>
    <n v="0"/>
    <n v="0"/>
    <n v="0"/>
    <n v="9"/>
  </r>
  <r>
    <x v="0"/>
    <x v="1"/>
    <s v="WA"/>
    <x v="2"/>
    <n v="2010"/>
    <n v="2010"/>
    <n v="344217612"/>
    <n v="1"/>
    <x v="1"/>
    <s v="I"/>
    <n v="0"/>
    <n v="0"/>
    <n v="0"/>
    <n v="1"/>
  </r>
  <r>
    <x v="0"/>
    <x v="0"/>
    <s v="WA"/>
    <x v="2"/>
    <n v="2010"/>
    <n v="2010"/>
    <n v="16481663"/>
    <n v="3"/>
    <x v="0"/>
    <s v="I"/>
    <n v="96"/>
    <n v="32"/>
    <n v="0"/>
    <n v="40"/>
  </r>
  <r>
    <x v="0"/>
    <x v="0"/>
    <s v="WA"/>
    <x v="2"/>
    <n v="2010"/>
    <n v="2010"/>
    <n v="18309059"/>
    <n v="1"/>
    <x v="0"/>
    <s v="I"/>
    <n v="0"/>
    <n v="0"/>
    <n v="0"/>
    <n v="32"/>
  </r>
  <r>
    <x v="0"/>
    <x v="1"/>
    <s v="WA"/>
    <x v="2"/>
    <n v="2010"/>
    <n v="2010"/>
    <n v="429926501"/>
    <n v="1"/>
    <x v="1"/>
    <s v="I"/>
    <n v="0"/>
    <n v="0"/>
    <n v="0"/>
    <n v="3"/>
  </r>
  <r>
    <x v="0"/>
    <x v="0"/>
    <s v="WA"/>
    <x v="2"/>
    <n v="2010"/>
    <n v="2010"/>
    <n v="17767721"/>
    <n v="1"/>
    <x v="0"/>
    <s v="I"/>
    <n v="0"/>
    <n v="0"/>
    <n v="0"/>
    <n v="30"/>
  </r>
  <r>
    <x v="0"/>
    <x v="0"/>
    <s v="WA"/>
    <x v="2"/>
    <n v="2010"/>
    <n v="2010"/>
    <n v="19539763"/>
    <n v="1"/>
    <x v="0"/>
    <s v="I"/>
    <n v="34"/>
    <n v="34"/>
    <n v="0"/>
    <n v="80"/>
  </r>
  <r>
    <x v="0"/>
    <x v="1"/>
    <s v="WA"/>
    <x v="2"/>
    <n v="2010"/>
    <n v="2010"/>
    <n v="500026513"/>
    <n v="3"/>
    <x v="1"/>
    <s v="I"/>
    <n v="67"/>
    <n v="22.333333333333332"/>
    <n v="0"/>
    <n v="6"/>
  </r>
  <r>
    <x v="0"/>
    <x v="0"/>
    <s v="WA"/>
    <x v="2"/>
    <n v="2010"/>
    <n v="2010"/>
    <n v="17504425"/>
    <n v="1"/>
    <x v="0"/>
    <s v="I"/>
    <n v="0"/>
    <n v="0"/>
    <n v="0"/>
    <n v="220"/>
  </r>
  <r>
    <x v="0"/>
    <x v="1"/>
    <s v="WA"/>
    <x v="2"/>
    <n v="2010"/>
    <n v="2010"/>
    <n v="17164071"/>
    <n v="1"/>
    <x v="1"/>
    <s v="I"/>
    <n v="0"/>
    <n v="0"/>
    <n v="0"/>
    <n v="3"/>
  </r>
  <r>
    <x v="0"/>
    <x v="0"/>
    <s v="WA"/>
    <x v="2"/>
    <n v="2010"/>
    <n v="2010"/>
    <n v="15287793"/>
    <n v="2"/>
    <x v="0"/>
    <s v="I"/>
    <n v="50"/>
    <n v="25"/>
    <n v="0"/>
    <n v="170"/>
  </r>
  <r>
    <x v="0"/>
    <x v="0"/>
    <s v="WA"/>
    <x v="2"/>
    <n v="2010"/>
    <n v="2010"/>
    <n v="16573724"/>
    <n v="2"/>
    <x v="0"/>
    <s v="I"/>
    <n v="39"/>
    <n v="19.5"/>
    <n v="0"/>
    <n v="91"/>
  </r>
  <r>
    <x v="0"/>
    <x v="1"/>
    <s v="WA"/>
    <x v="2"/>
    <n v="2010"/>
    <n v="2010"/>
    <n v="500232149"/>
    <n v="1"/>
    <x v="1"/>
    <s v="I"/>
    <n v="10"/>
    <n v="10"/>
    <n v="0"/>
    <n v="6"/>
  </r>
  <r>
    <x v="0"/>
    <x v="1"/>
    <s v="WA"/>
    <x v="2"/>
    <n v="2010"/>
    <n v="2010"/>
    <n v="500001999"/>
    <n v="2"/>
    <x v="1"/>
    <s v="I"/>
    <n v="45"/>
    <n v="22.5"/>
    <n v="0"/>
    <n v="3"/>
  </r>
  <r>
    <x v="0"/>
    <x v="0"/>
    <s v="WA"/>
    <x v="2"/>
    <n v="2010"/>
    <n v="2010"/>
    <n v="15880182"/>
    <n v="1"/>
    <x v="0"/>
    <s v="I"/>
    <n v="17"/>
    <n v="17"/>
    <n v="0"/>
    <n v="55"/>
  </r>
  <r>
    <x v="0"/>
    <x v="0"/>
    <s v="WA"/>
    <x v="2"/>
    <n v="2010"/>
    <n v="2010"/>
    <n v="14878610"/>
    <n v="1"/>
    <x v="0"/>
    <s v="I"/>
    <n v="23"/>
    <n v="23"/>
    <n v="0"/>
    <n v="380"/>
  </r>
  <r>
    <x v="0"/>
    <x v="0"/>
    <s v="WA"/>
    <x v="2"/>
    <n v="2010"/>
    <n v="2010"/>
    <n v="15375218"/>
    <n v="1"/>
    <x v="0"/>
    <s v="I"/>
    <n v="14"/>
    <n v="14"/>
    <n v="0"/>
    <n v="140"/>
  </r>
  <r>
    <x v="0"/>
    <x v="1"/>
    <s v="WA"/>
    <x v="2"/>
    <n v="2010"/>
    <n v="2010"/>
    <n v="500131803"/>
    <n v="1"/>
    <x v="1"/>
    <s v="I"/>
    <n v="12"/>
    <n v="12"/>
    <n v="0"/>
    <n v="1"/>
  </r>
  <r>
    <x v="0"/>
    <x v="0"/>
    <s v="WA"/>
    <x v="2"/>
    <n v="2010"/>
    <n v="2010"/>
    <n v="15138181"/>
    <n v="1"/>
    <x v="0"/>
    <s v="I"/>
    <n v="16"/>
    <n v="16"/>
    <n v="0"/>
    <n v="20"/>
  </r>
  <r>
    <x v="0"/>
    <x v="0"/>
    <s v="WA"/>
    <x v="2"/>
    <n v="2010"/>
    <n v="2010"/>
    <n v="15280737"/>
    <n v="2"/>
    <x v="0"/>
    <s v="I"/>
    <n v="53"/>
    <n v="26.5"/>
    <n v="0"/>
    <n v="540"/>
  </r>
  <r>
    <x v="0"/>
    <x v="0"/>
    <s v="WA"/>
    <x v="2"/>
    <n v="2010"/>
    <n v="2010"/>
    <n v="15815488"/>
    <n v="1"/>
    <x v="0"/>
    <s v="I"/>
    <n v="21"/>
    <n v="21"/>
    <n v="0"/>
    <n v="10"/>
  </r>
  <r>
    <x v="0"/>
    <x v="1"/>
    <s v="WA"/>
    <x v="2"/>
    <n v="2010"/>
    <n v="2010"/>
    <n v="430617655"/>
    <n v="4"/>
    <x v="1"/>
    <s v="I"/>
    <n v="105"/>
    <n v="26.25"/>
    <n v="0"/>
    <n v="19"/>
  </r>
  <r>
    <x v="0"/>
    <x v="1"/>
    <s v="WA"/>
    <x v="2"/>
    <n v="2010"/>
    <n v="2010"/>
    <n v="16121586"/>
    <n v="2"/>
    <x v="1"/>
    <s v="I"/>
    <n v="43"/>
    <n v="21.5"/>
    <n v="0"/>
    <n v="24"/>
  </r>
  <r>
    <x v="0"/>
    <x v="1"/>
    <s v="WA"/>
    <x v="2"/>
    <n v="2010"/>
    <n v="2010"/>
    <n v="14237939"/>
    <n v="1"/>
    <x v="1"/>
    <s v="I"/>
    <n v="2"/>
    <n v="2"/>
    <n v="0"/>
    <n v="1"/>
  </r>
  <r>
    <x v="0"/>
    <x v="1"/>
    <s v="WA"/>
    <x v="2"/>
    <n v="2010"/>
    <n v="2010"/>
    <n v="500185433"/>
    <n v="2"/>
    <x v="1"/>
    <s v="I"/>
    <n v="45"/>
    <n v="22.5"/>
    <n v="0"/>
    <n v="6"/>
  </r>
  <r>
    <x v="0"/>
    <x v="0"/>
    <s v="WA"/>
    <x v="2"/>
    <n v="2010"/>
    <n v="2010"/>
    <n v="500122959"/>
    <n v="1"/>
    <x v="0"/>
    <s v="I"/>
    <n v="0"/>
    <n v="0"/>
    <n v="0"/>
    <n v="10"/>
  </r>
  <r>
    <x v="0"/>
    <x v="0"/>
    <s v="WA"/>
    <x v="2"/>
    <n v="2010"/>
    <n v="2010"/>
    <n v="500229027"/>
    <n v="1"/>
    <x v="0"/>
    <s v="I"/>
    <n v="0"/>
    <n v="0"/>
    <n v="0"/>
    <n v="5"/>
  </r>
  <r>
    <x v="0"/>
    <x v="1"/>
    <s v="WA"/>
    <x v="2"/>
    <n v="2010"/>
    <n v="2010"/>
    <n v="19014917"/>
    <n v="1"/>
    <x v="1"/>
    <s v="I"/>
    <n v="0"/>
    <n v="0"/>
    <n v="0"/>
    <n v="2"/>
  </r>
  <r>
    <x v="0"/>
    <x v="0"/>
    <s v="WA"/>
    <x v="2"/>
    <n v="2010"/>
    <n v="2010"/>
    <n v="19604312"/>
    <n v="1"/>
    <x v="0"/>
    <s v="I"/>
    <n v="0"/>
    <n v="0"/>
    <n v="0"/>
    <n v="11"/>
  </r>
  <r>
    <x v="0"/>
    <x v="0"/>
    <s v="WA"/>
    <x v="2"/>
    <n v="2010"/>
    <n v="2010"/>
    <n v="18115607"/>
    <n v="1"/>
    <x v="0"/>
    <s v="I"/>
    <n v="0"/>
    <n v="0"/>
    <n v="0"/>
    <n v="10"/>
  </r>
  <r>
    <x v="0"/>
    <x v="0"/>
    <s v="WA"/>
    <x v="2"/>
    <n v="2010"/>
    <n v="2010"/>
    <n v="19784756"/>
    <n v="1"/>
    <x v="0"/>
    <s v="I"/>
    <n v="2"/>
    <n v="2"/>
    <n v="0"/>
    <n v="20"/>
  </r>
  <r>
    <x v="0"/>
    <x v="0"/>
    <s v="WA"/>
    <x v="2"/>
    <n v="2010"/>
    <n v="2010"/>
    <n v="18668595"/>
    <n v="1"/>
    <x v="0"/>
    <s v="I"/>
    <n v="0"/>
    <n v="0"/>
    <n v="0"/>
    <n v="10"/>
  </r>
  <r>
    <x v="0"/>
    <x v="1"/>
    <s v="WA"/>
    <x v="2"/>
    <n v="2010"/>
    <n v="2010"/>
    <n v="18308612"/>
    <n v="1"/>
    <x v="1"/>
    <s v="I"/>
    <n v="14"/>
    <n v="14"/>
    <n v="0"/>
    <n v="5"/>
  </r>
  <r>
    <x v="0"/>
    <x v="0"/>
    <s v="WA"/>
    <x v="2"/>
    <n v="2010"/>
    <n v="2010"/>
    <n v="18404369"/>
    <n v="1"/>
    <x v="0"/>
    <s v="I"/>
    <n v="0"/>
    <n v="0"/>
    <n v="0"/>
    <n v="20"/>
  </r>
  <r>
    <x v="0"/>
    <x v="0"/>
    <s v="WA"/>
    <x v="2"/>
    <n v="2010"/>
    <n v="2010"/>
    <n v="380419212"/>
    <n v="1"/>
    <x v="0"/>
    <s v="I"/>
    <n v="0"/>
    <n v="0"/>
    <n v="0"/>
    <n v="30"/>
  </r>
  <r>
    <x v="0"/>
    <x v="0"/>
    <s v="WA"/>
    <x v="2"/>
    <n v="2010"/>
    <n v="2010"/>
    <n v="500178347"/>
    <n v="1"/>
    <x v="0"/>
    <s v="I"/>
    <n v="0"/>
    <n v="0"/>
    <n v="0"/>
    <n v="29"/>
  </r>
  <r>
    <x v="0"/>
    <x v="0"/>
    <s v="WA"/>
    <x v="2"/>
    <n v="2010"/>
    <n v="2010"/>
    <n v="18014635"/>
    <n v="1"/>
    <x v="0"/>
    <s v="I"/>
    <n v="0"/>
    <n v="0"/>
    <n v="0"/>
    <n v="10"/>
  </r>
  <r>
    <x v="0"/>
    <x v="1"/>
    <s v="WA"/>
    <x v="2"/>
    <n v="2010"/>
    <n v="2010"/>
    <n v="399772857"/>
    <n v="1"/>
    <x v="1"/>
    <s v="I"/>
    <n v="0"/>
    <n v="0"/>
    <n v="0"/>
    <n v="3"/>
  </r>
  <r>
    <x v="0"/>
    <x v="0"/>
    <s v="WA"/>
    <x v="2"/>
    <n v="2010"/>
    <n v="2010"/>
    <n v="17795479"/>
    <n v="1"/>
    <x v="0"/>
    <s v="I"/>
    <n v="0"/>
    <n v="0"/>
    <n v="0"/>
    <n v="40"/>
  </r>
  <r>
    <x v="0"/>
    <x v="1"/>
    <s v="WA"/>
    <x v="2"/>
    <n v="2010"/>
    <n v="2010"/>
    <n v="500070825"/>
    <n v="4"/>
    <x v="1"/>
    <s v="I"/>
    <n v="126"/>
    <n v="31.5"/>
    <n v="0"/>
    <n v="10"/>
  </r>
  <r>
    <x v="0"/>
    <x v="0"/>
    <s v="WA"/>
    <x v="2"/>
    <n v="2010"/>
    <n v="2010"/>
    <n v="17734268"/>
    <n v="2"/>
    <x v="0"/>
    <s v="I"/>
    <n v="42"/>
    <n v="21"/>
    <n v="0"/>
    <n v="1240"/>
  </r>
  <r>
    <x v="0"/>
    <x v="0"/>
    <s v="WA"/>
    <x v="2"/>
    <n v="2010"/>
    <n v="2010"/>
    <n v="17001044"/>
    <n v="2"/>
    <x v="0"/>
    <s v="I"/>
    <n v="62"/>
    <n v="31"/>
    <n v="0"/>
    <n v="90"/>
  </r>
  <r>
    <x v="0"/>
    <x v="0"/>
    <s v="WA"/>
    <x v="2"/>
    <n v="2010"/>
    <n v="2010"/>
    <n v="16903083"/>
    <n v="1"/>
    <x v="0"/>
    <s v="I"/>
    <n v="15"/>
    <n v="15"/>
    <n v="0"/>
    <n v="20"/>
  </r>
  <r>
    <x v="0"/>
    <x v="1"/>
    <s v="WA"/>
    <x v="2"/>
    <n v="2010"/>
    <n v="2010"/>
    <n v="16880010"/>
    <n v="1"/>
    <x v="1"/>
    <s v="I"/>
    <n v="0"/>
    <n v="0"/>
    <n v="0"/>
    <n v="2"/>
  </r>
  <r>
    <x v="0"/>
    <x v="1"/>
    <s v="WA"/>
    <x v="2"/>
    <n v="2010"/>
    <n v="2010"/>
    <n v="17112426"/>
    <n v="3"/>
    <x v="1"/>
    <s v="I"/>
    <n v="72"/>
    <n v="24"/>
    <n v="0"/>
    <n v="14"/>
  </r>
  <r>
    <x v="0"/>
    <x v="0"/>
    <s v="WA"/>
    <x v="2"/>
    <n v="2010"/>
    <n v="2010"/>
    <n v="17205418"/>
    <n v="1"/>
    <x v="0"/>
    <s v="I"/>
    <n v="16"/>
    <n v="16"/>
    <n v="0"/>
    <n v="400"/>
  </r>
  <r>
    <x v="0"/>
    <x v="1"/>
    <s v="WA"/>
    <x v="2"/>
    <n v="2010"/>
    <n v="2010"/>
    <n v="500231551"/>
    <n v="1"/>
    <x v="1"/>
    <s v="I"/>
    <n v="3"/>
    <n v="3"/>
    <n v="0"/>
    <n v="2"/>
  </r>
  <r>
    <x v="0"/>
    <x v="0"/>
    <s v="WA"/>
    <x v="2"/>
    <n v="2010"/>
    <n v="2010"/>
    <n v="16305416"/>
    <n v="1"/>
    <x v="0"/>
    <s v="I"/>
    <n v="18"/>
    <n v="18"/>
    <n v="0"/>
    <n v="90"/>
  </r>
  <r>
    <x v="0"/>
    <x v="0"/>
    <s v="WA"/>
    <x v="2"/>
    <n v="2010"/>
    <n v="2010"/>
    <n v="15550371"/>
    <n v="1"/>
    <x v="0"/>
    <s v="I"/>
    <n v="17"/>
    <n v="17"/>
    <n v="0"/>
    <n v="75"/>
  </r>
  <r>
    <x v="0"/>
    <x v="0"/>
    <s v="WA"/>
    <x v="2"/>
    <n v="2010"/>
    <n v="2010"/>
    <n v="16609083"/>
    <n v="3"/>
    <x v="0"/>
    <s v="I"/>
    <n v="69"/>
    <n v="23"/>
    <n v="0"/>
    <n v="285"/>
  </r>
  <r>
    <x v="0"/>
    <x v="0"/>
    <s v="WA"/>
    <x v="2"/>
    <n v="2010"/>
    <n v="2010"/>
    <n v="15943680"/>
    <n v="1"/>
    <x v="0"/>
    <s v="I"/>
    <n v="35"/>
    <n v="35"/>
    <n v="0"/>
    <n v="66"/>
  </r>
  <r>
    <x v="0"/>
    <x v="0"/>
    <s v="WA"/>
    <x v="2"/>
    <n v="2010"/>
    <n v="2010"/>
    <n v="15962819"/>
    <n v="1"/>
    <x v="0"/>
    <s v="I"/>
    <n v="0"/>
    <n v="0"/>
    <n v="0"/>
    <n v="270"/>
  </r>
  <r>
    <x v="0"/>
    <x v="0"/>
    <s v="WA"/>
    <x v="2"/>
    <n v="2010"/>
    <n v="2010"/>
    <n v="15227163"/>
    <n v="1"/>
    <x v="0"/>
    <s v="I"/>
    <n v="26"/>
    <n v="26"/>
    <n v="0"/>
    <n v="60"/>
  </r>
  <r>
    <x v="0"/>
    <x v="0"/>
    <s v="WA"/>
    <x v="2"/>
    <n v="2010"/>
    <n v="2010"/>
    <n v="15744679"/>
    <n v="1"/>
    <x v="0"/>
    <s v="I"/>
    <n v="11"/>
    <n v="11"/>
    <n v="0"/>
    <n v="120"/>
  </r>
  <r>
    <x v="0"/>
    <x v="1"/>
    <s v="WA"/>
    <x v="2"/>
    <n v="2010"/>
    <n v="2010"/>
    <n v="15662925"/>
    <n v="2"/>
    <x v="1"/>
    <s v="I"/>
    <n v="43"/>
    <n v="21.5"/>
    <n v="0"/>
    <n v="8"/>
  </r>
  <r>
    <x v="0"/>
    <x v="0"/>
    <s v="WA"/>
    <x v="2"/>
    <n v="2010"/>
    <n v="2010"/>
    <n v="500266939"/>
    <n v="1"/>
    <x v="0"/>
    <s v="I"/>
    <n v="8"/>
    <n v="8"/>
    <n v="0"/>
    <n v="1"/>
  </r>
  <r>
    <x v="0"/>
    <x v="1"/>
    <s v="WA"/>
    <x v="2"/>
    <n v="2010"/>
    <n v="2010"/>
    <n v="15456148"/>
    <n v="1"/>
    <x v="1"/>
    <s v="I"/>
    <n v="0"/>
    <n v="0"/>
    <n v="0"/>
    <n v="2"/>
  </r>
  <r>
    <x v="0"/>
    <x v="0"/>
    <s v="WA"/>
    <x v="2"/>
    <n v="2010"/>
    <n v="2010"/>
    <n v="14021043"/>
    <n v="1"/>
    <x v="0"/>
    <s v="I"/>
    <n v="4"/>
    <n v="4"/>
    <n v="0"/>
    <n v="47"/>
  </r>
  <r>
    <x v="1"/>
    <x v="0"/>
    <s v="WA"/>
    <x v="2"/>
    <n v="2010"/>
    <n v="2010"/>
    <n v="500002356"/>
    <n v="3"/>
    <x v="0"/>
    <s v="I"/>
    <n v="96"/>
    <n v="32"/>
    <n v="0"/>
    <n v="90"/>
  </r>
  <r>
    <x v="0"/>
    <x v="1"/>
    <s v="WA"/>
    <x v="2"/>
    <n v="2010"/>
    <n v="2010"/>
    <n v="500150410"/>
    <n v="1"/>
    <x v="1"/>
    <s v="I"/>
    <n v="30"/>
    <n v="30"/>
    <n v="0"/>
    <n v="12"/>
  </r>
  <r>
    <x v="0"/>
    <x v="0"/>
    <s v="WA"/>
    <x v="2"/>
    <n v="2010"/>
    <n v="2010"/>
    <n v="14853267"/>
    <n v="2"/>
    <x v="0"/>
    <s v="I"/>
    <n v="43"/>
    <n v="21.5"/>
    <n v="0"/>
    <n v="220"/>
  </r>
  <r>
    <x v="0"/>
    <x v="0"/>
    <s v="WA"/>
    <x v="2"/>
    <n v="2010"/>
    <n v="2010"/>
    <n v="19613401"/>
    <n v="1"/>
    <x v="0"/>
    <s v="I"/>
    <n v="34"/>
    <n v="34"/>
    <n v="0"/>
    <n v="1"/>
  </r>
  <r>
    <x v="0"/>
    <x v="0"/>
    <s v="WA"/>
    <x v="2"/>
    <n v="2010"/>
    <n v="2010"/>
    <n v="500065531"/>
    <n v="1"/>
    <x v="0"/>
    <s v="I"/>
    <n v="3"/>
    <n v="3"/>
    <n v="0"/>
    <n v="25"/>
  </r>
  <r>
    <x v="0"/>
    <x v="0"/>
    <s v="WA"/>
    <x v="2"/>
    <n v="2010"/>
    <n v="2010"/>
    <n v="500067445"/>
    <n v="1"/>
    <x v="0"/>
    <s v="I"/>
    <n v="3"/>
    <n v="3"/>
    <n v="0"/>
    <n v="27"/>
  </r>
  <r>
    <x v="0"/>
    <x v="1"/>
    <s v="WA"/>
    <x v="2"/>
    <n v="2010"/>
    <n v="2010"/>
    <n v="15556651"/>
    <n v="1"/>
    <x v="1"/>
    <s v="I"/>
    <n v="0"/>
    <n v="0"/>
    <n v="0"/>
    <n v="4"/>
  </r>
  <r>
    <x v="0"/>
    <x v="1"/>
    <s v="WA"/>
    <x v="2"/>
    <n v="2010"/>
    <n v="2010"/>
    <n v="16880126"/>
    <n v="1"/>
    <x v="1"/>
    <s v="I"/>
    <n v="1"/>
    <n v="1"/>
    <n v="0"/>
    <n v="13"/>
  </r>
  <r>
    <x v="0"/>
    <x v="0"/>
    <s v="WA"/>
    <x v="2"/>
    <n v="2010"/>
    <n v="2010"/>
    <n v="17119571"/>
    <n v="1"/>
    <x v="0"/>
    <s v="I"/>
    <n v="1"/>
    <n v="1"/>
    <n v="0"/>
    <n v="132"/>
  </r>
  <r>
    <x v="0"/>
    <x v="1"/>
    <s v="WA"/>
    <x v="2"/>
    <n v="2010"/>
    <n v="2010"/>
    <n v="13989837"/>
    <n v="1"/>
    <x v="1"/>
    <s v="I"/>
    <n v="15"/>
    <n v="15"/>
    <n v="0"/>
    <n v="5"/>
  </r>
  <r>
    <x v="0"/>
    <x v="0"/>
    <s v="WA"/>
    <x v="2"/>
    <n v="2010"/>
    <n v="2010"/>
    <n v="18813480"/>
    <n v="1"/>
    <x v="0"/>
    <s v="I"/>
    <n v="4"/>
    <n v="4"/>
    <n v="0"/>
    <n v="50"/>
  </r>
  <r>
    <x v="0"/>
    <x v="0"/>
    <s v="WA"/>
    <x v="2"/>
    <n v="2010"/>
    <n v="2010"/>
    <n v="19236795"/>
    <n v="1"/>
    <x v="0"/>
    <s v="I"/>
    <n v="1"/>
    <n v="1"/>
    <n v="0"/>
    <n v="20"/>
  </r>
  <r>
    <x v="0"/>
    <x v="0"/>
    <s v="WA"/>
    <x v="2"/>
    <n v="2010"/>
    <n v="2010"/>
    <n v="500154401"/>
    <n v="1"/>
    <x v="0"/>
    <s v="I"/>
    <n v="2"/>
    <n v="2"/>
    <n v="0"/>
    <n v="20"/>
  </r>
  <r>
    <x v="0"/>
    <x v="0"/>
    <s v="WA"/>
    <x v="2"/>
    <n v="2010"/>
    <n v="2010"/>
    <n v="18381784"/>
    <n v="1"/>
    <x v="0"/>
    <s v="I"/>
    <n v="0"/>
    <n v="0"/>
    <n v="0"/>
    <n v="90"/>
  </r>
  <r>
    <x v="0"/>
    <x v="1"/>
    <s v="WA"/>
    <x v="2"/>
    <n v="2010"/>
    <n v="2010"/>
    <n v="435456029"/>
    <n v="2"/>
    <x v="1"/>
    <s v="I"/>
    <n v="54"/>
    <n v="27"/>
    <n v="0"/>
    <n v="8"/>
  </r>
  <r>
    <x v="0"/>
    <x v="1"/>
    <s v="WA"/>
    <x v="2"/>
    <n v="2010"/>
    <n v="2010"/>
    <n v="18566912"/>
    <n v="1"/>
    <x v="1"/>
    <s v="I"/>
    <n v="4"/>
    <n v="4"/>
    <n v="0"/>
    <n v="1"/>
  </r>
  <r>
    <x v="1"/>
    <x v="1"/>
    <s v="WA"/>
    <x v="2"/>
    <n v="2010"/>
    <n v="2010"/>
    <n v="18036505"/>
    <n v="2"/>
    <x v="1"/>
    <s v="I"/>
    <n v="52"/>
    <n v="26"/>
    <n v="0"/>
    <n v="15"/>
  </r>
  <r>
    <x v="0"/>
    <x v="1"/>
    <s v="WA"/>
    <x v="2"/>
    <n v="2010"/>
    <n v="2010"/>
    <n v="446348016"/>
    <n v="4"/>
    <x v="1"/>
    <s v="I"/>
    <n v="125"/>
    <n v="31.25"/>
    <n v="0"/>
    <n v="11"/>
  </r>
  <r>
    <x v="0"/>
    <x v="0"/>
    <s v="WA"/>
    <x v="2"/>
    <n v="2010"/>
    <n v="2010"/>
    <n v="16582554"/>
    <n v="2"/>
    <x v="0"/>
    <s v="I"/>
    <n v="63"/>
    <n v="31.5"/>
    <n v="0"/>
    <n v="293"/>
  </r>
  <r>
    <x v="1"/>
    <x v="1"/>
    <s v="WA"/>
    <x v="2"/>
    <n v="2010"/>
    <n v="2010"/>
    <n v="16572555"/>
    <n v="2"/>
    <x v="1"/>
    <s v="I"/>
    <n v="60"/>
    <n v="30"/>
    <n v="0"/>
    <n v="28"/>
  </r>
  <r>
    <x v="0"/>
    <x v="1"/>
    <s v="WA"/>
    <x v="2"/>
    <n v="2010"/>
    <n v="2010"/>
    <n v="15899814"/>
    <n v="2"/>
    <x v="1"/>
    <s v="I"/>
    <n v="62"/>
    <n v="31"/>
    <n v="0"/>
    <n v="18"/>
  </r>
  <r>
    <x v="0"/>
    <x v="0"/>
    <s v="WA"/>
    <x v="2"/>
    <n v="2010"/>
    <n v="2010"/>
    <n v="15387811"/>
    <n v="1"/>
    <x v="0"/>
    <s v="I"/>
    <n v="10"/>
    <n v="10"/>
    <n v="0"/>
    <n v="68"/>
  </r>
  <r>
    <x v="0"/>
    <x v="0"/>
    <s v="WA"/>
    <x v="2"/>
    <n v="2010"/>
    <n v="2010"/>
    <n v="500084413"/>
    <n v="3"/>
    <x v="0"/>
    <s v="I"/>
    <n v="80"/>
    <n v="26.666666666666668"/>
    <n v="0"/>
    <n v="971"/>
  </r>
  <r>
    <x v="0"/>
    <x v="0"/>
    <s v="WA"/>
    <x v="2"/>
    <n v="2010"/>
    <n v="2010"/>
    <n v="15225604"/>
    <n v="1"/>
    <x v="0"/>
    <s v="I"/>
    <n v="3"/>
    <n v="3"/>
    <n v="0"/>
    <n v="15"/>
  </r>
  <r>
    <x v="0"/>
    <x v="0"/>
    <s v="WA"/>
    <x v="2"/>
    <n v="2010"/>
    <n v="2010"/>
    <n v="500067404"/>
    <n v="2"/>
    <x v="0"/>
    <s v="I"/>
    <n v="49"/>
    <n v="24.5"/>
    <n v="0"/>
    <n v="365"/>
  </r>
  <r>
    <x v="1"/>
    <x v="0"/>
    <s v="WA"/>
    <x v="2"/>
    <n v="2010"/>
    <n v="2010"/>
    <n v="500156175"/>
    <n v="1"/>
    <x v="0"/>
    <s v="I"/>
    <n v="29"/>
    <n v="29"/>
    <n v="0"/>
    <n v="1"/>
  </r>
  <r>
    <x v="0"/>
    <x v="0"/>
    <s v="WA"/>
    <x v="2"/>
    <n v="2010"/>
    <n v="2010"/>
    <n v="500245611"/>
    <n v="4"/>
    <x v="0"/>
    <s v="I"/>
    <n v="122"/>
    <n v="30.5"/>
    <n v="0"/>
    <n v="61"/>
  </r>
  <r>
    <x v="0"/>
    <x v="0"/>
    <s v="WA"/>
    <x v="2"/>
    <n v="2010"/>
    <n v="2010"/>
    <n v="19888888"/>
    <n v="1"/>
    <x v="0"/>
    <s v="I"/>
    <n v="26"/>
    <n v="26"/>
    <n v="0"/>
    <n v="220"/>
  </r>
  <r>
    <x v="0"/>
    <x v="0"/>
    <s v="WA"/>
    <x v="2"/>
    <n v="2010"/>
    <n v="2010"/>
    <n v="14168807"/>
    <n v="3"/>
    <x v="0"/>
    <s v="I"/>
    <n v="70"/>
    <n v="23.333333333333332"/>
    <n v="0"/>
    <n v="270"/>
  </r>
  <r>
    <x v="0"/>
    <x v="0"/>
    <s v="WA"/>
    <x v="2"/>
    <n v="2010"/>
    <n v="2010"/>
    <n v="500227364"/>
    <n v="2"/>
    <x v="0"/>
    <s v="I"/>
    <n v="33"/>
    <n v="16.5"/>
    <n v="0"/>
    <n v="42"/>
  </r>
  <r>
    <x v="0"/>
    <x v="0"/>
    <s v="WA"/>
    <x v="2"/>
    <n v="2010"/>
    <n v="2010"/>
    <n v="500241598"/>
    <n v="1"/>
    <x v="0"/>
    <s v="I"/>
    <n v="33"/>
    <n v="33"/>
    <n v="0"/>
    <n v="181"/>
  </r>
  <r>
    <x v="0"/>
    <x v="0"/>
    <s v="WA"/>
    <x v="2"/>
    <n v="2010"/>
    <n v="2010"/>
    <n v="19650000"/>
    <n v="1"/>
    <x v="0"/>
    <s v="I"/>
    <n v="27"/>
    <n v="27"/>
    <n v="0"/>
    <n v="90"/>
  </r>
  <r>
    <x v="0"/>
    <x v="1"/>
    <s v="WA"/>
    <x v="2"/>
    <n v="2010"/>
    <n v="2010"/>
    <n v="17342504"/>
    <n v="4"/>
    <x v="1"/>
    <s v="I"/>
    <n v="113"/>
    <n v="28.25"/>
    <n v="0"/>
    <n v="10"/>
  </r>
  <r>
    <x v="0"/>
    <x v="0"/>
    <s v="WA"/>
    <x v="2"/>
    <n v="2010"/>
    <n v="2010"/>
    <n v="19610779"/>
    <n v="1"/>
    <x v="0"/>
    <s v="I"/>
    <n v="6"/>
    <n v="6"/>
    <n v="0"/>
    <n v="28"/>
  </r>
  <r>
    <x v="0"/>
    <x v="1"/>
    <s v="WA"/>
    <x v="2"/>
    <n v="2010"/>
    <n v="2010"/>
    <n v="19581324"/>
    <n v="1"/>
    <x v="1"/>
    <s v="I"/>
    <n v="27"/>
    <n v="27"/>
    <n v="0"/>
    <n v="1"/>
  </r>
  <r>
    <x v="0"/>
    <x v="0"/>
    <s v="WA"/>
    <x v="2"/>
    <n v="2010"/>
    <n v="2010"/>
    <n v="19581669"/>
    <n v="1"/>
    <x v="0"/>
    <s v="I"/>
    <n v="24"/>
    <n v="24"/>
    <n v="0"/>
    <n v="20"/>
  </r>
  <r>
    <x v="0"/>
    <x v="1"/>
    <s v="WA"/>
    <x v="2"/>
    <n v="2010"/>
    <n v="2010"/>
    <n v="500182177"/>
    <n v="1"/>
    <x v="1"/>
    <s v="I"/>
    <n v="0"/>
    <n v="0"/>
    <n v="0"/>
    <n v="4"/>
  </r>
  <r>
    <x v="0"/>
    <x v="0"/>
    <s v="WA"/>
    <x v="2"/>
    <n v="2010"/>
    <n v="2010"/>
    <n v="18618615"/>
    <n v="1"/>
    <x v="0"/>
    <s v="I"/>
    <n v="16"/>
    <n v="16"/>
    <n v="0"/>
    <n v="234"/>
  </r>
  <r>
    <x v="0"/>
    <x v="0"/>
    <s v="WA"/>
    <x v="2"/>
    <n v="2010"/>
    <n v="2010"/>
    <n v="18668291"/>
    <n v="1"/>
    <x v="0"/>
    <s v="I"/>
    <n v="0"/>
    <n v="0"/>
    <n v="0"/>
    <n v="9"/>
  </r>
  <r>
    <x v="0"/>
    <x v="1"/>
    <s v="WA"/>
    <x v="2"/>
    <n v="2010"/>
    <n v="2010"/>
    <n v="500015221"/>
    <n v="1"/>
    <x v="1"/>
    <s v="I"/>
    <n v="5"/>
    <n v="5"/>
    <n v="0"/>
    <n v="1"/>
  </r>
  <r>
    <x v="0"/>
    <x v="0"/>
    <s v="WA"/>
    <x v="2"/>
    <n v="2010"/>
    <n v="2010"/>
    <n v="18326294"/>
    <n v="1"/>
    <x v="0"/>
    <s v="I"/>
    <n v="0"/>
    <n v="0"/>
    <n v="0"/>
    <n v="30"/>
  </r>
  <r>
    <x v="0"/>
    <x v="1"/>
    <s v="WA"/>
    <x v="2"/>
    <n v="2010"/>
    <n v="2010"/>
    <n v="500268002"/>
    <n v="1"/>
    <x v="1"/>
    <s v="I"/>
    <n v="1"/>
    <n v="1"/>
    <n v="0"/>
    <n v="1"/>
  </r>
  <r>
    <x v="0"/>
    <x v="0"/>
    <s v="WA"/>
    <x v="2"/>
    <n v="2010"/>
    <n v="2010"/>
    <n v="500127203"/>
    <n v="1"/>
    <x v="0"/>
    <s v="I"/>
    <n v="8"/>
    <n v="8"/>
    <n v="0"/>
    <n v="47"/>
  </r>
  <r>
    <x v="0"/>
    <x v="0"/>
    <s v="WA"/>
    <x v="2"/>
    <n v="2010"/>
    <n v="2010"/>
    <n v="18378310"/>
    <n v="1"/>
    <x v="0"/>
    <s v="I"/>
    <n v="12"/>
    <n v="12"/>
    <n v="0"/>
    <n v="70"/>
  </r>
  <r>
    <x v="0"/>
    <x v="0"/>
    <s v="WA"/>
    <x v="2"/>
    <n v="2010"/>
    <n v="2010"/>
    <n v="17721566"/>
    <n v="2"/>
    <x v="0"/>
    <s v="I"/>
    <n v="49"/>
    <n v="24.5"/>
    <n v="0"/>
    <n v="100"/>
  </r>
  <r>
    <x v="0"/>
    <x v="0"/>
    <s v="WA"/>
    <x v="2"/>
    <n v="2010"/>
    <n v="2010"/>
    <n v="17850753"/>
    <n v="1"/>
    <x v="0"/>
    <s v="I"/>
    <n v="7"/>
    <n v="7"/>
    <n v="0"/>
    <n v="30"/>
  </r>
  <r>
    <x v="0"/>
    <x v="0"/>
    <s v="WA"/>
    <x v="2"/>
    <n v="2010"/>
    <n v="2010"/>
    <n v="17372080"/>
    <n v="1"/>
    <x v="0"/>
    <s v="I"/>
    <n v="2"/>
    <n v="2"/>
    <n v="0"/>
    <n v="38"/>
  </r>
  <r>
    <x v="0"/>
    <x v="0"/>
    <s v="WA"/>
    <x v="2"/>
    <n v="2010"/>
    <n v="2010"/>
    <n v="500039303"/>
    <n v="1"/>
    <x v="0"/>
    <s v="I"/>
    <n v="0"/>
    <n v="0"/>
    <n v="0"/>
    <n v="123"/>
  </r>
  <r>
    <x v="0"/>
    <x v="0"/>
    <s v="WA"/>
    <x v="2"/>
    <n v="2010"/>
    <n v="2010"/>
    <n v="500181676"/>
    <n v="1"/>
    <x v="0"/>
    <s v="I"/>
    <n v="0"/>
    <n v="0"/>
    <n v="0"/>
    <n v="6"/>
  </r>
  <r>
    <x v="0"/>
    <x v="0"/>
    <s v="WA"/>
    <x v="2"/>
    <n v="2010"/>
    <n v="2010"/>
    <n v="16608133"/>
    <n v="2"/>
    <x v="0"/>
    <s v="I"/>
    <n v="63"/>
    <n v="31.5"/>
    <n v="0"/>
    <n v="896"/>
  </r>
  <r>
    <x v="0"/>
    <x v="1"/>
    <s v="WA"/>
    <x v="2"/>
    <n v="2010"/>
    <n v="2010"/>
    <n v="500048148"/>
    <n v="4"/>
    <x v="1"/>
    <s v="I"/>
    <n v="100"/>
    <n v="25"/>
    <n v="0"/>
    <n v="17"/>
  </r>
  <r>
    <x v="0"/>
    <x v="0"/>
    <s v="WA"/>
    <x v="2"/>
    <n v="2010"/>
    <n v="2010"/>
    <n v="500150898"/>
    <n v="1"/>
    <x v="0"/>
    <s v="I"/>
    <n v="0"/>
    <n v="0"/>
    <n v="0"/>
    <n v="10"/>
  </r>
  <r>
    <x v="0"/>
    <x v="0"/>
    <s v="WA"/>
    <x v="2"/>
    <n v="2010"/>
    <n v="2010"/>
    <n v="444355331"/>
    <n v="3"/>
    <x v="0"/>
    <s v="I"/>
    <n v="65"/>
    <n v="21.666666666666664"/>
    <n v="0"/>
    <n v="181"/>
  </r>
  <r>
    <x v="0"/>
    <x v="0"/>
    <s v="WA"/>
    <x v="2"/>
    <n v="2010"/>
    <n v="2010"/>
    <n v="19886229"/>
    <n v="1"/>
    <x v="0"/>
    <s v="I"/>
    <n v="18"/>
    <n v="18"/>
    <n v="0"/>
    <n v="370"/>
  </r>
  <r>
    <x v="0"/>
    <x v="0"/>
    <s v="WA"/>
    <x v="2"/>
    <n v="2010"/>
    <n v="2010"/>
    <n v="500193058"/>
    <n v="1"/>
    <x v="0"/>
    <s v="I"/>
    <n v="0"/>
    <n v="0"/>
    <n v="0"/>
    <n v="675"/>
  </r>
  <r>
    <x v="0"/>
    <x v="0"/>
    <s v="WA"/>
    <x v="2"/>
    <n v="2010"/>
    <n v="2010"/>
    <n v="14317823"/>
    <n v="1"/>
    <x v="0"/>
    <s v="I"/>
    <n v="0"/>
    <n v="0"/>
    <n v="0"/>
    <n v="38"/>
  </r>
  <r>
    <x v="0"/>
    <x v="0"/>
    <s v="WA"/>
    <x v="2"/>
    <n v="2010"/>
    <n v="2010"/>
    <n v="15432256"/>
    <n v="1"/>
    <x v="0"/>
    <s v="I"/>
    <n v="0"/>
    <n v="0"/>
    <n v="0"/>
    <n v="18"/>
  </r>
  <r>
    <x v="0"/>
    <x v="0"/>
    <s v="WA"/>
    <x v="2"/>
    <n v="2010"/>
    <n v="2010"/>
    <n v="15418725"/>
    <n v="1"/>
    <x v="0"/>
    <s v="I"/>
    <n v="32"/>
    <n v="32"/>
    <n v="0"/>
    <n v="10"/>
  </r>
  <r>
    <x v="0"/>
    <x v="1"/>
    <s v="WA"/>
    <x v="2"/>
    <n v="2010"/>
    <n v="2010"/>
    <n v="391305641"/>
    <n v="1"/>
    <x v="1"/>
    <s v="I"/>
    <n v="17"/>
    <n v="17"/>
    <n v="0"/>
    <n v="5"/>
  </r>
  <r>
    <x v="0"/>
    <x v="1"/>
    <s v="WA"/>
    <x v="2"/>
    <n v="2010"/>
    <n v="2010"/>
    <n v="435456029"/>
    <n v="1"/>
    <x v="1"/>
    <s v="I"/>
    <n v="20"/>
    <n v="20"/>
    <n v="0"/>
    <n v="4"/>
  </r>
  <r>
    <x v="0"/>
    <x v="1"/>
    <s v="WA"/>
    <x v="2"/>
    <n v="2010"/>
    <n v="2010"/>
    <n v="500204788"/>
    <n v="1"/>
    <x v="2"/>
    <s v="I"/>
    <n v="1"/>
    <n v="1"/>
    <n v="0"/>
    <n v="10125"/>
  </r>
  <r>
    <x v="0"/>
    <x v="1"/>
    <s v="WA"/>
    <x v="2"/>
    <n v="2010"/>
    <n v="2010"/>
    <n v="14858267"/>
    <n v="2"/>
    <x v="1"/>
    <s v="I"/>
    <n v="36"/>
    <n v="18"/>
    <n v="0"/>
    <n v="10"/>
  </r>
  <r>
    <x v="0"/>
    <x v="1"/>
    <s v="WA"/>
    <x v="2"/>
    <n v="2010"/>
    <n v="2010"/>
    <n v="500005983"/>
    <n v="1"/>
    <x v="1"/>
    <s v="I"/>
    <n v="29"/>
    <n v="29"/>
    <n v="0"/>
    <n v="1"/>
  </r>
  <r>
    <x v="0"/>
    <x v="0"/>
    <s v="WA"/>
    <x v="2"/>
    <n v="2010"/>
    <n v="2010"/>
    <n v="14312162"/>
    <n v="1"/>
    <x v="0"/>
    <s v="I"/>
    <n v="0"/>
    <n v="0"/>
    <n v="0"/>
    <n v="240"/>
  </r>
  <r>
    <x v="0"/>
    <x v="0"/>
    <s v="WA"/>
    <x v="2"/>
    <n v="2010"/>
    <n v="2010"/>
    <n v="19602407"/>
    <n v="1"/>
    <x v="0"/>
    <s v="I"/>
    <n v="32"/>
    <n v="32"/>
    <n v="0"/>
    <n v="100"/>
  </r>
  <r>
    <x v="0"/>
    <x v="0"/>
    <s v="WA"/>
    <x v="2"/>
    <n v="2010"/>
    <n v="2010"/>
    <n v="16177820"/>
    <n v="2"/>
    <x v="0"/>
    <s v="I"/>
    <n v="60"/>
    <n v="30"/>
    <n v="0"/>
    <n v="291"/>
  </r>
  <r>
    <x v="0"/>
    <x v="0"/>
    <s v="WA"/>
    <x v="2"/>
    <n v="2010"/>
    <n v="2010"/>
    <n v="500249885"/>
    <n v="1"/>
    <x v="0"/>
    <s v="I"/>
    <n v="0"/>
    <n v="0"/>
    <n v="0"/>
    <n v="18"/>
  </r>
  <r>
    <x v="0"/>
    <x v="0"/>
    <s v="WA"/>
    <x v="2"/>
    <n v="2010"/>
    <n v="2010"/>
    <n v="16565225"/>
    <n v="1"/>
    <x v="2"/>
    <s v="I"/>
    <n v="1"/>
    <n v="1"/>
    <n v="0"/>
    <n v="99990"/>
  </r>
  <r>
    <x v="0"/>
    <x v="0"/>
    <s v="WA"/>
    <x v="2"/>
    <n v="2010"/>
    <n v="2010"/>
    <n v="17664207"/>
    <n v="1"/>
    <x v="0"/>
    <s v="I"/>
    <n v="29"/>
    <n v="29"/>
    <n v="0"/>
    <n v="18"/>
  </r>
  <r>
    <x v="0"/>
    <x v="0"/>
    <s v="WA"/>
    <x v="2"/>
    <n v="2010"/>
    <n v="2010"/>
    <n v="19979640"/>
    <n v="1"/>
    <x v="0"/>
    <s v="I"/>
    <n v="30"/>
    <n v="30"/>
    <n v="0"/>
    <n v="71"/>
  </r>
  <r>
    <x v="0"/>
    <x v="1"/>
    <s v="WA"/>
    <x v="2"/>
    <n v="2010"/>
    <n v="2010"/>
    <n v="437616047"/>
    <n v="3"/>
    <x v="1"/>
    <s v="I"/>
    <n v="93"/>
    <n v="31"/>
    <n v="0"/>
    <n v="10"/>
  </r>
  <r>
    <x v="0"/>
    <x v="0"/>
    <s v="WA"/>
    <x v="2"/>
    <n v="2010"/>
    <n v="2010"/>
    <n v="19793434"/>
    <n v="1"/>
    <x v="0"/>
    <s v="I"/>
    <n v="2"/>
    <n v="2"/>
    <n v="0"/>
    <n v="10"/>
  </r>
  <r>
    <x v="0"/>
    <x v="0"/>
    <s v="WA"/>
    <x v="2"/>
    <n v="2010"/>
    <n v="2010"/>
    <n v="18645354"/>
    <n v="1"/>
    <x v="0"/>
    <s v="I"/>
    <n v="0"/>
    <n v="0"/>
    <n v="0"/>
    <n v="20"/>
  </r>
  <r>
    <x v="0"/>
    <x v="1"/>
    <s v="WA"/>
    <x v="2"/>
    <n v="2010"/>
    <n v="2010"/>
    <n v="18935182"/>
    <n v="3"/>
    <x v="1"/>
    <s v="I"/>
    <n v="92"/>
    <n v="30.666666666666668"/>
    <n v="0"/>
    <n v="16"/>
  </r>
  <r>
    <x v="0"/>
    <x v="0"/>
    <s v="WA"/>
    <x v="2"/>
    <n v="2010"/>
    <n v="2010"/>
    <n v="18935184"/>
    <n v="1"/>
    <x v="0"/>
    <s v="I"/>
    <n v="30"/>
    <n v="30"/>
    <n v="0"/>
    <n v="20"/>
  </r>
  <r>
    <x v="0"/>
    <x v="1"/>
    <s v="WA"/>
    <x v="2"/>
    <n v="2010"/>
    <n v="2010"/>
    <n v="19361085"/>
    <n v="1"/>
    <x v="2"/>
    <s v="I"/>
    <n v="1"/>
    <n v="1"/>
    <n v="0"/>
    <n v="9878"/>
  </r>
  <r>
    <x v="0"/>
    <x v="1"/>
    <s v="WA"/>
    <x v="2"/>
    <n v="2010"/>
    <n v="2010"/>
    <n v="18632940"/>
    <n v="1"/>
    <x v="1"/>
    <s v="I"/>
    <n v="6"/>
    <n v="6"/>
    <n v="0"/>
    <n v="3"/>
  </r>
  <r>
    <x v="0"/>
    <x v="0"/>
    <s v="WA"/>
    <x v="2"/>
    <n v="2010"/>
    <n v="2010"/>
    <n v="18632942"/>
    <n v="3"/>
    <x v="0"/>
    <s v="I"/>
    <n v="69"/>
    <n v="23"/>
    <n v="0"/>
    <n v="1280"/>
  </r>
  <r>
    <x v="0"/>
    <x v="0"/>
    <s v="WA"/>
    <x v="2"/>
    <n v="2010"/>
    <n v="2010"/>
    <n v="18653285"/>
    <n v="1"/>
    <x v="0"/>
    <s v="I"/>
    <n v="0"/>
    <n v="0"/>
    <n v="0"/>
    <n v="17"/>
  </r>
  <r>
    <x v="0"/>
    <x v="1"/>
    <s v="WA"/>
    <x v="2"/>
    <n v="2010"/>
    <n v="2010"/>
    <n v="500233941"/>
    <n v="2"/>
    <x v="1"/>
    <s v="I"/>
    <n v="43"/>
    <n v="21.5"/>
    <n v="0"/>
    <n v="10"/>
  </r>
  <r>
    <x v="0"/>
    <x v="0"/>
    <s v="WA"/>
    <x v="2"/>
    <n v="2010"/>
    <n v="2010"/>
    <n v="500234330"/>
    <n v="1"/>
    <x v="0"/>
    <s v="I"/>
    <n v="17"/>
    <n v="17"/>
    <n v="0"/>
    <n v="173"/>
  </r>
  <r>
    <x v="0"/>
    <x v="1"/>
    <s v="WA"/>
    <x v="2"/>
    <n v="2010"/>
    <n v="2010"/>
    <n v="500022711"/>
    <n v="1"/>
    <x v="1"/>
    <s v="I"/>
    <n v="5"/>
    <n v="5"/>
    <n v="0"/>
    <n v="6"/>
  </r>
  <r>
    <x v="0"/>
    <x v="1"/>
    <s v="WA"/>
    <x v="2"/>
    <n v="2010"/>
    <n v="2010"/>
    <n v="500229372"/>
    <n v="1"/>
    <x v="1"/>
    <s v="I"/>
    <n v="5"/>
    <n v="5"/>
    <n v="0"/>
    <n v="1"/>
  </r>
  <r>
    <x v="0"/>
    <x v="0"/>
    <s v="WA"/>
    <x v="2"/>
    <n v="2010"/>
    <n v="2010"/>
    <n v="17795765"/>
    <n v="1"/>
    <x v="0"/>
    <s v="I"/>
    <n v="22"/>
    <n v="22"/>
    <n v="0"/>
    <n v="172"/>
  </r>
  <r>
    <x v="0"/>
    <x v="1"/>
    <s v="WA"/>
    <x v="2"/>
    <n v="2010"/>
    <n v="2010"/>
    <n v="15395624"/>
    <n v="2"/>
    <x v="1"/>
    <s v="I"/>
    <n v="35"/>
    <n v="17.5"/>
    <n v="0"/>
    <n v="2"/>
  </r>
  <r>
    <x v="0"/>
    <x v="0"/>
    <s v="WA"/>
    <x v="2"/>
    <n v="2010"/>
    <n v="2010"/>
    <n v="500240103"/>
    <n v="1"/>
    <x v="0"/>
    <s v="I"/>
    <n v="1"/>
    <n v="1"/>
    <n v="0"/>
    <n v="2"/>
  </r>
  <r>
    <x v="0"/>
    <x v="0"/>
    <s v="WA"/>
    <x v="2"/>
    <n v="2010"/>
    <n v="2010"/>
    <n v="16497148"/>
    <n v="1"/>
    <x v="0"/>
    <s v="I"/>
    <n v="27"/>
    <n v="27"/>
    <n v="0"/>
    <n v="745"/>
  </r>
  <r>
    <x v="0"/>
    <x v="0"/>
    <s v="WA"/>
    <x v="2"/>
    <n v="2010"/>
    <n v="2010"/>
    <n v="500010332"/>
    <n v="1"/>
    <x v="0"/>
    <s v="I"/>
    <n v="0"/>
    <n v="0"/>
    <n v="0"/>
    <n v="99"/>
  </r>
  <r>
    <x v="0"/>
    <x v="1"/>
    <s v="WA"/>
    <x v="2"/>
    <n v="2010"/>
    <n v="2010"/>
    <n v="500137814"/>
    <n v="2"/>
    <x v="1"/>
    <s v="I"/>
    <n v="42"/>
    <n v="21"/>
    <n v="0"/>
    <n v="26"/>
  </r>
  <r>
    <x v="0"/>
    <x v="1"/>
    <s v="WA"/>
    <x v="2"/>
    <n v="2010"/>
    <n v="2010"/>
    <n v="15666374"/>
    <n v="3"/>
    <x v="1"/>
    <s v="I"/>
    <n v="69"/>
    <n v="23"/>
    <n v="0"/>
    <n v="37"/>
  </r>
  <r>
    <x v="0"/>
    <x v="0"/>
    <s v="WA"/>
    <x v="2"/>
    <n v="2010"/>
    <n v="2010"/>
    <n v="15978414"/>
    <n v="1"/>
    <x v="0"/>
    <s v="I"/>
    <n v="174"/>
    <n v="174"/>
    <n v="0"/>
    <n v="180"/>
  </r>
  <r>
    <x v="0"/>
    <x v="0"/>
    <s v="WA"/>
    <x v="2"/>
    <n v="2010"/>
    <n v="2010"/>
    <n v="15945972"/>
    <n v="1"/>
    <x v="0"/>
    <s v="I"/>
    <n v="121"/>
    <n v="121"/>
    <n v="0"/>
    <n v="10"/>
  </r>
  <r>
    <x v="0"/>
    <x v="0"/>
    <s v="WA"/>
    <x v="2"/>
    <n v="2010"/>
    <n v="2010"/>
    <n v="15065464"/>
    <n v="1"/>
    <x v="0"/>
    <s v="I"/>
    <n v="4"/>
    <n v="4"/>
    <n v="0"/>
    <n v="77"/>
  </r>
  <r>
    <x v="1"/>
    <x v="1"/>
    <s v="WA"/>
    <x v="2"/>
    <n v="2010"/>
    <n v="2010"/>
    <n v="384998432"/>
    <n v="1"/>
    <x v="1"/>
    <s v="I"/>
    <n v="6"/>
    <n v="6"/>
    <n v="0"/>
    <n v="5"/>
  </r>
  <r>
    <x v="0"/>
    <x v="0"/>
    <s v="WA"/>
    <x v="2"/>
    <n v="2010"/>
    <n v="2010"/>
    <n v="15075628"/>
    <n v="1"/>
    <x v="0"/>
    <s v="I"/>
    <n v="13"/>
    <n v="13"/>
    <n v="0"/>
    <n v="70"/>
  </r>
  <r>
    <x v="0"/>
    <x v="1"/>
    <s v="WA"/>
    <x v="2"/>
    <n v="2010"/>
    <n v="2010"/>
    <n v="15159723"/>
    <n v="2"/>
    <x v="1"/>
    <s v="I"/>
    <n v="42"/>
    <n v="21"/>
    <n v="0"/>
    <n v="29"/>
  </r>
  <r>
    <x v="0"/>
    <x v="0"/>
    <s v="WA"/>
    <x v="2"/>
    <n v="2010"/>
    <n v="2010"/>
    <n v="500197894"/>
    <n v="1"/>
    <x v="0"/>
    <s v="I"/>
    <n v="13"/>
    <n v="13"/>
    <n v="0"/>
    <n v="46"/>
  </r>
  <r>
    <x v="0"/>
    <x v="0"/>
    <s v="WA"/>
    <x v="2"/>
    <n v="2010"/>
    <n v="2010"/>
    <n v="15470248"/>
    <n v="1"/>
    <x v="0"/>
    <s v="I"/>
    <n v="17"/>
    <n v="17"/>
    <n v="0"/>
    <n v="60"/>
  </r>
  <r>
    <x v="0"/>
    <x v="0"/>
    <s v="WA"/>
    <x v="2"/>
    <n v="2010"/>
    <n v="2010"/>
    <n v="14955473"/>
    <n v="3"/>
    <x v="0"/>
    <s v="I"/>
    <n v="81"/>
    <n v="27"/>
    <n v="0"/>
    <n v="353"/>
  </r>
  <r>
    <x v="1"/>
    <x v="1"/>
    <s v="WA"/>
    <x v="2"/>
    <n v="2010"/>
    <n v="2010"/>
    <n v="500182704"/>
    <n v="1"/>
    <x v="1"/>
    <s v="I"/>
    <n v="14"/>
    <n v="14"/>
    <n v="0"/>
    <n v="5"/>
  </r>
  <r>
    <x v="0"/>
    <x v="0"/>
    <s v="WA"/>
    <x v="2"/>
    <n v="2010"/>
    <n v="2010"/>
    <n v="500153716"/>
    <n v="1"/>
    <x v="0"/>
    <s v="I"/>
    <n v="21"/>
    <n v="21"/>
    <n v="0"/>
    <n v="435"/>
  </r>
  <r>
    <x v="0"/>
    <x v="0"/>
    <s v="WA"/>
    <x v="2"/>
    <n v="2010"/>
    <n v="2010"/>
    <n v="14673739"/>
    <n v="3"/>
    <x v="0"/>
    <s v="I"/>
    <n v="63"/>
    <n v="21"/>
    <n v="0"/>
    <n v="590"/>
  </r>
  <r>
    <x v="0"/>
    <x v="0"/>
    <s v="WA"/>
    <x v="2"/>
    <n v="2010"/>
    <n v="2010"/>
    <n v="14352930"/>
    <n v="1"/>
    <x v="0"/>
    <s v="I"/>
    <n v="21"/>
    <n v="21"/>
    <n v="0"/>
    <n v="200"/>
  </r>
  <r>
    <x v="0"/>
    <x v="0"/>
    <s v="WA"/>
    <x v="2"/>
    <n v="2010"/>
    <n v="2010"/>
    <n v="14428467"/>
    <n v="1"/>
    <x v="0"/>
    <s v="I"/>
    <n v="0"/>
    <n v="0"/>
    <n v="0"/>
    <n v="17"/>
  </r>
  <r>
    <x v="0"/>
    <x v="0"/>
    <s v="WA"/>
    <x v="2"/>
    <n v="2010"/>
    <n v="2010"/>
    <n v="19873247"/>
    <n v="1"/>
    <x v="0"/>
    <s v="I"/>
    <n v="30"/>
    <n v="30"/>
    <n v="0"/>
    <n v="10"/>
  </r>
  <r>
    <x v="0"/>
    <x v="0"/>
    <s v="WA"/>
    <x v="2"/>
    <n v="2010"/>
    <n v="2010"/>
    <n v="19884988"/>
    <n v="1"/>
    <x v="0"/>
    <s v="I"/>
    <n v="0"/>
    <n v="0"/>
    <n v="0"/>
    <n v="10"/>
  </r>
  <r>
    <x v="0"/>
    <x v="1"/>
    <s v="WA"/>
    <x v="2"/>
    <n v="2010"/>
    <n v="2010"/>
    <n v="500188390"/>
    <n v="1"/>
    <x v="1"/>
    <s v="I"/>
    <n v="7"/>
    <n v="7"/>
    <n v="0"/>
    <n v="1"/>
  </r>
  <r>
    <x v="0"/>
    <x v="0"/>
    <s v="WA"/>
    <x v="2"/>
    <n v="2010"/>
    <n v="2010"/>
    <n v="19257075"/>
    <n v="1"/>
    <x v="0"/>
    <s v="I"/>
    <n v="0"/>
    <n v="0"/>
    <n v="0"/>
    <n v="160"/>
  </r>
  <r>
    <x v="0"/>
    <x v="0"/>
    <s v="WA"/>
    <x v="2"/>
    <n v="2010"/>
    <n v="2010"/>
    <n v="19209932"/>
    <n v="2"/>
    <x v="0"/>
    <s v="I"/>
    <n v="60"/>
    <n v="30"/>
    <n v="0"/>
    <n v="530"/>
  </r>
  <r>
    <x v="0"/>
    <x v="0"/>
    <s v="WA"/>
    <x v="2"/>
    <n v="2010"/>
    <n v="2010"/>
    <n v="500218283"/>
    <n v="1"/>
    <x v="0"/>
    <s v="I"/>
    <n v="30"/>
    <n v="30"/>
    <n v="0"/>
    <n v="929"/>
  </r>
  <r>
    <x v="0"/>
    <x v="1"/>
    <s v="WA"/>
    <x v="2"/>
    <n v="2010"/>
    <n v="2010"/>
    <n v="500112066"/>
    <n v="2"/>
    <x v="1"/>
    <s v="I"/>
    <n v="44"/>
    <n v="22"/>
    <n v="0"/>
    <n v="77"/>
  </r>
  <r>
    <x v="0"/>
    <x v="0"/>
    <s v="WA"/>
    <x v="2"/>
    <n v="2010"/>
    <n v="2010"/>
    <n v="18683091"/>
    <n v="1"/>
    <x v="0"/>
    <s v="I"/>
    <n v="0"/>
    <n v="0"/>
    <n v="0"/>
    <n v="10"/>
  </r>
  <r>
    <x v="0"/>
    <x v="0"/>
    <s v="WA"/>
    <x v="2"/>
    <n v="2010"/>
    <n v="2010"/>
    <n v="18714723"/>
    <n v="1"/>
    <x v="0"/>
    <s v="I"/>
    <n v="0"/>
    <n v="0"/>
    <n v="0"/>
    <n v="370"/>
  </r>
  <r>
    <x v="0"/>
    <x v="1"/>
    <s v="WA"/>
    <x v="2"/>
    <n v="2010"/>
    <n v="2010"/>
    <n v="18318401"/>
    <n v="2"/>
    <x v="1"/>
    <s v="I"/>
    <n v="49"/>
    <n v="24.5"/>
    <n v="0"/>
    <n v="70"/>
  </r>
  <r>
    <x v="1"/>
    <x v="1"/>
    <s v="WA"/>
    <x v="2"/>
    <n v="2010"/>
    <n v="2010"/>
    <n v="500042212"/>
    <n v="2"/>
    <x v="1"/>
    <s v="I"/>
    <n v="52"/>
    <n v="26"/>
    <n v="0"/>
    <n v="8"/>
  </r>
  <r>
    <x v="0"/>
    <x v="1"/>
    <s v="WA"/>
    <x v="2"/>
    <n v="2010"/>
    <n v="2010"/>
    <n v="17768378"/>
    <n v="2"/>
    <x v="1"/>
    <s v="I"/>
    <n v="63"/>
    <n v="31.5"/>
    <n v="0"/>
    <n v="101"/>
  </r>
  <r>
    <x v="0"/>
    <x v="0"/>
    <s v="WA"/>
    <x v="2"/>
    <n v="2010"/>
    <n v="2010"/>
    <n v="17475947"/>
    <n v="2"/>
    <x v="0"/>
    <s v="I"/>
    <n v="56"/>
    <n v="28"/>
    <n v="0"/>
    <n v="241"/>
  </r>
  <r>
    <x v="0"/>
    <x v="1"/>
    <s v="WA"/>
    <x v="2"/>
    <n v="2010"/>
    <n v="2010"/>
    <n v="500057036"/>
    <n v="1"/>
    <x v="1"/>
    <s v="I"/>
    <n v="29"/>
    <n v="29"/>
    <n v="0"/>
    <n v="1"/>
  </r>
  <r>
    <x v="0"/>
    <x v="0"/>
    <s v="WA"/>
    <x v="2"/>
    <n v="2010"/>
    <n v="2010"/>
    <n v="16576075"/>
    <n v="1"/>
    <x v="0"/>
    <s v="I"/>
    <n v="0"/>
    <n v="0"/>
    <n v="0"/>
    <n v="10"/>
  </r>
  <r>
    <x v="0"/>
    <x v="0"/>
    <s v="WA"/>
    <x v="2"/>
    <n v="2010"/>
    <n v="2010"/>
    <n v="16206002"/>
    <n v="1"/>
    <x v="0"/>
    <s v="I"/>
    <n v="0"/>
    <n v="0"/>
    <n v="0"/>
    <n v="203"/>
  </r>
  <r>
    <x v="0"/>
    <x v="0"/>
    <s v="WA"/>
    <x v="2"/>
    <n v="2010"/>
    <n v="2010"/>
    <n v="18707029"/>
    <n v="1"/>
    <x v="0"/>
    <s v="I"/>
    <n v="14"/>
    <n v="14"/>
    <n v="0"/>
    <n v="10"/>
  </r>
  <r>
    <x v="0"/>
    <x v="1"/>
    <s v="WA"/>
    <x v="2"/>
    <n v="2010"/>
    <n v="2010"/>
    <n v="500186885"/>
    <n v="2"/>
    <x v="1"/>
    <s v="I"/>
    <n v="63"/>
    <n v="31.5"/>
    <n v="0"/>
    <n v="99"/>
  </r>
  <r>
    <x v="0"/>
    <x v="0"/>
    <s v="WA"/>
    <x v="2"/>
    <n v="2010"/>
    <n v="2010"/>
    <n v="19143110"/>
    <n v="2"/>
    <x v="0"/>
    <s v="I"/>
    <n v="48"/>
    <n v="24"/>
    <n v="0"/>
    <n v="404"/>
  </r>
  <r>
    <x v="0"/>
    <x v="1"/>
    <s v="WA"/>
    <x v="2"/>
    <n v="2010"/>
    <n v="2010"/>
    <n v="500074190"/>
    <n v="2"/>
    <x v="1"/>
    <s v="I"/>
    <n v="63"/>
    <n v="31.5"/>
    <n v="0"/>
    <n v="8"/>
  </r>
  <r>
    <x v="0"/>
    <x v="1"/>
    <s v="WA"/>
    <x v="2"/>
    <n v="2010"/>
    <n v="2010"/>
    <n v="500027858"/>
    <n v="2"/>
    <x v="1"/>
    <s v="I"/>
    <n v="55"/>
    <n v="27.5"/>
    <n v="0"/>
    <n v="30"/>
  </r>
  <r>
    <x v="0"/>
    <x v="1"/>
    <s v="WA"/>
    <x v="2"/>
    <n v="2010"/>
    <n v="2010"/>
    <n v="16002330"/>
    <n v="1"/>
    <x v="1"/>
    <s v="I"/>
    <n v="0"/>
    <n v="0"/>
    <n v="0"/>
    <n v="4"/>
  </r>
  <r>
    <x v="0"/>
    <x v="0"/>
    <s v="WA"/>
    <x v="2"/>
    <n v="2010"/>
    <n v="2010"/>
    <n v="16004824"/>
    <n v="1"/>
    <x v="0"/>
    <s v="I"/>
    <n v="0"/>
    <n v="0"/>
    <n v="0"/>
    <n v="90"/>
  </r>
  <r>
    <x v="0"/>
    <x v="1"/>
    <s v="WA"/>
    <x v="2"/>
    <n v="2010"/>
    <n v="2010"/>
    <n v="16327780"/>
    <n v="1"/>
    <x v="1"/>
    <s v="I"/>
    <n v="25"/>
    <n v="25"/>
    <n v="0"/>
    <n v="12"/>
  </r>
  <r>
    <x v="0"/>
    <x v="0"/>
    <s v="WA"/>
    <x v="2"/>
    <n v="2010"/>
    <n v="2010"/>
    <n v="500213591"/>
    <n v="1"/>
    <x v="0"/>
    <s v="I"/>
    <n v="5"/>
    <n v="5"/>
    <n v="0"/>
    <n v="1"/>
  </r>
  <r>
    <x v="0"/>
    <x v="1"/>
    <s v="WA"/>
    <x v="2"/>
    <n v="2010"/>
    <n v="2010"/>
    <n v="500022090"/>
    <n v="1"/>
    <x v="1"/>
    <s v="I"/>
    <n v="1"/>
    <n v="1"/>
    <n v="0"/>
    <n v="8"/>
  </r>
  <r>
    <x v="0"/>
    <x v="0"/>
    <s v="WA"/>
    <x v="2"/>
    <n v="2010"/>
    <n v="2010"/>
    <n v="14874043"/>
    <n v="2"/>
    <x v="0"/>
    <s v="I"/>
    <n v="38"/>
    <n v="19"/>
    <n v="0"/>
    <n v="421"/>
  </r>
  <r>
    <x v="0"/>
    <x v="0"/>
    <s v="WA"/>
    <x v="2"/>
    <n v="2010"/>
    <n v="2010"/>
    <n v="500128254"/>
    <n v="1"/>
    <x v="0"/>
    <s v="I"/>
    <n v="9"/>
    <n v="9"/>
    <n v="0"/>
    <n v="14"/>
  </r>
  <r>
    <x v="0"/>
    <x v="0"/>
    <s v="WA"/>
    <x v="2"/>
    <n v="2010"/>
    <n v="2010"/>
    <n v="500197325"/>
    <n v="2"/>
    <x v="0"/>
    <s v="I"/>
    <n v="53"/>
    <n v="26.5"/>
    <n v="0"/>
    <n v="156"/>
  </r>
  <r>
    <x v="0"/>
    <x v="0"/>
    <s v="WA"/>
    <x v="2"/>
    <n v="2010"/>
    <n v="2010"/>
    <n v="14335671"/>
    <n v="1"/>
    <x v="0"/>
    <s v="I"/>
    <n v="12"/>
    <n v="12"/>
    <n v="0"/>
    <n v="2599"/>
  </r>
  <r>
    <x v="0"/>
    <x v="1"/>
    <s v="WA"/>
    <x v="2"/>
    <n v="2010"/>
    <n v="2010"/>
    <n v="500269714"/>
    <n v="1"/>
    <x v="1"/>
    <s v="I"/>
    <n v="30"/>
    <n v="30"/>
    <n v="0"/>
    <n v="94"/>
  </r>
  <r>
    <x v="0"/>
    <x v="0"/>
    <s v="WA"/>
    <x v="2"/>
    <n v="2010"/>
    <n v="2010"/>
    <n v="19936580"/>
    <n v="1"/>
    <x v="0"/>
    <s v="I"/>
    <n v="0"/>
    <n v="0"/>
    <n v="0"/>
    <n v="46"/>
  </r>
  <r>
    <x v="0"/>
    <x v="0"/>
    <s v="WA"/>
    <x v="2"/>
    <n v="2010"/>
    <n v="2010"/>
    <n v="17337695"/>
    <n v="1"/>
    <x v="0"/>
    <s v="I"/>
    <n v="29"/>
    <n v="29"/>
    <n v="0"/>
    <n v="182"/>
  </r>
  <r>
    <x v="0"/>
    <x v="0"/>
    <s v="WA"/>
    <x v="2"/>
    <n v="2010"/>
    <n v="2010"/>
    <n v="14422260"/>
    <n v="1"/>
    <x v="0"/>
    <s v="I"/>
    <n v="0"/>
    <n v="0"/>
    <n v="0"/>
    <n v="270"/>
  </r>
  <r>
    <x v="0"/>
    <x v="1"/>
    <s v="WA"/>
    <x v="2"/>
    <n v="2010"/>
    <n v="2010"/>
    <n v="500229797"/>
    <n v="1"/>
    <x v="1"/>
    <s v="I"/>
    <n v="0"/>
    <n v="0"/>
    <n v="0"/>
    <n v="5"/>
  </r>
  <r>
    <x v="0"/>
    <x v="1"/>
    <s v="WA"/>
    <x v="2"/>
    <n v="2010"/>
    <n v="2010"/>
    <n v="500195200"/>
    <n v="2"/>
    <x v="1"/>
    <s v="I"/>
    <n v="57"/>
    <n v="28.5"/>
    <n v="0"/>
    <n v="14"/>
  </r>
  <r>
    <x v="0"/>
    <x v="1"/>
    <s v="WA"/>
    <x v="2"/>
    <n v="2010"/>
    <n v="2010"/>
    <n v="19550017"/>
    <n v="1"/>
    <x v="1"/>
    <s v="I"/>
    <n v="31"/>
    <n v="31"/>
    <n v="0"/>
    <n v="11"/>
  </r>
  <r>
    <x v="0"/>
    <x v="0"/>
    <s v="WA"/>
    <x v="2"/>
    <n v="2010"/>
    <n v="2010"/>
    <n v="19609931"/>
    <n v="1"/>
    <x v="0"/>
    <s v="I"/>
    <n v="1"/>
    <n v="1"/>
    <n v="0"/>
    <n v="34"/>
  </r>
  <r>
    <x v="0"/>
    <x v="1"/>
    <s v="WA"/>
    <x v="2"/>
    <n v="2010"/>
    <n v="2010"/>
    <n v="19615620"/>
    <n v="1"/>
    <x v="1"/>
    <s v="I"/>
    <n v="0"/>
    <n v="0"/>
    <n v="0"/>
    <n v="74"/>
  </r>
  <r>
    <x v="0"/>
    <x v="1"/>
    <s v="WA"/>
    <x v="2"/>
    <n v="2010"/>
    <n v="2010"/>
    <n v="19115076"/>
    <n v="1"/>
    <x v="1"/>
    <s v="I"/>
    <n v="13"/>
    <n v="13"/>
    <n v="0"/>
    <n v="3"/>
  </r>
  <r>
    <x v="0"/>
    <x v="0"/>
    <s v="WA"/>
    <x v="2"/>
    <n v="2010"/>
    <n v="2010"/>
    <n v="18681254"/>
    <n v="1"/>
    <x v="0"/>
    <s v="I"/>
    <n v="22"/>
    <n v="22"/>
    <n v="0"/>
    <n v="120"/>
  </r>
  <r>
    <x v="0"/>
    <x v="1"/>
    <s v="WA"/>
    <x v="2"/>
    <n v="2010"/>
    <n v="2010"/>
    <n v="17787410"/>
    <n v="1"/>
    <x v="1"/>
    <s v="I"/>
    <n v="28"/>
    <n v="28"/>
    <n v="0"/>
    <n v="47"/>
  </r>
  <r>
    <x v="0"/>
    <x v="1"/>
    <s v="WA"/>
    <x v="2"/>
    <n v="2010"/>
    <n v="2010"/>
    <n v="19465914"/>
    <n v="1"/>
    <x v="1"/>
    <s v="I"/>
    <n v="21"/>
    <n v="21"/>
    <n v="0"/>
    <n v="6"/>
  </r>
  <r>
    <x v="0"/>
    <x v="0"/>
    <s v="WA"/>
    <x v="2"/>
    <n v="2010"/>
    <n v="2010"/>
    <n v="18704722"/>
    <n v="1"/>
    <x v="0"/>
    <s v="I"/>
    <n v="12"/>
    <n v="12"/>
    <n v="0"/>
    <n v="402"/>
  </r>
  <r>
    <x v="0"/>
    <x v="0"/>
    <s v="WA"/>
    <x v="2"/>
    <n v="2010"/>
    <n v="2010"/>
    <n v="500218193"/>
    <n v="1"/>
    <x v="0"/>
    <s v="I"/>
    <n v="33"/>
    <n v="33"/>
    <n v="0"/>
    <n v="1"/>
  </r>
  <r>
    <x v="0"/>
    <x v="0"/>
    <s v="WA"/>
    <x v="2"/>
    <n v="2010"/>
    <n v="2010"/>
    <n v="16400960"/>
    <n v="1"/>
    <x v="0"/>
    <s v="I"/>
    <n v="28"/>
    <n v="28"/>
    <n v="0"/>
    <n v="10"/>
  </r>
  <r>
    <x v="0"/>
    <x v="0"/>
    <s v="WA"/>
    <x v="2"/>
    <n v="2010"/>
    <n v="2010"/>
    <n v="500205664"/>
    <n v="1"/>
    <x v="0"/>
    <s v="I"/>
    <n v="1"/>
    <n v="1"/>
    <n v="0"/>
    <n v="20"/>
  </r>
  <r>
    <x v="0"/>
    <x v="0"/>
    <s v="WA"/>
    <x v="2"/>
    <n v="2010"/>
    <n v="2010"/>
    <n v="17487255"/>
    <n v="1"/>
    <x v="0"/>
    <s v="I"/>
    <n v="23"/>
    <n v="23"/>
    <n v="0"/>
    <n v="870"/>
  </r>
  <r>
    <x v="0"/>
    <x v="1"/>
    <s v="WA"/>
    <x v="2"/>
    <n v="2010"/>
    <n v="2010"/>
    <n v="500145465"/>
    <n v="1"/>
    <x v="1"/>
    <s v="I"/>
    <n v="34"/>
    <n v="34"/>
    <n v="0"/>
    <n v="104"/>
  </r>
  <r>
    <x v="0"/>
    <x v="1"/>
    <s v="WA"/>
    <x v="2"/>
    <n v="2010"/>
    <n v="2010"/>
    <n v="500024343"/>
    <n v="1"/>
    <x v="1"/>
    <s v="I"/>
    <n v="34"/>
    <n v="34"/>
    <n v="0"/>
    <n v="22"/>
  </r>
  <r>
    <x v="0"/>
    <x v="0"/>
    <s v="WA"/>
    <x v="2"/>
    <n v="2010"/>
    <n v="2010"/>
    <n v="13988518"/>
    <n v="1"/>
    <x v="0"/>
    <s v="I"/>
    <n v="11"/>
    <n v="11"/>
    <n v="0"/>
    <n v="970"/>
  </r>
  <r>
    <x v="0"/>
    <x v="0"/>
    <s v="WA"/>
    <x v="2"/>
    <n v="2010"/>
    <n v="2010"/>
    <n v="18419060"/>
    <n v="1"/>
    <x v="0"/>
    <s v="I"/>
    <n v="0"/>
    <n v="0"/>
    <n v="0"/>
    <n v="22"/>
  </r>
  <r>
    <x v="0"/>
    <x v="0"/>
    <s v="WA"/>
    <x v="2"/>
    <n v="2010"/>
    <n v="2010"/>
    <n v="14860739"/>
    <n v="1"/>
    <x v="0"/>
    <s v="I"/>
    <n v="8"/>
    <n v="8"/>
    <n v="0"/>
    <n v="284"/>
  </r>
  <r>
    <x v="0"/>
    <x v="0"/>
    <s v="WA"/>
    <x v="2"/>
    <n v="2011"/>
    <n v="2011"/>
    <n v="14128232"/>
    <n v="1"/>
    <x v="0"/>
    <s v="I"/>
    <n v="0"/>
    <n v="0"/>
    <n v="0"/>
    <n v="20"/>
  </r>
  <r>
    <x v="0"/>
    <x v="0"/>
    <s v="WA"/>
    <x v="3"/>
    <n v="2011"/>
    <n v="2011"/>
    <n v="16453333"/>
    <n v="1"/>
    <x v="0"/>
    <s v="I"/>
    <n v="33"/>
    <n v="33"/>
    <n v="0"/>
    <n v="78"/>
  </r>
  <r>
    <x v="0"/>
    <x v="0"/>
    <s v="WA"/>
    <x v="2"/>
    <n v="2011"/>
    <n v="2011"/>
    <n v="16897805"/>
    <n v="1"/>
    <x v="0"/>
    <s v="I"/>
    <n v="1"/>
    <n v="1"/>
    <n v="0"/>
    <n v="101"/>
  </r>
  <r>
    <x v="0"/>
    <x v="0"/>
    <s v="WA"/>
    <x v="2"/>
    <n v="2011"/>
    <n v="2011"/>
    <n v="500215762"/>
    <n v="1"/>
    <x v="0"/>
    <s v="I"/>
    <n v="0"/>
    <n v="0"/>
    <n v="0"/>
    <n v="47"/>
  </r>
  <r>
    <x v="0"/>
    <x v="1"/>
    <s v="WA"/>
    <x v="2"/>
    <n v="2011"/>
    <n v="2011"/>
    <n v="19964401"/>
    <n v="1"/>
    <x v="1"/>
    <s v="I"/>
    <n v="11"/>
    <n v="11"/>
    <n v="0"/>
    <n v="12"/>
  </r>
  <r>
    <x v="0"/>
    <x v="0"/>
    <s v="WA"/>
    <x v="3"/>
    <n v="2011"/>
    <n v="2011"/>
    <n v="18567927"/>
    <n v="1"/>
    <x v="0"/>
    <s v="I"/>
    <n v="29"/>
    <n v="29"/>
    <n v="0"/>
    <n v="90"/>
  </r>
  <r>
    <x v="0"/>
    <x v="1"/>
    <s v="WA"/>
    <x v="3"/>
    <n v="2011"/>
    <n v="2011"/>
    <n v="401414417"/>
    <n v="2"/>
    <x v="1"/>
    <s v="I"/>
    <n v="61"/>
    <n v="30.5"/>
    <n v="0"/>
    <n v="64"/>
  </r>
  <r>
    <x v="0"/>
    <x v="0"/>
    <s v="WA"/>
    <x v="3"/>
    <n v="2011"/>
    <n v="2011"/>
    <n v="500155507"/>
    <n v="1"/>
    <x v="0"/>
    <s v="I"/>
    <n v="0"/>
    <n v="0"/>
    <n v="0"/>
    <n v="778"/>
  </r>
  <r>
    <x v="0"/>
    <x v="1"/>
    <s v="WA"/>
    <x v="3"/>
    <n v="2011"/>
    <n v="2011"/>
    <n v="500114116"/>
    <n v="1"/>
    <x v="1"/>
    <s v="I"/>
    <n v="29"/>
    <n v="29"/>
    <n v="0"/>
    <n v="65"/>
  </r>
  <r>
    <x v="1"/>
    <x v="0"/>
    <s v="WA"/>
    <x v="3"/>
    <n v="2011"/>
    <n v="2011"/>
    <n v="18036440"/>
    <n v="3"/>
    <x v="0"/>
    <s v="I"/>
    <n v="91"/>
    <n v="30.333333333333332"/>
    <n v="0"/>
    <n v="21"/>
  </r>
  <r>
    <x v="0"/>
    <x v="0"/>
    <s v="WA"/>
    <x v="3"/>
    <n v="2011"/>
    <n v="2011"/>
    <n v="18055183"/>
    <n v="2"/>
    <x v="0"/>
    <s v="I"/>
    <n v="58"/>
    <n v="29"/>
    <n v="0"/>
    <n v="190"/>
  </r>
  <r>
    <x v="0"/>
    <x v="1"/>
    <s v="WA"/>
    <x v="3"/>
    <n v="2011"/>
    <n v="2011"/>
    <n v="18933949"/>
    <n v="1"/>
    <x v="1"/>
    <s v="I"/>
    <n v="1"/>
    <n v="1"/>
    <n v="0"/>
    <n v="8"/>
  </r>
  <r>
    <x v="0"/>
    <x v="0"/>
    <s v="WA"/>
    <x v="3"/>
    <n v="2011"/>
    <n v="2011"/>
    <n v="500269638"/>
    <n v="1"/>
    <x v="0"/>
    <s v="I"/>
    <n v="2"/>
    <n v="2"/>
    <n v="0"/>
    <n v="80"/>
  </r>
  <r>
    <x v="0"/>
    <x v="0"/>
    <s v="WA"/>
    <x v="3"/>
    <n v="2011"/>
    <n v="2011"/>
    <n v="19021287"/>
    <n v="1"/>
    <x v="0"/>
    <s v="I"/>
    <n v="32"/>
    <n v="32"/>
    <n v="0"/>
    <n v="120"/>
  </r>
  <r>
    <x v="0"/>
    <x v="1"/>
    <s v="WA"/>
    <x v="3"/>
    <n v="2011"/>
    <n v="2011"/>
    <n v="435369635"/>
    <n v="1"/>
    <x v="1"/>
    <s v="I"/>
    <n v="30"/>
    <n v="30"/>
    <n v="0"/>
    <n v="1"/>
  </r>
  <r>
    <x v="0"/>
    <x v="0"/>
    <s v="WA"/>
    <x v="3"/>
    <n v="2011"/>
    <n v="2011"/>
    <n v="18641396"/>
    <n v="2"/>
    <x v="0"/>
    <s v="I"/>
    <n v="32"/>
    <n v="16"/>
    <n v="0"/>
    <n v="230"/>
  </r>
  <r>
    <x v="0"/>
    <x v="0"/>
    <s v="WA"/>
    <x v="3"/>
    <n v="2011"/>
    <n v="2011"/>
    <n v="17518491"/>
    <n v="1"/>
    <x v="0"/>
    <s v="I"/>
    <n v="32"/>
    <n v="32"/>
    <n v="0"/>
    <n v="230"/>
  </r>
  <r>
    <x v="0"/>
    <x v="0"/>
    <s v="WA"/>
    <x v="3"/>
    <n v="2011"/>
    <n v="2011"/>
    <n v="18393417"/>
    <n v="1"/>
    <x v="0"/>
    <s v="I"/>
    <n v="6"/>
    <n v="6"/>
    <n v="0"/>
    <n v="270"/>
  </r>
  <r>
    <x v="0"/>
    <x v="0"/>
    <s v="WA"/>
    <x v="3"/>
    <n v="2011"/>
    <n v="2011"/>
    <n v="500009753"/>
    <n v="2"/>
    <x v="0"/>
    <s v="I"/>
    <n v="4"/>
    <n v="2"/>
    <n v="0"/>
    <n v="132"/>
  </r>
  <r>
    <x v="0"/>
    <x v="0"/>
    <s v="WA"/>
    <x v="3"/>
    <n v="2011"/>
    <n v="2011"/>
    <n v="16126807"/>
    <n v="1"/>
    <x v="0"/>
    <s v="I"/>
    <n v="0"/>
    <n v="0"/>
    <n v="0"/>
    <n v="80"/>
  </r>
  <r>
    <x v="0"/>
    <x v="0"/>
    <s v="WA"/>
    <x v="3"/>
    <n v="2011"/>
    <n v="2011"/>
    <n v="16128197"/>
    <n v="1"/>
    <x v="0"/>
    <s v="I"/>
    <n v="4"/>
    <n v="4"/>
    <n v="0"/>
    <n v="90"/>
  </r>
  <r>
    <x v="0"/>
    <x v="1"/>
    <s v="WA"/>
    <x v="3"/>
    <n v="2011"/>
    <n v="2011"/>
    <n v="17059958"/>
    <n v="1"/>
    <x v="1"/>
    <s v="I"/>
    <n v="32"/>
    <n v="32"/>
    <n v="0"/>
    <n v="62"/>
  </r>
  <r>
    <x v="0"/>
    <x v="1"/>
    <s v="WA"/>
    <x v="3"/>
    <n v="2011"/>
    <n v="2011"/>
    <n v="500004822"/>
    <n v="3"/>
    <x v="1"/>
    <s v="I"/>
    <n v="61"/>
    <n v="20.333333333333332"/>
    <n v="0"/>
    <n v="142"/>
  </r>
  <r>
    <x v="0"/>
    <x v="0"/>
    <s v="WA"/>
    <x v="3"/>
    <n v="2011"/>
    <n v="2011"/>
    <n v="17700081"/>
    <n v="1"/>
    <x v="0"/>
    <s v="I"/>
    <n v="29"/>
    <n v="29"/>
    <n v="0"/>
    <n v="850"/>
  </r>
  <r>
    <x v="0"/>
    <x v="1"/>
    <s v="WA"/>
    <x v="3"/>
    <n v="2011"/>
    <n v="2011"/>
    <n v="500095663"/>
    <n v="1"/>
    <x v="1"/>
    <s v="I"/>
    <n v="30"/>
    <n v="30"/>
    <n v="0"/>
    <n v="45"/>
  </r>
  <r>
    <x v="0"/>
    <x v="1"/>
    <s v="WA"/>
    <x v="2"/>
    <n v="2011"/>
    <n v="2011"/>
    <n v="500249247"/>
    <n v="1"/>
    <x v="1"/>
    <s v="I"/>
    <n v="1"/>
    <n v="1"/>
    <n v="0"/>
    <n v="84"/>
  </r>
  <r>
    <x v="0"/>
    <x v="1"/>
    <s v="WA"/>
    <x v="3"/>
    <n v="2011"/>
    <n v="2011"/>
    <n v="500090784"/>
    <n v="1"/>
    <x v="1"/>
    <s v="I"/>
    <n v="29"/>
    <n v="29"/>
    <n v="0"/>
    <n v="52"/>
  </r>
  <r>
    <x v="0"/>
    <x v="0"/>
    <s v="WA"/>
    <x v="3"/>
    <n v="2011"/>
    <n v="2011"/>
    <n v="16616236"/>
    <n v="1"/>
    <x v="0"/>
    <s v="I"/>
    <n v="30"/>
    <n v="30"/>
    <n v="0"/>
    <n v="400"/>
  </r>
  <r>
    <x v="0"/>
    <x v="1"/>
    <s v="WA"/>
    <x v="3"/>
    <n v="2011"/>
    <n v="2011"/>
    <n v="16645681"/>
    <n v="1"/>
    <x v="1"/>
    <s v="I"/>
    <n v="0"/>
    <n v="0"/>
    <n v="0"/>
    <n v="26"/>
  </r>
  <r>
    <x v="0"/>
    <x v="1"/>
    <s v="WA"/>
    <x v="3"/>
    <n v="2011"/>
    <n v="2011"/>
    <n v="500110830"/>
    <n v="1"/>
    <x v="1"/>
    <s v="I"/>
    <n v="0"/>
    <n v="0"/>
    <n v="0"/>
    <n v="3"/>
  </r>
  <r>
    <x v="0"/>
    <x v="1"/>
    <s v="WA"/>
    <x v="3"/>
    <n v="2011"/>
    <n v="2011"/>
    <n v="500094131"/>
    <n v="1"/>
    <x v="1"/>
    <s v="I"/>
    <n v="30"/>
    <n v="30"/>
    <n v="0"/>
    <n v="106"/>
  </r>
  <r>
    <x v="0"/>
    <x v="1"/>
    <s v="WA"/>
    <x v="3"/>
    <n v="2011"/>
    <n v="2011"/>
    <n v="446353111"/>
    <n v="1"/>
    <x v="1"/>
    <s v="I"/>
    <n v="31"/>
    <n v="31"/>
    <n v="0"/>
    <n v="5"/>
  </r>
  <r>
    <x v="0"/>
    <x v="1"/>
    <s v="WA"/>
    <x v="3"/>
    <n v="2011"/>
    <n v="2011"/>
    <n v="500077776"/>
    <n v="1"/>
    <x v="1"/>
    <s v="I"/>
    <n v="30"/>
    <n v="30"/>
    <n v="0"/>
    <n v="62"/>
  </r>
  <r>
    <x v="0"/>
    <x v="0"/>
    <s v="WA"/>
    <x v="3"/>
    <n v="2011"/>
    <n v="2011"/>
    <n v="14823573"/>
    <n v="1"/>
    <x v="0"/>
    <s v="I"/>
    <n v="33"/>
    <n v="33"/>
    <n v="0"/>
    <n v="50"/>
  </r>
  <r>
    <x v="1"/>
    <x v="1"/>
    <s v="WA"/>
    <x v="3"/>
    <n v="2011"/>
    <n v="2011"/>
    <n v="500255323"/>
    <n v="12"/>
    <x v="2"/>
    <s v="I"/>
    <n v="365"/>
    <n v="30.416666666666668"/>
    <n v="0"/>
    <n v="13313"/>
  </r>
  <r>
    <x v="1"/>
    <x v="1"/>
    <s v="WA"/>
    <x v="3"/>
    <n v="2011"/>
    <n v="2011"/>
    <n v="500257696"/>
    <n v="1"/>
    <x v="1"/>
    <s v="I"/>
    <n v="30"/>
    <n v="30"/>
    <n v="0"/>
    <n v="117"/>
  </r>
  <r>
    <x v="0"/>
    <x v="0"/>
    <s v="WA"/>
    <x v="3"/>
    <n v="2011"/>
    <n v="2011"/>
    <n v="500072735"/>
    <n v="2"/>
    <x v="0"/>
    <s v="I"/>
    <n v="77"/>
    <n v="38.5"/>
    <n v="0"/>
    <n v="344"/>
  </r>
  <r>
    <x v="0"/>
    <x v="0"/>
    <s v="WA"/>
    <x v="3"/>
    <n v="2011"/>
    <n v="2011"/>
    <n v="14949239"/>
    <n v="2"/>
    <x v="0"/>
    <s v="I"/>
    <n v="58"/>
    <n v="29"/>
    <n v="0"/>
    <n v="236"/>
  </r>
  <r>
    <x v="1"/>
    <x v="0"/>
    <s v="WA"/>
    <x v="3"/>
    <n v="2011"/>
    <n v="2011"/>
    <n v="18278560"/>
    <n v="2"/>
    <x v="0"/>
    <s v="I"/>
    <n v="61"/>
    <n v="30.5"/>
    <n v="0"/>
    <n v="124"/>
  </r>
  <r>
    <x v="0"/>
    <x v="0"/>
    <s v="WA"/>
    <x v="3"/>
    <n v="2011"/>
    <n v="2011"/>
    <n v="16503843"/>
    <n v="2"/>
    <x v="0"/>
    <s v="I"/>
    <n v="49"/>
    <n v="24.5"/>
    <n v="0"/>
    <n v="2080"/>
  </r>
  <r>
    <x v="0"/>
    <x v="0"/>
    <s v="WA"/>
    <x v="3"/>
    <n v="2011"/>
    <n v="2011"/>
    <n v="15390110"/>
    <n v="1"/>
    <x v="0"/>
    <s v="I"/>
    <n v="32"/>
    <n v="32"/>
    <n v="0"/>
    <n v="650"/>
  </r>
  <r>
    <x v="1"/>
    <x v="0"/>
    <s v="WA"/>
    <x v="3"/>
    <n v="2011"/>
    <n v="2011"/>
    <n v="14415097"/>
    <n v="2"/>
    <x v="0"/>
    <s v="I"/>
    <n v="66"/>
    <n v="33"/>
    <n v="0"/>
    <n v="2480"/>
  </r>
  <r>
    <x v="1"/>
    <x v="0"/>
    <s v="WA"/>
    <x v="3"/>
    <n v="2011"/>
    <n v="2011"/>
    <n v="500056463"/>
    <n v="1"/>
    <x v="0"/>
    <s v="I"/>
    <n v="29"/>
    <n v="29"/>
    <n v="0"/>
    <n v="23"/>
  </r>
  <r>
    <x v="0"/>
    <x v="1"/>
    <s v="WA"/>
    <x v="3"/>
    <n v="2011"/>
    <n v="2011"/>
    <n v="446355000"/>
    <n v="1"/>
    <x v="1"/>
    <s v="I"/>
    <n v="29"/>
    <n v="29"/>
    <n v="0"/>
    <n v="5"/>
  </r>
  <r>
    <x v="1"/>
    <x v="0"/>
    <s v="WA"/>
    <x v="3"/>
    <n v="2011"/>
    <n v="2011"/>
    <n v="14604869"/>
    <n v="1"/>
    <x v="0"/>
    <s v="I"/>
    <n v="1"/>
    <n v="1"/>
    <n v="0"/>
    <n v="249"/>
  </r>
  <r>
    <x v="0"/>
    <x v="0"/>
    <s v="WA"/>
    <x v="3"/>
    <n v="2011"/>
    <n v="2011"/>
    <n v="19228118"/>
    <n v="1"/>
    <x v="0"/>
    <s v="I"/>
    <n v="0"/>
    <n v="0"/>
    <n v="0"/>
    <n v="130"/>
  </r>
  <r>
    <x v="0"/>
    <x v="0"/>
    <s v="WA"/>
    <x v="3"/>
    <n v="2011"/>
    <n v="2011"/>
    <n v="19276413"/>
    <n v="1"/>
    <x v="0"/>
    <s v="I"/>
    <n v="0"/>
    <n v="0"/>
    <n v="0"/>
    <n v="20"/>
  </r>
  <r>
    <x v="0"/>
    <x v="0"/>
    <s v="WA"/>
    <x v="3"/>
    <n v="2011"/>
    <n v="2011"/>
    <n v="19201422"/>
    <n v="2"/>
    <x v="0"/>
    <s v="I"/>
    <n v="28"/>
    <n v="14"/>
    <n v="0"/>
    <n v="237"/>
  </r>
  <r>
    <x v="0"/>
    <x v="0"/>
    <s v="WA"/>
    <x v="3"/>
    <n v="2011"/>
    <n v="2011"/>
    <n v="19007246"/>
    <n v="2"/>
    <x v="0"/>
    <s v="I"/>
    <n v="38"/>
    <n v="19"/>
    <n v="0"/>
    <n v="170"/>
  </r>
  <r>
    <x v="0"/>
    <x v="0"/>
    <s v="WA"/>
    <x v="3"/>
    <n v="2011"/>
    <n v="2011"/>
    <n v="18691261"/>
    <n v="1"/>
    <x v="0"/>
    <s v="I"/>
    <n v="0"/>
    <n v="0"/>
    <n v="0"/>
    <n v="170"/>
  </r>
  <r>
    <x v="0"/>
    <x v="0"/>
    <s v="WA"/>
    <x v="3"/>
    <n v="2011"/>
    <n v="2011"/>
    <n v="18259356"/>
    <n v="1"/>
    <x v="0"/>
    <s v="I"/>
    <n v="0"/>
    <n v="0"/>
    <n v="0"/>
    <n v="270"/>
  </r>
  <r>
    <x v="0"/>
    <x v="1"/>
    <s v="WA"/>
    <x v="3"/>
    <n v="2011"/>
    <n v="2011"/>
    <n v="439948841"/>
    <n v="3"/>
    <x v="1"/>
    <s v="I"/>
    <n v="59"/>
    <n v="19.666666666666664"/>
    <n v="0"/>
    <n v="25"/>
  </r>
  <r>
    <x v="0"/>
    <x v="0"/>
    <s v="WA"/>
    <x v="3"/>
    <n v="2011"/>
    <n v="2011"/>
    <n v="17716661"/>
    <n v="1"/>
    <x v="0"/>
    <s v="I"/>
    <n v="1"/>
    <n v="1"/>
    <n v="0"/>
    <n v="33"/>
  </r>
  <r>
    <x v="0"/>
    <x v="0"/>
    <s v="WA"/>
    <x v="3"/>
    <n v="2011"/>
    <n v="2011"/>
    <n v="17999355"/>
    <n v="1"/>
    <x v="0"/>
    <s v="I"/>
    <n v="0"/>
    <n v="0"/>
    <n v="0"/>
    <n v="70"/>
  </r>
  <r>
    <x v="1"/>
    <x v="0"/>
    <s v="WA"/>
    <x v="3"/>
    <n v="2011"/>
    <n v="2011"/>
    <n v="16744145"/>
    <n v="9"/>
    <x v="2"/>
    <s v="I"/>
    <n v="276"/>
    <n v="30.666666666666668"/>
    <n v="0"/>
    <n v="183984"/>
  </r>
  <r>
    <x v="0"/>
    <x v="1"/>
    <s v="WA"/>
    <x v="3"/>
    <n v="2011"/>
    <n v="2011"/>
    <n v="16874703"/>
    <n v="1"/>
    <x v="1"/>
    <s v="I"/>
    <n v="0"/>
    <n v="0"/>
    <n v="0"/>
    <n v="3"/>
  </r>
  <r>
    <x v="0"/>
    <x v="0"/>
    <s v="WA"/>
    <x v="3"/>
    <n v="2011"/>
    <n v="2011"/>
    <n v="18878295"/>
    <n v="1"/>
    <x v="0"/>
    <s v="I"/>
    <n v="18"/>
    <n v="18"/>
    <n v="0"/>
    <n v="645"/>
  </r>
  <r>
    <x v="0"/>
    <x v="0"/>
    <s v="WA"/>
    <x v="3"/>
    <n v="2011"/>
    <n v="2011"/>
    <n v="17982939"/>
    <n v="1"/>
    <x v="0"/>
    <s v="I"/>
    <n v="4"/>
    <n v="4"/>
    <n v="0"/>
    <n v="390"/>
  </r>
  <r>
    <x v="0"/>
    <x v="1"/>
    <s v="WA"/>
    <x v="3"/>
    <n v="2011"/>
    <n v="2011"/>
    <n v="18401428"/>
    <n v="2"/>
    <x v="1"/>
    <s v="I"/>
    <n v="36"/>
    <n v="18"/>
    <n v="0"/>
    <n v="31"/>
  </r>
  <r>
    <x v="0"/>
    <x v="0"/>
    <s v="WA"/>
    <x v="3"/>
    <n v="2011"/>
    <n v="2011"/>
    <n v="16286630"/>
    <n v="1"/>
    <x v="0"/>
    <s v="I"/>
    <n v="10"/>
    <n v="10"/>
    <n v="0"/>
    <n v="220"/>
  </r>
  <r>
    <x v="0"/>
    <x v="1"/>
    <s v="WA"/>
    <x v="3"/>
    <n v="2011"/>
    <n v="2011"/>
    <n v="16849353"/>
    <n v="1"/>
    <x v="1"/>
    <s v="I"/>
    <n v="0"/>
    <n v="0"/>
    <n v="0"/>
    <n v="43"/>
  </r>
  <r>
    <x v="0"/>
    <x v="1"/>
    <s v="WA"/>
    <x v="3"/>
    <n v="2011"/>
    <n v="2011"/>
    <n v="15401401"/>
    <n v="1"/>
    <x v="1"/>
    <s v="I"/>
    <n v="0"/>
    <n v="0"/>
    <n v="0"/>
    <n v="28"/>
  </r>
  <r>
    <x v="0"/>
    <x v="0"/>
    <s v="WA"/>
    <x v="3"/>
    <n v="2011"/>
    <n v="2011"/>
    <n v="500207850"/>
    <n v="1"/>
    <x v="0"/>
    <s v="I"/>
    <n v="5"/>
    <n v="5"/>
    <n v="0"/>
    <n v="2"/>
  </r>
  <r>
    <x v="0"/>
    <x v="0"/>
    <s v="WA"/>
    <x v="3"/>
    <n v="2011"/>
    <n v="2011"/>
    <n v="16616236"/>
    <n v="1"/>
    <x v="0"/>
    <s v="I"/>
    <n v="0"/>
    <n v="0"/>
    <n v="0"/>
    <n v="320"/>
  </r>
  <r>
    <x v="0"/>
    <x v="0"/>
    <s v="WA"/>
    <x v="3"/>
    <n v="2011"/>
    <n v="2011"/>
    <n v="15961154"/>
    <n v="2"/>
    <x v="0"/>
    <s v="I"/>
    <n v="62"/>
    <n v="31"/>
    <n v="0"/>
    <n v="20"/>
  </r>
  <r>
    <x v="0"/>
    <x v="0"/>
    <s v="WA"/>
    <x v="3"/>
    <n v="2011"/>
    <n v="2011"/>
    <n v="500055716"/>
    <n v="1"/>
    <x v="0"/>
    <s v="I"/>
    <n v="23"/>
    <n v="23"/>
    <n v="0"/>
    <n v="740"/>
  </r>
  <r>
    <x v="0"/>
    <x v="0"/>
    <s v="WA"/>
    <x v="3"/>
    <n v="2011"/>
    <n v="2011"/>
    <n v="16537355"/>
    <n v="1"/>
    <x v="0"/>
    <s v="I"/>
    <n v="57"/>
    <n v="57"/>
    <n v="0"/>
    <n v="70"/>
  </r>
  <r>
    <x v="0"/>
    <x v="0"/>
    <s v="WA"/>
    <x v="3"/>
    <n v="2011"/>
    <n v="2011"/>
    <n v="16015409"/>
    <n v="1"/>
    <x v="0"/>
    <s v="I"/>
    <n v="0"/>
    <n v="0"/>
    <n v="0"/>
    <n v="10"/>
  </r>
  <r>
    <x v="0"/>
    <x v="0"/>
    <s v="WA"/>
    <x v="3"/>
    <n v="2011"/>
    <n v="2011"/>
    <n v="500007752"/>
    <n v="1"/>
    <x v="0"/>
    <s v="I"/>
    <n v="32"/>
    <n v="32"/>
    <n v="0"/>
    <n v="1"/>
  </r>
  <r>
    <x v="1"/>
    <x v="0"/>
    <s v="WA"/>
    <x v="3"/>
    <n v="2011"/>
    <n v="2011"/>
    <n v="15133105"/>
    <n v="1"/>
    <x v="0"/>
    <s v="I"/>
    <n v="28"/>
    <n v="28"/>
    <n v="0"/>
    <n v="49"/>
  </r>
  <r>
    <x v="0"/>
    <x v="0"/>
    <s v="WA"/>
    <x v="3"/>
    <n v="2011"/>
    <n v="2011"/>
    <n v="500188875"/>
    <n v="1"/>
    <x v="0"/>
    <s v="I"/>
    <n v="28"/>
    <n v="28"/>
    <n v="0"/>
    <n v="206"/>
  </r>
  <r>
    <x v="0"/>
    <x v="0"/>
    <s v="WA"/>
    <x v="3"/>
    <n v="2011"/>
    <n v="2011"/>
    <n v="17955523"/>
    <n v="1"/>
    <x v="0"/>
    <s v="I"/>
    <n v="2"/>
    <n v="2"/>
    <n v="0"/>
    <n v="68"/>
  </r>
  <r>
    <x v="0"/>
    <x v="1"/>
    <s v="WA"/>
    <x v="3"/>
    <n v="2011"/>
    <n v="2011"/>
    <n v="500211417"/>
    <n v="1"/>
    <x v="1"/>
    <s v="I"/>
    <n v="0"/>
    <n v="0"/>
    <n v="0"/>
    <n v="4"/>
  </r>
  <r>
    <x v="0"/>
    <x v="0"/>
    <s v="WA"/>
    <x v="3"/>
    <n v="2011"/>
    <n v="2011"/>
    <n v="500233286"/>
    <n v="1"/>
    <x v="0"/>
    <s v="I"/>
    <n v="0"/>
    <n v="0"/>
    <n v="0"/>
    <n v="66"/>
  </r>
  <r>
    <x v="0"/>
    <x v="0"/>
    <s v="WA"/>
    <x v="3"/>
    <n v="2011"/>
    <n v="2011"/>
    <n v="500020489"/>
    <n v="2"/>
    <x v="0"/>
    <s v="I"/>
    <n v="57"/>
    <n v="28.5"/>
    <n v="0"/>
    <n v="1293"/>
  </r>
  <r>
    <x v="0"/>
    <x v="1"/>
    <s v="WA"/>
    <x v="3"/>
    <n v="2011"/>
    <n v="2011"/>
    <n v="18051410"/>
    <n v="3"/>
    <x v="1"/>
    <s v="I"/>
    <n v="85"/>
    <n v="28.333333333333336"/>
    <n v="0"/>
    <n v="16"/>
  </r>
  <r>
    <x v="1"/>
    <x v="0"/>
    <s v="WA"/>
    <x v="3"/>
    <n v="2011"/>
    <n v="2011"/>
    <n v="500254992"/>
    <n v="3"/>
    <x v="0"/>
    <s v="I"/>
    <n v="91"/>
    <n v="30.333333333333332"/>
    <n v="0"/>
    <n v="1372"/>
  </r>
  <r>
    <x v="0"/>
    <x v="1"/>
    <s v="WA"/>
    <x v="3"/>
    <n v="2011"/>
    <n v="2011"/>
    <n v="17499873"/>
    <n v="2"/>
    <x v="1"/>
    <s v="I"/>
    <n v="31"/>
    <n v="15.5"/>
    <n v="0"/>
    <n v="115"/>
  </r>
  <r>
    <x v="0"/>
    <x v="1"/>
    <s v="WA"/>
    <x v="3"/>
    <n v="2011"/>
    <n v="2011"/>
    <n v="500038789"/>
    <n v="1"/>
    <x v="1"/>
    <s v="I"/>
    <n v="10"/>
    <n v="10"/>
    <n v="0"/>
    <n v="24"/>
  </r>
  <r>
    <x v="0"/>
    <x v="0"/>
    <s v="WA"/>
    <x v="3"/>
    <n v="2011"/>
    <n v="2011"/>
    <n v="500230299"/>
    <n v="1"/>
    <x v="0"/>
    <s v="I"/>
    <n v="0"/>
    <n v="0"/>
    <n v="0"/>
    <n v="1"/>
  </r>
  <r>
    <x v="0"/>
    <x v="0"/>
    <s v="WA"/>
    <x v="3"/>
    <n v="2011"/>
    <n v="2011"/>
    <n v="16304484"/>
    <n v="1"/>
    <x v="0"/>
    <s v="I"/>
    <n v="11"/>
    <n v="11"/>
    <n v="0"/>
    <n v="130"/>
  </r>
  <r>
    <x v="0"/>
    <x v="0"/>
    <s v="WA"/>
    <x v="3"/>
    <n v="2011"/>
    <n v="2011"/>
    <n v="15964098"/>
    <n v="2"/>
    <x v="0"/>
    <s v="I"/>
    <n v="57"/>
    <n v="28.5"/>
    <n v="0"/>
    <n v="256"/>
  </r>
  <r>
    <x v="0"/>
    <x v="1"/>
    <s v="WA"/>
    <x v="3"/>
    <n v="2011"/>
    <n v="2011"/>
    <n v="385862428"/>
    <n v="4"/>
    <x v="1"/>
    <s v="I"/>
    <n v="149"/>
    <n v="37.25"/>
    <n v="0"/>
    <n v="25"/>
  </r>
  <r>
    <x v="0"/>
    <x v="1"/>
    <s v="WA"/>
    <x v="3"/>
    <n v="2011"/>
    <n v="2011"/>
    <n v="500195923"/>
    <n v="1"/>
    <x v="1"/>
    <s v="I"/>
    <n v="0"/>
    <n v="0"/>
    <n v="0"/>
    <n v="3"/>
  </r>
  <r>
    <x v="0"/>
    <x v="1"/>
    <s v="WA"/>
    <x v="3"/>
    <n v="2011"/>
    <n v="2011"/>
    <n v="420336082"/>
    <n v="1"/>
    <x v="1"/>
    <s v="I"/>
    <n v="0"/>
    <n v="0"/>
    <n v="0"/>
    <n v="56"/>
  </r>
  <r>
    <x v="0"/>
    <x v="1"/>
    <s v="WA"/>
    <x v="3"/>
    <n v="2011"/>
    <n v="2011"/>
    <n v="426988853"/>
    <n v="1"/>
    <x v="1"/>
    <s v="I"/>
    <n v="4"/>
    <n v="4"/>
    <n v="0"/>
    <n v="1"/>
  </r>
  <r>
    <x v="0"/>
    <x v="1"/>
    <s v="WA"/>
    <x v="3"/>
    <n v="2011"/>
    <n v="2011"/>
    <n v="500253519"/>
    <n v="1"/>
    <x v="1"/>
    <s v="I"/>
    <n v="21"/>
    <n v="21"/>
    <n v="0"/>
    <n v="7"/>
  </r>
  <r>
    <x v="0"/>
    <x v="1"/>
    <s v="WA"/>
    <x v="3"/>
    <n v="2011"/>
    <n v="2011"/>
    <n v="15691843"/>
    <n v="1"/>
    <x v="1"/>
    <s v="I"/>
    <n v="8"/>
    <n v="8"/>
    <n v="0"/>
    <n v="19"/>
  </r>
  <r>
    <x v="0"/>
    <x v="0"/>
    <s v="WA"/>
    <x v="3"/>
    <n v="2011"/>
    <n v="2011"/>
    <n v="15691845"/>
    <n v="1"/>
    <x v="0"/>
    <s v="I"/>
    <n v="8"/>
    <n v="8"/>
    <n v="0"/>
    <n v="15"/>
  </r>
  <r>
    <x v="1"/>
    <x v="0"/>
    <s v="WA"/>
    <x v="3"/>
    <n v="2011"/>
    <n v="2011"/>
    <n v="500184812"/>
    <n v="1"/>
    <x v="0"/>
    <s v="I"/>
    <n v="0"/>
    <n v="0"/>
    <n v="0"/>
    <n v="40"/>
  </r>
  <r>
    <x v="0"/>
    <x v="0"/>
    <s v="WA"/>
    <x v="3"/>
    <n v="2011"/>
    <n v="2011"/>
    <n v="14136080"/>
    <n v="3"/>
    <x v="0"/>
    <s v="I"/>
    <n v="65"/>
    <n v="21.666666666666664"/>
    <n v="0"/>
    <n v="430"/>
  </r>
  <r>
    <x v="0"/>
    <x v="1"/>
    <s v="WA"/>
    <x v="3"/>
    <n v="2011"/>
    <n v="2011"/>
    <n v="500189679"/>
    <n v="1"/>
    <x v="1"/>
    <s v="I"/>
    <n v="0"/>
    <n v="0"/>
    <n v="0"/>
    <n v="3"/>
  </r>
  <r>
    <x v="0"/>
    <x v="1"/>
    <s v="WA"/>
    <x v="3"/>
    <n v="2011"/>
    <n v="2011"/>
    <n v="14424906"/>
    <n v="1"/>
    <x v="1"/>
    <s v="I"/>
    <n v="6"/>
    <n v="6"/>
    <n v="0"/>
    <n v="6"/>
  </r>
  <r>
    <x v="0"/>
    <x v="0"/>
    <s v="WA"/>
    <x v="3"/>
    <n v="2011"/>
    <n v="2011"/>
    <n v="14399124"/>
    <n v="1"/>
    <x v="0"/>
    <s v="I"/>
    <n v="0"/>
    <n v="0"/>
    <n v="0"/>
    <n v="11"/>
  </r>
  <r>
    <x v="0"/>
    <x v="1"/>
    <s v="WA"/>
    <x v="3"/>
    <n v="2011"/>
    <n v="2011"/>
    <n v="19638237"/>
    <n v="1"/>
    <x v="1"/>
    <s v="I"/>
    <n v="0"/>
    <n v="0"/>
    <n v="0"/>
    <n v="2"/>
  </r>
  <r>
    <x v="0"/>
    <x v="1"/>
    <s v="WA"/>
    <x v="3"/>
    <n v="2011"/>
    <n v="2011"/>
    <n v="500213439"/>
    <n v="1"/>
    <x v="1"/>
    <s v="I"/>
    <n v="29"/>
    <n v="29"/>
    <n v="0"/>
    <n v="1"/>
  </r>
  <r>
    <x v="0"/>
    <x v="0"/>
    <s v="WA"/>
    <x v="3"/>
    <n v="2011"/>
    <n v="2011"/>
    <n v="14928768"/>
    <n v="1"/>
    <x v="0"/>
    <s v="I"/>
    <n v="13"/>
    <n v="13"/>
    <n v="0"/>
    <n v="7"/>
  </r>
  <r>
    <x v="0"/>
    <x v="0"/>
    <s v="WA"/>
    <x v="3"/>
    <n v="2011"/>
    <n v="2011"/>
    <n v="18931838"/>
    <n v="4"/>
    <x v="0"/>
    <s v="I"/>
    <n v="96"/>
    <n v="24"/>
    <n v="0"/>
    <n v="320"/>
  </r>
  <r>
    <x v="0"/>
    <x v="1"/>
    <s v="WA"/>
    <x v="3"/>
    <n v="2011"/>
    <n v="2011"/>
    <n v="500041082"/>
    <n v="3"/>
    <x v="1"/>
    <s v="I"/>
    <n v="68"/>
    <n v="22.666666666666664"/>
    <n v="0"/>
    <n v="35"/>
  </r>
  <r>
    <x v="0"/>
    <x v="1"/>
    <s v="WA"/>
    <x v="3"/>
    <n v="2011"/>
    <n v="2011"/>
    <n v="18391990"/>
    <n v="1"/>
    <x v="1"/>
    <s v="I"/>
    <n v="0"/>
    <n v="0"/>
    <n v="0"/>
    <n v="47"/>
  </r>
  <r>
    <x v="0"/>
    <x v="0"/>
    <s v="WA"/>
    <x v="3"/>
    <n v="2011"/>
    <n v="2011"/>
    <n v="18865449"/>
    <n v="1"/>
    <x v="0"/>
    <s v="I"/>
    <n v="0"/>
    <n v="0"/>
    <n v="0"/>
    <n v="18"/>
  </r>
  <r>
    <x v="0"/>
    <x v="0"/>
    <s v="WA"/>
    <x v="3"/>
    <n v="2011"/>
    <n v="2011"/>
    <n v="19190404"/>
    <n v="1"/>
    <x v="0"/>
    <s v="I"/>
    <n v="11"/>
    <n v="11"/>
    <n v="0"/>
    <n v="640"/>
  </r>
  <r>
    <x v="0"/>
    <x v="0"/>
    <s v="WA"/>
    <x v="3"/>
    <n v="2011"/>
    <n v="2011"/>
    <n v="18101595"/>
    <n v="1"/>
    <x v="0"/>
    <s v="I"/>
    <n v="28"/>
    <n v="28"/>
    <n v="0"/>
    <n v="90"/>
  </r>
  <r>
    <x v="0"/>
    <x v="0"/>
    <s v="WA"/>
    <x v="3"/>
    <n v="2011"/>
    <n v="2011"/>
    <n v="500059563"/>
    <n v="1"/>
    <x v="0"/>
    <s v="I"/>
    <n v="26"/>
    <n v="26"/>
    <n v="0"/>
    <n v="276"/>
  </r>
  <r>
    <x v="0"/>
    <x v="1"/>
    <s v="WA"/>
    <x v="3"/>
    <n v="2011"/>
    <n v="2011"/>
    <n v="436320015"/>
    <n v="1"/>
    <x v="1"/>
    <s v="I"/>
    <n v="0"/>
    <n v="0"/>
    <n v="0"/>
    <n v="9"/>
  </r>
  <r>
    <x v="1"/>
    <x v="1"/>
    <s v="WA"/>
    <x v="3"/>
    <n v="2011"/>
    <n v="2011"/>
    <n v="16580194"/>
    <n v="3"/>
    <x v="1"/>
    <s v="I"/>
    <n v="91"/>
    <n v="30.333333333333332"/>
    <n v="0"/>
    <n v="16"/>
  </r>
  <r>
    <x v="0"/>
    <x v="0"/>
    <s v="WA"/>
    <x v="3"/>
    <n v="2011"/>
    <n v="2011"/>
    <n v="16611264"/>
    <n v="1"/>
    <x v="0"/>
    <s v="I"/>
    <n v="6"/>
    <n v="6"/>
    <n v="0"/>
    <n v="80"/>
  </r>
  <r>
    <x v="0"/>
    <x v="0"/>
    <s v="WA"/>
    <x v="3"/>
    <n v="2011"/>
    <n v="2011"/>
    <n v="14923228"/>
    <n v="1"/>
    <x v="0"/>
    <s v="I"/>
    <n v="0"/>
    <n v="0"/>
    <n v="0"/>
    <n v="18"/>
  </r>
  <r>
    <x v="0"/>
    <x v="0"/>
    <s v="WA"/>
    <x v="3"/>
    <n v="2011"/>
    <n v="2011"/>
    <n v="14930563"/>
    <n v="1"/>
    <x v="0"/>
    <s v="I"/>
    <n v="26"/>
    <n v="26"/>
    <n v="0"/>
    <n v="585"/>
  </r>
  <r>
    <x v="0"/>
    <x v="0"/>
    <s v="WA"/>
    <x v="3"/>
    <n v="2011"/>
    <n v="2011"/>
    <n v="15105198"/>
    <n v="1"/>
    <x v="0"/>
    <s v="I"/>
    <n v="1"/>
    <n v="1"/>
    <n v="0"/>
    <n v="80"/>
  </r>
  <r>
    <x v="0"/>
    <x v="0"/>
    <s v="WA"/>
    <x v="3"/>
    <n v="2011"/>
    <n v="2011"/>
    <n v="19970747"/>
    <n v="1"/>
    <x v="0"/>
    <s v="I"/>
    <n v="28"/>
    <n v="28"/>
    <n v="0"/>
    <n v="96"/>
  </r>
  <r>
    <x v="0"/>
    <x v="0"/>
    <s v="WA"/>
    <x v="3"/>
    <n v="2011"/>
    <n v="2011"/>
    <n v="19932984"/>
    <n v="1"/>
    <x v="0"/>
    <s v="I"/>
    <n v="24"/>
    <n v="24"/>
    <n v="0"/>
    <n v="72"/>
  </r>
  <r>
    <x v="0"/>
    <x v="0"/>
    <s v="WA"/>
    <x v="3"/>
    <n v="2011"/>
    <n v="2011"/>
    <n v="19986545"/>
    <n v="2"/>
    <x v="0"/>
    <s v="I"/>
    <n v="17"/>
    <n v="8.5"/>
    <n v="0"/>
    <n v="140"/>
  </r>
  <r>
    <x v="0"/>
    <x v="1"/>
    <s v="WA"/>
    <x v="3"/>
    <n v="2011"/>
    <n v="2011"/>
    <n v="19894072"/>
    <n v="4"/>
    <x v="1"/>
    <s v="I"/>
    <n v="114"/>
    <n v="28.5"/>
    <n v="0"/>
    <n v="15"/>
  </r>
  <r>
    <x v="0"/>
    <x v="0"/>
    <s v="WA"/>
    <x v="3"/>
    <n v="2011"/>
    <n v="2011"/>
    <n v="19319566"/>
    <n v="1"/>
    <x v="0"/>
    <s v="I"/>
    <n v="0"/>
    <n v="0"/>
    <n v="0"/>
    <n v="21"/>
  </r>
  <r>
    <x v="0"/>
    <x v="0"/>
    <s v="WA"/>
    <x v="3"/>
    <n v="2011"/>
    <n v="2011"/>
    <n v="500044218"/>
    <n v="1"/>
    <x v="0"/>
    <s v="I"/>
    <n v="0"/>
    <n v="0"/>
    <n v="0"/>
    <n v="7"/>
  </r>
  <r>
    <x v="0"/>
    <x v="0"/>
    <s v="WA"/>
    <x v="3"/>
    <n v="2011"/>
    <n v="2011"/>
    <n v="19242101"/>
    <n v="1"/>
    <x v="0"/>
    <s v="I"/>
    <n v="25"/>
    <n v="25"/>
    <n v="0"/>
    <n v="519"/>
  </r>
  <r>
    <x v="0"/>
    <x v="0"/>
    <s v="WA"/>
    <x v="3"/>
    <n v="2011"/>
    <n v="2011"/>
    <n v="19408496"/>
    <n v="1"/>
    <x v="0"/>
    <s v="I"/>
    <n v="0"/>
    <n v="0"/>
    <n v="0"/>
    <n v="3"/>
  </r>
  <r>
    <x v="0"/>
    <x v="0"/>
    <s v="WA"/>
    <x v="3"/>
    <n v="2011"/>
    <n v="2011"/>
    <n v="19389195"/>
    <n v="2"/>
    <x v="0"/>
    <s v="I"/>
    <n v="67"/>
    <n v="33.5"/>
    <n v="0"/>
    <n v="220"/>
  </r>
  <r>
    <x v="0"/>
    <x v="0"/>
    <s v="WA"/>
    <x v="3"/>
    <n v="2011"/>
    <n v="2011"/>
    <n v="19791337"/>
    <n v="1"/>
    <x v="0"/>
    <s v="I"/>
    <n v="2"/>
    <n v="2"/>
    <n v="0"/>
    <n v="26"/>
  </r>
  <r>
    <x v="0"/>
    <x v="0"/>
    <s v="WA"/>
    <x v="3"/>
    <n v="2011"/>
    <n v="2011"/>
    <n v="446355990"/>
    <n v="4"/>
    <x v="0"/>
    <s v="I"/>
    <n v="63"/>
    <n v="15.75"/>
    <n v="0"/>
    <n v="467"/>
  </r>
  <r>
    <x v="0"/>
    <x v="1"/>
    <s v="WA"/>
    <x v="3"/>
    <n v="2011"/>
    <n v="2011"/>
    <n v="500240179"/>
    <n v="1"/>
    <x v="1"/>
    <s v="I"/>
    <n v="28"/>
    <n v="28"/>
    <n v="0"/>
    <n v="61"/>
  </r>
  <r>
    <x v="0"/>
    <x v="0"/>
    <s v="WA"/>
    <x v="3"/>
    <n v="2011"/>
    <n v="2011"/>
    <n v="500211325"/>
    <n v="1"/>
    <x v="0"/>
    <s v="I"/>
    <n v="0"/>
    <n v="0"/>
    <n v="0"/>
    <n v="98"/>
  </r>
  <r>
    <x v="0"/>
    <x v="1"/>
    <s v="WA"/>
    <x v="3"/>
    <n v="2011"/>
    <n v="2011"/>
    <n v="500219193"/>
    <n v="1"/>
    <x v="1"/>
    <s v="I"/>
    <n v="0"/>
    <n v="0"/>
    <n v="0"/>
    <n v="2"/>
  </r>
  <r>
    <x v="0"/>
    <x v="1"/>
    <s v="WA"/>
    <x v="3"/>
    <n v="2011"/>
    <n v="2011"/>
    <n v="500186590"/>
    <n v="1"/>
    <x v="1"/>
    <s v="I"/>
    <n v="0"/>
    <n v="0"/>
    <n v="0"/>
    <n v="3"/>
  </r>
  <r>
    <x v="0"/>
    <x v="1"/>
    <s v="WA"/>
    <x v="3"/>
    <n v="2011"/>
    <n v="2011"/>
    <n v="18639262"/>
    <n v="3"/>
    <x v="1"/>
    <s v="I"/>
    <n v="90"/>
    <n v="30"/>
    <n v="0"/>
    <n v="31"/>
  </r>
  <r>
    <x v="0"/>
    <x v="0"/>
    <s v="WA"/>
    <x v="3"/>
    <n v="2011"/>
    <n v="2011"/>
    <n v="18639264"/>
    <n v="3"/>
    <x v="0"/>
    <s v="I"/>
    <n v="90"/>
    <n v="30"/>
    <n v="0"/>
    <n v="36"/>
  </r>
  <r>
    <x v="0"/>
    <x v="1"/>
    <s v="WA"/>
    <x v="3"/>
    <n v="2011"/>
    <n v="2011"/>
    <n v="500193588"/>
    <n v="1"/>
    <x v="1"/>
    <s v="I"/>
    <n v="15"/>
    <n v="15"/>
    <n v="0"/>
    <n v="23"/>
  </r>
  <r>
    <x v="0"/>
    <x v="0"/>
    <s v="WA"/>
    <x v="3"/>
    <n v="2011"/>
    <n v="2011"/>
    <n v="17748637"/>
    <n v="1"/>
    <x v="0"/>
    <s v="I"/>
    <n v="0"/>
    <n v="0"/>
    <n v="0"/>
    <n v="10"/>
  </r>
  <r>
    <x v="0"/>
    <x v="0"/>
    <s v="WA"/>
    <x v="3"/>
    <n v="2011"/>
    <n v="2011"/>
    <n v="18024547"/>
    <n v="2"/>
    <x v="0"/>
    <s v="I"/>
    <n v="41"/>
    <n v="20.5"/>
    <n v="0"/>
    <n v="90"/>
  </r>
  <r>
    <x v="0"/>
    <x v="0"/>
    <s v="WA"/>
    <x v="3"/>
    <n v="2011"/>
    <n v="2011"/>
    <n v="18103056"/>
    <n v="2"/>
    <x v="0"/>
    <s v="I"/>
    <n v="62"/>
    <n v="31"/>
    <n v="0"/>
    <n v="990"/>
  </r>
  <r>
    <x v="0"/>
    <x v="1"/>
    <s v="WA"/>
    <x v="3"/>
    <n v="2011"/>
    <n v="2011"/>
    <n v="500044927"/>
    <n v="1"/>
    <x v="1"/>
    <s v="I"/>
    <n v="3"/>
    <n v="3"/>
    <n v="0"/>
    <n v="4"/>
  </r>
  <r>
    <x v="0"/>
    <x v="1"/>
    <s v="WA"/>
    <x v="3"/>
    <n v="2011"/>
    <n v="2011"/>
    <n v="500024604"/>
    <n v="1"/>
    <x v="1"/>
    <s v="I"/>
    <n v="2"/>
    <n v="2"/>
    <n v="0"/>
    <n v="6"/>
  </r>
  <r>
    <x v="0"/>
    <x v="0"/>
    <s v="WA"/>
    <x v="3"/>
    <n v="2011"/>
    <n v="2011"/>
    <n v="17461915"/>
    <n v="4"/>
    <x v="0"/>
    <s v="I"/>
    <n v="115"/>
    <n v="28.75"/>
    <n v="0"/>
    <n v="109"/>
  </r>
  <r>
    <x v="1"/>
    <x v="0"/>
    <s v="WA"/>
    <x v="3"/>
    <n v="2011"/>
    <n v="2011"/>
    <n v="17404018"/>
    <n v="1"/>
    <x v="0"/>
    <s v="I"/>
    <n v="0"/>
    <n v="0"/>
    <n v="0"/>
    <n v="320"/>
  </r>
  <r>
    <x v="0"/>
    <x v="0"/>
    <s v="WA"/>
    <x v="3"/>
    <n v="2011"/>
    <n v="2011"/>
    <n v="17081819"/>
    <n v="1"/>
    <x v="0"/>
    <s v="I"/>
    <n v="32"/>
    <n v="32"/>
    <n v="0"/>
    <n v="140"/>
  </r>
  <r>
    <x v="0"/>
    <x v="0"/>
    <s v="WA"/>
    <x v="3"/>
    <n v="2011"/>
    <n v="2011"/>
    <n v="500240874"/>
    <n v="1"/>
    <x v="0"/>
    <s v="I"/>
    <n v="0"/>
    <n v="0"/>
    <n v="0"/>
    <n v="18"/>
  </r>
  <r>
    <x v="0"/>
    <x v="0"/>
    <s v="WA"/>
    <x v="3"/>
    <n v="2011"/>
    <n v="2011"/>
    <n v="13990880"/>
    <n v="1"/>
    <x v="0"/>
    <s v="I"/>
    <n v="12"/>
    <n v="12"/>
    <n v="0"/>
    <n v="66"/>
  </r>
  <r>
    <x v="1"/>
    <x v="0"/>
    <s v="WA"/>
    <x v="3"/>
    <n v="2011"/>
    <n v="2011"/>
    <n v="15733477"/>
    <n v="1"/>
    <x v="0"/>
    <s v="I"/>
    <n v="32"/>
    <n v="32"/>
    <n v="0"/>
    <n v="46"/>
  </r>
  <r>
    <x v="0"/>
    <x v="1"/>
    <s v="WA"/>
    <x v="3"/>
    <n v="2011"/>
    <n v="2011"/>
    <n v="14188305"/>
    <n v="1"/>
    <x v="1"/>
    <s v="I"/>
    <n v="23"/>
    <n v="23"/>
    <n v="0"/>
    <n v="11"/>
  </r>
  <r>
    <x v="0"/>
    <x v="1"/>
    <s v="WA"/>
    <x v="3"/>
    <n v="2011"/>
    <n v="2011"/>
    <n v="15279791"/>
    <n v="3"/>
    <x v="1"/>
    <s v="I"/>
    <n v="76"/>
    <n v="25.333333333333336"/>
    <n v="0"/>
    <n v="20"/>
  </r>
  <r>
    <x v="0"/>
    <x v="0"/>
    <s v="WA"/>
    <x v="3"/>
    <n v="2011"/>
    <n v="2011"/>
    <n v="14872635"/>
    <n v="1"/>
    <x v="0"/>
    <s v="I"/>
    <n v="0"/>
    <n v="0"/>
    <n v="0"/>
    <n v="363"/>
  </r>
  <r>
    <x v="0"/>
    <x v="0"/>
    <s v="WA"/>
    <x v="3"/>
    <n v="2011"/>
    <n v="2011"/>
    <n v="15114817"/>
    <n v="1"/>
    <x v="0"/>
    <s v="I"/>
    <n v="14"/>
    <n v="14"/>
    <n v="0"/>
    <n v="290"/>
  </r>
  <r>
    <x v="0"/>
    <x v="1"/>
    <s v="WA"/>
    <x v="3"/>
    <n v="2011"/>
    <n v="2011"/>
    <n v="15419076"/>
    <n v="1"/>
    <x v="1"/>
    <s v="I"/>
    <n v="18"/>
    <n v="18"/>
    <n v="0"/>
    <n v="27"/>
  </r>
  <r>
    <x v="0"/>
    <x v="0"/>
    <s v="WA"/>
    <x v="3"/>
    <n v="2011"/>
    <n v="2011"/>
    <n v="15099891"/>
    <n v="8"/>
    <x v="0"/>
    <s v="I"/>
    <n v="229"/>
    <n v="28.625"/>
    <n v="0"/>
    <n v="400"/>
  </r>
  <r>
    <x v="1"/>
    <x v="1"/>
    <s v="WA"/>
    <x v="3"/>
    <n v="2011"/>
    <n v="2011"/>
    <n v="500133903"/>
    <n v="1"/>
    <x v="1"/>
    <s v="I"/>
    <n v="0"/>
    <n v="0"/>
    <n v="0"/>
    <n v="4"/>
  </r>
  <r>
    <x v="0"/>
    <x v="0"/>
    <s v="WA"/>
    <x v="3"/>
    <n v="2011"/>
    <n v="2011"/>
    <n v="14341169"/>
    <n v="1"/>
    <x v="0"/>
    <s v="I"/>
    <n v="0"/>
    <n v="0"/>
    <n v="0"/>
    <n v="270"/>
  </r>
  <r>
    <x v="1"/>
    <x v="0"/>
    <s v="WA"/>
    <x v="3"/>
    <n v="2011"/>
    <n v="2011"/>
    <n v="19859196"/>
    <n v="1"/>
    <x v="0"/>
    <s v="I"/>
    <n v="16"/>
    <n v="16"/>
    <n v="0"/>
    <n v="90"/>
  </r>
  <r>
    <x v="0"/>
    <x v="0"/>
    <s v="WA"/>
    <x v="3"/>
    <n v="2011"/>
    <n v="2011"/>
    <n v="365212827"/>
    <n v="1"/>
    <x v="0"/>
    <s v="I"/>
    <n v="0"/>
    <n v="0"/>
    <n v="0"/>
    <n v="5"/>
  </r>
  <r>
    <x v="0"/>
    <x v="0"/>
    <s v="WA"/>
    <x v="3"/>
    <n v="2011"/>
    <n v="2011"/>
    <n v="19979802"/>
    <n v="3"/>
    <x v="0"/>
    <s v="I"/>
    <n v="69"/>
    <n v="23"/>
    <n v="0"/>
    <n v="648"/>
  </r>
  <r>
    <x v="0"/>
    <x v="0"/>
    <s v="WA"/>
    <x v="3"/>
    <n v="2011"/>
    <n v="2011"/>
    <n v="19946719"/>
    <n v="1"/>
    <x v="0"/>
    <s v="I"/>
    <n v="28"/>
    <n v="28"/>
    <n v="0"/>
    <n v="211"/>
  </r>
  <r>
    <x v="0"/>
    <x v="0"/>
    <s v="WA"/>
    <x v="3"/>
    <n v="2011"/>
    <n v="2011"/>
    <n v="17630664"/>
    <n v="1"/>
    <x v="0"/>
    <s v="I"/>
    <n v="0"/>
    <n v="0"/>
    <n v="0"/>
    <n v="11"/>
  </r>
  <r>
    <x v="0"/>
    <x v="0"/>
    <s v="WA"/>
    <x v="3"/>
    <n v="2011"/>
    <n v="2011"/>
    <n v="19997851"/>
    <n v="1"/>
    <x v="0"/>
    <s v="I"/>
    <n v="0"/>
    <n v="0"/>
    <n v="0"/>
    <n v="40"/>
  </r>
  <r>
    <x v="0"/>
    <x v="0"/>
    <s v="WA"/>
    <x v="3"/>
    <n v="2011"/>
    <n v="2011"/>
    <n v="18223414"/>
    <n v="1"/>
    <x v="0"/>
    <s v="I"/>
    <n v="0"/>
    <n v="0"/>
    <n v="0"/>
    <n v="25"/>
  </r>
  <r>
    <x v="0"/>
    <x v="0"/>
    <s v="WA"/>
    <x v="3"/>
    <n v="2011"/>
    <n v="2011"/>
    <n v="19674994"/>
    <n v="2"/>
    <x v="0"/>
    <s v="I"/>
    <n v="63"/>
    <n v="31.5"/>
    <n v="0"/>
    <n v="20"/>
  </r>
  <r>
    <x v="0"/>
    <x v="0"/>
    <s v="WA"/>
    <x v="3"/>
    <n v="2011"/>
    <n v="2011"/>
    <n v="18950906"/>
    <n v="1"/>
    <x v="0"/>
    <s v="I"/>
    <n v="0"/>
    <n v="0"/>
    <n v="0"/>
    <n v="2"/>
  </r>
  <r>
    <x v="0"/>
    <x v="0"/>
    <s v="WA"/>
    <x v="3"/>
    <n v="2011"/>
    <n v="2011"/>
    <n v="19790047"/>
    <n v="1"/>
    <x v="0"/>
    <s v="I"/>
    <n v="1"/>
    <n v="1"/>
    <n v="0"/>
    <n v="7"/>
  </r>
  <r>
    <x v="0"/>
    <x v="1"/>
    <s v="WA"/>
    <x v="3"/>
    <n v="2011"/>
    <n v="2011"/>
    <n v="18607515"/>
    <n v="3"/>
    <x v="1"/>
    <s v="I"/>
    <n v="70"/>
    <n v="23.333333333333332"/>
    <n v="0"/>
    <n v="42"/>
  </r>
  <r>
    <x v="0"/>
    <x v="0"/>
    <s v="WA"/>
    <x v="3"/>
    <n v="2011"/>
    <n v="2011"/>
    <n v="19203473"/>
    <n v="1"/>
    <x v="0"/>
    <s v="I"/>
    <n v="3"/>
    <n v="3"/>
    <n v="0"/>
    <n v="20"/>
  </r>
  <r>
    <x v="0"/>
    <x v="1"/>
    <s v="WA"/>
    <x v="3"/>
    <n v="2011"/>
    <n v="2011"/>
    <n v="18516469"/>
    <n v="1"/>
    <x v="1"/>
    <s v="I"/>
    <n v="3"/>
    <n v="3"/>
    <n v="0"/>
    <n v="3"/>
  </r>
  <r>
    <x v="0"/>
    <x v="0"/>
    <s v="WA"/>
    <x v="3"/>
    <n v="2011"/>
    <n v="2011"/>
    <n v="18516471"/>
    <n v="1"/>
    <x v="0"/>
    <s v="I"/>
    <n v="3"/>
    <n v="3"/>
    <n v="0"/>
    <n v="10"/>
  </r>
  <r>
    <x v="0"/>
    <x v="0"/>
    <s v="WA"/>
    <x v="3"/>
    <n v="2011"/>
    <n v="2011"/>
    <n v="446344733"/>
    <n v="1"/>
    <x v="2"/>
    <s v="I"/>
    <n v="1"/>
    <n v="1"/>
    <n v="0"/>
    <n v="99820"/>
  </r>
  <r>
    <x v="0"/>
    <x v="0"/>
    <s v="WA"/>
    <x v="3"/>
    <n v="2011"/>
    <n v="2011"/>
    <n v="500220356"/>
    <n v="1"/>
    <x v="0"/>
    <s v="I"/>
    <n v="21"/>
    <n v="21"/>
    <n v="0"/>
    <n v="98"/>
  </r>
  <r>
    <x v="0"/>
    <x v="0"/>
    <s v="WA"/>
    <x v="3"/>
    <n v="2011"/>
    <n v="2011"/>
    <n v="500242960"/>
    <n v="1"/>
    <x v="0"/>
    <s v="I"/>
    <n v="0"/>
    <n v="0"/>
    <n v="0"/>
    <n v="13"/>
  </r>
  <r>
    <x v="0"/>
    <x v="1"/>
    <s v="WA"/>
    <x v="3"/>
    <n v="2011"/>
    <n v="2011"/>
    <n v="17449795"/>
    <n v="1"/>
    <x v="2"/>
    <s v="I"/>
    <n v="1"/>
    <n v="1"/>
    <n v="0"/>
    <n v="9671"/>
  </r>
  <r>
    <x v="0"/>
    <x v="0"/>
    <s v="WA"/>
    <x v="3"/>
    <n v="2011"/>
    <n v="2011"/>
    <n v="17127865"/>
    <n v="1"/>
    <x v="0"/>
    <s v="I"/>
    <n v="32"/>
    <n v="32"/>
    <n v="0"/>
    <n v="40"/>
  </r>
  <r>
    <x v="0"/>
    <x v="1"/>
    <s v="WA"/>
    <x v="3"/>
    <n v="2011"/>
    <n v="2011"/>
    <n v="500252671"/>
    <n v="1"/>
    <x v="1"/>
    <s v="I"/>
    <n v="7"/>
    <n v="7"/>
    <n v="0"/>
    <n v="2"/>
  </r>
  <r>
    <x v="0"/>
    <x v="1"/>
    <s v="WA"/>
    <x v="3"/>
    <n v="2011"/>
    <n v="2011"/>
    <n v="500036141"/>
    <n v="1"/>
    <x v="1"/>
    <s v="I"/>
    <n v="34"/>
    <n v="34"/>
    <n v="0"/>
    <n v="1"/>
  </r>
  <r>
    <x v="0"/>
    <x v="0"/>
    <s v="WA"/>
    <x v="3"/>
    <n v="2011"/>
    <n v="2011"/>
    <n v="17063456"/>
    <n v="1"/>
    <x v="0"/>
    <s v="I"/>
    <n v="21"/>
    <n v="21"/>
    <n v="0"/>
    <n v="185"/>
  </r>
  <r>
    <x v="0"/>
    <x v="1"/>
    <s v="WA"/>
    <x v="3"/>
    <n v="2011"/>
    <n v="2011"/>
    <n v="17392287"/>
    <n v="1"/>
    <x v="1"/>
    <s v="I"/>
    <n v="40"/>
    <n v="40"/>
    <n v="0"/>
    <n v="2"/>
  </r>
  <r>
    <x v="0"/>
    <x v="0"/>
    <s v="WA"/>
    <x v="3"/>
    <n v="2011"/>
    <n v="2011"/>
    <n v="15704726"/>
    <n v="3"/>
    <x v="0"/>
    <s v="I"/>
    <n v="92"/>
    <n v="30.666666666666668"/>
    <n v="0"/>
    <n v="70"/>
  </r>
  <r>
    <x v="0"/>
    <x v="0"/>
    <s v="WA"/>
    <x v="3"/>
    <n v="2011"/>
    <n v="2011"/>
    <n v="500187961"/>
    <n v="1"/>
    <x v="0"/>
    <s v="I"/>
    <n v="9"/>
    <n v="9"/>
    <n v="0"/>
    <n v="26"/>
  </r>
  <r>
    <x v="0"/>
    <x v="1"/>
    <s v="WA"/>
    <x v="3"/>
    <n v="2011"/>
    <n v="2011"/>
    <n v="500046332"/>
    <n v="2"/>
    <x v="1"/>
    <s v="I"/>
    <n v="66"/>
    <n v="33"/>
    <n v="0"/>
    <n v="6"/>
  </r>
  <r>
    <x v="0"/>
    <x v="1"/>
    <s v="WA"/>
    <x v="3"/>
    <n v="2011"/>
    <n v="2011"/>
    <n v="500045446"/>
    <n v="1"/>
    <x v="1"/>
    <s v="I"/>
    <n v="11"/>
    <n v="11"/>
    <n v="0"/>
    <n v="3"/>
  </r>
  <r>
    <x v="0"/>
    <x v="1"/>
    <s v="WA"/>
    <x v="3"/>
    <n v="2011"/>
    <n v="2011"/>
    <n v="16336259"/>
    <n v="1"/>
    <x v="1"/>
    <s v="I"/>
    <n v="41"/>
    <n v="41"/>
    <n v="0"/>
    <n v="10"/>
  </r>
  <r>
    <x v="0"/>
    <x v="0"/>
    <s v="WA"/>
    <x v="3"/>
    <n v="2011"/>
    <n v="2011"/>
    <n v="16610503"/>
    <n v="1"/>
    <x v="0"/>
    <s v="I"/>
    <n v="7"/>
    <n v="7"/>
    <n v="0"/>
    <n v="30"/>
  </r>
  <r>
    <x v="0"/>
    <x v="1"/>
    <s v="WA"/>
    <x v="3"/>
    <n v="2011"/>
    <n v="2011"/>
    <n v="16633984"/>
    <n v="1"/>
    <x v="1"/>
    <s v="I"/>
    <n v="6"/>
    <n v="6"/>
    <n v="0"/>
    <n v="5"/>
  </r>
  <r>
    <x v="0"/>
    <x v="0"/>
    <s v="WA"/>
    <x v="3"/>
    <n v="2011"/>
    <n v="2011"/>
    <n v="15983920"/>
    <n v="4"/>
    <x v="0"/>
    <s v="I"/>
    <n v="124"/>
    <n v="31"/>
    <n v="0"/>
    <n v="200"/>
  </r>
  <r>
    <x v="0"/>
    <x v="1"/>
    <s v="WA"/>
    <x v="3"/>
    <n v="2011"/>
    <n v="2011"/>
    <n v="15986507"/>
    <n v="1"/>
    <x v="1"/>
    <s v="I"/>
    <n v="33"/>
    <n v="33"/>
    <n v="0"/>
    <n v="16"/>
  </r>
  <r>
    <x v="0"/>
    <x v="0"/>
    <s v="WA"/>
    <x v="3"/>
    <n v="2011"/>
    <n v="2011"/>
    <n v="15470202"/>
    <n v="1"/>
    <x v="0"/>
    <s v="I"/>
    <n v="17"/>
    <n v="17"/>
    <n v="0"/>
    <n v="70"/>
  </r>
  <r>
    <x v="0"/>
    <x v="1"/>
    <s v="WA"/>
    <x v="3"/>
    <n v="2011"/>
    <n v="2011"/>
    <n v="14910216"/>
    <n v="4"/>
    <x v="1"/>
    <s v="I"/>
    <n v="119"/>
    <n v="29.75"/>
    <n v="0"/>
    <n v="33"/>
  </r>
  <r>
    <x v="0"/>
    <x v="0"/>
    <s v="WA"/>
    <x v="3"/>
    <n v="2011"/>
    <n v="2011"/>
    <n v="14324987"/>
    <n v="1"/>
    <x v="0"/>
    <s v="I"/>
    <n v="37"/>
    <n v="37"/>
    <n v="0"/>
    <n v="73"/>
  </r>
  <r>
    <x v="0"/>
    <x v="1"/>
    <s v="WA"/>
    <x v="3"/>
    <n v="2011"/>
    <n v="2011"/>
    <n v="353030434"/>
    <n v="2"/>
    <x v="1"/>
    <s v="I"/>
    <n v="39"/>
    <n v="19.5"/>
    <n v="0"/>
    <n v="26"/>
  </r>
  <r>
    <x v="0"/>
    <x v="0"/>
    <s v="WA"/>
    <x v="3"/>
    <n v="2011"/>
    <n v="2011"/>
    <n v="15634174"/>
    <n v="1"/>
    <x v="0"/>
    <s v="I"/>
    <n v="29"/>
    <n v="29"/>
    <n v="0"/>
    <n v="281"/>
  </r>
  <r>
    <x v="0"/>
    <x v="0"/>
    <s v="WA"/>
    <x v="3"/>
    <n v="2011"/>
    <n v="2011"/>
    <n v="14324586"/>
    <n v="2"/>
    <x v="0"/>
    <s v="I"/>
    <n v="46"/>
    <n v="23"/>
    <n v="0"/>
    <n v="190"/>
  </r>
  <r>
    <x v="0"/>
    <x v="0"/>
    <s v="WA"/>
    <x v="3"/>
    <n v="2011"/>
    <n v="2011"/>
    <n v="500030696"/>
    <n v="4"/>
    <x v="0"/>
    <s v="I"/>
    <n v="119"/>
    <n v="29.75"/>
    <n v="0"/>
    <n v="485"/>
  </r>
  <r>
    <x v="0"/>
    <x v="0"/>
    <s v="WA"/>
    <x v="3"/>
    <n v="2011"/>
    <n v="2011"/>
    <n v="14908203"/>
    <n v="1"/>
    <x v="0"/>
    <s v="I"/>
    <n v="33"/>
    <n v="33"/>
    <n v="0"/>
    <n v="10"/>
  </r>
  <r>
    <x v="0"/>
    <x v="1"/>
    <s v="WA"/>
    <x v="3"/>
    <n v="2011"/>
    <n v="2011"/>
    <n v="500121542"/>
    <n v="1"/>
    <x v="1"/>
    <s v="I"/>
    <n v="25"/>
    <n v="25"/>
    <n v="0"/>
    <n v="15"/>
  </r>
  <r>
    <x v="0"/>
    <x v="0"/>
    <s v="WA"/>
    <x v="3"/>
    <n v="2011"/>
    <n v="2011"/>
    <n v="15814401"/>
    <n v="2"/>
    <x v="0"/>
    <s v="I"/>
    <n v="36"/>
    <n v="18"/>
    <n v="0"/>
    <n v="582"/>
  </r>
  <r>
    <x v="0"/>
    <x v="1"/>
    <s v="WA"/>
    <x v="3"/>
    <n v="2011"/>
    <n v="2011"/>
    <n v="19893859"/>
    <n v="1"/>
    <x v="1"/>
    <s v="I"/>
    <n v="30"/>
    <n v="30"/>
    <n v="0"/>
    <n v="1"/>
  </r>
  <r>
    <x v="0"/>
    <x v="1"/>
    <s v="WA"/>
    <x v="3"/>
    <n v="2011"/>
    <n v="2011"/>
    <n v="16121218"/>
    <n v="1"/>
    <x v="1"/>
    <s v="I"/>
    <n v="21"/>
    <n v="21"/>
    <n v="0"/>
    <n v="3"/>
  </r>
  <r>
    <x v="0"/>
    <x v="0"/>
    <s v="WA"/>
    <x v="3"/>
    <n v="2011"/>
    <n v="2011"/>
    <n v="16156463"/>
    <n v="1"/>
    <x v="0"/>
    <s v="I"/>
    <n v="9"/>
    <n v="9"/>
    <n v="0"/>
    <n v="31"/>
  </r>
  <r>
    <x v="0"/>
    <x v="0"/>
    <s v="WA"/>
    <x v="3"/>
    <n v="2011"/>
    <n v="2011"/>
    <n v="17465100"/>
    <n v="1"/>
    <x v="0"/>
    <s v="I"/>
    <n v="4"/>
    <n v="4"/>
    <n v="0"/>
    <n v="7"/>
  </r>
  <r>
    <x v="1"/>
    <x v="0"/>
    <s v="WA"/>
    <x v="3"/>
    <n v="2011"/>
    <n v="2011"/>
    <n v="19213044"/>
    <n v="1"/>
    <x v="0"/>
    <s v="I"/>
    <n v="31"/>
    <n v="31"/>
    <n v="0"/>
    <n v="10"/>
  </r>
  <r>
    <x v="0"/>
    <x v="0"/>
    <s v="WA"/>
    <x v="3"/>
    <n v="2011"/>
    <n v="2011"/>
    <n v="18579561"/>
    <n v="1"/>
    <x v="0"/>
    <s v="I"/>
    <n v="0"/>
    <n v="0"/>
    <n v="0"/>
    <n v="60"/>
  </r>
  <r>
    <x v="0"/>
    <x v="0"/>
    <s v="WA"/>
    <x v="3"/>
    <n v="2011"/>
    <n v="2011"/>
    <n v="14845375"/>
    <n v="1"/>
    <x v="0"/>
    <s v="I"/>
    <n v="8"/>
    <n v="8"/>
    <n v="0"/>
    <n v="995"/>
  </r>
  <r>
    <x v="0"/>
    <x v="0"/>
    <s v="WA"/>
    <x v="3"/>
    <n v="2011"/>
    <n v="2011"/>
    <n v="18651960"/>
    <n v="1"/>
    <x v="0"/>
    <s v="I"/>
    <n v="4"/>
    <n v="4"/>
    <n v="0"/>
    <n v="50"/>
  </r>
  <r>
    <x v="0"/>
    <x v="0"/>
    <s v="WA"/>
    <x v="3"/>
    <n v="2011"/>
    <n v="2011"/>
    <n v="19672195"/>
    <n v="1"/>
    <x v="0"/>
    <s v="I"/>
    <n v="20"/>
    <n v="20"/>
    <n v="0"/>
    <n v="20"/>
  </r>
  <r>
    <x v="0"/>
    <x v="0"/>
    <s v="WA"/>
    <x v="3"/>
    <n v="2011"/>
    <n v="2011"/>
    <n v="500012275"/>
    <n v="1"/>
    <x v="0"/>
    <s v="I"/>
    <n v="0"/>
    <n v="0"/>
    <n v="0"/>
    <n v="10"/>
  </r>
  <r>
    <x v="0"/>
    <x v="0"/>
    <s v="WA"/>
    <x v="3"/>
    <n v="2011"/>
    <n v="2011"/>
    <n v="500142321"/>
    <n v="1"/>
    <x v="0"/>
    <s v="I"/>
    <n v="5"/>
    <n v="5"/>
    <n v="0"/>
    <n v="23"/>
  </r>
  <r>
    <x v="0"/>
    <x v="0"/>
    <s v="WA"/>
    <x v="3"/>
    <n v="2011"/>
    <n v="2011"/>
    <n v="19639776"/>
    <n v="1"/>
    <x v="0"/>
    <s v="I"/>
    <n v="0"/>
    <n v="0"/>
    <n v="0"/>
    <n v="60"/>
  </r>
  <r>
    <x v="0"/>
    <x v="0"/>
    <s v="WA"/>
    <x v="3"/>
    <n v="2011"/>
    <n v="2011"/>
    <n v="18808213"/>
    <n v="1"/>
    <x v="0"/>
    <s v="I"/>
    <n v="0"/>
    <n v="0"/>
    <n v="0"/>
    <n v="5"/>
  </r>
  <r>
    <x v="0"/>
    <x v="0"/>
    <s v="WA"/>
    <x v="3"/>
    <n v="2011"/>
    <n v="2011"/>
    <n v="19652279"/>
    <n v="1"/>
    <x v="0"/>
    <s v="I"/>
    <n v="0"/>
    <n v="0"/>
    <n v="0"/>
    <n v="10"/>
  </r>
  <r>
    <x v="0"/>
    <x v="0"/>
    <s v="WA"/>
    <x v="3"/>
    <n v="2011"/>
    <n v="2011"/>
    <n v="17923839"/>
    <n v="1"/>
    <x v="0"/>
    <s v="I"/>
    <n v="4"/>
    <n v="4"/>
    <n v="0"/>
    <n v="1"/>
  </r>
  <r>
    <x v="0"/>
    <x v="0"/>
    <s v="WA"/>
    <x v="3"/>
    <n v="2011"/>
    <n v="2011"/>
    <n v="500080670"/>
    <n v="1"/>
    <x v="0"/>
    <s v="I"/>
    <n v="13"/>
    <n v="13"/>
    <n v="0"/>
    <n v="10"/>
  </r>
  <r>
    <x v="0"/>
    <x v="0"/>
    <s v="WA"/>
    <x v="3"/>
    <n v="2011"/>
    <n v="2011"/>
    <n v="18306533"/>
    <n v="1"/>
    <x v="0"/>
    <s v="I"/>
    <n v="18"/>
    <n v="18"/>
    <n v="0"/>
    <n v="141"/>
  </r>
  <r>
    <x v="0"/>
    <x v="0"/>
    <s v="WA"/>
    <x v="3"/>
    <n v="2011"/>
    <n v="2011"/>
    <n v="17821765"/>
    <n v="1"/>
    <x v="0"/>
    <s v="I"/>
    <n v="0"/>
    <n v="0"/>
    <n v="0"/>
    <n v="110"/>
  </r>
  <r>
    <x v="0"/>
    <x v="0"/>
    <s v="WA"/>
    <x v="3"/>
    <n v="2011"/>
    <n v="2011"/>
    <n v="17467260"/>
    <n v="3"/>
    <x v="0"/>
    <s v="I"/>
    <n v="89"/>
    <n v="29.666666666666668"/>
    <n v="0"/>
    <n v="330"/>
  </r>
  <r>
    <x v="0"/>
    <x v="0"/>
    <s v="WA"/>
    <x v="3"/>
    <n v="2011"/>
    <n v="2011"/>
    <n v="17467290"/>
    <n v="5"/>
    <x v="0"/>
    <s v="I"/>
    <n v="140"/>
    <n v="28"/>
    <n v="0"/>
    <n v="510"/>
  </r>
  <r>
    <x v="0"/>
    <x v="1"/>
    <s v="WA"/>
    <x v="3"/>
    <n v="2011"/>
    <n v="2011"/>
    <n v="500167988"/>
    <n v="3"/>
    <x v="1"/>
    <s v="I"/>
    <n v="90"/>
    <n v="30"/>
    <n v="0"/>
    <n v="12"/>
  </r>
  <r>
    <x v="0"/>
    <x v="1"/>
    <s v="WA"/>
    <x v="3"/>
    <n v="2011"/>
    <n v="2011"/>
    <n v="441849679"/>
    <n v="1"/>
    <x v="1"/>
    <s v="I"/>
    <n v="11"/>
    <n v="11"/>
    <n v="0"/>
    <n v="1"/>
  </r>
  <r>
    <x v="0"/>
    <x v="0"/>
    <s v="WA"/>
    <x v="3"/>
    <n v="2011"/>
    <n v="2011"/>
    <n v="17102195"/>
    <n v="1"/>
    <x v="0"/>
    <s v="I"/>
    <n v="6"/>
    <n v="6"/>
    <n v="0"/>
    <n v="46"/>
  </r>
  <r>
    <x v="0"/>
    <x v="1"/>
    <s v="WA"/>
    <x v="3"/>
    <n v="2011"/>
    <n v="2011"/>
    <n v="500154135"/>
    <n v="1"/>
    <x v="1"/>
    <s v="I"/>
    <n v="0"/>
    <n v="0"/>
    <n v="0"/>
    <n v="3"/>
  </r>
  <r>
    <x v="0"/>
    <x v="1"/>
    <s v="WA"/>
    <x v="3"/>
    <n v="2011"/>
    <n v="2011"/>
    <n v="500073782"/>
    <n v="1"/>
    <x v="1"/>
    <s v="I"/>
    <n v="0"/>
    <n v="0"/>
    <n v="0"/>
    <n v="6"/>
  </r>
  <r>
    <x v="0"/>
    <x v="0"/>
    <s v="WA"/>
    <x v="3"/>
    <n v="2011"/>
    <n v="2011"/>
    <n v="16894053"/>
    <n v="2"/>
    <x v="0"/>
    <s v="I"/>
    <n v="61"/>
    <n v="30.5"/>
    <n v="0"/>
    <n v="298"/>
  </r>
  <r>
    <x v="0"/>
    <x v="0"/>
    <s v="WA"/>
    <x v="3"/>
    <n v="2011"/>
    <n v="2011"/>
    <n v="500246528"/>
    <n v="3"/>
    <x v="0"/>
    <s v="I"/>
    <n v="96"/>
    <n v="32"/>
    <n v="0"/>
    <n v="93"/>
  </r>
  <r>
    <x v="0"/>
    <x v="0"/>
    <s v="WA"/>
    <x v="3"/>
    <n v="2011"/>
    <n v="2011"/>
    <n v="16013119"/>
    <n v="1"/>
    <x v="0"/>
    <s v="I"/>
    <n v="0"/>
    <n v="0"/>
    <n v="0"/>
    <n v="93"/>
  </r>
  <r>
    <x v="0"/>
    <x v="1"/>
    <s v="WA"/>
    <x v="3"/>
    <n v="2011"/>
    <n v="2011"/>
    <n v="15714944"/>
    <n v="4"/>
    <x v="1"/>
    <s v="I"/>
    <n v="98"/>
    <n v="24.5"/>
    <n v="0"/>
    <n v="18"/>
  </r>
  <r>
    <x v="0"/>
    <x v="0"/>
    <s v="WA"/>
    <x v="3"/>
    <n v="2011"/>
    <n v="2011"/>
    <n v="15760759"/>
    <n v="2"/>
    <x v="0"/>
    <s v="I"/>
    <n v="45"/>
    <n v="22.5"/>
    <n v="0"/>
    <n v="390"/>
  </r>
  <r>
    <x v="0"/>
    <x v="0"/>
    <s v="WA"/>
    <x v="3"/>
    <n v="2011"/>
    <n v="2011"/>
    <n v="14760424"/>
    <n v="4"/>
    <x v="0"/>
    <s v="I"/>
    <n v="119"/>
    <n v="29.75"/>
    <n v="0"/>
    <n v="690"/>
  </r>
  <r>
    <x v="0"/>
    <x v="0"/>
    <s v="WA"/>
    <x v="3"/>
    <n v="2011"/>
    <n v="2011"/>
    <n v="15455804"/>
    <n v="2"/>
    <x v="0"/>
    <s v="I"/>
    <n v="48"/>
    <n v="24"/>
    <n v="0"/>
    <n v="227"/>
  </r>
  <r>
    <x v="0"/>
    <x v="0"/>
    <s v="WA"/>
    <x v="3"/>
    <n v="2011"/>
    <n v="2011"/>
    <n v="14863115"/>
    <n v="3"/>
    <x v="0"/>
    <s v="I"/>
    <n v="89"/>
    <n v="29.666666666666668"/>
    <n v="0"/>
    <n v="400"/>
  </r>
  <r>
    <x v="0"/>
    <x v="1"/>
    <s v="WA"/>
    <x v="3"/>
    <n v="2011"/>
    <n v="2011"/>
    <n v="500015185"/>
    <n v="3"/>
    <x v="1"/>
    <s v="I"/>
    <n v="89"/>
    <n v="29.666666666666668"/>
    <n v="0"/>
    <n v="6"/>
  </r>
  <r>
    <x v="0"/>
    <x v="0"/>
    <s v="WA"/>
    <x v="3"/>
    <n v="2011"/>
    <n v="2011"/>
    <n v="500196306"/>
    <n v="2"/>
    <x v="0"/>
    <s v="I"/>
    <n v="33"/>
    <n v="16.5"/>
    <n v="0"/>
    <n v="50"/>
  </r>
  <r>
    <x v="0"/>
    <x v="1"/>
    <s v="WA"/>
    <x v="3"/>
    <n v="2011"/>
    <n v="2011"/>
    <n v="500154645"/>
    <n v="3"/>
    <x v="1"/>
    <s v="I"/>
    <n v="79"/>
    <n v="26.333333333333336"/>
    <n v="0"/>
    <n v="29"/>
  </r>
  <r>
    <x v="0"/>
    <x v="0"/>
    <s v="WA"/>
    <x v="3"/>
    <n v="2011"/>
    <n v="2011"/>
    <n v="17613781"/>
    <n v="1"/>
    <x v="0"/>
    <s v="I"/>
    <n v="3"/>
    <n v="3"/>
    <n v="0"/>
    <n v="28"/>
  </r>
  <r>
    <x v="0"/>
    <x v="0"/>
    <s v="WA"/>
    <x v="3"/>
    <n v="2011"/>
    <n v="2011"/>
    <n v="427507319"/>
    <n v="2"/>
    <x v="0"/>
    <s v="I"/>
    <n v="55"/>
    <n v="27.5"/>
    <n v="0"/>
    <n v="477"/>
  </r>
  <r>
    <x v="0"/>
    <x v="0"/>
    <s v="WA"/>
    <x v="3"/>
    <n v="2011"/>
    <n v="2011"/>
    <n v="17811044"/>
    <n v="1"/>
    <x v="0"/>
    <s v="I"/>
    <n v="25"/>
    <n v="25"/>
    <n v="0"/>
    <n v="27"/>
  </r>
  <r>
    <x v="0"/>
    <x v="0"/>
    <s v="WA"/>
    <x v="3"/>
    <n v="2011"/>
    <n v="2011"/>
    <n v="16456962"/>
    <n v="1"/>
    <x v="0"/>
    <s v="I"/>
    <n v="43"/>
    <n v="43"/>
    <n v="0"/>
    <n v="110"/>
  </r>
  <r>
    <x v="0"/>
    <x v="0"/>
    <s v="WA"/>
    <x v="3"/>
    <n v="2011"/>
    <n v="2011"/>
    <n v="16161470"/>
    <n v="1"/>
    <x v="0"/>
    <s v="I"/>
    <n v="7"/>
    <n v="7"/>
    <n v="0"/>
    <n v="54"/>
  </r>
  <r>
    <x v="0"/>
    <x v="0"/>
    <s v="WA"/>
    <x v="3"/>
    <n v="2011"/>
    <n v="2011"/>
    <n v="16461137"/>
    <n v="1"/>
    <x v="0"/>
    <s v="I"/>
    <n v="28"/>
    <n v="28"/>
    <n v="0"/>
    <n v="1428"/>
  </r>
  <r>
    <x v="0"/>
    <x v="1"/>
    <s v="WA"/>
    <x v="3"/>
    <n v="2011"/>
    <n v="2011"/>
    <n v="500041332"/>
    <n v="4"/>
    <x v="1"/>
    <s v="I"/>
    <n v="117"/>
    <n v="29.25"/>
    <n v="0"/>
    <n v="20"/>
  </r>
  <r>
    <x v="0"/>
    <x v="0"/>
    <s v="WA"/>
    <x v="3"/>
    <n v="2011"/>
    <n v="2011"/>
    <n v="18140322"/>
    <n v="1"/>
    <x v="0"/>
    <s v="I"/>
    <n v="24"/>
    <n v="24"/>
    <n v="0"/>
    <n v="90"/>
  </r>
  <r>
    <x v="0"/>
    <x v="0"/>
    <s v="WA"/>
    <x v="3"/>
    <n v="2011"/>
    <n v="2011"/>
    <n v="18908458"/>
    <n v="1"/>
    <x v="0"/>
    <s v="I"/>
    <n v="29"/>
    <n v="29"/>
    <n v="0"/>
    <n v="180"/>
  </r>
  <r>
    <x v="0"/>
    <x v="0"/>
    <s v="WA"/>
    <x v="3"/>
    <n v="2011"/>
    <n v="2011"/>
    <n v="18961584"/>
    <n v="1"/>
    <x v="0"/>
    <s v="I"/>
    <n v="0"/>
    <n v="0"/>
    <n v="0"/>
    <n v="136"/>
  </r>
  <r>
    <x v="0"/>
    <x v="0"/>
    <s v="WA"/>
    <x v="3"/>
    <n v="2011"/>
    <n v="2011"/>
    <n v="18909455"/>
    <n v="1"/>
    <x v="0"/>
    <s v="I"/>
    <n v="24"/>
    <n v="24"/>
    <n v="0"/>
    <n v="60"/>
  </r>
  <r>
    <x v="0"/>
    <x v="0"/>
    <s v="WA"/>
    <x v="3"/>
    <n v="2011"/>
    <n v="2011"/>
    <n v="18784394"/>
    <n v="1"/>
    <x v="0"/>
    <s v="I"/>
    <n v="16"/>
    <n v="16"/>
    <n v="0"/>
    <n v="476"/>
  </r>
  <r>
    <x v="0"/>
    <x v="0"/>
    <s v="WA"/>
    <x v="3"/>
    <n v="2011"/>
    <n v="2011"/>
    <n v="500245147"/>
    <n v="1"/>
    <x v="0"/>
    <s v="I"/>
    <n v="0"/>
    <n v="0"/>
    <n v="0"/>
    <n v="7"/>
  </r>
  <r>
    <x v="0"/>
    <x v="0"/>
    <s v="WA"/>
    <x v="3"/>
    <n v="2011"/>
    <n v="2011"/>
    <n v="19249870"/>
    <n v="1"/>
    <x v="0"/>
    <s v="I"/>
    <n v="29"/>
    <n v="29"/>
    <n v="0"/>
    <n v="50"/>
  </r>
  <r>
    <x v="0"/>
    <x v="0"/>
    <s v="WA"/>
    <x v="3"/>
    <n v="2011"/>
    <n v="2011"/>
    <n v="423878434"/>
    <n v="1"/>
    <x v="0"/>
    <s v="I"/>
    <n v="2"/>
    <n v="2"/>
    <n v="0"/>
    <n v="12"/>
  </r>
  <r>
    <x v="0"/>
    <x v="0"/>
    <s v="WA"/>
    <x v="3"/>
    <n v="2011"/>
    <n v="2011"/>
    <n v="19221148"/>
    <n v="1"/>
    <x v="0"/>
    <s v="I"/>
    <n v="0"/>
    <n v="0"/>
    <n v="0"/>
    <n v="110"/>
  </r>
  <r>
    <x v="0"/>
    <x v="1"/>
    <s v="WA"/>
    <x v="3"/>
    <n v="2011"/>
    <n v="2011"/>
    <n v="500046785"/>
    <n v="1"/>
    <x v="1"/>
    <s v="I"/>
    <n v="33"/>
    <n v="33"/>
    <n v="0"/>
    <n v="5"/>
  </r>
  <r>
    <x v="0"/>
    <x v="0"/>
    <s v="WA"/>
    <x v="3"/>
    <n v="2011"/>
    <n v="2011"/>
    <n v="500026186"/>
    <n v="3"/>
    <x v="0"/>
    <s v="I"/>
    <n v="76"/>
    <n v="25.333333333333336"/>
    <n v="0"/>
    <n v="158"/>
  </r>
  <r>
    <x v="0"/>
    <x v="0"/>
    <s v="WA"/>
    <x v="3"/>
    <n v="2011"/>
    <n v="2011"/>
    <n v="500028048"/>
    <n v="1"/>
    <x v="0"/>
    <s v="I"/>
    <n v="0"/>
    <n v="0"/>
    <n v="0"/>
    <n v="25"/>
  </r>
  <r>
    <x v="0"/>
    <x v="0"/>
    <s v="WA"/>
    <x v="3"/>
    <n v="2011"/>
    <n v="2011"/>
    <n v="18502052"/>
    <n v="1"/>
    <x v="0"/>
    <s v="I"/>
    <n v="0"/>
    <n v="0"/>
    <n v="0"/>
    <n v="12"/>
  </r>
  <r>
    <x v="0"/>
    <x v="0"/>
    <s v="WA"/>
    <x v="3"/>
    <n v="2011"/>
    <n v="2011"/>
    <n v="18014750"/>
    <n v="1"/>
    <x v="0"/>
    <s v="I"/>
    <n v="4"/>
    <n v="4"/>
    <n v="0"/>
    <n v="570"/>
  </r>
  <r>
    <x v="0"/>
    <x v="0"/>
    <s v="WA"/>
    <x v="3"/>
    <n v="2011"/>
    <n v="2011"/>
    <n v="16424823"/>
    <n v="3"/>
    <x v="0"/>
    <s v="I"/>
    <n v="68"/>
    <n v="22.666666666666664"/>
    <n v="0"/>
    <n v="268"/>
  </r>
  <r>
    <x v="0"/>
    <x v="0"/>
    <s v="WA"/>
    <x v="3"/>
    <n v="2011"/>
    <n v="2011"/>
    <n v="18095718"/>
    <n v="1"/>
    <x v="0"/>
    <s v="I"/>
    <n v="3"/>
    <n v="3"/>
    <n v="0"/>
    <n v="100"/>
  </r>
  <r>
    <x v="0"/>
    <x v="1"/>
    <s v="WA"/>
    <x v="3"/>
    <n v="2011"/>
    <n v="2011"/>
    <n v="19035456"/>
    <n v="2"/>
    <x v="1"/>
    <s v="I"/>
    <n v="71"/>
    <n v="35.5"/>
    <n v="0"/>
    <n v="18"/>
  </r>
  <r>
    <x v="0"/>
    <x v="1"/>
    <s v="WA"/>
    <x v="3"/>
    <n v="2011"/>
    <n v="2011"/>
    <n v="500074309"/>
    <n v="1"/>
    <x v="1"/>
    <s v="I"/>
    <n v="6"/>
    <n v="6"/>
    <n v="0"/>
    <n v="2"/>
  </r>
  <r>
    <x v="0"/>
    <x v="0"/>
    <s v="WA"/>
    <x v="3"/>
    <n v="2011"/>
    <n v="2011"/>
    <n v="500176077"/>
    <n v="1"/>
    <x v="0"/>
    <s v="I"/>
    <n v="17"/>
    <n v="17"/>
    <n v="0"/>
    <n v="442"/>
  </r>
  <r>
    <x v="0"/>
    <x v="0"/>
    <s v="WA"/>
    <x v="3"/>
    <n v="2011"/>
    <n v="2011"/>
    <n v="17367477"/>
    <n v="1"/>
    <x v="0"/>
    <s v="I"/>
    <n v="0"/>
    <n v="0"/>
    <n v="0"/>
    <n v="108"/>
  </r>
  <r>
    <x v="0"/>
    <x v="1"/>
    <s v="WA"/>
    <x v="3"/>
    <n v="2011"/>
    <n v="2011"/>
    <n v="414724074"/>
    <n v="3"/>
    <x v="1"/>
    <s v="I"/>
    <n v="73"/>
    <n v="24.333333333333332"/>
    <n v="0"/>
    <n v="20"/>
  </r>
  <r>
    <x v="0"/>
    <x v="0"/>
    <s v="WA"/>
    <x v="3"/>
    <n v="2011"/>
    <n v="2011"/>
    <n v="16309889"/>
    <n v="1"/>
    <x v="0"/>
    <s v="I"/>
    <n v="31"/>
    <n v="31"/>
    <n v="0"/>
    <n v="216"/>
  </r>
  <r>
    <x v="0"/>
    <x v="0"/>
    <s v="WA"/>
    <x v="3"/>
    <n v="2011"/>
    <n v="2011"/>
    <n v="17918187"/>
    <n v="1"/>
    <x v="0"/>
    <s v="I"/>
    <n v="12"/>
    <n v="12"/>
    <n v="0"/>
    <n v="31"/>
  </r>
  <r>
    <x v="0"/>
    <x v="0"/>
    <s v="WA"/>
    <x v="3"/>
    <n v="2011"/>
    <n v="2011"/>
    <n v="17212533"/>
    <n v="1"/>
    <x v="0"/>
    <s v="I"/>
    <n v="5"/>
    <n v="5"/>
    <n v="0"/>
    <n v="1"/>
  </r>
  <r>
    <x v="0"/>
    <x v="0"/>
    <s v="WA"/>
    <x v="3"/>
    <n v="2011"/>
    <n v="2011"/>
    <n v="16489965"/>
    <n v="1"/>
    <x v="0"/>
    <s v="I"/>
    <n v="23"/>
    <n v="23"/>
    <n v="0"/>
    <n v="60"/>
  </r>
  <r>
    <x v="0"/>
    <x v="0"/>
    <s v="WA"/>
    <x v="3"/>
    <n v="2011"/>
    <n v="2011"/>
    <n v="14059815"/>
    <n v="3"/>
    <x v="0"/>
    <s v="I"/>
    <n v="89"/>
    <n v="29.666666666666668"/>
    <n v="0"/>
    <n v="62"/>
  </r>
  <r>
    <x v="0"/>
    <x v="0"/>
    <s v="WA"/>
    <x v="3"/>
    <n v="2011"/>
    <n v="2011"/>
    <n v="376617662"/>
    <n v="1"/>
    <x v="0"/>
    <s v="I"/>
    <n v="13"/>
    <n v="13"/>
    <n v="0"/>
    <n v="555"/>
  </r>
  <r>
    <x v="0"/>
    <x v="0"/>
    <s v="WA"/>
    <x v="3"/>
    <n v="2011"/>
    <n v="2011"/>
    <n v="16544569"/>
    <n v="1"/>
    <x v="0"/>
    <s v="I"/>
    <n v="0"/>
    <n v="0"/>
    <n v="0"/>
    <n v="309"/>
  </r>
  <r>
    <x v="0"/>
    <x v="0"/>
    <s v="WA"/>
    <x v="3"/>
    <n v="2011"/>
    <n v="2011"/>
    <n v="15446415"/>
    <n v="1"/>
    <x v="0"/>
    <s v="I"/>
    <n v="29"/>
    <n v="29"/>
    <n v="0"/>
    <n v="110"/>
  </r>
  <r>
    <x v="0"/>
    <x v="0"/>
    <s v="WA"/>
    <x v="3"/>
    <n v="2011"/>
    <n v="2011"/>
    <n v="18119938"/>
    <n v="1"/>
    <x v="0"/>
    <s v="I"/>
    <n v="16"/>
    <n v="16"/>
    <n v="0"/>
    <n v="230"/>
  </r>
  <r>
    <x v="0"/>
    <x v="1"/>
    <s v="WA"/>
    <x v="3"/>
    <n v="2011"/>
    <n v="2011"/>
    <n v="500113850"/>
    <n v="5"/>
    <x v="1"/>
    <s v="I"/>
    <n v="141"/>
    <n v="28.2"/>
    <n v="0"/>
    <n v="36"/>
  </r>
  <r>
    <x v="0"/>
    <x v="0"/>
    <s v="WA"/>
    <x v="3"/>
    <n v="2011"/>
    <n v="2011"/>
    <n v="15133253"/>
    <n v="1"/>
    <x v="0"/>
    <s v="I"/>
    <n v="6"/>
    <n v="6"/>
    <n v="0"/>
    <n v="330"/>
  </r>
  <r>
    <x v="0"/>
    <x v="0"/>
    <s v="WA"/>
    <x v="3"/>
    <n v="2011"/>
    <n v="2011"/>
    <n v="14443565"/>
    <n v="2"/>
    <x v="0"/>
    <s v="I"/>
    <n v="63"/>
    <n v="31.5"/>
    <n v="0"/>
    <n v="410"/>
  </r>
  <r>
    <x v="0"/>
    <x v="0"/>
    <s v="WA"/>
    <x v="3"/>
    <n v="2011"/>
    <n v="2011"/>
    <n v="500257586"/>
    <n v="2"/>
    <x v="0"/>
    <s v="I"/>
    <n v="48"/>
    <n v="24"/>
    <n v="0"/>
    <n v="350"/>
  </r>
  <r>
    <x v="0"/>
    <x v="0"/>
    <s v="WA"/>
    <x v="3"/>
    <n v="2011"/>
    <n v="2011"/>
    <n v="500171390"/>
    <n v="1"/>
    <x v="0"/>
    <s v="I"/>
    <n v="0"/>
    <n v="0"/>
    <n v="0"/>
    <n v="1"/>
  </r>
  <r>
    <x v="0"/>
    <x v="0"/>
    <s v="WA"/>
    <x v="3"/>
    <n v="2011"/>
    <n v="2011"/>
    <n v="19228705"/>
    <n v="1"/>
    <x v="0"/>
    <s v="I"/>
    <n v="0"/>
    <n v="0"/>
    <n v="0"/>
    <n v="10"/>
  </r>
  <r>
    <x v="0"/>
    <x v="0"/>
    <s v="WA"/>
    <x v="3"/>
    <n v="2011"/>
    <n v="2011"/>
    <n v="500237283"/>
    <n v="1"/>
    <x v="0"/>
    <s v="I"/>
    <n v="0"/>
    <n v="0"/>
    <n v="0"/>
    <n v="16"/>
  </r>
  <r>
    <x v="0"/>
    <x v="0"/>
    <s v="WA"/>
    <x v="3"/>
    <n v="2011"/>
    <n v="2011"/>
    <n v="18396738"/>
    <n v="1"/>
    <x v="0"/>
    <s v="I"/>
    <n v="0"/>
    <n v="0"/>
    <n v="0"/>
    <n v="10"/>
  </r>
  <r>
    <x v="0"/>
    <x v="0"/>
    <s v="WA"/>
    <x v="3"/>
    <n v="2011"/>
    <n v="2011"/>
    <n v="19188887"/>
    <n v="1"/>
    <x v="0"/>
    <s v="I"/>
    <n v="1"/>
    <n v="1"/>
    <n v="0"/>
    <n v="20"/>
  </r>
  <r>
    <x v="0"/>
    <x v="0"/>
    <s v="WA"/>
    <x v="3"/>
    <n v="2011"/>
    <n v="2011"/>
    <n v="359337610"/>
    <n v="2"/>
    <x v="0"/>
    <s v="I"/>
    <n v="40"/>
    <n v="20"/>
    <n v="0"/>
    <n v="220"/>
  </r>
  <r>
    <x v="0"/>
    <x v="0"/>
    <s v="WA"/>
    <x v="3"/>
    <n v="2011"/>
    <n v="2011"/>
    <n v="19205990"/>
    <n v="2"/>
    <x v="0"/>
    <s v="I"/>
    <n v="42"/>
    <n v="21"/>
    <n v="0"/>
    <n v="750"/>
  </r>
  <r>
    <x v="0"/>
    <x v="0"/>
    <s v="WA"/>
    <x v="3"/>
    <n v="2011"/>
    <n v="2011"/>
    <n v="18600502"/>
    <n v="2"/>
    <x v="0"/>
    <s v="I"/>
    <n v="63"/>
    <n v="31.5"/>
    <n v="0"/>
    <n v="150"/>
  </r>
  <r>
    <x v="0"/>
    <x v="0"/>
    <s v="WA"/>
    <x v="3"/>
    <n v="2011"/>
    <n v="2011"/>
    <n v="18984322"/>
    <n v="1"/>
    <x v="0"/>
    <s v="I"/>
    <n v="0"/>
    <n v="0"/>
    <n v="0"/>
    <n v="460"/>
  </r>
  <r>
    <x v="0"/>
    <x v="0"/>
    <s v="WA"/>
    <x v="3"/>
    <n v="2011"/>
    <n v="2011"/>
    <n v="500089399"/>
    <n v="2"/>
    <x v="0"/>
    <s v="I"/>
    <n v="34"/>
    <n v="17"/>
    <n v="0"/>
    <n v="138"/>
  </r>
  <r>
    <x v="0"/>
    <x v="0"/>
    <s v="WA"/>
    <x v="3"/>
    <n v="2011"/>
    <n v="2011"/>
    <n v="18049866"/>
    <n v="1"/>
    <x v="0"/>
    <s v="I"/>
    <n v="0"/>
    <n v="0"/>
    <n v="0"/>
    <n v="1230"/>
  </r>
  <r>
    <x v="0"/>
    <x v="1"/>
    <s v="WA"/>
    <x v="3"/>
    <n v="2011"/>
    <n v="2011"/>
    <n v="446353121"/>
    <n v="4"/>
    <x v="1"/>
    <s v="I"/>
    <n v="119"/>
    <n v="29.75"/>
    <n v="0"/>
    <n v="78"/>
  </r>
  <r>
    <x v="0"/>
    <x v="1"/>
    <s v="WA"/>
    <x v="3"/>
    <n v="2011"/>
    <n v="2011"/>
    <n v="17838886"/>
    <n v="3"/>
    <x v="1"/>
    <s v="I"/>
    <n v="73"/>
    <n v="24.333333333333332"/>
    <n v="0"/>
    <n v="15"/>
  </r>
  <r>
    <x v="0"/>
    <x v="0"/>
    <s v="WA"/>
    <x v="3"/>
    <n v="2011"/>
    <n v="2011"/>
    <n v="17154290"/>
    <n v="1"/>
    <x v="0"/>
    <s v="I"/>
    <n v="29"/>
    <n v="29"/>
    <n v="0"/>
    <n v="50"/>
  </r>
  <r>
    <x v="0"/>
    <x v="0"/>
    <s v="WA"/>
    <x v="3"/>
    <n v="2011"/>
    <n v="2011"/>
    <n v="17120663"/>
    <n v="2"/>
    <x v="0"/>
    <s v="I"/>
    <n v="55"/>
    <n v="27.5"/>
    <n v="0"/>
    <n v="30"/>
  </r>
  <r>
    <x v="0"/>
    <x v="1"/>
    <s v="WA"/>
    <x v="3"/>
    <n v="2011"/>
    <n v="2011"/>
    <n v="16238246"/>
    <n v="2"/>
    <x v="1"/>
    <s v="I"/>
    <n v="34"/>
    <n v="17"/>
    <n v="0"/>
    <n v="30"/>
  </r>
  <r>
    <x v="0"/>
    <x v="0"/>
    <s v="WA"/>
    <x v="3"/>
    <n v="2011"/>
    <n v="2011"/>
    <n v="362016056"/>
    <n v="2"/>
    <x v="0"/>
    <s v="I"/>
    <n v="43"/>
    <n v="21.5"/>
    <n v="0"/>
    <n v="830"/>
  </r>
  <r>
    <x v="0"/>
    <x v="0"/>
    <s v="WA"/>
    <x v="3"/>
    <n v="2011"/>
    <n v="2011"/>
    <n v="19383446"/>
    <n v="1"/>
    <x v="0"/>
    <s v="I"/>
    <n v="1"/>
    <n v="1"/>
    <n v="0"/>
    <n v="10"/>
  </r>
  <r>
    <x v="0"/>
    <x v="1"/>
    <s v="WA"/>
    <x v="3"/>
    <n v="2011"/>
    <n v="2011"/>
    <n v="500253645"/>
    <n v="1"/>
    <x v="1"/>
    <s v="I"/>
    <n v="0"/>
    <n v="0"/>
    <n v="0"/>
    <n v="2"/>
  </r>
  <r>
    <x v="0"/>
    <x v="1"/>
    <s v="WA"/>
    <x v="3"/>
    <n v="2011"/>
    <n v="2011"/>
    <n v="500007611"/>
    <n v="1"/>
    <x v="1"/>
    <s v="I"/>
    <n v="34"/>
    <n v="34"/>
    <n v="0"/>
    <n v="1"/>
  </r>
  <r>
    <x v="0"/>
    <x v="1"/>
    <s v="WA"/>
    <x v="3"/>
    <n v="2011"/>
    <n v="2011"/>
    <n v="15977095"/>
    <n v="2"/>
    <x v="1"/>
    <s v="I"/>
    <n v="38"/>
    <n v="19"/>
    <n v="0"/>
    <n v="15"/>
  </r>
  <r>
    <x v="0"/>
    <x v="0"/>
    <s v="WA"/>
    <x v="3"/>
    <n v="2011"/>
    <n v="2011"/>
    <n v="16617065"/>
    <n v="1"/>
    <x v="0"/>
    <s v="I"/>
    <n v="28"/>
    <n v="28"/>
    <n v="0"/>
    <n v="220"/>
  </r>
  <r>
    <x v="0"/>
    <x v="1"/>
    <s v="WA"/>
    <x v="3"/>
    <n v="2011"/>
    <n v="2011"/>
    <n v="16893394"/>
    <n v="2"/>
    <x v="1"/>
    <s v="I"/>
    <n v="40"/>
    <n v="20"/>
    <n v="0"/>
    <n v="11"/>
  </r>
  <r>
    <x v="0"/>
    <x v="0"/>
    <s v="WA"/>
    <x v="3"/>
    <n v="2011"/>
    <n v="2011"/>
    <n v="500223297"/>
    <n v="1"/>
    <x v="0"/>
    <s v="I"/>
    <n v="14"/>
    <n v="14"/>
    <n v="0"/>
    <n v="73"/>
  </r>
  <r>
    <x v="0"/>
    <x v="1"/>
    <s v="WA"/>
    <x v="3"/>
    <n v="2011"/>
    <n v="2011"/>
    <n v="500247730"/>
    <n v="1"/>
    <x v="1"/>
    <s v="I"/>
    <n v="13"/>
    <n v="13"/>
    <n v="0"/>
    <n v="49"/>
  </r>
  <r>
    <x v="0"/>
    <x v="1"/>
    <s v="WA"/>
    <x v="3"/>
    <n v="2011"/>
    <n v="2011"/>
    <n v="446352942"/>
    <n v="4"/>
    <x v="1"/>
    <s v="I"/>
    <n v="105"/>
    <n v="26.25"/>
    <n v="0"/>
    <n v="27"/>
  </r>
  <r>
    <x v="0"/>
    <x v="0"/>
    <s v="WA"/>
    <x v="3"/>
    <n v="2011"/>
    <n v="2011"/>
    <n v="17306947"/>
    <n v="1"/>
    <x v="0"/>
    <s v="I"/>
    <n v="0"/>
    <n v="0"/>
    <n v="0"/>
    <n v="22"/>
  </r>
  <r>
    <x v="0"/>
    <x v="0"/>
    <s v="WA"/>
    <x v="3"/>
    <n v="2011"/>
    <n v="2011"/>
    <n v="14645132"/>
    <n v="1"/>
    <x v="0"/>
    <s v="I"/>
    <n v="22"/>
    <n v="22"/>
    <n v="0"/>
    <n v="56"/>
  </r>
  <r>
    <x v="0"/>
    <x v="1"/>
    <s v="WA"/>
    <x v="3"/>
    <n v="2011"/>
    <n v="2011"/>
    <n v="500257058"/>
    <n v="3"/>
    <x v="1"/>
    <s v="I"/>
    <n v="83"/>
    <n v="27.666666666666668"/>
    <n v="0"/>
    <n v="73"/>
  </r>
  <r>
    <x v="0"/>
    <x v="0"/>
    <s v="WA"/>
    <x v="3"/>
    <n v="2011"/>
    <n v="2011"/>
    <n v="500206134"/>
    <n v="3"/>
    <x v="0"/>
    <s v="I"/>
    <n v="90"/>
    <n v="30"/>
    <n v="0"/>
    <n v="172"/>
  </r>
  <r>
    <x v="0"/>
    <x v="0"/>
    <s v="WA"/>
    <x v="3"/>
    <n v="2011"/>
    <n v="2011"/>
    <n v="18093900"/>
    <n v="1"/>
    <x v="0"/>
    <s v="I"/>
    <n v="21"/>
    <n v="21"/>
    <n v="0"/>
    <n v="126"/>
  </r>
  <r>
    <x v="0"/>
    <x v="1"/>
    <s v="WA"/>
    <x v="3"/>
    <n v="2011"/>
    <n v="2011"/>
    <n v="398995208"/>
    <n v="1"/>
    <x v="1"/>
    <s v="I"/>
    <n v="3"/>
    <n v="3"/>
    <n v="0"/>
    <n v="1"/>
  </r>
  <r>
    <x v="0"/>
    <x v="0"/>
    <s v="WA"/>
    <x v="3"/>
    <n v="2011"/>
    <n v="2011"/>
    <n v="19332761"/>
    <n v="1"/>
    <x v="0"/>
    <s v="I"/>
    <n v="37"/>
    <n v="37"/>
    <n v="0"/>
    <n v="42"/>
  </r>
  <r>
    <x v="0"/>
    <x v="0"/>
    <s v="WA"/>
    <x v="3"/>
    <n v="2011"/>
    <n v="2011"/>
    <n v="500004624"/>
    <n v="1"/>
    <x v="0"/>
    <s v="I"/>
    <n v="0"/>
    <n v="0"/>
    <n v="0"/>
    <n v="12"/>
  </r>
  <r>
    <x v="0"/>
    <x v="0"/>
    <s v="WA"/>
    <x v="3"/>
    <n v="2011"/>
    <n v="2011"/>
    <n v="17954135"/>
    <n v="3"/>
    <x v="0"/>
    <s v="I"/>
    <n v="92"/>
    <n v="30.666666666666668"/>
    <n v="0"/>
    <n v="52"/>
  </r>
  <r>
    <x v="0"/>
    <x v="1"/>
    <s v="WA"/>
    <x v="3"/>
    <n v="2011"/>
    <n v="2011"/>
    <n v="500128118"/>
    <n v="2"/>
    <x v="1"/>
    <s v="I"/>
    <n v="62"/>
    <n v="31"/>
    <n v="0"/>
    <n v="16"/>
  </r>
  <r>
    <x v="0"/>
    <x v="0"/>
    <s v="WA"/>
    <x v="3"/>
    <n v="2011"/>
    <n v="2011"/>
    <n v="18703497"/>
    <n v="1"/>
    <x v="0"/>
    <s v="I"/>
    <n v="5"/>
    <n v="5"/>
    <n v="0"/>
    <n v="80"/>
  </r>
  <r>
    <x v="0"/>
    <x v="0"/>
    <s v="WA"/>
    <x v="3"/>
    <n v="2011"/>
    <n v="2011"/>
    <n v="18054257"/>
    <n v="1"/>
    <x v="0"/>
    <s v="I"/>
    <n v="6"/>
    <n v="6"/>
    <n v="0"/>
    <n v="230"/>
  </r>
  <r>
    <x v="0"/>
    <x v="0"/>
    <s v="WA"/>
    <x v="3"/>
    <n v="2011"/>
    <n v="2011"/>
    <n v="500212150"/>
    <n v="1"/>
    <x v="0"/>
    <s v="I"/>
    <n v="0"/>
    <n v="0"/>
    <n v="0"/>
    <n v="155"/>
  </r>
  <r>
    <x v="0"/>
    <x v="0"/>
    <s v="WA"/>
    <x v="3"/>
    <n v="2011"/>
    <n v="2011"/>
    <n v="18361949"/>
    <n v="1"/>
    <x v="0"/>
    <s v="I"/>
    <n v="6"/>
    <n v="6"/>
    <n v="0"/>
    <n v="40"/>
  </r>
  <r>
    <x v="0"/>
    <x v="0"/>
    <s v="WA"/>
    <x v="3"/>
    <n v="2011"/>
    <n v="2011"/>
    <n v="427852832"/>
    <n v="1"/>
    <x v="0"/>
    <s v="I"/>
    <n v="7"/>
    <n v="7"/>
    <n v="0"/>
    <n v="237"/>
  </r>
  <r>
    <x v="0"/>
    <x v="0"/>
    <s v="WA"/>
    <x v="3"/>
    <n v="2011"/>
    <n v="2011"/>
    <n v="17184475"/>
    <n v="1"/>
    <x v="0"/>
    <s v="I"/>
    <n v="0"/>
    <n v="0"/>
    <n v="0"/>
    <n v="110"/>
  </r>
  <r>
    <x v="0"/>
    <x v="0"/>
    <s v="WA"/>
    <x v="3"/>
    <n v="2011"/>
    <n v="2011"/>
    <n v="19333436"/>
    <n v="1"/>
    <x v="0"/>
    <s v="I"/>
    <n v="22"/>
    <n v="22"/>
    <n v="0"/>
    <n v="250"/>
  </r>
  <r>
    <x v="0"/>
    <x v="0"/>
    <s v="WA"/>
    <x v="3"/>
    <n v="2011"/>
    <n v="2011"/>
    <n v="18952581"/>
    <n v="1"/>
    <x v="0"/>
    <s v="I"/>
    <n v="26"/>
    <n v="26"/>
    <n v="0"/>
    <n v="30"/>
  </r>
  <r>
    <x v="1"/>
    <x v="1"/>
    <s v="WA"/>
    <x v="3"/>
    <n v="2011"/>
    <n v="2011"/>
    <n v="500048456"/>
    <n v="1"/>
    <x v="1"/>
    <s v="I"/>
    <n v="30"/>
    <n v="30"/>
    <n v="0"/>
    <n v="1"/>
  </r>
  <r>
    <x v="0"/>
    <x v="0"/>
    <s v="WA"/>
    <x v="3"/>
    <n v="2011"/>
    <n v="2011"/>
    <n v="500070546"/>
    <n v="2"/>
    <x v="0"/>
    <s v="I"/>
    <n v="36"/>
    <n v="18"/>
    <n v="0"/>
    <n v="446"/>
  </r>
  <r>
    <x v="0"/>
    <x v="1"/>
    <s v="WA"/>
    <x v="3"/>
    <n v="2011"/>
    <n v="2011"/>
    <n v="14922448"/>
    <n v="1"/>
    <x v="1"/>
    <s v="I"/>
    <n v="21"/>
    <n v="21"/>
    <n v="0"/>
    <n v="11"/>
  </r>
  <r>
    <x v="1"/>
    <x v="0"/>
    <s v="WA"/>
    <x v="3"/>
    <n v="2011"/>
    <n v="2011"/>
    <n v="19866383"/>
    <n v="2"/>
    <x v="0"/>
    <s v="I"/>
    <n v="60"/>
    <n v="30"/>
    <n v="0"/>
    <n v="986"/>
  </r>
  <r>
    <x v="0"/>
    <x v="0"/>
    <s v="WA"/>
    <x v="3"/>
    <n v="2011"/>
    <n v="2011"/>
    <n v="19420460"/>
    <n v="2"/>
    <x v="0"/>
    <s v="I"/>
    <n v="43"/>
    <n v="21.5"/>
    <n v="0"/>
    <n v="70"/>
  </r>
  <r>
    <x v="0"/>
    <x v="0"/>
    <s v="WA"/>
    <x v="3"/>
    <n v="2011"/>
    <n v="2011"/>
    <n v="19609800"/>
    <n v="2"/>
    <x v="0"/>
    <s v="I"/>
    <n v="56"/>
    <n v="28"/>
    <n v="0"/>
    <n v="160"/>
  </r>
  <r>
    <x v="0"/>
    <x v="0"/>
    <s v="WA"/>
    <x v="3"/>
    <n v="2011"/>
    <n v="2011"/>
    <n v="19722363"/>
    <n v="2"/>
    <x v="0"/>
    <s v="I"/>
    <n v="40"/>
    <n v="20"/>
    <n v="0"/>
    <n v="271"/>
  </r>
  <r>
    <x v="0"/>
    <x v="1"/>
    <s v="WA"/>
    <x v="3"/>
    <n v="2011"/>
    <n v="2011"/>
    <n v="500123228"/>
    <n v="1"/>
    <x v="1"/>
    <s v="I"/>
    <n v="0"/>
    <n v="0"/>
    <n v="0"/>
    <n v="12"/>
  </r>
  <r>
    <x v="0"/>
    <x v="0"/>
    <s v="WA"/>
    <x v="3"/>
    <n v="2011"/>
    <n v="2011"/>
    <n v="344476802"/>
    <n v="1"/>
    <x v="0"/>
    <s v="I"/>
    <n v="1"/>
    <n v="1"/>
    <n v="0"/>
    <n v="20"/>
  </r>
  <r>
    <x v="0"/>
    <x v="0"/>
    <s v="WA"/>
    <x v="3"/>
    <n v="2011"/>
    <n v="2011"/>
    <n v="500110785"/>
    <n v="1"/>
    <x v="0"/>
    <s v="I"/>
    <n v="10"/>
    <n v="10"/>
    <n v="0"/>
    <n v="46"/>
  </r>
  <r>
    <x v="0"/>
    <x v="0"/>
    <s v="WA"/>
    <x v="3"/>
    <n v="2011"/>
    <n v="2011"/>
    <n v="19318124"/>
    <n v="1"/>
    <x v="0"/>
    <s v="I"/>
    <n v="14"/>
    <n v="14"/>
    <n v="0"/>
    <n v="439"/>
  </r>
  <r>
    <x v="0"/>
    <x v="0"/>
    <s v="WA"/>
    <x v="3"/>
    <n v="2011"/>
    <n v="2011"/>
    <n v="17035487"/>
    <n v="1"/>
    <x v="0"/>
    <s v="I"/>
    <n v="0"/>
    <n v="0"/>
    <n v="0"/>
    <n v="16"/>
  </r>
  <r>
    <x v="0"/>
    <x v="0"/>
    <s v="WA"/>
    <x v="3"/>
    <n v="2011"/>
    <n v="2011"/>
    <n v="19020941"/>
    <n v="1"/>
    <x v="0"/>
    <s v="I"/>
    <n v="21"/>
    <n v="21"/>
    <n v="0"/>
    <n v="150"/>
  </r>
  <r>
    <x v="0"/>
    <x v="0"/>
    <s v="WA"/>
    <x v="3"/>
    <n v="2011"/>
    <n v="2011"/>
    <n v="18999711"/>
    <n v="1"/>
    <x v="0"/>
    <s v="I"/>
    <n v="0"/>
    <n v="0"/>
    <n v="0"/>
    <n v="167"/>
  </r>
  <r>
    <x v="0"/>
    <x v="0"/>
    <s v="WA"/>
    <x v="3"/>
    <n v="2011"/>
    <n v="2011"/>
    <n v="18332294"/>
    <n v="2"/>
    <x v="0"/>
    <s v="I"/>
    <n v="57"/>
    <n v="28.5"/>
    <n v="0"/>
    <n v="81"/>
  </r>
  <r>
    <x v="0"/>
    <x v="0"/>
    <s v="WA"/>
    <x v="3"/>
    <n v="2011"/>
    <n v="2011"/>
    <n v="18324197"/>
    <n v="1"/>
    <x v="0"/>
    <s v="I"/>
    <n v="15"/>
    <n v="15"/>
    <n v="0"/>
    <n v="40"/>
  </r>
  <r>
    <x v="0"/>
    <x v="1"/>
    <s v="WA"/>
    <x v="3"/>
    <n v="2011"/>
    <n v="2011"/>
    <n v="18072084"/>
    <n v="1"/>
    <x v="1"/>
    <s v="I"/>
    <n v="9"/>
    <n v="9"/>
    <n v="0"/>
    <n v="9"/>
  </r>
  <r>
    <x v="0"/>
    <x v="1"/>
    <s v="WA"/>
    <x v="3"/>
    <n v="2011"/>
    <n v="2011"/>
    <n v="18629135"/>
    <n v="2"/>
    <x v="1"/>
    <s v="I"/>
    <n v="63"/>
    <n v="31.5"/>
    <n v="0"/>
    <n v="10"/>
  </r>
  <r>
    <x v="0"/>
    <x v="0"/>
    <s v="WA"/>
    <x v="3"/>
    <n v="2011"/>
    <n v="2011"/>
    <n v="18656149"/>
    <n v="1"/>
    <x v="0"/>
    <s v="I"/>
    <n v="0"/>
    <n v="0"/>
    <n v="0"/>
    <n v="20"/>
  </r>
  <r>
    <x v="0"/>
    <x v="0"/>
    <s v="WA"/>
    <x v="3"/>
    <n v="2011"/>
    <n v="2011"/>
    <n v="19266505"/>
    <n v="1"/>
    <x v="0"/>
    <s v="I"/>
    <n v="0"/>
    <n v="0"/>
    <n v="0"/>
    <n v="10"/>
  </r>
  <r>
    <x v="0"/>
    <x v="1"/>
    <s v="WA"/>
    <x v="3"/>
    <n v="2011"/>
    <n v="2011"/>
    <n v="500179605"/>
    <n v="1"/>
    <x v="1"/>
    <s v="I"/>
    <n v="29"/>
    <n v="29"/>
    <n v="0"/>
    <n v="1"/>
  </r>
  <r>
    <x v="0"/>
    <x v="0"/>
    <s v="WA"/>
    <x v="3"/>
    <n v="2011"/>
    <n v="2011"/>
    <n v="16309385"/>
    <n v="1"/>
    <x v="0"/>
    <s v="I"/>
    <n v="10"/>
    <n v="10"/>
    <n v="0"/>
    <n v="120"/>
  </r>
  <r>
    <x v="0"/>
    <x v="0"/>
    <s v="WA"/>
    <x v="3"/>
    <n v="2011"/>
    <n v="2011"/>
    <n v="16621779"/>
    <n v="1"/>
    <x v="0"/>
    <s v="I"/>
    <n v="29"/>
    <n v="29"/>
    <n v="0"/>
    <n v="10"/>
  </r>
  <r>
    <x v="0"/>
    <x v="0"/>
    <s v="WA"/>
    <x v="3"/>
    <n v="2011"/>
    <n v="2011"/>
    <n v="16802685"/>
    <n v="1"/>
    <x v="0"/>
    <s v="I"/>
    <n v="8"/>
    <n v="8"/>
    <n v="0"/>
    <n v="26"/>
  </r>
  <r>
    <x v="0"/>
    <x v="0"/>
    <s v="WA"/>
    <x v="3"/>
    <n v="2011"/>
    <n v="2011"/>
    <n v="500170458"/>
    <n v="1"/>
    <x v="0"/>
    <s v="I"/>
    <n v="19"/>
    <n v="19"/>
    <n v="0"/>
    <n v="50"/>
  </r>
  <r>
    <x v="0"/>
    <x v="0"/>
    <s v="WA"/>
    <x v="3"/>
    <n v="2011"/>
    <n v="2011"/>
    <n v="15173919"/>
    <n v="2"/>
    <x v="0"/>
    <s v="I"/>
    <n v="62"/>
    <n v="31"/>
    <n v="0"/>
    <n v="140"/>
  </r>
  <r>
    <x v="0"/>
    <x v="1"/>
    <s v="WA"/>
    <x v="3"/>
    <n v="2011"/>
    <n v="2011"/>
    <n v="404956827"/>
    <n v="1"/>
    <x v="1"/>
    <s v="I"/>
    <n v="21"/>
    <n v="21"/>
    <n v="0"/>
    <n v="49"/>
  </r>
  <r>
    <x v="0"/>
    <x v="0"/>
    <s v="WA"/>
    <x v="3"/>
    <n v="2011"/>
    <n v="2011"/>
    <n v="15145778"/>
    <n v="2"/>
    <x v="0"/>
    <s v="I"/>
    <n v="50"/>
    <n v="25"/>
    <n v="0"/>
    <n v="990"/>
  </r>
  <r>
    <x v="0"/>
    <x v="1"/>
    <s v="WA"/>
    <x v="3"/>
    <n v="2011"/>
    <n v="2011"/>
    <n v="14663177"/>
    <n v="1"/>
    <x v="1"/>
    <s v="I"/>
    <n v="23"/>
    <n v="23"/>
    <n v="0"/>
    <n v="49"/>
  </r>
  <r>
    <x v="0"/>
    <x v="1"/>
    <s v="WA"/>
    <x v="3"/>
    <n v="2011"/>
    <n v="2011"/>
    <n v="500179633"/>
    <n v="1"/>
    <x v="1"/>
    <s v="I"/>
    <n v="24"/>
    <n v="24"/>
    <n v="0"/>
    <n v="22"/>
  </r>
  <r>
    <x v="0"/>
    <x v="0"/>
    <s v="WA"/>
    <x v="3"/>
    <n v="2011"/>
    <n v="2011"/>
    <n v="19382620"/>
    <n v="1"/>
    <x v="0"/>
    <s v="I"/>
    <n v="27"/>
    <n v="27"/>
    <n v="0"/>
    <n v="200"/>
  </r>
  <r>
    <x v="0"/>
    <x v="0"/>
    <s v="WA"/>
    <x v="3"/>
    <n v="2011"/>
    <n v="2011"/>
    <n v="19252400"/>
    <n v="1"/>
    <x v="0"/>
    <s v="I"/>
    <n v="1"/>
    <n v="1"/>
    <n v="0"/>
    <n v="14"/>
  </r>
  <r>
    <x v="0"/>
    <x v="0"/>
    <s v="WA"/>
    <x v="3"/>
    <n v="2011"/>
    <n v="2011"/>
    <n v="19867746"/>
    <n v="1"/>
    <x v="0"/>
    <s v="I"/>
    <n v="0"/>
    <n v="0"/>
    <n v="0"/>
    <n v="271"/>
  </r>
  <r>
    <x v="0"/>
    <x v="0"/>
    <s v="WA"/>
    <x v="3"/>
    <n v="2011"/>
    <n v="2011"/>
    <n v="19542284"/>
    <n v="1"/>
    <x v="0"/>
    <s v="I"/>
    <n v="31"/>
    <n v="31"/>
    <n v="0"/>
    <n v="1"/>
  </r>
  <r>
    <x v="1"/>
    <x v="0"/>
    <s v="WA"/>
    <x v="3"/>
    <n v="2011"/>
    <n v="2012"/>
    <n v="500198476"/>
    <n v="2"/>
    <x v="0"/>
    <s v="I"/>
    <n v="42"/>
    <n v="21"/>
    <n v="0"/>
    <n v="211"/>
  </r>
  <r>
    <x v="0"/>
    <x v="0"/>
    <s v="WA"/>
    <x v="3"/>
    <n v="2011"/>
    <n v="2011"/>
    <n v="19948936"/>
    <n v="1"/>
    <x v="0"/>
    <s v="I"/>
    <n v="4"/>
    <n v="4"/>
    <n v="0"/>
    <n v="250"/>
  </r>
  <r>
    <x v="0"/>
    <x v="0"/>
    <s v="WA"/>
    <x v="3"/>
    <n v="2011"/>
    <n v="2011"/>
    <n v="15987777"/>
    <n v="1"/>
    <x v="0"/>
    <s v="I"/>
    <n v="23"/>
    <n v="23"/>
    <n v="0"/>
    <n v="530"/>
  </r>
  <r>
    <x v="0"/>
    <x v="0"/>
    <s v="WA"/>
    <x v="3"/>
    <n v="2011"/>
    <n v="2011"/>
    <n v="500163438"/>
    <n v="1"/>
    <x v="0"/>
    <s v="I"/>
    <n v="13"/>
    <n v="13"/>
    <n v="0"/>
    <n v="1"/>
  </r>
  <r>
    <x v="0"/>
    <x v="0"/>
    <s v="WA"/>
    <x v="3"/>
    <n v="2011"/>
    <n v="2011"/>
    <n v="17204497"/>
    <n v="1"/>
    <x v="0"/>
    <s v="I"/>
    <n v="28"/>
    <n v="28"/>
    <n v="0"/>
    <n v="70"/>
  </r>
  <r>
    <x v="0"/>
    <x v="0"/>
    <s v="WA"/>
    <x v="3"/>
    <n v="2011"/>
    <n v="2011"/>
    <n v="17763710"/>
    <n v="1"/>
    <x v="0"/>
    <s v="I"/>
    <n v="7"/>
    <n v="7"/>
    <n v="0"/>
    <n v="240"/>
  </r>
  <r>
    <x v="0"/>
    <x v="1"/>
    <s v="WA"/>
    <x v="3"/>
    <n v="2011"/>
    <n v="2011"/>
    <n v="16802134"/>
    <n v="1"/>
    <x v="1"/>
    <s v="I"/>
    <n v="10"/>
    <n v="10"/>
    <n v="0"/>
    <n v="1"/>
  </r>
  <r>
    <x v="0"/>
    <x v="0"/>
    <s v="WA"/>
    <x v="3"/>
    <n v="2011"/>
    <n v="2011"/>
    <n v="15145813"/>
    <n v="1"/>
    <x v="0"/>
    <s v="I"/>
    <n v="27"/>
    <n v="27"/>
    <n v="0"/>
    <n v="14"/>
  </r>
  <r>
    <x v="0"/>
    <x v="0"/>
    <s v="WA"/>
    <x v="3"/>
    <n v="2011"/>
    <n v="2011"/>
    <n v="16490173"/>
    <n v="1"/>
    <x v="0"/>
    <s v="I"/>
    <n v="0"/>
    <n v="0"/>
    <n v="0"/>
    <n v="170"/>
  </r>
  <r>
    <x v="0"/>
    <x v="0"/>
    <s v="WA"/>
    <x v="3"/>
    <n v="2011"/>
    <n v="2011"/>
    <n v="16598663"/>
    <n v="1"/>
    <x v="0"/>
    <s v="I"/>
    <n v="13"/>
    <n v="13"/>
    <n v="0"/>
    <n v="758"/>
  </r>
  <r>
    <x v="0"/>
    <x v="1"/>
    <s v="WA"/>
    <x v="3"/>
    <n v="2011"/>
    <n v="2011"/>
    <n v="500213879"/>
    <n v="1"/>
    <x v="1"/>
    <s v="I"/>
    <n v="15"/>
    <n v="15"/>
    <n v="0"/>
    <n v="92"/>
  </r>
  <r>
    <x v="0"/>
    <x v="0"/>
    <s v="WA"/>
    <x v="3"/>
    <n v="2011"/>
    <n v="2011"/>
    <n v="15327330"/>
    <n v="1"/>
    <x v="0"/>
    <s v="I"/>
    <n v="6"/>
    <n v="6"/>
    <n v="0"/>
    <n v="400"/>
  </r>
  <r>
    <x v="1"/>
    <x v="1"/>
    <s v="WA"/>
    <x v="3"/>
    <n v="2011"/>
    <n v="2011"/>
    <n v="18427204"/>
    <n v="1"/>
    <x v="1"/>
    <s v="I"/>
    <n v="0"/>
    <n v="0"/>
    <n v="0"/>
    <n v="65"/>
  </r>
  <r>
    <x v="0"/>
    <x v="0"/>
    <s v="WA"/>
    <x v="3"/>
    <n v="2011"/>
    <n v="2011"/>
    <n v="19933712"/>
    <n v="1"/>
    <x v="0"/>
    <s v="I"/>
    <n v="30"/>
    <n v="30"/>
    <n v="0"/>
    <n v="1"/>
  </r>
  <r>
    <x v="0"/>
    <x v="0"/>
    <s v="WA"/>
    <x v="3"/>
    <n v="2011"/>
    <n v="2011"/>
    <n v="14939988"/>
    <n v="1"/>
    <x v="0"/>
    <s v="I"/>
    <n v="22"/>
    <n v="22"/>
    <n v="0"/>
    <n v="66"/>
  </r>
  <r>
    <x v="0"/>
    <x v="1"/>
    <s v="WA"/>
    <x v="3"/>
    <n v="2011"/>
    <n v="2011"/>
    <n v="500044707"/>
    <n v="1"/>
    <x v="1"/>
    <s v="I"/>
    <n v="5"/>
    <n v="5"/>
    <n v="0"/>
    <n v="1"/>
  </r>
  <r>
    <x v="0"/>
    <x v="0"/>
    <s v="WA"/>
    <x v="4"/>
    <n v="2012"/>
    <n v="2012"/>
    <n v="18613227"/>
    <n v="3"/>
    <x v="0"/>
    <s v="I"/>
    <n v="88"/>
    <n v="29.333333333333336"/>
    <n v="0"/>
    <n v="170"/>
  </r>
  <r>
    <x v="0"/>
    <x v="0"/>
    <s v="WA"/>
    <x v="3"/>
    <n v="2012"/>
    <n v="2012"/>
    <n v="19943867"/>
    <n v="1"/>
    <x v="0"/>
    <s v="I"/>
    <n v="28"/>
    <n v="28"/>
    <n v="0"/>
    <n v="70"/>
  </r>
  <r>
    <x v="0"/>
    <x v="0"/>
    <s v="WA"/>
    <x v="4"/>
    <n v="2012"/>
    <n v="2012"/>
    <n v="500190832"/>
    <n v="12"/>
    <x v="0"/>
    <s v="I"/>
    <n v="361"/>
    <n v="30.083333333333332"/>
    <n v="0"/>
    <n v="53"/>
  </r>
  <r>
    <x v="0"/>
    <x v="1"/>
    <s v="WA"/>
    <x v="4"/>
    <n v="2012"/>
    <n v="2012"/>
    <n v="500198213"/>
    <n v="2"/>
    <x v="1"/>
    <s v="I"/>
    <n v="57"/>
    <n v="28.5"/>
    <n v="0"/>
    <n v="13"/>
  </r>
  <r>
    <x v="0"/>
    <x v="0"/>
    <s v="WA"/>
    <x v="3"/>
    <n v="2012"/>
    <n v="2012"/>
    <n v="19615947"/>
    <n v="1"/>
    <x v="0"/>
    <s v="I"/>
    <n v="0"/>
    <n v="0"/>
    <n v="0"/>
    <n v="1460"/>
  </r>
  <r>
    <x v="0"/>
    <x v="1"/>
    <s v="WA"/>
    <x v="3"/>
    <n v="2012"/>
    <n v="2012"/>
    <n v="19011408"/>
    <n v="1"/>
    <x v="1"/>
    <s v="I"/>
    <n v="10"/>
    <n v="10"/>
    <n v="0"/>
    <n v="30"/>
  </r>
  <r>
    <x v="0"/>
    <x v="1"/>
    <s v="WA"/>
    <x v="4"/>
    <n v="2012"/>
    <n v="2012"/>
    <n v="500036374"/>
    <n v="1"/>
    <x v="1"/>
    <s v="I"/>
    <n v="32"/>
    <n v="32"/>
    <n v="0"/>
    <n v="30"/>
  </r>
  <r>
    <x v="0"/>
    <x v="0"/>
    <s v="WA"/>
    <x v="4"/>
    <n v="2012"/>
    <n v="2012"/>
    <n v="15355760"/>
    <n v="1"/>
    <x v="0"/>
    <s v="I"/>
    <n v="31"/>
    <n v="31"/>
    <n v="0"/>
    <n v="200"/>
  </r>
  <r>
    <x v="0"/>
    <x v="0"/>
    <s v="WA"/>
    <x v="4"/>
    <n v="2012"/>
    <n v="2012"/>
    <n v="17977183"/>
    <n v="2"/>
    <x v="0"/>
    <s v="I"/>
    <n v="56"/>
    <n v="28"/>
    <n v="0"/>
    <n v="1010"/>
  </r>
  <r>
    <x v="0"/>
    <x v="0"/>
    <s v="WA"/>
    <x v="4"/>
    <n v="2012"/>
    <n v="2012"/>
    <n v="500193635"/>
    <n v="2"/>
    <x v="0"/>
    <s v="I"/>
    <n v="63"/>
    <n v="31.5"/>
    <n v="0"/>
    <n v="467"/>
  </r>
  <r>
    <x v="0"/>
    <x v="1"/>
    <s v="WA"/>
    <x v="4"/>
    <n v="2012"/>
    <n v="2012"/>
    <n v="19003513"/>
    <n v="1"/>
    <x v="1"/>
    <s v="I"/>
    <n v="26"/>
    <n v="26"/>
    <n v="0"/>
    <n v="70"/>
  </r>
  <r>
    <x v="0"/>
    <x v="1"/>
    <s v="WA"/>
    <x v="4"/>
    <n v="2012"/>
    <n v="2012"/>
    <n v="15876479"/>
    <n v="2"/>
    <x v="1"/>
    <s v="I"/>
    <n v="64"/>
    <n v="32"/>
    <n v="0"/>
    <n v="13"/>
  </r>
  <r>
    <x v="0"/>
    <x v="1"/>
    <s v="WA"/>
    <x v="3"/>
    <n v="2012"/>
    <n v="2012"/>
    <n v="19387771"/>
    <n v="1"/>
    <x v="1"/>
    <s v="I"/>
    <n v="8"/>
    <n v="8"/>
    <n v="0"/>
    <n v="21"/>
  </r>
  <r>
    <x v="1"/>
    <x v="0"/>
    <s v="WA"/>
    <x v="4"/>
    <n v="2012"/>
    <n v="2012"/>
    <n v="500268908"/>
    <n v="1"/>
    <x v="0"/>
    <s v="I"/>
    <n v="31"/>
    <n v="31"/>
    <n v="0"/>
    <n v="1"/>
  </r>
  <r>
    <x v="0"/>
    <x v="0"/>
    <s v="WA"/>
    <x v="4"/>
    <n v="2012"/>
    <n v="2012"/>
    <n v="18517257"/>
    <n v="1"/>
    <x v="0"/>
    <s v="I"/>
    <n v="5"/>
    <n v="5"/>
    <n v="0"/>
    <n v="495"/>
  </r>
  <r>
    <x v="0"/>
    <x v="1"/>
    <s v="WA"/>
    <x v="4"/>
    <n v="2012"/>
    <n v="2012"/>
    <n v="500023508"/>
    <n v="4"/>
    <x v="1"/>
    <s v="I"/>
    <n v="119"/>
    <n v="29.75"/>
    <n v="0"/>
    <n v="20"/>
  </r>
  <r>
    <x v="0"/>
    <x v="0"/>
    <s v="WA"/>
    <x v="4"/>
    <n v="2012"/>
    <n v="2012"/>
    <n v="500028048"/>
    <n v="1"/>
    <x v="0"/>
    <s v="I"/>
    <n v="7"/>
    <n v="7"/>
    <n v="0"/>
    <n v="176"/>
  </r>
  <r>
    <x v="0"/>
    <x v="0"/>
    <s v="WA"/>
    <x v="4"/>
    <n v="2012"/>
    <n v="2012"/>
    <n v="500139855"/>
    <n v="12"/>
    <x v="0"/>
    <s v="I"/>
    <n v="363"/>
    <n v="30.25"/>
    <n v="0"/>
    <n v="106"/>
  </r>
  <r>
    <x v="0"/>
    <x v="1"/>
    <s v="WA"/>
    <x v="4"/>
    <n v="2012"/>
    <n v="2012"/>
    <n v="500256199"/>
    <n v="1"/>
    <x v="1"/>
    <s v="I"/>
    <n v="0"/>
    <n v="0"/>
    <n v="0"/>
    <n v="2"/>
  </r>
  <r>
    <x v="0"/>
    <x v="0"/>
    <s v="WA"/>
    <x v="4"/>
    <n v="2012"/>
    <n v="2012"/>
    <n v="500245979"/>
    <n v="2"/>
    <x v="0"/>
    <s v="I"/>
    <n v="58"/>
    <n v="29"/>
    <n v="0"/>
    <n v="2023"/>
  </r>
  <r>
    <x v="0"/>
    <x v="1"/>
    <s v="WA"/>
    <x v="4"/>
    <n v="2012"/>
    <n v="2012"/>
    <n v="500008509"/>
    <n v="1"/>
    <x v="1"/>
    <s v="I"/>
    <n v="0"/>
    <n v="0"/>
    <n v="0"/>
    <n v="39"/>
  </r>
  <r>
    <x v="0"/>
    <x v="0"/>
    <s v="WA"/>
    <x v="4"/>
    <n v="2012"/>
    <n v="2012"/>
    <n v="15177113"/>
    <n v="1"/>
    <x v="0"/>
    <s v="I"/>
    <n v="30"/>
    <n v="30"/>
    <n v="0"/>
    <n v="650"/>
  </r>
  <r>
    <x v="0"/>
    <x v="1"/>
    <s v="WA"/>
    <x v="4"/>
    <n v="2012"/>
    <n v="2012"/>
    <n v="500072678"/>
    <n v="2"/>
    <x v="1"/>
    <s v="I"/>
    <n v="30"/>
    <n v="15"/>
    <n v="0"/>
    <n v="2"/>
  </r>
  <r>
    <x v="0"/>
    <x v="1"/>
    <s v="WA"/>
    <x v="4"/>
    <n v="2012"/>
    <n v="2012"/>
    <n v="374284846"/>
    <n v="1"/>
    <x v="1"/>
    <s v="I"/>
    <n v="33"/>
    <n v="33"/>
    <n v="0"/>
    <n v="79"/>
  </r>
  <r>
    <x v="1"/>
    <x v="1"/>
    <s v="WA"/>
    <x v="4"/>
    <n v="2012"/>
    <n v="2012"/>
    <n v="16824178"/>
    <n v="1"/>
    <x v="1"/>
    <s v="I"/>
    <n v="29"/>
    <n v="29"/>
    <n v="0"/>
    <n v="110"/>
  </r>
  <r>
    <x v="0"/>
    <x v="0"/>
    <s v="WA"/>
    <x v="4"/>
    <n v="2012"/>
    <n v="2012"/>
    <n v="15102666"/>
    <n v="1"/>
    <x v="0"/>
    <s v="I"/>
    <n v="30"/>
    <n v="30"/>
    <n v="0"/>
    <n v="160"/>
  </r>
  <r>
    <x v="0"/>
    <x v="0"/>
    <s v="WA"/>
    <x v="4"/>
    <n v="2012"/>
    <n v="2012"/>
    <n v="15144672"/>
    <n v="12"/>
    <x v="0"/>
    <s v="I"/>
    <n v="365"/>
    <n v="30.416666666666668"/>
    <n v="0"/>
    <n v="190"/>
  </r>
  <r>
    <x v="0"/>
    <x v="0"/>
    <s v="WA"/>
    <x v="4"/>
    <n v="2012"/>
    <n v="2012"/>
    <n v="14825861"/>
    <n v="7"/>
    <x v="0"/>
    <s v="I"/>
    <n v="214"/>
    <n v="30.571428571428573"/>
    <n v="0"/>
    <n v="45"/>
  </r>
  <r>
    <x v="0"/>
    <x v="0"/>
    <s v="WA"/>
    <x v="4"/>
    <n v="2012"/>
    <n v="2012"/>
    <n v="15694926"/>
    <n v="2"/>
    <x v="0"/>
    <s v="I"/>
    <n v="47"/>
    <n v="23.5"/>
    <n v="0"/>
    <n v="38"/>
  </r>
  <r>
    <x v="0"/>
    <x v="0"/>
    <s v="WA"/>
    <x v="4"/>
    <n v="2012"/>
    <n v="2012"/>
    <n v="15701408"/>
    <n v="1"/>
    <x v="0"/>
    <s v="I"/>
    <n v="19"/>
    <n v="19"/>
    <n v="0"/>
    <n v="570"/>
  </r>
  <r>
    <x v="0"/>
    <x v="0"/>
    <s v="WA"/>
    <x v="4"/>
    <n v="2012"/>
    <n v="2012"/>
    <n v="14077536"/>
    <n v="2"/>
    <x v="0"/>
    <s v="I"/>
    <n v="33"/>
    <n v="16.5"/>
    <n v="0"/>
    <n v="1850"/>
  </r>
  <r>
    <x v="0"/>
    <x v="0"/>
    <s v="WA"/>
    <x v="4"/>
    <n v="2012"/>
    <n v="2012"/>
    <n v="15139912"/>
    <n v="2"/>
    <x v="0"/>
    <s v="I"/>
    <n v="59"/>
    <n v="29.5"/>
    <n v="0"/>
    <n v="520"/>
  </r>
  <r>
    <x v="0"/>
    <x v="0"/>
    <s v="WA"/>
    <x v="4"/>
    <n v="2012"/>
    <n v="2012"/>
    <n v="15092524"/>
    <n v="1"/>
    <x v="0"/>
    <s v="I"/>
    <n v="9"/>
    <n v="9"/>
    <n v="0"/>
    <n v="20"/>
  </r>
  <r>
    <x v="0"/>
    <x v="0"/>
    <s v="WA"/>
    <x v="4"/>
    <n v="2012"/>
    <n v="2012"/>
    <n v="15026568"/>
    <n v="2"/>
    <x v="0"/>
    <s v="I"/>
    <n v="63"/>
    <n v="31.5"/>
    <n v="0"/>
    <n v="430"/>
  </r>
  <r>
    <x v="0"/>
    <x v="1"/>
    <s v="WA"/>
    <x v="4"/>
    <n v="2012"/>
    <n v="2012"/>
    <n v="500009266"/>
    <n v="1"/>
    <x v="1"/>
    <s v="I"/>
    <n v="29"/>
    <n v="29"/>
    <n v="0"/>
    <n v="147"/>
  </r>
  <r>
    <x v="0"/>
    <x v="0"/>
    <s v="WA"/>
    <x v="4"/>
    <n v="2012"/>
    <n v="2012"/>
    <n v="500100804"/>
    <n v="1"/>
    <x v="0"/>
    <s v="I"/>
    <n v="12"/>
    <n v="12"/>
    <n v="0"/>
    <n v="140"/>
  </r>
  <r>
    <x v="0"/>
    <x v="0"/>
    <s v="WA"/>
    <x v="4"/>
    <n v="2012"/>
    <n v="2012"/>
    <n v="19937541"/>
    <n v="1"/>
    <x v="0"/>
    <s v="I"/>
    <n v="29"/>
    <n v="29"/>
    <n v="0"/>
    <n v="74"/>
  </r>
  <r>
    <x v="0"/>
    <x v="0"/>
    <s v="WA"/>
    <x v="4"/>
    <n v="2012"/>
    <n v="2012"/>
    <n v="19980508"/>
    <n v="2"/>
    <x v="0"/>
    <s v="I"/>
    <n v="60"/>
    <n v="30"/>
    <n v="0"/>
    <n v="80"/>
  </r>
  <r>
    <x v="0"/>
    <x v="0"/>
    <s v="WA"/>
    <x v="4"/>
    <n v="2012"/>
    <n v="2012"/>
    <n v="500267716"/>
    <n v="1"/>
    <x v="0"/>
    <s v="I"/>
    <n v="28"/>
    <n v="28"/>
    <n v="0"/>
    <n v="760"/>
  </r>
  <r>
    <x v="0"/>
    <x v="1"/>
    <s v="WA"/>
    <x v="4"/>
    <n v="2012"/>
    <n v="2012"/>
    <n v="14676007"/>
    <n v="3"/>
    <x v="1"/>
    <s v="I"/>
    <n v="91"/>
    <n v="30.333333333333332"/>
    <n v="0"/>
    <n v="22"/>
  </r>
  <r>
    <x v="0"/>
    <x v="0"/>
    <s v="WA"/>
    <x v="4"/>
    <n v="2012"/>
    <n v="2012"/>
    <n v="16893712"/>
    <n v="1"/>
    <x v="0"/>
    <s v="I"/>
    <n v="23"/>
    <n v="23"/>
    <n v="0"/>
    <n v="10"/>
  </r>
  <r>
    <x v="0"/>
    <x v="1"/>
    <s v="WA"/>
    <x v="4"/>
    <n v="2012"/>
    <n v="2012"/>
    <n v="500219337"/>
    <n v="3"/>
    <x v="1"/>
    <s v="I"/>
    <n v="91"/>
    <n v="30.333333333333332"/>
    <n v="0"/>
    <n v="18"/>
  </r>
  <r>
    <x v="0"/>
    <x v="0"/>
    <s v="WA"/>
    <x v="4"/>
    <n v="2012"/>
    <n v="2012"/>
    <n v="14153805"/>
    <n v="1"/>
    <x v="0"/>
    <s v="I"/>
    <n v="0"/>
    <n v="0"/>
    <n v="0"/>
    <n v="90"/>
  </r>
  <r>
    <x v="0"/>
    <x v="1"/>
    <s v="WA"/>
    <x v="4"/>
    <n v="2012"/>
    <n v="2012"/>
    <n v="500095376"/>
    <n v="1"/>
    <x v="1"/>
    <s v="I"/>
    <n v="0"/>
    <n v="0"/>
    <n v="0"/>
    <n v="3"/>
  </r>
  <r>
    <x v="0"/>
    <x v="1"/>
    <s v="WA"/>
    <x v="4"/>
    <n v="2012"/>
    <n v="2012"/>
    <n v="19706853"/>
    <n v="2"/>
    <x v="1"/>
    <s v="I"/>
    <n v="59"/>
    <n v="29.5"/>
    <n v="0"/>
    <n v="186"/>
  </r>
  <r>
    <x v="0"/>
    <x v="0"/>
    <s v="WA"/>
    <x v="4"/>
    <n v="2012"/>
    <n v="2012"/>
    <n v="19917329"/>
    <n v="2"/>
    <x v="0"/>
    <s v="I"/>
    <n v="56"/>
    <n v="28"/>
    <n v="0"/>
    <n v="550"/>
  </r>
  <r>
    <x v="0"/>
    <x v="0"/>
    <s v="WA"/>
    <x v="4"/>
    <n v="2012"/>
    <n v="2012"/>
    <n v="17031205"/>
    <n v="1"/>
    <x v="0"/>
    <s v="I"/>
    <n v="0"/>
    <n v="0"/>
    <n v="0"/>
    <n v="541"/>
  </r>
  <r>
    <x v="0"/>
    <x v="0"/>
    <s v="WA"/>
    <x v="4"/>
    <n v="2012"/>
    <n v="2012"/>
    <n v="500186884"/>
    <n v="1"/>
    <x v="0"/>
    <s v="I"/>
    <n v="29"/>
    <n v="29"/>
    <n v="0"/>
    <n v="2"/>
  </r>
  <r>
    <x v="0"/>
    <x v="0"/>
    <s v="WA"/>
    <x v="4"/>
    <n v="2012"/>
    <n v="2012"/>
    <n v="17761352"/>
    <n v="1"/>
    <x v="0"/>
    <s v="I"/>
    <n v="0"/>
    <n v="0"/>
    <n v="0"/>
    <n v="300"/>
  </r>
  <r>
    <x v="0"/>
    <x v="0"/>
    <s v="WA"/>
    <x v="4"/>
    <n v="2012"/>
    <n v="2012"/>
    <n v="18066690"/>
    <n v="1"/>
    <x v="0"/>
    <s v="I"/>
    <n v="30"/>
    <n v="30"/>
    <n v="0"/>
    <n v="20"/>
  </r>
  <r>
    <x v="0"/>
    <x v="1"/>
    <s v="WA"/>
    <x v="4"/>
    <n v="2012"/>
    <n v="2012"/>
    <n v="500195938"/>
    <n v="1"/>
    <x v="1"/>
    <s v="I"/>
    <n v="0"/>
    <n v="0"/>
    <n v="0"/>
    <n v="5"/>
  </r>
  <r>
    <x v="0"/>
    <x v="1"/>
    <s v="WA"/>
    <x v="4"/>
    <n v="2012"/>
    <n v="2012"/>
    <n v="377481627"/>
    <n v="3"/>
    <x v="1"/>
    <s v="I"/>
    <n v="91"/>
    <n v="30.333333333333332"/>
    <n v="0"/>
    <n v="6"/>
  </r>
  <r>
    <x v="0"/>
    <x v="0"/>
    <s v="WA"/>
    <x v="4"/>
    <n v="2012"/>
    <n v="2012"/>
    <n v="15861087"/>
    <n v="1"/>
    <x v="0"/>
    <s v="I"/>
    <n v="28"/>
    <n v="28"/>
    <n v="0"/>
    <n v="3"/>
  </r>
  <r>
    <x v="0"/>
    <x v="1"/>
    <s v="WA"/>
    <x v="4"/>
    <n v="2012"/>
    <n v="2012"/>
    <n v="500084494"/>
    <n v="4"/>
    <x v="1"/>
    <s v="I"/>
    <n v="123"/>
    <n v="30.75"/>
    <n v="0"/>
    <n v="14"/>
  </r>
  <r>
    <x v="1"/>
    <x v="0"/>
    <s v="WA"/>
    <x v="4"/>
    <n v="2012"/>
    <n v="2013"/>
    <n v="17041329"/>
    <n v="12"/>
    <x v="2"/>
    <s v="I"/>
    <n v="366"/>
    <n v="30.5"/>
    <n v="0"/>
    <n v="79005"/>
  </r>
  <r>
    <x v="1"/>
    <x v="0"/>
    <s v="WA"/>
    <x v="4"/>
    <n v="2012"/>
    <n v="2013"/>
    <n v="19962488"/>
    <n v="12"/>
    <x v="2"/>
    <s v="I"/>
    <n v="366"/>
    <n v="30.5"/>
    <n v="0"/>
    <n v="172974"/>
  </r>
  <r>
    <x v="1"/>
    <x v="0"/>
    <s v="WA"/>
    <x v="4"/>
    <n v="2012"/>
    <n v="2013"/>
    <n v="19962500"/>
    <n v="12"/>
    <x v="2"/>
    <s v="I"/>
    <n v="366"/>
    <n v="30.5"/>
    <n v="0"/>
    <n v="348986"/>
  </r>
  <r>
    <x v="0"/>
    <x v="0"/>
    <s v="WA"/>
    <x v="4"/>
    <n v="2012"/>
    <n v="2012"/>
    <n v="500277425"/>
    <n v="1"/>
    <x v="0"/>
    <s v="I"/>
    <n v="0"/>
    <n v="0"/>
    <n v="0"/>
    <n v="70"/>
  </r>
  <r>
    <x v="1"/>
    <x v="0"/>
    <s v="WA"/>
    <x v="4"/>
    <n v="2012"/>
    <n v="2013"/>
    <n v="500122810"/>
    <n v="12"/>
    <x v="2"/>
    <s v="I"/>
    <n v="366"/>
    <n v="30.5"/>
    <n v="0"/>
    <n v="1147136"/>
  </r>
  <r>
    <x v="0"/>
    <x v="0"/>
    <s v="WA"/>
    <x v="4"/>
    <n v="2012"/>
    <n v="2012"/>
    <n v="18110573"/>
    <n v="1"/>
    <x v="0"/>
    <s v="I"/>
    <n v="1"/>
    <n v="1"/>
    <n v="0"/>
    <n v="12"/>
  </r>
  <r>
    <x v="0"/>
    <x v="0"/>
    <s v="WA"/>
    <x v="4"/>
    <n v="2012"/>
    <n v="2012"/>
    <n v="19930617"/>
    <n v="1"/>
    <x v="0"/>
    <s v="I"/>
    <n v="1"/>
    <n v="1"/>
    <n v="0"/>
    <n v="1020"/>
  </r>
  <r>
    <x v="0"/>
    <x v="0"/>
    <s v="WA"/>
    <x v="4"/>
    <n v="2012"/>
    <n v="2012"/>
    <n v="15702246"/>
    <n v="1"/>
    <x v="0"/>
    <s v="I"/>
    <n v="1"/>
    <n v="1"/>
    <n v="0"/>
    <n v="43"/>
  </r>
  <r>
    <x v="0"/>
    <x v="0"/>
    <s v="WA"/>
    <x v="4"/>
    <n v="2012"/>
    <n v="2012"/>
    <n v="16495564"/>
    <n v="1"/>
    <x v="0"/>
    <s v="I"/>
    <n v="30"/>
    <n v="30"/>
    <n v="0"/>
    <n v="10"/>
  </r>
  <r>
    <x v="0"/>
    <x v="0"/>
    <s v="WA"/>
    <x v="4"/>
    <n v="2012"/>
    <n v="2012"/>
    <n v="16297485"/>
    <n v="1"/>
    <x v="0"/>
    <s v="I"/>
    <n v="9"/>
    <n v="9"/>
    <n v="0"/>
    <n v="260"/>
  </r>
  <r>
    <x v="0"/>
    <x v="1"/>
    <s v="WA"/>
    <x v="4"/>
    <n v="2012"/>
    <n v="2012"/>
    <n v="19119400"/>
    <n v="1"/>
    <x v="1"/>
    <s v="I"/>
    <n v="23"/>
    <n v="23"/>
    <n v="0"/>
    <n v="167"/>
  </r>
  <r>
    <x v="0"/>
    <x v="0"/>
    <s v="WA"/>
    <x v="4"/>
    <n v="2012"/>
    <n v="2012"/>
    <n v="500023048"/>
    <n v="1"/>
    <x v="0"/>
    <s v="I"/>
    <n v="22"/>
    <n v="22"/>
    <n v="0"/>
    <n v="183"/>
  </r>
  <r>
    <x v="0"/>
    <x v="0"/>
    <s v="WA"/>
    <x v="4"/>
    <n v="2012"/>
    <n v="2012"/>
    <n v="15139996"/>
    <n v="1"/>
    <x v="0"/>
    <s v="I"/>
    <n v="7"/>
    <n v="7"/>
    <n v="0"/>
    <n v="10"/>
  </r>
  <r>
    <x v="0"/>
    <x v="0"/>
    <s v="WA"/>
    <x v="4"/>
    <n v="2012"/>
    <n v="2012"/>
    <n v="14442539"/>
    <n v="1"/>
    <x v="0"/>
    <s v="I"/>
    <n v="30"/>
    <n v="30"/>
    <n v="0"/>
    <n v="9000"/>
  </r>
  <r>
    <x v="0"/>
    <x v="0"/>
    <s v="WA"/>
    <x v="4"/>
    <n v="2012"/>
    <n v="2012"/>
    <n v="500252372"/>
    <n v="1"/>
    <x v="0"/>
    <s v="I"/>
    <n v="8"/>
    <n v="8"/>
    <n v="0"/>
    <n v="639"/>
  </r>
  <r>
    <x v="0"/>
    <x v="1"/>
    <s v="WA"/>
    <x v="4"/>
    <n v="2012"/>
    <n v="2012"/>
    <n v="14666377"/>
    <n v="1"/>
    <x v="1"/>
    <s v="I"/>
    <n v="1"/>
    <n v="1"/>
    <n v="0"/>
    <n v="2"/>
  </r>
  <r>
    <x v="0"/>
    <x v="0"/>
    <s v="WA"/>
    <x v="4"/>
    <n v="2012"/>
    <n v="2012"/>
    <n v="19947244"/>
    <n v="1"/>
    <x v="0"/>
    <s v="I"/>
    <n v="7"/>
    <n v="7"/>
    <n v="0"/>
    <n v="10"/>
  </r>
  <r>
    <x v="1"/>
    <x v="0"/>
    <s v="WA"/>
    <x v="4"/>
    <n v="2012"/>
    <n v="2012"/>
    <n v="18102281"/>
    <n v="2"/>
    <x v="0"/>
    <s v="I"/>
    <n v="54"/>
    <n v="27"/>
    <n v="0"/>
    <n v="524"/>
  </r>
  <r>
    <x v="0"/>
    <x v="0"/>
    <s v="WA"/>
    <x v="4"/>
    <n v="2012"/>
    <n v="2012"/>
    <n v="16756313"/>
    <n v="1"/>
    <x v="0"/>
    <s v="I"/>
    <n v="28"/>
    <n v="28"/>
    <n v="0"/>
    <n v="66"/>
  </r>
  <r>
    <x v="0"/>
    <x v="1"/>
    <s v="WA"/>
    <x v="4"/>
    <n v="2012"/>
    <n v="2012"/>
    <n v="500221201"/>
    <n v="1"/>
    <x v="1"/>
    <s v="I"/>
    <n v="22"/>
    <n v="22"/>
    <n v="0"/>
    <n v="18"/>
  </r>
  <r>
    <x v="0"/>
    <x v="1"/>
    <s v="WA"/>
    <x v="4"/>
    <n v="2012"/>
    <n v="2012"/>
    <n v="18371138"/>
    <n v="1"/>
    <x v="1"/>
    <s v="I"/>
    <n v="32"/>
    <n v="32"/>
    <n v="0"/>
    <n v="2"/>
  </r>
  <r>
    <x v="0"/>
    <x v="0"/>
    <s v="WA"/>
    <x v="4"/>
    <n v="2012"/>
    <n v="2012"/>
    <n v="19783188"/>
    <n v="1"/>
    <x v="0"/>
    <s v="I"/>
    <n v="31"/>
    <n v="31"/>
    <n v="0"/>
    <n v="23"/>
  </r>
  <r>
    <x v="0"/>
    <x v="1"/>
    <s v="WA"/>
    <x v="4"/>
    <n v="2012"/>
    <n v="2012"/>
    <n v="438998450"/>
    <n v="3"/>
    <x v="1"/>
    <s v="I"/>
    <n v="62"/>
    <n v="20.666666666666664"/>
    <n v="0"/>
    <n v="142"/>
  </r>
  <r>
    <x v="1"/>
    <x v="1"/>
    <s v="WA"/>
    <x v="4"/>
    <n v="2012"/>
    <n v="2012"/>
    <n v="500097090"/>
    <n v="1"/>
    <x v="1"/>
    <s v="I"/>
    <n v="23"/>
    <n v="23"/>
    <n v="0"/>
    <n v="218"/>
  </r>
  <r>
    <x v="1"/>
    <x v="0"/>
    <s v="WA"/>
    <x v="4"/>
    <n v="2012"/>
    <n v="2012"/>
    <n v="16789236"/>
    <n v="1"/>
    <x v="0"/>
    <s v="I"/>
    <n v="28"/>
    <n v="28"/>
    <n v="0"/>
    <n v="10"/>
  </r>
  <r>
    <x v="0"/>
    <x v="0"/>
    <s v="WA"/>
    <x v="4"/>
    <n v="2012"/>
    <n v="2012"/>
    <n v="17451472"/>
    <n v="3"/>
    <x v="0"/>
    <s v="I"/>
    <n v="78"/>
    <n v="26"/>
    <n v="0"/>
    <n v="540"/>
  </r>
  <r>
    <x v="1"/>
    <x v="0"/>
    <s v="WA"/>
    <x v="4"/>
    <n v="2012"/>
    <n v="2012"/>
    <n v="17402957"/>
    <n v="1"/>
    <x v="0"/>
    <s v="I"/>
    <n v="30"/>
    <n v="30"/>
    <n v="0"/>
    <n v="127"/>
  </r>
  <r>
    <x v="0"/>
    <x v="1"/>
    <s v="WA"/>
    <x v="4"/>
    <n v="2012"/>
    <n v="2012"/>
    <n v="17165397"/>
    <n v="2"/>
    <x v="1"/>
    <s v="I"/>
    <n v="40"/>
    <n v="20"/>
    <n v="0"/>
    <n v="57"/>
  </r>
  <r>
    <x v="0"/>
    <x v="0"/>
    <s v="WA"/>
    <x v="4"/>
    <n v="2012"/>
    <n v="2012"/>
    <n v="17165399"/>
    <n v="2"/>
    <x v="0"/>
    <s v="I"/>
    <n v="40"/>
    <n v="20"/>
    <n v="0"/>
    <n v="522"/>
  </r>
  <r>
    <x v="0"/>
    <x v="1"/>
    <s v="WA"/>
    <x v="4"/>
    <n v="2012"/>
    <n v="2012"/>
    <n v="17437332"/>
    <n v="2"/>
    <x v="1"/>
    <s v="I"/>
    <n v="51"/>
    <n v="25.5"/>
    <n v="0"/>
    <n v="62"/>
  </r>
  <r>
    <x v="0"/>
    <x v="1"/>
    <s v="WA"/>
    <x v="4"/>
    <n v="2012"/>
    <n v="2012"/>
    <n v="397872026"/>
    <n v="1"/>
    <x v="1"/>
    <s v="I"/>
    <n v="12"/>
    <n v="12"/>
    <n v="0"/>
    <n v="6"/>
  </r>
  <r>
    <x v="0"/>
    <x v="1"/>
    <s v="WA"/>
    <x v="4"/>
    <n v="2012"/>
    <n v="2012"/>
    <n v="16345566"/>
    <n v="1"/>
    <x v="1"/>
    <s v="I"/>
    <n v="14"/>
    <n v="14"/>
    <n v="0"/>
    <n v="10"/>
  </r>
  <r>
    <x v="0"/>
    <x v="0"/>
    <s v="WA"/>
    <x v="4"/>
    <n v="2012"/>
    <n v="2012"/>
    <n v="500273778"/>
    <n v="1"/>
    <x v="0"/>
    <s v="I"/>
    <n v="14"/>
    <n v="14"/>
    <n v="0"/>
    <n v="1986"/>
  </r>
  <r>
    <x v="0"/>
    <x v="0"/>
    <s v="WA"/>
    <x v="4"/>
    <n v="2012"/>
    <n v="2012"/>
    <n v="15670151"/>
    <n v="1"/>
    <x v="0"/>
    <s v="I"/>
    <n v="0"/>
    <n v="0"/>
    <n v="0"/>
    <n v="5"/>
  </r>
  <r>
    <x v="0"/>
    <x v="1"/>
    <s v="WA"/>
    <x v="4"/>
    <n v="2012"/>
    <n v="2012"/>
    <n v="435110525"/>
    <n v="1"/>
    <x v="1"/>
    <s v="I"/>
    <n v="0"/>
    <n v="0"/>
    <n v="0"/>
    <n v="4"/>
  </r>
  <r>
    <x v="0"/>
    <x v="0"/>
    <s v="WA"/>
    <x v="4"/>
    <n v="2012"/>
    <n v="2012"/>
    <n v="14240827"/>
    <n v="1"/>
    <x v="0"/>
    <s v="I"/>
    <n v="27"/>
    <n v="27"/>
    <n v="0"/>
    <n v="10"/>
  </r>
  <r>
    <x v="0"/>
    <x v="1"/>
    <s v="WA"/>
    <x v="4"/>
    <n v="2012"/>
    <n v="2012"/>
    <n v="14846031"/>
    <n v="2"/>
    <x v="1"/>
    <s v="I"/>
    <n v="31"/>
    <n v="15.5"/>
    <n v="0"/>
    <n v="11"/>
  </r>
  <r>
    <x v="0"/>
    <x v="0"/>
    <s v="WA"/>
    <x v="4"/>
    <n v="2012"/>
    <n v="2012"/>
    <n v="500273111"/>
    <n v="3"/>
    <x v="0"/>
    <s v="I"/>
    <n v="90"/>
    <n v="30"/>
    <n v="0"/>
    <n v="117"/>
  </r>
  <r>
    <x v="0"/>
    <x v="0"/>
    <s v="WA"/>
    <x v="4"/>
    <n v="2012"/>
    <n v="2012"/>
    <n v="16283626"/>
    <n v="1"/>
    <x v="0"/>
    <s v="I"/>
    <n v="20"/>
    <n v="20"/>
    <n v="0"/>
    <n v="240"/>
  </r>
  <r>
    <x v="0"/>
    <x v="1"/>
    <s v="WA"/>
    <x v="4"/>
    <n v="2012"/>
    <n v="2012"/>
    <n v="432172893"/>
    <n v="1"/>
    <x v="1"/>
    <s v="I"/>
    <n v="13"/>
    <n v="13"/>
    <n v="0"/>
    <n v="16"/>
  </r>
  <r>
    <x v="0"/>
    <x v="0"/>
    <s v="WA"/>
    <x v="4"/>
    <n v="2012"/>
    <n v="2012"/>
    <n v="14331373"/>
    <n v="1"/>
    <x v="0"/>
    <s v="I"/>
    <n v="29"/>
    <n v="29"/>
    <n v="0"/>
    <n v="80"/>
  </r>
  <r>
    <x v="0"/>
    <x v="0"/>
    <s v="WA"/>
    <x v="4"/>
    <n v="2012"/>
    <n v="2012"/>
    <n v="19889199"/>
    <n v="1"/>
    <x v="0"/>
    <s v="I"/>
    <n v="29"/>
    <n v="29"/>
    <n v="0"/>
    <n v="10"/>
  </r>
  <r>
    <x v="0"/>
    <x v="0"/>
    <s v="WA"/>
    <x v="4"/>
    <n v="2012"/>
    <n v="2012"/>
    <n v="500217536"/>
    <n v="1"/>
    <x v="0"/>
    <s v="I"/>
    <n v="0"/>
    <n v="0"/>
    <n v="0"/>
    <n v="538"/>
  </r>
  <r>
    <x v="0"/>
    <x v="1"/>
    <s v="WA"/>
    <x v="4"/>
    <n v="2012"/>
    <n v="2012"/>
    <n v="14383263"/>
    <n v="1"/>
    <x v="1"/>
    <s v="I"/>
    <n v="71"/>
    <n v="71"/>
    <n v="0"/>
    <n v="3"/>
  </r>
  <r>
    <x v="0"/>
    <x v="0"/>
    <s v="WA"/>
    <x v="4"/>
    <n v="2012"/>
    <n v="2012"/>
    <n v="19598183"/>
    <n v="1"/>
    <x v="0"/>
    <s v="I"/>
    <n v="0"/>
    <n v="0"/>
    <n v="0"/>
    <n v="330"/>
  </r>
  <r>
    <x v="0"/>
    <x v="1"/>
    <s v="WA"/>
    <x v="4"/>
    <n v="2012"/>
    <n v="2012"/>
    <n v="18913399"/>
    <n v="2"/>
    <x v="1"/>
    <s v="I"/>
    <n v="62"/>
    <n v="31"/>
    <n v="0"/>
    <n v="192"/>
  </r>
  <r>
    <x v="0"/>
    <x v="0"/>
    <s v="WA"/>
    <x v="4"/>
    <n v="2012"/>
    <n v="2012"/>
    <n v="16154469"/>
    <n v="1"/>
    <x v="0"/>
    <s v="I"/>
    <n v="9"/>
    <n v="9"/>
    <n v="0"/>
    <n v="100"/>
  </r>
  <r>
    <x v="0"/>
    <x v="1"/>
    <s v="WA"/>
    <x v="4"/>
    <n v="2012"/>
    <n v="2012"/>
    <n v="500077066"/>
    <n v="1"/>
    <x v="1"/>
    <s v="I"/>
    <n v="8"/>
    <n v="8"/>
    <n v="0"/>
    <n v="1"/>
  </r>
  <r>
    <x v="0"/>
    <x v="0"/>
    <s v="WA"/>
    <x v="4"/>
    <n v="2012"/>
    <n v="2012"/>
    <n v="19973934"/>
    <n v="1"/>
    <x v="0"/>
    <s v="I"/>
    <n v="8"/>
    <n v="8"/>
    <n v="0"/>
    <n v="153"/>
  </r>
  <r>
    <x v="0"/>
    <x v="0"/>
    <s v="WA"/>
    <x v="4"/>
    <n v="2012"/>
    <n v="2012"/>
    <n v="18105242"/>
    <n v="1"/>
    <x v="0"/>
    <s v="I"/>
    <n v="2"/>
    <n v="2"/>
    <n v="0"/>
    <n v="120"/>
  </r>
  <r>
    <x v="0"/>
    <x v="0"/>
    <s v="WA"/>
    <x v="4"/>
    <n v="2012"/>
    <n v="2012"/>
    <n v="500009787"/>
    <n v="1"/>
    <x v="0"/>
    <s v="I"/>
    <n v="20"/>
    <n v="20"/>
    <n v="0"/>
    <n v="86"/>
  </r>
  <r>
    <x v="0"/>
    <x v="0"/>
    <s v="WA"/>
    <x v="4"/>
    <n v="2012"/>
    <n v="2012"/>
    <n v="500072997"/>
    <n v="1"/>
    <x v="0"/>
    <s v="I"/>
    <n v="29"/>
    <n v="29"/>
    <n v="0"/>
    <n v="7"/>
  </r>
  <r>
    <x v="0"/>
    <x v="0"/>
    <s v="WA"/>
    <x v="4"/>
    <n v="2012"/>
    <n v="2012"/>
    <n v="17702630"/>
    <n v="1"/>
    <x v="0"/>
    <s v="I"/>
    <n v="1"/>
    <n v="1"/>
    <n v="0"/>
    <n v="10"/>
  </r>
  <r>
    <x v="0"/>
    <x v="0"/>
    <s v="WA"/>
    <x v="4"/>
    <n v="2012"/>
    <n v="2012"/>
    <n v="17165206"/>
    <n v="1"/>
    <x v="0"/>
    <s v="I"/>
    <n v="8"/>
    <n v="8"/>
    <n v="0"/>
    <n v="60"/>
  </r>
  <r>
    <x v="0"/>
    <x v="0"/>
    <s v="WA"/>
    <x v="4"/>
    <n v="2012"/>
    <n v="2012"/>
    <n v="16993168"/>
    <n v="1"/>
    <x v="0"/>
    <s v="I"/>
    <n v="11"/>
    <n v="11"/>
    <n v="0"/>
    <n v="1"/>
  </r>
  <r>
    <x v="0"/>
    <x v="0"/>
    <s v="WA"/>
    <x v="4"/>
    <n v="2012"/>
    <n v="2012"/>
    <n v="16933688"/>
    <n v="1"/>
    <x v="0"/>
    <s v="I"/>
    <n v="11"/>
    <n v="11"/>
    <n v="0"/>
    <n v="140"/>
  </r>
  <r>
    <x v="0"/>
    <x v="0"/>
    <s v="WA"/>
    <x v="4"/>
    <n v="2012"/>
    <n v="2012"/>
    <n v="15073804"/>
    <n v="1"/>
    <x v="0"/>
    <s v="I"/>
    <n v="0"/>
    <n v="0"/>
    <n v="0"/>
    <n v="33"/>
  </r>
  <r>
    <x v="0"/>
    <x v="0"/>
    <s v="WA"/>
    <x v="4"/>
    <n v="2012"/>
    <n v="2012"/>
    <n v="16300692"/>
    <n v="1"/>
    <x v="0"/>
    <s v="I"/>
    <n v="0"/>
    <n v="0"/>
    <n v="0"/>
    <n v="170"/>
  </r>
  <r>
    <x v="0"/>
    <x v="0"/>
    <s v="WA"/>
    <x v="4"/>
    <n v="2012"/>
    <n v="2012"/>
    <n v="16339683"/>
    <n v="2"/>
    <x v="0"/>
    <s v="I"/>
    <n v="33"/>
    <n v="16.5"/>
    <n v="0"/>
    <n v="77"/>
  </r>
  <r>
    <x v="1"/>
    <x v="1"/>
    <s v="WA"/>
    <x v="4"/>
    <n v="2012"/>
    <n v="2012"/>
    <n v="500133620"/>
    <n v="1"/>
    <x v="1"/>
    <s v="I"/>
    <n v="44"/>
    <n v="44"/>
    <n v="0"/>
    <n v="45"/>
  </r>
  <r>
    <x v="0"/>
    <x v="0"/>
    <s v="WA"/>
    <x v="4"/>
    <n v="2012"/>
    <n v="2012"/>
    <n v="17805133"/>
    <n v="1"/>
    <x v="0"/>
    <s v="I"/>
    <n v="19"/>
    <n v="19"/>
    <n v="0"/>
    <n v="1"/>
  </r>
  <r>
    <x v="0"/>
    <x v="0"/>
    <s v="WA"/>
    <x v="4"/>
    <n v="2012"/>
    <n v="2012"/>
    <n v="15418898"/>
    <n v="1"/>
    <x v="0"/>
    <s v="I"/>
    <n v="22"/>
    <n v="22"/>
    <n v="0"/>
    <n v="377"/>
  </r>
  <r>
    <x v="0"/>
    <x v="0"/>
    <s v="WA"/>
    <x v="4"/>
    <n v="2012"/>
    <n v="2012"/>
    <n v="18935886"/>
    <n v="1"/>
    <x v="0"/>
    <s v="I"/>
    <n v="27"/>
    <n v="27"/>
    <n v="0"/>
    <n v="10"/>
  </r>
  <r>
    <x v="0"/>
    <x v="0"/>
    <s v="WA"/>
    <x v="4"/>
    <n v="2012"/>
    <n v="2012"/>
    <n v="14846033"/>
    <n v="1"/>
    <x v="0"/>
    <s v="I"/>
    <n v="29"/>
    <n v="29"/>
    <n v="0"/>
    <n v="1"/>
  </r>
  <r>
    <x v="0"/>
    <x v="0"/>
    <s v="WA"/>
    <x v="4"/>
    <n v="2012"/>
    <n v="2012"/>
    <n v="14173977"/>
    <n v="2"/>
    <x v="0"/>
    <s v="I"/>
    <n v="59"/>
    <n v="29.5"/>
    <n v="0"/>
    <n v="470"/>
  </r>
  <r>
    <x v="0"/>
    <x v="1"/>
    <s v="WA"/>
    <x v="4"/>
    <n v="2012"/>
    <n v="2012"/>
    <n v="19914141"/>
    <n v="2"/>
    <x v="1"/>
    <s v="I"/>
    <n v="8"/>
    <n v="4"/>
    <n v="0"/>
    <n v="52"/>
  </r>
  <r>
    <x v="0"/>
    <x v="1"/>
    <s v="WA"/>
    <x v="4"/>
    <n v="2012"/>
    <n v="2012"/>
    <n v="19873075"/>
    <n v="2"/>
    <x v="1"/>
    <s v="I"/>
    <n v="75"/>
    <n v="37.5"/>
    <n v="0"/>
    <n v="36"/>
  </r>
  <r>
    <x v="0"/>
    <x v="0"/>
    <s v="WA"/>
    <x v="4"/>
    <n v="2012"/>
    <n v="2012"/>
    <n v="500253377"/>
    <n v="1"/>
    <x v="0"/>
    <s v="I"/>
    <n v="10"/>
    <n v="10"/>
    <n v="0"/>
    <n v="55"/>
  </r>
  <r>
    <x v="0"/>
    <x v="0"/>
    <s v="WA"/>
    <x v="4"/>
    <n v="2012"/>
    <n v="2012"/>
    <n v="500268063"/>
    <n v="1"/>
    <x v="0"/>
    <s v="I"/>
    <n v="12"/>
    <n v="12"/>
    <n v="0"/>
    <n v="232"/>
  </r>
  <r>
    <x v="0"/>
    <x v="0"/>
    <s v="WA"/>
    <x v="4"/>
    <n v="2012"/>
    <n v="2012"/>
    <n v="19412178"/>
    <n v="3"/>
    <x v="0"/>
    <s v="I"/>
    <n v="91"/>
    <n v="30.333333333333332"/>
    <n v="0"/>
    <n v="220"/>
  </r>
  <r>
    <x v="0"/>
    <x v="1"/>
    <s v="WA"/>
    <x v="4"/>
    <n v="2012"/>
    <n v="2012"/>
    <n v="19372399"/>
    <n v="2"/>
    <x v="1"/>
    <s v="I"/>
    <n v="51"/>
    <n v="25.5"/>
    <n v="0"/>
    <n v="25"/>
  </r>
  <r>
    <x v="0"/>
    <x v="0"/>
    <s v="WA"/>
    <x v="4"/>
    <n v="2012"/>
    <n v="2012"/>
    <n v="18941379"/>
    <n v="4"/>
    <x v="0"/>
    <s v="I"/>
    <n v="107"/>
    <n v="26.75"/>
    <n v="0"/>
    <n v="443"/>
  </r>
  <r>
    <x v="0"/>
    <x v="1"/>
    <s v="WA"/>
    <x v="4"/>
    <n v="2012"/>
    <n v="2012"/>
    <n v="500257542"/>
    <n v="2"/>
    <x v="1"/>
    <s v="I"/>
    <n v="65"/>
    <n v="32.5"/>
    <n v="0"/>
    <n v="14"/>
  </r>
  <r>
    <x v="0"/>
    <x v="0"/>
    <s v="WA"/>
    <x v="4"/>
    <n v="2012"/>
    <n v="2012"/>
    <n v="18013619"/>
    <n v="1"/>
    <x v="0"/>
    <s v="I"/>
    <n v="0"/>
    <n v="0"/>
    <n v="0"/>
    <n v="10"/>
  </r>
  <r>
    <x v="0"/>
    <x v="1"/>
    <s v="WA"/>
    <x v="4"/>
    <n v="2012"/>
    <n v="2012"/>
    <n v="440553657"/>
    <n v="1"/>
    <x v="1"/>
    <s v="I"/>
    <n v="6"/>
    <n v="6"/>
    <n v="0"/>
    <n v="11"/>
  </r>
  <r>
    <x v="0"/>
    <x v="0"/>
    <s v="WA"/>
    <x v="4"/>
    <n v="2012"/>
    <n v="2012"/>
    <n v="17412501"/>
    <n v="1"/>
    <x v="0"/>
    <s v="I"/>
    <n v="32"/>
    <n v="32"/>
    <n v="0"/>
    <n v="160"/>
  </r>
  <r>
    <x v="0"/>
    <x v="0"/>
    <s v="WA"/>
    <x v="4"/>
    <n v="2012"/>
    <n v="2012"/>
    <n v="17468339"/>
    <n v="1"/>
    <x v="0"/>
    <s v="I"/>
    <n v="29"/>
    <n v="29"/>
    <n v="0"/>
    <n v="170"/>
  </r>
  <r>
    <x v="0"/>
    <x v="1"/>
    <s v="WA"/>
    <x v="4"/>
    <n v="2012"/>
    <n v="2012"/>
    <n v="500058529"/>
    <n v="1"/>
    <x v="1"/>
    <s v="I"/>
    <n v="0"/>
    <n v="0"/>
    <n v="0"/>
    <n v="7"/>
  </r>
  <r>
    <x v="0"/>
    <x v="0"/>
    <s v="WA"/>
    <x v="4"/>
    <n v="2012"/>
    <n v="2012"/>
    <n v="15330447"/>
    <n v="1"/>
    <x v="0"/>
    <s v="I"/>
    <n v="0"/>
    <n v="0"/>
    <n v="0"/>
    <n v="30"/>
  </r>
  <r>
    <x v="0"/>
    <x v="1"/>
    <s v="WA"/>
    <x v="4"/>
    <n v="2012"/>
    <n v="2012"/>
    <n v="16834140"/>
    <n v="2"/>
    <x v="1"/>
    <s v="I"/>
    <n v="42"/>
    <n v="21"/>
    <n v="0"/>
    <n v="49"/>
  </r>
  <r>
    <x v="0"/>
    <x v="1"/>
    <s v="WA"/>
    <x v="4"/>
    <n v="2012"/>
    <n v="2012"/>
    <n v="500240227"/>
    <n v="1"/>
    <x v="1"/>
    <s v="I"/>
    <n v="11"/>
    <n v="11"/>
    <n v="0"/>
    <n v="2"/>
  </r>
  <r>
    <x v="0"/>
    <x v="1"/>
    <s v="WA"/>
    <x v="4"/>
    <n v="2012"/>
    <n v="2012"/>
    <n v="14062073"/>
    <n v="1"/>
    <x v="1"/>
    <s v="I"/>
    <n v="34"/>
    <n v="34"/>
    <n v="0"/>
    <n v="5"/>
  </r>
  <r>
    <x v="0"/>
    <x v="0"/>
    <s v="WA"/>
    <x v="4"/>
    <n v="2012"/>
    <n v="2012"/>
    <n v="14895146"/>
    <n v="1"/>
    <x v="0"/>
    <s v="I"/>
    <n v="14"/>
    <n v="14"/>
    <n v="0"/>
    <n v="940"/>
  </r>
  <r>
    <x v="0"/>
    <x v="0"/>
    <s v="WA"/>
    <x v="4"/>
    <n v="2012"/>
    <n v="2012"/>
    <n v="14903566"/>
    <n v="2"/>
    <x v="0"/>
    <s v="I"/>
    <n v="41"/>
    <n v="20.5"/>
    <n v="0"/>
    <n v="277"/>
  </r>
  <r>
    <x v="0"/>
    <x v="1"/>
    <s v="WA"/>
    <x v="4"/>
    <n v="2012"/>
    <n v="2012"/>
    <n v="15114792"/>
    <n v="1"/>
    <x v="1"/>
    <s v="I"/>
    <n v="41"/>
    <n v="41"/>
    <n v="0"/>
    <n v="15"/>
  </r>
  <r>
    <x v="0"/>
    <x v="0"/>
    <s v="WA"/>
    <x v="4"/>
    <n v="2012"/>
    <n v="2012"/>
    <n v="15493859"/>
    <n v="1"/>
    <x v="0"/>
    <s v="I"/>
    <n v="18"/>
    <n v="18"/>
    <n v="0"/>
    <n v="190"/>
  </r>
  <r>
    <x v="1"/>
    <x v="1"/>
    <s v="WA"/>
    <x v="4"/>
    <n v="2012"/>
    <n v="2012"/>
    <n v="380764863"/>
    <n v="1"/>
    <x v="1"/>
    <s v="I"/>
    <n v="18"/>
    <n v="18"/>
    <n v="0"/>
    <n v="1"/>
  </r>
  <r>
    <x v="0"/>
    <x v="0"/>
    <s v="WA"/>
    <x v="4"/>
    <n v="2012"/>
    <n v="2012"/>
    <n v="15820167"/>
    <n v="3"/>
    <x v="0"/>
    <s v="I"/>
    <n v="78"/>
    <n v="26"/>
    <n v="0"/>
    <n v="139"/>
  </r>
  <r>
    <x v="0"/>
    <x v="0"/>
    <s v="WA"/>
    <x v="4"/>
    <n v="2012"/>
    <n v="2012"/>
    <n v="500190188"/>
    <n v="1"/>
    <x v="0"/>
    <s v="I"/>
    <n v="10"/>
    <n v="10"/>
    <n v="0"/>
    <n v="100"/>
  </r>
  <r>
    <x v="0"/>
    <x v="1"/>
    <s v="WA"/>
    <x v="4"/>
    <n v="2012"/>
    <n v="2012"/>
    <n v="16121643"/>
    <n v="2"/>
    <x v="1"/>
    <s v="I"/>
    <n v="45"/>
    <n v="22.5"/>
    <n v="0"/>
    <n v="9"/>
  </r>
  <r>
    <x v="0"/>
    <x v="0"/>
    <s v="WA"/>
    <x v="4"/>
    <n v="2012"/>
    <n v="2012"/>
    <n v="14027578"/>
    <n v="1"/>
    <x v="0"/>
    <s v="I"/>
    <n v="22"/>
    <n v="22"/>
    <n v="0"/>
    <n v="120"/>
  </r>
  <r>
    <x v="0"/>
    <x v="1"/>
    <s v="WA"/>
    <x v="4"/>
    <n v="2012"/>
    <n v="2012"/>
    <n v="14176332"/>
    <n v="1"/>
    <x v="1"/>
    <s v="I"/>
    <n v="34"/>
    <n v="34"/>
    <n v="0"/>
    <n v="1"/>
  </r>
  <r>
    <x v="1"/>
    <x v="1"/>
    <s v="WA"/>
    <x v="4"/>
    <n v="2012"/>
    <n v="2012"/>
    <n v="19386651"/>
    <n v="2"/>
    <x v="1"/>
    <s v="I"/>
    <n v="65"/>
    <n v="32.5"/>
    <n v="0"/>
    <n v="2"/>
  </r>
  <r>
    <x v="0"/>
    <x v="1"/>
    <s v="WA"/>
    <x v="4"/>
    <n v="2012"/>
    <n v="2012"/>
    <n v="19978920"/>
    <n v="2"/>
    <x v="1"/>
    <s v="I"/>
    <n v="47"/>
    <n v="23.5"/>
    <n v="0"/>
    <n v="13"/>
  </r>
  <r>
    <x v="0"/>
    <x v="0"/>
    <s v="WA"/>
    <x v="4"/>
    <n v="2012"/>
    <n v="2012"/>
    <n v="19579326"/>
    <n v="3"/>
    <x v="0"/>
    <s v="I"/>
    <n v="66"/>
    <n v="22"/>
    <n v="0"/>
    <n v="180"/>
  </r>
  <r>
    <x v="0"/>
    <x v="0"/>
    <s v="WA"/>
    <x v="4"/>
    <n v="2012"/>
    <n v="2012"/>
    <n v="16756279"/>
    <n v="1"/>
    <x v="0"/>
    <s v="I"/>
    <n v="6"/>
    <n v="6"/>
    <n v="0"/>
    <n v="97"/>
  </r>
  <r>
    <x v="0"/>
    <x v="0"/>
    <s v="WA"/>
    <x v="4"/>
    <n v="2012"/>
    <n v="2012"/>
    <n v="16458043"/>
    <n v="2"/>
    <x v="0"/>
    <s v="I"/>
    <n v="59"/>
    <n v="29.5"/>
    <n v="0"/>
    <n v="129"/>
  </r>
  <r>
    <x v="0"/>
    <x v="1"/>
    <s v="WA"/>
    <x v="4"/>
    <n v="2012"/>
    <n v="2012"/>
    <n v="500129169"/>
    <n v="1"/>
    <x v="1"/>
    <s v="I"/>
    <n v="17"/>
    <n v="17"/>
    <n v="0"/>
    <n v="12"/>
  </r>
  <r>
    <x v="0"/>
    <x v="0"/>
    <s v="WA"/>
    <x v="4"/>
    <n v="2012"/>
    <n v="2012"/>
    <n v="19051370"/>
    <n v="1"/>
    <x v="0"/>
    <s v="I"/>
    <n v="34"/>
    <n v="34"/>
    <n v="0"/>
    <n v="10"/>
  </r>
  <r>
    <x v="0"/>
    <x v="0"/>
    <s v="WA"/>
    <x v="4"/>
    <n v="2012"/>
    <n v="2012"/>
    <n v="19647754"/>
    <n v="1"/>
    <x v="0"/>
    <s v="I"/>
    <n v="5"/>
    <n v="5"/>
    <n v="0"/>
    <n v="1"/>
  </r>
  <r>
    <x v="0"/>
    <x v="0"/>
    <s v="WA"/>
    <x v="4"/>
    <n v="2012"/>
    <n v="2012"/>
    <n v="17919288"/>
    <n v="1"/>
    <x v="0"/>
    <s v="I"/>
    <n v="5"/>
    <n v="5"/>
    <n v="0"/>
    <n v="33"/>
  </r>
  <r>
    <x v="0"/>
    <x v="0"/>
    <s v="WA"/>
    <x v="4"/>
    <n v="2012"/>
    <n v="2012"/>
    <n v="500032477"/>
    <n v="1"/>
    <x v="0"/>
    <s v="I"/>
    <n v="1"/>
    <n v="1"/>
    <n v="0"/>
    <n v="6"/>
  </r>
  <r>
    <x v="0"/>
    <x v="1"/>
    <s v="WA"/>
    <x v="4"/>
    <n v="2012"/>
    <n v="2012"/>
    <n v="500051352"/>
    <n v="3"/>
    <x v="1"/>
    <s v="I"/>
    <n v="66"/>
    <n v="22"/>
    <n v="0"/>
    <n v="14"/>
  </r>
  <r>
    <x v="0"/>
    <x v="0"/>
    <s v="WA"/>
    <x v="4"/>
    <n v="2012"/>
    <n v="2012"/>
    <n v="19464236"/>
    <n v="5"/>
    <x v="0"/>
    <s v="I"/>
    <n v="151"/>
    <n v="30.2"/>
    <n v="0"/>
    <n v="330"/>
  </r>
  <r>
    <x v="0"/>
    <x v="0"/>
    <s v="WA"/>
    <x v="4"/>
    <n v="2012"/>
    <n v="2012"/>
    <n v="19376025"/>
    <n v="2"/>
    <x v="0"/>
    <s v="I"/>
    <n v="42"/>
    <n v="21"/>
    <n v="0"/>
    <n v="1320"/>
  </r>
  <r>
    <x v="0"/>
    <x v="0"/>
    <s v="WA"/>
    <x v="4"/>
    <n v="2012"/>
    <n v="2012"/>
    <n v="18705560"/>
    <n v="1"/>
    <x v="0"/>
    <s v="I"/>
    <n v="0"/>
    <n v="0"/>
    <n v="0"/>
    <n v="50"/>
  </r>
  <r>
    <x v="0"/>
    <x v="0"/>
    <s v="WA"/>
    <x v="4"/>
    <n v="2012"/>
    <n v="2012"/>
    <n v="500196798"/>
    <n v="1"/>
    <x v="0"/>
    <s v="I"/>
    <n v="12"/>
    <n v="12"/>
    <n v="0"/>
    <n v="226"/>
  </r>
  <r>
    <x v="0"/>
    <x v="0"/>
    <s v="WA"/>
    <x v="4"/>
    <n v="2012"/>
    <n v="2012"/>
    <n v="18865283"/>
    <n v="1"/>
    <x v="0"/>
    <s v="I"/>
    <n v="0"/>
    <n v="0"/>
    <n v="0"/>
    <n v="25"/>
  </r>
  <r>
    <x v="0"/>
    <x v="0"/>
    <s v="WA"/>
    <x v="4"/>
    <n v="2012"/>
    <n v="2012"/>
    <n v="18135485"/>
    <n v="1"/>
    <x v="0"/>
    <s v="I"/>
    <n v="23"/>
    <n v="23"/>
    <n v="0"/>
    <n v="100"/>
  </r>
  <r>
    <x v="0"/>
    <x v="1"/>
    <s v="WA"/>
    <x v="4"/>
    <n v="2012"/>
    <n v="2012"/>
    <n v="19016430"/>
    <n v="1"/>
    <x v="1"/>
    <s v="I"/>
    <n v="3"/>
    <n v="3"/>
    <n v="0"/>
    <n v="1"/>
  </r>
  <r>
    <x v="0"/>
    <x v="0"/>
    <s v="WA"/>
    <x v="4"/>
    <n v="2012"/>
    <n v="2012"/>
    <n v="15891830"/>
    <n v="1"/>
    <x v="0"/>
    <s v="I"/>
    <n v="10"/>
    <n v="10"/>
    <n v="0"/>
    <n v="41"/>
  </r>
  <r>
    <x v="0"/>
    <x v="0"/>
    <s v="WA"/>
    <x v="4"/>
    <n v="2012"/>
    <n v="2012"/>
    <n v="18130744"/>
    <n v="1"/>
    <x v="0"/>
    <s v="I"/>
    <n v="11"/>
    <n v="11"/>
    <n v="0"/>
    <n v="20"/>
  </r>
  <r>
    <x v="0"/>
    <x v="0"/>
    <s v="WA"/>
    <x v="4"/>
    <n v="2012"/>
    <n v="2012"/>
    <n v="15621684"/>
    <n v="1"/>
    <x v="0"/>
    <s v="I"/>
    <n v="32"/>
    <n v="32"/>
    <n v="0"/>
    <n v="160"/>
  </r>
  <r>
    <x v="0"/>
    <x v="0"/>
    <s v="WA"/>
    <x v="4"/>
    <n v="2012"/>
    <n v="2012"/>
    <n v="15607620"/>
    <n v="1"/>
    <x v="0"/>
    <s v="I"/>
    <n v="0"/>
    <n v="0"/>
    <n v="0"/>
    <n v="30"/>
  </r>
  <r>
    <x v="0"/>
    <x v="1"/>
    <s v="WA"/>
    <x v="4"/>
    <n v="2012"/>
    <n v="2012"/>
    <n v="500222195"/>
    <n v="1"/>
    <x v="1"/>
    <s v="I"/>
    <n v="1"/>
    <n v="1"/>
    <n v="0"/>
    <n v="3"/>
  </r>
  <r>
    <x v="0"/>
    <x v="0"/>
    <s v="WA"/>
    <x v="4"/>
    <n v="2012"/>
    <n v="2012"/>
    <n v="16998079"/>
    <n v="2"/>
    <x v="0"/>
    <s v="I"/>
    <n v="35"/>
    <n v="17.5"/>
    <n v="0"/>
    <n v="880"/>
  </r>
  <r>
    <x v="0"/>
    <x v="0"/>
    <s v="WA"/>
    <x v="4"/>
    <n v="2012"/>
    <n v="2012"/>
    <n v="15811199"/>
    <n v="2"/>
    <x v="0"/>
    <s v="I"/>
    <n v="60"/>
    <n v="30"/>
    <n v="0"/>
    <n v="4"/>
  </r>
  <r>
    <x v="0"/>
    <x v="1"/>
    <s v="WA"/>
    <x v="4"/>
    <n v="2012"/>
    <n v="2012"/>
    <n v="15208555"/>
    <n v="3"/>
    <x v="1"/>
    <s v="I"/>
    <n v="71"/>
    <n v="23.666666666666664"/>
    <n v="0"/>
    <n v="13"/>
  </r>
  <r>
    <x v="0"/>
    <x v="0"/>
    <s v="WA"/>
    <x v="4"/>
    <n v="2012"/>
    <n v="2012"/>
    <n v="500019423"/>
    <n v="3"/>
    <x v="0"/>
    <s v="I"/>
    <n v="66"/>
    <n v="22"/>
    <n v="0"/>
    <n v="1197"/>
  </r>
  <r>
    <x v="0"/>
    <x v="0"/>
    <s v="WA"/>
    <x v="4"/>
    <n v="2012"/>
    <n v="2012"/>
    <n v="16122550"/>
    <n v="1"/>
    <x v="0"/>
    <s v="I"/>
    <n v="4"/>
    <n v="4"/>
    <n v="0"/>
    <n v="27"/>
  </r>
  <r>
    <x v="0"/>
    <x v="0"/>
    <s v="WA"/>
    <x v="4"/>
    <n v="2012"/>
    <n v="2012"/>
    <n v="406771242"/>
    <n v="2"/>
    <x v="0"/>
    <s v="I"/>
    <n v="54"/>
    <n v="27"/>
    <n v="0"/>
    <n v="157"/>
  </r>
  <r>
    <x v="0"/>
    <x v="0"/>
    <s v="WA"/>
    <x v="4"/>
    <n v="2012"/>
    <n v="2012"/>
    <n v="500247798"/>
    <n v="1"/>
    <x v="0"/>
    <s v="I"/>
    <n v="7"/>
    <n v="7"/>
    <n v="0"/>
    <n v="51"/>
  </r>
  <r>
    <x v="0"/>
    <x v="1"/>
    <s v="WA"/>
    <x v="4"/>
    <n v="2012"/>
    <n v="2012"/>
    <n v="500026608"/>
    <n v="1"/>
    <x v="1"/>
    <s v="I"/>
    <n v="12"/>
    <n v="12"/>
    <n v="0"/>
    <n v="2"/>
  </r>
  <r>
    <x v="0"/>
    <x v="0"/>
    <s v="WA"/>
    <x v="4"/>
    <n v="2012"/>
    <n v="2012"/>
    <n v="14190522"/>
    <n v="1"/>
    <x v="0"/>
    <s v="I"/>
    <n v="0"/>
    <n v="0"/>
    <n v="0"/>
    <n v="77"/>
  </r>
  <r>
    <x v="0"/>
    <x v="0"/>
    <s v="WA"/>
    <x v="4"/>
    <n v="2012"/>
    <n v="2012"/>
    <n v="17659054"/>
    <n v="2"/>
    <x v="0"/>
    <s v="I"/>
    <n v="45"/>
    <n v="22.5"/>
    <n v="0"/>
    <n v="398"/>
  </r>
  <r>
    <x v="0"/>
    <x v="0"/>
    <s v="WA"/>
    <x v="4"/>
    <n v="2012"/>
    <n v="2012"/>
    <n v="500017534"/>
    <n v="1"/>
    <x v="0"/>
    <s v="I"/>
    <n v="4"/>
    <n v="4"/>
    <n v="0"/>
    <n v="42"/>
  </r>
  <r>
    <x v="0"/>
    <x v="0"/>
    <s v="WA"/>
    <x v="4"/>
    <n v="2012"/>
    <n v="2012"/>
    <n v="15198724"/>
    <n v="1"/>
    <x v="0"/>
    <s v="I"/>
    <n v="0"/>
    <n v="0"/>
    <n v="0"/>
    <n v="2"/>
  </r>
  <r>
    <x v="0"/>
    <x v="0"/>
    <s v="WA"/>
    <x v="4"/>
    <n v="2012"/>
    <n v="2012"/>
    <n v="500245148"/>
    <n v="1"/>
    <x v="0"/>
    <s v="I"/>
    <n v="2"/>
    <n v="2"/>
    <n v="0"/>
    <n v="7"/>
  </r>
  <r>
    <x v="0"/>
    <x v="0"/>
    <s v="WA"/>
    <x v="4"/>
    <n v="2012"/>
    <n v="2012"/>
    <n v="19322277"/>
    <n v="2"/>
    <x v="0"/>
    <s v="I"/>
    <n v="47"/>
    <n v="23.5"/>
    <n v="0"/>
    <n v="30"/>
  </r>
  <r>
    <x v="0"/>
    <x v="0"/>
    <s v="WA"/>
    <x v="4"/>
    <n v="2012"/>
    <n v="2012"/>
    <n v="19137790"/>
    <n v="1"/>
    <x v="0"/>
    <s v="I"/>
    <n v="4"/>
    <n v="4"/>
    <n v="0"/>
    <n v="7"/>
  </r>
  <r>
    <x v="0"/>
    <x v="0"/>
    <s v="WA"/>
    <x v="4"/>
    <n v="2012"/>
    <n v="2012"/>
    <n v="500274589"/>
    <n v="1"/>
    <x v="0"/>
    <s v="I"/>
    <n v="29"/>
    <n v="29"/>
    <n v="0"/>
    <n v="54"/>
  </r>
  <r>
    <x v="0"/>
    <x v="0"/>
    <s v="WA"/>
    <x v="4"/>
    <n v="2012"/>
    <n v="2012"/>
    <n v="19331896"/>
    <n v="1"/>
    <x v="0"/>
    <s v="I"/>
    <n v="31"/>
    <n v="31"/>
    <n v="0"/>
    <n v="183"/>
  </r>
  <r>
    <x v="0"/>
    <x v="1"/>
    <s v="WA"/>
    <x v="4"/>
    <n v="2012"/>
    <n v="2012"/>
    <n v="18616468"/>
    <n v="1"/>
    <x v="1"/>
    <s v="I"/>
    <n v="22"/>
    <n v="22"/>
    <n v="0"/>
    <n v="10"/>
  </r>
  <r>
    <x v="0"/>
    <x v="0"/>
    <s v="WA"/>
    <x v="4"/>
    <n v="2012"/>
    <n v="2012"/>
    <n v="500156344"/>
    <n v="1"/>
    <x v="0"/>
    <s v="I"/>
    <n v="21"/>
    <n v="21"/>
    <n v="0"/>
    <n v="43"/>
  </r>
  <r>
    <x v="0"/>
    <x v="0"/>
    <s v="WA"/>
    <x v="4"/>
    <n v="2012"/>
    <n v="2012"/>
    <n v="19037068"/>
    <n v="1"/>
    <x v="0"/>
    <s v="I"/>
    <n v="28"/>
    <n v="28"/>
    <n v="0"/>
    <n v="1"/>
  </r>
  <r>
    <x v="0"/>
    <x v="0"/>
    <s v="WA"/>
    <x v="4"/>
    <n v="2012"/>
    <n v="2012"/>
    <n v="500249468"/>
    <n v="1"/>
    <x v="0"/>
    <s v="I"/>
    <n v="20"/>
    <n v="20"/>
    <n v="0"/>
    <n v="387"/>
  </r>
  <r>
    <x v="0"/>
    <x v="0"/>
    <s v="WA"/>
    <x v="4"/>
    <n v="2012"/>
    <n v="2012"/>
    <n v="500179998"/>
    <n v="2"/>
    <x v="0"/>
    <s v="I"/>
    <n v="59"/>
    <n v="29.5"/>
    <n v="0"/>
    <n v="20"/>
  </r>
  <r>
    <x v="0"/>
    <x v="0"/>
    <s v="WA"/>
    <x v="4"/>
    <n v="2012"/>
    <n v="2012"/>
    <n v="436579229"/>
    <n v="2"/>
    <x v="0"/>
    <s v="I"/>
    <n v="48"/>
    <n v="24"/>
    <n v="0"/>
    <n v="180"/>
  </r>
  <r>
    <x v="0"/>
    <x v="0"/>
    <s v="WA"/>
    <x v="4"/>
    <n v="2012"/>
    <n v="2012"/>
    <n v="19788636"/>
    <n v="1"/>
    <x v="0"/>
    <s v="I"/>
    <n v="3"/>
    <n v="3"/>
    <n v="0"/>
    <n v="8"/>
  </r>
  <r>
    <x v="0"/>
    <x v="0"/>
    <s v="WA"/>
    <x v="4"/>
    <n v="2012"/>
    <n v="2012"/>
    <n v="19790349"/>
    <n v="1"/>
    <x v="0"/>
    <s v="I"/>
    <n v="2"/>
    <n v="2"/>
    <n v="0"/>
    <n v="4"/>
  </r>
  <r>
    <x v="0"/>
    <x v="1"/>
    <s v="WA"/>
    <x v="4"/>
    <n v="2012"/>
    <n v="2012"/>
    <n v="500010246"/>
    <n v="4"/>
    <x v="1"/>
    <s v="I"/>
    <n v="116"/>
    <n v="29"/>
    <n v="0"/>
    <n v="40"/>
  </r>
  <r>
    <x v="0"/>
    <x v="1"/>
    <s v="WA"/>
    <x v="4"/>
    <n v="2012"/>
    <n v="2012"/>
    <n v="500012134"/>
    <n v="1"/>
    <x v="1"/>
    <s v="I"/>
    <n v="0"/>
    <n v="0"/>
    <n v="0"/>
    <n v="17"/>
  </r>
  <r>
    <x v="0"/>
    <x v="0"/>
    <s v="WA"/>
    <x v="4"/>
    <n v="2012"/>
    <n v="2012"/>
    <n v="18963518"/>
    <n v="1"/>
    <x v="0"/>
    <s v="I"/>
    <n v="0"/>
    <n v="0"/>
    <n v="0"/>
    <n v="3"/>
  </r>
  <r>
    <x v="0"/>
    <x v="0"/>
    <s v="WA"/>
    <x v="4"/>
    <n v="2012"/>
    <n v="2012"/>
    <n v="17912748"/>
    <n v="1"/>
    <x v="0"/>
    <s v="I"/>
    <n v="6"/>
    <n v="6"/>
    <n v="0"/>
    <n v="11"/>
  </r>
  <r>
    <x v="0"/>
    <x v="0"/>
    <s v="WA"/>
    <x v="4"/>
    <n v="2012"/>
    <n v="2012"/>
    <n v="17914382"/>
    <n v="1"/>
    <x v="0"/>
    <s v="I"/>
    <n v="14"/>
    <n v="14"/>
    <n v="0"/>
    <n v="197"/>
  </r>
  <r>
    <x v="0"/>
    <x v="1"/>
    <s v="WA"/>
    <x v="4"/>
    <n v="2012"/>
    <n v="2012"/>
    <n v="500041072"/>
    <n v="1"/>
    <x v="1"/>
    <s v="I"/>
    <n v="0"/>
    <n v="0"/>
    <n v="0"/>
    <n v="4"/>
  </r>
  <r>
    <x v="0"/>
    <x v="0"/>
    <s v="WA"/>
    <x v="4"/>
    <n v="2012"/>
    <n v="2012"/>
    <n v="16499787"/>
    <n v="1"/>
    <x v="0"/>
    <s v="I"/>
    <n v="36"/>
    <n v="36"/>
    <n v="0"/>
    <n v="200"/>
  </r>
  <r>
    <x v="0"/>
    <x v="0"/>
    <s v="WA"/>
    <x v="4"/>
    <n v="2012"/>
    <n v="2012"/>
    <n v="500190980"/>
    <n v="1"/>
    <x v="0"/>
    <s v="I"/>
    <n v="24"/>
    <n v="24"/>
    <n v="0"/>
    <n v="106"/>
  </r>
  <r>
    <x v="0"/>
    <x v="0"/>
    <s v="WA"/>
    <x v="4"/>
    <n v="2012"/>
    <n v="2012"/>
    <n v="16195941"/>
    <n v="3"/>
    <x v="0"/>
    <s v="I"/>
    <n v="94"/>
    <n v="31.333333333333332"/>
    <n v="0"/>
    <n v="570"/>
  </r>
  <r>
    <x v="0"/>
    <x v="0"/>
    <s v="WA"/>
    <x v="4"/>
    <n v="2012"/>
    <n v="2012"/>
    <n v="15982365"/>
    <n v="1"/>
    <x v="0"/>
    <s v="I"/>
    <n v="30"/>
    <n v="30"/>
    <n v="0"/>
    <n v="10"/>
  </r>
  <r>
    <x v="0"/>
    <x v="0"/>
    <s v="WA"/>
    <x v="4"/>
    <n v="2012"/>
    <n v="2012"/>
    <n v="500248162"/>
    <n v="1"/>
    <x v="0"/>
    <s v="I"/>
    <n v="15"/>
    <n v="15"/>
    <n v="0"/>
    <n v="53"/>
  </r>
  <r>
    <x v="0"/>
    <x v="1"/>
    <s v="WA"/>
    <x v="4"/>
    <n v="2012"/>
    <n v="2012"/>
    <n v="16606399"/>
    <n v="5"/>
    <x v="1"/>
    <s v="I"/>
    <n v="134"/>
    <n v="26.8"/>
    <n v="0"/>
    <n v="10"/>
  </r>
  <r>
    <x v="0"/>
    <x v="1"/>
    <s v="WA"/>
    <x v="4"/>
    <n v="2012"/>
    <n v="2012"/>
    <n v="16085193"/>
    <n v="5"/>
    <x v="1"/>
    <s v="I"/>
    <n v="133"/>
    <n v="26.6"/>
    <n v="0"/>
    <n v="27"/>
  </r>
  <r>
    <x v="0"/>
    <x v="1"/>
    <s v="WA"/>
    <x v="4"/>
    <n v="2012"/>
    <n v="2012"/>
    <n v="16333846"/>
    <n v="1"/>
    <x v="1"/>
    <s v="I"/>
    <n v="32"/>
    <n v="32"/>
    <n v="0"/>
    <n v="1"/>
  </r>
  <r>
    <x v="0"/>
    <x v="0"/>
    <s v="WA"/>
    <x v="4"/>
    <n v="2012"/>
    <n v="2012"/>
    <n v="17489971"/>
    <n v="2"/>
    <x v="0"/>
    <s v="I"/>
    <n v="44"/>
    <n v="22"/>
    <n v="0"/>
    <n v="314"/>
  </r>
  <r>
    <x v="0"/>
    <x v="0"/>
    <s v="WA"/>
    <x v="4"/>
    <n v="2012"/>
    <n v="2012"/>
    <n v="16307311"/>
    <n v="1"/>
    <x v="0"/>
    <s v="I"/>
    <n v="30"/>
    <n v="30"/>
    <n v="0"/>
    <n v="632"/>
  </r>
  <r>
    <x v="0"/>
    <x v="0"/>
    <s v="WA"/>
    <x v="4"/>
    <n v="2012"/>
    <n v="2012"/>
    <n v="19783838"/>
    <n v="1"/>
    <x v="0"/>
    <s v="I"/>
    <n v="9"/>
    <n v="9"/>
    <n v="0"/>
    <n v="164"/>
  </r>
  <r>
    <x v="0"/>
    <x v="1"/>
    <s v="WA"/>
    <x v="4"/>
    <n v="2012"/>
    <n v="2012"/>
    <n v="446343718"/>
    <n v="1"/>
    <x v="1"/>
    <s v="I"/>
    <n v="11"/>
    <n v="11"/>
    <n v="0"/>
    <n v="5"/>
  </r>
  <r>
    <x v="0"/>
    <x v="0"/>
    <s v="WA"/>
    <x v="4"/>
    <n v="2012"/>
    <n v="2012"/>
    <n v="500037385"/>
    <n v="1"/>
    <x v="0"/>
    <s v="I"/>
    <n v="30"/>
    <n v="30"/>
    <n v="0"/>
    <n v="1"/>
  </r>
  <r>
    <x v="0"/>
    <x v="0"/>
    <s v="WA"/>
    <x v="4"/>
    <n v="2012"/>
    <n v="2012"/>
    <n v="16122316"/>
    <n v="1"/>
    <x v="0"/>
    <s v="I"/>
    <n v="28"/>
    <n v="28"/>
    <n v="0"/>
    <n v="4"/>
  </r>
  <r>
    <x v="1"/>
    <x v="0"/>
    <s v="WA"/>
    <x v="4"/>
    <n v="2012"/>
    <n v="2012"/>
    <n v="396230404"/>
    <n v="1"/>
    <x v="0"/>
    <s v="I"/>
    <n v="14"/>
    <n v="14"/>
    <n v="0"/>
    <n v="10"/>
  </r>
  <r>
    <x v="0"/>
    <x v="0"/>
    <s v="WA"/>
    <x v="4"/>
    <n v="2012"/>
    <n v="2012"/>
    <n v="16347553"/>
    <n v="1"/>
    <x v="0"/>
    <s v="I"/>
    <n v="12"/>
    <n v="12"/>
    <n v="0"/>
    <n v="1"/>
  </r>
  <r>
    <x v="0"/>
    <x v="1"/>
    <s v="WA"/>
    <x v="4"/>
    <n v="2012"/>
    <n v="2012"/>
    <n v="500186558"/>
    <n v="1"/>
    <x v="1"/>
    <s v="I"/>
    <n v="12"/>
    <n v="12"/>
    <n v="0"/>
    <n v="8"/>
  </r>
  <r>
    <x v="0"/>
    <x v="0"/>
    <s v="WA"/>
    <x v="4"/>
    <n v="2012"/>
    <n v="2012"/>
    <n v="15605855"/>
    <n v="1"/>
    <x v="0"/>
    <s v="I"/>
    <n v="13"/>
    <n v="13"/>
    <n v="0"/>
    <n v="120"/>
  </r>
  <r>
    <x v="0"/>
    <x v="0"/>
    <s v="WA"/>
    <x v="4"/>
    <n v="2012"/>
    <n v="2012"/>
    <n v="15749980"/>
    <n v="1"/>
    <x v="0"/>
    <s v="I"/>
    <n v="0"/>
    <n v="0"/>
    <n v="0"/>
    <n v="100"/>
  </r>
  <r>
    <x v="0"/>
    <x v="1"/>
    <s v="WA"/>
    <x v="4"/>
    <n v="2012"/>
    <n v="2012"/>
    <n v="15173894"/>
    <n v="4"/>
    <x v="1"/>
    <s v="I"/>
    <n v="111"/>
    <n v="27.75"/>
    <n v="0"/>
    <n v="28"/>
  </r>
  <r>
    <x v="0"/>
    <x v="1"/>
    <s v="WA"/>
    <x v="4"/>
    <n v="2012"/>
    <n v="2012"/>
    <n v="14878769"/>
    <n v="2"/>
    <x v="1"/>
    <s v="I"/>
    <n v="58"/>
    <n v="29"/>
    <n v="0"/>
    <n v="4"/>
  </r>
  <r>
    <x v="0"/>
    <x v="1"/>
    <s v="WA"/>
    <x v="4"/>
    <n v="2012"/>
    <n v="2012"/>
    <n v="15817348"/>
    <n v="1"/>
    <x v="1"/>
    <s v="I"/>
    <n v="17"/>
    <n v="17"/>
    <n v="0"/>
    <n v="3"/>
  </r>
  <r>
    <x v="0"/>
    <x v="0"/>
    <s v="WA"/>
    <x v="4"/>
    <n v="2012"/>
    <n v="2012"/>
    <n v="14898024"/>
    <n v="1"/>
    <x v="0"/>
    <s v="I"/>
    <n v="21"/>
    <n v="21"/>
    <n v="0"/>
    <n v="1400"/>
  </r>
  <r>
    <x v="0"/>
    <x v="0"/>
    <s v="WA"/>
    <x v="4"/>
    <n v="2012"/>
    <n v="2012"/>
    <n v="16121241"/>
    <n v="1"/>
    <x v="0"/>
    <s v="I"/>
    <n v="13"/>
    <n v="13"/>
    <n v="0"/>
    <n v="48"/>
  </r>
  <r>
    <x v="0"/>
    <x v="1"/>
    <s v="WA"/>
    <x v="4"/>
    <n v="2012"/>
    <n v="2012"/>
    <n v="500234188"/>
    <n v="1"/>
    <x v="1"/>
    <s v="I"/>
    <n v="27"/>
    <n v="27"/>
    <n v="0"/>
    <n v="2"/>
  </r>
  <r>
    <x v="1"/>
    <x v="0"/>
    <s v="WA"/>
    <x v="4"/>
    <n v="2012"/>
    <n v="2012"/>
    <n v="500141347"/>
    <n v="5"/>
    <x v="0"/>
    <s v="I"/>
    <n v="153"/>
    <n v="30.6"/>
    <n v="0"/>
    <n v="43"/>
  </r>
  <r>
    <x v="0"/>
    <x v="0"/>
    <s v="WA"/>
    <x v="4"/>
    <n v="2012"/>
    <n v="2012"/>
    <n v="14441809"/>
    <n v="1"/>
    <x v="0"/>
    <s v="I"/>
    <n v="14"/>
    <n v="14"/>
    <n v="0"/>
    <n v="304"/>
  </r>
  <r>
    <x v="0"/>
    <x v="1"/>
    <s v="WA"/>
    <x v="4"/>
    <n v="2012"/>
    <n v="2012"/>
    <n v="500016555"/>
    <n v="1"/>
    <x v="1"/>
    <s v="I"/>
    <n v="11"/>
    <n v="11"/>
    <n v="0"/>
    <n v="2"/>
  </r>
  <r>
    <x v="0"/>
    <x v="0"/>
    <s v="WA"/>
    <x v="4"/>
    <n v="2012"/>
    <n v="2012"/>
    <n v="19542366"/>
    <n v="3"/>
    <x v="0"/>
    <s v="I"/>
    <n v="69"/>
    <n v="23"/>
    <n v="0"/>
    <n v="321"/>
  </r>
  <r>
    <x v="0"/>
    <x v="0"/>
    <s v="WA"/>
    <x v="4"/>
    <n v="2012"/>
    <n v="2012"/>
    <n v="17754210"/>
    <n v="1"/>
    <x v="0"/>
    <s v="I"/>
    <n v="1"/>
    <n v="1"/>
    <n v="0"/>
    <n v="170"/>
  </r>
  <r>
    <x v="0"/>
    <x v="0"/>
    <s v="WA"/>
    <x v="4"/>
    <n v="2012"/>
    <n v="2012"/>
    <n v="18219673"/>
    <n v="1"/>
    <x v="0"/>
    <s v="I"/>
    <n v="2"/>
    <n v="2"/>
    <n v="0"/>
    <n v="2"/>
  </r>
  <r>
    <x v="0"/>
    <x v="0"/>
    <s v="WA"/>
    <x v="4"/>
    <n v="2012"/>
    <n v="2012"/>
    <n v="17324645"/>
    <n v="2"/>
    <x v="0"/>
    <s v="I"/>
    <n v="61"/>
    <n v="30.5"/>
    <n v="0"/>
    <n v="131"/>
  </r>
  <r>
    <x v="0"/>
    <x v="1"/>
    <s v="WA"/>
    <x v="4"/>
    <n v="2012"/>
    <n v="2012"/>
    <n v="18516642"/>
    <n v="1"/>
    <x v="1"/>
    <s v="I"/>
    <n v="7"/>
    <n v="7"/>
    <n v="0"/>
    <n v="4"/>
  </r>
  <r>
    <x v="0"/>
    <x v="0"/>
    <s v="WA"/>
    <x v="4"/>
    <n v="2012"/>
    <n v="2012"/>
    <n v="19022967"/>
    <n v="1"/>
    <x v="0"/>
    <s v="I"/>
    <n v="20"/>
    <n v="20"/>
    <n v="0"/>
    <n v="450"/>
  </r>
  <r>
    <x v="0"/>
    <x v="1"/>
    <s v="WA"/>
    <x v="4"/>
    <n v="2012"/>
    <n v="2012"/>
    <n v="444268808"/>
    <n v="1"/>
    <x v="1"/>
    <s v="I"/>
    <n v="13"/>
    <n v="13"/>
    <n v="0"/>
    <n v="6"/>
  </r>
  <r>
    <x v="0"/>
    <x v="0"/>
    <s v="WA"/>
    <x v="4"/>
    <n v="2012"/>
    <n v="2012"/>
    <n v="18811742"/>
    <n v="1"/>
    <x v="0"/>
    <s v="I"/>
    <n v="2"/>
    <n v="2"/>
    <n v="0"/>
    <n v="7"/>
  </r>
  <r>
    <x v="0"/>
    <x v="0"/>
    <s v="WA"/>
    <x v="4"/>
    <n v="2012"/>
    <n v="2012"/>
    <n v="19784499"/>
    <n v="1"/>
    <x v="0"/>
    <s v="I"/>
    <n v="1"/>
    <n v="1"/>
    <n v="0"/>
    <n v="1"/>
  </r>
  <r>
    <x v="0"/>
    <x v="1"/>
    <s v="WA"/>
    <x v="4"/>
    <n v="2012"/>
    <n v="2012"/>
    <n v="15877213"/>
    <n v="1"/>
    <x v="1"/>
    <s v="I"/>
    <n v="17"/>
    <n v="17"/>
    <n v="0"/>
    <n v="4"/>
  </r>
  <r>
    <x v="0"/>
    <x v="0"/>
    <s v="WA"/>
    <x v="4"/>
    <n v="2012"/>
    <n v="2012"/>
    <n v="500204639"/>
    <n v="1"/>
    <x v="0"/>
    <s v="I"/>
    <n v="0"/>
    <n v="0"/>
    <n v="0"/>
    <n v="22"/>
  </r>
  <r>
    <x v="0"/>
    <x v="1"/>
    <s v="WA"/>
    <x v="4"/>
    <n v="2012"/>
    <n v="2012"/>
    <n v="382665680"/>
    <n v="2"/>
    <x v="1"/>
    <s v="I"/>
    <n v="40"/>
    <n v="20"/>
    <n v="0"/>
    <n v="14"/>
  </r>
  <r>
    <x v="0"/>
    <x v="0"/>
    <s v="WA"/>
    <x v="4"/>
    <n v="2012"/>
    <n v="2012"/>
    <n v="500172542"/>
    <n v="1"/>
    <x v="0"/>
    <s v="I"/>
    <n v="4"/>
    <n v="4"/>
    <n v="0"/>
    <n v="168"/>
  </r>
  <r>
    <x v="0"/>
    <x v="0"/>
    <s v="WA"/>
    <x v="4"/>
    <n v="2012"/>
    <n v="2012"/>
    <n v="17000842"/>
    <n v="4"/>
    <x v="0"/>
    <s v="I"/>
    <n v="120"/>
    <n v="30"/>
    <n v="0"/>
    <n v="630"/>
  </r>
  <r>
    <x v="0"/>
    <x v="0"/>
    <s v="WA"/>
    <x v="4"/>
    <n v="2012"/>
    <n v="2012"/>
    <n v="15941796"/>
    <n v="1"/>
    <x v="0"/>
    <s v="I"/>
    <n v="28"/>
    <n v="28"/>
    <n v="0"/>
    <n v="10"/>
  </r>
  <r>
    <x v="0"/>
    <x v="0"/>
    <s v="WA"/>
    <x v="4"/>
    <n v="2012"/>
    <n v="2012"/>
    <n v="15625493"/>
    <n v="1"/>
    <x v="0"/>
    <s v="I"/>
    <n v="30"/>
    <n v="30"/>
    <n v="0"/>
    <n v="50"/>
  </r>
  <r>
    <x v="0"/>
    <x v="1"/>
    <s v="WA"/>
    <x v="4"/>
    <n v="2012"/>
    <n v="2012"/>
    <n v="14187484"/>
    <n v="1"/>
    <x v="1"/>
    <s v="I"/>
    <n v="18"/>
    <n v="18"/>
    <n v="0"/>
    <n v="2"/>
  </r>
  <r>
    <x v="0"/>
    <x v="0"/>
    <s v="WA"/>
    <x v="4"/>
    <n v="2012"/>
    <n v="2012"/>
    <n v="17101020"/>
    <n v="1"/>
    <x v="0"/>
    <s v="I"/>
    <n v="0"/>
    <n v="0"/>
    <n v="0"/>
    <n v="1040"/>
  </r>
  <r>
    <x v="0"/>
    <x v="0"/>
    <s v="WA"/>
    <x v="4"/>
    <n v="2012"/>
    <n v="2012"/>
    <n v="15145778"/>
    <n v="2"/>
    <x v="0"/>
    <s v="I"/>
    <n v="46"/>
    <n v="23"/>
    <n v="0"/>
    <n v="110"/>
  </r>
  <r>
    <x v="0"/>
    <x v="0"/>
    <s v="WA"/>
    <x v="4"/>
    <n v="2012"/>
    <n v="2012"/>
    <n v="16024038"/>
    <n v="5"/>
    <x v="0"/>
    <s v="I"/>
    <n v="146"/>
    <n v="29.2"/>
    <n v="0"/>
    <n v="460"/>
  </r>
  <r>
    <x v="0"/>
    <x v="0"/>
    <s v="WA"/>
    <x v="4"/>
    <n v="2012"/>
    <n v="2012"/>
    <n v="15649302"/>
    <n v="2"/>
    <x v="0"/>
    <s v="I"/>
    <n v="43"/>
    <n v="21.5"/>
    <n v="0"/>
    <n v="27"/>
  </r>
  <r>
    <x v="0"/>
    <x v="0"/>
    <s v="WA"/>
    <x v="4"/>
    <n v="2012"/>
    <n v="2012"/>
    <n v="500168553"/>
    <n v="1"/>
    <x v="0"/>
    <s v="I"/>
    <n v="1"/>
    <n v="1"/>
    <n v="0"/>
    <n v="21"/>
  </r>
  <r>
    <x v="0"/>
    <x v="0"/>
    <s v="WA"/>
    <x v="4"/>
    <n v="2012"/>
    <n v="2012"/>
    <n v="15133837"/>
    <n v="1"/>
    <x v="0"/>
    <s v="I"/>
    <n v="28"/>
    <n v="28"/>
    <n v="0"/>
    <n v="253"/>
  </r>
  <r>
    <x v="0"/>
    <x v="0"/>
    <s v="WA"/>
    <x v="4"/>
    <n v="2012"/>
    <n v="2012"/>
    <n v="423187280"/>
    <n v="1"/>
    <x v="0"/>
    <s v="I"/>
    <n v="7"/>
    <n v="7"/>
    <n v="0"/>
    <n v="50"/>
  </r>
  <r>
    <x v="1"/>
    <x v="0"/>
    <s v="WA"/>
    <x v="4"/>
    <n v="2012"/>
    <n v="2012"/>
    <n v="14913061"/>
    <n v="2"/>
    <x v="0"/>
    <s v="I"/>
    <n v="42"/>
    <n v="21"/>
    <n v="0"/>
    <n v="38"/>
  </r>
  <r>
    <x v="0"/>
    <x v="0"/>
    <s v="WA"/>
    <x v="4"/>
    <n v="2012"/>
    <n v="2012"/>
    <n v="14621501"/>
    <n v="1"/>
    <x v="0"/>
    <s v="I"/>
    <n v="17"/>
    <n v="17"/>
    <n v="0"/>
    <n v="316"/>
  </r>
  <r>
    <x v="0"/>
    <x v="1"/>
    <s v="WA"/>
    <x v="4"/>
    <n v="2012"/>
    <n v="2012"/>
    <n v="500191136"/>
    <n v="1"/>
    <x v="1"/>
    <s v="I"/>
    <n v="18"/>
    <n v="18"/>
    <n v="0"/>
    <n v="4"/>
  </r>
  <r>
    <x v="0"/>
    <x v="1"/>
    <s v="WA"/>
    <x v="4"/>
    <n v="2012"/>
    <n v="2012"/>
    <n v="16453305"/>
    <n v="1"/>
    <x v="1"/>
    <s v="I"/>
    <n v="24"/>
    <n v="24"/>
    <n v="0"/>
    <n v="1"/>
  </r>
  <r>
    <x v="0"/>
    <x v="0"/>
    <s v="WA"/>
    <x v="4"/>
    <n v="2012"/>
    <n v="2012"/>
    <n v="500257874"/>
    <n v="3"/>
    <x v="0"/>
    <s v="I"/>
    <n v="89"/>
    <n v="29.666666666666668"/>
    <n v="0"/>
    <n v="18"/>
  </r>
  <r>
    <x v="0"/>
    <x v="0"/>
    <s v="WA"/>
    <x v="4"/>
    <n v="2012"/>
    <n v="2012"/>
    <n v="500251818"/>
    <n v="2"/>
    <x v="0"/>
    <s v="I"/>
    <n v="37"/>
    <n v="18.5"/>
    <n v="0"/>
    <n v="45"/>
  </r>
  <r>
    <x v="0"/>
    <x v="0"/>
    <s v="WA"/>
    <x v="4"/>
    <n v="2012"/>
    <n v="2012"/>
    <n v="19369622"/>
    <n v="1"/>
    <x v="0"/>
    <s v="I"/>
    <n v="12"/>
    <n v="12"/>
    <n v="0"/>
    <n v="30"/>
  </r>
  <r>
    <x v="0"/>
    <x v="0"/>
    <s v="WA"/>
    <x v="4"/>
    <n v="2012"/>
    <n v="2012"/>
    <n v="19374892"/>
    <n v="1"/>
    <x v="0"/>
    <s v="I"/>
    <n v="29"/>
    <n v="29"/>
    <n v="0"/>
    <n v="50"/>
  </r>
  <r>
    <x v="0"/>
    <x v="1"/>
    <s v="WA"/>
    <x v="4"/>
    <n v="2012"/>
    <n v="2012"/>
    <n v="500040626"/>
    <n v="2"/>
    <x v="1"/>
    <s v="I"/>
    <n v="58"/>
    <n v="29"/>
    <n v="0"/>
    <n v="10"/>
  </r>
  <r>
    <x v="0"/>
    <x v="0"/>
    <s v="WA"/>
    <x v="4"/>
    <n v="2012"/>
    <n v="2012"/>
    <n v="18123692"/>
    <n v="1"/>
    <x v="0"/>
    <s v="I"/>
    <n v="30"/>
    <n v="30"/>
    <n v="0"/>
    <n v="690"/>
  </r>
  <r>
    <x v="0"/>
    <x v="0"/>
    <s v="WA"/>
    <x v="4"/>
    <n v="2012"/>
    <n v="2012"/>
    <n v="19666646"/>
    <n v="1"/>
    <x v="0"/>
    <s v="I"/>
    <n v="29"/>
    <n v="29"/>
    <n v="0"/>
    <n v="100"/>
  </r>
  <r>
    <x v="0"/>
    <x v="0"/>
    <s v="WA"/>
    <x v="4"/>
    <n v="2012"/>
    <n v="2012"/>
    <n v="19935047"/>
    <n v="1"/>
    <x v="0"/>
    <s v="I"/>
    <n v="8"/>
    <n v="8"/>
    <n v="0"/>
    <n v="130"/>
  </r>
  <r>
    <x v="0"/>
    <x v="1"/>
    <s v="WA"/>
    <x v="4"/>
    <n v="2012"/>
    <n v="2012"/>
    <n v="18893188"/>
    <n v="1"/>
    <x v="1"/>
    <s v="I"/>
    <n v="28"/>
    <n v="28"/>
    <n v="0"/>
    <n v="6"/>
  </r>
  <r>
    <x v="0"/>
    <x v="0"/>
    <s v="WA"/>
    <x v="4"/>
    <n v="2012"/>
    <n v="2012"/>
    <n v="18893190"/>
    <n v="1"/>
    <x v="0"/>
    <s v="I"/>
    <n v="28"/>
    <n v="28"/>
    <n v="0"/>
    <n v="141"/>
  </r>
  <r>
    <x v="0"/>
    <x v="1"/>
    <s v="WA"/>
    <x v="4"/>
    <n v="2012"/>
    <n v="2012"/>
    <n v="500208315"/>
    <n v="1"/>
    <x v="1"/>
    <s v="I"/>
    <n v="30"/>
    <n v="30"/>
    <n v="0"/>
    <n v="2"/>
  </r>
  <r>
    <x v="0"/>
    <x v="1"/>
    <s v="WA"/>
    <x v="4"/>
    <n v="2012"/>
    <n v="2012"/>
    <n v="500203382"/>
    <n v="1"/>
    <x v="1"/>
    <s v="I"/>
    <n v="30"/>
    <n v="30"/>
    <n v="0"/>
    <n v="4"/>
  </r>
  <r>
    <x v="0"/>
    <x v="1"/>
    <s v="WA"/>
    <x v="4"/>
    <n v="2012"/>
    <n v="2012"/>
    <n v="446352876"/>
    <n v="3"/>
    <x v="1"/>
    <s v="I"/>
    <n v="70"/>
    <n v="23.333333333333332"/>
    <n v="0"/>
    <n v="30"/>
  </r>
  <r>
    <x v="0"/>
    <x v="0"/>
    <s v="WA"/>
    <x v="4"/>
    <n v="2012"/>
    <n v="2012"/>
    <n v="16581858"/>
    <n v="1"/>
    <x v="0"/>
    <s v="I"/>
    <n v="4"/>
    <n v="4"/>
    <n v="0"/>
    <n v="44"/>
  </r>
  <r>
    <x v="0"/>
    <x v="0"/>
    <s v="WA"/>
    <x v="4"/>
    <n v="2012"/>
    <n v="2012"/>
    <n v="15603883"/>
    <n v="1"/>
    <x v="2"/>
    <s v="I"/>
    <n v="3"/>
    <n v="3"/>
    <n v="0"/>
    <n v="99896"/>
  </r>
  <r>
    <x v="0"/>
    <x v="1"/>
    <s v="WA"/>
    <x v="4"/>
    <n v="2012"/>
    <n v="2012"/>
    <n v="371692865"/>
    <n v="1"/>
    <x v="1"/>
    <s v="I"/>
    <n v="6"/>
    <n v="6"/>
    <n v="0"/>
    <n v="1"/>
  </r>
  <r>
    <x v="0"/>
    <x v="1"/>
    <s v="WA"/>
    <x v="4"/>
    <n v="2012"/>
    <n v="2012"/>
    <n v="437270649"/>
    <n v="1"/>
    <x v="1"/>
    <s v="I"/>
    <n v="0"/>
    <n v="0"/>
    <n v="0"/>
    <n v="7"/>
  </r>
  <r>
    <x v="0"/>
    <x v="1"/>
    <s v="WA"/>
    <x v="4"/>
    <n v="2012"/>
    <n v="2012"/>
    <n v="16804535"/>
    <n v="1"/>
    <x v="1"/>
    <s v="I"/>
    <n v="24"/>
    <n v="24"/>
    <n v="0"/>
    <n v="4"/>
  </r>
  <r>
    <x v="0"/>
    <x v="1"/>
    <s v="WA"/>
    <x v="4"/>
    <n v="2012"/>
    <n v="2012"/>
    <n v="16843397"/>
    <n v="3"/>
    <x v="1"/>
    <s v="I"/>
    <n v="78"/>
    <n v="26"/>
    <n v="0"/>
    <n v="26"/>
  </r>
  <r>
    <x v="0"/>
    <x v="0"/>
    <s v="WA"/>
    <x v="4"/>
    <n v="2012"/>
    <n v="2012"/>
    <n v="16339836"/>
    <n v="1"/>
    <x v="0"/>
    <s v="I"/>
    <n v="0"/>
    <n v="0"/>
    <n v="0"/>
    <n v="60"/>
  </r>
  <r>
    <x v="0"/>
    <x v="0"/>
    <s v="WA"/>
    <x v="4"/>
    <n v="2012"/>
    <n v="2012"/>
    <n v="15130421"/>
    <n v="1"/>
    <x v="0"/>
    <s v="I"/>
    <n v="29"/>
    <n v="29"/>
    <n v="0"/>
    <n v="1"/>
  </r>
  <r>
    <x v="0"/>
    <x v="0"/>
    <s v="WA"/>
    <x v="4"/>
    <n v="2012"/>
    <n v="2012"/>
    <n v="16293157"/>
    <n v="1"/>
    <x v="0"/>
    <s v="I"/>
    <n v="15"/>
    <n v="15"/>
    <n v="0"/>
    <n v="310"/>
  </r>
  <r>
    <x v="0"/>
    <x v="0"/>
    <s v="WA"/>
    <x v="4"/>
    <n v="2012"/>
    <n v="2012"/>
    <n v="500167488"/>
    <n v="1"/>
    <x v="0"/>
    <s v="I"/>
    <n v="0"/>
    <n v="0"/>
    <n v="0"/>
    <n v="71"/>
  </r>
  <r>
    <x v="0"/>
    <x v="1"/>
    <s v="WA"/>
    <x v="4"/>
    <n v="2012"/>
    <n v="2012"/>
    <n v="15705892"/>
    <n v="1"/>
    <x v="1"/>
    <s v="I"/>
    <n v="18"/>
    <n v="18"/>
    <n v="0"/>
    <n v="11"/>
  </r>
  <r>
    <x v="0"/>
    <x v="0"/>
    <s v="WA"/>
    <x v="4"/>
    <n v="2012"/>
    <n v="2012"/>
    <n v="15705894"/>
    <n v="1"/>
    <x v="0"/>
    <s v="I"/>
    <n v="18"/>
    <n v="18"/>
    <n v="0"/>
    <n v="130"/>
  </r>
  <r>
    <x v="0"/>
    <x v="0"/>
    <s v="WA"/>
    <x v="4"/>
    <n v="2012"/>
    <n v="2012"/>
    <n v="15682190"/>
    <n v="1"/>
    <x v="0"/>
    <s v="I"/>
    <n v="6"/>
    <n v="6"/>
    <n v="0"/>
    <n v="130"/>
  </r>
  <r>
    <x v="0"/>
    <x v="1"/>
    <s v="WA"/>
    <x v="4"/>
    <n v="2012"/>
    <n v="2012"/>
    <n v="500064711"/>
    <n v="1"/>
    <x v="1"/>
    <s v="I"/>
    <n v="6"/>
    <n v="6"/>
    <n v="0"/>
    <n v="3"/>
  </r>
  <r>
    <x v="0"/>
    <x v="1"/>
    <s v="WA"/>
    <x v="4"/>
    <n v="2012"/>
    <n v="2012"/>
    <n v="500156105"/>
    <n v="4"/>
    <x v="1"/>
    <s v="I"/>
    <n v="97"/>
    <n v="24.25"/>
    <n v="0"/>
    <n v="13"/>
  </r>
  <r>
    <x v="0"/>
    <x v="0"/>
    <s v="WA"/>
    <x v="4"/>
    <n v="2012"/>
    <n v="2012"/>
    <n v="15106284"/>
    <n v="3"/>
    <x v="0"/>
    <s v="I"/>
    <n v="76"/>
    <n v="25.333333333333336"/>
    <n v="0"/>
    <n v="360"/>
  </r>
  <r>
    <x v="0"/>
    <x v="0"/>
    <s v="WA"/>
    <x v="4"/>
    <n v="2012"/>
    <n v="2012"/>
    <n v="17465659"/>
    <n v="3"/>
    <x v="0"/>
    <s v="I"/>
    <n v="84"/>
    <n v="28"/>
    <n v="0"/>
    <n v="330"/>
  </r>
  <r>
    <x v="0"/>
    <x v="0"/>
    <s v="WA"/>
    <x v="4"/>
    <n v="2012"/>
    <n v="2012"/>
    <n v="17662265"/>
    <n v="1"/>
    <x v="0"/>
    <s v="I"/>
    <n v="37"/>
    <n v="37"/>
    <n v="0"/>
    <n v="199"/>
  </r>
  <r>
    <x v="0"/>
    <x v="0"/>
    <s v="WA"/>
    <x v="4"/>
    <n v="2012"/>
    <n v="2012"/>
    <n v="19947534"/>
    <n v="1"/>
    <x v="0"/>
    <s v="I"/>
    <n v="29"/>
    <n v="29"/>
    <n v="0"/>
    <n v="41"/>
  </r>
  <r>
    <x v="0"/>
    <x v="1"/>
    <s v="WA"/>
    <x v="4"/>
    <n v="2012"/>
    <n v="2012"/>
    <n v="500075145"/>
    <n v="1"/>
    <x v="1"/>
    <s v="I"/>
    <n v="29"/>
    <n v="29"/>
    <n v="0"/>
    <n v="2"/>
  </r>
  <r>
    <x v="0"/>
    <x v="0"/>
    <s v="WA"/>
    <x v="4"/>
    <n v="2012"/>
    <n v="2012"/>
    <n v="18225295"/>
    <n v="1"/>
    <x v="0"/>
    <s v="I"/>
    <n v="2"/>
    <n v="2"/>
    <n v="0"/>
    <n v="3"/>
  </r>
  <r>
    <x v="0"/>
    <x v="0"/>
    <s v="WA"/>
    <x v="4"/>
    <n v="2012"/>
    <n v="2012"/>
    <n v="19383649"/>
    <n v="1"/>
    <x v="0"/>
    <s v="I"/>
    <n v="0"/>
    <n v="0"/>
    <n v="0"/>
    <n v="9"/>
  </r>
  <r>
    <x v="0"/>
    <x v="0"/>
    <s v="WA"/>
    <x v="4"/>
    <n v="2012"/>
    <n v="2012"/>
    <n v="17212814"/>
    <n v="1"/>
    <x v="0"/>
    <s v="I"/>
    <n v="25"/>
    <n v="25"/>
    <n v="0"/>
    <n v="10"/>
  </r>
  <r>
    <x v="0"/>
    <x v="0"/>
    <s v="WA"/>
    <x v="4"/>
    <n v="2012"/>
    <n v="2012"/>
    <n v="18319049"/>
    <n v="1"/>
    <x v="0"/>
    <s v="I"/>
    <n v="0"/>
    <n v="0"/>
    <n v="0"/>
    <n v="10"/>
  </r>
  <r>
    <x v="0"/>
    <x v="1"/>
    <s v="WA"/>
    <x v="4"/>
    <n v="2012"/>
    <n v="2012"/>
    <n v="17436339"/>
    <n v="3"/>
    <x v="1"/>
    <s v="I"/>
    <n v="98"/>
    <n v="32.666666666666664"/>
    <n v="0"/>
    <n v="13"/>
  </r>
  <r>
    <x v="0"/>
    <x v="0"/>
    <s v="WA"/>
    <x v="4"/>
    <n v="2012"/>
    <n v="2012"/>
    <n v="18020004"/>
    <n v="1"/>
    <x v="0"/>
    <s v="I"/>
    <n v="0"/>
    <n v="0"/>
    <n v="0"/>
    <n v="18"/>
  </r>
  <r>
    <x v="0"/>
    <x v="1"/>
    <s v="WA"/>
    <x v="4"/>
    <n v="2012"/>
    <n v="2012"/>
    <n v="18059519"/>
    <n v="3"/>
    <x v="1"/>
    <s v="I"/>
    <n v="70"/>
    <n v="23.333333333333332"/>
    <n v="0"/>
    <n v="32"/>
  </r>
  <r>
    <x v="0"/>
    <x v="1"/>
    <s v="WA"/>
    <x v="4"/>
    <n v="2012"/>
    <n v="2012"/>
    <n v="500229757"/>
    <n v="1"/>
    <x v="1"/>
    <s v="I"/>
    <n v="32"/>
    <n v="32"/>
    <n v="0"/>
    <n v="1"/>
  </r>
  <r>
    <x v="0"/>
    <x v="0"/>
    <s v="WA"/>
    <x v="4"/>
    <n v="2012"/>
    <n v="2012"/>
    <n v="17410165"/>
    <n v="1"/>
    <x v="0"/>
    <s v="I"/>
    <n v="0"/>
    <n v="0"/>
    <n v="0"/>
    <n v="20"/>
  </r>
  <r>
    <x v="0"/>
    <x v="1"/>
    <s v="WA"/>
    <x v="4"/>
    <n v="2012"/>
    <n v="2012"/>
    <n v="17391424"/>
    <n v="1"/>
    <x v="1"/>
    <s v="I"/>
    <n v="0"/>
    <n v="0"/>
    <n v="0"/>
    <n v="2"/>
  </r>
  <r>
    <x v="0"/>
    <x v="1"/>
    <s v="WA"/>
    <x v="4"/>
    <n v="2012"/>
    <n v="2012"/>
    <n v="348883208"/>
    <n v="1"/>
    <x v="1"/>
    <s v="I"/>
    <n v="14"/>
    <n v="14"/>
    <n v="0"/>
    <n v="15"/>
  </r>
  <r>
    <x v="0"/>
    <x v="0"/>
    <s v="WA"/>
    <x v="4"/>
    <n v="2012"/>
    <n v="2012"/>
    <n v="17774461"/>
    <n v="2"/>
    <x v="0"/>
    <s v="I"/>
    <n v="62"/>
    <n v="31"/>
    <n v="0"/>
    <n v="550"/>
  </r>
  <r>
    <x v="0"/>
    <x v="0"/>
    <s v="WA"/>
    <x v="4"/>
    <n v="2012"/>
    <n v="2012"/>
    <n v="17842521"/>
    <n v="1"/>
    <x v="0"/>
    <s v="I"/>
    <n v="67"/>
    <n v="67"/>
    <n v="0"/>
    <n v="634"/>
  </r>
  <r>
    <x v="0"/>
    <x v="1"/>
    <s v="WA"/>
    <x v="4"/>
    <n v="2012"/>
    <n v="2012"/>
    <n v="16293470"/>
    <n v="1"/>
    <x v="1"/>
    <s v="I"/>
    <n v="29"/>
    <n v="29"/>
    <n v="0"/>
    <n v="6"/>
  </r>
  <r>
    <x v="0"/>
    <x v="1"/>
    <s v="WA"/>
    <x v="4"/>
    <n v="2012"/>
    <n v="2012"/>
    <n v="16272004"/>
    <n v="1"/>
    <x v="1"/>
    <s v="I"/>
    <n v="18"/>
    <n v="18"/>
    <n v="0"/>
    <n v="1"/>
  </r>
  <r>
    <x v="0"/>
    <x v="0"/>
    <s v="WA"/>
    <x v="4"/>
    <n v="2012"/>
    <n v="2012"/>
    <n v="335664021"/>
    <n v="1"/>
    <x v="0"/>
    <s v="I"/>
    <n v="4"/>
    <n v="4"/>
    <n v="0"/>
    <n v="70"/>
  </r>
  <r>
    <x v="0"/>
    <x v="0"/>
    <s v="WA"/>
    <x v="4"/>
    <n v="2012"/>
    <n v="2012"/>
    <n v="17829603"/>
    <n v="2"/>
    <x v="0"/>
    <s v="I"/>
    <n v="36"/>
    <n v="18"/>
    <n v="0"/>
    <n v="510"/>
  </r>
  <r>
    <x v="0"/>
    <x v="0"/>
    <s v="WA"/>
    <x v="4"/>
    <n v="2012"/>
    <n v="2012"/>
    <n v="16820520"/>
    <n v="2"/>
    <x v="0"/>
    <s v="I"/>
    <n v="32"/>
    <n v="16"/>
    <n v="0"/>
    <n v="70"/>
  </r>
  <r>
    <x v="0"/>
    <x v="0"/>
    <s v="WA"/>
    <x v="4"/>
    <n v="2012"/>
    <n v="2012"/>
    <n v="17099362"/>
    <n v="1"/>
    <x v="0"/>
    <s v="I"/>
    <n v="0"/>
    <n v="0"/>
    <n v="0"/>
    <n v="80"/>
  </r>
  <r>
    <x v="0"/>
    <x v="0"/>
    <s v="WA"/>
    <x v="4"/>
    <n v="2012"/>
    <n v="2012"/>
    <n v="16791643"/>
    <n v="2"/>
    <x v="0"/>
    <s v="I"/>
    <n v="61"/>
    <n v="30.5"/>
    <n v="0"/>
    <n v="370"/>
  </r>
  <r>
    <x v="0"/>
    <x v="0"/>
    <s v="WA"/>
    <x v="4"/>
    <n v="2012"/>
    <n v="2012"/>
    <n v="18289548"/>
    <n v="2"/>
    <x v="0"/>
    <s v="I"/>
    <n v="52"/>
    <n v="26"/>
    <n v="0"/>
    <n v="90"/>
  </r>
  <r>
    <x v="0"/>
    <x v="1"/>
    <s v="WA"/>
    <x v="4"/>
    <n v="2012"/>
    <n v="2012"/>
    <n v="437270866"/>
    <n v="2"/>
    <x v="1"/>
    <s v="I"/>
    <n v="59"/>
    <n v="29.5"/>
    <n v="0"/>
    <n v="7"/>
  </r>
  <r>
    <x v="0"/>
    <x v="0"/>
    <s v="WA"/>
    <x v="4"/>
    <n v="2012"/>
    <n v="2012"/>
    <n v="18293515"/>
    <n v="1"/>
    <x v="0"/>
    <s v="I"/>
    <n v="28"/>
    <n v="28"/>
    <n v="0"/>
    <n v="10"/>
  </r>
  <r>
    <x v="0"/>
    <x v="0"/>
    <s v="WA"/>
    <x v="4"/>
    <n v="2012"/>
    <n v="2012"/>
    <n v="15206665"/>
    <n v="1"/>
    <x v="0"/>
    <s v="I"/>
    <n v="7"/>
    <n v="7"/>
    <n v="0"/>
    <n v="20"/>
  </r>
  <r>
    <x v="0"/>
    <x v="1"/>
    <s v="WA"/>
    <x v="4"/>
    <n v="2012"/>
    <n v="2012"/>
    <n v="15143494"/>
    <n v="2"/>
    <x v="1"/>
    <s v="I"/>
    <n v="53"/>
    <n v="26.5"/>
    <n v="0"/>
    <n v="44"/>
  </r>
  <r>
    <x v="0"/>
    <x v="1"/>
    <s v="WA"/>
    <x v="4"/>
    <n v="2012"/>
    <n v="2012"/>
    <n v="15181590"/>
    <n v="3"/>
    <x v="1"/>
    <s v="I"/>
    <n v="90"/>
    <n v="30"/>
    <n v="0"/>
    <n v="9"/>
  </r>
  <r>
    <x v="0"/>
    <x v="0"/>
    <s v="WA"/>
    <x v="4"/>
    <n v="2012"/>
    <n v="2012"/>
    <n v="500258109"/>
    <n v="2"/>
    <x v="0"/>
    <s v="I"/>
    <n v="50"/>
    <n v="25"/>
    <n v="0"/>
    <n v="122"/>
  </r>
  <r>
    <x v="0"/>
    <x v="0"/>
    <s v="WA"/>
    <x v="4"/>
    <n v="2012"/>
    <n v="2012"/>
    <n v="14178439"/>
    <n v="1"/>
    <x v="0"/>
    <s v="I"/>
    <n v="0"/>
    <n v="0"/>
    <n v="0"/>
    <n v="11"/>
  </r>
  <r>
    <x v="0"/>
    <x v="0"/>
    <s v="WA"/>
    <x v="4"/>
    <n v="2012"/>
    <n v="2012"/>
    <n v="19973525"/>
    <n v="1"/>
    <x v="0"/>
    <s v="I"/>
    <n v="8"/>
    <n v="8"/>
    <n v="0"/>
    <n v="10"/>
  </r>
  <r>
    <x v="0"/>
    <x v="1"/>
    <s v="WA"/>
    <x v="4"/>
    <n v="2012"/>
    <n v="2012"/>
    <n v="17060543"/>
    <n v="1"/>
    <x v="1"/>
    <s v="I"/>
    <n v="24"/>
    <n v="24"/>
    <n v="0"/>
    <n v="150"/>
  </r>
  <r>
    <x v="0"/>
    <x v="1"/>
    <s v="WA"/>
    <x v="4"/>
    <n v="2012"/>
    <n v="2012"/>
    <n v="18073381"/>
    <n v="1"/>
    <x v="1"/>
    <s v="I"/>
    <n v="6"/>
    <n v="6"/>
    <n v="0"/>
    <n v="108"/>
  </r>
  <r>
    <x v="0"/>
    <x v="0"/>
    <s v="WA"/>
    <x v="4"/>
    <n v="2012"/>
    <n v="2012"/>
    <n v="18093930"/>
    <n v="1"/>
    <x v="0"/>
    <s v="I"/>
    <n v="22"/>
    <n v="22"/>
    <n v="0"/>
    <n v="112"/>
  </r>
  <r>
    <x v="0"/>
    <x v="0"/>
    <s v="WA"/>
    <x v="4"/>
    <n v="2012"/>
    <n v="2012"/>
    <n v="18097048"/>
    <n v="1"/>
    <x v="0"/>
    <s v="I"/>
    <n v="10"/>
    <n v="10"/>
    <n v="0"/>
    <n v="430"/>
  </r>
  <r>
    <x v="0"/>
    <x v="0"/>
    <s v="WA"/>
    <x v="4"/>
    <n v="2012"/>
    <n v="2012"/>
    <n v="18345154"/>
    <n v="2"/>
    <x v="0"/>
    <s v="I"/>
    <n v="65"/>
    <n v="32.5"/>
    <n v="0"/>
    <n v="120"/>
  </r>
  <r>
    <x v="0"/>
    <x v="1"/>
    <s v="WA"/>
    <x v="4"/>
    <n v="2012"/>
    <n v="2012"/>
    <n v="17784399"/>
    <n v="1"/>
    <x v="1"/>
    <s v="I"/>
    <n v="4"/>
    <n v="4"/>
    <n v="0"/>
    <n v="1"/>
  </r>
  <r>
    <x v="0"/>
    <x v="0"/>
    <s v="WA"/>
    <x v="4"/>
    <n v="2012"/>
    <n v="2012"/>
    <n v="16993214"/>
    <n v="2"/>
    <x v="0"/>
    <s v="I"/>
    <n v="39"/>
    <n v="19.5"/>
    <n v="0"/>
    <n v="38"/>
  </r>
  <r>
    <x v="0"/>
    <x v="1"/>
    <s v="WA"/>
    <x v="4"/>
    <n v="2012"/>
    <n v="2012"/>
    <n v="17151436"/>
    <n v="1"/>
    <x v="1"/>
    <s v="I"/>
    <n v="22"/>
    <n v="22"/>
    <n v="0"/>
    <n v="8"/>
  </r>
  <r>
    <x v="0"/>
    <x v="0"/>
    <s v="WA"/>
    <x v="4"/>
    <n v="2012"/>
    <n v="2012"/>
    <n v="15972683"/>
    <n v="2"/>
    <x v="0"/>
    <s v="I"/>
    <n v="56"/>
    <n v="28"/>
    <n v="0"/>
    <n v="250"/>
  </r>
  <r>
    <x v="0"/>
    <x v="1"/>
    <s v="WA"/>
    <x v="4"/>
    <n v="2012"/>
    <n v="2012"/>
    <n v="423964864"/>
    <n v="1"/>
    <x v="1"/>
    <s v="I"/>
    <n v="7"/>
    <n v="7"/>
    <n v="0"/>
    <n v="2"/>
  </r>
  <r>
    <x v="0"/>
    <x v="0"/>
    <s v="WA"/>
    <x v="4"/>
    <n v="2012"/>
    <n v="2012"/>
    <n v="15181592"/>
    <n v="1"/>
    <x v="0"/>
    <s v="I"/>
    <n v="33"/>
    <n v="33"/>
    <n v="0"/>
    <n v="10"/>
  </r>
  <r>
    <x v="1"/>
    <x v="1"/>
    <s v="WA"/>
    <x v="4"/>
    <n v="2012"/>
    <n v="2012"/>
    <n v="500096293"/>
    <n v="1"/>
    <x v="1"/>
    <s v="I"/>
    <n v="0"/>
    <n v="0"/>
    <n v="0"/>
    <n v="1"/>
  </r>
  <r>
    <x v="0"/>
    <x v="0"/>
    <s v="WA"/>
    <x v="4"/>
    <n v="2012"/>
    <n v="2012"/>
    <n v="15681004"/>
    <n v="2"/>
    <x v="0"/>
    <s v="I"/>
    <n v="43"/>
    <n v="21.5"/>
    <n v="0"/>
    <n v="520"/>
  </r>
  <r>
    <x v="0"/>
    <x v="0"/>
    <s v="WA"/>
    <x v="4"/>
    <n v="2012"/>
    <n v="2012"/>
    <n v="15973459"/>
    <n v="1"/>
    <x v="0"/>
    <s v="I"/>
    <n v="30"/>
    <n v="30"/>
    <n v="0"/>
    <n v="1110"/>
  </r>
  <r>
    <x v="0"/>
    <x v="1"/>
    <s v="WA"/>
    <x v="4"/>
    <n v="2012"/>
    <n v="2012"/>
    <n v="15698598"/>
    <n v="1"/>
    <x v="1"/>
    <s v="I"/>
    <n v="28"/>
    <n v="28"/>
    <n v="0"/>
    <n v="54"/>
  </r>
  <r>
    <x v="0"/>
    <x v="0"/>
    <s v="WA"/>
    <x v="4"/>
    <n v="2012"/>
    <n v="2012"/>
    <n v="500018856"/>
    <n v="1"/>
    <x v="0"/>
    <s v="I"/>
    <n v="0"/>
    <n v="0"/>
    <n v="0"/>
    <n v="39"/>
  </r>
  <r>
    <x v="0"/>
    <x v="0"/>
    <s v="WA"/>
    <x v="4"/>
    <n v="2012"/>
    <n v="2012"/>
    <n v="15227864"/>
    <n v="1"/>
    <x v="0"/>
    <s v="I"/>
    <n v="0"/>
    <n v="0"/>
    <n v="0"/>
    <n v="289"/>
  </r>
  <r>
    <x v="0"/>
    <x v="0"/>
    <s v="WA"/>
    <x v="4"/>
    <n v="2012"/>
    <n v="2012"/>
    <n v="500168712"/>
    <n v="1"/>
    <x v="0"/>
    <s v="I"/>
    <n v="3"/>
    <n v="3"/>
    <n v="0"/>
    <n v="95"/>
  </r>
  <r>
    <x v="0"/>
    <x v="1"/>
    <s v="WA"/>
    <x v="4"/>
    <n v="2012"/>
    <n v="2012"/>
    <n v="446351471"/>
    <n v="2"/>
    <x v="1"/>
    <s v="I"/>
    <n v="62"/>
    <n v="31"/>
    <n v="0"/>
    <n v="13"/>
  </r>
  <r>
    <x v="0"/>
    <x v="1"/>
    <s v="WA"/>
    <x v="4"/>
    <n v="2012"/>
    <n v="2012"/>
    <n v="500027198"/>
    <n v="1"/>
    <x v="1"/>
    <s v="I"/>
    <n v="6"/>
    <n v="6"/>
    <n v="0"/>
    <n v="5"/>
  </r>
  <r>
    <x v="0"/>
    <x v="1"/>
    <s v="WA"/>
    <x v="4"/>
    <n v="2012"/>
    <n v="2012"/>
    <n v="14382862"/>
    <n v="2"/>
    <x v="1"/>
    <s v="I"/>
    <n v="34"/>
    <n v="17"/>
    <n v="0"/>
    <n v="67"/>
  </r>
  <r>
    <x v="0"/>
    <x v="1"/>
    <s v="WA"/>
    <x v="4"/>
    <n v="2012"/>
    <n v="2012"/>
    <n v="16451266"/>
    <n v="1"/>
    <x v="1"/>
    <s v="I"/>
    <n v="31"/>
    <n v="31"/>
    <n v="0"/>
    <n v="3"/>
  </r>
  <r>
    <x v="0"/>
    <x v="1"/>
    <s v="WA"/>
    <x v="4"/>
    <n v="2012"/>
    <n v="2013"/>
    <n v="19414858"/>
    <n v="2"/>
    <x v="1"/>
    <s v="I"/>
    <n v="37"/>
    <n v="18.5"/>
    <n v="0"/>
    <n v="95"/>
  </r>
  <r>
    <x v="0"/>
    <x v="1"/>
    <s v="WA"/>
    <x v="4"/>
    <n v="2012"/>
    <n v="2012"/>
    <n v="19246169"/>
    <n v="1"/>
    <x v="1"/>
    <s v="I"/>
    <n v="0"/>
    <n v="0"/>
    <n v="0"/>
    <n v="1"/>
  </r>
  <r>
    <x v="0"/>
    <x v="0"/>
    <s v="WA"/>
    <x v="4"/>
    <n v="2012"/>
    <n v="2012"/>
    <n v="18938300"/>
    <n v="1"/>
    <x v="0"/>
    <s v="I"/>
    <n v="18"/>
    <n v="18"/>
    <n v="0"/>
    <n v="130"/>
  </r>
  <r>
    <x v="0"/>
    <x v="0"/>
    <s v="WA"/>
    <x v="4"/>
    <n v="2012"/>
    <n v="2012"/>
    <n v="400982406"/>
    <n v="1"/>
    <x v="0"/>
    <s v="I"/>
    <n v="24"/>
    <n v="24"/>
    <n v="0"/>
    <n v="120"/>
  </r>
  <r>
    <x v="0"/>
    <x v="0"/>
    <s v="WA"/>
    <x v="4"/>
    <n v="2012"/>
    <n v="2012"/>
    <n v="19308211"/>
    <n v="1"/>
    <x v="0"/>
    <s v="I"/>
    <n v="23"/>
    <n v="23"/>
    <n v="0"/>
    <n v="122"/>
  </r>
  <r>
    <x v="0"/>
    <x v="0"/>
    <s v="WA"/>
    <x v="4"/>
    <n v="2012"/>
    <n v="2012"/>
    <n v="18096904"/>
    <n v="1"/>
    <x v="0"/>
    <s v="I"/>
    <n v="33"/>
    <n v="33"/>
    <n v="0"/>
    <n v="1668"/>
  </r>
  <r>
    <x v="0"/>
    <x v="1"/>
    <s v="WA"/>
    <x v="4"/>
    <n v="2012"/>
    <n v="2012"/>
    <n v="18058206"/>
    <n v="1"/>
    <x v="1"/>
    <s v="I"/>
    <n v="14"/>
    <n v="14"/>
    <n v="0"/>
    <n v="57"/>
  </r>
  <r>
    <x v="0"/>
    <x v="0"/>
    <s v="WA"/>
    <x v="4"/>
    <n v="2012"/>
    <n v="2012"/>
    <n v="16127256"/>
    <n v="1"/>
    <x v="0"/>
    <s v="I"/>
    <n v="33"/>
    <n v="33"/>
    <n v="0"/>
    <n v="514"/>
  </r>
  <r>
    <x v="0"/>
    <x v="0"/>
    <s v="WA"/>
    <x v="4"/>
    <n v="2012"/>
    <n v="2012"/>
    <n v="15555616"/>
    <n v="1"/>
    <x v="0"/>
    <s v="I"/>
    <n v="9"/>
    <n v="9"/>
    <n v="0"/>
    <n v="89"/>
  </r>
  <r>
    <x v="0"/>
    <x v="0"/>
    <s v="WA"/>
    <x v="4"/>
    <n v="2012"/>
    <n v="2012"/>
    <n v="18710634"/>
    <n v="1"/>
    <x v="0"/>
    <s v="I"/>
    <n v="0"/>
    <n v="0"/>
    <n v="0"/>
    <n v="20"/>
  </r>
  <r>
    <x v="0"/>
    <x v="0"/>
    <s v="WA"/>
    <x v="4"/>
    <n v="2012"/>
    <n v="2012"/>
    <n v="18618354"/>
    <n v="1"/>
    <x v="0"/>
    <s v="I"/>
    <n v="0"/>
    <n v="0"/>
    <n v="0"/>
    <n v="1810"/>
  </r>
  <r>
    <x v="1"/>
    <x v="0"/>
    <s v="WA"/>
    <x v="4"/>
    <n v="2012"/>
    <n v="2012"/>
    <n v="17995163"/>
    <n v="1"/>
    <x v="0"/>
    <s v="I"/>
    <n v="2"/>
    <n v="2"/>
    <n v="0"/>
    <n v="90"/>
  </r>
  <r>
    <x v="0"/>
    <x v="0"/>
    <s v="WA"/>
    <x v="4"/>
    <n v="2012"/>
    <n v="2012"/>
    <n v="18106673"/>
    <n v="1"/>
    <x v="0"/>
    <s v="I"/>
    <n v="6"/>
    <n v="6"/>
    <n v="0"/>
    <n v="1"/>
  </r>
  <r>
    <x v="0"/>
    <x v="0"/>
    <s v="WA"/>
    <x v="4"/>
    <n v="2012"/>
    <n v="2012"/>
    <n v="14174689"/>
    <n v="1"/>
    <x v="0"/>
    <s v="I"/>
    <n v="13"/>
    <n v="13"/>
    <n v="0"/>
    <n v="210"/>
  </r>
  <r>
    <x v="0"/>
    <x v="0"/>
    <s v="WA"/>
    <x v="4"/>
    <n v="2012"/>
    <n v="2012"/>
    <n v="17212224"/>
    <n v="1"/>
    <x v="0"/>
    <s v="I"/>
    <n v="14"/>
    <n v="14"/>
    <n v="0"/>
    <n v="720"/>
  </r>
  <r>
    <x v="0"/>
    <x v="0"/>
    <s v="WA"/>
    <x v="4"/>
    <n v="2012"/>
    <n v="2012"/>
    <n v="16003567"/>
    <n v="1"/>
    <x v="0"/>
    <s v="I"/>
    <n v="6"/>
    <n v="6"/>
    <n v="0"/>
    <n v="50"/>
  </r>
  <r>
    <x v="0"/>
    <x v="0"/>
    <s v="WA"/>
    <x v="4"/>
    <n v="2012"/>
    <n v="2012"/>
    <n v="16201076"/>
    <n v="1"/>
    <x v="0"/>
    <s v="I"/>
    <n v="20"/>
    <n v="20"/>
    <n v="0"/>
    <n v="2"/>
  </r>
  <r>
    <x v="0"/>
    <x v="0"/>
    <s v="WA"/>
    <x v="4"/>
    <n v="2012"/>
    <n v="2012"/>
    <n v="446345362"/>
    <n v="1"/>
    <x v="0"/>
    <s v="I"/>
    <n v="1"/>
    <n v="1"/>
    <n v="0"/>
    <n v="33"/>
  </r>
  <r>
    <x v="0"/>
    <x v="0"/>
    <s v="WA"/>
    <x v="4"/>
    <n v="2012"/>
    <n v="2012"/>
    <n v="15412825"/>
    <n v="1"/>
    <x v="0"/>
    <s v="I"/>
    <n v="33"/>
    <n v="33"/>
    <n v="0"/>
    <n v="70"/>
  </r>
  <r>
    <x v="0"/>
    <x v="0"/>
    <s v="WA"/>
    <x v="4"/>
    <n v="2012"/>
    <n v="2012"/>
    <n v="500211157"/>
    <n v="1"/>
    <x v="0"/>
    <s v="I"/>
    <n v="1"/>
    <n v="1"/>
    <n v="0"/>
    <n v="25"/>
  </r>
  <r>
    <x v="0"/>
    <x v="0"/>
    <s v="WA"/>
    <x v="4"/>
    <n v="2012"/>
    <n v="2012"/>
    <n v="14644479"/>
    <n v="1"/>
    <x v="0"/>
    <s v="I"/>
    <n v="31"/>
    <n v="31"/>
    <n v="0"/>
    <n v="230"/>
  </r>
  <r>
    <x v="0"/>
    <x v="0"/>
    <s v="WA"/>
    <x v="4"/>
    <n v="2012"/>
    <n v="2012"/>
    <n v="18356569"/>
    <n v="1"/>
    <x v="0"/>
    <s v="I"/>
    <n v="29"/>
    <n v="29"/>
    <n v="0"/>
    <n v="10"/>
  </r>
  <r>
    <x v="0"/>
    <x v="0"/>
    <s v="WA"/>
    <x v="4"/>
    <n v="2012"/>
    <n v="2012"/>
    <n v="14240881"/>
    <n v="1"/>
    <x v="0"/>
    <s v="I"/>
    <n v="12"/>
    <n v="12"/>
    <n v="0"/>
    <n v="200"/>
  </r>
  <r>
    <x v="0"/>
    <x v="0"/>
    <s v="WA"/>
    <x v="5"/>
    <n v="2013"/>
    <n v="2013"/>
    <n v="18424781"/>
    <n v="1"/>
    <x v="0"/>
    <s v="I"/>
    <n v="30"/>
    <n v="30"/>
    <n v="0"/>
    <n v="40"/>
  </r>
  <r>
    <x v="0"/>
    <x v="0"/>
    <s v="WA"/>
    <x v="4"/>
    <n v="2013"/>
    <n v="2013"/>
    <n v="19419033"/>
    <n v="1"/>
    <x v="0"/>
    <s v="I"/>
    <n v="0"/>
    <n v="0"/>
    <n v="0"/>
    <n v="20"/>
  </r>
  <r>
    <x v="0"/>
    <x v="0"/>
    <s v="WA"/>
    <x v="4"/>
    <n v="2013"/>
    <n v="2013"/>
    <n v="500153868"/>
    <n v="1"/>
    <x v="0"/>
    <s v="I"/>
    <n v="0"/>
    <n v="0"/>
    <n v="0"/>
    <n v="44"/>
  </r>
  <r>
    <x v="0"/>
    <x v="0"/>
    <s v="WA"/>
    <x v="4"/>
    <n v="2013"/>
    <n v="2013"/>
    <n v="500155733"/>
    <n v="1"/>
    <x v="0"/>
    <s v="I"/>
    <n v="2"/>
    <n v="2"/>
    <n v="0"/>
    <n v="50"/>
  </r>
  <r>
    <x v="0"/>
    <x v="1"/>
    <s v="WA"/>
    <x v="5"/>
    <n v="2013"/>
    <n v="2013"/>
    <n v="18516776"/>
    <n v="2"/>
    <x v="1"/>
    <s v="I"/>
    <n v="62"/>
    <n v="31"/>
    <n v="0"/>
    <n v="2"/>
  </r>
  <r>
    <x v="0"/>
    <x v="1"/>
    <s v="WA"/>
    <x v="5"/>
    <n v="2013"/>
    <n v="2013"/>
    <n v="500265489"/>
    <n v="3"/>
    <x v="1"/>
    <s v="I"/>
    <n v="124"/>
    <n v="41.333333333333329"/>
    <n v="0"/>
    <n v="122"/>
  </r>
  <r>
    <x v="0"/>
    <x v="0"/>
    <s v="WA"/>
    <x v="5"/>
    <n v="2013"/>
    <n v="2013"/>
    <n v="329356827"/>
    <n v="1"/>
    <x v="0"/>
    <s v="I"/>
    <n v="30"/>
    <n v="30"/>
    <n v="0"/>
    <n v="1"/>
  </r>
  <r>
    <x v="0"/>
    <x v="0"/>
    <s v="WA"/>
    <x v="5"/>
    <n v="2013"/>
    <n v="2013"/>
    <n v="19118330"/>
    <n v="3"/>
    <x v="0"/>
    <s v="I"/>
    <n v="92"/>
    <n v="30.666666666666668"/>
    <n v="0"/>
    <n v="15"/>
  </r>
  <r>
    <x v="0"/>
    <x v="1"/>
    <s v="WA"/>
    <x v="4"/>
    <n v="2013"/>
    <n v="2013"/>
    <n v="500010844"/>
    <n v="1"/>
    <x v="1"/>
    <s v="I"/>
    <n v="22"/>
    <n v="22"/>
    <n v="0"/>
    <n v="120"/>
  </r>
  <r>
    <x v="0"/>
    <x v="0"/>
    <s v="WA"/>
    <x v="5"/>
    <n v="2013"/>
    <n v="2013"/>
    <n v="19769473"/>
    <n v="3"/>
    <x v="0"/>
    <s v="I"/>
    <n v="63"/>
    <n v="21"/>
    <n v="0"/>
    <n v="460"/>
  </r>
  <r>
    <x v="0"/>
    <x v="1"/>
    <s v="WA"/>
    <x v="5"/>
    <n v="2013"/>
    <n v="2013"/>
    <n v="500208178"/>
    <n v="1"/>
    <x v="1"/>
    <s v="I"/>
    <n v="0"/>
    <n v="0"/>
    <n v="0"/>
    <n v="11"/>
  </r>
  <r>
    <x v="0"/>
    <x v="0"/>
    <s v="WA"/>
    <x v="5"/>
    <n v="2013"/>
    <n v="2013"/>
    <n v="17918720"/>
    <n v="1"/>
    <x v="0"/>
    <s v="I"/>
    <n v="18"/>
    <n v="18"/>
    <n v="0"/>
    <n v="422"/>
  </r>
  <r>
    <x v="0"/>
    <x v="0"/>
    <s v="WA"/>
    <x v="5"/>
    <n v="2013"/>
    <n v="2013"/>
    <n v="17107248"/>
    <n v="2"/>
    <x v="0"/>
    <s v="I"/>
    <n v="60"/>
    <n v="30"/>
    <n v="0"/>
    <n v="16"/>
  </r>
  <r>
    <x v="0"/>
    <x v="1"/>
    <s v="WA"/>
    <x v="5"/>
    <n v="2013"/>
    <n v="2013"/>
    <n v="18968900"/>
    <n v="2"/>
    <x v="1"/>
    <s v="I"/>
    <n v="63"/>
    <n v="31.5"/>
    <n v="0"/>
    <n v="15"/>
  </r>
  <r>
    <x v="0"/>
    <x v="1"/>
    <s v="WA"/>
    <x v="5"/>
    <n v="2013"/>
    <n v="2013"/>
    <n v="500239617"/>
    <n v="3"/>
    <x v="1"/>
    <s v="I"/>
    <n v="79"/>
    <n v="26.333333333333336"/>
    <n v="0"/>
    <n v="3"/>
  </r>
  <r>
    <x v="0"/>
    <x v="0"/>
    <s v="WA"/>
    <x v="5"/>
    <n v="2013"/>
    <n v="2013"/>
    <n v="17136375"/>
    <n v="1"/>
    <x v="0"/>
    <s v="I"/>
    <n v="31"/>
    <n v="31"/>
    <n v="0"/>
    <n v="50"/>
  </r>
  <r>
    <x v="0"/>
    <x v="1"/>
    <s v="WA"/>
    <x v="5"/>
    <n v="2013"/>
    <n v="2013"/>
    <n v="18104037"/>
    <n v="2"/>
    <x v="1"/>
    <s v="I"/>
    <n v="67"/>
    <n v="33.5"/>
    <n v="0"/>
    <n v="231"/>
  </r>
  <r>
    <x v="0"/>
    <x v="1"/>
    <s v="WA"/>
    <x v="5"/>
    <n v="2013"/>
    <n v="2013"/>
    <n v="16342761"/>
    <n v="1"/>
    <x v="1"/>
    <s v="I"/>
    <n v="34"/>
    <n v="34"/>
    <n v="0"/>
    <n v="23"/>
  </r>
  <r>
    <x v="0"/>
    <x v="1"/>
    <s v="WA"/>
    <x v="5"/>
    <n v="2013"/>
    <n v="2013"/>
    <n v="500122327"/>
    <n v="1"/>
    <x v="1"/>
    <s v="I"/>
    <n v="31"/>
    <n v="31"/>
    <n v="0"/>
    <n v="134"/>
  </r>
  <r>
    <x v="0"/>
    <x v="1"/>
    <s v="WA"/>
    <x v="5"/>
    <n v="2013"/>
    <n v="2013"/>
    <n v="16606399"/>
    <n v="1"/>
    <x v="1"/>
    <s v="I"/>
    <n v="33"/>
    <n v="33"/>
    <n v="0"/>
    <n v="2"/>
  </r>
  <r>
    <x v="0"/>
    <x v="0"/>
    <s v="WA"/>
    <x v="5"/>
    <n v="2013"/>
    <n v="2013"/>
    <n v="16880694"/>
    <n v="1"/>
    <x v="0"/>
    <s v="I"/>
    <n v="34"/>
    <n v="34"/>
    <n v="0"/>
    <n v="1587"/>
  </r>
  <r>
    <x v="0"/>
    <x v="0"/>
    <s v="WA"/>
    <x v="5"/>
    <n v="2013"/>
    <n v="2013"/>
    <n v="14898928"/>
    <n v="1"/>
    <x v="0"/>
    <s v="I"/>
    <n v="28"/>
    <n v="28"/>
    <n v="0"/>
    <n v="10"/>
  </r>
  <r>
    <x v="0"/>
    <x v="0"/>
    <s v="WA"/>
    <x v="5"/>
    <n v="2013"/>
    <n v="2013"/>
    <n v="15282032"/>
    <n v="1"/>
    <x v="0"/>
    <s v="I"/>
    <n v="24"/>
    <n v="24"/>
    <n v="0"/>
    <n v="928"/>
  </r>
  <r>
    <x v="0"/>
    <x v="0"/>
    <s v="WA"/>
    <x v="5"/>
    <n v="2013"/>
    <n v="2013"/>
    <n v="15439089"/>
    <n v="1"/>
    <x v="0"/>
    <s v="I"/>
    <n v="18"/>
    <n v="18"/>
    <n v="0"/>
    <n v="420"/>
  </r>
  <r>
    <x v="0"/>
    <x v="0"/>
    <s v="WA"/>
    <x v="5"/>
    <n v="2013"/>
    <n v="2013"/>
    <n v="14653579"/>
    <n v="1"/>
    <x v="0"/>
    <s v="I"/>
    <n v="34"/>
    <n v="34"/>
    <n v="0"/>
    <n v="60"/>
  </r>
  <r>
    <x v="0"/>
    <x v="1"/>
    <s v="WA"/>
    <x v="5"/>
    <n v="2013"/>
    <n v="2013"/>
    <n v="343267285"/>
    <n v="2"/>
    <x v="1"/>
    <s v="I"/>
    <n v="62"/>
    <n v="31"/>
    <n v="0"/>
    <n v="17"/>
  </r>
  <r>
    <x v="0"/>
    <x v="0"/>
    <s v="WA"/>
    <x v="5"/>
    <n v="2013"/>
    <n v="2013"/>
    <n v="14562308"/>
    <n v="4"/>
    <x v="0"/>
    <s v="I"/>
    <n v="119"/>
    <n v="29.75"/>
    <n v="0"/>
    <n v="76"/>
  </r>
  <r>
    <x v="0"/>
    <x v="0"/>
    <s v="WA"/>
    <x v="5"/>
    <n v="2013"/>
    <n v="2013"/>
    <n v="19977149"/>
    <n v="2"/>
    <x v="0"/>
    <s v="I"/>
    <n v="55"/>
    <n v="27.5"/>
    <n v="0"/>
    <n v="170"/>
  </r>
  <r>
    <x v="0"/>
    <x v="0"/>
    <s v="WA"/>
    <x v="5"/>
    <n v="2013"/>
    <n v="2013"/>
    <n v="17343758"/>
    <n v="5"/>
    <x v="0"/>
    <s v="I"/>
    <n v="151"/>
    <n v="30.2"/>
    <n v="0"/>
    <n v="57"/>
  </r>
  <r>
    <x v="0"/>
    <x v="0"/>
    <s v="WA"/>
    <x v="5"/>
    <n v="2013"/>
    <n v="2013"/>
    <n v="500082342"/>
    <n v="1"/>
    <x v="0"/>
    <s v="I"/>
    <n v="34"/>
    <n v="34"/>
    <n v="0"/>
    <n v="95"/>
  </r>
  <r>
    <x v="0"/>
    <x v="1"/>
    <s v="WA"/>
    <x v="5"/>
    <n v="2013"/>
    <n v="2013"/>
    <n v="500083814"/>
    <n v="1"/>
    <x v="1"/>
    <s v="I"/>
    <n v="34"/>
    <n v="34"/>
    <n v="0"/>
    <n v="103"/>
  </r>
  <r>
    <x v="0"/>
    <x v="0"/>
    <s v="WA"/>
    <x v="5"/>
    <n v="2013"/>
    <n v="2013"/>
    <n v="18858705"/>
    <n v="2"/>
    <x v="0"/>
    <s v="I"/>
    <n v="60"/>
    <n v="30"/>
    <n v="0"/>
    <n v="260"/>
  </r>
  <r>
    <x v="0"/>
    <x v="1"/>
    <s v="WA"/>
    <x v="5"/>
    <n v="2013"/>
    <n v="2013"/>
    <n v="500000519"/>
    <n v="2"/>
    <x v="1"/>
    <s v="I"/>
    <n v="35"/>
    <n v="17.5"/>
    <n v="0"/>
    <n v="36"/>
  </r>
  <r>
    <x v="0"/>
    <x v="0"/>
    <s v="WA"/>
    <x v="5"/>
    <n v="2013"/>
    <n v="2013"/>
    <n v="500224713"/>
    <n v="1"/>
    <x v="0"/>
    <s v="I"/>
    <n v="32"/>
    <n v="32"/>
    <n v="0"/>
    <n v="55"/>
  </r>
  <r>
    <x v="0"/>
    <x v="0"/>
    <s v="WA"/>
    <x v="5"/>
    <n v="2013"/>
    <n v="2013"/>
    <n v="500183704"/>
    <n v="7"/>
    <x v="0"/>
    <s v="I"/>
    <n v="211"/>
    <n v="30.142857142857142"/>
    <n v="0"/>
    <n v="11"/>
  </r>
  <r>
    <x v="0"/>
    <x v="0"/>
    <s v="WA"/>
    <x v="5"/>
    <n v="2013"/>
    <n v="2013"/>
    <n v="15658055"/>
    <n v="5"/>
    <x v="0"/>
    <s v="I"/>
    <n v="158"/>
    <n v="31.6"/>
    <n v="0"/>
    <n v="230"/>
  </r>
  <r>
    <x v="0"/>
    <x v="0"/>
    <s v="WA"/>
    <x v="5"/>
    <n v="2013"/>
    <n v="2013"/>
    <n v="19945481"/>
    <n v="1"/>
    <x v="0"/>
    <s v="I"/>
    <n v="28"/>
    <n v="28"/>
    <n v="0"/>
    <n v="2536"/>
  </r>
  <r>
    <x v="0"/>
    <x v="1"/>
    <s v="WA"/>
    <x v="5"/>
    <n v="2013"/>
    <n v="2013"/>
    <n v="18705483"/>
    <n v="1"/>
    <x v="1"/>
    <s v="I"/>
    <n v="0"/>
    <n v="0"/>
    <n v="0"/>
    <n v="2"/>
  </r>
  <r>
    <x v="0"/>
    <x v="1"/>
    <s v="WA"/>
    <x v="5"/>
    <n v="2013"/>
    <n v="2013"/>
    <n v="19312177"/>
    <n v="1"/>
    <x v="1"/>
    <s v="I"/>
    <n v="30"/>
    <n v="30"/>
    <n v="0"/>
    <n v="39"/>
  </r>
  <r>
    <x v="0"/>
    <x v="0"/>
    <s v="WA"/>
    <x v="5"/>
    <n v="2013"/>
    <n v="2013"/>
    <n v="18410338"/>
    <n v="1"/>
    <x v="0"/>
    <s v="I"/>
    <n v="4"/>
    <n v="4"/>
    <n v="0"/>
    <n v="450"/>
  </r>
  <r>
    <x v="0"/>
    <x v="0"/>
    <s v="WA"/>
    <x v="5"/>
    <n v="2013"/>
    <n v="2013"/>
    <n v="500219795"/>
    <n v="1"/>
    <x v="0"/>
    <s v="I"/>
    <n v="0"/>
    <n v="0"/>
    <n v="0"/>
    <n v="62"/>
  </r>
  <r>
    <x v="0"/>
    <x v="0"/>
    <s v="WA"/>
    <x v="5"/>
    <n v="2013"/>
    <n v="2013"/>
    <n v="13990590"/>
    <n v="1"/>
    <x v="0"/>
    <s v="I"/>
    <n v="13"/>
    <n v="13"/>
    <n v="0"/>
    <n v="371"/>
  </r>
  <r>
    <x v="1"/>
    <x v="1"/>
    <s v="WA"/>
    <x v="5"/>
    <n v="2013"/>
    <n v="2013"/>
    <n v="16851215"/>
    <n v="2"/>
    <x v="1"/>
    <s v="I"/>
    <n v="58"/>
    <n v="29"/>
    <n v="0"/>
    <n v="26"/>
  </r>
  <r>
    <x v="0"/>
    <x v="0"/>
    <s v="WA"/>
    <x v="5"/>
    <n v="2013"/>
    <n v="2013"/>
    <n v="14871294"/>
    <n v="2"/>
    <x v="0"/>
    <s v="I"/>
    <n v="59"/>
    <n v="29.5"/>
    <n v="0"/>
    <n v="60"/>
  </r>
  <r>
    <x v="0"/>
    <x v="1"/>
    <s v="WA"/>
    <x v="5"/>
    <n v="2013"/>
    <n v="2013"/>
    <n v="500164894"/>
    <n v="1"/>
    <x v="1"/>
    <s v="I"/>
    <n v="7"/>
    <n v="7"/>
    <n v="0"/>
    <n v="29"/>
  </r>
  <r>
    <x v="0"/>
    <x v="0"/>
    <s v="WA"/>
    <x v="5"/>
    <n v="2013"/>
    <n v="2013"/>
    <n v="17696318"/>
    <n v="1"/>
    <x v="0"/>
    <s v="I"/>
    <n v="10"/>
    <n v="10"/>
    <n v="0"/>
    <n v="280"/>
  </r>
  <r>
    <x v="0"/>
    <x v="1"/>
    <s v="WA"/>
    <x v="5"/>
    <n v="2013"/>
    <n v="2013"/>
    <n v="15973030"/>
    <n v="1"/>
    <x v="1"/>
    <s v="I"/>
    <n v="15"/>
    <n v="15"/>
    <n v="0"/>
    <n v="21"/>
  </r>
  <r>
    <x v="0"/>
    <x v="0"/>
    <s v="WA"/>
    <x v="5"/>
    <n v="2013"/>
    <n v="2013"/>
    <n v="15617104"/>
    <n v="1"/>
    <x v="0"/>
    <s v="I"/>
    <n v="7"/>
    <n v="7"/>
    <n v="0"/>
    <n v="80"/>
  </r>
  <r>
    <x v="0"/>
    <x v="0"/>
    <s v="WA"/>
    <x v="5"/>
    <n v="2013"/>
    <n v="2013"/>
    <n v="16495113"/>
    <n v="2"/>
    <x v="0"/>
    <s v="I"/>
    <n v="40"/>
    <n v="20"/>
    <n v="0"/>
    <n v="739"/>
  </r>
  <r>
    <x v="0"/>
    <x v="1"/>
    <s v="WA"/>
    <x v="5"/>
    <n v="2013"/>
    <n v="2013"/>
    <n v="16330418"/>
    <n v="1"/>
    <x v="1"/>
    <s v="I"/>
    <n v="11"/>
    <n v="11"/>
    <n v="0"/>
    <n v="102"/>
  </r>
  <r>
    <x v="0"/>
    <x v="1"/>
    <s v="WA"/>
    <x v="5"/>
    <n v="2013"/>
    <n v="2013"/>
    <n v="500038742"/>
    <n v="4"/>
    <x v="1"/>
    <s v="I"/>
    <n v="120"/>
    <n v="30"/>
    <n v="0"/>
    <n v="10"/>
  </r>
  <r>
    <x v="0"/>
    <x v="1"/>
    <s v="WA"/>
    <x v="5"/>
    <n v="2013"/>
    <n v="2013"/>
    <n v="500241805"/>
    <n v="1"/>
    <x v="1"/>
    <s v="I"/>
    <n v="31"/>
    <n v="31"/>
    <n v="0"/>
    <n v="85"/>
  </r>
  <r>
    <x v="0"/>
    <x v="0"/>
    <s v="WA"/>
    <x v="5"/>
    <n v="2013"/>
    <n v="2013"/>
    <n v="500283598"/>
    <n v="2"/>
    <x v="0"/>
    <s v="I"/>
    <n v="61"/>
    <n v="30.5"/>
    <n v="0"/>
    <n v="1642"/>
  </r>
  <r>
    <x v="0"/>
    <x v="1"/>
    <s v="WA"/>
    <x v="5"/>
    <n v="2013"/>
    <n v="2013"/>
    <n v="17478378"/>
    <n v="1"/>
    <x v="1"/>
    <s v="I"/>
    <n v="54"/>
    <n v="54"/>
    <n v="0"/>
    <n v="7"/>
  </r>
  <r>
    <x v="0"/>
    <x v="0"/>
    <s v="WA"/>
    <x v="5"/>
    <n v="2013"/>
    <n v="2013"/>
    <n v="18994804"/>
    <n v="1"/>
    <x v="0"/>
    <s v="I"/>
    <n v="0"/>
    <n v="0"/>
    <n v="0"/>
    <n v="43"/>
  </r>
  <r>
    <x v="1"/>
    <x v="1"/>
    <s v="WA"/>
    <x v="5"/>
    <n v="2013"/>
    <n v="2013"/>
    <n v="19582452"/>
    <n v="1"/>
    <x v="1"/>
    <s v="I"/>
    <n v="16"/>
    <n v="16"/>
    <n v="0"/>
    <n v="9"/>
  </r>
  <r>
    <x v="0"/>
    <x v="0"/>
    <s v="WA"/>
    <x v="5"/>
    <n v="2013"/>
    <n v="2013"/>
    <n v="18642625"/>
    <n v="2"/>
    <x v="0"/>
    <s v="I"/>
    <n v="63"/>
    <n v="31.5"/>
    <n v="0"/>
    <n v="550"/>
  </r>
  <r>
    <x v="0"/>
    <x v="0"/>
    <s v="WA"/>
    <x v="5"/>
    <n v="2013"/>
    <n v="2013"/>
    <n v="500066604"/>
    <n v="1"/>
    <x v="0"/>
    <s v="I"/>
    <n v="0"/>
    <n v="0"/>
    <n v="0"/>
    <n v="4"/>
  </r>
  <r>
    <x v="0"/>
    <x v="1"/>
    <s v="WA"/>
    <x v="5"/>
    <n v="2013"/>
    <n v="2013"/>
    <n v="500021862"/>
    <n v="2"/>
    <x v="1"/>
    <s v="I"/>
    <n v="37"/>
    <n v="18.5"/>
    <n v="0"/>
    <n v="36"/>
  </r>
  <r>
    <x v="0"/>
    <x v="0"/>
    <s v="WA"/>
    <x v="5"/>
    <n v="2013"/>
    <n v="2013"/>
    <n v="500012880"/>
    <n v="1"/>
    <x v="0"/>
    <s v="I"/>
    <n v="23"/>
    <n v="23"/>
    <n v="0"/>
    <n v="78"/>
  </r>
  <r>
    <x v="0"/>
    <x v="0"/>
    <s v="WA"/>
    <x v="5"/>
    <n v="2013"/>
    <n v="2013"/>
    <n v="15176236"/>
    <n v="1"/>
    <x v="0"/>
    <s v="I"/>
    <n v="20"/>
    <n v="20"/>
    <n v="0"/>
    <n v="1050"/>
  </r>
  <r>
    <x v="0"/>
    <x v="1"/>
    <s v="WA"/>
    <x v="5"/>
    <n v="2013"/>
    <n v="2013"/>
    <n v="446351443"/>
    <n v="1"/>
    <x v="1"/>
    <s v="I"/>
    <n v="20"/>
    <n v="20"/>
    <n v="0"/>
    <n v="75"/>
  </r>
  <r>
    <x v="0"/>
    <x v="0"/>
    <s v="WA"/>
    <x v="5"/>
    <n v="2013"/>
    <n v="2013"/>
    <n v="19782645"/>
    <n v="1"/>
    <x v="0"/>
    <s v="I"/>
    <n v="1"/>
    <n v="1"/>
    <n v="0"/>
    <n v="120"/>
  </r>
  <r>
    <x v="0"/>
    <x v="0"/>
    <s v="WA"/>
    <x v="5"/>
    <n v="2013"/>
    <n v="2013"/>
    <n v="500288937"/>
    <n v="1"/>
    <x v="0"/>
    <s v="I"/>
    <n v="25"/>
    <n v="25"/>
    <n v="0"/>
    <n v="12"/>
  </r>
  <r>
    <x v="1"/>
    <x v="0"/>
    <s v="WA"/>
    <x v="5"/>
    <n v="2013"/>
    <n v="2013"/>
    <n v="500268908"/>
    <n v="3"/>
    <x v="0"/>
    <s v="I"/>
    <n v="118"/>
    <n v="39.333333333333329"/>
    <n v="0"/>
    <n v="3"/>
  </r>
  <r>
    <x v="0"/>
    <x v="0"/>
    <s v="WA"/>
    <x v="5"/>
    <n v="2013"/>
    <n v="2013"/>
    <n v="500127036"/>
    <n v="5"/>
    <x v="0"/>
    <s v="I"/>
    <n v="129"/>
    <n v="25.8"/>
    <n v="0"/>
    <n v="181"/>
  </r>
  <r>
    <x v="0"/>
    <x v="0"/>
    <s v="WA"/>
    <x v="5"/>
    <n v="2013"/>
    <n v="2013"/>
    <n v="500232334"/>
    <n v="1"/>
    <x v="0"/>
    <s v="I"/>
    <n v="9"/>
    <n v="9"/>
    <n v="0"/>
    <n v="10"/>
  </r>
  <r>
    <x v="0"/>
    <x v="0"/>
    <s v="WA"/>
    <x v="5"/>
    <n v="2013"/>
    <n v="2013"/>
    <n v="15899473"/>
    <n v="4"/>
    <x v="0"/>
    <s v="I"/>
    <n v="203"/>
    <n v="50.75"/>
    <n v="0"/>
    <n v="58"/>
  </r>
  <r>
    <x v="0"/>
    <x v="0"/>
    <s v="WA"/>
    <x v="5"/>
    <n v="2013"/>
    <n v="2013"/>
    <n v="16263998"/>
    <n v="2"/>
    <x v="0"/>
    <s v="I"/>
    <n v="49"/>
    <n v="24.5"/>
    <n v="0"/>
    <n v="2940"/>
  </r>
  <r>
    <x v="0"/>
    <x v="1"/>
    <s v="WA"/>
    <x v="5"/>
    <n v="2013"/>
    <n v="2013"/>
    <n v="15945548"/>
    <n v="1"/>
    <x v="1"/>
    <s v="I"/>
    <n v="29"/>
    <n v="29"/>
    <n v="0"/>
    <n v="1"/>
  </r>
  <r>
    <x v="0"/>
    <x v="0"/>
    <s v="WA"/>
    <x v="5"/>
    <n v="2013"/>
    <n v="2013"/>
    <n v="16294885"/>
    <n v="2"/>
    <x v="0"/>
    <s v="I"/>
    <n v="41"/>
    <n v="20.5"/>
    <n v="0"/>
    <n v="1373"/>
  </r>
  <r>
    <x v="0"/>
    <x v="0"/>
    <s v="WA"/>
    <x v="5"/>
    <n v="2013"/>
    <n v="2013"/>
    <n v="500215231"/>
    <n v="1"/>
    <x v="0"/>
    <s v="I"/>
    <n v="0"/>
    <n v="0"/>
    <n v="0"/>
    <n v="14"/>
  </r>
  <r>
    <x v="0"/>
    <x v="0"/>
    <s v="WA"/>
    <x v="5"/>
    <n v="2013"/>
    <n v="2013"/>
    <n v="15500304"/>
    <n v="1"/>
    <x v="0"/>
    <s v="I"/>
    <n v="19"/>
    <n v="19"/>
    <n v="0"/>
    <n v="278"/>
  </r>
  <r>
    <x v="0"/>
    <x v="1"/>
    <s v="WA"/>
    <x v="5"/>
    <n v="2013"/>
    <n v="2013"/>
    <n v="14878769"/>
    <n v="1"/>
    <x v="1"/>
    <s v="I"/>
    <n v="30"/>
    <n v="30"/>
    <n v="0"/>
    <n v="5"/>
  </r>
  <r>
    <x v="0"/>
    <x v="1"/>
    <s v="WA"/>
    <x v="5"/>
    <n v="2013"/>
    <n v="2013"/>
    <n v="500063222"/>
    <n v="2"/>
    <x v="1"/>
    <s v="I"/>
    <n v="49"/>
    <n v="24.5"/>
    <n v="0"/>
    <n v="52"/>
  </r>
  <r>
    <x v="0"/>
    <x v="1"/>
    <s v="WA"/>
    <x v="5"/>
    <n v="2013"/>
    <n v="2013"/>
    <n v="500094399"/>
    <n v="1"/>
    <x v="1"/>
    <s v="I"/>
    <n v="18"/>
    <n v="18"/>
    <n v="0"/>
    <n v="5"/>
  </r>
  <r>
    <x v="0"/>
    <x v="0"/>
    <s v="WA"/>
    <x v="5"/>
    <n v="2013"/>
    <n v="2013"/>
    <n v="500112460"/>
    <n v="4"/>
    <x v="0"/>
    <s v="I"/>
    <n v="120"/>
    <n v="30"/>
    <n v="0"/>
    <n v="211"/>
  </r>
  <r>
    <x v="0"/>
    <x v="0"/>
    <s v="WA"/>
    <x v="5"/>
    <n v="2013"/>
    <n v="2013"/>
    <n v="500233347"/>
    <n v="1"/>
    <x v="0"/>
    <s v="I"/>
    <n v="0"/>
    <n v="0"/>
    <n v="0"/>
    <n v="165"/>
  </r>
  <r>
    <x v="0"/>
    <x v="0"/>
    <s v="WA"/>
    <x v="5"/>
    <n v="2013"/>
    <n v="2013"/>
    <n v="16896396"/>
    <n v="1"/>
    <x v="0"/>
    <s v="I"/>
    <n v="17"/>
    <n v="17"/>
    <n v="0"/>
    <n v="75"/>
  </r>
  <r>
    <x v="0"/>
    <x v="0"/>
    <s v="WA"/>
    <x v="5"/>
    <n v="2013"/>
    <n v="2013"/>
    <n v="14354186"/>
    <n v="1"/>
    <x v="0"/>
    <s v="I"/>
    <n v="0"/>
    <n v="0"/>
    <n v="0"/>
    <n v="1200"/>
  </r>
  <r>
    <x v="0"/>
    <x v="0"/>
    <s v="WA"/>
    <x v="5"/>
    <n v="2013"/>
    <n v="2013"/>
    <n v="17810515"/>
    <n v="1"/>
    <x v="0"/>
    <s v="I"/>
    <n v="20"/>
    <n v="20"/>
    <n v="0"/>
    <n v="288"/>
  </r>
  <r>
    <x v="0"/>
    <x v="1"/>
    <s v="WA"/>
    <x v="5"/>
    <n v="2013"/>
    <n v="2013"/>
    <n v="500126625"/>
    <n v="1"/>
    <x v="1"/>
    <s v="I"/>
    <n v="10"/>
    <n v="10"/>
    <n v="0"/>
    <n v="22"/>
  </r>
  <r>
    <x v="0"/>
    <x v="0"/>
    <s v="WA"/>
    <x v="5"/>
    <n v="2013"/>
    <n v="2013"/>
    <n v="17721898"/>
    <n v="1"/>
    <x v="0"/>
    <s v="I"/>
    <n v="25"/>
    <n v="25"/>
    <n v="0"/>
    <n v="165"/>
  </r>
  <r>
    <x v="0"/>
    <x v="0"/>
    <s v="WA"/>
    <x v="5"/>
    <n v="2013"/>
    <n v="2013"/>
    <n v="19578118"/>
    <n v="1"/>
    <x v="0"/>
    <s v="I"/>
    <n v="21"/>
    <n v="21"/>
    <n v="0"/>
    <n v="40"/>
  </r>
  <r>
    <x v="0"/>
    <x v="0"/>
    <s v="WA"/>
    <x v="5"/>
    <n v="2013"/>
    <n v="2013"/>
    <n v="19344930"/>
    <n v="1"/>
    <x v="0"/>
    <s v="I"/>
    <n v="18"/>
    <n v="18"/>
    <n v="0"/>
    <n v="1"/>
  </r>
  <r>
    <x v="0"/>
    <x v="0"/>
    <s v="WA"/>
    <x v="5"/>
    <n v="2013"/>
    <n v="2013"/>
    <n v="18219491"/>
    <n v="1"/>
    <x v="0"/>
    <s v="I"/>
    <n v="3"/>
    <n v="3"/>
    <n v="0"/>
    <n v="29"/>
  </r>
  <r>
    <x v="0"/>
    <x v="1"/>
    <s v="WA"/>
    <x v="5"/>
    <n v="2013"/>
    <n v="2013"/>
    <n v="18006391"/>
    <n v="1"/>
    <x v="1"/>
    <s v="I"/>
    <n v="10"/>
    <n v="10"/>
    <n v="0"/>
    <n v="33"/>
  </r>
  <r>
    <x v="0"/>
    <x v="1"/>
    <s v="WA"/>
    <x v="5"/>
    <n v="2013"/>
    <n v="2013"/>
    <n v="19027838"/>
    <n v="1"/>
    <x v="1"/>
    <s v="I"/>
    <n v="21"/>
    <n v="21"/>
    <n v="0"/>
    <n v="6"/>
  </r>
  <r>
    <x v="0"/>
    <x v="1"/>
    <s v="WA"/>
    <x v="5"/>
    <n v="2013"/>
    <n v="2013"/>
    <n v="446348602"/>
    <n v="3"/>
    <x v="1"/>
    <s v="I"/>
    <n v="91"/>
    <n v="30.333333333333332"/>
    <n v="0"/>
    <n v="15"/>
  </r>
  <r>
    <x v="0"/>
    <x v="1"/>
    <s v="WA"/>
    <x v="5"/>
    <n v="2013"/>
    <n v="2013"/>
    <n v="500207229"/>
    <n v="1"/>
    <x v="1"/>
    <s v="I"/>
    <n v="1"/>
    <n v="1"/>
    <n v="0"/>
    <n v="1"/>
  </r>
  <r>
    <x v="0"/>
    <x v="0"/>
    <s v="WA"/>
    <x v="5"/>
    <n v="2013"/>
    <n v="2013"/>
    <n v="17366825"/>
    <n v="2"/>
    <x v="0"/>
    <s v="I"/>
    <n v="47"/>
    <n v="23.5"/>
    <n v="0"/>
    <n v="140"/>
  </r>
  <r>
    <x v="0"/>
    <x v="1"/>
    <s v="WA"/>
    <x v="5"/>
    <n v="2013"/>
    <n v="2013"/>
    <n v="500199189"/>
    <n v="2"/>
    <x v="1"/>
    <s v="I"/>
    <n v="42"/>
    <n v="21"/>
    <n v="0"/>
    <n v="26"/>
  </r>
  <r>
    <x v="0"/>
    <x v="0"/>
    <s v="WA"/>
    <x v="5"/>
    <n v="2013"/>
    <n v="2013"/>
    <n v="16592691"/>
    <n v="2"/>
    <x v="0"/>
    <s v="I"/>
    <n v="54"/>
    <n v="27"/>
    <n v="0"/>
    <n v="449"/>
  </r>
  <r>
    <x v="0"/>
    <x v="0"/>
    <s v="WA"/>
    <x v="5"/>
    <n v="2013"/>
    <n v="2013"/>
    <n v="15678239"/>
    <n v="1"/>
    <x v="0"/>
    <s v="I"/>
    <n v="17"/>
    <n v="17"/>
    <n v="0"/>
    <n v="31"/>
  </r>
  <r>
    <x v="0"/>
    <x v="0"/>
    <s v="WA"/>
    <x v="5"/>
    <n v="2013"/>
    <n v="2013"/>
    <n v="15692049"/>
    <n v="1"/>
    <x v="0"/>
    <s v="I"/>
    <n v="30"/>
    <n v="30"/>
    <n v="0"/>
    <n v="1"/>
  </r>
  <r>
    <x v="0"/>
    <x v="0"/>
    <s v="WA"/>
    <x v="5"/>
    <n v="2013"/>
    <n v="2013"/>
    <n v="16546291"/>
    <n v="1"/>
    <x v="0"/>
    <s v="I"/>
    <n v="26"/>
    <n v="26"/>
    <n v="0"/>
    <n v="6"/>
  </r>
  <r>
    <x v="0"/>
    <x v="1"/>
    <s v="WA"/>
    <x v="5"/>
    <n v="2013"/>
    <n v="2013"/>
    <n v="15401179"/>
    <n v="1"/>
    <x v="1"/>
    <s v="I"/>
    <n v="17"/>
    <n v="17"/>
    <n v="0"/>
    <n v="42"/>
  </r>
  <r>
    <x v="0"/>
    <x v="0"/>
    <s v="WA"/>
    <x v="5"/>
    <n v="2013"/>
    <n v="2013"/>
    <n v="16231695"/>
    <n v="1"/>
    <x v="0"/>
    <s v="I"/>
    <n v="3"/>
    <n v="3"/>
    <n v="0"/>
    <n v="10"/>
  </r>
  <r>
    <x v="0"/>
    <x v="0"/>
    <s v="WA"/>
    <x v="5"/>
    <n v="2013"/>
    <n v="2013"/>
    <n v="18053611"/>
    <n v="1"/>
    <x v="0"/>
    <s v="I"/>
    <n v="20"/>
    <n v="20"/>
    <n v="0"/>
    <n v="328"/>
  </r>
  <r>
    <x v="0"/>
    <x v="0"/>
    <s v="WA"/>
    <x v="5"/>
    <n v="2013"/>
    <n v="2013"/>
    <n v="446352887"/>
    <n v="1"/>
    <x v="0"/>
    <s v="I"/>
    <n v="18"/>
    <n v="18"/>
    <n v="0"/>
    <n v="536"/>
  </r>
  <r>
    <x v="0"/>
    <x v="0"/>
    <s v="WA"/>
    <x v="5"/>
    <n v="2013"/>
    <n v="2013"/>
    <n v="332726423"/>
    <n v="1"/>
    <x v="0"/>
    <s v="I"/>
    <n v="1"/>
    <n v="1"/>
    <n v="0"/>
    <n v="10"/>
  </r>
  <r>
    <x v="0"/>
    <x v="0"/>
    <s v="WA"/>
    <x v="5"/>
    <n v="2013"/>
    <n v="2013"/>
    <n v="500201214"/>
    <n v="2"/>
    <x v="0"/>
    <s v="I"/>
    <n v="56"/>
    <n v="28"/>
    <n v="0"/>
    <n v="134"/>
  </r>
  <r>
    <x v="0"/>
    <x v="0"/>
    <s v="WA"/>
    <x v="5"/>
    <n v="2013"/>
    <n v="2013"/>
    <n v="14844328"/>
    <n v="1"/>
    <x v="0"/>
    <s v="I"/>
    <n v="20"/>
    <n v="20"/>
    <n v="0"/>
    <n v="777"/>
  </r>
  <r>
    <x v="0"/>
    <x v="1"/>
    <s v="WA"/>
    <x v="5"/>
    <n v="2013"/>
    <n v="2013"/>
    <n v="14085622"/>
    <n v="1"/>
    <x v="1"/>
    <s v="I"/>
    <n v="11"/>
    <n v="11"/>
    <n v="0"/>
    <n v="1"/>
  </r>
  <r>
    <x v="0"/>
    <x v="1"/>
    <s v="WA"/>
    <x v="5"/>
    <n v="2013"/>
    <n v="2013"/>
    <n v="14344785"/>
    <n v="1"/>
    <x v="1"/>
    <s v="I"/>
    <n v="15"/>
    <n v="15"/>
    <n v="0"/>
    <n v="38"/>
  </r>
  <r>
    <x v="0"/>
    <x v="0"/>
    <s v="WA"/>
    <x v="5"/>
    <n v="2013"/>
    <n v="2013"/>
    <n v="14129493"/>
    <n v="1"/>
    <x v="0"/>
    <s v="I"/>
    <n v="21"/>
    <n v="21"/>
    <n v="0"/>
    <n v="70"/>
  </r>
  <r>
    <x v="0"/>
    <x v="0"/>
    <s v="WA"/>
    <x v="5"/>
    <n v="2013"/>
    <n v="2013"/>
    <n v="500126381"/>
    <n v="2"/>
    <x v="0"/>
    <s v="I"/>
    <n v="45"/>
    <n v="22.5"/>
    <n v="0"/>
    <n v="9"/>
  </r>
  <r>
    <x v="0"/>
    <x v="0"/>
    <s v="WA"/>
    <x v="5"/>
    <n v="2013"/>
    <n v="2013"/>
    <n v="17839998"/>
    <n v="1"/>
    <x v="0"/>
    <s v="I"/>
    <n v="27"/>
    <n v="27"/>
    <n v="0"/>
    <n v="91"/>
  </r>
  <r>
    <x v="0"/>
    <x v="0"/>
    <s v="WA"/>
    <x v="5"/>
    <n v="2013"/>
    <n v="2013"/>
    <n v="17921749"/>
    <n v="3"/>
    <x v="0"/>
    <s v="I"/>
    <n v="63"/>
    <n v="21"/>
    <n v="0"/>
    <n v="158"/>
  </r>
  <r>
    <x v="0"/>
    <x v="0"/>
    <s v="WA"/>
    <x v="5"/>
    <n v="2013"/>
    <n v="2013"/>
    <n v="19694739"/>
    <n v="2"/>
    <x v="0"/>
    <s v="I"/>
    <n v="53"/>
    <n v="26.5"/>
    <n v="0"/>
    <n v="470"/>
  </r>
  <r>
    <x v="0"/>
    <x v="0"/>
    <s v="WA"/>
    <x v="5"/>
    <n v="2013"/>
    <n v="2013"/>
    <n v="18336619"/>
    <n v="1"/>
    <x v="0"/>
    <s v="I"/>
    <n v="29"/>
    <n v="29"/>
    <n v="0"/>
    <n v="230"/>
  </r>
  <r>
    <x v="0"/>
    <x v="0"/>
    <s v="WA"/>
    <x v="5"/>
    <n v="2013"/>
    <n v="2013"/>
    <n v="19465611"/>
    <n v="2"/>
    <x v="0"/>
    <s v="I"/>
    <n v="59"/>
    <n v="29.5"/>
    <n v="0"/>
    <n v="1050"/>
  </r>
  <r>
    <x v="0"/>
    <x v="0"/>
    <s v="WA"/>
    <x v="5"/>
    <n v="2013"/>
    <n v="2013"/>
    <n v="18849098"/>
    <n v="1"/>
    <x v="0"/>
    <s v="I"/>
    <n v="13"/>
    <n v="13"/>
    <n v="0"/>
    <n v="10"/>
  </r>
  <r>
    <x v="0"/>
    <x v="0"/>
    <s v="WA"/>
    <x v="5"/>
    <n v="2013"/>
    <n v="2013"/>
    <n v="500288674"/>
    <n v="1"/>
    <x v="0"/>
    <s v="I"/>
    <n v="11"/>
    <n v="11"/>
    <n v="0"/>
    <n v="74"/>
  </r>
  <r>
    <x v="0"/>
    <x v="0"/>
    <s v="WA"/>
    <x v="5"/>
    <n v="2013"/>
    <n v="2013"/>
    <n v="19225382"/>
    <n v="1"/>
    <x v="0"/>
    <s v="I"/>
    <n v="25"/>
    <n v="25"/>
    <n v="0"/>
    <n v="87"/>
  </r>
  <r>
    <x v="0"/>
    <x v="0"/>
    <s v="WA"/>
    <x v="5"/>
    <n v="2013"/>
    <n v="2013"/>
    <n v="18044573"/>
    <n v="1"/>
    <x v="0"/>
    <s v="I"/>
    <n v="0"/>
    <n v="0"/>
    <n v="0"/>
    <n v="62"/>
  </r>
  <r>
    <x v="0"/>
    <x v="0"/>
    <s v="WA"/>
    <x v="5"/>
    <n v="2013"/>
    <n v="2013"/>
    <n v="500149316"/>
    <n v="1"/>
    <x v="0"/>
    <s v="I"/>
    <n v="0"/>
    <n v="0"/>
    <n v="0"/>
    <n v="67"/>
  </r>
  <r>
    <x v="0"/>
    <x v="1"/>
    <s v="WA"/>
    <x v="5"/>
    <n v="2013"/>
    <n v="2013"/>
    <n v="16894260"/>
    <n v="1"/>
    <x v="1"/>
    <s v="I"/>
    <n v="27"/>
    <n v="27"/>
    <n v="0"/>
    <n v="12"/>
  </r>
  <r>
    <x v="0"/>
    <x v="0"/>
    <s v="WA"/>
    <x v="5"/>
    <n v="2013"/>
    <n v="2013"/>
    <n v="17401857"/>
    <n v="3"/>
    <x v="0"/>
    <s v="I"/>
    <n v="95"/>
    <n v="31.666666666666668"/>
    <n v="0"/>
    <n v="300"/>
  </r>
  <r>
    <x v="1"/>
    <x v="1"/>
    <s v="WA"/>
    <x v="5"/>
    <n v="2013"/>
    <n v="2013"/>
    <n v="17109469"/>
    <n v="1"/>
    <x v="1"/>
    <s v="I"/>
    <n v="30"/>
    <n v="30"/>
    <n v="0"/>
    <n v="1"/>
  </r>
  <r>
    <x v="0"/>
    <x v="0"/>
    <s v="WA"/>
    <x v="5"/>
    <n v="2013"/>
    <n v="2013"/>
    <n v="500055211"/>
    <n v="1"/>
    <x v="0"/>
    <s v="I"/>
    <n v="13"/>
    <n v="13"/>
    <n v="0"/>
    <n v="407"/>
  </r>
  <r>
    <x v="0"/>
    <x v="1"/>
    <s v="WA"/>
    <x v="5"/>
    <n v="2013"/>
    <n v="2013"/>
    <n v="17216021"/>
    <n v="2"/>
    <x v="1"/>
    <s v="I"/>
    <n v="63"/>
    <n v="31.5"/>
    <n v="0"/>
    <n v="7"/>
  </r>
  <r>
    <x v="0"/>
    <x v="1"/>
    <s v="WA"/>
    <x v="5"/>
    <n v="2013"/>
    <n v="2013"/>
    <n v="17201069"/>
    <n v="1"/>
    <x v="1"/>
    <s v="I"/>
    <n v="22"/>
    <n v="22"/>
    <n v="0"/>
    <n v="2"/>
  </r>
  <r>
    <x v="0"/>
    <x v="0"/>
    <s v="WA"/>
    <x v="5"/>
    <n v="2013"/>
    <n v="2013"/>
    <n v="17181915"/>
    <n v="1"/>
    <x v="0"/>
    <s v="I"/>
    <n v="9"/>
    <n v="9"/>
    <n v="0"/>
    <n v="140"/>
  </r>
  <r>
    <x v="0"/>
    <x v="0"/>
    <s v="WA"/>
    <x v="5"/>
    <n v="2013"/>
    <n v="2013"/>
    <n v="16933303"/>
    <n v="1"/>
    <x v="0"/>
    <s v="I"/>
    <n v="13"/>
    <n v="13"/>
    <n v="0"/>
    <n v="223"/>
  </r>
  <r>
    <x v="0"/>
    <x v="1"/>
    <s v="WA"/>
    <x v="5"/>
    <n v="2013"/>
    <n v="2013"/>
    <n v="16802285"/>
    <n v="1"/>
    <x v="1"/>
    <s v="I"/>
    <n v="41"/>
    <n v="41"/>
    <n v="0"/>
    <n v="5"/>
  </r>
  <r>
    <x v="0"/>
    <x v="0"/>
    <s v="WA"/>
    <x v="5"/>
    <n v="2013"/>
    <n v="2013"/>
    <n v="16332189"/>
    <n v="2"/>
    <x v="0"/>
    <s v="I"/>
    <n v="59"/>
    <n v="29.5"/>
    <n v="0"/>
    <n v="210"/>
  </r>
  <r>
    <x v="0"/>
    <x v="0"/>
    <s v="WA"/>
    <x v="5"/>
    <n v="2013"/>
    <n v="2013"/>
    <n v="15557151"/>
    <n v="1"/>
    <x v="0"/>
    <s v="I"/>
    <n v="15"/>
    <n v="15"/>
    <n v="0"/>
    <n v="133"/>
  </r>
  <r>
    <x v="0"/>
    <x v="0"/>
    <s v="WA"/>
    <x v="5"/>
    <n v="2013"/>
    <n v="2013"/>
    <n v="16118855"/>
    <n v="1"/>
    <x v="0"/>
    <s v="I"/>
    <n v="15"/>
    <n v="15"/>
    <n v="0"/>
    <n v="298"/>
  </r>
  <r>
    <x v="0"/>
    <x v="0"/>
    <s v="WA"/>
    <x v="5"/>
    <n v="2013"/>
    <n v="2013"/>
    <n v="16124037"/>
    <n v="1"/>
    <x v="0"/>
    <s v="I"/>
    <n v="4"/>
    <n v="4"/>
    <n v="0"/>
    <n v="185"/>
  </r>
  <r>
    <x v="1"/>
    <x v="0"/>
    <s v="WA"/>
    <x v="5"/>
    <n v="2013"/>
    <n v="2013"/>
    <n v="15994139"/>
    <n v="1"/>
    <x v="0"/>
    <s v="I"/>
    <n v="0"/>
    <n v="0"/>
    <n v="0"/>
    <n v="16"/>
  </r>
  <r>
    <x v="0"/>
    <x v="0"/>
    <s v="WA"/>
    <x v="5"/>
    <n v="2013"/>
    <n v="2013"/>
    <n v="500223106"/>
    <n v="1"/>
    <x v="0"/>
    <s v="I"/>
    <n v="33"/>
    <n v="33"/>
    <n v="0"/>
    <n v="321"/>
  </r>
  <r>
    <x v="0"/>
    <x v="0"/>
    <s v="WA"/>
    <x v="5"/>
    <n v="2013"/>
    <n v="2013"/>
    <n v="17634977"/>
    <n v="1"/>
    <x v="0"/>
    <s v="I"/>
    <n v="3"/>
    <n v="3"/>
    <n v="0"/>
    <n v="10"/>
  </r>
  <r>
    <x v="0"/>
    <x v="0"/>
    <s v="WA"/>
    <x v="5"/>
    <n v="2013"/>
    <n v="2013"/>
    <n v="500259261"/>
    <n v="2"/>
    <x v="0"/>
    <s v="I"/>
    <n v="34"/>
    <n v="17"/>
    <n v="0"/>
    <n v="131"/>
  </r>
  <r>
    <x v="0"/>
    <x v="0"/>
    <s v="WA"/>
    <x v="5"/>
    <n v="2013"/>
    <n v="2013"/>
    <n v="446353697"/>
    <n v="1"/>
    <x v="0"/>
    <s v="I"/>
    <n v="3"/>
    <n v="3"/>
    <n v="0"/>
    <n v="15"/>
  </r>
  <r>
    <x v="0"/>
    <x v="0"/>
    <s v="WA"/>
    <x v="5"/>
    <n v="2013"/>
    <n v="2013"/>
    <n v="14174739"/>
    <n v="1"/>
    <x v="0"/>
    <s v="I"/>
    <n v="7"/>
    <n v="7"/>
    <n v="0"/>
    <n v="100"/>
  </r>
  <r>
    <x v="0"/>
    <x v="0"/>
    <s v="WA"/>
    <x v="5"/>
    <n v="2013"/>
    <n v="2013"/>
    <n v="14126649"/>
    <n v="2"/>
    <x v="0"/>
    <s v="I"/>
    <n v="58"/>
    <n v="29"/>
    <n v="0"/>
    <n v="756"/>
  </r>
  <r>
    <x v="0"/>
    <x v="1"/>
    <s v="WA"/>
    <x v="5"/>
    <n v="2013"/>
    <n v="2013"/>
    <n v="500117083"/>
    <n v="1"/>
    <x v="1"/>
    <s v="I"/>
    <n v="34"/>
    <n v="34"/>
    <n v="0"/>
    <n v="2"/>
  </r>
  <r>
    <x v="0"/>
    <x v="0"/>
    <s v="WA"/>
    <x v="5"/>
    <n v="2013"/>
    <n v="2013"/>
    <n v="19668924"/>
    <n v="1"/>
    <x v="0"/>
    <s v="I"/>
    <n v="0"/>
    <n v="0"/>
    <n v="0"/>
    <n v="10"/>
  </r>
  <r>
    <x v="0"/>
    <x v="0"/>
    <s v="WA"/>
    <x v="5"/>
    <n v="2013"/>
    <n v="2013"/>
    <n v="388972830"/>
    <n v="1"/>
    <x v="0"/>
    <s v="I"/>
    <n v="3"/>
    <n v="3"/>
    <n v="0"/>
    <n v="30"/>
  </r>
  <r>
    <x v="0"/>
    <x v="0"/>
    <s v="WA"/>
    <x v="5"/>
    <n v="2013"/>
    <n v="2013"/>
    <n v="500152856"/>
    <n v="1"/>
    <x v="0"/>
    <s v="I"/>
    <n v="5"/>
    <n v="5"/>
    <n v="0"/>
    <n v="23"/>
  </r>
  <r>
    <x v="0"/>
    <x v="0"/>
    <s v="WA"/>
    <x v="5"/>
    <n v="2013"/>
    <n v="2013"/>
    <n v="16421875"/>
    <n v="1"/>
    <x v="0"/>
    <s v="I"/>
    <n v="26"/>
    <n v="26"/>
    <n v="0"/>
    <n v="86"/>
  </r>
  <r>
    <x v="0"/>
    <x v="1"/>
    <s v="WA"/>
    <x v="5"/>
    <n v="2013"/>
    <n v="2013"/>
    <n v="500027989"/>
    <n v="1"/>
    <x v="1"/>
    <s v="I"/>
    <n v="16"/>
    <n v="16"/>
    <n v="0"/>
    <n v="2"/>
  </r>
  <r>
    <x v="0"/>
    <x v="0"/>
    <s v="WA"/>
    <x v="5"/>
    <n v="2013"/>
    <n v="2013"/>
    <n v="500034386"/>
    <n v="1"/>
    <x v="0"/>
    <s v="I"/>
    <n v="10"/>
    <n v="10"/>
    <n v="0"/>
    <n v="73"/>
  </r>
  <r>
    <x v="0"/>
    <x v="0"/>
    <s v="WA"/>
    <x v="5"/>
    <n v="2013"/>
    <n v="2013"/>
    <n v="18958073"/>
    <n v="1"/>
    <x v="0"/>
    <s v="I"/>
    <n v="1"/>
    <n v="1"/>
    <n v="0"/>
    <n v="47"/>
  </r>
  <r>
    <x v="0"/>
    <x v="0"/>
    <s v="WA"/>
    <x v="5"/>
    <n v="2013"/>
    <n v="2013"/>
    <n v="500220129"/>
    <n v="1"/>
    <x v="0"/>
    <s v="I"/>
    <n v="0"/>
    <n v="0"/>
    <n v="0"/>
    <n v="22"/>
  </r>
  <r>
    <x v="0"/>
    <x v="1"/>
    <s v="WA"/>
    <x v="5"/>
    <n v="2013"/>
    <n v="2013"/>
    <n v="18969566"/>
    <n v="1"/>
    <x v="1"/>
    <s v="I"/>
    <n v="1"/>
    <n v="1"/>
    <n v="0"/>
    <n v="1"/>
  </r>
  <r>
    <x v="0"/>
    <x v="1"/>
    <s v="WA"/>
    <x v="5"/>
    <n v="2013"/>
    <n v="2013"/>
    <n v="411177668"/>
    <n v="2"/>
    <x v="1"/>
    <s v="I"/>
    <n v="46"/>
    <n v="23"/>
    <n v="0"/>
    <n v="4"/>
  </r>
  <r>
    <x v="0"/>
    <x v="0"/>
    <s v="WA"/>
    <x v="5"/>
    <n v="2013"/>
    <n v="2013"/>
    <n v="19196954"/>
    <n v="1"/>
    <x v="0"/>
    <s v="I"/>
    <n v="1"/>
    <n v="1"/>
    <n v="0"/>
    <n v="70"/>
  </r>
  <r>
    <x v="0"/>
    <x v="1"/>
    <s v="WA"/>
    <x v="5"/>
    <n v="2013"/>
    <n v="2013"/>
    <n v="19019688"/>
    <n v="1"/>
    <x v="1"/>
    <s v="I"/>
    <n v="4"/>
    <n v="4"/>
    <n v="0"/>
    <n v="2"/>
  </r>
  <r>
    <x v="0"/>
    <x v="1"/>
    <s v="WA"/>
    <x v="5"/>
    <n v="2013"/>
    <n v="2013"/>
    <n v="377740815"/>
    <n v="1"/>
    <x v="1"/>
    <s v="I"/>
    <n v="9"/>
    <n v="9"/>
    <n v="0"/>
    <n v="1"/>
  </r>
  <r>
    <x v="0"/>
    <x v="0"/>
    <s v="WA"/>
    <x v="5"/>
    <n v="2013"/>
    <n v="2013"/>
    <n v="19267369"/>
    <n v="1"/>
    <x v="0"/>
    <s v="I"/>
    <n v="4"/>
    <n v="4"/>
    <n v="0"/>
    <n v="40"/>
  </r>
  <r>
    <x v="0"/>
    <x v="0"/>
    <s v="WA"/>
    <x v="5"/>
    <n v="2013"/>
    <n v="2013"/>
    <n v="371088037"/>
    <n v="3"/>
    <x v="0"/>
    <s v="I"/>
    <n v="91"/>
    <n v="30.333333333333332"/>
    <n v="0"/>
    <n v="745"/>
  </r>
  <r>
    <x v="0"/>
    <x v="0"/>
    <s v="WA"/>
    <x v="5"/>
    <n v="2013"/>
    <n v="2013"/>
    <n v="18348047"/>
    <n v="2"/>
    <x v="0"/>
    <s v="I"/>
    <n v="38"/>
    <n v="19"/>
    <n v="0"/>
    <n v="40"/>
  </r>
  <r>
    <x v="0"/>
    <x v="1"/>
    <s v="WA"/>
    <x v="5"/>
    <n v="2013"/>
    <n v="2013"/>
    <n v="18488692"/>
    <n v="4"/>
    <x v="1"/>
    <s v="I"/>
    <n v="109"/>
    <n v="27.25"/>
    <n v="0"/>
    <n v="22"/>
  </r>
  <r>
    <x v="0"/>
    <x v="0"/>
    <s v="WA"/>
    <x v="5"/>
    <n v="2013"/>
    <n v="2013"/>
    <n v="17778558"/>
    <n v="1"/>
    <x v="0"/>
    <s v="I"/>
    <n v="32"/>
    <n v="32"/>
    <n v="0"/>
    <n v="829"/>
  </r>
  <r>
    <x v="0"/>
    <x v="1"/>
    <s v="WA"/>
    <x v="5"/>
    <n v="2013"/>
    <n v="2013"/>
    <n v="344563236"/>
    <n v="2"/>
    <x v="1"/>
    <s v="I"/>
    <n v="90"/>
    <n v="45"/>
    <n v="0"/>
    <n v="7"/>
  </r>
  <r>
    <x v="0"/>
    <x v="0"/>
    <s v="WA"/>
    <x v="5"/>
    <n v="2013"/>
    <n v="2013"/>
    <n v="500200315"/>
    <n v="1"/>
    <x v="0"/>
    <s v="I"/>
    <n v="6"/>
    <n v="6"/>
    <n v="0"/>
    <n v="211"/>
  </r>
  <r>
    <x v="0"/>
    <x v="0"/>
    <s v="WA"/>
    <x v="5"/>
    <n v="2013"/>
    <n v="2013"/>
    <n v="17367675"/>
    <n v="1"/>
    <x v="0"/>
    <s v="I"/>
    <n v="28"/>
    <n v="28"/>
    <n v="0"/>
    <n v="40"/>
  </r>
  <r>
    <x v="0"/>
    <x v="1"/>
    <s v="WA"/>
    <x v="5"/>
    <n v="2013"/>
    <n v="2013"/>
    <n v="500078826"/>
    <n v="1"/>
    <x v="1"/>
    <s v="I"/>
    <n v="16"/>
    <n v="16"/>
    <n v="0"/>
    <n v="6"/>
  </r>
  <r>
    <x v="0"/>
    <x v="0"/>
    <s v="WA"/>
    <x v="5"/>
    <n v="2013"/>
    <n v="2013"/>
    <n v="17582377"/>
    <n v="1"/>
    <x v="0"/>
    <s v="I"/>
    <n v="5"/>
    <n v="5"/>
    <n v="0"/>
    <n v="10"/>
  </r>
  <r>
    <x v="0"/>
    <x v="0"/>
    <s v="WA"/>
    <x v="5"/>
    <n v="2013"/>
    <n v="2013"/>
    <n v="18025838"/>
    <n v="2"/>
    <x v="0"/>
    <s v="I"/>
    <n v="41"/>
    <n v="20.5"/>
    <n v="0"/>
    <n v="2"/>
  </r>
  <r>
    <x v="0"/>
    <x v="1"/>
    <s v="WA"/>
    <x v="5"/>
    <n v="2013"/>
    <n v="2013"/>
    <n v="500047008"/>
    <n v="3"/>
    <x v="1"/>
    <s v="I"/>
    <n v="75"/>
    <n v="25"/>
    <n v="0"/>
    <n v="18"/>
  </r>
  <r>
    <x v="0"/>
    <x v="1"/>
    <s v="WA"/>
    <x v="5"/>
    <n v="2013"/>
    <n v="2013"/>
    <n v="500045334"/>
    <n v="1"/>
    <x v="1"/>
    <s v="I"/>
    <n v="30"/>
    <n v="30"/>
    <n v="0"/>
    <n v="1"/>
  </r>
  <r>
    <x v="0"/>
    <x v="0"/>
    <s v="WA"/>
    <x v="5"/>
    <n v="2013"/>
    <n v="2013"/>
    <n v="16516241"/>
    <n v="1"/>
    <x v="0"/>
    <s v="I"/>
    <n v="9"/>
    <n v="9"/>
    <n v="0"/>
    <n v="24"/>
  </r>
  <r>
    <x v="0"/>
    <x v="0"/>
    <s v="WA"/>
    <x v="5"/>
    <n v="2013"/>
    <n v="2013"/>
    <n v="500102332"/>
    <n v="1"/>
    <x v="0"/>
    <s v="I"/>
    <n v="8"/>
    <n v="8"/>
    <n v="0"/>
    <n v="312"/>
  </r>
  <r>
    <x v="0"/>
    <x v="0"/>
    <s v="WA"/>
    <x v="5"/>
    <n v="2013"/>
    <n v="2013"/>
    <n v="15690825"/>
    <n v="1"/>
    <x v="0"/>
    <s v="I"/>
    <n v="31"/>
    <n v="31"/>
    <n v="0"/>
    <n v="310"/>
  </r>
  <r>
    <x v="0"/>
    <x v="1"/>
    <s v="WA"/>
    <x v="5"/>
    <n v="2013"/>
    <n v="2013"/>
    <n v="500127295"/>
    <n v="2"/>
    <x v="1"/>
    <s v="I"/>
    <n v="53"/>
    <n v="26.5"/>
    <n v="0"/>
    <n v="7"/>
  </r>
  <r>
    <x v="0"/>
    <x v="1"/>
    <s v="WA"/>
    <x v="5"/>
    <n v="2013"/>
    <n v="2013"/>
    <n v="440640072"/>
    <n v="1"/>
    <x v="1"/>
    <s v="I"/>
    <n v="0"/>
    <n v="0"/>
    <n v="0"/>
    <n v="2"/>
  </r>
  <r>
    <x v="0"/>
    <x v="0"/>
    <s v="WA"/>
    <x v="5"/>
    <n v="2013"/>
    <n v="2013"/>
    <n v="500120504"/>
    <n v="3"/>
    <x v="0"/>
    <s v="I"/>
    <n v="84"/>
    <n v="28"/>
    <n v="0"/>
    <n v="173"/>
  </r>
  <r>
    <x v="0"/>
    <x v="0"/>
    <s v="WA"/>
    <x v="5"/>
    <n v="2013"/>
    <n v="2013"/>
    <n v="15433808"/>
    <n v="2"/>
    <x v="0"/>
    <s v="I"/>
    <n v="49"/>
    <n v="24.5"/>
    <n v="0"/>
    <n v="681"/>
  </r>
  <r>
    <x v="0"/>
    <x v="0"/>
    <s v="WA"/>
    <x v="5"/>
    <n v="2013"/>
    <n v="2013"/>
    <n v="14861872"/>
    <n v="4"/>
    <x v="0"/>
    <s v="I"/>
    <n v="125"/>
    <n v="31.25"/>
    <n v="0"/>
    <n v="410"/>
  </r>
  <r>
    <x v="0"/>
    <x v="0"/>
    <s v="WA"/>
    <x v="5"/>
    <n v="2013"/>
    <n v="2013"/>
    <n v="15113883"/>
    <n v="1"/>
    <x v="0"/>
    <s v="I"/>
    <n v="20"/>
    <n v="20"/>
    <n v="0"/>
    <n v="128"/>
  </r>
  <r>
    <x v="0"/>
    <x v="0"/>
    <s v="WA"/>
    <x v="5"/>
    <n v="2013"/>
    <n v="2013"/>
    <n v="15218268"/>
    <n v="1"/>
    <x v="0"/>
    <s v="I"/>
    <n v="21"/>
    <n v="21"/>
    <n v="0"/>
    <n v="49"/>
  </r>
  <r>
    <x v="0"/>
    <x v="0"/>
    <s v="WA"/>
    <x v="5"/>
    <n v="2013"/>
    <n v="2013"/>
    <n v="19784410"/>
    <n v="1"/>
    <x v="0"/>
    <s v="I"/>
    <n v="17"/>
    <n v="17"/>
    <n v="0"/>
    <n v="21"/>
  </r>
  <r>
    <x v="0"/>
    <x v="0"/>
    <s v="WA"/>
    <x v="5"/>
    <n v="2013"/>
    <n v="2013"/>
    <n v="19228110"/>
    <n v="1"/>
    <x v="0"/>
    <s v="I"/>
    <n v="6"/>
    <n v="6"/>
    <n v="0"/>
    <n v="89"/>
  </r>
  <r>
    <x v="0"/>
    <x v="0"/>
    <s v="WA"/>
    <x v="5"/>
    <n v="2013"/>
    <n v="2013"/>
    <n v="19025033"/>
    <n v="1"/>
    <x v="0"/>
    <s v="I"/>
    <n v="0"/>
    <n v="0"/>
    <n v="0"/>
    <n v="67"/>
  </r>
  <r>
    <x v="0"/>
    <x v="0"/>
    <s v="WA"/>
    <x v="5"/>
    <n v="2013"/>
    <n v="2013"/>
    <n v="19791760"/>
    <n v="1"/>
    <x v="0"/>
    <s v="I"/>
    <n v="1"/>
    <n v="1"/>
    <n v="0"/>
    <n v="2"/>
  </r>
  <r>
    <x v="0"/>
    <x v="0"/>
    <s v="WA"/>
    <x v="5"/>
    <n v="2013"/>
    <n v="2013"/>
    <n v="17917214"/>
    <n v="4"/>
    <x v="0"/>
    <s v="I"/>
    <n v="122"/>
    <n v="30.5"/>
    <n v="0"/>
    <n v="190"/>
  </r>
  <r>
    <x v="0"/>
    <x v="0"/>
    <s v="WA"/>
    <x v="5"/>
    <n v="2013"/>
    <n v="2013"/>
    <n v="17829747"/>
    <n v="2"/>
    <x v="0"/>
    <s v="I"/>
    <n v="38"/>
    <n v="19"/>
    <n v="0"/>
    <n v="239"/>
  </r>
  <r>
    <x v="0"/>
    <x v="1"/>
    <s v="WA"/>
    <x v="5"/>
    <n v="2013"/>
    <n v="2013"/>
    <n v="17999381"/>
    <n v="1"/>
    <x v="1"/>
    <s v="I"/>
    <n v="14"/>
    <n v="14"/>
    <n v="0"/>
    <n v="2"/>
  </r>
  <r>
    <x v="0"/>
    <x v="1"/>
    <s v="WA"/>
    <x v="5"/>
    <n v="2013"/>
    <n v="2013"/>
    <n v="17797237"/>
    <n v="1"/>
    <x v="1"/>
    <s v="I"/>
    <n v="33"/>
    <n v="33"/>
    <n v="0"/>
    <n v="2"/>
  </r>
  <r>
    <x v="0"/>
    <x v="0"/>
    <s v="WA"/>
    <x v="5"/>
    <n v="2013"/>
    <n v="2013"/>
    <n v="18389076"/>
    <n v="2"/>
    <x v="0"/>
    <s v="I"/>
    <n v="42"/>
    <n v="21"/>
    <n v="0"/>
    <n v="230"/>
  </r>
  <r>
    <x v="0"/>
    <x v="0"/>
    <s v="WA"/>
    <x v="5"/>
    <n v="2013"/>
    <n v="2013"/>
    <n v="16130005"/>
    <n v="1"/>
    <x v="0"/>
    <s v="I"/>
    <n v="15"/>
    <n v="15"/>
    <n v="0"/>
    <n v="66"/>
  </r>
  <r>
    <x v="0"/>
    <x v="0"/>
    <s v="WA"/>
    <x v="5"/>
    <n v="2013"/>
    <n v="2013"/>
    <n v="500166257"/>
    <n v="1"/>
    <x v="0"/>
    <s v="I"/>
    <n v="30"/>
    <n v="30"/>
    <n v="0"/>
    <n v="4"/>
  </r>
  <r>
    <x v="0"/>
    <x v="0"/>
    <s v="WA"/>
    <x v="5"/>
    <n v="2013"/>
    <n v="2013"/>
    <n v="17086641"/>
    <n v="1"/>
    <x v="0"/>
    <s v="I"/>
    <n v="0"/>
    <n v="0"/>
    <n v="0"/>
    <n v="20"/>
  </r>
  <r>
    <x v="0"/>
    <x v="1"/>
    <s v="WA"/>
    <x v="5"/>
    <n v="2013"/>
    <n v="2013"/>
    <n v="17060419"/>
    <n v="4"/>
    <x v="1"/>
    <s v="I"/>
    <n v="113"/>
    <n v="28.25"/>
    <n v="0"/>
    <n v="32"/>
  </r>
  <r>
    <x v="0"/>
    <x v="0"/>
    <s v="WA"/>
    <x v="5"/>
    <n v="2013"/>
    <n v="2013"/>
    <n v="500287402"/>
    <n v="1"/>
    <x v="0"/>
    <s v="I"/>
    <n v="6"/>
    <n v="6"/>
    <n v="0"/>
    <n v="31"/>
  </r>
  <r>
    <x v="0"/>
    <x v="0"/>
    <s v="WA"/>
    <x v="5"/>
    <n v="2013"/>
    <n v="2013"/>
    <n v="14139132"/>
    <n v="1"/>
    <x v="0"/>
    <s v="I"/>
    <n v="1"/>
    <n v="1"/>
    <n v="0"/>
    <n v="1"/>
  </r>
  <r>
    <x v="0"/>
    <x v="0"/>
    <s v="WA"/>
    <x v="5"/>
    <n v="2013"/>
    <n v="2013"/>
    <n v="15145755"/>
    <n v="1"/>
    <x v="0"/>
    <s v="I"/>
    <n v="28"/>
    <n v="28"/>
    <n v="0"/>
    <n v="50"/>
  </r>
  <r>
    <x v="0"/>
    <x v="0"/>
    <s v="WA"/>
    <x v="5"/>
    <n v="2013"/>
    <n v="2013"/>
    <n v="19552561"/>
    <n v="1"/>
    <x v="0"/>
    <s v="I"/>
    <n v="31"/>
    <n v="31"/>
    <n v="0"/>
    <n v="44"/>
  </r>
  <r>
    <x v="0"/>
    <x v="0"/>
    <s v="WA"/>
    <x v="5"/>
    <n v="2013"/>
    <n v="2013"/>
    <n v="19137140"/>
    <n v="1"/>
    <x v="0"/>
    <s v="I"/>
    <n v="1"/>
    <n v="1"/>
    <n v="0"/>
    <n v="2"/>
  </r>
  <r>
    <x v="0"/>
    <x v="0"/>
    <s v="WA"/>
    <x v="5"/>
    <n v="2013"/>
    <n v="2013"/>
    <n v="18587404"/>
    <n v="3"/>
    <x v="0"/>
    <s v="I"/>
    <n v="91"/>
    <n v="30.333333333333332"/>
    <n v="0"/>
    <n v="1340"/>
  </r>
  <r>
    <x v="0"/>
    <x v="0"/>
    <s v="WA"/>
    <x v="5"/>
    <n v="2013"/>
    <n v="2013"/>
    <n v="19364135"/>
    <n v="1"/>
    <x v="0"/>
    <s v="I"/>
    <n v="0"/>
    <n v="0"/>
    <n v="0"/>
    <n v="5"/>
  </r>
  <r>
    <x v="0"/>
    <x v="0"/>
    <s v="WA"/>
    <x v="5"/>
    <n v="2013"/>
    <n v="2013"/>
    <n v="500030509"/>
    <n v="3"/>
    <x v="0"/>
    <s v="I"/>
    <n v="74"/>
    <n v="24.666666666666664"/>
    <n v="0"/>
    <n v="316"/>
  </r>
  <r>
    <x v="0"/>
    <x v="0"/>
    <s v="WA"/>
    <x v="5"/>
    <n v="2013"/>
    <n v="2013"/>
    <n v="500242333"/>
    <n v="1"/>
    <x v="0"/>
    <s v="I"/>
    <n v="1"/>
    <n v="1"/>
    <n v="0"/>
    <n v="4"/>
  </r>
  <r>
    <x v="0"/>
    <x v="1"/>
    <s v="WA"/>
    <x v="5"/>
    <n v="2013"/>
    <n v="2013"/>
    <n v="362707208"/>
    <n v="3"/>
    <x v="1"/>
    <s v="I"/>
    <n v="90"/>
    <n v="30"/>
    <n v="0"/>
    <n v="16"/>
  </r>
  <r>
    <x v="1"/>
    <x v="0"/>
    <s v="WA"/>
    <x v="5"/>
    <n v="2013"/>
    <n v="2014"/>
    <n v="19962500"/>
    <n v="12"/>
    <x v="2"/>
    <s v="I"/>
    <n v="365"/>
    <n v="30.416666666666668"/>
    <n v="0"/>
    <n v="359894"/>
  </r>
  <r>
    <x v="0"/>
    <x v="1"/>
    <s v="WA"/>
    <x v="5"/>
    <n v="2013"/>
    <n v="2013"/>
    <n v="400291301"/>
    <n v="3"/>
    <x v="1"/>
    <s v="I"/>
    <n v="84"/>
    <n v="28"/>
    <n v="0"/>
    <n v="18"/>
  </r>
  <r>
    <x v="0"/>
    <x v="1"/>
    <s v="WA"/>
    <x v="5"/>
    <n v="2013"/>
    <n v="2013"/>
    <n v="19638301"/>
    <n v="2"/>
    <x v="1"/>
    <s v="I"/>
    <n v="51"/>
    <n v="25.5"/>
    <n v="0"/>
    <n v="9"/>
  </r>
  <r>
    <x v="0"/>
    <x v="0"/>
    <s v="WA"/>
    <x v="5"/>
    <n v="2013"/>
    <n v="2013"/>
    <n v="500004913"/>
    <n v="4"/>
    <x v="0"/>
    <s v="I"/>
    <n v="105"/>
    <n v="26.25"/>
    <n v="0"/>
    <n v="677"/>
  </r>
  <r>
    <x v="1"/>
    <x v="0"/>
    <s v="WA"/>
    <x v="5"/>
    <n v="2013"/>
    <n v="2013"/>
    <n v="19866454"/>
    <n v="1"/>
    <x v="0"/>
    <s v="I"/>
    <n v="2"/>
    <n v="2"/>
    <n v="0"/>
    <n v="19"/>
  </r>
  <r>
    <x v="0"/>
    <x v="0"/>
    <s v="WA"/>
    <x v="5"/>
    <n v="2013"/>
    <n v="2013"/>
    <n v="17715714"/>
    <n v="1"/>
    <x v="0"/>
    <s v="I"/>
    <n v="29"/>
    <n v="29"/>
    <n v="0"/>
    <n v="10"/>
  </r>
  <r>
    <x v="0"/>
    <x v="0"/>
    <s v="WA"/>
    <x v="5"/>
    <n v="2013"/>
    <n v="2013"/>
    <n v="17919513"/>
    <n v="1"/>
    <x v="0"/>
    <s v="I"/>
    <n v="22"/>
    <n v="22"/>
    <n v="0"/>
    <n v="115"/>
  </r>
  <r>
    <x v="0"/>
    <x v="0"/>
    <s v="WA"/>
    <x v="5"/>
    <n v="2013"/>
    <n v="2013"/>
    <n v="19857931"/>
    <n v="1"/>
    <x v="0"/>
    <s v="I"/>
    <n v="4"/>
    <n v="4"/>
    <n v="0"/>
    <n v="150"/>
  </r>
  <r>
    <x v="0"/>
    <x v="1"/>
    <s v="WA"/>
    <x v="5"/>
    <n v="2013"/>
    <n v="2013"/>
    <n v="500215252"/>
    <n v="1"/>
    <x v="1"/>
    <s v="I"/>
    <n v="8"/>
    <n v="8"/>
    <n v="0"/>
    <n v="7"/>
  </r>
  <r>
    <x v="0"/>
    <x v="1"/>
    <s v="WA"/>
    <x v="5"/>
    <n v="2013"/>
    <n v="2013"/>
    <n v="500201999"/>
    <n v="1"/>
    <x v="1"/>
    <s v="I"/>
    <n v="9"/>
    <n v="9"/>
    <n v="0"/>
    <n v="2"/>
  </r>
  <r>
    <x v="0"/>
    <x v="1"/>
    <s v="WA"/>
    <x v="5"/>
    <n v="2013"/>
    <n v="2013"/>
    <n v="14576977"/>
    <n v="1"/>
    <x v="1"/>
    <s v="I"/>
    <n v="24"/>
    <n v="24"/>
    <n v="0"/>
    <n v="1"/>
  </r>
  <r>
    <x v="0"/>
    <x v="0"/>
    <s v="WA"/>
    <x v="5"/>
    <n v="2013"/>
    <n v="2013"/>
    <n v="17425728"/>
    <n v="2"/>
    <x v="0"/>
    <s v="I"/>
    <n v="38"/>
    <n v="19"/>
    <n v="0"/>
    <n v="440"/>
  </r>
  <r>
    <x v="0"/>
    <x v="0"/>
    <s v="WA"/>
    <x v="5"/>
    <n v="2013"/>
    <n v="2013"/>
    <n v="17842996"/>
    <n v="1"/>
    <x v="0"/>
    <s v="I"/>
    <n v="21"/>
    <n v="21"/>
    <n v="0"/>
    <n v="30"/>
  </r>
  <r>
    <x v="0"/>
    <x v="0"/>
    <s v="WA"/>
    <x v="5"/>
    <n v="2013"/>
    <n v="2013"/>
    <n v="17146896"/>
    <n v="1"/>
    <x v="0"/>
    <s v="I"/>
    <n v="31"/>
    <n v="31"/>
    <n v="0"/>
    <n v="1"/>
  </r>
  <r>
    <x v="0"/>
    <x v="0"/>
    <s v="WA"/>
    <x v="5"/>
    <n v="2013"/>
    <n v="2013"/>
    <n v="500211945"/>
    <n v="1"/>
    <x v="0"/>
    <s v="I"/>
    <n v="7"/>
    <n v="7"/>
    <n v="0"/>
    <n v="53"/>
  </r>
  <r>
    <x v="0"/>
    <x v="0"/>
    <s v="WA"/>
    <x v="5"/>
    <n v="2013"/>
    <n v="2013"/>
    <n v="17157059"/>
    <n v="1"/>
    <x v="0"/>
    <s v="I"/>
    <n v="31"/>
    <n v="31"/>
    <n v="0"/>
    <n v="1"/>
  </r>
  <r>
    <x v="0"/>
    <x v="0"/>
    <s v="WA"/>
    <x v="5"/>
    <n v="2013"/>
    <n v="2013"/>
    <n v="16208928"/>
    <n v="3"/>
    <x v="0"/>
    <s v="I"/>
    <n v="81"/>
    <n v="27"/>
    <n v="0"/>
    <n v="290"/>
  </r>
  <r>
    <x v="0"/>
    <x v="0"/>
    <s v="WA"/>
    <x v="5"/>
    <n v="2013"/>
    <n v="2013"/>
    <n v="17419023"/>
    <n v="1"/>
    <x v="0"/>
    <s v="I"/>
    <n v="29"/>
    <n v="29"/>
    <n v="0"/>
    <n v="30"/>
  </r>
  <r>
    <x v="0"/>
    <x v="0"/>
    <s v="WA"/>
    <x v="5"/>
    <n v="2013"/>
    <n v="2013"/>
    <n v="17690831"/>
    <n v="1"/>
    <x v="0"/>
    <s v="I"/>
    <n v="7"/>
    <n v="7"/>
    <n v="0"/>
    <n v="130"/>
  </r>
  <r>
    <x v="0"/>
    <x v="0"/>
    <s v="WA"/>
    <x v="5"/>
    <n v="2013"/>
    <n v="2013"/>
    <n v="16588075"/>
    <n v="2"/>
    <x v="0"/>
    <s v="I"/>
    <n v="59"/>
    <n v="29.5"/>
    <n v="0"/>
    <n v="700"/>
  </r>
  <r>
    <x v="0"/>
    <x v="0"/>
    <s v="WA"/>
    <x v="5"/>
    <n v="2013"/>
    <n v="2013"/>
    <n v="16650556"/>
    <n v="1"/>
    <x v="0"/>
    <s v="I"/>
    <n v="4"/>
    <n v="4"/>
    <n v="0"/>
    <n v="80"/>
  </r>
  <r>
    <x v="0"/>
    <x v="0"/>
    <s v="WA"/>
    <x v="5"/>
    <n v="2013"/>
    <n v="2013"/>
    <n v="14853090"/>
    <n v="1"/>
    <x v="0"/>
    <s v="I"/>
    <n v="0"/>
    <n v="0"/>
    <n v="0"/>
    <n v="50"/>
  </r>
  <r>
    <x v="0"/>
    <x v="0"/>
    <s v="WA"/>
    <x v="5"/>
    <n v="2013"/>
    <n v="2013"/>
    <n v="18094283"/>
    <n v="1"/>
    <x v="0"/>
    <s v="I"/>
    <n v="25"/>
    <n v="25"/>
    <n v="0"/>
    <n v="440"/>
  </r>
  <r>
    <x v="0"/>
    <x v="0"/>
    <s v="WA"/>
    <x v="5"/>
    <n v="2013"/>
    <n v="2013"/>
    <n v="500225423"/>
    <n v="5"/>
    <x v="0"/>
    <s v="I"/>
    <n v="135"/>
    <n v="27"/>
    <n v="0"/>
    <n v="2361"/>
  </r>
  <r>
    <x v="0"/>
    <x v="0"/>
    <s v="WA"/>
    <x v="5"/>
    <n v="2013"/>
    <n v="2013"/>
    <n v="14562253"/>
    <n v="1"/>
    <x v="0"/>
    <s v="I"/>
    <n v="10"/>
    <n v="10"/>
    <n v="0"/>
    <n v="70"/>
  </r>
  <r>
    <x v="0"/>
    <x v="0"/>
    <s v="WA"/>
    <x v="5"/>
    <n v="2013"/>
    <n v="2013"/>
    <n v="16610545"/>
    <n v="1"/>
    <x v="0"/>
    <s v="I"/>
    <n v="35"/>
    <n v="35"/>
    <n v="0"/>
    <n v="168"/>
  </r>
  <r>
    <x v="0"/>
    <x v="0"/>
    <s v="WA"/>
    <x v="5"/>
    <n v="2013"/>
    <n v="2013"/>
    <n v="18359696"/>
    <n v="1"/>
    <x v="0"/>
    <s v="I"/>
    <n v="28"/>
    <n v="28"/>
    <n v="0"/>
    <n v="310"/>
  </r>
  <r>
    <x v="0"/>
    <x v="1"/>
    <s v="WA"/>
    <x v="5"/>
    <n v="2013"/>
    <n v="2013"/>
    <n v="500272562"/>
    <n v="1"/>
    <x v="1"/>
    <s v="I"/>
    <n v="1"/>
    <n v="1"/>
    <n v="0"/>
    <n v="5"/>
  </r>
  <r>
    <x v="0"/>
    <x v="0"/>
    <s v="WA"/>
    <x v="5"/>
    <n v="2013"/>
    <n v="2013"/>
    <n v="16122497"/>
    <n v="1"/>
    <x v="0"/>
    <s v="I"/>
    <n v="11"/>
    <n v="11"/>
    <n v="0"/>
    <n v="5"/>
  </r>
  <r>
    <x v="0"/>
    <x v="0"/>
    <s v="WA"/>
    <x v="5"/>
    <n v="2013"/>
    <n v="2013"/>
    <n v="14960782"/>
    <n v="1"/>
    <x v="0"/>
    <s v="I"/>
    <n v="27"/>
    <n v="27"/>
    <n v="0"/>
    <n v="50"/>
  </r>
  <r>
    <x v="0"/>
    <x v="0"/>
    <s v="WA"/>
    <x v="5"/>
    <n v="2013"/>
    <n v="2013"/>
    <n v="500065677"/>
    <n v="1"/>
    <x v="0"/>
    <s v="I"/>
    <n v="7"/>
    <n v="7"/>
    <n v="0"/>
    <n v="49"/>
  </r>
  <r>
    <x v="0"/>
    <x v="1"/>
    <s v="WA"/>
    <x v="5"/>
    <n v="2013"/>
    <n v="2013"/>
    <n v="500266998"/>
    <n v="3"/>
    <x v="1"/>
    <s v="I"/>
    <n v="73"/>
    <n v="24.333333333333332"/>
    <n v="0"/>
    <n v="25"/>
  </r>
  <r>
    <x v="0"/>
    <x v="0"/>
    <s v="WA"/>
    <x v="5"/>
    <n v="2013"/>
    <n v="2013"/>
    <n v="15070123"/>
    <n v="2"/>
    <x v="0"/>
    <s v="I"/>
    <n v="44"/>
    <n v="22"/>
    <n v="0"/>
    <n v="50"/>
  </r>
  <r>
    <x v="0"/>
    <x v="1"/>
    <s v="WA"/>
    <x v="5"/>
    <n v="2013"/>
    <n v="2013"/>
    <n v="500243591"/>
    <n v="1"/>
    <x v="1"/>
    <s v="I"/>
    <n v="25"/>
    <n v="25"/>
    <n v="0"/>
    <n v="10"/>
  </r>
  <r>
    <x v="0"/>
    <x v="0"/>
    <s v="WA"/>
    <x v="5"/>
    <n v="2013"/>
    <n v="2013"/>
    <n v="19969653"/>
    <n v="1"/>
    <x v="0"/>
    <s v="I"/>
    <n v="0"/>
    <n v="0"/>
    <n v="0"/>
    <n v="370"/>
  </r>
  <r>
    <x v="0"/>
    <x v="0"/>
    <s v="WA"/>
    <x v="5"/>
    <n v="2013"/>
    <n v="2013"/>
    <n v="16450630"/>
    <n v="2"/>
    <x v="0"/>
    <s v="I"/>
    <n v="41"/>
    <n v="20.5"/>
    <n v="0"/>
    <n v="354"/>
  </r>
  <r>
    <x v="0"/>
    <x v="1"/>
    <s v="WA"/>
    <x v="5"/>
    <n v="2013"/>
    <n v="2013"/>
    <n v="500203335"/>
    <n v="1"/>
    <x v="1"/>
    <s v="I"/>
    <n v="20"/>
    <n v="20"/>
    <n v="0"/>
    <n v="4"/>
  </r>
  <r>
    <x v="0"/>
    <x v="0"/>
    <s v="WA"/>
    <x v="5"/>
    <n v="2013"/>
    <n v="2013"/>
    <n v="19977824"/>
    <n v="1"/>
    <x v="0"/>
    <s v="I"/>
    <n v="0"/>
    <n v="0"/>
    <n v="0"/>
    <n v="90"/>
  </r>
  <r>
    <x v="0"/>
    <x v="1"/>
    <s v="WA"/>
    <x v="5"/>
    <n v="2013"/>
    <n v="2013"/>
    <n v="19692346"/>
    <n v="1"/>
    <x v="1"/>
    <s v="I"/>
    <n v="12"/>
    <n v="12"/>
    <n v="0"/>
    <n v="1"/>
  </r>
  <r>
    <x v="0"/>
    <x v="1"/>
    <s v="WA"/>
    <x v="5"/>
    <n v="2013"/>
    <n v="2013"/>
    <n v="16334877"/>
    <n v="1"/>
    <x v="1"/>
    <s v="I"/>
    <n v="5"/>
    <n v="5"/>
    <n v="0"/>
    <n v="2"/>
  </r>
  <r>
    <x v="0"/>
    <x v="0"/>
    <s v="WA"/>
    <x v="5"/>
    <n v="2013"/>
    <n v="2013"/>
    <n v="18673788"/>
    <n v="1"/>
    <x v="0"/>
    <s v="I"/>
    <n v="20"/>
    <n v="20"/>
    <n v="0"/>
    <n v="12"/>
  </r>
  <r>
    <x v="0"/>
    <x v="0"/>
    <s v="WA"/>
    <x v="5"/>
    <n v="2013"/>
    <n v="2013"/>
    <n v="500188891"/>
    <n v="1"/>
    <x v="0"/>
    <s v="I"/>
    <n v="3"/>
    <n v="3"/>
    <n v="0"/>
    <n v="240"/>
  </r>
  <r>
    <x v="0"/>
    <x v="0"/>
    <s v="WA"/>
    <x v="5"/>
    <n v="2013"/>
    <n v="2013"/>
    <n v="18683052"/>
    <n v="1"/>
    <x v="0"/>
    <s v="I"/>
    <n v="3"/>
    <n v="3"/>
    <n v="0"/>
    <n v="50"/>
  </r>
  <r>
    <x v="0"/>
    <x v="0"/>
    <s v="WA"/>
    <x v="5"/>
    <n v="2013"/>
    <n v="2013"/>
    <n v="500193017"/>
    <n v="1"/>
    <x v="0"/>
    <s v="I"/>
    <n v="2"/>
    <n v="2"/>
    <n v="0"/>
    <n v="30"/>
  </r>
  <r>
    <x v="0"/>
    <x v="0"/>
    <s v="WA"/>
    <x v="5"/>
    <n v="2013"/>
    <n v="2013"/>
    <n v="18557367"/>
    <n v="2"/>
    <x v="0"/>
    <s v="I"/>
    <n v="42"/>
    <n v="21"/>
    <n v="0"/>
    <n v="140"/>
  </r>
  <r>
    <x v="0"/>
    <x v="0"/>
    <s v="WA"/>
    <x v="5"/>
    <n v="2013"/>
    <n v="2013"/>
    <n v="18377591"/>
    <n v="1"/>
    <x v="0"/>
    <s v="I"/>
    <n v="0"/>
    <n v="0"/>
    <n v="0"/>
    <n v="102"/>
  </r>
  <r>
    <x v="0"/>
    <x v="1"/>
    <s v="WA"/>
    <x v="5"/>
    <n v="2013"/>
    <n v="2013"/>
    <n v="500202823"/>
    <n v="1"/>
    <x v="1"/>
    <s v="I"/>
    <n v="39"/>
    <n v="39"/>
    <n v="0"/>
    <n v="5"/>
  </r>
  <r>
    <x v="0"/>
    <x v="1"/>
    <s v="WA"/>
    <x v="5"/>
    <n v="2013"/>
    <n v="2013"/>
    <n v="17797490"/>
    <n v="3"/>
    <x v="1"/>
    <s v="I"/>
    <n v="90"/>
    <n v="30"/>
    <n v="0"/>
    <n v="17"/>
  </r>
  <r>
    <x v="0"/>
    <x v="0"/>
    <s v="WA"/>
    <x v="5"/>
    <n v="2013"/>
    <n v="2013"/>
    <n v="15218823"/>
    <n v="1"/>
    <x v="0"/>
    <s v="I"/>
    <n v="13"/>
    <n v="13"/>
    <n v="0"/>
    <n v="170"/>
  </r>
  <r>
    <x v="0"/>
    <x v="0"/>
    <s v="WA"/>
    <x v="5"/>
    <n v="2013"/>
    <n v="2013"/>
    <n v="500209662"/>
    <n v="1"/>
    <x v="0"/>
    <s v="I"/>
    <n v="5"/>
    <n v="5"/>
    <n v="0"/>
    <n v="53"/>
  </r>
  <r>
    <x v="0"/>
    <x v="0"/>
    <s v="WA"/>
    <x v="5"/>
    <n v="2013"/>
    <n v="2013"/>
    <n v="17496912"/>
    <n v="1"/>
    <x v="0"/>
    <s v="I"/>
    <n v="0"/>
    <n v="0"/>
    <n v="0"/>
    <n v="157"/>
  </r>
  <r>
    <x v="0"/>
    <x v="0"/>
    <s v="WA"/>
    <x v="5"/>
    <n v="2013"/>
    <n v="2013"/>
    <n v="500004385"/>
    <n v="2"/>
    <x v="0"/>
    <s v="I"/>
    <n v="60"/>
    <n v="30"/>
    <n v="0"/>
    <n v="90"/>
  </r>
  <r>
    <x v="0"/>
    <x v="0"/>
    <s v="WA"/>
    <x v="5"/>
    <n v="2013"/>
    <n v="2013"/>
    <n v="14897187"/>
    <n v="1"/>
    <x v="0"/>
    <s v="I"/>
    <n v="33"/>
    <n v="33"/>
    <n v="0"/>
    <n v="68"/>
  </r>
  <r>
    <x v="0"/>
    <x v="0"/>
    <s v="WA"/>
    <x v="5"/>
    <n v="2013"/>
    <n v="2013"/>
    <n v="14961983"/>
    <n v="1"/>
    <x v="0"/>
    <s v="I"/>
    <n v="33"/>
    <n v="33"/>
    <n v="0"/>
    <n v="4680"/>
  </r>
  <r>
    <x v="0"/>
    <x v="1"/>
    <s v="WA"/>
    <x v="5"/>
    <n v="2013"/>
    <n v="2013"/>
    <n v="500263800"/>
    <n v="1"/>
    <x v="1"/>
    <s v="I"/>
    <n v="30"/>
    <n v="30"/>
    <n v="0"/>
    <n v="1"/>
  </r>
  <r>
    <x v="0"/>
    <x v="0"/>
    <s v="WA"/>
    <x v="5"/>
    <n v="2013"/>
    <n v="2013"/>
    <n v="19329759"/>
    <n v="1"/>
    <x v="0"/>
    <s v="I"/>
    <n v="12"/>
    <n v="12"/>
    <n v="0"/>
    <n v="100"/>
  </r>
  <r>
    <x v="0"/>
    <x v="1"/>
    <s v="WA"/>
    <x v="5"/>
    <n v="2013"/>
    <n v="2013"/>
    <n v="16234855"/>
    <n v="1"/>
    <x v="1"/>
    <s v="I"/>
    <n v="6"/>
    <n v="6"/>
    <n v="0"/>
    <n v="1"/>
  </r>
  <r>
    <x v="0"/>
    <x v="0"/>
    <s v="WA"/>
    <x v="5"/>
    <n v="2013"/>
    <n v="2013"/>
    <n v="16582535"/>
    <n v="3"/>
    <x v="0"/>
    <s v="I"/>
    <n v="125"/>
    <n v="41.666666666666664"/>
    <n v="0"/>
    <n v="866"/>
  </r>
  <r>
    <x v="0"/>
    <x v="1"/>
    <s v="WA"/>
    <x v="5"/>
    <n v="2013"/>
    <n v="2013"/>
    <n v="500062702"/>
    <n v="2"/>
    <x v="1"/>
    <s v="I"/>
    <n v="59"/>
    <n v="29.5"/>
    <n v="0"/>
    <n v="51"/>
  </r>
  <r>
    <x v="0"/>
    <x v="0"/>
    <s v="WA"/>
    <x v="5"/>
    <n v="2013"/>
    <n v="2013"/>
    <n v="18313341"/>
    <n v="1"/>
    <x v="0"/>
    <s v="I"/>
    <n v="34"/>
    <n v="34"/>
    <n v="0"/>
    <n v="1"/>
  </r>
  <r>
    <x v="0"/>
    <x v="0"/>
    <s v="WA"/>
    <x v="5"/>
    <n v="2013"/>
    <n v="2013"/>
    <n v="17923839"/>
    <n v="2"/>
    <x v="0"/>
    <s v="I"/>
    <n v="50"/>
    <n v="25"/>
    <n v="0"/>
    <n v="400"/>
  </r>
  <r>
    <x v="0"/>
    <x v="0"/>
    <s v="WA"/>
    <x v="5"/>
    <n v="2013"/>
    <n v="2013"/>
    <n v="19862513"/>
    <n v="1"/>
    <x v="0"/>
    <s v="I"/>
    <n v="16"/>
    <n v="16"/>
    <n v="0"/>
    <n v="184"/>
  </r>
  <r>
    <x v="0"/>
    <x v="1"/>
    <s v="WA"/>
    <x v="5"/>
    <n v="2013"/>
    <n v="2013"/>
    <n v="16600324"/>
    <n v="1"/>
    <x v="1"/>
    <s v="I"/>
    <n v="19"/>
    <n v="19"/>
    <n v="0"/>
    <n v="3"/>
  </r>
  <r>
    <x v="0"/>
    <x v="0"/>
    <s v="WA"/>
    <x v="5"/>
    <n v="2013"/>
    <n v="2013"/>
    <n v="500037690"/>
    <n v="1"/>
    <x v="0"/>
    <s v="I"/>
    <n v="17"/>
    <n v="17"/>
    <n v="0"/>
    <n v="308"/>
  </r>
  <r>
    <x v="0"/>
    <x v="0"/>
    <s v="WA"/>
    <x v="5"/>
    <n v="2013"/>
    <n v="2013"/>
    <n v="500195686"/>
    <n v="4"/>
    <x v="0"/>
    <s v="I"/>
    <n v="120"/>
    <n v="30"/>
    <n v="0"/>
    <n v="97"/>
  </r>
  <r>
    <x v="0"/>
    <x v="0"/>
    <s v="WA"/>
    <x v="5"/>
    <n v="2013"/>
    <n v="2013"/>
    <n v="500126150"/>
    <n v="2"/>
    <x v="0"/>
    <s v="I"/>
    <n v="59"/>
    <n v="29.5"/>
    <n v="0"/>
    <n v="220"/>
  </r>
  <r>
    <x v="0"/>
    <x v="0"/>
    <s v="WA"/>
    <x v="5"/>
    <n v="2013"/>
    <n v="2013"/>
    <n v="500249992"/>
    <n v="1"/>
    <x v="0"/>
    <s v="I"/>
    <n v="21"/>
    <n v="21"/>
    <n v="0"/>
    <n v="6"/>
  </r>
  <r>
    <x v="0"/>
    <x v="0"/>
    <s v="WA"/>
    <x v="5"/>
    <n v="2013"/>
    <n v="2013"/>
    <n v="15593829"/>
    <n v="1"/>
    <x v="0"/>
    <s v="I"/>
    <n v="10"/>
    <n v="10"/>
    <n v="0"/>
    <n v="156"/>
  </r>
  <r>
    <x v="0"/>
    <x v="1"/>
    <s v="WA"/>
    <x v="5"/>
    <n v="2013"/>
    <n v="2013"/>
    <n v="16766488"/>
    <n v="1"/>
    <x v="1"/>
    <s v="I"/>
    <n v="0"/>
    <n v="0"/>
    <n v="0"/>
    <n v="1"/>
  </r>
  <r>
    <x v="0"/>
    <x v="0"/>
    <s v="WA"/>
    <x v="5"/>
    <n v="2013"/>
    <n v="2013"/>
    <n v="14143070"/>
    <n v="2"/>
    <x v="0"/>
    <s v="I"/>
    <n v="58"/>
    <n v="29"/>
    <n v="0"/>
    <n v="144"/>
  </r>
  <r>
    <x v="0"/>
    <x v="0"/>
    <s v="WA"/>
    <x v="5"/>
    <n v="2013"/>
    <n v="2013"/>
    <n v="18118924"/>
    <n v="1"/>
    <x v="0"/>
    <s v="I"/>
    <n v="4"/>
    <n v="4"/>
    <n v="0"/>
    <n v="160"/>
  </r>
  <r>
    <x v="0"/>
    <x v="0"/>
    <s v="WA"/>
    <x v="5"/>
    <n v="2013"/>
    <n v="2013"/>
    <n v="15943793"/>
    <n v="1"/>
    <x v="0"/>
    <s v="I"/>
    <n v="17"/>
    <n v="17"/>
    <n v="0"/>
    <n v="170"/>
  </r>
  <r>
    <x v="1"/>
    <x v="1"/>
    <s v="WA"/>
    <x v="5"/>
    <n v="2013"/>
    <n v="2013"/>
    <n v="16840624"/>
    <n v="1"/>
    <x v="1"/>
    <s v="I"/>
    <n v="32"/>
    <n v="32"/>
    <n v="0"/>
    <n v="1"/>
  </r>
  <r>
    <x v="0"/>
    <x v="0"/>
    <s v="WA"/>
    <x v="5"/>
    <n v="2013"/>
    <n v="2013"/>
    <n v="15480518"/>
    <n v="1"/>
    <x v="0"/>
    <s v="I"/>
    <n v="32"/>
    <n v="32"/>
    <n v="0"/>
    <n v="60"/>
  </r>
  <r>
    <x v="0"/>
    <x v="0"/>
    <s v="WA"/>
    <x v="5"/>
    <n v="2013"/>
    <n v="2013"/>
    <n v="18282511"/>
    <n v="2"/>
    <x v="0"/>
    <s v="I"/>
    <n v="44"/>
    <n v="22"/>
    <n v="0"/>
    <n v="390"/>
  </r>
  <r>
    <x v="0"/>
    <x v="1"/>
    <s v="WA"/>
    <x v="5"/>
    <n v="2013"/>
    <n v="2013"/>
    <n v="500015108"/>
    <n v="1"/>
    <x v="1"/>
    <s v="I"/>
    <n v="23"/>
    <n v="23"/>
    <n v="0"/>
    <n v="16"/>
  </r>
  <r>
    <x v="0"/>
    <x v="0"/>
    <s v="WA"/>
    <x v="5"/>
    <n v="2013"/>
    <n v="2013"/>
    <n v="500082918"/>
    <n v="1"/>
    <x v="0"/>
    <s v="I"/>
    <n v="32"/>
    <n v="32"/>
    <n v="0"/>
    <n v="252"/>
  </r>
  <r>
    <x v="0"/>
    <x v="0"/>
    <s v="WA"/>
    <x v="5"/>
    <n v="2013"/>
    <n v="2013"/>
    <n v="15384811"/>
    <n v="1"/>
    <x v="0"/>
    <s v="I"/>
    <n v="0"/>
    <n v="0"/>
    <n v="0"/>
    <n v="200"/>
  </r>
  <r>
    <x v="0"/>
    <x v="0"/>
    <s v="WA"/>
    <x v="5"/>
    <n v="2013"/>
    <n v="2013"/>
    <n v="329961612"/>
    <n v="2"/>
    <x v="0"/>
    <s v="I"/>
    <n v="70"/>
    <n v="35"/>
    <n v="0"/>
    <n v="170"/>
  </r>
  <r>
    <x v="0"/>
    <x v="1"/>
    <s v="WA"/>
    <x v="5"/>
    <n v="2013"/>
    <n v="2013"/>
    <n v="18104010"/>
    <n v="1"/>
    <x v="1"/>
    <s v="I"/>
    <n v="27"/>
    <n v="27"/>
    <n v="0"/>
    <n v="20"/>
  </r>
  <r>
    <x v="0"/>
    <x v="0"/>
    <s v="WA"/>
    <x v="5"/>
    <n v="2013"/>
    <n v="2013"/>
    <n v="500100832"/>
    <n v="2"/>
    <x v="0"/>
    <s v="I"/>
    <n v="60"/>
    <n v="30"/>
    <n v="0"/>
    <n v="260"/>
  </r>
  <r>
    <x v="0"/>
    <x v="1"/>
    <s v="WA"/>
    <x v="5"/>
    <n v="2013"/>
    <n v="2013"/>
    <n v="420249610"/>
    <n v="2"/>
    <x v="1"/>
    <s v="I"/>
    <n v="36"/>
    <n v="18"/>
    <n v="0"/>
    <n v="7"/>
  </r>
  <r>
    <x v="0"/>
    <x v="1"/>
    <s v="WA"/>
    <x v="5"/>
    <n v="2013"/>
    <n v="2013"/>
    <n v="18311109"/>
    <n v="2"/>
    <x v="1"/>
    <s v="I"/>
    <n v="42"/>
    <n v="21"/>
    <n v="0"/>
    <n v="37"/>
  </r>
  <r>
    <x v="0"/>
    <x v="0"/>
    <s v="WA"/>
    <x v="5"/>
    <n v="2013"/>
    <n v="2013"/>
    <n v="17822741"/>
    <n v="1"/>
    <x v="0"/>
    <s v="I"/>
    <n v="30"/>
    <n v="30"/>
    <n v="0"/>
    <n v="580"/>
  </r>
  <r>
    <x v="0"/>
    <x v="0"/>
    <s v="WA"/>
    <x v="5"/>
    <n v="2013"/>
    <n v="2013"/>
    <n v="500075691"/>
    <n v="1"/>
    <x v="0"/>
    <s v="I"/>
    <n v="14"/>
    <n v="14"/>
    <n v="0"/>
    <n v="1207"/>
  </r>
  <r>
    <x v="0"/>
    <x v="1"/>
    <s v="WA"/>
    <x v="5"/>
    <n v="2013"/>
    <n v="2013"/>
    <n v="500156100"/>
    <n v="1"/>
    <x v="1"/>
    <s v="I"/>
    <n v="29"/>
    <n v="29"/>
    <n v="0"/>
    <n v="1"/>
  </r>
  <r>
    <x v="0"/>
    <x v="1"/>
    <s v="WA"/>
    <x v="5"/>
    <n v="2013"/>
    <n v="2013"/>
    <n v="500184395"/>
    <n v="2"/>
    <x v="1"/>
    <s v="I"/>
    <n v="42"/>
    <n v="21"/>
    <n v="0"/>
    <n v="5"/>
  </r>
  <r>
    <x v="0"/>
    <x v="1"/>
    <s v="WA"/>
    <x v="5"/>
    <n v="2013"/>
    <n v="2013"/>
    <n v="500083832"/>
    <n v="3"/>
    <x v="1"/>
    <s v="I"/>
    <n v="84"/>
    <n v="28"/>
    <n v="0"/>
    <n v="67"/>
  </r>
  <r>
    <x v="0"/>
    <x v="1"/>
    <s v="WA"/>
    <x v="5"/>
    <n v="2013"/>
    <n v="2013"/>
    <n v="19605629"/>
    <n v="1"/>
    <x v="1"/>
    <s v="I"/>
    <n v="9"/>
    <n v="9"/>
    <n v="0"/>
    <n v="1"/>
  </r>
  <r>
    <x v="0"/>
    <x v="0"/>
    <s v="WA"/>
    <x v="5"/>
    <n v="2013"/>
    <n v="2013"/>
    <n v="19707844"/>
    <n v="3"/>
    <x v="0"/>
    <s v="I"/>
    <n v="76"/>
    <n v="25.333333333333336"/>
    <n v="0"/>
    <n v="177"/>
  </r>
  <r>
    <x v="0"/>
    <x v="1"/>
    <s v="WA"/>
    <x v="5"/>
    <n v="2013"/>
    <n v="2013"/>
    <n v="405821020"/>
    <n v="1"/>
    <x v="1"/>
    <s v="I"/>
    <n v="0"/>
    <n v="0"/>
    <n v="0"/>
    <n v="6"/>
  </r>
  <r>
    <x v="0"/>
    <x v="0"/>
    <s v="WA"/>
    <x v="5"/>
    <n v="2013"/>
    <n v="2013"/>
    <n v="19906303"/>
    <n v="1"/>
    <x v="0"/>
    <s v="I"/>
    <n v="32"/>
    <n v="32"/>
    <n v="0"/>
    <n v="155"/>
  </r>
  <r>
    <x v="0"/>
    <x v="0"/>
    <s v="WA"/>
    <x v="5"/>
    <n v="2013"/>
    <n v="2013"/>
    <n v="14943229"/>
    <n v="2"/>
    <x v="0"/>
    <s v="I"/>
    <n v="49"/>
    <n v="24.5"/>
    <n v="0"/>
    <n v="280"/>
  </r>
  <r>
    <x v="0"/>
    <x v="0"/>
    <s v="WA"/>
    <x v="5"/>
    <n v="2013"/>
    <n v="2013"/>
    <n v="14384527"/>
    <n v="1"/>
    <x v="0"/>
    <s v="I"/>
    <n v="28"/>
    <n v="28"/>
    <n v="0"/>
    <n v="100"/>
  </r>
  <r>
    <x v="0"/>
    <x v="1"/>
    <s v="WA"/>
    <x v="5"/>
    <n v="2013"/>
    <n v="2013"/>
    <n v="14422528"/>
    <n v="3"/>
    <x v="1"/>
    <s v="I"/>
    <n v="69"/>
    <n v="23"/>
    <n v="0"/>
    <n v="29"/>
  </r>
  <r>
    <x v="0"/>
    <x v="0"/>
    <s v="WA"/>
    <x v="5"/>
    <n v="2013"/>
    <n v="2013"/>
    <n v="14112489"/>
    <n v="2"/>
    <x v="0"/>
    <s v="I"/>
    <n v="43"/>
    <n v="21.5"/>
    <n v="0"/>
    <n v="170"/>
  </r>
  <r>
    <x v="0"/>
    <x v="1"/>
    <s v="WA"/>
    <x v="5"/>
    <n v="2013"/>
    <n v="2013"/>
    <n v="358041637"/>
    <n v="1"/>
    <x v="1"/>
    <s v="I"/>
    <n v="14"/>
    <n v="14"/>
    <n v="0"/>
    <n v="4"/>
  </r>
  <r>
    <x v="0"/>
    <x v="1"/>
    <s v="WA"/>
    <x v="5"/>
    <n v="2013"/>
    <n v="2013"/>
    <n v="19553875"/>
    <n v="2"/>
    <x v="1"/>
    <s v="I"/>
    <n v="61"/>
    <n v="30.5"/>
    <n v="0"/>
    <n v="33"/>
  </r>
  <r>
    <x v="0"/>
    <x v="0"/>
    <s v="WA"/>
    <x v="5"/>
    <n v="2013"/>
    <n v="2013"/>
    <n v="15170994"/>
    <n v="1"/>
    <x v="0"/>
    <s v="I"/>
    <n v="19"/>
    <n v="19"/>
    <n v="0"/>
    <n v="40"/>
  </r>
  <r>
    <x v="0"/>
    <x v="0"/>
    <s v="WA"/>
    <x v="5"/>
    <n v="2013"/>
    <n v="2013"/>
    <n v="500029423"/>
    <n v="2"/>
    <x v="0"/>
    <s v="I"/>
    <n v="62"/>
    <n v="31"/>
    <n v="0"/>
    <n v="88"/>
  </r>
  <r>
    <x v="0"/>
    <x v="0"/>
    <s v="WA"/>
    <x v="5"/>
    <n v="2013"/>
    <n v="2013"/>
    <n v="14917635"/>
    <n v="1"/>
    <x v="0"/>
    <s v="I"/>
    <n v="6"/>
    <n v="6"/>
    <n v="0"/>
    <n v="282"/>
  </r>
  <r>
    <x v="0"/>
    <x v="1"/>
    <s v="WA"/>
    <x v="5"/>
    <n v="2013"/>
    <n v="2013"/>
    <n v="431049787"/>
    <n v="1"/>
    <x v="1"/>
    <s v="I"/>
    <n v="18"/>
    <n v="18"/>
    <n v="0"/>
    <n v="4"/>
  </r>
  <r>
    <x v="0"/>
    <x v="1"/>
    <s v="WA"/>
    <x v="5"/>
    <n v="2013"/>
    <n v="2013"/>
    <n v="396489667"/>
    <n v="1"/>
    <x v="1"/>
    <s v="I"/>
    <n v="6"/>
    <n v="6"/>
    <n v="0"/>
    <n v="19"/>
  </r>
  <r>
    <x v="0"/>
    <x v="0"/>
    <s v="WA"/>
    <x v="5"/>
    <n v="2013"/>
    <n v="2013"/>
    <n v="14834582"/>
    <n v="1"/>
    <x v="0"/>
    <s v="I"/>
    <n v="1"/>
    <n v="1"/>
    <n v="0"/>
    <n v="70"/>
  </r>
  <r>
    <x v="0"/>
    <x v="1"/>
    <s v="WA"/>
    <x v="5"/>
    <n v="2013"/>
    <n v="2013"/>
    <n v="17485969"/>
    <n v="1"/>
    <x v="1"/>
    <s v="I"/>
    <n v="30"/>
    <n v="30"/>
    <n v="0"/>
    <n v="7"/>
  </r>
  <r>
    <x v="0"/>
    <x v="0"/>
    <s v="WA"/>
    <x v="5"/>
    <n v="2013"/>
    <n v="2013"/>
    <n v="15985173"/>
    <n v="1"/>
    <x v="0"/>
    <s v="I"/>
    <n v="10"/>
    <n v="10"/>
    <n v="0"/>
    <n v="320"/>
  </r>
  <r>
    <x v="0"/>
    <x v="0"/>
    <s v="WA"/>
    <x v="5"/>
    <n v="2013"/>
    <n v="2013"/>
    <n v="16890576"/>
    <n v="2"/>
    <x v="0"/>
    <s v="I"/>
    <n v="67"/>
    <n v="33.5"/>
    <n v="0"/>
    <n v="420"/>
  </r>
  <r>
    <x v="0"/>
    <x v="0"/>
    <s v="WA"/>
    <x v="5"/>
    <n v="2013"/>
    <n v="2013"/>
    <n v="16479048"/>
    <n v="1"/>
    <x v="0"/>
    <s v="I"/>
    <n v="11"/>
    <n v="11"/>
    <n v="0"/>
    <n v="141"/>
  </r>
  <r>
    <x v="0"/>
    <x v="1"/>
    <s v="WA"/>
    <x v="5"/>
    <n v="2013"/>
    <n v="2013"/>
    <n v="500270044"/>
    <n v="1"/>
    <x v="1"/>
    <s v="I"/>
    <n v="8"/>
    <n v="8"/>
    <n v="0"/>
    <n v="12"/>
  </r>
  <r>
    <x v="0"/>
    <x v="0"/>
    <s v="WA"/>
    <x v="5"/>
    <n v="2013"/>
    <n v="2013"/>
    <n v="15080064"/>
    <n v="2"/>
    <x v="0"/>
    <s v="I"/>
    <n v="53"/>
    <n v="26.5"/>
    <n v="0"/>
    <n v="341"/>
  </r>
  <r>
    <x v="0"/>
    <x v="0"/>
    <s v="WA"/>
    <x v="5"/>
    <n v="2013"/>
    <n v="2013"/>
    <n v="19624087"/>
    <n v="1"/>
    <x v="0"/>
    <s v="I"/>
    <n v="33"/>
    <n v="33"/>
    <n v="0"/>
    <n v="30"/>
  </r>
  <r>
    <x v="0"/>
    <x v="0"/>
    <s v="WA"/>
    <x v="5"/>
    <n v="2013"/>
    <n v="2013"/>
    <n v="500174836"/>
    <n v="1"/>
    <x v="0"/>
    <s v="I"/>
    <n v="25"/>
    <n v="25"/>
    <n v="0"/>
    <n v="159"/>
  </r>
  <r>
    <x v="1"/>
    <x v="1"/>
    <s v="WA"/>
    <x v="5"/>
    <n v="2013"/>
    <n v="2013"/>
    <n v="16267050"/>
    <n v="1"/>
    <x v="1"/>
    <s v="I"/>
    <n v="14"/>
    <n v="14"/>
    <n v="0"/>
    <n v="3"/>
  </r>
  <r>
    <x v="1"/>
    <x v="0"/>
    <s v="WA"/>
    <x v="5"/>
    <n v="2013"/>
    <n v="2013"/>
    <n v="500274152"/>
    <n v="1"/>
    <x v="0"/>
    <s v="I"/>
    <n v="14"/>
    <n v="14"/>
    <n v="0"/>
    <n v="10"/>
  </r>
  <r>
    <x v="0"/>
    <x v="0"/>
    <s v="WA"/>
    <x v="5"/>
    <n v="2013"/>
    <n v="2013"/>
    <n v="16274315"/>
    <n v="1"/>
    <x v="0"/>
    <s v="I"/>
    <n v="27"/>
    <n v="27"/>
    <n v="0"/>
    <n v="140"/>
  </r>
  <r>
    <x v="0"/>
    <x v="0"/>
    <s v="WA"/>
    <x v="5"/>
    <n v="2013"/>
    <n v="2013"/>
    <n v="13988538"/>
    <n v="1"/>
    <x v="0"/>
    <s v="I"/>
    <n v="29"/>
    <n v="29"/>
    <n v="0"/>
    <n v="1"/>
  </r>
  <r>
    <x v="0"/>
    <x v="1"/>
    <s v="WA"/>
    <x v="5"/>
    <n v="2013"/>
    <n v="2013"/>
    <n v="19290485"/>
    <n v="1"/>
    <x v="1"/>
    <s v="I"/>
    <n v="18"/>
    <n v="18"/>
    <n v="0"/>
    <n v="36"/>
  </r>
  <r>
    <x v="0"/>
    <x v="0"/>
    <s v="WA"/>
    <x v="5"/>
    <n v="2013"/>
    <n v="2013"/>
    <n v="14572864"/>
    <n v="1"/>
    <x v="0"/>
    <s v="I"/>
    <n v="31"/>
    <n v="31"/>
    <n v="0"/>
    <n v="10"/>
  </r>
  <r>
    <x v="0"/>
    <x v="0"/>
    <s v="WA"/>
    <x v="5"/>
    <n v="2013"/>
    <n v="2013"/>
    <n v="15172926"/>
    <n v="1"/>
    <x v="0"/>
    <s v="I"/>
    <n v="27"/>
    <n v="27"/>
    <n v="0"/>
    <n v="125"/>
  </r>
  <r>
    <x v="0"/>
    <x v="0"/>
    <s v="WA"/>
    <x v="5"/>
    <n v="2013"/>
    <n v="2013"/>
    <n v="17981014"/>
    <n v="1"/>
    <x v="0"/>
    <s v="I"/>
    <n v="33"/>
    <n v="33"/>
    <n v="0"/>
    <n v="1110"/>
  </r>
  <r>
    <x v="0"/>
    <x v="0"/>
    <s v="WA"/>
    <x v="5"/>
    <n v="2013"/>
    <n v="2013"/>
    <n v="18034690"/>
    <n v="1"/>
    <x v="0"/>
    <s v="I"/>
    <n v="17"/>
    <n v="17"/>
    <n v="0"/>
    <n v="1"/>
  </r>
  <r>
    <x v="0"/>
    <x v="0"/>
    <s v="WA"/>
    <x v="5"/>
    <n v="2013"/>
    <n v="2013"/>
    <n v="18518167"/>
    <n v="1"/>
    <x v="0"/>
    <s v="I"/>
    <n v="28"/>
    <n v="28"/>
    <n v="0"/>
    <n v="168"/>
  </r>
  <r>
    <x v="0"/>
    <x v="0"/>
    <s v="WA"/>
    <x v="5"/>
    <n v="2013"/>
    <n v="2013"/>
    <n v="17412163"/>
    <n v="1"/>
    <x v="0"/>
    <s v="I"/>
    <n v="3"/>
    <n v="3"/>
    <n v="0"/>
    <n v="90"/>
  </r>
  <r>
    <x v="0"/>
    <x v="0"/>
    <s v="WA"/>
    <x v="5"/>
    <n v="2013"/>
    <n v="2013"/>
    <n v="15715907"/>
    <n v="1"/>
    <x v="0"/>
    <s v="I"/>
    <n v="33"/>
    <n v="33"/>
    <n v="0"/>
    <n v="230"/>
  </r>
  <r>
    <x v="0"/>
    <x v="1"/>
    <s v="WA"/>
    <x v="5"/>
    <n v="2013"/>
    <n v="2013"/>
    <n v="500026442"/>
    <n v="1"/>
    <x v="1"/>
    <s v="I"/>
    <n v="30"/>
    <n v="30"/>
    <n v="0"/>
    <n v="2"/>
  </r>
  <r>
    <x v="0"/>
    <x v="0"/>
    <s v="WA"/>
    <x v="5"/>
    <n v="2013"/>
    <n v="2013"/>
    <n v="17463629"/>
    <n v="1"/>
    <x v="0"/>
    <s v="I"/>
    <n v="21"/>
    <n v="21"/>
    <n v="0"/>
    <n v="40"/>
  </r>
  <r>
    <x v="0"/>
    <x v="1"/>
    <s v="WA"/>
    <x v="5"/>
    <n v="2013"/>
    <n v="2013"/>
    <n v="443145626"/>
    <n v="1"/>
    <x v="1"/>
    <s v="I"/>
    <n v="8"/>
    <n v="8"/>
    <n v="0"/>
    <n v="7"/>
  </r>
  <r>
    <x v="0"/>
    <x v="0"/>
    <s v="WA"/>
    <x v="5"/>
    <n v="2013"/>
    <n v="2013"/>
    <n v="15819102"/>
    <n v="1"/>
    <x v="0"/>
    <s v="I"/>
    <n v="3"/>
    <n v="3"/>
    <n v="0"/>
    <n v="160"/>
  </r>
  <r>
    <x v="0"/>
    <x v="0"/>
    <s v="WA"/>
    <x v="5"/>
    <n v="2013"/>
    <n v="2013"/>
    <n v="14871823"/>
    <n v="1"/>
    <x v="0"/>
    <s v="I"/>
    <n v="17"/>
    <n v="17"/>
    <n v="0"/>
    <n v="650"/>
  </r>
  <r>
    <x v="0"/>
    <x v="0"/>
    <s v="WA"/>
    <x v="6"/>
    <n v="2014"/>
    <n v="2014"/>
    <n v="17212933"/>
    <n v="2"/>
    <x v="0"/>
    <s v="I"/>
    <n v="57"/>
    <n v="28.5"/>
    <n v="0"/>
    <n v="400"/>
  </r>
  <r>
    <x v="0"/>
    <x v="0"/>
    <s v="WA"/>
    <x v="6"/>
    <n v="2014"/>
    <n v="2014"/>
    <n v="18224633"/>
    <n v="1"/>
    <x v="0"/>
    <s v="I"/>
    <n v="31"/>
    <n v="31"/>
    <n v="0"/>
    <n v="1616"/>
  </r>
  <r>
    <x v="0"/>
    <x v="0"/>
    <s v="WA"/>
    <x v="6"/>
    <n v="2014"/>
    <n v="2014"/>
    <n v="18684255"/>
    <n v="2"/>
    <x v="0"/>
    <s v="I"/>
    <n v="63"/>
    <n v="31.5"/>
    <n v="0"/>
    <n v="51"/>
  </r>
  <r>
    <x v="0"/>
    <x v="1"/>
    <s v="WA"/>
    <x v="6"/>
    <n v="2014"/>
    <n v="2014"/>
    <n v="500005207"/>
    <n v="2"/>
    <x v="1"/>
    <s v="I"/>
    <n v="62"/>
    <n v="31"/>
    <n v="0"/>
    <n v="3"/>
  </r>
  <r>
    <x v="0"/>
    <x v="0"/>
    <s v="WA"/>
    <x v="6"/>
    <n v="2014"/>
    <n v="2014"/>
    <n v="19713494"/>
    <n v="1"/>
    <x v="0"/>
    <s v="I"/>
    <n v="13"/>
    <n v="13"/>
    <n v="0"/>
    <n v="1280"/>
  </r>
  <r>
    <x v="0"/>
    <x v="1"/>
    <s v="WA"/>
    <x v="6"/>
    <n v="2014"/>
    <n v="2014"/>
    <n v="500150895"/>
    <n v="1"/>
    <x v="1"/>
    <s v="I"/>
    <n v="33"/>
    <n v="33"/>
    <n v="0"/>
    <n v="3"/>
  </r>
  <r>
    <x v="0"/>
    <x v="0"/>
    <s v="WA"/>
    <x v="6"/>
    <n v="2014"/>
    <n v="2014"/>
    <n v="500120914"/>
    <n v="4"/>
    <x v="0"/>
    <s v="I"/>
    <n v="116"/>
    <n v="29"/>
    <n v="0"/>
    <n v="285"/>
  </r>
  <r>
    <x v="0"/>
    <x v="0"/>
    <s v="WA"/>
    <x v="6"/>
    <n v="2014"/>
    <n v="2014"/>
    <n v="18948617"/>
    <n v="1"/>
    <x v="0"/>
    <s v="I"/>
    <n v="30"/>
    <n v="30"/>
    <n v="0"/>
    <n v="450"/>
  </r>
  <r>
    <x v="0"/>
    <x v="1"/>
    <s v="WA"/>
    <x v="6"/>
    <n v="2014"/>
    <n v="2014"/>
    <n v="500294083"/>
    <n v="1"/>
    <x v="1"/>
    <s v="I"/>
    <n v="16"/>
    <n v="16"/>
    <n v="0"/>
    <n v="43"/>
  </r>
  <r>
    <x v="0"/>
    <x v="0"/>
    <s v="WA"/>
    <x v="6"/>
    <n v="2014"/>
    <n v="2014"/>
    <n v="17808418"/>
    <n v="2"/>
    <x v="0"/>
    <s v="I"/>
    <n v="6"/>
    <n v="3"/>
    <n v="0"/>
    <n v="106"/>
  </r>
  <r>
    <x v="0"/>
    <x v="0"/>
    <s v="WA"/>
    <x v="6"/>
    <n v="2014"/>
    <n v="2014"/>
    <n v="500045609"/>
    <n v="8"/>
    <x v="0"/>
    <s v="I"/>
    <n v="244"/>
    <n v="30.5"/>
    <n v="0"/>
    <n v="21"/>
  </r>
  <r>
    <x v="0"/>
    <x v="1"/>
    <s v="WA"/>
    <x v="6"/>
    <n v="2014"/>
    <n v="2014"/>
    <n v="17151563"/>
    <n v="3"/>
    <x v="1"/>
    <s v="I"/>
    <n v="98"/>
    <n v="32.666666666666664"/>
    <n v="0"/>
    <n v="80"/>
  </r>
  <r>
    <x v="0"/>
    <x v="0"/>
    <s v="WA"/>
    <x v="5"/>
    <n v="2013"/>
    <n v="2013"/>
    <n v="446343721"/>
    <n v="1"/>
    <x v="0"/>
    <s v="I"/>
    <n v="1"/>
    <n v="1"/>
    <n v="0"/>
    <n v="45"/>
  </r>
  <r>
    <x v="0"/>
    <x v="1"/>
    <s v="WA"/>
    <x v="5"/>
    <n v="2013"/>
    <n v="2013"/>
    <n v="500265578"/>
    <n v="1"/>
    <x v="1"/>
    <s v="I"/>
    <n v="12"/>
    <n v="12"/>
    <n v="0"/>
    <n v="11"/>
  </r>
  <r>
    <x v="0"/>
    <x v="0"/>
    <s v="WA"/>
    <x v="5"/>
    <n v="2013"/>
    <n v="2013"/>
    <n v="500094085"/>
    <n v="1"/>
    <x v="0"/>
    <s v="I"/>
    <n v="55"/>
    <n v="55"/>
    <n v="0"/>
    <n v="439"/>
  </r>
  <r>
    <x v="0"/>
    <x v="1"/>
    <s v="WA"/>
    <x v="6"/>
    <n v="2014"/>
    <n v="2014"/>
    <n v="18127211"/>
    <n v="3"/>
    <x v="1"/>
    <s v="I"/>
    <n v="91"/>
    <n v="30.333333333333332"/>
    <n v="0"/>
    <n v="97"/>
  </r>
  <r>
    <x v="0"/>
    <x v="1"/>
    <s v="WA"/>
    <x v="6"/>
    <n v="2014"/>
    <n v="2014"/>
    <n v="414547215"/>
    <n v="1"/>
    <x v="1"/>
    <s v="I"/>
    <n v="4"/>
    <n v="4"/>
    <n v="0"/>
    <n v="16"/>
  </r>
  <r>
    <x v="0"/>
    <x v="1"/>
    <s v="WA"/>
    <x v="6"/>
    <n v="2014"/>
    <n v="2014"/>
    <n v="500129417"/>
    <n v="1"/>
    <x v="1"/>
    <s v="I"/>
    <n v="0"/>
    <n v="0"/>
    <n v="0"/>
    <n v="77"/>
  </r>
  <r>
    <x v="0"/>
    <x v="0"/>
    <s v="WA"/>
    <x v="5"/>
    <n v="2014"/>
    <n v="2014"/>
    <n v="19867957"/>
    <n v="1"/>
    <x v="0"/>
    <s v="I"/>
    <n v="11"/>
    <n v="11"/>
    <n v="0"/>
    <n v="10"/>
  </r>
  <r>
    <x v="0"/>
    <x v="1"/>
    <s v="WA"/>
    <x v="6"/>
    <n v="2014"/>
    <n v="2014"/>
    <n v="19246146"/>
    <n v="3"/>
    <x v="1"/>
    <s v="I"/>
    <n v="65"/>
    <n v="21.666666666666664"/>
    <n v="0"/>
    <n v="46"/>
  </r>
  <r>
    <x v="0"/>
    <x v="0"/>
    <s v="WA"/>
    <x v="6"/>
    <n v="2014"/>
    <n v="2014"/>
    <n v="365904027"/>
    <n v="1"/>
    <x v="0"/>
    <s v="I"/>
    <n v="20"/>
    <n v="20"/>
    <n v="0"/>
    <n v="700"/>
  </r>
  <r>
    <x v="0"/>
    <x v="0"/>
    <s v="WA"/>
    <x v="6"/>
    <n v="2014"/>
    <n v="2014"/>
    <n v="14636611"/>
    <n v="2"/>
    <x v="0"/>
    <s v="I"/>
    <n v="36"/>
    <n v="18"/>
    <n v="0"/>
    <n v="600"/>
  </r>
  <r>
    <x v="0"/>
    <x v="0"/>
    <s v="WA"/>
    <x v="6"/>
    <n v="2014"/>
    <n v="2014"/>
    <n v="15106559"/>
    <n v="6"/>
    <x v="0"/>
    <s v="I"/>
    <n v="179"/>
    <n v="29.833333333333336"/>
    <n v="0"/>
    <n v="195"/>
  </r>
  <r>
    <x v="0"/>
    <x v="0"/>
    <s v="WA"/>
    <x v="6"/>
    <n v="2014"/>
    <n v="2014"/>
    <n v="500195686"/>
    <n v="3"/>
    <x v="0"/>
    <s v="I"/>
    <n v="88"/>
    <n v="29.333333333333336"/>
    <n v="0"/>
    <n v="64"/>
  </r>
  <r>
    <x v="0"/>
    <x v="0"/>
    <s v="WA"/>
    <x v="6"/>
    <n v="2014"/>
    <n v="2014"/>
    <n v="15490235"/>
    <n v="1"/>
    <x v="0"/>
    <s v="I"/>
    <n v="33"/>
    <n v="33"/>
    <n v="0"/>
    <n v="20"/>
  </r>
  <r>
    <x v="0"/>
    <x v="0"/>
    <s v="WA"/>
    <x v="6"/>
    <n v="2014"/>
    <n v="2014"/>
    <n v="14557814"/>
    <n v="1"/>
    <x v="0"/>
    <s v="I"/>
    <n v="28"/>
    <n v="28"/>
    <n v="0"/>
    <n v="60"/>
  </r>
  <r>
    <x v="1"/>
    <x v="1"/>
    <s v="WA"/>
    <x v="6"/>
    <n v="2014"/>
    <n v="2014"/>
    <n v="500250796"/>
    <n v="12"/>
    <x v="2"/>
    <s v="I"/>
    <n v="367"/>
    <n v="30.583333333333332"/>
    <n v="0"/>
    <n v="481935"/>
  </r>
  <r>
    <x v="0"/>
    <x v="1"/>
    <s v="WA"/>
    <x v="6"/>
    <n v="2014"/>
    <n v="2014"/>
    <n v="15690838"/>
    <n v="1"/>
    <x v="1"/>
    <s v="I"/>
    <n v="4"/>
    <n v="4"/>
    <n v="0"/>
    <n v="15"/>
  </r>
  <r>
    <x v="0"/>
    <x v="1"/>
    <s v="WA"/>
    <x v="6"/>
    <n v="2014"/>
    <n v="2014"/>
    <n v="19606414"/>
    <n v="1"/>
    <x v="1"/>
    <s v="I"/>
    <n v="0"/>
    <n v="0"/>
    <n v="0"/>
    <n v="37"/>
  </r>
  <r>
    <x v="0"/>
    <x v="1"/>
    <s v="WA"/>
    <x v="6"/>
    <n v="2014"/>
    <n v="2014"/>
    <n v="500036078"/>
    <n v="4"/>
    <x v="1"/>
    <s v="I"/>
    <n v="119"/>
    <n v="29.75"/>
    <n v="0"/>
    <n v="4"/>
  </r>
  <r>
    <x v="0"/>
    <x v="0"/>
    <s v="WA"/>
    <x v="6"/>
    <n v="2014"/>
    <n v="2014"/>
    <n v="19663839"/>
    <n v="1"/>
    <x v="0"/>
    <s v="I"/>
    <n v="30"/>
    <n v="30"/>
    <n v="0"/>
    <n v="80"/>
  </r>
  <r>
    <x v="0"/>
    <x v="1"/>
    <s v="WA"/>
    <x v="6"/>
    <n v="2014"/>
    <n v="2014"/>
    <n v="500299805"/>
    <n v="1"/>
    <x v="1"/>
    <s v="I"/>
    <n v="5"/>
    <n v="5"/>
    <n v="0"/>
    <n v="17"/>
  </r>
  <r>
    <x v="0"/>
    <x v="0"/>
    <s v="WA"/>
    <x v="6"/>
    <n v="2014"/>
    <n v="2014"/>
    <n v="19580360"/>
    <n v="1"/>
    <x v="0"/>
    <s v="I"/>
    <n v="24"/>
    <n v="24"/>
    <n v="0"/>
    <n v="785"/>
  </r>
  <r>
    <x v="0"/>
    <x v="1"/>
    <s v="WA"/>
    <x v="6"/>
    <n v="2014"/>
    <n v="2014"/>
    <n v="436665702"/>
    <n v="2"/>
    <x v="1"/>
    <s v="I"/>
    <n v="36"/>
    <n v="18"/>
    <n v="0"/>
    <n v="101"/>
  </r>
  <r>
    <x v="0"/>
    <x v="0"/>
    <s v="WA"/>
    <x v="6"/>
    <n v="2014"/>
    <n v="2014"/>
    <n v="16580974"/>
    <n v="1"/>
    <x v="0"/>
    <s v="I"/>
    <n v="13"/>
    <n v="13"/>
    <n v="0"/>
    <n v="449"/>
  </r>
  <r>
    <x v="0"/>
    <x v="0"/>
    <s v="WA"/>
    <x v="6"/>
    <n v="2014"/>
    <n v="2014"/>
    <n v="500024233"/>
    <n v="2"/>
    <x v="0"/>
    <s v="I"/>
    <n v="39"/>
    <n v="19.5"/>
    <n v="0"/>
    <n v="2660"/>
  </r>
  <r>
    <x v="0"/>
    <x v="0"/>
    <s v="WA"/>
    <x v="6"/>
    <n v="2014"/>
    <n v="2014"/>
    <n v="500194087"/>
    <n v="1"/>
    <x v="0"/>
    <s v="I"/>
    <n v="15"/>
    <n v="15"/>
    <n v="0"/>
    <n v="98"/>
  </r>
  <r>
    <x v="0"/>
    <x v="1"/>
    <s v="WA"/>
    <x v="6"/>
    <n v="2014"/>
    <n v="2014"/>
    <n v="500212926"/>
    <n v="1"/>
    <x v="1"/>
    <s v="I"/>
    <n v="15"/>
    <n v="15"/>
    <n v="0"/>
    <n v="35"/>
  </r>
  <r>
    <x v="0"/>
    <x v="0"/>
    <s v="WA"/>
    <x v="6"/>
    <n v="2014"/>
    <n v="2014"/>
    <n v="19946393"/>
    <n v="9"/>
    <x v="0"/>
    <s v="I"/>
    <n v="272"/>
    <n v="30.222222222222221"/>
    <n v="0"/>
    <n v="162"/>
  </r>
  <r>
    <x v="0"/>
    <x v="1"/>
    <s v="WA"/>
    <x v="6"/>
    <n v="2014"/>
    <n v="2014"/>
    <n v="437788916"/>
    <n v="3"/>
    <x v="1"/>
    <s v="I"/>
    <n v="66"/>
    <n v="22"/>
    <n v="0"/>
    <n v="168"/>
  </r>
  <r>
    <x v="0"/>
    <x v="1"/>
    <s v="WA"/>
    <x v="6"/>
    <n v="2014"/>
    <n v="2014"/>
    <n v="500039099"/>
    <n v="2"/>
    <x v="1"/>
    <s v="I"/>
    <n v="43"/>
    <n v="21.5"/>
    <n v="0"/>
    <n v="141"/>
  </r>
  <r>
    <x v="0"/>
    <x v="1"/>
    <s v="WA"/>
    <x v="6"/>
    <n v="2014"/>
    <n v="2014"/>
    <n v="500099673"/>
    <n v="1"/>
    <x v="1"/>
    <s v="I"/>
    <n v="30"/>
    <n v="30"/>
    <n v="0"/>
    <n v="41"/>
  </r>
  <r>
    <x v="0"/>
    <x v="0"/>
    <s v="WA"/>
    <x v="6"/>
    <n v="2014"/>
    <n v="2014"/>
    <n v="14742657"/>
    <n v="1"/>
    <x v="0"/>
    <s v="I"/>
    <n v="21"/>
    <n v="21"/>
    <n v="0"/>
    <n v="107"/>
  </r>
  <r>
    <x v="0"/>
    <x v="0"/>
    <s v="WA"/>
    <x v="6"/>
    <n v="2014"/>
    <n v="2014"/>
    <n v="14824748"/>
    <n v="1"/>
    <x v="0"/>
    <s v="I"/>
    <n v="29"/>
    <n v="29"/>
    <n v="0"/>
    <n v="1"/>
  </r>
  <r>
    <x v="0"/>
    <x v="1"/>
    <s v="WA"/>
    <x v="6"/>
    <n v="2014"/>
    <n v="2014"/>
    <n v="18330183"/>
    <n v="1"/>
    <x v="1"/>
    <s v="I"/>
    <n v="1"/>
    <n v="1"/>
    <n v="0"/>
    <n v="15"/>
  </r>
  <r>
    <x v="0"/>
    <x v="0"/>
    <s v="WA"/>
    <x v="6"/>
    <n v="2014"/>
    <n v="2014"/>
    <n v="17137464"/>
    <n v="1"/>
    <x v="0"/>
    <s v="I"/>
    <n v="32"/>
    <n v="32"/>
    <n v="0"/>
    <n v="10"/>
  </r>
  <r>
    <x v="0"/>
    <x v="0"/>
    <s v="WA"/>
    <x v="6"/>
    <n v="2014"/>
    <n v="2014"/>
    <n v="17158657"/>
    <n v="1"/>
    <x v="0"/>
    <s v="I"/>
    <n v="55"/>
    <n v="55"/>
    <n v="0"/>
    <n v="190"/>
  </r>
  <r>
    <x v="0"/>
    <x v="0"/>
    <s v="WA"/>
    <x v="6"/>
    <n v="2014"/>
    <n v="2014"/>
    <n v="19710785"/>
    <n v="2"/>
    <x v="0"/>
    <s v="I"/>
    <n v="31"/>
    <n v="15.5"/>
    <n v="0"/>
    <n v="170"/>
  </r>
  <r>
    <x v="0"/>
    <x v="0"/>
    <s v="WA"/>
    <x v="6"/>
    <n v="2014"/>
    <n v="2014"/>
    <n v="15369191"/>
    <n v="2"/>
    <x v="0"/>
    <s v="I"/>
    <n v="59"/>
    <n v="29.5"/>
    <n v="0"/>
    <n v="40"/>
  </r>
  <r>
    <x v="0"/>
    <x v="0"/>
    <s v="WA"/>
    <x v="6"/>
    <n v="2014"/>
    <n v="2014"/>
    <n v="15690168"/>
    <n v="1"/>
    <x v="0"/>
    <s v="I"/>
    <n v="8"/>
    <n v="8"/>
    <n v="0"/>
    <n v="1"/>
  </r>
  <r>
    <x v="0"/>
    <x v="1"/>
    <s v="WA"/>
    <x v="6"/>
    <n v="2014"/>
    <n v="2014"/>
    <n v="500136632"/>
    <n v="1"/>
    <x v="1"/>
    <s v="I"/>
    <n v="16"/>
    <n v="16"/>
    <n v="0"/>
    <n v="31"/>
  </r>
  <r>
    <x v="0"/>
    <x v="1"/>
    <s v="WA"/>
    <x v="6"/>
    <n v="2014"/>
    <n v="2014"/>
    <n v="500297243"/>
    <n v="1"/>
    <x v="1"/>
    <s v="I"/>
    <n v="0"/>
    <n v="0"/>
    <n v="0"/>
    <n v="68"/>
  </r>
  <r>
    <x v="0"/>
    <x v="1"/>
    <s v="WA"/>
    <x v="6"/>
    <n v="2014"/>
    <n v="2014"/>
    <n v="15185416"/>
    <n v="1"/>
    <x v="1"/>
    <s v="I"/>
    <n v="31"/>
    <n v="31"/>
    <n v="0"/>
    <n v="1"/>
  </r>
  <r>
    <x v="0"/>
    <x v="1"/>
    <s v="WA"/>
    <x v="6"/>
    <n v="2014"/>
    <n v="2014"/>
    <n v="500043803"/>
    <n v="1"/>
    <x v="1"/>
    <s v="I"/>
    <n v="17"/>
    <n v="17"/>
    <n v="0"/>
    <n v="39"/>
  </r>
  <r>
    <x v="0"/>
    <x v="0"/>
    <s v="WA"/>
    <x v="6"/>
    <n v="2014"/>
    <n v="2014"/>
    <n v="500078511"/>
    <n v="1"/>
    <x v="0"/>
    <s v="I"/>
    <n v="28"/>
    <n v="28"/>
    <n v="0"/>
    <n v="10"/>
  </r>
  <r>
    <x v="0"/>
    <x v="0"/>
    <s v="WA"/>
    <x v="6"/>
    <n v="2014"/>
    <n v="2014"/>
    <n v="15267728"/>
    <n v="5"/>
    <x v="0"/>
    <s v="I"/>
    <n v="151"/>
    <n v="30.2"/>
    <n v="0"/>
    <n v="6"/>
  </r>
  <r>
    <x v="0"/>
    <x v="0"/>
    <s v="WA"/>
    <x v="6"/>
    <n v="2014"/>
    <n v="2014"/>
    <n v="17413434"/>
    <n v="1"/>
    <x v="0"/>
    <s v="I"/>
    <n v="0"/>
    <n v="0"/>
    <n v="0"/>
    <n v="10"/>
  </r>
  <r>
    <x v="0"/>
    <x v="0"/>
    <s v="WA"/>
    <x v="6"/>
    <n v="2014"/>
    <n v="2014"/>
    <n v="500095893"/>
    <n v="3"/>
    <x v="0"/>
    <s v="I"/>
    <n v="93"/>
    <n v="31"/>
    <n v="0"/>
    <n v="9"/>
  </r>
  <r>
    <x v="0"/>
    <x v="1"/>
    <s v="WA"/>
    <x v="6"/>
    <n v="2014"/>
    <n v="2014"/>
    <n v="14895096"/>
    <n v="1"/>
    <x v="1"/>
    <s v="I"/>
    <n v="10"/>
    <n v="10"/>
    <n v="0"/>
    <n v="15"/>
  </r>
  <r>
    <x v="0"/>
    <x v="0"/>
    <s v="WA"/>
    <x v="6"/>
    <n v="2014"/>
    <n v="2014"/>
    <n v="14895098"/>
    <n v="2"/>
    <x v="0"/>
    <s v="I"/>
    <n v="40"/>
    <n v="20"/>
    <n v="0"/>
    <n v="572"/>
  </r>
  <r>
    <x v="0"/>
    <x v="0"/>
    <s v="WA"/>
    <x v="6"/>
    <n v="2014"/>
    <n v="2014"/>
    <n v="14953721"/>
    <n v="2"/>
    <x v="0"/>
    <s v="I"/>
    <n v="39"/>
    <n v="19.5"/>
    <n v="0"/>
    <n v="160"/>
  </r>
  <r>
    <x v="0"/>
    <x v="1"/>
    <s v="WA"/>
    <x v="6"/>
    <n v="2014"/>
    <n v="2014"/>
    <n v="500133440"/>
    <n v="2"/>
    <x v="1"/>
    <s v="I"/>
    <n v="59"/>
    <n v="29.5"/>
    <n v="0"/>
    <n v="76"/>
  </r>
  <r>
    <x v="0"/>
    <x v="0"/>
    <s v="WA"/>
    <x v="6"/>
    <n v="2014"/>
    <n v="2014"/>
    <n v="500277383"/>
    <n v="1"/>
    <x v="0"/>
    <s v="I"/>
    <n v="14"/>
    <n v="14"/>
    <n v="0"/>
    <n v="575"/>
  </r>
  <r>
    <x v="0"/>
    <x v="1"/>
    <s v="WA"/>
    <x v="6"/>
    <n v="2014"/>
    <n v="2014"/>
    <n v="500124864"/>
    <n v="1"/>
    <x v="1"/>
    <s v="I"/>
    <n v="11"/>
    <n v="11"/>
    <n v="0"/>
    <n v="2"/>
  </r>
  <r>
    <x v="0"/>
    <x v="0"/>
    <s v="WA"/>
    <x v="6"/>
    <n v="2014"/>
    <n v="2014"/>
    <n v="16449033"/>
    <n v="1"/>
    <x v="0"/>
    <s v="I"/>
    <n v="29"/>
    <n v="29"/>
    <n v="0"/>
    <n v="1"/>
  </r>
  <r>
    <x v="0"/>
    <x v="1"/>
    <s v="WA"/>
    <x v="6"/>
    <n v="2014"/>
    <n v="2014"/>
    <n v="15877738"/>
    <n v="2"/>
    <x v="1"/>
    <s v="I"/>
    <n v="38"/>
    <n v="19"/>
    <n v="0"/>
    <n v="18"/>
  </r>
  <r>
    <x v="0"/>
    <x v="0"/>
    <s v="WA"/>
    <x v="6"/>
    <n v="2014"/>
    <n v="2014"/>
    <n v="19868408"/>
    <n v="1"/>
    <x v="0"/>
    <s v="I"/>
    <n v="21"/>
    <n v="21"/>
    <n v="0"/>
    <n v="353"/>
  </r>
  <r>
    <x v="0"/>
    <x v="1"/>
    <s v="WA"/>
    <x v="6"/>
    <n v="2014"/>
    <n v="2014"/>
    <n v="500246759"/>
    <n v="1"/>
    <x v="1"/>
    <s v="I"/>
    <n v="10"/>
    <n v="10"/>
    <n v="0"/>
    <n v="10"/>
  </r>
  <r>
    <x v="0"/>
    <x v="0"/>
    <s v="WA"/>
    <x v="6"/>
    <n v="2014"/>
    <n v="2014"/>
    <n v="18116843"/>
    <n v="1"/>
    <x v="0"/>
    <s v="I"/>
    <n v="68"/>
    <n v="68"/>
    <n v="0"/>
    <n v="70"/>
  </r>
  <r>
    <x v="0"/>
    <x v="0"/>
    <s v="WA"/>
    <x v="6"/>
    <n v="2014"/>
    <n v="2014"/>
    <n v="19553258"/>
    <n v="1"/>
    <x v="0"/>
    <s v="I"/>
    <n v="22"/>
    <n v="22"/>
    <n v="0"/>
    <n v="130"/>
  </r>
  <r>
    <x v="0"/>
    <x v="0"/>
    <s v="WA"/>
    <x v="6"/>
    <n v="2014"/>
    <n v="2014"/>
    <n v="15072206"/>
    <n v="1"/>
    <x v="0"/>
    <s v="I"/>
    <n v="12"/>
    <n v="12"/>
    <n v="0"/>
    <n v="170"/>
  </r>
  <r>
    <x v="0"/>
    <x v="1"/>
    <s v="WA"/>
    <x v="6"/>
    <n v="2014"/>
    <n v="2014"/>
    <n v="15143144"/>
    <n v="2"/>
    <x v="1"/>
    <s v="I"/>
    <n v="52"/>
    <n v="26"/>
    <n v="0"/>
    <n v="25"/>
  </r>
  <r>
    <x v="0"/>
    <x v="0"/>
    <s v="WA"/>
    <x v="6"/>
    <n v="2014"/>
    <n v="2014"/>
    <n v="19353659"/>
    <n v="4"/>
    <x v="0"/>
    <s v="I"/>
    <n v="119"/>
    <n v="29.75"/>
    <n v="0"/>
    <n v="360"/>
  </r>
  <r>
    <x v="0"/>
    <x v="1"/>
    <s v="WA"/>
    <x v="6"/>
    <n v="2014"/>
    <n v="2014"/>
    <n v="15495330"/>
    <n v="1"/>
    <x v="1"/>
    <s v="I"/>
    <n v="26"/>
    <n v="26"/>
    <n v="0"/>
    <n v="12"/>
  </r>
  <r>
    <x v="0"/>
    <x v="1"/>
    <s v="WA"/>
    <x v="6"/>
    <n v="2014"/>
    <n v="2014"/>
    <n v="15604345"/>
    <n v="3"/>
    <x v="1"/>
    <s v="I"/>
    <n v="81"/>
    <n v="27"/>
    <n v="0"/>
    <n v="27"/>
  </r>
  <r>
    <x v="0"/>
    <x v="0"/>
    <s v="WA"/>
    <x v="6"/>
    <n v="2014"/>
    <n v="2014"/>
    <n v="14897439"/>
    <n v="1"/>
    <x v="0"/>
    <s v="I"/>
    <n v="7"/>
    <n v="7"/>
    <n v="0"/>
    <n v="60"/>
  </r>
  <r>
    <x v="0"/>
    <x v="0"/>
    <s v="WA"/>
    <x v="6"/>
    <n v="2014"/>
    <n v="2014"/>
    <n v="500270749"/>
    <n v="2"/>
    <x v="0"/>
    <s v="I"/>
    <n v="58"/>
    <n v="29"/>
    <n v="0"/>
    <n v="5026"/>
  </r>
  <r>
    <x v="0"/>
    <x v="1"/>
    <s v="WA"/>
    <x v="6"/>
    <n v="2014"/>
    <n v="2014"/>
    <n v="500199598"/>
    <n v="2"/>
    <x v="1"/>
    <s v="I"/>
    <n v="61"/>
    <n v="30.5"/>
    <n v="0"/>
    <n v="2"/>
  </r>
  <r>
    <x v="0"/>
    <x v="0"/>
    <s v="WA"/>
    <x v="6"/>
    <n v="2014"/>
    <n v="2014"/>
    <n v="500217184"/>
    <n v="1"/>
    <x v="0"/>
    <s v="I"/>
    <n v="5"/>
    <n v="5"/>
    <n v="0"/>
    <n v="96"/>
  </r>
  <r>
    <x v="0"/>
    <x v="1"/>
    <s v="WA"/>
    <x v="6"/>
    <n v="2014"/>
    <n v="2014"/>
    <n v="500182606"/>
    <n v="1"/>
    <x v="1"/>
    <s v="I"/>
    <n v="17"/>
    <n v="17"/>
    <n v="0"/>
    <n v="47"/>
  </r>
  <r>
    <x v="0"/>
    <x v="0"/>
    <s v="WA"/>
    <x v="6"/>
    <n v="2014"/>
    <n v="2014"/>
    <n v="18489188"/>
    <n v="5"/>
    <x v="0"/>
    <s v="I"/>
    <n v="154"/>
    <n v="30.8"/>
    <n v="0"/>
    <n v="41"/>
  </r>
  <r>
    <x v="1"/>
    <x v="1"/>
    <s v="WA"/>
    <x v="6"/>
    <n v="2014"/>
    <n v="2014"/>
    <n v="380246409"/>
    <n v="2"/>
    <x v="1"/>
    <s v="I"/>
    <n v="56"/>
    <n v="28"/>
    <n v="0"/>
    <n v="36"/>
  </r>
  <r>
    <x v="0"/>
    <x v="0"/>
    <s v="WA"/>
    <x v="6"/>
    <n v="2014"/>
    <n v="2014"/>
    <n v="17792319"/>
    <n v="2"/>
    <x v="0"/>
    <s v="I"/>
    <n v="53"/>
    <n v="26.5"/>
    <n v="0"/>
    <n v="70"/>
  </r>
  <r>
    <x v="0"/>
    <x v="0"/>
    <s v="WA"/>
    <x v="6"/>
    <n v="2014"/>
    <n v="2014"/>
    <n v="500297012"/>
    <n v="3"/>
    <x v="0"/>
    <s v="I"/>
    <n v="74"/>
    <n v="24.666666666666664"/>
    <n v="0"/>
    <n v="220"/>
  </r>
  <r>
    <x v="1"/>
    <x v="0"/>
    <s v="WA"/>
    <x v="6"/>
    <n v="2014"/>
    <n v="2014"/>
    <n v="500000354"/>
    <n v="1"/>
    <x v="0"/>
    <s v="I"/>
    <n v="29"/>
    <n v="29"/>
    <n v="0"/>
    <n v="1"/>
  </r>
  <r>
    <x v="0"/>
    <x v="0"/>
    <s v="WA"/>
    <x v="6"/>
    <n v="2014"/>
    <n v="2014"/>
    <n v="500223601"/>
    <n v="1"/>
    <x v="0"/>
    <s v="I"/>
    <n v="2"/>
    <n v="2"/>
    <n v="0"/>
    <n v="8"/>
  </r>
  <r>
    <x v="1"/>
    <x v="1"/>
    <s v="WA"/>
    <x v="6"/>
    <n v="2014"/>
    <n v="2014"/>
    <n v="500153277"/>
    <n v="1"/>
    <x v="1"/>
    <s v="I"/>
    <n v="9"/>
    <n v="9"/>
    <n v="0"/>
    <n v="54"/>
  </r>
  <r>
    <x v="0"/>
    <x v="0"/>
    <s v="WA"/>
    <x v="6"/>
    <n v="2014"/>
    <n v="2014"/>
    <n v="14578362"/>
    <n v="1"/>
    <x v="0"/>
    <s v="I"/>
    <n v="27"/>
    <n v="27"/>
    <n v="0"/>
    <n v="150"/>
  </r>
  <r>
    <x v="0"/>
    <x v="0"/>
    <s v="WA"/>
    <x v="6"/>
    <n v="2014"/>
    <n v="2014"/>
    <n v="500055682"/>
    <n v="1"/>
    <x v="0"/>
    <s v="I"/>
    <n v="1"/>
    <n v="1"/>
    <n v="0"/>
    <n v="7"/>
  </r>
  <r>
    <x v="0"/>
    <x v="0"/>
    <s v="WA"/>
    <x v="6"/>
    <n v="2014"/>
    <n v="2014"/>
    <n v="14912688"/>
    <n v="1"/>
    <x v="0"/>
    <s v="I"/>
    <n v="30"/>
    <n v="30"/>
    <n v="0"/>
    <n v="30"/>
  </r>
  <r>
    <x v="0"/>
    <x v="0"/>
    <s v="WA"/>
    <x v="6"/>
    <n v="2014"/>
    <n v="2014"/>
    <n v="14385055"/>
    <n v="3"/>
    <x v="0"/>
    <s v="I"/>
    <n v="90"/>
    <n v="30"/>
    <n v="0"/>
    <n v="300"/>
  </r>
  <r>
    <x v="0"/>
    <x v="0"/>
    <s v="WA"/>
    <x v="6"/>
    <n v="2014"/>
    <n v="2014"/>
    <n v="500293203"/>
    <n v="1"/>
    <x v="0"/>
    <s v="I"/>
    <n v="10"/>
    <n v="10"/>
    <n v="0"/>
    <n v="8"/>
  </r>
  <r>
    <x v="0"/>
    <x v="0"/>
    <s v="WA"/>
    <x v="6"/>
    <n v="2014"/>
    <n v="2014"/>
    <n v="416102565"/>
    <n v="2"/>
    <x v="0"/>
    <s v="I"/>
    <n v="53"/>
    <n v="26.5"/>
    <n v="0"/>
    <n v="200"/>
  </r>
  <r>
    <x v="1"/>
    <x v="0"/>
    <s v="WA"/>
    <x v="6"/>
    <n v="2014"/>
    <n v="2014"/>
    <n v="14597218"/>
    <n v="1"/>
    <x v="0"/>
    <s v="I"/>
    <n v="19"/>
    <n v="19"/>
    <n v="0"/>
    <n v="20"/>
  </r>
  <r>
    <x v="0"/>
    <x v="1"/>
    <s v="WA"/>
    <x v="6"/>
    <n v="2014"/>
    <n v="2014"/>
    <n v="500034650"/>
    <n v="1"/>
    <x v="1"/>
    <s v="I"/>
    <n v="29"/>
    <n v="29"/>
    <n v="0"/>
    <n v="1"/>
  </r>
  <r>
    <x v="0"/>
    <x v="0"/>
    <s v="WA"/>
    <x v="6"/>
    <n v="2014"/>
    <n v="2014"/>
    <n v="500229687"/>
    <n v="1"/>
    <x v="0"/>
    <s v="I"/>
    <n v="6"/>
    <n v="6"/>
    <n v="0"/>
    <n v="8"/>
  </r>
  <r>
    <x v="0"/>
    <x v="0"/>
    <s v="WA"/>
    <x v="6"/>
    <n v="2014"/>
    <n v="2014"/>
    <n v="17918664"/>
    <n v="1"/>
    <x v="0"/>
    <s v="I"/>
    <n v="27"/>
    <n v="27"/>
    <n v="0"/>
    <n v="302"/>
  </r>
  <r>
    <x v="0"/>
    <x v="0"/>
    <s v="WA"/>
    <x v="6"/>
    <n v="2014"/>
    <n v="2014"/>
    <n v="15112780"/>
    <n v="3"/>
    <x v="0"/>
    <s v="I"/>
    <n v="89"/>
    <n v="29.666666666666668"/>
    <n v="0"/>
    <n v="48"/>
  </r>
  <r>
    <x v="0"/>
    <x v="0"/>
    <s v="WA"/>
    <x v="6"/>
    <n v="2014"/>
    <n v="2014"/>
    <n v="500133282"/>
    <n v="1"/>
    <x v="0"/>
    <s v="I"/>
    <n v="6"/>
    <n v="6"/>
    <n v="0"/>
    <n v="157"/>
  </r>
  <r>
    <x v="0"/>
    <x v="0"/>
    <s v="WA"/>
    <x v="6"/>
    <n v="2014"/>
    <n v="2014"/>
    <n v="16424823"/>
    <n v="2"/>
    <x v="0"/>
    <s v="I"/>
    <n v="38"/>
    <n v="19"/>
    <n v="0"/>
    <n v="379"/>
  </r>
  <r>
    <x v="0"/>
    <x v="0"/>
    <s v="WA"/>
    <x v="6"/>
    <n v="2014"/>
    <n v="2014"/>
    <n v="19386929"/>
    <n v="1"/>
    <x v="0"/>
    <s v="I"/>
    <n v="0"/>
    <n v="0"/>
    <n v="0"/>
    <n v="26"/>
  </r>
  <r>
    <x v="0"/>
    <x v="0"/>
    <s v="WA"/>
    <x v="6"/>
    <n v="2014"/>
    <n v="2014"/>
    <n v="18059738"/>
    <n v="1"/>
    <x v="0"/>
    <s v="I"/>
    <n v="16"/>
    <n v="16"/>
    <n v="0"/>
    <n v="150"/>
  </r>
  <r>
    <x v="0"/>
    <x v="0"/>
    <s v="WA"/>
    <x v="6"/>
    <n v="2014"/>
    <n v="2014"/>
    <n v="16658409"/>
    <n v="2"/>
    <x v="0"/>
    <s v="I"/>
    <n v="40"/>
    <n v="20"/>
    <n v="0"/>
    <n v="1520"/>
  </r>
  <r>
    <x v="0"/>
    <x v="0"/>
    <s v="WA"/>
    <x v="6"/>
    <n v="2014"/>
    <n v="2014"/>
    <n v="378000018"/>
    <n v="1"/>
    <x v="0"/>
    <s v="I"/>
    <n v="7"/>
    <n v="7"/>
    <n v="0"/>
    <n v="60"/>
  </r>
  <r>
    <x v="0"/>
    <x v="1"/>
    <s v="WA"/>
    <x v="6"/>
    <n v="2014"/>
    <n v="2014"/>
    <n v="500000556"/>
    <n v="1"/>
    <x v="1"/>
    <s v="I"/>
    <n v="10"/>
    <n v="10"/>
    <n v="0"/>
    <n v="2"/>
  </r>
  <r>
    <x v="0"/>
    <x v="1"/>
    <s v="WA"/>
    <x v="6"/>
    <n v="2014"/>
    <n v="2014"/>
    <n v="500028919"/>
    <n v="1"/>
    <x v="1"/>
    <s v="I"/>
    <n v="17"/>
    <n v="17"/>
    <n v="0"/>
    <n v="5"/>
  </r>
  <r>
    <x v="0"/>
    <x v="0"/>
    <s v="WA"/>
    <x v="6"/>
    <n v="2014"/>
    <n v="2014"/>
    <n v="17748370"/>
    <n v="1"/>
    <x v="0"/>
    <s v="I"/>
    <n v="9"/>
    <n v="9"/>
    <n v="0"/>
    <n v="3"/>
  </r>
  <r>
    <x v="0"/>
    <x v="1"/>
    <s v="WA"/>
    <x v="6"/>
    <n v="2014"/>
    <n v="2014"/>
    <n v="19142191"/>
    <n v="2"/>
    <x v="1"/>
    <s v="I"/>
    <n v="36"/>
    <n v="18"/>
    <n v="0"/>
    <n v="4"/>
  </r>
  <r>
    <x v="0"/>
    <x v="0"/>
    <s v="WA"/>
    <x v="6"/>
    <n v="2014"/>
    <n v="2014"/>
    <n v="19142193"/>
    <n v="2"/>
    <x v="0"/>
    <s v="I"/>
    <n v="36"/>
    <n v="18"/>
    <n v="0"/>
    <n v="522"/>
  </r>
  <r>
    <x v="0"/>
    <x v="0"/>
    <s v="WA"/>
    <x v="6"/>
    <n v="2014"/>
    <n v="2014"/>
    <n v="17388257"/>
    <n v="1"/>
    <x v="0"/>
    <s v="I"/>
    <n v="12"/>
    <n v="12"/>
    <n v="0"/>
    <n v="50"/>
  </r>
  <r>
    <x v="0"/>
    <x v="1"/>
    <s v="WA"/>
    <x v="6"/>
    <n v="2014"/>
    <n v="2014"/>
    <n v="500175017"/>
    <n v="1"/>
    <x v="1"/>
    <s v="I"/>
    <n v="0"/>
    <n v="0"/>
    <n v="0"/>
    <n v="3"/>
  </r>
  <r>
    <x v="0"/>
    <x v="0"/>
    <s v="WA"/>
    <x v="6"/>
    <n v="2014"/>
    <n v="2014"/>
    <n v="18809714"/>
    <n v="1"/>
    <x v="0"/>
    <s v="I"/>
    <n v="3"/>
    <n v="3"/>
    <n v="0"/>
    <n v="14"/>
  </r>
  <r>
    <x v="0"/>
    <x v="0"/>
    <s v="WA"/>
    <x v="6"/>
    <n v="2014"/>
    <n v="2014"/>
    <n v="19267498"/>
    <n v="1"/>
    <x v="0"/>
    <s v="I"/>
    <n v="3"/>
    <n v="3"/>
    <n v="0"/>
    <n v="20"/>
  </r>
  <r>
    <x v="0"/>
    <x v="0"/>
    <s v="WA"/>
    <x v="6"/>
    <n v="2014"/>
    <n v="2014"/>
    <n v="17921482"/>
    <n v="4"/>
    <x v="0"/>
    <s v="I"/>
    <n v="99"/>
    <n v="24.75"/>
    <n v="0"/>
    <n v="388"/>
  </r>
  <r>
    <x v="0"/>
    <x v="0"/>
    <s v="WA"/>
    <x v="6"/>
    <n v="2014"/>
    <n v="2014"/>
    <n v="17924041"/>
    <n v="1"/>
    <x v="0"/>
    <s v="I"/>
    <n v="6"/>
    <n v="6"/>
    <n v="0"/>
    <n v="106"/>
  </r>
  <r>
    <x v="0"/>
    <x v="0"/>
    <s v="WA"/>
    <x v="6"/>
    <n v="2014"/>
    <n v="2014"/>
    <n v="17924072"/>
    <n v="1"/>
    <x v="0"/>
    <s v="I"/>
    <n v="6"/>
    <n v="6"/>
    <n v="0"/>
    <n v="118"/>
  </r>
  <r>
    <x v="0"/>
    <x v="1"/>
    <s v="WA"/>
    <x v="6"/>
    <n v="2014"/>
    <n v="2014"/>
    <n v="500014382"/>
    <n v="1"/>
    <x v="1"/>
    <s v="I"/>
    <n v="17"/>
    <n v="17"/>
    <n v="0"/>
    <n v="2"/>
  </r>
  <r>
    <x v="0"/>
    <x v="0"/>
    <s v="WA"/>
    <x v="6"/>
    <n v="2014"/>
    <n v="2014"/>
    <n v="365212807"/>
    <n v="1"/>
    <x v="0"/>
    <s v="I"/>
    <n v="1"/>
    <n v="1"/>
    <n v="0"/>
    <n v="10"/>
  </r>
  <r>
    <x v="0"/>
    <x v="0"/>
    <s v="WA"/>
    <x v="6"/>
    <n v="2014"/>
    <n v="2014"/>
    <n v="16441161"/>
    <n v="1"/>
    <x v="0"/>
    <s v="I"/>
    <n v="29"/>
    <n v="29"/>
    <n v="0"/>
    <n v="37"/>
  </r>
  <r>
    <x v="0"/>
    <x v="0"/>
    <s v="WA"/>
    <x v="6"/>
    <n v="2014"/>
    <n v="2014"/>
    <n v="16131781"/>
    <n v="1"/>
    <x v="0"/>
    <s v="I"/>
    <n v="2"/>
    <n v="2"/>
    <n v="0"/>
    <n v="3"/>
  </r>
  <r>
    <x v="0"/>
    <x v="0"/>
    <s v="WA"/>
    <x v="6"/>
    <n v="2014"/>
    <n v="2014"/>
    <n v="18393126"/>
    <n v="1"/>
    <x v="0"/>
    <s v="I"/>
    <n v="0"/>
    <n v="0"/>
    <n v="0"/>
    <n v="4"/>
  </r>
  <r>
    <x v="0"/>
    <x v="0"/>
    <s v="WA"/>
    <x v="6"/>
    <n v="2014"/>
    <n v="2014"/>
    <n v="500173448"/>
    <n v="1"/>
    <x v="0"/>
    <s v="I"/>
    <n v="1"/>
    <n v="1"/>
    <n v="0"/>
    <n v="3"/>
  </r>
  <r>
    <x v="0"/>
    <x v="0"/>
    <s v="WA"/>
    <x v="6"/>
    <n v="2014"/>
    <n v="2014"/>
    <n v="500217104"/>
    <n v="1"/>
    <x v="0"/>
    <s v="I"/>
    <n v="0"/>
    <n v="0"/>
    <n v="0"/>
    <n v="34"/>
  </r>
  <r>
    <x v="1"/>
    <x v="1"/>
    <s v="WA"/>
    <x v="6"/>
    <n v="2014"/>
    <n v="2014"/>
    <n v="437788832"/>
    <n v="3"/>
    <x v="1"/>
    <s v="I"/>
    <n v="91"/>
    <n v="30.333333333333332"/>
    <n v="0"/>
    <n v="378"/>
  </r>
  <r>
    <x v="0"/>
    <x v="1"/>
    <s v="WA"/>
    <x v="6"/>
    <n v="2014"/>
    <n v="2014"/>
    <n v="18700748"/>
    <n v="2"/>
    <x v="1"/>
    <s v="I"/>
    <n v="57"/>
    <n v="28.5"/>
    <n v="0"/>
    <n v="20"/>
  </r>
  <r>
    <x v="0"/>
    <x v="0"/>
    <s v="WA"/>
    <x v="6"/>
    <n v="2014"/>
    <n v="2014"/>
    <n v="19026213"/>
    <n v="1"/>
    <x v="0"/>
    <s v="I"/>
    <n v="0"/>
    <n v="0"/>
    <n v="0"/>
    <n v="10"/>
  </r>
  <r>
    <x v="0"/>
    <x v="0"/>
    <s v="WA"/>
    <x v="6"/>
    <n v="2014"/>
    <n v="2014"/>
    <n v="500235237"/>
    <n v="1"/>
    <x v="0"/>
    <s v="I"/>
    <n v="1"/>
    <n v="1"/>
    <n v="0"/>
    <n v="7"/>
  </r>
  <r>
    <x v="0"/>
    <x v="1"/>
    <s v="WA"/>
    <x v="6"/>
    <n v="2014"/>
    <n v="2014"/>
    <n v="19367851"/>
    <n v="1"/>
    <x v="1"/>
    <s v="I"/>
    <n v="28"/>
    <n v="28"/>
    <n v="0"/>
    <n v="1"/>
  </r>
  <r>
    <x v="0"/>
    <x v="1"/>
    <s v="WA"/>
    <x v="6"/>
    <n v="2014"/>
    <n v="2014"/>
    <n v="500249010"/>
    <n v="1"/>
    <x v="1"/>
    <s v="I"/>
    <n v="10"/>
    <n v="10"/>
    <n v="0"/>
    <n v="2"/>
  </r>
  <r>
    <x v="0"/>
    <x v="0"/>
    <s v="WA"/>
    <x v="6"/>
    <n v="2014"/>
    <n v="2014"/>
    <n v="17955545"/>
    <n v="1"/>
    <x v="0"/>
    <s v="I"/>
    <n v="15"/>
    <n v="15"/>
    <n v="0"/>
    <n v="288"/>
  </r>
  <r>
    <x v="0"/>
    <x v="1"/>
    <s v="WA"/>
    <x v="6"/>
    <n v="2014"/>
    <n v="2014"/>
    <n v="500192547"/>
    <n v="1"/>
    <x v="1"/>
    <s v="I"/>
    <n v="29"/>
    <n v="29"/>
    <n v="0"/>
    <n v="1"/>
  </r>
  <r>
    <x v="0"/>
    <x v="0"/>
    <s v="WA"/>
    <x v="6"/>
    <n v="2014"/>
    <n v="2014"/>
    <n v="17075544"/>
    <n v="2"/>
    <x v="0"/>
    <s v="I"/>
    <n v="57"/>
    <n v="28.5"/>
    <n v="0"/>
    <n v="657"/>
  </r>
  <r>
    <x v="0"/>
    <x v="0"/>
    <s v="WA"/>
    <x v="6"/>
    <n v="2014"/>
    <n v="2014"/>
    <n v="19369484"/>
    <n v="1"/>
    <x v="0"/>
    <s v="I"/>
    <n v="3"/>
    <n v="3"/>
    <n v="0"/>
    <n v="80"/>
  </r>
  <r>
    <x v="0"/>
    <x v="0"/>
    <s v="WA"/>
    <x v="6"/>
    <n v="2014"/>
    <n v="2014"/>
    <n v="19968271"/>
    <n v="1"/>
    <x v="0"/>
    <s v="I"/>
    <n v="3"/>
    <n v="3"/>
    <n v="0"/>
    <n v="40"/>
  </r>
  <r>
    <x v="0"/>
    <x v="1"/>
    <s v="WA"/>
    <x v="6"/>
    <n v="2014"/>
    <n v="2014"/>
    <n v="15745511"/>
    <n v="1"/>
    <x v="1"/>
    <s v="I"/>
    <n v="12"/>
    <n v="12"/>
    <n v="0"/>
    <n v="10"/>
  </r>
  <r>
    <x v="0"/>
    <x v="1"/>
    <s v="WA"/>
    <x v="6"/>
    <n v="2014"/>
    <n v="2014"/>
    <n v="500008118"/>
    <n v="1"/>
    <x v="1"/>
    <s v="I"/>
    <n v="12"/>
    <n v="12"/>
    <n v="0"/>
    <n v="5"/>
  </r>
  <r>
    <x v="0"/>
    <x v="0"/>
    <s v="WA"/>
    <x v="6"/>
    <n v="2014"/>
    <n v="2014"/>
    <n v="427852808"/>
    <n v="1"/>
    <x v="0"/>
    <s v="I"/>
    <n v="7"/>
    <n v="7"/>
    <n v="0"/>
    <n v="140"/>
  </r>
  <r>
    <x v="0"/>
    <x v="0"/>
    <s v="WA"/>
    <x v="6"/>
    <n v="2014"/>
    <n v="2014"/>
    <n v="500198860"/>
    <n v="1"/>
    <x v="0"/>
    <s v="I"/>
    <n v="3"/>
    <n v="3"/>
    <n v="0"/>
    <n v="66"/>
  </r>
  <r>
    <x v="0"/>
    <x v="0"/>
    <s v="WA"/>
    <x v="6"/>
    <n v="2014"/>
    <n v="2014"/>
    <n v="19539561"/>
    <n v="3"/>
    <x v="0"/>
    <s v="I"/>
    <n v="79"/>
    <n v="26.333333333333336"/>
    <n v="0"/>
    <n v="1870"/>
  </r>
  <r>
    <x v="0"/>
    <x v="0"/>
    <s v="WA"/>
    <x v="6"/>
    <n v="2014"/>
    <n v="2014"/>
    <n v="16132810"/>
    <n v="1"/>
    <x v="0"/>
    <s v="I"/>
    <n v="27"/>
    <n v="27"/>
    <n v="0"/>
    <n v="61"/>
  </r>
  <r>
    <x v="0"/>
    <x v="0"/>
    <s v="WA"/>
    <x v="6"/>
    <n v="2014"/>
    <n v="2014"/>
    <n v="500058767"/>
    <n v="1"/>
    <x v="0"/>
    <s v="I"/>
    <n v="23"/>
    <n v="23"/>
    <n v="0"/>
    <n v="57"/>
  </r>
  <r>
    <x v="0"/>
    <x v="0"/>
    <s v="WA"/>
    <x v="6"/>
    <n v="2014"/>
    <n v="2014"/>
    <n v="15763095"/>
    <n v="1"/>
    <x v="0"/>
    <s v="I"/>
    <n v="16"/>
    <n v="16"/>
    <n v="0"/>
    <n v="190"/>
  </r>
  <r>
    <x v="1"/>
    <x v="1"/>
    <s v="WA"/>
    <x v="6"/>
    <n v="2014"/>
    <n v="2014"/>
    <n v="17303888"/>
    <n v="1"/>
    <x v="1"/>
    <s v="I"/>
    <n v="30"/>
    <n v="30"/>
    <n v="0"/>
    <n v="1"/>
  </r>
  <r>
    <x v="0"/>
    <x v="0"/>
    <s v="WA"/>
    <x v="6"/>
    <n v="2014"/>
    <n v="2014"/>
    <n v="500297002"/>
    <n v="1"/>
    <x v="0"/>
    <s v="I"/>
    <n v="24"/>
    <n v="24"/>
    <n v="0"/>
    <n v="418"/>
  </r>
  <r>
    <x v="0"/>
    <x v="1"/>
    <s v="WA"/>
    <x v="6"/>
    <n v="2014"/>
    <n v="2014"/>
    <n v="432432114"/>
    <n v="1"/>
    <x v="1"/>
    <s v="I"/>
    <n v="12"/>
    <n v="12"/>
    <n v="0"/>
    <n v="2"/>
  </r>
  <r>
    <x v="0"/>
    <x v="1"/>
    <s v="WA"/>
    <x v="6"/>
    <n v="2014"/>
    <n v="2014"/>
    <n v="19663886"/>
    <n v="4"/>
    <x v="1"/>
    <s v="I"/>
    <n v="132"/>
    <n v="33"/>
    <n v="0"/>
    <n v="12"/>
  </r>
  <r>
    <x v="0"/>
    <x v="0"/>
    <s v="WA"/>
    <x v="6"/>
    <n v="2014"/>
    <n v="2014"/>
    <n v="500018852"/>
    <n v="3"/>
    <x v="0"/>
    <s v="I"/>
    <n v="93"/>
    <n v="31"/>
    <n v="0"/>
    <n v="281"/>
  </r>
  <r>
    <x v="0"/>
    <x v="0"/>
    <s v="WA"/>
    <x v="6"/>
    <n v="2014"/>
    <n v="2014"/>
    <n v="18304931"/>
    <n v="1"/>
    <x v="0"/>
    <s v="I"/>
    <n v="28"/>
    <n v="28"/>
    <n v="0"/>
    <n v="10"/>
  </r>
  <r>
    <x v="0"/>
    <x v="0"/>
    <s v="WA"/>
    <x v="6"/>
    <n v="2014"/>
    <n v="2014"/>
    <n v="16424823"/>
    <n v="1"/>
    <x v="0"/>
    <s v="I"/>
    <n v="12"/>
    <n v="12"/>
    <n v="0"/>
    <n v="100"/>
  </r>
  <r>
    <x v="0"/>
    <x v="0"/>
    <s v="WA"/>
    <x v="6"/>
    <n v="2014"/>
    <n v="2014"/>
    <n v="19137542"/>
    <n v="1"/>
    <x v="0"/>
    <s v="I"/>
    <n v="0"/>
    <n v="0"/>
    <n v="0"/>
    <n v="2"/>
  </r>
  <r>
    <x v="0"/>
    <x v="0"/>
    <s v="WA"/>
    <x v="6"/>
    <n v="2014"/>
    <n v="2014"/>
    <n v="14424226"/>
    <n v="1"/>
    <x v="0"/>
    <s v="I"/>
    <n v="27"/>
    <n v="27"/>
    <n v="0"/>
    <n v="182"/>
  </r>
  <r>
    <x v="0"/>
    <x v="0"/>
    <s v="WA"/>
    <x v="6"/>
    <n v="2014"/>
    <n v="2014"/>
    <n v="14428108"/>
    <n v="3"/>
    <x v="0"/>
    <s v="I"/>
    <n v="80"/>
    <n v="26.666666666666668"/>
    <n v="0"/>
    <n v="244"/>
  </r>
  <r>
    <x v="0"/>
    <x v="0"/>
    <s v="WA"/>
    <x v="6"/>
    <n v="2014"/>
    <n v="2014"/>
    <n v="14172463"/>
    <n v="1"/>
    <x v="0"/>
    <s v="I"/>
    <n v="30"/>
    <n v="30"/>
    <n v="0"/>
    <n v="10"/>
  </r>
  <r>
    <x v="0"/>
    <x v="0"/>
    <s v="WA"/>
    <x v="6"/>
    <n v="2014"/>
    <n v="2014"/>
    <n v="15070169"/>
    <n v="1"/>
    <x v="0"/>
    <s v="I"/>
    <n v="0"/>
    <n v="0"/>
    <n v="0"/>
    <n v="210"/>
  </r>
  <r>
    <x v="0"/>
    <x v="0"/>
    <s v="WA"/>
    <x v="6"/>
    <n v="2014"/>
    <n v="2014"/>
    <n v="15972707"/>
    <n v="1"/>
    <x v="0"/>
    <s v="I"/>
    <n v="16"/>
    <n v="16"/>
    <n v="0"/>
    <n v="45"/>
  </r>
  <r>
    <x v="0"/>
    <x v="1"/>
    <s v="WA"/>
    <x v="6"/>
    <n v="2014"/>
    <n v="2014"/>
    <n v="500057712"/>
    <n v="1"/>
    <x v="1"/>
    <s v="I"/>
    <n v="21"/>
    <n v="21"/>
    <n v="0"/>
    <n v="4"/>
  </r>
  <r>
    <x v="0"/>
    <x v="0"/>
    <s v="WA"/>
    <x v="6"/>
    <n v="2014"/>
    <n v="2014"/>
    <n v="16479798"/>
    <n v="6"/>
    <x v="0"/>
    <s v="I"/>
    <n v="181"/>
    <n v="30.166666666666668"/>
    <n v="0"/>
    <n v="39"/>
  </r>
  <r>
    <x v="0"/>
    <x v="0"/>
    <s v="WA"/>
    <x v="6"/>
    <n v="2014"/>
    <n v="2014"/>
    <n v="15814085"/>
    <n v="1"/>
    <x v="0"/>
    <s v="I"/>
    <n v="29"/>
    <n v="29"/>
    <n v="0"/>
    <n v="89"/>
  </r>
  <r>
    <x v="0"/>
    <x v="0"/>
    <s v="WA"/>
    <x v="6"/>
    <n v="2014"/>
    <n v="2014"/>
    <n v="500027802"/>
    <n v="1"/>
    <x v="0"/>
    <s v="I"/>
    <n v="29"/>
    <n v="29"/>
    <n v="0"/>
    <n v="1"/>
  </r>
  <r>
    <x v="0"/>
    <x v="0"/>
    <s v="WA"/>
    <x v="6"/>
    <n v="2014"/>
    <n v="2014"/>
    <n v="15891446"/>
    <n v="1"/>
    <x v="0"/>
    <s v="I"/>
    <n v="38"/>
    <n v="38"/>
    <n v="0"/>
    <n v="220"/>
  </r>
  <r>
    <x v="0"/>
    <x v="1"/>
    <s v="WA"/>
    <x v="6"/>
    <n v="2014"/>
    <n v="2014"/>
    <n v="17090409"/>
    <n v="1"/>
    <x v="1"/>
    <s v="I"/>
    <n v="64"/>
    <n v="64"/>
    <n v="0"/>
    <n v="1"/>
  </r>
  <r>
    <x v="0"/>
    <x v="1"/>
    <s v="WA"/>
    <x v="6"/>
    <n v="2014"/>
    <n v="2014"/>
    <n v="500052891"/>
    <n v="1"/>
    <x v="1"/>
    <s v="I"/>
    <n v="11"/>
    <n v="11"/>
    <n v="0"/>
    <n v="1"/>
  </r>
  <r>
    <x v="0"/>
    <x v="0"/>
    <s v="WA"/>
    <x v="6"/>
    <n v="2014"/>
    <n v="2014"/>
    <n v="19877404"/>
    <n v="1"/>
    <x v="0"/>
    <s v="I"/>
    <n v="13"/>
    <n v="13"/>
    <n v="0"/>
    <n v="240"/>
  </r>
  <r>
    <x v="0"/>
    <x v="0"/>
    <s v="WA"/>
    <x v="6"/>
    <n v="2014"/>
    <n v="2014"/>
    <n v="14621501"/>
    <n v="1"/>
    <x v="0"/>
    <s v="I"/>
    <n v="29"/>
    <n v="29"/>
    <n v="0"/>
    <n v="298"/>
  </r>
  <r>
    <x v="0"/>
    <x v="0"/>
    <s v="WA"/>
    <x v="6"/>
    <n v="2014"/>
    <n v="2014"/>
    <n v="19919095"/>
    <n v="3"/>
    <x v="0"/>
    <s v="I"/>
    <n v="92"/>
    <n v="30.666666666666668"/>
    <n v="0"/>
    <n v="620"/>
  </r>
  <r>
    <x v="0"/>
    <x v="0"/>
    <s v="WA"/>
    <x v="6"/>
    <n v="2014"/>
    <n v="2014"/>
    <n v="500020755"/>
    <n v="1"/>
    <x v="0"/>
    <s v="I"/>
    <n v="0"/>
    <n v="0"/>
    <n v="0"/>
    <n v="10"/>
  </r>
  <r>
    <x v="0"/>
    <x v="0"/>
    <s v="WA"/>
    <x v="6"/>
    <n v="2014"/>
    <n v="2014"/>
    <n v="446355266"/>
    <n v="1"/>
    <x v="0"/>
    <s v="I"/>
    <n v="6"/>
    <n v="6"/>
    <n v="0"/>
    <n v="15"/>
  </r>
  <r>
    <x v="0"/>
    <x v="1"/>
    <s v="WA"/>
    <x v="6"/>
    <n v="2014"/>
    <n v="2014"/>
    <n v="16828641"/>
    <n v="2"/>
    <x v="1"/>
    <s v="I"/>
    <n v="61"/>
    <n v="30.5"/>
    <n v="0"/>
    <n v="68"/>
  </r>
  <r>
    <x v="0"/>
    <x v="0"/>
    <s v="WA"/>
    <x v="6"/>
    <n v="2014"/>
    <n v="2014"/>
    <n v="14030846"/>
    <n v="1"/>
    <x v="0"/>
    <s v="I"/>
    <n v="14"/>
    <n v="14"/>
    <n v="0"/>
    <n v="100"/>
  </r>
  <r>
    <x v="0"/>
    <x v="0"/>
    <s v="WA"/>
    <x v="6"/>
    <n v="2014"/>
    <n v="2014"/>
    <n v="18324851"/>
    <n v="1"/>
    <x v="0"/>
    <s v="I"/>
    <n v="32"/>
    <n v="32"/>
    <n v="0"/>
    <n v="1"/>
  </r>
  <r>
    <x v="0"/>
    <x v="1"/>
    <s v="WA"/>
    <x v="6"/>
    <n v="2014"/>
    <n v="2014"/>
    <n v="382665712"/>
    <n v="4"/>
    <x v="1"/>
    <s v="I"/>
    <n v="97"/>
    <n v="24.25"/>
    <n v="0"/>
    <n v="17"/>
  </r>
  <r>
    <x v="0"/>
    <x v="1"/>
    <s v="WA"/>
    <x v="6"/>
    <n v="2014"/>
    <n v="2014"/>
    <n v="403833653"/>
    <n v="2"/>
    <x v="1"/>
    <s v="I"/>
    <n v="36"/>
    <n v="18"/>
    <n v="0"/>
    <n v="9"/>
  </r>
  <r>
    <x v="0"/>
    <x v="0"/>
    <s v="WA"/>
    <x v="6"/>
    <n v="2014"/>
    <n v="2014"/>
    <n v="15820125"/>
    <n v="1"/>
    <x v="0"/>
    <s v="I"/>
    <n v="2"/>
    <n v="2"/>
    <n v="0"/>
    <n v="4"/>
  </r>
  <r>
    <x v="0"/>
    <x v="0"/>
    <s v="WA"/>
    <x v="6"/>
    <n v="2014"/>
    <n v="2014"/>
    <n v="17411723"/>
    <n v="1"/>
    <x v="0"/>
    <s v="I"/>
    <n v="0"/>
    <n v="0"/>
    <n v="0"/>
    <n v="120"/>
  </r>
  <r>
    <x v="0"/>
    <x v="0"/>
    <s v="WA"/>
    <x v="6"/>
    <n v="2014"/>
    <n v="2014"/>
    <n v="17448182"/>
    <n v="1"/>
    <x v="0"/>
    <s v="I"/>
    <n v="36"/>
    <n v="36"/>
    <n v="0"/>
    <n v="929"/>
  </r>
  <r>
    <x v="0"/>
    <x v="0"/>
    <s v="WA"/>
    <x v="6"/>
    <n v="2014"/>
    <n v="2014"/>
    <n v="17463686"/>
    <n v="1"/>
    <x v="0"/>
    <s v="I"/>
    <n v="19"/>
    <n v="19"/>
    <n v="0"/>
    <n v="151"/>
  </r>
  <r>
    <x v="0"/>
    <x v="0"/>
    <s v="WA"/>
    <x v="6"/>
    <n v="2014"/>
    <n v="2014"/>
    <n v="17367311"/>
    <n v="1"/>
    <x v="0"/>
    <s v="I"/>
    <n v="22"/>
    <n v="22"/>
    <n v="0"/>
    <n v="20"/>
  </r>
  <r>
    <x v="0"/>
    <x v="0"/>
    <s v="WA"/>
    <x v="6"/>
    <n v="2014"/>
    <n v="2014"/>
    <n v="19785712"/>
    <n v="1"/>
    <x v="0"/>
    <s v="I"/>
    <n v="4"/>
    <n v="4"/>
    <n v="0"/>
    <n v="8"/>
  </r>
  <r>
    <x v="0"/>
    <x v="0"/>
    <s v="WA"/>
    <x v="6"/>
    <n v="2014"/>
    <n v="2014"/>
    <n v="18508209"/>
    <n v="1"/>
    <x v="0"/>
    <s v="I"/>
    <n v="3"/>
    <n v="3"/>
    <n v="0"/>
    <n v="4"/>
  </r>
  <r>
    <x v="0"/>
    <x v="0"/>
    <s v="WA"/>
    <x v="6"/>
    <n v="2014"/>
    <n v="2014"/>
    <n v="500243759"/>
    <n v="4"/>
    <x v="0"/>
    <s v="I"/>
    <n v="123"/>
    <n v="30.75"/>
    <n v="0"/>
    <n v="135"/>
  </r>
  <r>
    <x v="0"/>
    <x v="0"/>
    <s v="WA"/>
    <x v="6"/>
    <n v="2014"/>
    <n v="2014"/>
    <n v="500013142"/>
    <n v="1"/>
    <x v="0"/>
    <s v="I"/>
    <n v="4"/>
    <n v="4"/>
    <n v="0"/>
    <n v="40"/>
  </r>
  <r>
    <x v="0"/>
    <x v="0"/>
    <s v="WA"/>
    <x v="6"/>
    <n v="2014"/>
    <n v="2014"/>
    <n v="15811778"/>
    <n v="1"/>
    <x v="0"/>
    <s v="I"/>
    <n v="14"/>
    <n v="14"/>
    <n v="0"/>
    <n v="219"/>
  </r>
  <r>
    <x v="0"/>
    <x v="0"/>
    <s v="WA"/>
    <x v="6"/>
    <n v="2014"/>
    <n v="2014"/>
    <n v="15695626"/>
    <n v="2"/>
    <x v="0"/>
    <s v="I"/>
    <n v="44"/>
    <n v="22"/>
    <n v="0"/>
    <n v="42"/>
  </r>
  <r>
    <x v="0"/>
    <x v="1"/>
    <s v="WA"/>
    <x v="6"/>
    <n v="2014"/>
    <n v="2014"/>
    <n v="444965361"/>
    <n v="2"/>
    <x v="1"/>
    <s v="I"/>
    <n v="36"/>
    <n v="18"/>
    <n v="0"/>
    <n v="6"/>
  </r>
  <r>
    <x v="0"/>
    <x v="0"/>
    <s v="WA"/>
    <x v="6"/>
    <n v="2014"/>
    <n v="2014"/>
    <n v="500230245"/>
    <n v="1"/>
    <x v="0"/>
    <s v="I"/>
    <n v="1"/>
    <n v="1"/>
    <n v="0"/>
    <n v="99"/>
  </r>
  <r>
    <x v="0"/>
    <x v="0"/>
    <s v="WA"/>
    <x v="6"/>
    <n v="2014"/>
    <n v="2014"/>
    <n v="18602892"/>
    <n v="1"/>
    <x v="0"/>
    <s v="I"/>
    <n v="4"/>
    <n v="4"/>
    <n v="0"/>
    <n v="50"/>
  </r>
  <r>
    <x v="0"/>
    <x v="1"/>
    <s v="WA"/>
    <x v="6"/>
    <n v="2014"/>
    <n v="2014"/>
    <n v="18640685"/>
    <n v="1"/>
    <x v="1"/>
    <s v="I"/>
    <n v="1"/>
    <n v="1"/>
    <n v="0"/>
    <n v="1"/>
  </r>
  <r>
    <x v="0"/>
    <x v="0"/>
    <s v="WA"/>
    <x v="6"/>
    <n v="2014"/>
    <n v="2014"/>
    <n v="18607900"/>
    <n v="2"/>
    <x v="0"/>
    <s v="I"/>
    <n v="57"/>
    <n v="28.5"/>
    <n v="0"/>
    <n v="220"/>
  </r>
  <r>
    <x v="0"/>
    <x v="0"/>
    <s v="WA"/>
    <x v="6"/>
    <n v="2014"/>
    <n v="2014"/>
    <n v="18691876"/>
    <n v="1"/>
    <x v="0"/>
    <s v="I"/>
    <n v="0"/>
    <n v="0"/>
    <n v="0"/>
    <n v="24"/>
  </r>
  <r>
    <x v="0"/>
    <x v="0"/>
    <s v="WA"/>
    <x v="6"/>
    <n v="2014"/>
    <n v="2014"/>
    <n v="17453477"/>
    <n v="1"/>
    <x v="0"/>
    <s v="I"/>
    <n v="28"/>
    <n v="28"/>
    <n v="0"/>
    <n v="10"/>
  </r>
  <r>
    <x v="0"/>
    <x v="1"/>
    <s v="WA"/>
    <x v="6"/>
    <n v="2014"/>
    <n v="2014"/>
    <n v="16257223"/>
    <n v="1"/>
    <x v="1"/>
    <s v="I"/>
    <n v="0"/>
    <n v="0"/>
    <n v="0"/>
    <n v="1"/>
  </r>
  <r>
    <x v="0"/>
    <x v="0"/>
    <s v="WA"/>
    <x v="6"/>
    <n v="2014"/>
    <n v="2014"/>
    <n v="18722963"/>
    <n v="1"/>
    <x v="2"/>
    <s v="I"/>
    <n v="1"/>
    <n v="1"/>
    <n v="0"/>
    <n v="99640"/>
  </r>
  <r>
    <x v="0"/>
    <x v="0"/>
    <s v="WA"/>
    <x v="6"/>
    <n v="2014"/>
    <n v="2014"/>
    <n v="15447135"/>
    <n v="1"/>
    <x v="0"/>
    <s v="I"/>
    <n v="1"/>
    <n v="1"/>
    <n v="0"/>
    <n v="10"/>
  </r>
  <r>
    <x v="0"/>
    <x v="0"/>
    <s v="WA"/>
    <x v="6"/>
    <n v="2014"/>
    <n v="2014"/>
    <n v="388627234"/>
    <n v="1"/>
    <x v="0"/>
    <s v="I"/>
    <n v="31"/>
    <n v="31"/>
    <n v="0"/>
    <n v="10"/>
  </r>
  <r>
    <x v="0"/>
    <x v="0"/>
    <s v="WA"/>
    <x v="6"/>
    <n v="2014"/>
    <n v="2014"/>
    <n v="500064059"/>
    <n v="1"/>
    <x v="0"/>
    <s v="I"/>
    <n v="10"/>
    <n v="10"/>
    <n v="0"/>
    <n v="105"/>
  </r>
  <r>
    <x v="0"/>
    <x v="0"/>
    <s v="WA"/>
    <x v="6"/>
    <n v="2014"/>
    <n v="2014"/>
    <n v="500103140"/>
    <n v="1"/>
    <x v="0"/>
    <s v="I"/>
    <n v="31"/>
    <n v="31"/>
    <n v="0"/>
    <n v="10"/>
  </r>
  <r>
    <x v="0"/>
    <x v="0"/>
    <s v="WA"/>
    <x v="6"/>
    <n v="2014"/>
    <n v="2014"/>
    <n v="15996987"/>
    <n v="1"/>
    <x v="0"/>
    <s v="I"/>
    <n v="0"/>
    <n v="0"/>
    <n v="0"/>
    <n v="37"/>
  </r>
  <r>
    <x v="0"/>
    <x v="1"/>
    <s v="WA"/>
    <x v="6"/>
    <n v="2014"/>
    <n v="2014"/>
    <n v="14924109"/>
    <n v="4"/>
    <x v="1"/>
    <s v="I"/>
    <n v="113"/>
    <n v="28.25"/>
    <n v="0"/>
    <n v="24"/>
  </r>
  <r>
    <x v="0"/>
    <x v="0"/>
    <s v="WA"/>
    <x v="6"/>
    <n v="2014"/>
    <n v="2014"/>
    <n v="17159265"/>
    <n v="1"/>
    <x v="0"/>
    <s v="I"/>
    <n v="14"/>
    <n v="14"/>
    <n v="0"/>
    <n v="150"/>
  </r>
  <r>
    <x v="0"/>
    <x v="1"/>
    <s v="WA"/>
    <x v="6"/>
    <n v="2014"/>
    <n v="2014"/>
    <n v="500083463"/>
    <n v="1"/>
    <x v="1"/>
    <s v="I"/>
    <n v="31"/>
    <n v="31"/>
    <n v="0"/>
    <n v="1"/>
  </r>
  <r>
    <x v="0"/>
    <x v="0"/>
    <s v="WA"/>
    <x v="6"/>
    <n v="2014"/>
    <n v="2014"/>
    <n v="16122100"/>
    <n v="1"/>
    <x v="0"/>
    <s v="I"/>
    <n v="28"/>
    <n v="28"/>
    <n v="0"/>
    <n v="272"/>
  </r>
  <r>
    <x v="0"/>
    <x v="0"/>
    <s v="WA"/>
    <x v="6"/>
    <n v="2014"/>
    <n v="2014"/>
    <n v="19351674"/>
    <n v="1"/>
    <x v="0"/>
    <s v="I"/>
    <n v="33"/>
    <n v="33"/>
    <n v="0"/>
    <n v="10"/>
  </r>
  <r>
    <x v="0"/>
    <x v="0"/>
    <s v="WA"/>
    <x v="6"/>
    <n v="2014"/>
    <n v="2014"/>
    <n v="500294628"/>
    <n v="1"/>
    <x v="0"/>
    <s v="I"/>
    <n v="31"/>
    <n v="31"/>
    <n v="0"/>
    <n v="235"/>
  </r>
  <r>
    <x v="0"/>
    <x v="0"/>
    <s v="WA"/>
    <x v="6"/>
    <n v="2014"/>
    <n v="2014"/>
    <n v="500308143"/>
    <n v="2"/>
    <x v="0"/>
    <s v="I"/>
    <n v="47"/>
    <n v="23.5"/>
    <n v="0"/>
    <n v="82"/>
  </r>
  <r>
    <x v="0"/>
    <x v="0"/>
    <s v="WA"/>
    <x v="6"/>
    <n v="2014"/>
    <n v="2014"/>
    <n v="500153093"/>
    <n v="4"/>
    <x v="0"/>
    <s v="I"/>
    <n v="127"/>
    <n v="31.75"/>
    <n v="0"/>
    <n v="251"/>
  </r>
  <r>
    <x v="0"/>
    <x v="0"/>
    <s v="WA"/>
    <x v="6"/>
    <n v="2014"/>
    <n v="2014"/>
    <n v="16200673"/>
    <n v="1"/>
    <x v="0"/>
    <s v="I"/>
    <n v="34"/>
    <n v="34"/>
    <n v="0"/>
    <n v="10"/>
  </r>
  <r>
    <x v="0"/>
    <x v="0"/>
    <s v="WA"/>
    <x v="6"/>
    <n v="2014"/>
    <n v="2014"/>
    <n v="500061523"/>
    <n v="1"/>
    <x v="0"/>
    <s v="I"/>
    <n v="13"/>
    <n v="13"/>
    <n v="0"/>
    <n v="14"/>
  </r>
  <r>
    <x v="0"/>
    <x v="0"/>
    <s v="WA"/>
    <x v="6"/>
    <n v="2014"/>
    <n v="2014"/>
    <n v="500083593"/>
    <n v="4"/>
    <x v="0"/>
    <s v="I"/>
    <n v="106"/>
    <n v="26.5"/>
    <n v="0"/>
    <n v="386"/>
  </r>
  <r>
    <x v="0"/>
    <x v="0"/>
    <s v="WA"/>
    <x v="6"/>
    <n v="2014"/>
    <n v="2014"/>
    <n v="19269786"/>
    <n v="1"/>
    <x v="0"/>
    <s v="I"/>
    <n v="3"/>
    <n v="3"/>
    <n v="0"/>
    <n v="30"/>
  </r>
  <r>
    <x v="0"/>
    <x v="1"/>
    <s v="WA"/>
    <x v="6"/>
    <n v="2014"/>
    <n v="2014"/>
    <n v="500045259"/>
    <n v="2"/>
    <x v="1"/>
    <s v="I"/>
    <n v="53"/>
    <n v="26.5"/>
    <n v="0"/>
    <n v="6"/>
  </r>
  <r>
    <x v="0"/>
    <x v="0"/>
    <s v="WA"/>
    <x v="6"/>
    <n v="2014"/>
    <n v="2014"/>
    <n v="18403266"/>
    <n v="1"/>
    <x v="0"/>
    <s v="I"/>
    <n v="0"/>
    <n v="0"/>
    <n v="0"/>
    <n v="50"/>
  </r>
  <r>
    <x v="0"/>
    <x v="0"/>
    <s v="WA"/>
    <x v="6"/>
    <n v="2014"/>
    <n v="2014"/>
    <n v="17345428"/>
    <n v="1"/>
    <x v="0"/>
    <s v="I"/>
    <n v="14"/>
    <n v="14"/>
    <n v="0"/>
    <n v="30"/>
  </r>
  <r>
    <x v="0"/>
    <x v="1"/>
    <s v="WA"/>
    <x v="6"/>
    <n v="2014"/>
    <n v="2014"/>
    <n v="17455906"/>
    <n v="2"/>
    <x v="1"/>
    <s v="I"/>
    <n v="61"/>
    <n v="30.5"/>
    <n v="0"/>
    <n v="24"/>
  </r>
  <r>
    <x v="0"/>
    <x v="1"/>
    <s v="WA"/>
    <x v="6"/>
    <n v="2014"/>
    <n v="2014"/>
    <n v="16632731"/>
    <n v="2"/>
    <x v="1"/>
    <s v="I"/>
    <n v="64"/>
    <n v="32"/>
    <n v="0"/>
    <n v="10"/>
  </r>
  <r>
    <x v="0"/>
    <x v="0"/>
    <s v="WA"/>
    <x v="6"/>
    <n v="2014"/>
    <n v="2014"/>
    <n v="17447170"/>
    <n v="4"/>
    <x v="0"/>
    <s v="I"/>
    <n v="98"/>
    <n v="24.5"/>
    <n v="0"/>
    <n v="260"/>
  </r>
  <r>
    <x v="0"/>
    <x v="1"/>
    <s v="WA"/>
    <x v="6"/>
    <n v="2014"/>
    <n v="2014"/>
    <n v="500028685"/>
    <n v="2"/>
    <x v="1"/>
    <s v="I"/>
    <n v="46"/>
    <n v="23"/>
    <n v="0"/>
    <n v="25"/>
  </r>
  <r>
    <x v="0"/>
    <x v="0"/>
    <s v="WA"/>
    <x v="6"/>
    <n v="2014"/>
    <n v="2014"/>
    <n v="17741582"/>
    <n v="2"/>
    <x v="0"/>
    <s v="I"/>
    <n v="67"/>
    <n v="33.5"/>
    <n v="0"/>
    <n v="240"/>
  </r>
  <r>
    <x v="0"/>
    <x v="0"/>
    <s v="WA"/>
    <x v="6"/>
    <n v="2014"/>
    <n v="2014"/>
    <n v="17156247"/>
    <n v="1"/>
    <x v="0"/>
    <s v="I"/>
    <n v="35"/>
    <n v="35"/>
    <n v="0"/>
    <n v="10"/>
  </r>
  <r>
    <x v="0"/>
    <x v="1"/>
    <s v="WA"/>
    <x v="6"/>
    <n v="2014"/>
    <n v="2014"/>
    <n v="500243010"/>
    <n v="2"/>
    <x v="1"/>
    <s v="I"/>
    <n v="59"/>
    <n v="29.5"/>
    <n v="0"/>
    <n v="8"/>
  </r>
  <r>
    <x v="0"/>
    <x v="1"/>
    <s v="WA"/>
    <x v="6"/>
    <n v="2014"/>
    <n v="2014"/>
    <n v="15339796"/>
    <n v="4"/>
    <x v="1"/>
    <s v="I"/>
    <n v="114"/>
    <n v="28.5"/>
    <n v="0"/>
    <n v="26"/>
  </r>
  <r>
    <x v="0"/>
    <x v="1"/>
    <s v="WA"/>
    <x v="6"/>
    <n v="2014"/>
    <n v="2014"/>
    <n v="500046785"/>
    <n v="1"/>
    <x v="1"/>
    <s v="I"/>
    <n v="34"/>
    <n v="34"/>
    <n v="0"/>
    <n v="1"/>
  </r>
  <r>
    <x v="0"/>
    <x v="1"/>
    <s v="WA"/>
    <x v="6"/>
    <n v="2014"/>
    <n v="2014"/>
    <n v="500258829"/>
    <n v="1"/>
    <x v="1"/>
    <s v="I"/>
    <n v="25"/>
    <n v="25"/>
    <n v="0"/>
    <n v="5"/>
  </r>
  <r>
    <x v="0"/>
    <x v="0"/>
    <s v="WA"/>
    <x v="6"/>
    <n v="2014"/>
    <n v="2014"/>
    <n v="17664308"/>
    <n v="1"/>
    <x v="0"/>
    <s v="I"/>
    <n v="0"/>
    <n v="0"/>
    <n v="0"/>
    <n v="967"/>
  </r>
  <r>
    <x v="0"/>
    <x v="0"/>
    <s v="WA"/>
    <x v="6"/>
    <n v="2014"/>
    <n v="2014"/>
    <n v="500240319"/>
    <n v="3"/>
    <x v="0"/>
    <s v="I"/>
    <n v="80"/>
    <n v="26.666666666666668"/>
    <n v="0"/>
    <n v="1060"/>
  </r>
  <r>
    <x v="0"/>
    <x v="1"/>
    <s v="WA"/>
    <x v="6"/>
    <n v="2014"/>
    <n v="2014"/>
    <n v="500066130"/>
    <n v="1"/>
    <x v="1"/>
    <s v="I"/>
    <n v="45"/>
    <n v="45"/>
    <n v="0"/>
    <n v="6"/>
  </r>
  <r>
    <x v="0"/>
    <x v="0"/>
    <s v="WA"/>
    <x v="6"/>
    <n v="2014"/>
    <n v="2014"/>
    <n v="14297350"/>
    <n v="1"/>
    <x v="0"/>
    <s v="I"/>
    <n v="0"/>
    <n v="0"/>
    <n v="0"/>
    <n v="80"/>
  </r>
  <r>
    <x v="0"/>
    <x v="0"/>
    <s v="WA"/>
    <x v="6"/>
    <n v="2014"/>
    <n v="2014"/>
    <n v="18904371"/>
    <n v="2"/>
    <x v="0"/>
    <s v="I"/>
    <n v="62"/>
    <n v="31"/>
    <n v="0"/>
    <n v="99"/>
  </r>
  <r>
    <x v="0"/>
    <x v="0"/>
    <s v="WA"/>
    <x v="6"/>
    <n v="2014"/>
    <n v="2014"/>
    <n v="402278427"/>
    <n v="2"/>
    <x v="0"/>
    <s v="I"/>
    <n v="47"/>
    <n v="23.5"/>
    <n v="0"/>
    <n v="180"/>
  </r>
  <r>
    <x v="0"/>
    <x v="0"/>
    <s v="WA"/>
    <x v="6"/>
    <n v="2014"/>
    <n v="2014"/>
    <n v="18493534"/>
    <n v="3"/>
    <x v="0"/>
    <s v="I"/>
    <n v="87"/>
    <n v="29"/>
    <n v="0"/>
    <n v="1193"/>
  </r>
  <r>
    <x v="0"/>
    <x v="1"/>
    <s v="WA"/>
    <x v="6"/>
    <n v="2014"/>
    <n v="2014"/>
    <n v="500123825"/>
    <n v="1"/>
    <x v="1"/>
    <s v="I"/>
    <n v="20"/>
    <n v="20"/>
    <n v="0"/>
    <n v="1"/>
  </r>
  <r>
    <x v="0"/>
    <x v="0"/>
    <s v="WA"/>
    <x v="6"/>
    <n v="2014"/>
    <n v="2014"/>
    <n v="15501535"/>
    <n v="2"/>
    <x v="0"/>
    <s v="I"/>
    <n v="53"/>
    <n v="26.5"/>
    <n v="0"/>
    <n v="180"/>
  </r>
  <r>
    <x v="0"/>
    <x v="0"/>
    <s v="WA"/>
    <x v="6"/>
    <n v="2014"/>
    <n v="2014"/>
    <n v="15385381"/>
    <n v="3"/>
    <x v="0"/>
    <s v="I"/>
    <n v="92"/>
    <n v="30.666666666666668"/>
    <n v="0"/>
    <n v="950"/>
  </r>
  <r>
    <x v="0"/>
    <x v="0"/>
    <s v="WA"/>
    <x v="6"/>
    <n v="2014"/>
    <n v="2014"/>
    <n v="19341369"/>
    <n v="1"/>
    <x v="0"/>
    <s v="I"/>
    <n v="15"/>
    <n v="15"/>
    <n v="0"/>
    <n v="13"/>
  </r>
  <r>
    <x v="0"/>
    <x v="1"/>
    <s v="WA"/>
    <x v="6"/>
    <n v="2014"/>
    <n v="2014"/>
    <n v="500082916"/>
    <n v="1"/>
    <x v="1"/>
    <s v="I"/>
    <n v="34"/>
    <n v="34"/>
    <n v="0"/>
    <n v="2"/>
  </r>
  <r>
    <x v="0"/>
    <x v="0"/>
    <s v="WA"/>
    <x v="6"/>
    <n v="2014"/>
    <n v="2014"/>
    <n v="15070242"/>
    <n v="3"/>
    <x v="0"/>
    <s v="I"/>
    <n v="65"/>
    <n v="21.666666666666664"/>
    <n v="0"/>
    <n v="460"/>
  </r>
  <r>
    <x v="0"/>
    <x v="0"/>
    <s v="WA"/>
    <x v="6"/>
    <n v="2014"/>
    <n v="2014"/>
    <n v="14861511"/>
    <n v="3"/>
    <x v="0"/>
    <s v="I"/>
    <n v="65"/>
    <n v="21.666666666666664"/>
    <n v="0"/>
    <n v="390"/>
  </r>
  <r>
    <x v="0"/>
    <x v="0"/>
    <s v="WA"/>
    <x v="6"/>
    <n v="2014"/>
    <n v="2014"/>
    <n v="378432004"/>
    <n v="1"/>
    <x v="0"/>
    <s v="I"/>
    <n v="29"/>
    <n v="29"/>
    <n v="0"/>
    <n v="300"/>
  </r>
  <r>
    <x v="0"/>
    <x v="1"/>
    <s v="WA"/>
    <x v="6"/>
    <n v="2014"/>
    <n v="2014"/>
    <n v="500211358"/>
    <n v="1"/>
    <x v="1"/>
    <s v="I"/>
    <n v="9"/>
    <n v="9"/>
    <n v="0"/>
    <n v="8"/>
  </r>
  <r>
    <x v="0"/>
    <x v="1"/>
    <s v="WA"/>
    <x v="6"/>
    <n v="2014"/>
    <n v="2014"/>
    <n v="500287018"/>
    <n v="1"/>
    <x v="1"/>
    <s v="I"/>
    <n v="30"/>
    <n v="30"/>
    <n v="0"/>
    <n v="27"/>
  </r>
  <r>
    <x v="0"/>
    <x v="0"/>
    <s v="WA"/>
    <x v="6"/>
    <n v="2014"/>
    <n v="2014"/>
    <n v="15681284"/>
    <n v="1"/>
    <x v="0"/>
    <s v="I"/>
    <n v="15"/>
    <n v="15"/>
    <n v="0"/>
    <n v="114"/>
  </r>
  <r>
    <x v="0"/>
    <x v="1"/>
    <s v="WA"/>
    <x v="6"/>
    <n v="2014"/>
    <n v="2014"/>
    <n v="333676803"/>
    <n v="1"/>
    <x v="1"/>
    <s v="I"/>
    <n v="25"/>
    <n v="25"/>
    <n v="0"/>
    <n v="1"/>
  </r>
  <r>
    <x v="0"/>
    <x v="0"/>
    <s v="WA"/>
    <x v="6"/>
    <n v="2014"/>
    <n v="2014"/>
    <n v="16545620"/>
    <n v="1"/>
    <x v="0"/>
    <s v="I"/>
    <n v="13"/>
    <n v="13"/>
    <n v="0"/>
    <n v="593"/>
  </r>
  <r>
    <x v="0"/>
    <x v="0"/>
    <s v="WA"/>
    <x v="6"/>
    <n v="2014"/>
    <n v="2014"/>
    <n v="500119710"/>
    <n v="1"/>
    <x v="0"/>
    <s v="I"/>
    <n v="26"/>
    <n v="26"/>
    <n v="0"/>
    <n v="49"/>
  </r>
  <r>
    <x v="0"/>
    <x v="0"/>
    <s v="WA"/>
    <x v="6"/>
    <n v="2014"/>
    <n v="2014"/>
    <n v="18634840"/>
    <n v="2"/>
    <x v="0"/>
    <s v="I"/>
    <n v="56"/>
    <n v="28"/>
    <n v="0"/>
    <n v="524"/>
  </r>
  <r>
    <x v="0"/>
    <x v="0"/>
    <s v="WA"/>
    <x v="6"/>
    <n v="2014"/>
    <n v="2014"/>
    <n v="500155716"/>
    <n v="1"/>
    <x v="0"/>
    <s v="I"/>
    <n v="1"/>
    <n v="1"/>
    <n v="0"/>
    <n v="3"/>
  </r>
  <r>
    <x v="0"/>
    <x v="1"/>
    <s v="WA"/>
    <x v="6"/>
    <n v="2014"/>
    <n v="2014"/>
    <n v="18356149"/>
    <n v="1"/>
    <x v="1"/>
    <s v="I"/>
    <n v="9"/>
    <n v="9"/>
    <n v="0"/>
    <n v="39"/>
  </r>
  <r>
    <x v="0"/>
    <x v="0"/>
    <s v="WA"/>
    <x v="6"/>
    <n v="2014"/>
    <n v="2014"/>
    <n v="14848442"/>
    <n v="1"/>
    <x v="0"/>
    <s v="I"/>
    <n v="29"/>
    <n v="29"/>
    <n v="0"/>
    <n v="223"/>
  </r>
  <r>
    <x v="0"/>
    <x v="0"/>
    <s v="WA"/>
    <x v="6"/>
    <n v="2014"/>
    <n v="2014"/>
    <n v="16197884"/>
    <n v="1"/>
    <x v="0"/>
    <s v="I"/>
    <n v="84"/>
    <n v="84"/>
    <n v="0"/>
    <n v="13"/>
  </r>
  <r>
    <x v="1"/>
    <x v="0"/>
    <s v="WA"/>
    <x v="6"/>
    <n v="2014"/>
    <n v="2014"/>
    <n v="500182777"/>
    <n v="2"/>
    <x v="0"/>
    <s v="I"/>
    <n v="43"/>
    <n v="21.5"/>
    <n v="0"/>
    <n v="91"/>
  </r>
  <r>
    <x v="0"/>
    <x v="1"/>
    <s v="WA"/>
    <x v="6"/>
    <n v="2014"/>
    <n v="2014"/>
    <n v="17138210"/>
    <n v="2"/>
    <x v="1"/>
    <s v="I"/>
    <n v="45"/>
    <n v="22.5"/>
    <n v="0"/>
    <n v="55"/>
  </r>
  <r>
    <x v="0"/>
    <x v="0"/>
    <s v="WA"/>
    <x v="6"/>
    <n v="2014"/>
    <n v="2014"/>
    <n v="15481725"/>
    <n v="2"/>
    <x v="0"/>
    <s v="I"/>
    <n v="35"/>
    <n v="17.5"/>
    <n v="0"/>
    <n v="617"/>
  </r>
  <r>
    <x v="1"/>
    <x v="0"/>
    <s v="WA"/>
    <x v="6"/>
    <n v="2014"/>
    <n v="2014"/>
    <n v="16775967"/>
    <n v="2"/>
    <x v="0"/>
    <s v="I"/>
    <n v="43"/>
    <n v="21.5"/>
    <n v="0"/>
    <n v="60"/>
  </r>
  <r>
    <x v="0"/>
    <x v="0"/>
    <s v="WA"/>
    <x v="6"/>
    <n v="2014"/>
    <n v="2014"/>
    <n v="17446075"/>
    <n v="1"/>
    <x v="0"/>
    <s v="I"/>
    <n v="1"/>
    <n v="1"/>
    <n v="0"/>
    <n v="10"/>
  </r>
  <r>
    <x v="0"/>
    <x v="0"/>
    <s v="WA"/>
    <x v="6"/>
    <n v="2014"/>
    <n v="2014"/>
    <n v="500274585"/>
    <n v="1"/>
    <x v="0"/>
    <s v="I"/>
    <n v="30"/>
    <n v="30"/>
    <n v="0"/>
    <n v="102"/>
  </r>
  <r>
    <x v="0"/>
    <x v="0"/>
    <s v="WA"/>
    <x v="6"/>
    <n v="2014"/>
    <n v="2014"/>
    <n v="15642910"/>
    <n v="1"/>
    <x v="0"/>
    <s v="I"/>
    <n v="19"/>
    <n v="19"/>
    <n v="0"/>
    <n v="1004"/>
  </r>
  <r>
    <x v="0"/>
    <x v="1"/>
    <s v="WA"/>
    <x v="6"/>
    <n v="2014"/>
    <n v="2014"/>
    <n v="500003405"/>
    <n v="1"/>
    <x v="1"/>
    <s v="I"/>
    <n v="9"/>
    <n v="9"/>
    <n v="0"/>
    <n v="16"/>
  </r>
  <r>
    <x v="0"/>
    <x v="1"/>
    <s v="WA"/>
    <x v="6"/>
    <n v="2014"/>
    <n v="2014"/>
    <n v="15608333"/>
    <n v="2"/>
    <x v="1"/>
    <s v="I"/>
    <n v="52"/>
    <n v="26"/>
    <n v="0"/>
    <n v="25"/>
  </r>
  <r>
    <x v="0"/>
    <x v="1"/>
    <s v="WA"/>
    <x v="6"/>
    <n v="2014"/>
    <n v="2014"/>
    <n v="500025601"/>
    <n v="2"/>
    <x v="1"/>
    <s v="I"/>
    <n v="57"/>
    <n v="28.5"/>
    <n v="0"/>
    <n v="16"/>
  </r>
  <r>
    <x v="0"/>
    <x v="1"/>
    <s v="WA"/>
    <x v="6"/>
    <n v="2014"/>
    <n v="2014"/>
    <n v="500227487"/>
    <n v="2"/>
    <x v="1"/>
    <s v="I"/>
    <n v="60"/>
    <n v="30"/>
    <n v="0"/>
    <n v="32"/>
  </r>
  <r>
    <x v="1"/>
    <x v="1"/>
    <s v="WA"/>
    <x v="6"/>
    <n v="2014"/>
    <n v="2014"/>
    <n v="18973128"/>
    <n v="1"/>
    <x v="1"/>
    <s v="I"/>
    <n v="30"/>
    <n v="30"/>
    <n v="0"/>
    <n v="310"/>
  </r>
  <r>
    <x v="0"/>
    <x v="0"/>
    <s v="WA"/>
    <x v="6"/>
    <n v="2014"/>
    <n v="2014"/>
    <n v="19951638"/>
    <n v="1"/>
    <x v="0"/>
    <s v="I"/>
    <n v="23"/>
    <n v="23"/>
    <n v="0"/>
    <n v="533"/>
  </r>
  <r>
    <x v="0"/>
    <x v="0"/>
    <s v="WA"/>
    <x v="6"/>
    <n v="2014"/>
    <n v="2014"/>
    <n v="19946456"/>
    <n v="1"/>
    <x v="0"/>
    <s v="I"/>
    <n v="8"/>
    <n v="8"/>
    <n v="0"/>
    <n v="20"/>
  </r>
  <r>
    <x v="0"/>
    <x v="0"/>
    <s v="WA"/>
    <x v="6"/>
    <n v="2014"/>
    <n v="2014"/>
    <n v="18120363"/>
    <n v="1"/>
    <x v="0"/>
    <s v="I"/>
    <n v="0"/>
    <n v="0"/>
    <n v="0"/>
    <n v="30"/>
  </r>
  <r>
    <x v="1"/>
    <x v="0"/>
    <s v="WA"/>
    <x v="6"/>
    <n v="2014"/>
    <n v="2014"/>
    <n v="500122706"/>
    <n v="1"/>
    <x v="0"/>
    <s v="I"/>
    <n v="33"/>
    <n v="33"/>
    <n v="0"/>
    <n v="107"/>
  </r>
  <r>
    <x v="0"/>
    <x v="0"/>
    <s v="WA"/>
    <x v="6"/>
    <n v="2014"/>
    <n v="2014"/>
    <n v="17003316"/>
    <n v="1"/>
    <x v="0"/>
    <s v="I"/>
    <n v="31"/>
    <n v="31"/>
    <n v="0"/>
    <n v="3300"/>
  </r>
  <r>
    <x v="0"/>
    <x v="0"/>
    <s v="WA"/>
    <x v="6"/>
    <n v="2014"/>
    <n v="2014"/>
    <n v="14395123"/>
    <n v="1"/>
    <x v="0"/>
    <s v="I"/>
    <n v="1"/>
    <n v="1"/>
    <n v="0"/>
    <n v="20"/>
  </r>
  <r>
    <x v="0"/>
    <x v="0"/>
    <s v="WA"/>
    <x v="6"/>
    <n v="2014"/>
    <n v="2014"/>
    <n v="500191280"/>
    <n v="1"/>
    <x v="0"/>
    <s v="I"/>
    <n v="5"/>
    <n v="5"/>
    <n v="0"/>
    <n v="37"/>
  </r>
  <r>
    <x v="0"/>
    <x v="0"/>
    <s v="WA"/>
    <x v="6"/>
    <n v="2015"/>
    <n v="2015"/>
    <n v="500073349"/>
    <n v="1"/>
    <x v="0"/>
    <s v="I"/>
    <n v="29"/>
    <n v="29"/>
    <n v="0"/>
    <n v="9"/>
  </r>
  <r>
    <x v="0"/>
    <x v="1"/>
    <s v="WA"/>
    <x v="6"/>
    <n v="2014"/>
    <n v="2014"/>
    <n v="17810676"/>
    <n v="1"/>
    <x v="1"/>
    <s v="I"/>
    <n v="34"/>
    <n v="34"/>
    <n v="0"/>
    <n v="2"/>
  </r>
  <r>
    <x v="1"/>
    <x v="1"/>
    <s v="WA"/>
    <x v="6"/>
    <n v="2014"/>
    <n v="2014"/>
    <n v="15917219"/>
    <n v="1"/>
    <x v="1"/>
    <s v="I"/>
    <n v="31"/>
    <n v="31"/>
    <n v="0"/>
    <n v="6"/>
  </r>
  <r>
    <x v="0"/>
    <x v="1"/>
    <s v="WA"/>
    <x v="6"/>
    <n v="2014"/>
    <n v="2014"/>
    <n v="14878808"/>
    <n v="1"/>
    <x v="1"/>
    <s v="I"/>
    <n v="32"/>
    <n v="32"/>
    <n v="0"/>
    <n v="1"/>
  </r>
  <r>
    <x v="0"/>
    <x v="0"/>
    <s v="WA"/>
    <x v="6"/>
    <n v="2014"/>
    <n v="2014"/>
    <n v="500129621"/>
    <n v="1"/>
    <x v="0"/>
    <s v="I"/>
    <n v="0"/>
    <n v="0"/>
    <n v="0"/>
    <n v="1159"/>
  </r>
  <r>
    <x v="0"/>
    <x v="0"/>
    <s v="WA"/>
    <x v="6"/>
    <n v="2014"/>
    <n v="2014"/>
    <n v="18493534"/>
    <n v="1"/>
    <x v="0"/>
    <s v="I"/>
    <n v="25"/>
    <n v="25"/>
    <n v="0"/>
    <n v="756"/>
  </r>
  <r>
    <x v="0"/>
    <x v="0"/>
    <s v="WA"/>
    <x v="7"/>
    <n v="2015"/>
    <n v="2015"/>
    <n v="500197078"/>
    <n v="1"/>
    <x v="0"/>
    <s v="I"/>
    <n v="33"/>
    <n v="33"/>
    <n v="0"/>
    <n v="204"/>
  </r>
  <r>
    <x v="0"/>
    <x v="0"/>
    <s v="WA"/>
    <x v="7"/>
    <n v="2015"/>
    <n v="2015"/>
    <n v="18620863"/>
    <n v="1"/>
    <x v="0"/>
    <s v="I"/>
    <n v="25"/>
    <n v="25"/>
    <n v="0"/>
    <n v="1627"/>
  </r>
  <r>
    <x v="0"/>
    <x v="1"/>
    <s v="WA"/>
    <x v="7"/>
    <n v="2015"/>
    <n v="2015"/>
    <n v="500062702"/>
    <n v="1"/>
    <x v="1"/>
    <s v="I"/>
    <n v="33"/>
    <n v="33"/>
    <n v="0"/>
    <n v="11"/>
  </r>
  <r>
    <x v="1"/>
    <x v="0"/>
    <s v="WA"/>
    <x v="7"/>
    <n v="2015"/>
    <n v="2015"/>
    <n v="19024498"/>
    <n v="1"/>
    <x v="0"/>
    <s v="I"/>
    <n v="62"/>
    <n v="62"/>
    <n v="0"/>
    <n v="42"/>
  </r>
  <r>
    <x v="0"/>
    <x v="0"/>
    <s v="WA"/>
    <x v="7"/>
    <n v="2015"/>
    <n v="2015"/>
    <n v="500065349"/>
    <n v="1"/>
    <x v="0"/>
    <s v="I"/>
    <n v="34"/>
    <n v="34"/>
    <n v="0"/>
    <n v="101"/>
  </r>
  <r>
    <x v="0"/>
    <x v="0"/>
    <s v="WA"/>
    <x v="7"/>
    <n v="2015"/>
    <n v="2015"/>
    <n v="19339297"/>
    <n v="1"/>
    <x v="0"/>
    <s v="I"/>
    <n v="16"/>
    <n v="16"/>
    <n v="0"/>
    <n v="70"/>
  </r>
  <r>
    <x v="0"/>
    <x v="0"/>
    <s v="WA"/>
    <x v="7"/>
    <n v="2015"/>
    <n v="2015"/>
    <n v="19228959"/>
    <n v="1"/>
    <x v="0"/>
    <s v="I"/>
    <n v="0"/>
    <n v="0"/>
    <n v="0"/>
    <n v="30"/>
  </r>
  <r>
    <x v="0"/>
    <x v="1"/>
    <s v="WA"/>
    <x v="6"/>
    <n v="2015"/>
    <n v="2015"/>
    <n v="19970498"/>
    <n v="1"/>
    <x v="1"/>
    <s v="I"/>
    <n v="30"/>
    <n v="30"/>
    <n v="0"/>
    <n v="1"/>
  </r>
  <r>
    <x v="0"/>
    <x v="1"/>
    <s v="WA"/>
    <x v="6"/>
    <n v="2014"/>
    <n v="2014"/>
    <n v="500250753"/>
    <n v="1"/>
    <x v="1"/>
    <s v="I"/>
    <n v="16"/>
    <n v="16"/>
    <n v="0"/>
    <n v="27"/>
  </r>
  <r>
    <x v="0"/>
    <x v="1"/>
    <s v="WA"/>
    <x v="6"/>
    <n v="2014"/>
    <n v="2014"/>
    <n v="500042941"/>
    <n v="1"/>
    <x v="1"/>
    <s v="I"/>
    <n v="33"/>
    <n v="33"/>
    <n v="0"/>
    <n v="1"/>
  </r>
  <r>
    <x v="0"/>
    <x v="0"/>
    <s v="WA"/>
    <x v="6"/>
    <n v="2014"/>
    <n v="2014"/>
    <n v="367459251"/>
    <n v="1"/>
    <x v="0"/>
    <s v="I"/>
    <n v="4"/>
    <n v="4"/>
    <n v="0"/>
    <n v="30"/>
  </r>
  <r>
    <x v="0"/>
    <x v="1"/>
    <s v="WA"/>
    <x v="6"/>
    <n v="2014"/>
    <n v="2014"/>
    <n v="500171270"/>
    <n v="1"/>
    <x v="1"/>
    <s v="I"/>
    <n v="4"/>
    <n v="4"/>
    <n v="0"/>
    <n v="11"/>
  </r>
  <r>
    <x v="0"/>
    <x v="0"/>
    <s v="WA"/>
    <x v="7"/>
    <n v="2015"/>
    <n v="2015"/>
    <n v="16221378"/>
    <n v="1"/>
    <x v="0"/>
    <s v="I"/>
    <n v="19"/>
    <n v="19"/>
    <n v="0"/>
    <n v="60"/>
  </r>
  <r>
    <x v="0"/>
    <x v="0"/>
    <s v="WA"/>
    <x v="7"/>
    <n v="2015"/>
    <n v="2015"/>
    <n v="15192243"/>
    <n v="1"/>
    <x v="0"/>
    <s v="I"/>
    <n v="13"/>
    <n v="13"/>
    <n v="0"/>
    <n v="410"/>
  </r>
  <r>
    <x v="0"/>
    <x v="0"/>
    <s v="WA"/>
    <x v="7"/>
    <n v="2015"/>
    <n v="2015"/>
    <n v="15123533"/>
    <n v="1"/>
    <x v="0"/>
    <s v="I"/>
    <n v="23"/>
    <n v="23"/>
    <n v="0"/>
    <n v="350"/>
  </r>
  <r>
    <x v="0"/>
    <x v="0"/>
    <s v="WA"/>
    <x v="7"/>
    <n v="2015"/>
    <n v="2015"/>
    <n v="15216123"/>
    <n v="1"/>
    <x v="0"/>
    <s v="I"/>
    <n v="3"/>
    <n v="3"/>
    <n v="0"/>
    <n v="33"/>
  </r>
  <r>
    <x v="0"/>
    <x v="0"/>
    <s v="WA"/>
    <x v="7"/>
    <n v="2015"/>
    <n v="2015"/>
    <n v="14860299"/>
    <n v="1"/>
    <x v="0"/>
    <s v="I"/>
    <n v="14"/>
    <n v="14"/>
    <n v="0"/>
    <n v="620"/>
  </r>
  <r>
    <x v="1"/>
    <x v="0"/>
    <s v="WA"/>
    <x v="7"/>
    <n v="2015"/>
    <n v="2015"/>
    <n v="17407878"/>
    <n v="1"/>
    <x v="0"/>
    <s v="I"/>
    <n v="11"/>
    <n v="11"/>
    <n v="0"/>
    <n v="720"/>
  </r>
  <r>
    <x v="0"/>
    <x v="1"/>
    <s v="WA"/>
    <x v="7"/>
    <n v="2015"/>
    <n v="2015"/>
    <n v="15898554"/>
    <n v="1"/>
    <x v="1"/>
    <s v="I"/>
    <n v="5"/>
    <n v="5"/>
    <n v="0"/>
    <n v="15"/>
  </r>
  <r>
    <x v="0"/>
    <x v="0"/>
    <s v="WA"/>
    <x v="7"/>
    <n v="2015"/>
    <n v="2015"/>
    <n v="15359750"/>
    <n v="1"/>
    <x v="0"/>
    <s v="I"/>
    <n v="34"/>
    <n v="34"/>
    <n v="0"/>
    <n v="10"/>
  </r>
  <r>
    <x v="0"/>
    <x v="1"/>
    <s v="WA"/>
    <x v="7"/>
    <n v="2015"/>
    <n v="2015"/>
    <n v="437270812"/>
    <n v="1"/>
    <x v="1"/>
    <s v="I"/>
    <n v="33"/>
    <n v="33"/>
    <n v="0"/>
    <n v="122"/>
  </r>
  <r>
    <x v="0"/>
    <x v="0"/>
    <s v="WA"/>
    <x v="7"/>
    <n v="2015"/>
    <n v="2015"/>
    <n v="16521996"/>
    <n v="1"/>
    <x v="0"/>
    <s v="I"/>
    <n v="15"/>
    <n v="15"/>
    <n v="0"/>
    <n v="180"/>
  </r>
  <r>
    <x v="0"/>
    <x v="1"/>
    <s v="WA"/>
    <x v="7"/>
    <n v="2015"/>
    <n v="2015"/>
    <n v="17441581"/>
    <n v="1"/>
    <x v="1"/>
    <s v="I"/>
    <n v="34"/>
    <n v="34"/>
    <n v="0"/>
    <n v="4"/>
  </r>
  <r>
    <x v="0"/>
    <x v="0"/>
    <s v="WA"/>
    <x v="7"/>
    <n v="2015"/>
    <n v="2015"/>
    <n v="14828395"/>
    <n v="1"/>
    <x v="0"/>
    <s v="I"/>
    <n v="15"/>
    <n v="15"/>
    <n v="0"/>
    <n v="210"/>
  </r>
  <r>
    <x v="0"/>
    <x v="1"/>
    <s v="WA"/>
    <x v="7"/>
    <n v="2015"/>
    <n v="2015"/>
    <n v="500018100"/>
    <n v="1"/>
    <x v="1"/>
    <s v="I"/>
    <n v="8"/>
    <n v="8"/>
    <n v="0"/>
    <n v="19"/>
  </r>
  <r>
    <x v="1"/>
    <x v="0"/>
    <s v="WA"/>
    <x v="7"/>
    <n v="2015"/>
    <n v="2015"/>
    <n v="500152436"/>
    <n v="1"/>
    <x v="0"/>
    <s v="I"/>
    <n v="33"/>
    <n v="33"/>
    <n v="0"/>
    <n v="1999"/>
  </r>
  <r>
    <x v="0"/>
    <x v="1"/>
    <s v="WA"/>
    <x v="7"/>
    <n v="2015"/>
    <n v="2015"/>
    <n v="408585819"/>
    <n v="1"/>
    <x v="1"/>
    <s v="I"/>
    <n v="4"/>
    <n v="4"/>
    <n v="0"/>
    <n v="15"/>
  </r>
  <r>
    <x v="1"/>
    <x v="0"/>
    <s v="WA"/>
    <x v="7"/>
    <n v="2015"/>
    <n v="2015"/>
    <n v="500261630"/>
    <n v="1"/>
    <x v="2"/>
    <s v="I"/>
    <n v="31"/>
    <n v="31"/>
    <n v="0"/>
    <n v="7280"/>
  </r>
  <r>
    <x v="0"/>
    <x v="0"/>
    <s v="WA"/>
    <x v="7"/>
    <n v="2015"/>
    <n v="2015"/>
    <n v="18509558"/>
    <n v="1"/>
    <x v="0"/>
    <s v="I"/>
    <n v="14"/>
    <n v="14"/>
    <n v="0"/>
    <n v="108"/>
  </r>
  <r>
    <x v="0"/>
    <x v="0"/>
    <s v="WA"/>
    <x v="7"/>
    <n v="2015"/>
    <n v="2015"/>
    <n v="16422788"/>
    <n v="1"/>
    <x v="0"/>
    <s v="I"/>
    <n v="64"/>
    <n v="64"/>
    <n v="0"/>
    <n v="1773"/>
  </r>
  <r>
    <x v="0"/>
    <x v="0"/>
    <s v="WA"/>
    <x v="7"/>
    <n v="2015"/>
    <n v="2015"/>
    <n v="17779169"/>
    <n v="1"/>
    <x v="0"/>
    <s v="I"/>
    <n v="7"/>
    <n v="7"/>
    <n v="0"/>
    <n v="558"/>
  </r>
  <r>
    <x v="0"/>
    <x v="1"/>
    <s v="WA"/>
    <x v="7"/>
    <n v="2015"/>
    <n v="2015"/>
    <n v="500237167"/>
    <n v="1"/>
    <x v="1"/>
    <s v="I"/>
    <n v="31"/>
    <n v="31"/>
    <n v="0"/>
    <n v="31"/>
  </r>
  <r>
    <x v="0"/>
    <x v="1"/>
    <s v="WA"/>
    <x v="7"/>
    <n v="2015"/>
    <n v="2015"/>
    <n v="18488520"/>
    <n v="1"/>
    <x v="1"/>
    <s v="I"/>
    <n v="16"/>
    <n v="16"/>
    <n v="0"/>
    <n v="81"/>
  </r>
  <r>
    <x v="0"/>
    <x v="0"/>
    <s v="WA"/>
    <x v="7"/>
    <n v="2015"/>
    <n v="2015"/>
    <n v="500204848"/>
    <n v="1"/>
    <x v="0"/>
    <s v="I"/>
    <n v="36"/>
    <n v="36"/>
    <n v="0"/>
    <n v="1036"/>
  </r>
  <r>
    <x v="0"/>
    <x v="1"/>
    <s v="WA"/>
    <x v="7"/>
    <n v="2015"/>
    <n v="2015"/>
    <n v="446349841"/>
    <n v="1"/>
    <x v="1"/>
    <s v="I"/>
    <n v="18"/>
    <n v="18"/>
    <n v="0"/>
    <n v="9"/>
  </r>
  <r>
    <x v="0"/>
    <x v="0"/>
    <s v="WA"/>
    <x v="1"/>
    <n v="2009"/>
    <n v="2009"/>
    <n v="17658384"/>
    <n v="1"/>
    <x v="0"/>
    <s v="I"/>
    <n v="34"/>
    <n v="34"/>
    <n v="0"/>
    <n v="16"/>
  </r>
  <r>
    <x v="0"/>
    <x v="0"/>
    <s v="WA"/>
    <x v="1"/>
    <n v="2009"/>
    <n v="2009"/>
    <n v="18576465"/>
    <n v="1"/>
    <x v="0"/>
    <s v="I"/>
    <n v="32"/>
    <n v="32"/>
    <n v="0"/>
    <n v="2500"/>
  </r>
  <r>
    <x v="0"/>
    <x v="0"/>
    <s v="WA"/>
    <x v="0"/>
    <n v="2009"/>
    <n v="2009"/>
    <n v="19961156"/>
    <n v="1"/>
    <x v="0"/>
    <s v="I"/>
    <n v="30"/>
    <n v="30"/>
    <n v="0"/>
    <n v="60"/>
  </r>
  <r>
    <x v="0"/>
    <x v="0"/>
    <s v="WA"/>
    <x v="1"/>
    <n v="2009"/>
    <n v="2009"/>
    <n v="15657949"/>
    <n v="1"/>
    <x v="0"/>
    <s v="I"/>
    <n v="0"/>
    <n v="0"/>
    <n v="0"/>
    <n v="2070"/>
  </r>
  <r>
    <x v="0"/>
    <x v="0"/>
    <s v="WA"/>
    <x v="1"/>
    <n v="2009"/>
    <n v="2009"/>
    <n v="344563246"/>
    <n v="2"/>
    <x v="0"/>
    <s v="I"/>
    <n v="61"/>
    <n v="30.5"/>
    <n v="0"/>
    <n v="3"/>
  </r>
  <r>
    <x v="0"/>
    <x v="0"/>
    <s v="WA"/>
    <x v="1"/>
    <n v="2009"/>
    <n v="2009"/>
    <n v="444873617"/>
    <n v="1"/>
    <x v="0"/>
    <s v="I"/>
    <n v="6"/>
    <n v="6"/>
    <n v="0"/>
    <n v="462"/>
  </r>
  <r>
    <x v="0"/>
    <x v="0"/>
    <s v="WA"/>
    <x v="1"/>
    <n v="2009"/>
    <n v="2009"/>
    <n v="17921856"/>
    <n v="3"/>
    <x v="0"/>
    <s v="I"/>
    <n v="94"/>
    <n v="31.333333333333332"/>
    <n v="0"/>
    <n v="260"/>
  </r>
  <r>
    <x v="0"/>
    <x v="1"/>
    <s v="WA"/>
    <x v="1"/>
    <n v="2009"/>
    <n v="2009"/>
    <n v="15340496"/>
    <n v="3"/>
    <x v="1"/>
    <s v="I"/>
    <n v="90"/>
    <n v="30"/>
    <n v="0"/>
    <n v="10"/>
  </r>
  <r>
    <x v="0"/>
    <x v="1"/>
    <s v="WA"/>
    <x v="1"/>
    <n v="2009"/>
    <n v="2009"/>
    <n v="17453066"/>
    <n v="1"/>
    <x v="1"/>
    <s v="I"/>
    <n v="34"/>
    <n v="34"/>
    <n v="0"/>
    <n v="2"/>
  </r>
  <r>
    <x v="0"/>
    <x v="0"/>
    <s v="WA"/>
    <x v="1"/>
    <n v="2009"/>
    <n v="2009"/>
    <n v="17919916"/>
    <n v="1"/>
    <x v="0"/>
    <s v="I"/>
    <n v="24"/>
    <n v="24"/>
    <n v="0"/>
    <n v="1070"/>
  </r>
  <r>
    <x v="0"/>
    <x v="0"/>
    <s v="WA"/>
    <x v="1"/>
    <n v="2009"/>
    <n v="2009"/>
    <n v="16420280"/>
    <n v="1"/>
    <x v="0"/>
    <s v="I"/>
    <n v="7"/>
    <n v="7"/>
    <n v="0"/>
    <n v="280"/>
  </r>
  <r>
    <x v="1"/>
    <x v="1"/>
    <s v="WA"/>
    <x v="1"/>
    <n v="2009"/>
    <n v="2009"/>
    <n v="353548806"/>
    <n v="1"/>
    <x v="1"/>
    <s v="I"/>
    <n v="0"/>
    <n v="0"/>
    <n v="0"/>
    <n v="29"/>
  </r>
  <r>
    <x v="0"/>
    <x v="0"/>
    <s v="WA"/>
    <x v="1"/>
    <n v="2009"/>
    <n v="2009"/>
    <n v="16879802"/>
    <n v="1"/>
    <x v="0"/>
    <s v="I"/>
    <n v="35"/>
    <n v="35"/>
    <n v="0"/>
    <n v="900"/>
  </r>
  <r>
    <x v="0"/>
    <x v="0"/>
    <s v="WA"/>
    <x v="1"/>
    <n v="2009"/>
    <n v="2009"/>
    <n v="17677865"/>
    <n v="1"/>
    <x v="0"/>
    <s v="I"/>
    <n v="3"/>
    <n v="3"/>
    <n v="0"/>
    <n v="210"/>
  </r>
  <r>
    <x v="0"/>
    <x v="0"/>
    <s v="WA"/>
    <x v="1"/>
    <n v="2009"/>
    <n v="2009"/>
    <n v="18059168"/>
    <n v="2"/>
    <x v="0"/>
    <s v="I"/>
    <n v="48"/>
    <n v="24"/>
    <n v="0"/>
    <n v="200"/>
  </r>
  <r>
    <x v="0"/>
    <x v="0"/>
    <s v="WA"/>
    <x v="1"/>
    <n v="2009"/>
    <n v="2009"/>
    <n v="16613651"/>
    <n v="6"/>
    <x v="0"/>
    <s v="I"/>
    <n v="186"/>
    <n v="31"/>
    <n v="0"/>
    <n v="88"/>
  </r>
  <r>
    <x v="0"/>
    <x v="0"/>
    <s v="WA"/>
    <x v="1"/>
    <n v="2009"/>
    <n v="2009"/>
    <n v="500188769"/>
    <n v="2"/>
    <x v="0"/>
    <s v="I"/>
    <n v="61"/>
    <n v="30.5"/>
    <n v="0"/>
    <n v="20"/>
  </r>
  <r>
    <x v="0"/>
    <x v="0"/>
    <s v="WA"/>
    <x v="1"/>
    <n v="2009"/>
    <n v="2009"/>
    <n v="17162828"/>
    <n v="1"/>
    <x v="0"/>
    <s v="I"/>
    <n v="0"/>
    <n v="0"/>
    <n v="0"/>
    <n v="2386"/>
  </r>
  <r>
    <x v="0"/>
    <x v="1"/>
    <s v="WA"/>
    <x v="1"/>
    <n v="2009"/>
    <n v="2009"/>
    <n v="500222193"/>
    <n v="5"/>
    <x v="1"/>
    <s v="I"/>
    <n v="153"/>
    <n v="30.6"/>
    <n v="0"/>
    <n v="118"/>
  </r>
  <r>
    <x v="0"/>
    <x v="0"/>
    <s v="WA"/>
    <x v="1"/>
    <n v="2009"/>
    <n v="2009"/>
    <n v="15937956"/>
    <n v="2"/>
    <x v="0"/>
    <s v="I"/>
    <n v="47"/>
    <n v="23.5"/>
    <n v="0"/>
    <n v="180"/>
  </r>
  <r>
    <x v="0"/>
    <x v="0"/>
    <s v="WA"/>
    <x v="1"/>
    <n v="2009"/>
    <n v="2009"/>
    <n v="16185973"/>
    <n v="3"/>
    <x v="0"/>
    <s v="I"/>
    <n v="64"/>
    <n v="21.333333333333332"/>
    <n v="0"/>
    <n v="2880"/>
  </r>
  <r>
    <x v="0"/>
    <x v="0"/>
    <s v="WA"/>
    <x v="1"/>
    <n v="2009"/>
    <n v="2009"/>
    <n v="15604347"/>
    <n v="1"/>
    <x v="0"/>
    <s v="I"/>
    <n v="34"/>
    <n v="34"/>
    <n v="0"/>
    <n v="381"/>
  </r>
  <r>
    <x v="0"/>
    <x v="0"/>
    <s v="WA"/>
    <x v="1"/>
    <n v="2009"/>
    <n v="2009"/>
    <n v="15941683"/>
    <n v="2"/>
    <x v="0"/>
    <s v="I"/>
    <n v="66"/>
    <n v="33"/>
    <n v="0"/>
    <n v="3626"/>
  </r>
  <r>
    <x v="1"/>
    <x v="1"/>
    <s v="WA"/>
    <x v="1"/>
    <n v="2009"/>
    <n v="2009"/>
    <n v="500254732"/>
    <n v="12"/>
    <x v="2"/>
    <s v="I"/>
    <n v="393"/>
    <n v="32.75"/>
    <n v="0"/>
    <n v="260076"/>
  </r>
  <r>
    <x v="0"/>
    <x v="0"/>
    <s v="WA"/>
    <x v="1"/>
    <n v="2009"/>
    <n v="2009"/>
    <n v="500209755"/>
    <n v="1"/>
    <x v="0"/>
    <s v="I"/>
    <n v="0"/>
    <n v="0"/>
    <n v="0"/>
    <n v="3"/>
  </r>
  <r>
    <x v="0"/>
    <x v="0"/>
    <s v="WA"/>
    <x v="1"/>
    <n v="2009"/>
    <n v="2009"/>
    <n v="14897122"/>
    <n v="1"/>
    <x v="0"/>
    <s v="I"/>
    <n v="0"/>
    <n v="0"/>
    <n v="0"/>
    <n v="2820"/>
  </r>
  <r>
    <x v="0"/>
    <x v="0"/>
    <s v="WA"/>
    <x v="1"/>
    <n v="2009"/>
    <n v="2009"/>
    <n v="14561323"/>
    <n v="7"/>
    <x v="0"/>
    <s v="I"/>
    <n v="207"/>
    <n v="29.571428571428569"/>
    <n v="0"/>
    <n v="127"/>
  </r>
  <r>
    <x v="0"/>
    <x v="0"/>
    <s v="WA"/>
    <x v="1"/>
    <n v="2009"/>
    <n v="2009"/>
    <n v="14856867"/>
    <n v="1"/>
    <x v="0"/>
    <s v="I"/>
    <n v="23"/>
    <n v="23"/>
    <n v="0"/>
    <n v="110"/>
  </r>
  <r>
    <x v="1"/>
    <x v="0"/>
    <s v="WA"/>
    <x v="1"/>
    <n v="2009"/>
    <n v="2009"/>
    <n v="500083560"/>
    <n v="1"/>
    <x v="0"/>
    <s v="I"/>
    <n v="34"/>
    <n v="34"/>
    <n v="0"/>
    <n v="10"/>
  </r>
  <r>
    <x v="0"/>
    <x v="0"/>
    <s v="WA"/>
    <x v="1"/>
    <n v="2009"/>
    <n v="2009"/>
    <n v="19577932"/>
    <n v="1"/>
    <x v="0"/>
    <s v="I"/>
    <n v="34"/>
    <n v="34"/>
    <n v="0"/>
    <n v="10"/>
  </r>
  <r>
    <x v="0"/>
    <x v="0"/>
    <s v="WA"/>
    <x v="1"/>
    <n v="2009"/>
    <n v="2009"/>
    <n v="500230569"/>
    <n v="1"/>
    <x v="0"/>
    <s v="I"/>
    <n v="0"/>
    <n v="0"/>
    <n v="0"/>
    <n v="33"/>
  </r>
  <r>
    <x v="1"/>
    <x v="0"/>
    <s v="WA"/>
    <x v="0"/>
    <n v="2009"/>
    <n v="2009"/>
    <n v="500122810"/>
    <n v="1"/>
    <x v="2"/>
    <s v="I"/>
    <n v="30"/>
    <n v="30"/>
    <n v="0"/>
    <n v="30242"/>
  </r>
  <r>
    <x v="1"/>
    <x v="0"/>
    <s v="WA"/>
    <x v="0"/>
    <n v="2009"/>
    <n v="2009"/>
    <n v="17041273"/>
    <n v="3"/>
    <x v="2"/>
    <s v="I"/>
    <n v="89"/>
    <n v="29.666666666666668"/>
    <n v="0"/>
    <n v="166211"/>
  </r>
  <r>
    <x v="1"/>
    <x v="0"/>
    <s v="WA"/>
    <x v="0"/>
    <n v="2009"/>
    <n v="2009"/>
    <n v="500158952"/>
    <n v="3"/>
    <x v="2"/>
    <s v="I"/>
    <n v="89"/>
    <n v="29.666666666666668"/>
    <n v="0"/>
    <n v="2424"/>
  </r>
  <r>
    <x v="1"/>
    <x v="1"/>
    <s v="WA"/>
    <x v="1"/>
    <n v="2009"/>
    <n v="2009"/>
    <n v="14599259"/>
    <n v="2"/>
    <x v="1"/>
    <s v="I"/>
    <n v="62"/>
    <n v="31"/>
    <n v="0"/>
    <n v="2"/>
  </r>
  <r>
    <x v="0"/>
    <x v="0"/>
    <s v="WA"/>
    <x v="1"/>
    <n v="2009"/>
    <n v="2009"/>
    <n v="17656233"/>
    <n v="3"/>
    <x v="0"/>
    <s v="I"/>
    <n v="85"/>
    <n v="28.333333333333336"/>
    <n v="0"/>
    <n v="264"/>
  </r>
  <r>
    <x v="0"/>
    <x v="0"/>
    <s v="WA"/>
    <x v="1"/>
    <n v="2009"/>
    <n v="2009"/>
    <n v="15881635"/>
    <n v="1"/>
    <x v="0"/>
    <s v="I"/>
    <n v="3"/>
    <n v="3"/>
    <n v="0"/>
    <n v="220"/>
  </r>
  <r>
    <x v="0"/>
    <x v="0"/>
    <s v="WA"/>
    <x v="1"/>
    <n v="2009"/>
    <n v="2009"/>
    <n v="16895510"/>
    <n v="1"/>
    <x v="2"/>
    <s v="I"/>
    <n v="1"/>
    <n v="1"/>
    <n v="0"/>
    <n v="98670"/>
  </r>
  <r>
    <x v="0"/>
    <x v="0"/>
    <s v="WA"/>
    <x v="1"/>
    <n v="2009"/>
    <n v="2009"/>
    <n v="19707616"/>
    <n v="1"/>
    <x v="0"/>
    <s v="I"/>
    <n v="34"/>
    <n v="34"/>
    <n v="0"/>
    <n v="114"/>
  </r>
  <r>
    <x v="0"/>
    <x v="1"/>
    <s v="WA"/>
    <x v="1"/>
    <n v="2009"/>
    <n v="2009"/>
    <n v="500241573"/>
    <n v="1"/>
    <x v="1"/>
    <s v="I"/>
    <n v="29"/>
    <n v="29"/>
    <n v="0"/>
    <n v="1"/>
  </r>
  <r>
    <x v="1"/>
    <x v="0"/>
    <s v="WA"/>
    <x v="1"/>
    <n v="2009"/>
    <n v="2009"/>
    <n v="500133020"/>
    <n v="1"/>
    <x v="0"/>
    <s v="I"/>
    <n v="24"/>
    <n v="24"/>
    <n v="0"/>
    <n v="5"/>
  </r>
  <r>
    <x v="0"/>
    <x v="1"/>
    <s v="WA"/>
    <x v="1"/>
    <n v="2009"/>
    <n v="2009"/>
    <n v="439430452"/>
    <n v="2"/>
    <x v="1"/>
    <s v="I"/>
    <n v="60"/>
    <n v="30"/>
    <n v="0"/>
    <n v="138"/>
  </r>
  <r>
    <x v="0"/>
    <x v="1"/>
    <s v="WA"/>
    <x v="1"/>
    <n v="2009"/>
    <n v="2009"/>
    <n v="500121541"/>
    <n v="1"/>
    <x v="1"/>
    <s v="I"/>
    <n v="0"/>
    <n v="0"/>
    <n v="0"/>
    <n v="87"/>
  </r>
  <r>
    <x v="0"/>
    <x v="1"/>
    <s v="WA"/>
    <x v="1"/>
    <n v="2009"/>
    <n v="2009"/>
    <n v="19024423"/>
    <n v="3"/>
    <x v="1"/>
    <s v="I"/>
    <n v="87"/>
    <n v="29"/>
    <n v="0"/>
    <n v="239"/>
  </r>
  <r>
    <x v="0"/>
    <x v="0"/>
    <s v="WA"/>
    <x v="1"/>
    <n v="2009"/>
    <n v="2009"/>
    <n v="17957698"/>
    <n v="1"/>
    <x v="0"/>
    <s v="I"/>
    <n v="4"/>
    <n v="4"/>
    <n v="0"/>
    <n v="43"/>
  </r>
  <r>
    <x v="0"/>
    <x v="1"/>
    <s v="WA"/>
    <x v="1"/>
    <n v="2009"/>
    <n v="2009"/>
    <n v="500218712"/>
    <n v="3"/>
    <x v="1"/>
    <s v="I"/>
    <n v="73"/>
    <n v="24.333333333333332"/>
    <n v="0"/>
    <n v="38"/>
  </r>
  <r>
    <x v="1"/>
    <x v="0"/>
    <s v="WA"/>
    <x v="1"/>
    <n v="2009"/>
    <n v="2009"/>
    <n v="414633615"/>
    <n v="5"/>
    <x v="0"/>
    <s v="I"/>
    <n v="148"/>
    <n v="29.6"/>
    <n v="0"/>
    <n v="1860"/>
  </r>
  <r>
    <x v="0"/>
    <x v="1"/>
    <s v="WA"/>
    <x v="1"/>
    <n v="2009"/>
    <n v="2009"/>
    <n v="17432134"/>
    <n v="2"/>
    <x v="1"/>
    <s v="I"/>
    <n v="57"/>
    <n v="28.5"/>
    <n v="0"/>
    <n v="90"/>
  </r>
  <r>
    <x v="0"/>
    <x v="1"/>
    <s v="WA"/>
    <x v="1"/>
    <n v="2009"/>
    <n v="2009"/>
    <n v="500040532"/>
    <n v="1"/>
    <x v="1"/>
    <s v="I"/>
    <n v="29"/>
    <n v="29"/>
    <n v="0"/>
    <n v="1"/>
  </r>
  <r>
    <x v="0"/>
    <x v="1"/>
    <s v="WA"/>
    <x v="1"/>
    <n v="2009"/>
    <n v="2009"/>
    <n v="16890027"/>
    <n v="2"/>
    <x v="1"/>
    <s v="I"/>
    <n v="39"/>
    <n v="19.5"/>
    <n v="0"/>
    <n v="7"/>
  </r>
  <r>
    <x v="0"/>
    <x v="1"/>
    <s v="WA"/>
    <x v="1"/>
    <n v="2009"/>
    <n v="2009"/>
    <n v="16896217"/>
    <n v="2"/>
    <x v="1"/>
    <s v="I"/>
    <n v="45"/>
    <n v="22.5"/>
    <n v="0"/>
    <n v="71"/>
  </r>
  <r>
    <x v="0"/>
    <x v="1"/>
    <s v="WA"/>
    <x v="1"/>
    <n v="2009"/>
    <n v="2009"/>
    <n v="500221861"/>
    <n v="1"/>
    <x v="1"/>
    <s v="I"/>
    <n v="1"/>
    <n v="1"/>
    <n v="0"/>
    <n v="51"/>
  </r>
  <r>
    <x v="0"/>
    <x v="0"/>
    <s v="WA"/>
    <x v="1"/>
    <n v="2009"/>
    <n v="2009"/>
    <n v="15642521"/>
    <n v="1"/>
    <x v="0"/>
    <s v="I"/>
    <n v="0"/>
    <n v="0"/>
    <n v="0"/>
    <n v="248"/>
  </r>
  <r>
    <x v="0"/>
    <x v="0"/>
    <s v="WA"/>
    <x v="1"/>
    <n v="2009"/>
    <n v="2009"/>
    <n v="16115724"/>
    <n v="2"/>
    <x v="0"/>
    <s v="I"/>
    <n v="60"/>
    <n v="30"/>
    <n v="0"/>
    <n v="50"/>
  </r>
  <r>
    <x v="0"/>
    <x v="0"/>
    <s v="WA"/>
    <x v="1"/>
    <n v="2009"/>
    <n v="2009"/>
    <n v="15156307"/>
    <n v="1"/>
    <x v="0"/>
    <s v="I"/>
    <n v="0"/>
    <n v="0"/>
    <n v="0"/>
    <n v="10"/>
  </r>
  <r>
    <x v="0"/>
    <x v="1"/>
    <s v="WA"/>
    <x v="1"/>
    <n v="2009"/>
    <n v="2009"/>
    <n v="15483489"/>
    <n v="1"/>
    <x v="1"/>
    <s v="I"/>
    <n v="6"/>
    <n v="6"/>
    <n v="0"/>
    <n v="13"/>
  </r>
  <r>
    <x v="0"/>
    <x v="1"/>
    <s v="WA"/>
    <x v="1"/>
    <n v="2009"/>
    <n v="2009"/>
    <n v="500124957"/>
    <n v="2"/>
    <x v="1"/>
    <s v="I"/>
    <n v="47"/>
    <n v="23.5"/>
    <n v="0"/>
    <n v="60"/>
  </r>
  <r>
    <x v="0"/>
    <x v="0"/>
    <s v="WA"/>
    <x v="1"/>
    <n v="2009"/>
    <n v="2009"/>
    <n v="14886614"/>
    <n v="1"/>
    <x v="0"/>
    <s v="I"/>
    <n v="13"/>
    <n v="13"/>
    <n v="0"/>
    <n v="110"/>
  </r>
  <r>
    <x v="0"/>
    <x v="0"/>
    <s v="WA"/>
    <x v="1"/>
    <n v="2009"/>
    <n v="2009"/>
    <n v="19869200"/>
    <n v="1"/>
    <x v="0"/>
    <s v="I"/>
    <n v="33"/>
    <n v="33"/>
    <n v="0"/>
    <n v="10"/>
  </r>
  <r>
    <x v="1"/>
    <x v="0"/>
    <s v="WA"/>
    <x v="1"/>
    <n v="2009"/>
    <n v="2009"/>
    <n v="19975372"/>
    <n v="3"/>
    <x v="0"/>
    <s v="I"/>
    <n v="95"/>
    <n v="31.666666666666668"/>
    <n v="0"/>
    <n v="40"/>
  </r>
  <r>
    <x v="0"/>
    <x v="0"/>
    <s v="WA"/>
    <x v="1"/>
    <n v="2009"/>
    <n v="2009"/>
    <n v="14133092"/>
    <n v="1"/>
    <x v="0"/>
    <s v="I"/>
    <n v="0"/>
    <n v="0"/>
    <n v="0"/>
    <n v="536"/>
  </r>
  <r>
    <x v="0"/>
    <x v="0"/>
    <s v="WA"/>
    <x v="1"/>
    <n v="2009"/>
    <n v="2009"/>
    <n v="18350845"/>
    <n v="1"/>
    <x v="0"/>
    <s v="I"/>
    <n v="6"/>
    <n v="6"/>
    <n v="0"/>
    <n v="352"/>
  </r>
  <r>
    <x v="0"/>
    <x v="1"/>
    <s v="WA"/>
    <x v="1"/>
    <n v="2009"/>
    <n v="2009"/>
    <n v="16176470"/>
    <n v="2"/>
    <x v="1"/>
    <s v="I"/>
    <n v="41"/>
    <n v="20.5"/>
    <n v="0"/>
    <n v="12"/>
  </r>
  <r>
    <x v="0"/>
    <x v="1"/>
    <s v="WA"/>
    <x v="1"/>
    <n v="2009"/>
    <n v="2009"/>
    <n v="16156618"/>
    <n v="1"/>
    <x v="1"/>
    <s v="I"/>
    <n v="5"/>
    <n v="5"/>
    <n v="0"/>
    <n v="10"/>
  </r>
  <r>
    <x v="0"/>
    <x v="0"/>
    <s v="WA"/>
    <x v="1"/>
    <n v="2009"/>
    <n v="2009"/>
    <n v="16765499"/>
    <n v="1"/>
    <x v="0"/>
    <s v="I"/>
    <n v="5"/>
    <n v="5"/>
    <n v="0"/>
    <n v="189"/>
  </r>
  <r>
    <x v="0"/>
    <x v="0"/>
    <s v="WA"/>
    <x v="1"/>
    <n v="2009"/>
    <n v="2009"/>
    <n v="19277330"/>
    <n v="1"/>
    <x v="0"/>
    <s v="I"/>
    <n v="4"/>
    <n v="4"/>
    <n v="0"/>
    <n v="105"/>
  </r>
  <r>
    <x v="0"/>
    <x v="0"/>
    <s v="WA"/>
    <x v="1"/>
    <n v="2009"/>
    <n v="2009"/>
    <n v="19665304"/>
    <n v="4"/>
    <x v="0"/>
    <s v="I"/>
    <n v="102"/>
    <n v="25.5"/>
    <n v="0"/>
    <n v="142"/>
  </r>
  <r>
    <x v="0"/>
    <x v="0"/>
    <s v="WA"/>
    <x v="1"/>
    <n v="2009"/>
    <n v="2009"/>
    <n v="18699224"/>
    <n v="1"/>
    <x v="0"/>
    <s v="I"/>
    <n v="30"/>
    <n v="30"/>
    <n v="0"/>
    <n v="3020"/>
  </r>
  <r>
    <x v="0"/>
    <x v="0"/>
    <s v="WA"/>
    <x v="1"/>
    <n v="2009"/>
    <n v="2009"/>
    <n v="19405596"/>
    <n v="1"/>
    <x v="0"/>
    <s v="I"/>
    <n v="0"/>
    <n v="0"/>
    <n v="0"/>
    <n v="980"/>
  </r>
  <r>
    <x v="0"/>
    <x v="1"/>
    <s v="WA"/>
    <x v="1"/>
    <n v="2009"/>
    <n v="2009"/>
    <n v="500023757"/>
    <n v="1"/>
    <x v="1"/>
    <s v="I"/>
    <n v="31"/>
    <n v="31"/>
    <n v="0"/>
    <n v="1"/>
  </r>
  <r>
    <x v="0"/>
    <x v="1"/>
    <s v="WA"/>
    <x v="1"/>
    <n v="2009"/>
    <n v="2009"/>
    <n v="435456027"/>
    <n v="1"/>
    <x v="1"/>
    <s v="I"/>
    <n v="3"/>
    <n v="3"/>
    <n v="0"/>
    <n v="6"/>
  </r>
  <r>
    <x v="0"/>
    <x v="1"/>
    <s v="WA"/>
    <x v="1"/>
    <n v="2009"/>
    <n v="2009"/>
    <n v="500049876"/>
    <n v="1"/>
    <x v="1"/>
    <s v="I"/>
    <n v="8"/>
    <n v="8"/>
    <n v="0"/>
    <n v="35"/>
  </r>
  <r>
    <x v="0"/>
    <x v="0"/>
    <s v="WA"/>
    <x v="1"/>
    <n v="2009"/>
    <n v="2009"/>
    <n v="500215914"/>
    <n v="1"/>
    <x v="0"/>
    <s v="I"/>
    <n v="1"/>
    <n v="1"/>
    <n v="0"/>
    <n v="42"/>
  </r>
  <r>
    <x v="0"/>
    <x v="1"/>
    <s v="WA"/>
    <x v="1"/>
    <n v="2009"/>
    <n v="2009"/>
    <n v="500177312"/>
    <n v="4"/>
    <x v="1"/>
    <s v="I"/>
    <n v="100"/>
    <n v="25"/>
    <n v="0"/>
    <n v="29"/>
  </r>
  <r>
    <x v="0"/>
    <x v="1"/>
    <s v="WA"/>
    <x v="1"/>
    <n v="2009"/>
    <n v="2009"/>
    <n v="18093735"/>
    <n v="1"/>
    <x v="1"/>
    <s v="I"/>
    <n v="10"/>
    <n v="10"/>
    <n v="0"/>
    <n v="2"/>
  </r>
  <r>
    <x v="0"/>
    <x v="0"/>
    <s v="WA"/>
    <x v="1"/>
    <n v="2009"/>
    <n v="2009"/>
    <n v="16264119"/>
    <n v="2"/>
    <x v="0"/>
    <s v="I"/>
    <n v="37"/>
    <n v="18.5"/>
    <n v="0"/>
    <n v="130"/>
  </r>
  <r>
    <x v="0"/>
    <x v="1"/>
    <s v="WA"/>
    <x v="1"/>
    <n v="2009"/>
    <n v="2009"/>
    <n v="15400169"/>
    <n v="1"/>
    <x v="1"/>
    <s v="I"/>
    <n v="33"/>
    <n v="33"/>
    <n v="0"/>
    <n v="118"/>
  </r>
  <r>
    <x v="0"/>
    <x v="0"/>
    <s v="WA"/>
    <x v="1"/>
    <n v="2009"/>
    <n v="2009"/>
    <n v="16026609"/>
    <n v="1"/>
    <x v="0"/>
    <s v="I"/>
    <n v="35"/>
    <n v="35"/>
    <n v="0"/>
    <n v="350"/>
  </r>
  <r>
    <x v="0"/>
    <x v="0"/>
    <s v="WA"/>
    <x v="1"/>
    <n v="2009"/>
    <n v="2009"/>
    <n v="15093344"/>
    <n v="2"/>
    <x v="0"/>
    <s v="I"/>
    <n v="60"/>
    <n v="30"/>
    <n v="0"/>
    <n v="277"/>
  </r>
  <r>
    <x v="1"/>
    <x v="0"/>
    <s v="WA"/>
    <x v="1"/>
    <n v="2009"/>
    <n v="2009"/>
    <n v="14590721"/>
    <n v="2"/>
    <x v="0"/>
    <s v="I"/>
    <n v="39"/>
    <n v="19.5"/>
    <n v="0"/>
    <n v="580"/>
  </r>
  <r>
    <x v="0"/>
    <x v="0"/>
    <s v="WA"/>
    <x v="1"/>
    <n v="2009"/>
    <n v="2009"/>
    <n v="14927214"/>
    <n v="1"/>
    <x v="0"/>
    <s v="I"/>
    <n v="29"/>
    <n v="29"/>
    <n v="0"/>
    <n v="232"/>
  </r>
  <r>
    <x v="0"/>
    <x v="1"/>
    <s v="WA"/>
    <x v="1"/>
    <n v="2009"/>
    <n v="2009"/>
    <n v="500140726"/>
    <n v="2"/>
    <x v="1"/>
    <s v="I"/>
    <n v="44"/>
    <n v="22"/>
    <n v="0"/>
    <n v="35"/>
  </r>
  <r>
    <x v="0"/>
    <x v="0"/>
    <s v="WA"/>
    <x v="1"/>
    <n v="2009"/>
    <n v="2009"/>
    <n v="14423136"/>
    <n v="1"/>
    <x v="0"/>
    <s v="I"/>
    <n v="0"/>
    <n v="0"/>
    <n v="0"/>
    <n v="610"/>
  </r>
  <r>
    <x v="0"/>
    <x v="0"/>
    <s v="WA"/>
    <x v="1"/>
    <n v="2009"/>
    <n v="2009"/>
    <n v="14829886"/>
    <n v="1"/>
    <x v="0"/>
    <s v="I"/>
    <n v="11"/>
    <n v="11"/>
    <n v="0"/>
    <n v="50"/>
  </r>
  <r>
    <x v="0"/>
    <x v="1"/>
    <s v="WA"/>
    <x v="1"/>
    <n v="2009"/>
    <n v="2009"/>
    <n v="365040090"/>
    <n v="4"/>
    <x v="1"/>
    <s v="I"/>
    <n v="104"/>
    <n v="26"/>
    <n v="0"/>
    <n v="87"/>
  </r>
  <r>
    <x v="0"/>
    <x v="0"/>
    <s v="WA"/>
    <x v="1"/>
    <n v="2009"/>
    <n v="2009"/>
    <n v="17469003"/>
    <n v="1"/>
    <x v="0"/>
    <s v="I"/>
    <n v="19"/>
    <n v="19"/>
    <n v="0"/>
    <n v="190"/>
  </r>
  <r>
    <x v="0"/>
    <x v="0"/>
    <s v="WA"/>
    <x v="1"/>
    <n v="2009"/>
    <n v="2009"/>
    <n v="398304216"/>
    <n v="1"/>
    <x v="0"/>
    <s v="I"/>
    <n v="1"/>
    <n v="1"/>
    <n v="0"/>
    <n v="10"/>
  </r>
  <r>
    <x v="0"/>
    <x v="0"/>
    <s v="WA"/>
    <x v="1"/>
    <n v="2009"/>
    <n v="2009"/>
    <n v="16466595"/>
    <n v="1"/>
    <x v="0"/>
    <s v="I"/>
    <n v="21"/>
    <n v="21"/>
    <n v="0"/>
    <n v="108"/>
  </r>
  <r>
    <x v="0"/>
    <x v="0"/>
    <s v="WA"/>
    <x v="1"/>
    <n v="2009"/>
    <n v="2009"/>
    <n v="19943867"/>
    <n v="1"/>
    <x v="0"/>
    <s v="I"/>
    <n v="0"/>
    <n v="0"/>
    <n v="0"/>
    <n v="10"/>
  </r>
  <r>
    <x v="0"/>
    <x v="1"/>
    <s v="WA"/>
    <x v="1"/>
    <n v="2009"/>
    <n v="2009"/>
    <n v="500138348"/>
    <n v="3"/>
    <x v="1"/>
    <s v="I"/>
    <n v="85"/>
    <n v="28.333333333333336"/>
    <n v="0"/>
    <n v="139"/>
  </r>
  <r>
    <x v="0"/>
    <x v="0"/>
    <s v="WA"/>
    <x v="1"/>
    <n v="2009"/>
    <n v="2009"/>
    <n v="14411945"/>
    <n v="1"/>
    <x v="0"/>
    <s v="I"/>
    <n v="0"/>
    <n v="0"/>
    <n v="0"/>
    <n v="130"/>
  </r>
  <r>
    <x v="0"/>
    <x v="0"/>
    <s v="WA"/>
    <x v="1"/>
    <n v="2009"/>
    <n v="2009"/>
    <n v="19335402"/>
    <n v="1"/>
    <x v="0"/>
    <s v="I"/>
    <n v="15"/>
    <n v="15"/>
    <n v="0"/>
    <n v="280"/>
  </r>
  <r>
    <x v="0"/>
    <x v="1"/>
    <s v="WA"/>
    <x v="1"/>
    <n v="2009"/>
    <n v="2009"/>
    <n v="500086009"/>
    <n v="1"/>
    <x v="1"/>
    <s v="I"/>
    <n v="21"/>
    <n v="21"/>
    <n v="0"/>
    <n v="1"/>
  </r>
  <r>
    <x v="0"/>
    <x v="0"/>
    <s v="WA"/>
    <x v="1"/>
    <n v="2009"/>
    <n v="2009"/>
    <n v="19279329"/>
    <n v="1"/>
    <x v="0"/>
    <s v="I"/>
    <n v="0"/>
    <n v="0"/>
    <n v="0"/>
    <n v="40"/>
  </r>
  <r>
    <x v="0"/>
    <x v="0"/>
    <s v="WA"/>
    <x v="1"/>
    <n v="2009"/>
    <n v="2009"/>
    <n v="19607522"/>
    <n v="1"/>
    <x v="0"/>
    <s v="I"/>
    <n v="31"/>
    <n v="31"/>
    <n v="0"/>
    <n v="530"/>
  </r>
  <r>
    <x v="0"/>
    <x v="0"/>
    <s v="WA"/>
    <x v="1"/>
    <n v="2009"/>
    <n v="2009"/>
    <n v="500228287"/>
    <n v="3"/>
    <x v="0"/>
    <s v="I"/>
    <n v="67"/>
    <n v="22.333333333333332"/>
    <n v="0"/>
    <n v="454"/>
  </r>
  <r>
    <x v="0"/>
    <x v="1"/>
    <s v="WA"/>
    <x v="1"/>
    <n v="2009"/>
    <n v="2009"/>
    <n v="500007302"/>
    <n v="1"/>
    <x v="1"/>
    <s v="I"/>
    <n v="0"/>
    <n v="0"/>
    <n v="0"/>
    <n v="7"/>
  </r>
  <r>
    <x v="0"/>
    <x v="0"/>
    <s v="WA"/>
    <x v="1"/>
    <n v="2009"/>
    <n v="2009"/>
    <n v="500232849"/>
    <n v="1"/>
    <x v="0"/>
    <s v="I"/>
    <n v="2"/>
    <n v="2"/>
    <n v="0"/>
    <n v="14"/>
  </r>
  <r>
    <x v="0"/>
    <x v="1"/>
    <s v="WA"/>
    <x v="1"/>
    <n v="2009"/>
    <n v="2009"/>
    <n v="16843726"/>
    <n v="1"/>
    <x v="1"/>
    <s v="I"/>
    <n v="15"/>
    <n v="15"/>
    <n v="0"/>
    <n v="37"/>
  </r>
  <r>
    <x v="0"/>
    <x v="1"/>
    <s v="WA"/>
    <x v="1"/>
    <n v="2009"/>
    <n v="2009"/>
    <n v="500252535"/>
    <n v="1"/>
    <x v="1"/>
    <s v="I"/>
    <n v="31"/>
    <n v="31"/>
    <n v="0"/>
    <n v="44"/>
  </r>
  <r>
    <x v="0"/>
    <x v="0"/>
    <s v="WA"/>
    <x v="1"/>
    <n v="2009"/>
    <n v="2009"/>
    <n v="19022833"/>
    <n v="2"/>
    <x v="0"/>
    <s v="I"/>
    <n v="58"/>
    <n v="29"/>
    <n v="0"/>
    <n v="41"/>
  </r>
  <r>
    <x v="0"/>
    <x v="0"/>
    <s v="WA"/>
    <x v="1"/>
    <n v="2009"/>
    <n v="2009"/>
    <n v="18910646"/>
    <n v="1"/>
    <x v="0"/>
    <s v="I"/>
    <n v="7"/>
    <n v="7"/>
    <n v="0"/>
    <n v="450"/>
  </r>
  <r>
    <x v="0"/>
    <x v="1"/>
    <s v="WA"/>
    <x v="1"/>
    <n v="2009"/>
    <n v="2009"/>
    <n v="18858729"/>
    <n v="1"/>
    <x v="1"/>
    <s v="I"/>
    <n v="21"/>
    <n v="21"/>
    <n v="0"/>
    <n v="44"/>
  </r>
  <r>
    <x v="0"/>
    <x v="1"/>
    <s v="WA"/>
    <x v="1"/>
    <n v="2009"/>
    <n v="2009"/>
    <n v="500224194"/>
    <n v="1"/>
    <x v="1"/>
    <s v="I"/>
    <n v="0"/>
    <n v="0"/>
    <n v="0"/>
    <n v="4"/>
  </r>
  <r>
    <x v="0"/>
    <x v="0"/>
    <s v="WA"/>
    <x v="1"/>
    <n v="2009"/>
    <n v="2009"/>
    <n v="500186124"/>
    <n v="1"/>
    <x v="0"/>
    <s v="I"/>
    <n v="6"/>
    <n v="6"/>
    <n v="0"/>
    <n v="45"/>
  </r>
  <r>
    <x v="0"/>
    <x v="1"/>
    <s v="WA"/>
    <x v="1"/>
    <n v="2009"/>
    <n v="2009"/>
    <n v="500163721"/>
    <n v="1"/>
    <x v="1"/>
    <s v="I"/>
    <n v="0"/>
    <n v="0"/>
    <n v="0"/>
    <n v="3"/>
  </r>
  <r>
    <x v="0"/>
    <x v="1"/>
    <s v="WA"/>
    <x v="1"/>
    <n v="2009"/>
    <n v="2009"/>
    <n v="15746415"/>
    <n v="1"/>
    <x v="1"/>
    <s v="I"/>
    <n v="9"/>
    <n v="9"/>
    <n v="0"/>
    <n v="6"/>
  </r>
  <r>
    <x v="0"/>
    <x v="1"/>
    <s v="WA"/>
    <x v="1"/>
    <n v="2009"/>
    <n v="2009"/>
    <n v="18613907"/>
    <n v="1"/>
    <x v="1"/>
    <s v="I"/>
    <n v="0"/>
    <n v="0"/>
    <n v="0"/>
    <n v="1"/>
  </r>
  <r>
    <x v="0"/>
    <x v="1"/>
    <s v="WA"/>
    <x v="1"/>
    <n v="2009"/>
    <n v="2009"/>
    <n v="388627215"/>
    <n v="1"/>
    <x v="1"/>
    <s v="I"/>
    <n v="6"/>
    <n v="6"/>
    <n v="0"/>
    <n v="24"/>
  </r>
  <r>
    <x v="0"/>
    <x v="1"/>
    <s v="WA"/>
    <x v="1"/>
    <n v="2009"/>
    <n v="2009"/>
    <n v="15593090"/>
    <n v="1"/>
    <x v="1"/>
    <s v="I"/>
    <n v="13"/>
    <n v="13"/>
    <n v="0"/>
    <n v="4"/>
  </r>
  <r>
    <x v="0"/>
    <x v="0"/>
    <s v="WA"/>
    <x v="1"/>
    <n v="2009"/>
    <n v="2009"/>
    <n v="18099917"/>
    <n v="1"/>
    <x v="0"/>
    <s v="I"/>
    <n v="2"/>
    <n v="2"/>
    <n v="0"/>
    <n v="140"/>
  </r>
  <r>
    <x v="0"/>
    <x v="0"/>
    <s v="WA"/>
    <x v="1"/>
    <n v="2009"/>
    <n v="2009"/>
    <n v="16520248"/>
    <n v="1"/>
    <x v="0"/>
    <s v="I"/>
    <n v="101"/>
    <n v="101"/>
    <n v="0"/>
    <n v="909"/>
  </r>
  <r>
    <x v="0"/>
    <x v="1"/>
    <s v="WA"/>
    <x v="1"/>
    <n v="2009"/>
    <n v="2009"/>
    <n v="16318117"/>
    <n v="1"/>
    <x v="1"/>
    <s v="I"/>
    <n v="29"/>
    <n v="29"/>
    <n v="0"/>
    <n v="109"/>
  </r>
  <r>
    <x v="0"/>
    <x v="0"/>
    <s v="WA"/>
    <x v="1"/>
    <n v="2009"/>
    <n v="2009"/>
    <n v="16296857"/>
    <n v="1"/>
    <x v="0"/>
    <s v="I"/>
    <n v="8"/>
    <n v="8"/>
    <n v="0"/>
    <n v="10"/>
  </r>
  <r>
    <x v="0"/>
    <x v="0"/>
    <s v="WA"/>
    <x v="1"/>
    <n v="2009"/>
    <n v="2009"/>
    <n v="15987204"/>
    <n v="3"/>
    <x v="0"/>
    <s v="I"/>
    <n v="59"/>
    <n v="19.666666666666664"/>
    <n v="0"/>
    <n v="170"/>
  </r>
  <r>
    <x v="0"/>
    <x v="0"/>
    <s v="WA"/>
    <x v="1"/>
    <n v="2009"/>
    <n v="2009"/>
    <n v="16502207"/>
    <n v="1"/>
    <x v="0"/>
    <s v="I"/>
    <n v="29"/>
    <n v="29"/>
    <n v="0"/>
    <n v="120"/>
  </r>
  <r>
    <x v="0"/>
    <x v="1"/>
    <s v="WA"/>
    <x v="1"/>
    <n v="2009"/>
    <n v="2009"/>
    <n v="500194420"/>
    <n v="5"/>
    <x v="1"/>
    <s v="I"/>
    <n v="130"/>
    <n v="26"/>
    <n v="0"/>
    <n v="28"/>
  </r>
  <r>
    <x v="0"/>
    <x v="1"/>
    <s v="WA"/>
    <x v="1"/>
    <n v="2009"/>
    <n v="2009"/>
    <n v="500058415"/>
    <n v="1"/>
    <x v="1"/>
    <s v="I"/>
    <n v="15"/>
    <n v="15"/>
    <n v="0"/>
    <n v="10"/>
  </r>
  <r>
    <x v="0"/>
    <x v="0"/>
    <s v="WA"/>
    <x v="1"/>
    <n v="2009"/>
    <n v="2009"/>
    <n v="14843638"/>
    <n v="1"/>
    <x v="0"/>
    <s v="I"/>
    <n v="0"/>
    <n v="0"/>
    <n v="0"/>
    <n v="10"/>
  </r>
  <r>
    <x v="0"/>
    <x v="1"/>
    <s v="WA"/>
    <x v="1"/>
    <n v="2009"/>
    <n v="2009"/>
    <n v="14856573"/>
    <n v="4"/>
    <x v="1"/>
    <s v="I"/>
    <n v="121"/>
    <n v="30.25"/>
    <n v="0"/>
    <n v="20"/>
  </r>
  <r>
    <x v="0"/>
    <x v="0"/>
    <s v="WA"/>
    <x v="1"/>
    <n v="2009"/>
    <n v="2009"/>
    <n v="14662895"/>
    <n v="3"/>
    <x v="0"/>
    <s v="I"/>
    <n v="76"/>
    <n v="25.333333333333336"/>
    <n v="0"/>
    <n v="580"/>
  </r>
  <r>
    <x v="0"/>
    <x v="1"/>
    <s v="WA"/>
    <x v="1"/>
    <n v="2009"/>
    <n v="2009"/>
    <n v="13974392"/>
    <n v="2"/>
    <x v="1"/>
    <s v="I"/>
    <n v="58"/>
    <n v="29"/>
    <n v="0"/>
    <n v="14"/>
  </r>
  <r>
    <x v="0"/>
    <x v="0"/>
    <s v="WA"/>
    <x v="1"/>
    <n v="2009"/>
    <n v="2009"/>
    <n v="14173560"/>
    <n v="1"/>
    <x v="0"/>
    <s v="I"/>
    <n v="0"/>
    <n v="0"/>
    <n v="0"/>
    <n v="280"/>
  </r>
  <r>
    <x v="1"/>
    <x v="1"/>
    <s v="WA"/>
    <x v="1"/>
    <n v="2009"/>
    <n v="2009"/>
    <n v="16758054"/>
    <n v="3"/>
    <x v="1"/>
    <s v="I"/>
    <n v="90"/>
    <n v="30"/>
    <n v="0"/>
    <n v="21"/>
  </r>
  <r>
    <x v="1"/>
    <x v="1"/>
    <s v="WA"/>
    <x v="1"/>
    <n v="2009"/>
    <n v="2009"/>
    <n v="19881102"/>
    <n v="1"/>
    <x v="1"/>
    <s v="I"/>
    <n v="28"/>
    <n v="28"/>
    <n v="0"/>
    <n v="6"/>
  </r>
  <r>
    <x v="0"/>
    <x v="0"/>
    <s v="WA"/>
    <x v="1"/>
    <n v="2009"/>
    <n v="2009"/>
    <n v="19930180"/>
    <n v="1"/>
    <x v="0"/>
    <s v="I"/>
    <n v="29"/>
    <n v="29"/>
    <n v="0"/>
    <n v="10"/>
  </r>
  <r>
    <x v="0"/>
    <x v="1"/>
    <s v="WA"/>
    <x v="1"/>
    <n v="2009"/>
    <n v="2009"/>
    <n v="19949921"/>
    <n v="1"/>
    <x v="1"/>
    <s v="I"/>
    <n v="0"/>
    <n v="0"/>
    <n v="0"/>
    <n v="29"/>
  </r>
  <r>
    <x v="0"/>
    <x v="1"/>
    <s v="WA"/>
    <x v="1"/>
    <n v="2009"/>
    <n v="2009"/>
    <n v="16446089"/>
    <n v="5"/>
    <x v="1"/>
    <s v="I"/>
    <n v="134"/>
    <n v="26.8"/>
    <n v="0"/>
    <n v="18"/>
  </r>
  <r>
    <x v="0"/>
    <x v="1"/>
    <s v="WA"/>
    <x v="1"/>
    <n v="2009"/>
    <n v="2009"/>
    <n v="500119120"/>
    <n v="1"/>
    <x v="1"/>
    <s v="I"/>
    <n v="31"/>
    <n v="31"/>
    <n v="0"/>
    <n v="1"/>
  </r>
  <r>
    <x v="0"/>
    <x v="0"/>
    <s v="WA"/>
    <x v="1"/>
    <n v="2009"/>
    <n v="2009"/>
    <n v="18983237"/>
    <n v="2"/>
    <x v="0"/>
    <s v="I"/>
    <n v="59"/>
    <n v="29.5"/>
    <n v="0"/>
    <n v="9000"/>
  </r>
  <r>
    <x v="0"/>
    <x v="0"/>
    <s v="WA"/>
    <x v="1"/>
    <n v="2009"/>
    <n v="2009"/>
    <n v="500033649"/>
    <n v="1"/>
    <x v="0"/>
    <s v="I"/>
    <n v="1"/>
    <n v="1"/>
    <n v="0"/>
    <n v="22"/>
  </r>
  <r>
    <x v="0"/>
    <x v="0"/>
    <s v="WA"/>
    <x v="1"/>
    <n v="2009"/>
    <n v="2009"/>
    <n v="18115069"/>
    <n v="1"/>
    <x v="0"/>
    <s v="I"/>
    <n v="0"/>
    <n v="0"/>
    <n v="0"/>
    <n v="8"/>
  </r>
  <r>
    <x v="0"/>
    <x v="0"/>
    <s v="WA"/>
    <x v="1"/>
    <n v="2009"/>
    <n v="2009"/>
    <n v="500101563"/>
    <n v="1"/>
    <x v="0"/>
    <s v="I"/>
    <n v="12"/>
    <n v="12"/>
    <n v="0"/>
    <n v="70"/>
  </r>
  <r>
    <x v="0"/>
    <x v="1"/>
    <s v="WA"/>
    <x v="1"/>
    <n v="2009"/>
    <n v="2009"/>
    <n v="19011057"/>
    <n v="1"/>
    <x v="1"/>
    <s v="I"/>
    <n v="0"/>
    <n v="0"/>
    <n v="0"/>
    <n v="6"/>
  </r>
  <r>
    <x v="0"/>
    <x v="0"/>
    <s v="WA"/>
    <x v="1"/>
    <n v="2009"/>
    <n v="2009"/>
    <n v="500227844"/>
    <n v="1"/>
    <x v="0"/>
    <s v="I"/>
    <n v="0"/>
    <n v="0"/>
    <n v="0"/>
    <n v="6"/>
  </r>
  <r>
    <x v="0"/>
    <x v="0"/>
    <s v="WA"/>
    <x v="1"/>
    <n v="2009"/>
    <n v="2009"/>
    <n v="18669072"/>
    <n v="1"/>
    <x v="0"/>
    <s v="I"/>
    <n v="0"/>
    <n v="0"/>
    <n v="0"/>
    <n v="380"/>
  </r>
  <r>
    <x v="0"/>
    <x v="1"/>
    <s v="WA"/>
    <x v="1"/>
    <n v="2009"/>
    <n v="2009"/>
    <n v="500049779"/>
    <n v="1"/>
    <x v="1"/>
    <s v="I"/>
    <n v="7"/>
    <n v="7"/>
    <n v="0"/>
    <n v="8"/>
  </r>
  <r>
    <x v="0"/>
    <x v="1"/>
    <s v="WA"/>
    <x v="1"/>
    <n v="2009"/>
    <n v="2009"/>
    <n v="500115146"/>
    <n v="1"/>
    <x v="1"/>
    <s v="I"/>
    <n v="29"/>
    <n v="29"/>
    <n v="0"/>
    <n v="1"/>
  </r>
  <r>
    <x v="0"/>
    <x v="0"/>
    <s v="WA"/>
    <x v="1"/>
    <n v="2009"/>
    <n v="2009"/>
    <n v="446345884"/>
    <n v="1"/>
    <x v="0"/>
    <s v="I"/>
    <n v="0"/>
    <n v="0"/>
    <n v="0"/>
    <n v="167"/>
  </r>
  <r>
    <x v="0"/>
    <x v="1"/>
    <s v="WA"/>
    <x v="1"/>
    <n v="2009"/>
    <n v="2009"/>
    <n v="500080770"/>
    <n v="1"/>
    <x v="1"/>
    <s v="I"/>
    <n v="28"/>
    <n v="28"/>
    <n v="0"/>
    <n v="11"/>
  </r>
  <r>
    <x v="0"/>
    <x v="1"/>
    <s v="WA"/>
    <x v="1"/>
    <n v="2009"/>
    <n v="2009"/>
    <n v="431654469"/>
    <n v="1"/>
    <x v="1"/>
    <s v="I"/>
    <n v="30"/>
    <n v="30"/>
    <n v="0"/>
    <n v="42"/>
  </r>
  <r>
    <x v="0"/>
    <x v="0"/>
    <s v="WA"/>
    <x v="1"/>
    <n v="2009"/>
    <n v="2009"/>
    <n v="17691736"/>
    <n v="1"/>
    <x v="0"/>
    <s v="I"/>
    <n v="30"/>
    <n v="30"/>
    <n v="0"/>
    <n v="20"/>
  </r>
  <r>
    <x v="0"/>
    <x v="0"/>
    <s v="WA"/>
    <x v="1"/>
    <n v="2009"/>
    <n v="2009"/>
    <n v="446351412"/>
    <n v="1"/>
    <x v="0"/>
    <s v="I"/>
    <n v="4"/>
    <n v="4"/>
    <n v="0"/>
    <n v="21"/>
  </r>
  <r>
    <x v="0"/>
    <x v="0"/>
    <s v="WA"/>
    <x v="1"/>
    <n v="2009"/>
    <n v="2009"/>
    <n v="17492092"/>
    <n v="1"/>
    <x v="0"/>
    <s v="I"/>
    <n v="0"/>
    <n v="0"/>
    <n v="0"/>
    <n v="50"/>
  </r>
  <r>
    <x v="0"/>
    <x v="0"/>
    <s v="WA"/>
    <x v="1"/>
    <n v="2009"/>
    <n v="2009"/>
    <n v="500221475"/>
    <n v="1"/>
    <x v="0"/>
    <s v="I"/>
    <n v="0"/>
    <n v="0"/>
    <n v="0"/>
    <n v="531"/>
  </r>
  <r>
    <x v="0"/>
    <x v="1"/>
    <s v="WA"/>
    <x v="1"/>
    <n v="2009"/>
    <n v="2009"/>
    <n v="16845035"/>
    <n v="3"/>
    <x v="1"/>
    <s v="I"/>
    <n v="75"/>
    <n v="25"/>
    <n v="0"/>
    <n v="31"/>
  </r>
  <r>
    <x v="0"/>
    <x v="1"/>
    <s v="WA"/>
    <x v="1"/>
    <n v="2009"/>
    <n v="2009"/>
    <n v="500062611"/>
    <n v="1"/>
    <x v="1"/>
    <s v="I"/>
    <n v="14"/>
    <n v="14"/>
    <n v="0"/>
    <n v="2"/>
  </r>
  <r>
    <x v="0"/>
    <x v="0"/>
    <s v="WA"/>
    <x v="1"/>
    <n v="2009"/>
    <n v="2009"/>
    <n v="16331116"/>
    <n v="1"/>
    <x v="0"/>
    <s v="I"/>
    <n v="19"/>
    <n v="19"/>
    <n v="0"/>
    <n v="810"/>
  </r>
  <r>
    <x v="0"/>
    <x v="0"/>
    <s v="WA"/>
    <x v="1"/>
    <n v="2009"/>
    <n v="2009"/>
    <n v="500248968"/>
    <n v="1"/>
    <x v="0"/>
    <s v="I"/>
    <n v="0"/>
    <n v="0"/>
    <n v="0"/>
    <n v="156"/>
  </r>
  <r>
    <x v="0"/>
    <x v="1"/>
    <s v="WA"/>
    <x v="1"/>
    <n v="2009"/>
    <n v="2009"/>
    <n v="15188075"/>
    <n v="2"/>
    <x v="1"/>
    <s v="I"/>
    <n v="45"/>
    <n v="22.5"/>
    <n v="0"/>
    <n v="20"/>
  </r>
  <r>
    <x v="0"/>
    <x v="0"/>
    <s v="WA"/>
    <x v="1"/>
    <n v="2009"/>
    <n v="2009"/>
    <n v="15009173"/>
    <n v="1"/>
    <x v="0"/>
    <s v="I"/>
    <n v="9"/>
    <n v="9"/>
    <n v="0"/>
    <n v="10"/>
  </r>
  <r>
    <x v="1"/>
    <x v="0"/>
    <s v="WA"/>
    <x v="1"/>
    <n v="2009"/>
    <n v="2009"/>
    <n v="16119292"/>
    <n v="1"/>
    <x v="0"/>
    <s v="I"/>
    <n v="13"/>
    <n v="13"/>
    <n v="0"/>
    <n v="50"/>
  </r>
  <r>
    <x v="0"/>
    <x v="0"/>
    <s v="WA"/>
    <x v="1"/>
    <n v="2009"/>
    <n v="2009"/>
    <n v="16503216"/>
    <n v="8"/>
    <x v="0"/>
    <s v="I"/>
    <n v="209"/>
    <n v="26.125"/>
    <n v="0"/>
    <n v="410"/>
  </r>
  <r>
    <x v="0"/>
    <x v="0"/>
    <s v="WA"/>
    <x v="1"/>
    <n v="2009"/>
    <n v="2009"/>
    <n v="14119217"/>
    <n v="1"/>
    <x v="0"/>
    <s v="I"/>
    <n v="14"/>
    <n v="14"/>
    <n v="0"/>
    <n v="10"/>
  </r>
  <r>
    <x v="1"/>
    <x v="0"/>
    <s v="WA"/>
    <x v="1"/>
    <n v="2009"/>
    <n v="2010"/>
    <n v="19962524"/>
    <n v="6"/>
    <x v="2"/>
    <s v="I"/>
    <n v="181"/>
    <n v="30.166666666666668"/>
    <n v="0"/>
    <n v="5621"/>
  </r>
  <r>
    <x v="0"/>
    <x v="1"/>
    <s v="WA"/>
    <x v="1"/>
    <n v="2009"/>
    <n v="2009"/>
    <n v="422064077"/>
    <n v="1"/>
    <x v="1"/>
    <s v="I"/>
    <n v="0"/>
    <n v="0"/>
    <n v="0"/>
    <n v="9"/>
  </r>
  <r>
    <x v="0"/>
    <x v="0"/>
    <s v="WA"/>
    <x v="1"/>
    <n v="2009"/>
    <n v="2009"/>
    <n v="500066796"/>
    <n v="1"/>
    <x v="0"/>
    <s v="I"/>
    <n v="0"/>
    <n v="0"/>
    <n v="0"/>
    <n v="98"/>
  </r>
  <r>
    <x v="0"/>
    <x v="0"/>
    <s v="WA"/>
    <x v="1"/>
    <n v="2009"/>
    <n v="2009"/>
    <n v="14331373"/>
    <n v="2"/>
    <x v="0"/>
    <s v="I"/>
    <n v="38"/>
    <n v="19"/>
    <n v="0"/>
    <n v="480"/>
  </r>
  <r>
    <x v="0"/>
    <x v="0"/>
    <s v="WA"/>
    <x v="1"/>
    <n v="2009"/>
    <n v="2009"/>
    <n v="446343728"/>
    <n v="1"/>
    <x v="0"/>
    <s v="I"/>
    <n v="4"/>
    <n v="4"/>
    <n v="0"/>
    <n v="37"/>
  </r>
  <r>
    <x v="0"/>
    <x v="0"/>
    <s v="WA"/>
    <x v="1"/>
    <n v="2009"/>
    <n v="2009"/>
    <n v="14030175"/>
    <n v="1"/>
    <x v="0"/>
    <s v="I"/>
    <n v="0"/>
    <n v="0"/>
    <n v="0"/>
    <n v="10"/>
  </r>
  <r>
    <x v="0"/>
    <x v="1"/>
    <s v="WA"/>
    <x v="1"/>
    <n v="2009"/>
    <n v="2009"/>
    <n v="19911902"/>
    <n v="1"/>
    <x v="1"/>
    <s v="I"/>
    <n v="9"/>
    <n v="9"/>
    <n v="0"/>
    <n v="4"/>
  </r>
  <r>
    <x v="0"/>
    <x v="0"/>
    <s v="WA"/>
    <x v="1"/>
    <n v="2009"/>
    <n v="2009"/>
    <n v="19595791"/>
    <n v="1"/>
    <x v="0"/>
    <s v="I"/>
    <n v="3"/>
    <n v="3"/>
    <n v="0"/>
    <n v="30"/>
  </r>
  <r>
    <x v="0"/>
    <x v="0"/>
    <s v="WA"/>
    <x v="1"/>
    <n v="2009"/>
    <n v="2009"/>
    <n v="440812840"/>
    <n v="1"/>
    <x v="0"/>
    <s v="I"/>
    <n v="16"/>
    <n v="16"/>
    <n v="0"/>
    <n v="41"/>
  </r>
  <r>
    <x v="0"/>
    <x v="1"/>
    <s v="WA"/>
    <x v="1"/>
    <n v="2009"/>
    <n v="2009"/>
    <n v="19603046"/>
    <n v="5"/>
    <x v="1"/>
    <s v="I"/>
    <n v="138"/>
    <n v="27.6"/>
    <n v="0"/>
    <n v="31"/>
  </r>
  <r>
    <x v="0"/>
    <x v="0"/>
    <s v="WA"/>
    <x v="1"/>
    <n v="2009"/>
    <n v="2009"/>
    <n v="18351231"/>
    <n v="1"/>
    <x v="0"/>
    <s v="I"/>
    <n v="3"/>
    <n v="3"/>
    <n v="0"/>
    <n v="31"/>
  </r>
  <r>
    <x v="0"/>
    <x v="1"/>
    <s v="WA"/>
    <x v="1"/>
    <n v="2009"/>
    <n v="2009"/>
    <n v="19704952"/>
    <n v="4"/>
    <x v="1"/>
    <s v="I"/>
    <n v="120"/>
    <n v="30"/>
    <n v="0"/>
    <n v="19"/>
  </r>
  <r>
    <x v="0"/>
    <x v="0"/>
    <s v="WA"/>
    <x v="1"/>
    <n v="2009"/>
    <n v="2009"/>
    <n v="19772326"/>
    <n v="3"/>
    <x v="0"/>
    <s v="I"/>
    <n v="67"/>
    <n v="22.333333333333332"/>
    <n v="0"/>
    <n v="123"/>
  </r>
  <r>
    <x v="0"/>
    <x v="0"/>
    <s v="WA"/>
    <x v="1"/>
    <n v="2009"/>
    <n v="2009"/>
    <n v="19664626"/>
    <n v="1"/>
    <x v="0"/>
    <s v="I"/>
    <n v="1"/>
    <n v="1"/>
    <n v="0"/>
    <n v="4"/>
  </r>
  <r>
    <x v="0"/>
    <x v="1"/>
    <s v="WA"/>
    <x v="1"/>
    <n v="2009"/>
    <n v="2009"/>
    <n v="500009591"/>
    <n v="5"/>
    <x v="1"/>
    <s v="I"/>
    <n v="134"/>
    <n v="26.8"/>
    <n v="0"/>
    <n v="20"/>
  </r>
  <r>
    <x v="0"/>
    <x v="0"/>
    <s v="WA"/>
    <x v="1"/>
    <n v="2009"/>
    <n v="2009"/>
    <n v="19952180"/>
    <n v="1"/>
    <x v="0"/>
    <s v="I"/>
    <n v="18"/>
    <n v="18"/>
    <n v="0"/>
    <n v="40"/>
  </r>
  <r>
    <x v="0"/>
    <x v="0"/>
    <s v="WA"/>
    <x v="1"/>
    <n v="2009"/>
    <n v="2009"/>
    <n v="500230036"/>
    <n v="2"/>
    <x v="0"/>
    <s v="I"/>
    <n v="57"/>
    <n v="28.5"/>
    <n v="0"/>
    <n v="570"/>
  </r>
  <r>
    <x v="0"/>
    <x v="1"/>
    <s v="WA"/>
    <x v="1"/>
    <n v="2009"/>
    <n v="2009"/>
    <n v="500172990"/>
    <n v="1"/>
    <x v="1"/>
    <s v="I"/>
    <n v="0"/>
    <n v="0"/>
    <n v="0"/>
    <n v="3"/>
  </r>
  <r>
    <x v="0"/>
    <x v="0"/>
    <s v="WA"/>
    <x v="1"/>
    <n v="2009"/>
    <n v="2009"/>
    <n v="19932835"/>
    <n v="1"/>
    <x v="0"/>
    <s v="I"/>
    <n v="0"/>
    <n v="0"/>
    <n v="0"/>
    <n v="10"/>
  </r>
  <r>
    <x v="0"/>
    <x v="1"/>
    <s v="WA"/>
    <x v="1"/>
    <n v="2009"/>
    <n v="2009"/>
    <n v="500218858"/>
    <n v="1"/>
    <x v="1"/>
    <s v="I"/>
    <n v="0"/>
    <n v="0"/>
    <n v="0"/>
    <n v="1"/>
  </r>
  <r>
    <x v="0"/>
    <x v="0"/>
    <s v="WA"/>
    <x v="1"/>
    <n v="2009"/>
    <n v="2009"/>
    <n v="19227428"/>
    <n v="2"/>
    <x v="0"/>
    <s v="I"/>
    <n v="50"/>
    <n v="25"/>
    <n v="0"/>
    <n v="255"/>
  </r>
  <r>
    <x v="0"/>
    <x v="0"/>
    <s v="WA"/>
    <x v="1"/>
    <n v="2009"/>
    <n v="2009"/>
    <n v="17921482"/>
    <n v="1"/>
    <x v="0"/>
    <s v="I"/>
    <n v="8"/>
    <n v="8"/>
    <n v="0"/>
    <n v="544"/>
  </r>
  <r>
    <x v="0"/>
    <x v="0"/>
    <s v="WA"/>
    <x v="1"/>
    <n v="2009"/>
    <n v="2009"/>
    <n v="18409647"/>
    <n v="1"/>
    <x v="0"/>
    <s v="I"/>
    <n v="0"/>
    <n v="0"/>
    <n v="0"/>
    <n v="20"/>
  </r>
  <r>
    <x v="0"/>
    <x v="0"/>
    <s v="WA"/>
    <x v="1"/>
    <n v="2009"/>
    <n v="2009"/>
    <n v="18640364"/>
    <n v="1"/>
    <x v="0"/>
    <s v="I"/>
    <n v="0"/>
    <n v="0"/>
    <n v="0"/>
    <n v="70"/>
  </r>
  <r>
    <x v="0"/>
    <x v="0"/>
    <s v="WA"/>
    <x v="1"/>
    <n v="2009"/>
    <n v="2009"/>
    <n v="424915221"/>
    <n v="1"/>
    <x v="0"/>
    <s v="I"/>
    <n v="35"/>
    <n v="35"/>
    <n v="0"/>
    <n v="654"/>
  </r>
  <r>
    <x v="0"/>
    <x v="0"/>
    <s v="WA"/>
    <x v="1"/>
    <n v="2009"/>
    <n v="2009"/>
    <n v="19136154"/>
    <n v="1"/>
    <x v="0"/>
    <s v="I"/>
    <n v="0"/>
    <n v="0"/>
    <n v="0"/>
    <n v="10"/>
  </r>
  <r>
    <x v="0"/>
    <x v="1"/>
    <s v="WA"/>
    <x v="1"/>
    <n v="2009"/>
    <n v="2009"/>
    <n v="500023056"/>
    <n v="2"/>
    <x v="1"/>
    <s v="I"/>
    <n v="52"/>
    <n v="26"/>
    <n v="0"/>
    <n v="6"/>
  </r>
  <r>
    <x v="1"/>
    <x v="1"/>
    <s v="WA"/>
    <x v="1"/>
    <n v="2009"/>
    <n v="2009"/>
    <n v="15878383"/>
    <n v="1"/>
    <x v="1"/>
    <s v="I"/>
    <n v="20"/>
    <n v="20"/>
    <n v="0"/>
    <n v="10"/>
  </r>
  <r>
    <x v="0"/>
    <x v="1"/>
    <s v="WA"/>
    <x v="1"/>
    <n v="2009"/>
    <n v="2009"/>
    <n v="15343028"/>
    <n v="2"/>
    <x v="1"/>
    <s v="I"/>
    <n v="53"/>
    <n v="26.5"/>
    <n v="0"/>
    <n v="4"/>
  </r>
  <r>
    <x v="0"/>
    <x v="0"/>
    <s v="WA"/>
    <x v="1"/>
    <n v="2009"/>
    <n v="2009"/>
    <n v="16419626"/>
    <n v="2"/>
    <x v="0"/>
    <s v="I"/>
    <n v="55"/>
    <n v="27.5"/>
    <n v="0"/>
    <n v="160"/>
  </r>
  <r>
    <x v="0"/>
    <x v="1"/>
    <s v="WA"/>
    <x v="1"/>
    <n v="2009"/>
    <n v="2009"/>
    <n v="500243660"/>
    <n v="1"/>
    <x v="1"/>
    <s v="I"/>
    <n v="11"/>
    <n v="11"/>
    <n v="0"/>
    <n v="1"/>
  </r>
  <r>
    <x v="0"/>
    <x v="1"/>
    <s v="WA"/>
    <x v="1"/>
    <n v="2009"/>
    <n v="2009"/>
    <n v="17825792"/>
    <n v="1"/>
    <x v="1"/>
    <s v="I"/>
    <n v="16"/>
    <n v="16"/>
    <n v="0"/>
    <n v="5"/>
  </r>
  <r>
    <x v="0"/>
    <x v="0"/>
    <s v="WA"/>
    <x v="1"/>
    <n v="2009"/>
    <n v="2009"/>
    <n v="18025679"/>
    <n v="1"/>
    <x v="0"/>
    <s v="I"/>
    <n v="7"/>
    <n v="7"/>
    <n v="0"/>
    <n v="4"/>
  </r>
  <r>
    <x v="0"/>
    <x v="1"/>
    <s v="WA"/>
    <x v="1"/>
    <n v="2009"/>
    <n v="2009"/>
    <n v="18087304"/>
    <n v="2"/>
    <x v="1"/>
    <s v="I"/>
    <n v="36"/>
    <n v="18"/>
    <n v="0"/>
    <n v="37"/>
  </r>
  <r>
    <x v="0"/>
    <x v="0"/>
    <s v="WA"/>
    <x v="1"/>
    <n v="2009"/>
    <n v="2009"/>
    <n v="17691758"/>
    <n v="6"/>
    <x v="0"/>
    <s v="I"/>
    <n v="165"/>
    <n v="27.5"/>
    <n v="0"/>
    <n v="450"/>
  </r>
  <r>
    <x v="0"/>
    <x v="1"/>
    <s v="WA"/>
    <x v="1"/>
    <n v="2009"/>
    <n v="2009"/>
    <n v="500009347"/>
    <n v="1"/>
    <x v="1"/>
    <s v="I"/>
    <n v="33"/>
    <n v="33"/>
    <n v="0"/>
    <n v="1"/>
  </r>
  <r>
    <x v="0"/>
    <x v="1"/>
    <s v="WA"/>
    <x v="1"/>
    <n v="2009"/>
    <n v="2009"/>
    <n v="500215872"/>
    <n v="1"/>
    <x v="1"/>
    <s v="I"/>
    <n v="3"/>
    <n v="3"/>
    <n v="0"/>
    <n v="3"/>
  </r>
  <r>
    <x v="0"/>
    <x v="1"/>
    <s v="WA"/>
    <x v="1"/>
    <n v="2009"/>
    <n v="2009"/>
    <n v="16536941"/>
    <n v="5"/>
    <x v="1"/>
    <s v="I"/>
    <n v="123"/>
    <n v="24.6"/>
    <n v="0"/>
    <n v="14"/>
  </r>
  <r>
    <x v="0"/>
    <x v="1"/>
    <s v="WA"/>
    <x v="1"/>
    <n v="2009"/>
    <n v="2009"/>
    <n v="15914334"/>
    <n v="1"/>
    <x v="1"/>
    <s v="I"/>
    <n v="30"/>
    <n v="30"/>
    <n v="0"/>
    <n v="1"/>
  </r>
  <r>
    <x v="0"/>
    <x v="1"/>
    <s v="WA"/>
    <x v="1"/>
    <n v="2009"/>
    <n v="2009"/>
    <n v="500001989"/>
    <n v="1"/>
    <x v="1"/>
    <s v="I"/>
    <n v="30"/>
    <n v="30"/>
    <n v="0"/>
    <n v="1"/>
  </r>
  <r>
    <x v="0"/>
    <x v="0"/>
    <s v="WA"/>
    <x v="1"/>
    <n v="2009"/>
    <n v="2009"/>
    <n v="15951755"/>
    <n v="4"/>
    <x v="0"/>
    <s v="I"/>
    <n v="122"/>
    <n v="30.5"/>
    <n v="0"/>
    <n v="360"/>
  </r>
  <r>
    <x v="0"/>
    <x v="1"/>
    <s v="WA"/>
    <x v="1"/>
    <n v="2009"/>
    <n v="2009"/>
    <n v="403401714"/>
    <n v="1"/>
    <x v="1"/>
    <s v="I"/>
    <n v="31"/>
    <n v="31"/>
    <n v="0"/>
    <n v="1"/>
  </r>
  <r>
    <x v="0"/>
    <x v="0"/>
    <s v="WA"/>
    <x v="1"/>
    <n v="2009"/>
    <n v="2009"/>
    <n v="15864163"/>
    <n v="1"/>
    <x v="0"/>
    <s v="I"/>
    <n v="29"/>
    <n v="29"/>
    <n v="0"/>
    <n v="310"/>
  </r>
  <r>
    <x v="0"/>
    <x v="0"/>
    <s v="WA"/>
    <x v="1"/>
    <n v="2009"/>
    <n v="2009"/>
    <n v="15109397"/>
    <n v="1"/>
    <x v="0"/>
    <s v="I"/>
    <n v="25"/>
    <n v="25"/>
    <n v="0"/>
    <n v="24"/>
  </r>
  <r>
    <x v="0"/>
    <x v="1"/>
    <s v="WA"/>
    <x v="1"/>
    <n v="2009"/>
    <n v="2009"/>
    <n v="500024889"/>
    <n v="1"/>
    <x v="1"/>
    <s v="I"/>
    <n v="0"/>
    <n v="0"/>
    <n v="0"/>
    <n v="4"/>
  </r>
  <r>
    <x v="0"/>
    <x v="0"/>
    <s v="WA"/>
    <x v="1"/>
    <n v="2009"/>
    <n v="2009"/>
    <n v="14572064"/>
    <n v="3"/>
    <x v="0"/>
    <s v="I"/>
    <n v="82"/>
    <n v="27.333333333333336"/>
    <n v="0"/>
    <n v="188"/>
  </r>
  <r>
    <x v="0"/>
    <x v="0"/>
    <s v="WA"/>
    <x v="1"/>
    <n v="2009"/>
    <n v="2009"/>
    <n v="15209153"/>
    <n v="1"/>
    <x v="0"/>
    <s v="I"/>
    <n v="43"/>
    <n v="43"/>
    <n v="0"/>
    <n v="675"/>
  </r>
  <r>
    <x v="0"/>
    <x v="0"/>
    <s v="WA"/>
    <x v="1"/>
    <n v="2009"/>
    <n v="2009"/>
    <n v="15282615"/>
    <n v="1"/>
    <x v="0"/>
    <s v="I"/>
    <n v="29"/>
    <n v="29"/>
    <n v="0"/>
    <n v="290"/>
  </r>
  <r>
    <x v="0"/>
    <x v="0"/>
    <s v="WA"/>
    <x v="1"/>
    <n v="2009"/>
    <n v="2009"/>
    <n v="14853267"/>
    <n v="1"/>
    <x v="0"/>
    <s v="I"/>
    <n v="16"/>
    <n v="16"/>
    <n v="0"/>
    <n v="210"/>
  </r>
  <r>
    <x v="0"/>
    <x v="1"/>
    <s v="WA"/>
    <x v="1"/>
    <n v="2009"/>
    <n v="2009"/>
    <n v="16121687"/>
    <n v="2"/>
    <x v="1"/>
    <s v="I"/>
    <n v="62"/>
    <n v="31"/>
    <n v="0"/>
    <n v="14"/>
  </r>
  <r>
    <x v="0"/>
    <x v="0"/>
    <s v="WA"/>
    <x v="1"/>
    <n v="2009"/>
    <n v="2009"/>
    <n v="15104639"/>
    <n v="1"/>
    <x v="0"/>
    <s v="I"/>
    <n v="10"/>
    <n v="10"/>
    <n v="0"/>
    <n v="100"/>
  </r>
  <r>
    <x v="0"/>
    <x v="1"/>
    <s v="WA"/>
    <x v="1"/>
    <n v="2009"/>
    <n v="2009"/>
    <n v="500153397"/>
    <n v="1"/>
    <x v="1"/>
    <s v="I"/>
    <n v="59"/>
    <n v="59"/>
    <n v="0"/>
    <n v="16"/>
  </r>
  <r>
    <x v="0"/>
    <x v="0"/>
    <s v="WA"/>
    <x v="1"/>
    <n v="2009"/>
    <n v="2009"/>
    <n v="16748768"/>
    <n v="1"/>
    <x v="0"/>
    <s v="I"/>
    <n v="20"/>
    <n v="20"/>
    <n v="0"/>
    <n v="420"/>
  </r>
  <r>
    <x v="0"/>
    <x v="0"/>
    <s v="WA"/>
    <x v="1"/>
    <n v="2009"/>
    <n v="2009"/>
    <n v="16896196"/>
    <n v="1"/>
    <x v="0"/>
    <s v="I"/>
    <n v="10"/>
    <n v="10"/>
    <n v="0"/>
    <n v="30"/>
  </r>
  <r>
    <x v="0"/>
    <x v="1"/>
    <s v="WA"/>
    <x v="1"/>
    <n v="2009"/>
    <n v="2009"/>
    <n v="500057474"/>
    <n v="1"/>
    <x v="1"/>
    <s v="I"/>
    <n v="28"/>
    <n v="28"/>
    <n v="0"/>
    <n v="1"/>
  </r>
  <r>
    <x v="0"/>
    <x v="0"/>
    <s v="WA"/>
    <x v="1"/>
    <n v="2009"/>
    <n v="2009"/>
    <n v="19673460"/>
    <n v="1"/>
    <x v="0"/>
    <s v="I"/>
    <n v="3"/>
    <n v="3"/>
    <n v="0"/>
    <n v="30"/>
  </r>
  <r>
    <x v="0"/>
    <x v="1"/>
    <s v="WA"/>
    <x v="1"/>
    <n v="2009"/>
    <n v="2009"/>
    <n v="500091441"/>
    <n v="1"/>
    <x v="1"/>
    <s v="I"/>
    <n v="28"/>
    <n v="28"/>
    <n v="0"/>
    <n v="1"/>
  </r>
  <r>
    <x v="0"/>
    <x v="1"/>
    <s v="WA"/>
    <x v="1"/>
    <n v="2009"/>
    <n v="2009"/>
    <n v="404611204"/>
    <n v="1"/>
    <x v="1"/>
    <s v="I"/>
    <n v="28"/>
    <n v="28"/>
    <n v="0"/>
    <n v="1"/>
  </r>
  <r>
    <x v="0"/>
    <x v="0"/>
    <s v="WA"/>
    <x v="1"/>
    <n v="2009"/>
    <n v="2009"/>
    <n v="336096007"/>
    <n v="2"/>
    <x v="0"/>
    <s v="I"/>
    <n v="64"/>
    <n v="32"/>
    <n v="0"/>
    <n v="190"/>
  </r>
  <r>
    <x v="0"/>
    <x v="0"/>
    <s v="WA"/>
    <x v="1"/>
    <n v="2009"/>
    <n v="2009"/>
    <n v="19330070"/>
    <n v="1"/>
    <x v="0"/>
    <s v="I"/>
    <n v="12"/>
    <n v="12"/>
    <n v="0"/>
    <n v="10"/>
  </r>
  <r>
    <x v="0"/>
    <x v="1"/>
    <s v="WA"/>
    <x v="1"/>
    <n v="2009"/>
    <n v="2009"/>
    <n v="500079339"/>
    <n v="1"/>
    <x v="1"/>
    <s v="I"/>
    <n v="0"/>
    <n v="0"/>
    <n v="0"/>
    <n v="1"/>
  </r>
  <r>
    <x v="0"/>
    <x v="1"/>
    <s v="WA"/>
    <x v="1"/>
    <n v="2009"/>
    <n v="2009"/>
    <n v="500200402"/>
    <n v="3"/>
    <x v="1"/>
    <s v="I"/>
    <n v="62"/>
    <n v="20.666666666666664"/>
    <n v="0"/>
    <n v="23"/>
  </r>
  <r>
    <x v="0"/>
    <x v="0"/>
    <s v="WA"/>
    <x v="1"/>
    <n v="2009"/>
    <n v="2009"/>
    <n v="18961630"/>
    <n v="1"/>
    <x v="0"/>
    <s v="I"/>
    <n v="0"/>
    <n v="0"/>
    <n v="0"/>
    <n v="20"/>
  </r>
  <r>
    <x v="0"/>
    <x v="0"/>
    <s v="WA"/>
    <x v="1"/>
    <n v="2009"/>
    <n v="2009"/>
    <n v="500198507"/>
    <n v="1"/>
    <x v="0"/>
    <s v="I"/>
    <n v="7"/>
    <n v="7"/>
    <n v="0"/>
    <n v="509"/>
  </r>
  <r>
    <x v="1"/>
    <x v="0"/>
    <s v="WA"/>
    <x v="1"/>
    <n v="2009"/>
    <n v="2010"/>
    <n v="18036440"/>
    <n v="7"/>
    <x v="0"/>
    <s v="I"/>
    <n v="206"/>
    <n v="29.428571428571427"/>
    <n v="0"/>
    <n v="67"/>
  </r>
  <r>
    <x v="0"/>
    <x v="0"/>
    <s v="WA"/>
    <x v="1"/>
    <n v="2009"/>
    <n v="2009"/>
    <n v="500149778"/>
    <n v="1"/>
    <x v="0"/>
    <s v="I"/>
    <n v="9"/>
    <n v="9"/>
    <n v="0"/>
    <n v="1"/>
  </r>
  <r>
    <x v="0"/>
    <x v="1"/>
    <s v="WA"/>
    <x v="1"/>
    <n v="2009"/>
    <n v="2009"/>
    <n v="16829550"/>
    <n v="1"/>
    <x v="1"/>
    <s v="I"/>
    <n v="28"/>
    <n v="28"/>
    <n v="0"/>
    <n v="1"/>
  </r>
  <r>
    <x v="1"/>
    <x v="0"/>
    <s v="WA"/>
    <x v="1"/>
    <n v="2009"/>
    <n v="2009"/>
    <n v="17494413"/>
    <n v="1"/>
    <x v="0"/>
    <s v="I"/>
    <n v="29"/>
    <n v="29"/>
    <n v="0"/>
    <n v="10"/>
  </r>
  <r>
    <x v="0"/>
    <x v="0"/>
    <s v="WA"/>
    <x v="1"/>
    <n v="2009"/>
    <n v="2009"/>
    <n v="19647862"/>
    <n v="1"/>
    <x v="0"/>
    <s v="I"/>
    <n v="15"/>
    <n v="15"/>
    <n v="0"/>
    <n v="42"/>
  </r>
  <r>
    <x v="0"/>
    <x v="0"/>
    <s v="WA"/>
    <x v="1"/>
    <n v="2009"/>
    <n v="2009"/>
    <n v="16884952"/>
    <n v="1"/>
    <x v="0"/>
    <s v="I"/>
    <n v="14"/>
    <n v="14"/>
    <n v="0"/>
    <n v="250"/>
  </r>
  <r>
    <x v="0"/>
    <x v="1"/>
    <s v="WA"/>
    <x v="1"/>
    <n v="2009"/>
    <n v="2009"/>
    <n v="500148572"/>
    <n v="1"/>
    <x v="1"/>
    <s v="I"/>
    <n v="28"/>
    <n v="28"/>
    <n v="0"/>
    <n v="5"/>
  </r>
  <r>
    <x v="0"/>
    <x v="0"/>
    <s v="WA"/>
    <x v="1"/>
    <n v="2009"/>
    <n v="2009"/>
    <n v="16579071"/>
    <n v="1"/>
    <x v="0"/>
    <s v="I"/>
    <n v="29"/>
    <n v="29"/>
    <n v="0"/>
    <n v="20"/>
  </r>
  <r>
    <x v="0"/>
    <x v="0"/>
    <s v="WA"/>
    <x v="1"/>
    <n v="2009"/>
    <n v="2009"/>
    <n v="16644049"/>
    <n v="3"/>
    <x v="0"/>
    <s v="I"/>
    <n v="70"/>
    <n v="23.333333333333332"/>
    <n v="0"/>
    <n v="101"/>
  </r>
  <r>
    <x v="0"/>
    <x v="1"/>
    <s v="WA"/>
    <x v="1"/>
    <n v="2009"/>
    <n v="2009"/>
    <n v="500250484"/>
    <n v="1"/>
    <x v="1"/>
    <s v="I"/>
    <n v="120"/>
    <n v="120"/>
    <n v="0"/>
    <n v="127"/>
  </r>
  <r>
    <x v="0"/>
    <x v="0"/>
    <s v="WA"/>
    <x v="1"/>
    <n v="2009"/>
    <n v="2009"/>
    <n v="16014799"/>
    <n v="1"/>
    <x v="0"/>
    <s v="I"/>
    <n v="8"/>
    <n v="8"/>
    <n v="0"/>
    <n v="30"/>
  </r>
  <r>
    <x v="0"/>
    <x v="0"/>
    <s v="WA"/>
    <x v="1"/>
    <n v="2009"/>
    <n v="2009"/>
    <n v="14917247"/>
    <n v="1"/>
    <x v="0"/>
    <s v="I"/>
    <n v="29"/>
    <n v="29"/>
    <n v="0"/>
    <n v="90"/>
  </r>
  <r>
    <x v="0"/>
    <x v="0"/>
    <s v="WA"/>
    <x v="1"/>
    <n v="2009"/>
    <n v="2009"/>
    <n v="16003288"/>
    <n v="1"/>
    <x v="0"/>
    <s v="I"/>
    <n v="18"/>
    <n v="18"/>
    <n v="0"/>
    <n v="130"/>
  </r>
  <r>
    <x v="0"/>
    <x v="0"/>
    <s v="WA"/>
    <x v="1"/>
    <n v="2009"/>
    <n v="2009"/>
    <n v="15683897"/>
    <n v="1"/>
    <x v="0"/>
    <s v="I"/>
    <n v="10"/>
    <n v="10"/>
    <n v="0"/>
    <n v="10"/>
  </r>
  <r>
    <x v="0"/>
    <x v="1"/>
    <s v="WA"/>
    <x v="1"/>
    <n v="2009"/>
    <n v="2009"/>
    <n v="15749447"/>
    <n v="2"/>
    <x v="1"/>
    <s v="I"/>
    <n v="53"/>
    <n v="26.5"/>
    <n v="0"/>
    <n v="29"/>
  </r>
  <r>
    <x v="0"/>
    <x v="0"/>
    <s v="WA"/>
    <x v="1"/>
    <n v="2009"/>
    <n v="2009"/>
    <n v="14518354"/>
    <n v="1"/>
    <x v="0"/>
    <s v="I"/>
    <n v="19"/>
    <n v="19"/>
    <n v="0"/>
    <n v="90"/>
  </r>
  <r>
    <x v="0"/>
    <x v="1"/>
    <s v="WA"/>
    <x v="1"/>
    <n v="2009"/>
    <n v="2009"/>
    <n v="15419076"/>
    <n v="1"/>
    <x v="1"/>
    <s v="I"/>
    <n v="19"/>
    <n v="19"/>
    <n v="0"/>
    <n v="3"/>
  </r>
  <r>
    <x v="0"/>
    <x v="0"/>
    <s v="WA"/>
    <x v="1"/>
    <n v="2009"/>
    <n v="2009"/>
    <n v="500091968"/>
    <n v="1"/>
    <x v="0"/>
    <s v="I"/>
    <n v="24"/>
    <n v="24"/>
    <n v="0"/>
    <n v="36"/>
  </r>
  <r>
    <x v="0"/>
    <x v="1"/>
    <s v="WA"/>
    <x v="1"/>
    <n v="2009"/>
    <n v="2009"/>
    <n v="16902865"/>
    <n v="1"/>
    <x v="1"/>
    <s v="I"/>
    <n v="14"/>
    <n v="14"/>
    <n v="0"/>
    <n v="7"/>
  </r>
  <r>
    <x v="0"/>
    <x v="0"/>
    <s v="WA"/>
    <x v="1"/>
    <n v="2009"/>
    <n v="2009"/>
    <n v="16902867"/>
    <n v="1"/>
    <x v="0"/>
    <s v="I"/>
    <n v="14"/>
    <n v="14"/>
    <n v="0"/>
    <n v="242"/>
  </r>
  <r>
    <x v="0"/>
    <x v="0"/>
    <s v="WA"/>
    <x v="1"/>
    <n v="2009"/>
    <n v="2009"/>
    <n v="15817485"/>
    <n v="1"/>
    <x v="0"/>
    <s v="I"/>
    <n v="19"/>
    <n v="19"/>
    <n v="0"/>
    <n v="70"/>
  </r>
  <r>
    <x v="0"/>
    <x v="0"/>
    <s v="WA"/>
    <x v="1"/>
    <n v="2009"/>
    <n v="2009"/>
    <n v="14609780"/>
    <n v="1"/>
    <x v="0"/>
    <s v="I"/>
    <n v="29"/>
    <n v="29"/>
    <n v="0"/>
    <n v="770"/>
  </r>
  <r>
    <x v="0"/>
    <x v="0"/>
    <s v="WA"/>
    <x v="1"/>
    <n v="2009"/>
    <n v="2009"/>
    <n v="14357696"/>
    <n v="3"/>
    <x v="0"/>
    <s v="I"/>
    <n v="64"/>
    <n v="21.333333333333332"/>
    <n v="0"/>
    <n v="210"/>
  </r>
  <r>
    <x v="0"/>
    <x v="0"/>
    <s v="WA"/>
    <x v="1"/>
    <n v="2009"/>
    <n v="2009"/>
    <n v="500244895"/>
    <n v="2"/>
    <x v="0"/>
    <s v="I"/>
    <n v="50"/>
    <n v="25"/>
    <n v="0"/>
    <n v="199"/>
  </r>
  <r>
    <x v="0"/>
    <x v="0"/>
    <s v="WA"/>
    <x v="1"/>
    <n v="2009"/>
    <n v="2009"/>
    <n v="500186158"/>
    <n v="1"/>
    <x v="0"/>
    <s v="I"/>
    <n v="28"/>
    <n v="28"/>
    <n v="0"/>
    <n v="52"/>
  </r>
  <r>
    <x v="0"/>
    <x v="0"/>
    <s v="WA"/>
    <x v="1"/>
    <n v="2009"/>
    <n v="2009"/>
    <n v="18076789"/>
    <n v="1"/>
    <x v="0"/>
    <s v="I"/>
    <n v="24"/>
    <n v="24"/>
    <n v="0"/>
    <n v="450"/>
  </r>
  <r>
    <x v="0"/>
    <x v="1"/>
    <s v="WA"/>
    <x v="1"/>
    <n v="2009"/>
    <n v="2009"/>
    <n v="413424006"/>
    <n v="3"/>
    <x v="1"/>
    <s v="I"/>
    <n v="78"/>
    <n v="26"/>
    <n v="0"/>
    <n v="33"/>
  </r>
  <r>
    <x v="0"/>
    <x v="0"/>
    <s v="WA"/>
    <x v="1"/>
    <n v="2009"/>
    <n v="2009"/>
    <n v="15596138"/>
    <n v="1"/>
    <x v="0"/>
    <s v="I"/>
    <n v="4"/>
    <n v="4"/>
    <n v="0"/>
    <n v="572"/>
  </r>
  <r>
    <x v="0"/>
    <x v="0"/>
    <s v="WA"/>
    <x v="1"/>
    <n v="2009"/>
    <n v="2009"/>
    <n v="17037732"/>
    <n v="1"/>
    <x v="0"/>
    <s v="I"/>
    <n v="5"/>
    <n v="5"/>
    <n v="0"/>
    <n v="72"/>
  </r>
  <r>
    <x v="0"/>
    <x v="0"/>
    <s v="WA"/>
    <x v="1"/>
    <n v="2009"/>
    <n v="2009"/>
    <n v="17626718"/>
    <n v="1"/>
    <x v="0"/>
    <s v="I"/>
    <n v="0"/>
    <n v="0"/>
    <n v="0"/>
    <n v="20"/>
  </r>
  <r>
    <x v="0"/>
    <x v="0"/>
    <s v="WA"/>
    <x v="1"/>
    <n v="2009"/>
    <n v="2009"/>
    <n v="19987153"/>
    <n v="1"/>
    <x v="0"/>
    <s v="I"/>
    <n v="0"/>
    <n v="0"/>
    <n v="0"/>
    <n v="670"/>
  </r>
  <r>
    <x v="0"/>
    <x v="0"/>
    <s v="WA"/>
    <x v="1"/>
    <n v="2009"/>
    <n v="2009"/>
    <n v="500168924"/>
    <n v="1"/>
    <x v="0"/>
    <s v="I"/>
    <n v="29"/>
    <n v="29"/>
    <n v="0"/>
    <n v="1"/>
  </r>
  <r>
    <x v="0"/>
    <x v="0"/>
    <s v="WA"/>
    <x v="1"/>
    <n v="2009"/>
    <n v="2009"/>
    <n v="18991513"/>
    <n v="1"/>
    <x v="0"/>
    <s v="I"/>
    <n v="3"/>
    <n v="3"/>
    <n v="0"/>
    <n v="20"/>
  </r>
  <r>
    <x v="0"/>
    <x v="0"/>
    <s v="WA"/>
    <x v="1"/>
    <n v="2009"/>
    <n v="2009"/>
    <n v="19315428"/>
    <n v="1"/>
    <x v="0"/>
    <s v="I"/>
    <n v="0"/>
    <n v="0"/>
    <n v="0"/>
    <n v="10"/>
  </r>
  <r>
    <x v="0"/>
    <x v="0"/>
    <s v="WA"/>
    <x v="1"/>
    <n v="2009"/>
    <n v="2009"/>
    <n v="19642569"/>
    <n v="1"/>
    <x v="0"/>
    <s v="I"/>
    <n v="0"/>
    <n v="0"/>
    <n v="0"/>
    <n v="80"/>
  </r>
  <r>
    <x v="0"/>
    <x v="0"/>
    <s v="WA"/>
    <x v="1"/>
    <n v="2009"/>
    <n v="2009"/>
    <n v="19789958"/>
    <n v="1"/>
    <x v="0"/>
    <s v="I"/>
    <n v="3"/>
    <n v="3"/>
    <n v="0"/>
    <n v="70"/>
  </r>
  <r>
    <x v="0"/>
    <x v="0"/>
    <s v="WA"/>
    <x v="1"/>
    <n v="2009"/>
    <n v="2009"/>
    <n v="19790549"/>
    <n v="1"/>
    <x v="0"/>
    <s v="I"/>
    <n v="3"/>
    <n v="3"/>
    <n v="0"/>
    <n v="50"/>
  </r>
  <r>
    <x v="0"/>
    <x v="0"/>
    <s v="WA"/>
    <x v="1"/>
    <n v="2009"/>
    <n v="2009"/>
    <n v="18320912"/>
    <n v="2"/>
    <x v="0"/>
    <s v="I"/>
    <n v="55"/>
    <n v="27.5"/>
    <n v="0"/>
    <n v="533"/>
  </r>
  <r>
    <x v="0"/>
    <x v="0"/>
    <s v="WA"/>
    <x v="1"/>
    <n v="2009"/>
    <n v="2009"/>
    <n v="19358257"/>
    <n v="1"/>
    <x v="0"/>
    <s v="I"/>
    <n v="1"/>
    <n v="1"/>
    <n v="0"/>
    <n v="8"/>
  </r>
  <r>
    <x v="0"/>
    <x v="0"/>
    <s v="WA"/>
    <x v="1"/>
    <n v="2009"/>
    <n v="2009"/>
    <n v="19785618"/>
    <n v="1"/>
    <x v="0"/>
    <s v="I"/>
    <n v="4"/>
    <n v="4"/>
    <n v="0"/>
    <n v="457"/>
  </r>
  <r>
    <x v="0"/>
    <x v="1"/>
    <s v="WA"/>
    <x v="1"/>
    <n v="2009"/>
    <n v="2009"/>
    <n v="500248313"/>
    <n v="3"/>
    <x v="1"/>
    <s v="I"/>
    <n v="88"/>
    <n v="29.333333333333336"/>
    <n v="0"/>
    <n v="32"/>
  </r>
  <r>
    <x v="0"/>
    <x v="1"/>
    <s v="WA"/>
    <x v="1"/>
    <n v="2009"/>
    <n v="2009"/>
    <n v="329356828"/>
    <n v="1"/>
    <x v="1"/>
    <s v="I"/>
    <n v="4"/>
    <n v="4"/>
    <n v="0"/>
    <n v="4"/>
  </r>
  <r>
    <x v="0"/>
    <x v="0"/>
    <s v="WA"/>
    <x v="1"/>
    <n v="2009"/>
    <n v="2009"/>
    <n v="16424585"/>
    <n v="1"/>
    <x v="0"/>
    <s v="I"/>
    <n v="0"/>
    <n v="0"/>
    <n v="0"/>
    <n v="100"/>
  </r>
  <r>
    <x v="0"/>
    <x v="0"/>
    <s v="WA"/>
    <x v="1"/>
    <n v="2009"/>
    <n v="2009"/>
    <n v="16125275"/>
    <n v="1"/>
    <x v="0"/>
    <s v="I"/>
    <n v="0"/>
    <n v="0"/>
    <n v="0"/>
    <n v="20"/>
  </r>
  <r>
    <x v="1"/>
    <x v="1"/>
    <s v="WA"/>
    <x v="1"/>
    <n v="2009"/>
    <n v="2009"/>
    <n v="18060183"/>
    <n v="4"/>
    <x v="1"/>
    <s v="I"/>
    <n v="96"/>
    <n v="24"/>
    <n v="0"/>
    <n v="17"/>
  </r>
  <r>
    <x v="0"/>
    <x v="0"/>
    <s v="WA"/>
    <x v="1"/>
    <n v="2009"/>
    <n v="2009"/>
    <n v="19668787"/>
    <n v="1"/>
    <x v="0"/>
    <s v="I"/>
    <n v="10"/>
    <n v="10"/>
    <n v="0"/>
    <n v="160"/>
  </r>
  <r>
    <x v="0"/>
    <x v="0"/>
    <s v="WA"/>
    <x v="1"/>
    <n v="2009"/>
    <n v="2009"/>
    <n v="18304633"/>
    <n v="1"/>
    <x v="0"/>
    <s v="I"/>
    <n v="0"/>
    <n v="0"/>
    <n v="0"/>
    <n v="140"/>
  </r>
  <r>
    <x v="0"/>
    <x v="1"/>
    <s v="WA"/>
    <x v="1"/>
    <n v="2009"/>
    <n v="2009"/>
    <n v="17919012"/>
    <n v="2"/>
    <x v="1"/>
    <s v="I"/>
    <n v="33"/>
    <n v="16.5"/>
    <n v="0"/>
    <n v="14"/>
  </r>
  <r>
    <x v="0"/>
    <x v="1"/>
    <s v="WA"/>
    <x v="1"/>
    <n v="2009"/>
    <n v="2009"/>
    <n v="18047406"/>
    <n v="3"/>
    <x v="1"/>
    <s v="I"/>
    <n v="90"/>
    <n v="30"/>
    <n v="0"/>
    <n v="6"/>
  </r>
  <r>
    <x v="0"/>
    <x v="0"/>
    <s v="WA"/>
    <x v="1"/>
    <n v="2009"/>
    <n v="2009"/>
    <n v="500249103"/>
    <n v="1"/>
    <x v="0"/>
    <s v="I"/>
    <n v="16"/>
    <n v="16"/>
    <n v="0"/>
    <n v="295"/>
  </r>
  <r>
    <x v="0"/>
    <x v="0"/>
    <s v="WA"/>
    <x v="1"/>
    <n v="2009"/>
    <n v="2009"/>
    <n v="16400185"/>
    <n v="1"/>
    <x v="0"/>
    <s v="I"/>
    <n v="7"/>
    <n v="7"/>
    <n v="0"/>
    <n v="90"/>
  </r>
  <r>
    <x v="0"/>
    <x v="0"/>
    <s v="WA"/>
    <x v="1"/>
    <n v="2009"/>
    <n v="2009"/>
    <n v="16582129"/>
    <n v="5"/>
    <x v="0"/>
    <s v="I"/>
    <n v="133"/>
    <n v="26.6"/>
    <n v="0"/>
    <n v="280"/>
  </r>
  <r>
    <x v="0"/>
    <x v="1"/>
    <s v="WA"/>
    <x v="1"/>
    <n v="2009"/>
    <n v="2009"/>
    <n v="16210603"/>
    <n v="2"/>
    <x v="1"/>
    <s v="I"/>
    <n v="58"/>
    <n v="29"/>
    <n v="0"/>
    <n v="8"/>
  </r>
  <r>
    <x v="0"/>
    <x v="0"/>
    <s v="WA"/>
    <x v="1"/>
    <n v="2009"/>
    <n v="2009"/>
    <n v="16799562"/>
    <n v="1"/>
    <x v="0"/>
    <s v="I"/>
    <n v="14"/>
    <n v="14"/>
    <n v="0"/>
    <n v="80"/>
  </r>
  <r>
    <x v="0"/>
    <x v="1"/>
    <s v="WA"/>
    <x v="1"/>
    <n v="2009"/>
    <n v="2009"/>
    <n v="377136126"/>
    <n v="1"/>
    <x v="1"/>
    <s v="I"/>
    <n v="30"/>
    <n v="30"/>
    <n v="0"/>
    <n v="4"/>
  </r>
  <r>
    <x v="0"/>
    <x v="0"/>
    <s v="WA"/>
    <x v="1"/>
    <n v="2009"/>
    <n v="2009"/>
    <n v="16292956"/>
    <n v="1"/>
    <x v="0"/>
    <s v="I"/>
    <n v="0"/>
    <n v="0"/>
    <n v="0"/>
    <n v="10"/>
  </r>
  <r>
    <x v="0"/>
    <x v="1"/>
    <s v="WA"/>
    <x v="1"/>
    <n v="2009"/>
    <n v="2009"/>
    <n v="500082606"/>
    <n v="1"/>
    <x v="1"/>
    <s v="I"/>
    <n v="30"/>
    <n v="30"/>
    <n v="0"/>
    <n v="1"/>
  </r>
  <r>
    <x v="0"/>
    <x v="0"/>
    <s v="WA"/>
    <x v="1"/>
    <n v="2009"/>
    <n v="2009"/>
    <n v="15098959"/>
    <n v="2"/>
    <x v="0"/>
    <s v="I"/>
    <n v="56"/>
    <n v="28"/>
    <n v="0"/>
    <n v="420"/>
  </r>
  <r>
    <x v="0"/>
    <x v="0"/>
    <s v="WA"/>
    <x v="1"/>
    <n v="2009"/>
    <n v="2009"/>
    <n v="15350710"/>
    <n v="1"/>
    <x v="0"/>
    <s v="I"/>
    <n v="14"/>
    <n v="14"/>
    <n v="0"/>
    <n v="410"/>
  </r>
  <r>
    <x v="0"/>
    <x v="0"/>
    <s v="WA"/>
    <x v="1"/>
    <n v="2009"/>
    <n v="2009"/>
    <n v="15715729"/>
    <n v="1"/>
    <x v="0"/>
    <s v="I"/>
    <n v="16"/>
    <n v="16"/>
    <n v="0"/>
    <n v="480"/>
  </r>
  <r>
    <x v="0"/>
    <x v="1"/>
    <s v="WA"/>
    <x v="1"/>
    <n v="2009"/>
    <n v="2009"/>
    <n v="14058358"/>
    <n v="1"/>
    <x v="1"/>
    <s v="I"/>
    <n v="4"/>
    <n v="4"/>
    <n v="0"/>
    <n v="1"/>
  </r>
  <r>
    <x v="0"/>
    <x v="0"/>
    <s v="WA"/>
    <x v="1"/>
    <n v="2009"/>
    <n v="2009"/>
    <n v="15816969"/>
    <n v="1"/>
    <x v="0"/>
    <s v="I"/>
    <n v="1"/>
    <n v="1"/>
    <n v="0"/>
    <n v="10"/>
  </r>
  <r>
    <x v="0"/>
    <x v="1"/>
    <s v="WA"/>
    <x v="1"/>
    <n v="2009"/>
    <n v="2009"/>
    <n v="14436309"/>
    <n v="2"/>
    <x v="1"/>
    <s v="I"/>
    <n v="62"/>
    <n v="31"/>
    <n v="0"/>
    <n v="21"/>
  </r>
  <r>
    <x v="0"/>
    <x v="0"/>
    <s v="WA"/>
    <x v="1"/>
    <n v="2009"/>
    <n v="2009"/>
    <n v="19939659"/>
    <n v="1"/>
    <x v="0"/>
    <s v="I"/>
    <n v="13"/>
    <n v="13"/>
    <n v="0"/>
    <n v="10"/>
  </r>
  <r>
    <x v="0"/>
    <x v="0"/>
    <s v="WA"/>
    <x v="1"/>
    <n v="2009"/>
    <n v="2009"/>
    <n v="15278119"/>
    <n v="1"/>
    <x v="0"/>
    <s v="I"/>
    <n v="28"/>
    <n v="28"/>
    <n v="0"/>
    <n v="250"/>
  </r>
  <r>
    <x v="0"/>
    <x v="0"/>
    <s v="WA"/>
    <x v="1"/>
    <n v="2009"/>
    <n v="2009"/>
    <n v="19936635"/>
    <n v="1"/>
    <x v="0"/>
    <s v="I"/>
    <n v="27"/>
    <n v="27"/>
    <n v="0"/>
    <n v="120"/>
  </r>
  <r>
    <x v="0"/>
    <x v="0"/>
    <s v="WA"/>
    <x v="1"/>
    <n v="2009"/>
    <n v="2009"/>
    <n v="500242741"/>
    <n v="4"/>
    <x v="0"/>
    <s v="I"/>
    <n v="118"/>
    <n v="29.5"/>
    <n v="0"/>
    <n v="232"/>
  </r>
  <r>
    <x v="1"/>
    <x v="0"/>
    <s v="WA"/>
    <x v="1"/>
    <n v="2009"/>
    <n v="2009"/>
    <n v="16165617"/>
    <n v="3"/>
    <x v="0"/>
    <s v="I"/>
    <n v="69"/>
    <n v="23"/>
    <n v="0"/>
    <n v="372"/>
  </r>
  <r>
    <x v="0"/>
    <x v="0"/>
    <s v="WA"/>
    <x v="1"/>
    <n v="2009"/>
    <n v="2009"/>
    <n v="19373057"/>
    <n v="1"/>
    <x v="0"/>
    <s v="I"/>
    <n v="28"/>
    <n v="28"/>
    <n v="0"/>
    <n v="10"/>
  </r>
  <r>
    <x v="0"/>
    <x v="0"/>
    <s v="WA"/>
    <x v="1"/>
    <n v="2009"/>
    <n v="2009"/>
    <n v="407462401"/>
    <n v="1"/>
    <x v="0"/>
    <s v="I"/>
    <n v="33"/>
    <n v="33"/>
    <n v="0"/>
    <n v="60"/>
  </r>
  <r>
    <x v="0"/>
    <x v="0"/>
    <s v="WA"/>
    <x v="1"/>
    <n v="2009"/>
    <n v="2009"/>
    <n v="19960998"/>
    <n v="1"/>
    <x v="0"/>
    <s v="I"/>
    <n v="0"/>
    <n v="0"/>
    <n v="0"/>
    <n v="40"/>
  </r>
  <r>
    <x v="0"/>
    <x v="0"/>
    <s v="WA"/>
    <x v="1"/>
    <n v="2009"/>
    <n v="2009"/>
    <n v="500027598"/>
    <n v="1"/>
    <x v="0"/>
    <s v="I"/>
    <n v="0"/>
    <n v="0"/>
    <n v="0"/>
    <n v="20"/>
  </r>
  <r>
    <x v="0"/>
    <x v="1"/>
    <s v="WA"/>
    <x v="1"/>
    <n v="2009"/>
    <n v="2009"/>
    <n v="19468288"/>
    <n v="1"/>
    <x v="1"/>
    <s v="I"/>
    <n v="0"/>
    <n v="0"/>
    <n v="0"/>
    <n v="10"/>
  </r>
  <r>
    <x v="0"/>
    <x v="0"/>
    <s v="WA"/>
    <x v="1"/>
    <n v="2009"/>
    <n v="2009"/>
    <n v="18048805"/>
    <n v="1"/>
    <x v="0"/>
    <s v="I"/>
    <n v="29"/>
    <n v="29"/>
    <n v="0"/>
    <n v="200"/>
  </r>
  <r>
    <x v="0"/>
    <x v="0"/>
    <s v="WA"/>
    <x v="1"/>
    <n v="2009"/>
    <n v="2009"/>
    <n v="500175487"/>
    <n v="3"/>
    <x v="0"/>
    <s v="I"/>
    <n v="87"/>
    <n v="29"/>
    <n v="0"/>
    <n v="343"/>
  </r>
  <r>
    <x v="0"/>
    <x v="1"/>
    <s v="WA"/>
    <x v="1"/>
    <n v="2009"/>
    <n v="2010"/>
    <n v="500176007"/>
    <n v="5"/>
    <x v="1"/>
    <s v="I"/>
    <n v="147"/>
    <n v="29.4"/>
    <n v="0"/>
    <n v="12"/>
  </r>
  <r>
    <x v="0"/>
    <x v="0"/>
    <s v="WA"/>
    <x v="1"/>
    <n v="2009"/>
    <n v="2009"/>
    <n v="500247527"/>
    <n v="3"/>
    <x v="0"/>
    <s v="I"/>
    <n v="81"/>
    <n v="27"/>
    <n v="0"/>
    <n v="515"/>
  </r>
  <r>
    <x v="0"/>
    <x v="0"/>
    <s v="WA"/>
    <x v="1"/>
    <n v="2009"/>
    <n v="2009"/>
    <n v="18911198"/>
    <n v="1"/>
    <x v="0"/>
    <s v="I"/>
    <n v="10"/>
    <n v="10"/>
    <n v="0"/>
    <n v="305"/>
  </r>
  <r>
    <x v="0"/>
    <x v="0"/>
    <s v="WA"/>
    <x v="1"/>
    <n v="2009"/>
    <n v="2009"/>
    <n v="18997127"/>
    <n v="1"/>
    <x v="0"/>
    <s v="I"/>
    <n v="1"/>
    <n v="1"/>
    <n v="0"/>
    <n v="4"/>
  </r>
  <r>
    <x v="0"/>
    <x v="1"/>
    <s v="WA"/>
    <x v="1"/>
    <n v="2009"/>
    <n v="2009"/>
    <n v="18118820"/>
    <n v="1"/>
    <x v="1"/>
    <s v="I"/>
    <n v="0"/>
    <n v="0"/>
    <n v="0"/>
    <n v="25"/>
  </r>
  <r>
    <x v="0"/>
    <x v="1"/>
    <s v="WA"/>
    <x v="1"/>
    <n v="2009"/>
    <n v="2009"/>
    <n v="19117884"/>
    <n v="3"/>
    <x v="1"/>
    <s v="I"/>
    <n v="83"/>
    <n v="27.666666666666668"/>
    <n v="0"/>
    <n v="21"/>
  </r>
  <r>
    <x v="0"/>
    <x v="1"/>
    <s v="WA"/>
    <x v="1"/>
    <n v="2009"/>
    <n v="2009"/>
    <n v="18516577"/>
    <n v="1"/>
    <x v="1"/>
    <s v="I"/>
    <n v="0"/>
    <n v="0"/>
    <n v="0"/>
    <n v="7"/>
  </r>
  <r>
    <x v="0"/>
    <x v="1"/>
    <s v="WA"/>
    <x v="1"/>
    <n v="2009"/>
    <n v="2009"/>
    <n v="18101126"/>
    <n v="2"/>
    <x v="1"/>
    <s v="I"/>
    <n v="61"/>
    <n v="30.5"/>
    <n v="0"/>
    <n v="11"/>
  </r>
  <r>
    <x v="0"/>
    <x v="1"/>
    <s v="WA"/>
    <x v="1"/>
    <n v="2009"/>
    <n v="2009"/>
    <n v="446350107"/>
    <n v="1"/>
    <x v="1"/>
    <s v="I"/>
    <n v="16"/>
    <n v="16"/>
    <n v="0"/>
    <n v="1"/>
  </r>
  <r>
    <x v="0"/>
    <x v="0"/>
    <s v="WA"/>
    <x v="1"/>
    <n v="2009"/>
    <n v="2009"/>
    <n v="17765647"/>
    <n v="1"/>
    <x v="0"/>
    <s v="I"/>
    <n v="0"/>
    <n v="0"/>
    <n v="0"/>
    <n v="60"/>
  </r>
  <r>
    <x v="0"/>
    <x v="0"/>
    <s v="WA"/>
    <x v="1"/>
    <n v="2009"/>
    <n v="2009"/>
    <n v="16565610"/>
    <n v="1"/>
    <x v="0"/>
    <s v="I"/>
    <n v="22"/>
    <n v="22"/>
    <n v="0"/>
    <n v="200"/>
  </r>
  <r>
    <x v="0"/>
    <x v="1"/>
    <s v="WA"/>
    <x v="1"/>
    <n v="2009"/>
    <n v="2009"/>
    <n v="15329930"/>
    <n v="3"/>
    <x v="1"/>
    <s v="I"/>
    <n v="82"/>
    <n v="27.333333333333336"/>
    <n v="0"/>
    <n v="33"/>
  </r>
  <r>
    <x v="0"/>
    <x v="0"/>
    <s v="WA"/>
    <x v="1"/>
    <n v="2009"/>
    <n v="2009"/>
    <n v="16585126"/>
    <n v="1"/>
    <x v="0"/>
    <s v="I"/>
    <n v="1"/>
    <n v="1"/>
    <n v="0"/>
    <n v="10"/>
  </r>
  <r>
    <x v="0"/>
    <x v="0"/>
    <s v="WA"/>
    <x v="1"/>
    <n v="2009"/>
    <n v="2009"/>
    <n v="340329659"/>
    <n v="1"/>
    <x v="0"/>
    <s v="I"/>
    <n v="10"/>
    <n v="10"/>
    <n v="0"/>
    <n v="40"/>
  </r>
  <r>
    <x v="0"/>
    <x v="0"/>
    <s v="WA"/>
    <x v="1"/>
    <n v="2009"/>
    <n v="2009"/>
    <n v="16634009"/>
    <n v="1"/>
    <x v="0"/>
    <s v="I"/>
    <n v="0"/>
    <n v="0"/>
    <n v="0"/>
    <n v="150"/>
  </r>
  <r>
    <x v="0"/>
    <x v="1"/>
    <s v="WA"/>
    <x v="1"/>
    <n v="2009"/>
    <n v="2009"/>
    <n v="15963581"/>
    <n v="3"/>
    <x v="1"/>
    <s v="I"/>
    <n v="90"/>
    <n v="30"/>
    <n v="0"/>
    <n v="13"/>
  </r>
  <r>
    <x v="0"/>
    <x v="0"/>
    <s v="WA"/>
    <x v="1"/>
    <n v="2009"/>
    <n v="2009"/>
    <n v="500132849"/>
    <n v="1"/>
    <x v="0"/>
    <s v="I"/>
    <n v="0"/>
    <n v="0"/>
    <n v="0"/>
    <n v="3"/>
  </r>
  <r>
    <x v="0"/>
    <x v="0"/>
    <s v="WA"/>
    <x v="1"/>
    <n v="2009"/>
    <n v="2009"/>
    <n v="500072949"/>
    <n v="3"/>
    <x v="0"/>
    <s v="I"/>
    <n v="76"/>
    <n v="25.333333333333336"/>
    <n v="0"/>
    <n v="199"/>
  </r>
  <r>
    <x v="0"/>
    <x v="0"/>
    <s v="WA"/>
    <x v="1"/>
    <n v="2009"/>
    <n v="2009"/>
    <n v="395539202"/>
    <n v="1"/>
    <x v="0"/>
    <s v="I"/>
    <n v="32"/>
    <n v="32"/>
    <n v="0"/>
    <n v="10"/>
  </r>
  <r>
    <x v="0"/>
    <x v="0"/>
    <s v="WA"/>
    <x v="1"/>
    <n v="2009"/>
    <n v="2009"/>
    <n v="14563537"/>
    <n v="1"/>
    <x v="0"/>
    <s v="I"/>
    <n v="21"/>
    <n v="21"/>
    <n v="0"/>
    <n v="20"/>
  </r>
  <r>
    <x v="0"/>
    <x v="0"/>
    <s v="WA"/>
    <x v="1"/>
    <n v="2009"/>
    <n v="2009"/>
    <n v="14567820"/>
    <n v="1"/>
    <x v="0"/>
    <s v="I"/>
    <n v="30"/>
    <n v="30"/>
    <n v="0"/>
    <n v="28"/>
  </r>
  <r>
    <x v="0"/>
    <x v="0"/>
    <s v="WA"/>
    <x v="1"/>
    <n v="2009"/>
    <n v="2009"/>
    <n v="15197994"/>
    <n v="1"/>
    <x v="0"/>
    <s v="I"/>
    <n v="0"/>
    <n v="0"/>
    <n v="0"/>
    <n v="6"/>
  </r>
  <r>
    <x v="0"/>
    <x v="0"/>
    <s v="WA"/>
    <x v="1"/>
    <n v="2009"/>
    <n v="2009"/>
    <n v="500200133"/>
    <n v="1"/>
    <x v="0"/>
    <s v="I"/>
    <n v="32"/>
    <n v="32"/>
    <n v="0"/>
    <n v="1"/>
  </r>
  <r>
    <x v="0"/>
    <x v="1"/>
    <s v="WA"/>
    <x v="1"/>
    <n v="2009"/>
    <n v="2009"/>
    <n v="17459399"/>
    <n v="1"/>
    <x v="1"/>
    <s v="I"/>
    <n v="4"/>
    <n v="4"/>
    <n v="0"/>
    <n v="1"/>
  </r>
  <r>
    <x v="0"/>
    <x v="1"/>
    <s v="WA"/>
    <x v="1"/>
    <n v="2009"/>
    <n v="2009"/>
    <n v="431049615"/>
    <n v="1"/>
    <x v="1"/>
    <s v="I"/>
    <n v="31"/>
    <n v="31"/>
    <n v="0"/>
    <n v="5"/>
  </r>
  <r>
    <x v="0"/>
    <x v="0"/>
    <s v="WA"/>
    <x v="1"/>
    <n v="2009"/>
    <n v="2009"/>
    <n v="18931807"/>
    <n v="1"/>
    <x v="0"/>
    <s v="I"/>
    <n v="30"/>
    <n v="30"/>
    <n v="0"/>
    <n v="157"/>
  </r>
  <r>
    <x v="0"/>
    <x v="0"/>
    <s v="WA"/>
    <x v="1"/>
    <n v="2009"/>
    <n v="2009"/>
    <n v="18895336"/>
    <n v="1"/>
    <x v="0"/>
    <s v="I"/>
    <n v="1"/>
    <n v="1"/>
    <n v="0"/>
    <n v="10"/>
  </r>
  <r>
    <x v="0"/>
    <x v="0"/>
    <s v="WA"/>
    <x v="1"/>
    <n v="2009"/>
    <n v="2009"/>
    <n v="500260672"/>
    <n v="1"/>
    <x v="0"/>
    <s v="I"/>
    <n v="0"/>
    <n v="0"/>
    <n v="0"/>
    <n v="88"/>
  </r>
  <r>
    <x v="0"/>
    <x v="0"/>
    <s v="WA"/>
    <x v="1"/>
    <n v="2009"/>
    <n v="2009"/>
    <n v="18708752"/>
    <n v="2"/>
    <x v="0"/>
    <s v="I"/>
    <n v="47"/>
    <n v="23.5"/>
    <n v="0"/>
    <n v="100"/>
  </r>
  <r>
    <x v="0"/>
    <x v="1"/>
    <s v="WA"/>
    <x v="1"/>
    <n v="2009"/>
    <n v="2009"/>
    <n v="18260354"/>
    <n v="1"/>
    <x v="1"/>
    <s v="I"/>
    <n v="5"/>
    <n v="5"/>
    <n v="0"/>
    <n v="1"/>
  </r>
  <r>
    <x v="0"/>
    <x v="0"/>
    <s v="WA"/>
    <x v="1"/>
    <n v="2009"/>
    <n v="2009"/>
    <n v="18636323"/>
    <n v="1"/>
    <x v="0"/>
    <s v="I"/>
    <n v="0"/>
    <n v="0"/>
    <n v="0"/>
    <n v="10"/>
  </r>
  <r>
    <x v="0"/>
    <x v="0"/>
    <s v="WA"/>
    <x v="1"/>
    <n v="2009"/>
    <n v="2009"/>
    <n v="403228807"/>
    <n v="1"/>
    <x v="0"/>
    <s v="I"/>
    <n v="1"/>
    <n v="1"/>
    <n v="0"/>
    <n v="10"/>
  </r>
  <r>
    <x v="0"/>
    <x v="1"/>
    <s v="WA"/>
    <x v="1"/>
    <n v="2009"/>
    <n v="2010"/>
    <n v="19920023"/>
    <n v="4"/>
    <x v="1"/>
    <s v="I"/>
    <n v="113"/>
    <n v="28.25"/>
    <n v="0"/>
    <n v="32"/>
  </r>
  <r>
    <x v="0"/>
    <x v="1"/>
    <s v="WA"/>
    <x v="1"/>
    <n v="2009"/>
    <n v="2009"/>
    <n v="376704031"/>
    <n v="1"/>
    <x v="1"/>
    <s v="I"/>
    <n v="0"/>
    <n v="0"/>
    <n v="0"/>
    <n v="3"/>
  </r>
  <r>
    <x v="0"/>
    <x v="0"/>
    <s v="WA"/>
    <x v="1"/>
    <n v="2009"/>
    <n v="2009"/>
    <n v="19573157"/>
    <n v="1"/>
    <x v="0"/>
    <s v="I"/>
    <n v="0"/>
    <n v="0"/>
    <n v="0"/>
    <n v="470"/>
  </r>
  <r>
    <x v="0"/>
    <x v="1"/>
    <s v="WA"/>
    <x v="1"/>
    <n v="2009"/>
    <n v="2009"/>
    <n v="17438253"/>
    <n v="1"/>
    <x v="1"/>
    <s v="I"/>
    <n v="26"/>
    <n v="26"/>
    <n v="0"/>
    <n v="23"/>
  </r>
  <r>
    <x v="0"/>
    <x v="0"/>
    <s v="WA"/>
    <x v="1"/>
    <n v="2009"/>
    <n v="2009"/>
    <n v="17364792"/>
    <n v="2"/>
    <x v="0"/>
    <s v="I"/>
    <n v="31"/>
    <n v="15.5"/>
    <n v="0"/>
    <n v="169"/>
  </r>
  <r>
    <x v="0"/>
    <x v="0"/>
    <s v="WA"/>
    <x v="1"/>
    <n v="2009"/>
    <n v="2009"/>
    <n v="16470863"/>
    <n v="1"/>
    <x v="0"/>
    <s v="I"/>
    <n v="18"/>
    <n v="18"/>
    <n v="0"/>
    <n v="258"/>
  </r>
  <r>
    <x v="0"/>
    <x v="0"/>
    <s v="WA"/>
    <x v="1"/>
    <n v="2009"/>
    <n v="2009"/>
    <n v="16571698"/>
    <n v="1"/>
    <x v="0"/>
    <s v="I"/>
    <n v="0"/>
    <n v="0"/>
    <n v="0"/>
    <n v="40"/>
  </r>
  <r>
    <x v="0"/>
    <x v="0"/>
    <s v="WA"/>
    <x v="1"/>
    <n v="2009"/>
    <n v="2009"/>
    <n v="500003970"/>
    <n v="1"/>
    <x v="0"/>
    <s v="I"/>
    <n v="0"/>
    <n v="0"/>
    <n v="0"/>
    <n v="20"/>
  </r>
  <r>
    <x v="0"/>
    <x v="1"/>
    <s v="WA"/>
    <x v="1"/>
    <n v="2009"/>
    <n v="2010"/>
    <n v="421459208"/>
    <n v="2"/>
    <x v="1"/>
    <s v="I"/>
    <n v="21"/>
    <n v="10.5"/>
    <n v="0"/>
    <n v="116"/>
  </r>
  <r>
    <x v="0"/>
    <x v="0"/>
    <s v="WA"/>
    <x v="1"/>
    <n v="2009"/>
    <n v="2009"/>
    <n v="16267341"/>
    <n v="1"/>
    <x v="0"/>
    <s v="I"/>
    <n v="10"/>
    <n v="10"/>
    <n v="0"/>
    <n v="20"/>
  </r>
  <r>
    <x v="0"/>
    <x v="0"/>
    <s v="WA"/>
    <x v="1"/>
    <n v="2009"/>
    <n v="2009"/>
    <n v="16890979"/>
    <n v="1"/>
    <x v="0"/>
    <s v="I"/>
    <n v="26"/>
    <n v="26"/>
    <n v="0"/>
    <n v="130"/>
  </r>
  <r>
    <x v="0"/>
    <x v="0"/>
    <s v="WA"/>
    <x v="1"/>
    <n v="2009"/>
    <n v="2009"/>
    <n v="19914894"/>
    <n v="1"/>
    <x v="0"/>
    <s v="I"/>
    <n v="22"/>
    <n v="22"/>
    <n v="0"/>
    <n v="920"/>
  </r>
  <r>
    <x v="0"/>
    <x v="0"/>
    <s v="WA"/>
    <x v="1"/>
    <n v="2009"/>
    <n v="2009"/>
    <n v="15974871"/>
    <n v="1"/>
    <x v="0"/>
    <s v="I"/>
    <n v="0"/>
    <n v="0"/>
    <n v="0"/>
    <n v="36"/>
  </r>
  <r>
    <x v="0"/>
    <x v="0"/>
    <s v="WA"/>
    <x v="1"/>
    <n v="2009"/>
    <n v="2009"/>
    <n v="15112138"/>
    <n v="1"/>
    <x v="0"/>
    <s v="I"/>
    <n v="28"/>
    <n v="28"/>
    <n v="0"/>
    <n v="40"/>
  </r>
  <r>
    <x v="0"/>
    <x v="0"/>
    <s v="WA"/>
    <x v="1"/>
    <n v="2009"/>
    <n v="2009"/>
    <n v="15864149"/>
    <n v="1"/>
    <x v="0"/>
    <s v="I"/>
    <n v="0"/>
    <n v="0"/>
    <n v="0"/>
    <n v="60"/>
  </r>
  <r>
    <x v="0"/>
    <x v="1"/>
    <s v="WA"/>
    <x v="1"/>
    <n v="2009"/>
    <n v="2009"/>
    <n v="500041531"/>
    <n v="1"/>
    <x v="1"/>
    <s v="I"/>
    <n v="0"/>
    <n v="0"/>
    <n v="0"/>
    <n v="6"/>
  </r>
  <r>
    <x v="0"/>
    <x v="1"/>
    <s v="WA"/>
    <x v="1"/>
    <n v="2009"/>
    <n v="2009"/>
    <n v="17772590"/>
    <n v="1"/>
    <x v="1"/>
    <s v="I"/>
    <n v="5"/>
    <n v="5"/>
    <n v="0"/>
    <n v="1"/>
  </r>
  <r>
    <x v="0"/>
    <x v="0"/>
    <s v="WA"/>
    <x v="1"/>
    <n v="2009"/>
    <n v="2009"/>
    <n v="446353056"/>
    <n v="1"/>
    <x v="0"/>
    <s v="I"/>
    <n v="0"/>
    <n v="0"/>
    <n v="0"/>
    <n v="18"/>
  </r>
  <r>
    <x v="0"/>
    <x v="0"/>
    <s v="WA"/>
    <x v="1"/>
    <n v="2009"/>
    <n v="2009"/>
    <n v="14554569"/>
    <n v="1"/>
    <x v="0"/>
    <s v="I"/>
    <n v="28"/>
    <n v="28"/>
    <n v="0"/>
    <n v="30"/>
  </r>
  <r>
    <x v="0"/>
    <x v="0"/>
    <s v="WA"/>
    <x v="1"/>
    <n v="2009"/>
    <n v="2009"/>
    <n v="19351226"/>
    <n v="1"/>
    <x v="2"/>
    <s v="I"/>
    <n v="1"/>
    <n v="1"/>
    <n v="0"/>
    <n v="99790"/>
  </r>
  <r>
    <x v="0"/>
    <x v="1"/>
    <s v="WA"/>
    <x v="1"/>
    <n v="2009"/>
    <n v="2009"/>
    <n v="500008527"/>
    <n v="1"/>
    <x v="1"/>
    <s v="I"/>
    <n v="23"/>
    <n v="23"/>
    <n v="0"/>
    <n v="7"/>
  </r>
  <r>
    <x v="0"/>
    <x v="0"/>
    <s v="WA"/>
    <x v="1"/>
    <n v="2009"/>
    <n v="2009"/>
    <n v="500227981"/>
    <n v="1"/>
    <x v="0"/>
    <s v="I"/>
    <n v="0"/>
    <n v="0"/>
    <n v="0"/>
    <n v="4"/>
  </r>
  <r>
    <x v="0"/>
    <x v="0"/>
    <s v="WA"/>
    <x v="1"/>
    <n v="2009"/>
    <n v="2009"/>
    <n v="14022766"/>
    <n v="2"/>
    <x v="0"/>
    <s v="I"/>
    <n v="54"/>
    <n v="27"/>
    <n v="0"/>
    <n v="2077"/>
  </r>
  <r>
    <x v="0"/>
    <x v="0"/>
    <s v="WA"/>
    <x v="1"/>
    <n v="2009"/>
    <n v="2009"/>
    <n v="500247913"/>
    <n v="1"/>
    <x v="0"/>
    <s v="I"/>
    <n v="0"/>
    <n v="0"/>
    <n v="0"/>
    <n v="16"/>
  </r>
  <r>
    <x v="0"/>
    <x v="0"/>
    <s v="WA"/>
    <x v="1"/>
    <n v="2009"/>
    <n v="2009"/>
    <n v="500172948"/>
    <n v="2"/>
    <x v="0"/>
    <s v="I"/>
    <n v="52"/>
    <n v="26"/>
    <n v="0"/>
    <n v="120"/>
  </r>
  <r>
    <x v="0"/>
    <x v="1"/>
    <s v="WA"/>
    <x v="1"/>
    <n v="2009"/>
    <n v="2009"/>
    <n v="500195312"/>
    <n v="2"/>
    <x v="1"/>
    <s v="I"/>
    <n v="55"/>
    <n v="27.5"/>
    <n v="0"/>
    <n v="9"/>
  </r>
  <r>
    <x v="1"/>
    <x v="1"/>
    <s v="WA"/>
    <x v="1"/>
    <n v="2009"/>
    <n v="2009"/>
    <n v="500182674"/>
    <n v="1"/>
    <x v="1"/>
    <s v="I"/>
    <n v="29"/>
    <n v="29"/>
    <n v="0"/>
    <n v="615"/>
  </r>
  <r>
    <x v="0"/>
    <x v="0"/>
    <s v="WA"/>
    <x v="1"/>
    <n v="2009"/>
    <n v="2009"/>
    <n v="408067215"/>
    <n v="1"/>
    <x v="0"/>
    <s v="I"/>
    <n v="0"/>
    <n v="0"/>
    <n v="0"/>
    <n v="20"/>
  </r>
  <r>
    <x v="0"/>
    <x v="1"/>
    <s v="WA"/>
    <x v="1"/>
    <n v="2009"/>
    <n v="2009"/>
    <n v="500185727"/>
    <n v="1"/>
    <x v="1"/>
    <s v="I"/>
    <n v="24"/>
    <n v="24"/>
    <n v="0"/>
    <n v="11"/>
  </r>
  <r>
    <x v="0"/>
    <x v="0"/>
    <s v="WA"/>
    <x v="1"/>
    <n v="2009"/>
    <n v="2009"/>
    <n v="19650583"/>
    <n v="2"/>
    <x v="0"/>
    <s v="I"/>
    <n v="55"/>
    <n v="27.5"/>
    <n v="0"/>
    <n v="1120"/>
  </r>
  <r>
    <x v="0"/>
    <x v="0"/>
    <s v="WA"/>
    <x v="1"/>
    <n v="2009"/>
    <n v="2009"/>
    <n v="16334587"/>
    <n v="1"/>
    <x v="0"/>
    <s v="I"/>
    <n v="10"/>
    <n v="10"/>
    <n v="0"/>
    <n v="150"/>
  </r>
  <r>
    <x v="0"/>
    <x v="1"/>
    <s v="WA"/>
    <x v="1"/>
    <n v="2009"/>
    <n v="2009"/>
    <n v="19016520"/>
    <n v="1"/>
    <x v="1"/>
    <s v="I"/>
    <n v="15"/>
    <n v="15"/>
    <n v="0"/>
    <n v="7"/>
  </r>
  <r>
    <x v="0"/>
    <x v="0"/>
    <s v="WA"/>
    <x v="1"/>
    <n v="2009"/>
    <n v="2009"/>
    <n v="17369563"/>
    <n v="1"/>
    <x v="0"/>
    <s v="I"/>
    <n v="0"/>
    <n v="0"/>
    <n v="0"/>
    <n v="17"/>
  </r>
  <r>
    <x v="0"/>
    <x v="0"/>
    <s v="WA"/>
    <x v="1"/>
    <n v="2009"/>
    <n v="2009"/>
    <n v="500221614"/>
    <n v="1"/>
    <x v="0"/>
    <s v="I"/>
    <n v="0"/>
    <n v="0"/>
    <n v="0"/>
    <n v="141"/>
  </r>
  <r>
    <x v="0"/>
    <x v="0"/>
    <s v="WA"/>
    <x v="1"/>
    <n v="2009"/>
    <n v="2009"/>
    <n v="18898009"/>
    <n v="1"/>
    <x v="0"/>
    <s v="I"/>
    <n v="0"/>
    <n v="0"/>
    <n v="0"/>
    <n v="70"/>
  </r>
  <r>
    <x v="0"/>
    <x v="0"/>
    <s v="WA"/>
    <x v="1"/>
    <n v="2009"/>
    <n v="2009"/>
    <n v="500036614"/>
    <n v="2"/>
    <x v="0"/>
    <s v="I"/>
    <n v="54"/>
    <n v="27"/>
    <n v="0"/>
    <n v="177"/>
  </r>
  <r>
    <x v="0"/>
    <x v="1"/>
    <s v="WA"/>
    <x v="1"/>
    <n v="2009"/>
    <n v="2009"/>
    <n v="500177229"/>
    <n v="1"/>
    <x v="1"/>
    <s v="I"/>
    <n v="14"/>
    <n v="14"/>
    <n v="0"/>
    <n v="11"/>
  </r>
  <r>
    <x v="0"/>
    <x v="0"/>
    <s v="WA"/>
    <x v="1"/>
    <n v="2009"/>
    <n v="2009"/>
    <n v="18082260"/>
    <n v="1"/>
    <x v="0"/>
    <s v="I"/>
    <n v="10"/>
    <n v="10"/>
    <n v="0"/>
    <n v="160"/>
  </r>
  <r>
    <x v="0"/>
    <x v="0"/>
    <s v="WA"/>
    <x v="1"/>
    <n v="2009"/>
    <n v="2009"/>
    <n v="18059806"/>
    <n v="1"/>
    <x v="0"/>
    <s v="I"/>
    <n v="0"/>
    <n v="0"/>
    <n v="0"/>
    <n v="17"/>
  </r>
  <r>
    <x v="0"/>
    <x v="1"/>
    <s v="WA"/>
    <x v="1"/>
    <n v="2009"/>
    <n v="2009"/>
    <n v="17191335"/>
    <n v="1"/>
    <x v="1"/>
    <s v="I"/>
    <n v="10"/>
    <n v="10"/>
    <n v="0"/>
    <n v="14"/>
  </r>
  <r>
    <x v="0"/>
    <x v="0"/>
    <s v="WA"/>
    <x v="1"/>
    <n v="2009"/>
    <n v="2009"/>
    <n v="500111204"/>
    <n v="1"/>
    <x v="0"/>
    <s v="I"/>
    <n v="13"/>
    <n v="13"/>
    <n v="0"/>
    <n v="70"/>
  </r>
  <r>
    <x v="0"/>
    <x v="1"/>
    <s v="WA"/>
    <x v="1"/>
    <n v="2009"/>
    <n v="2009"/>
    <n v="14862086"/>
    <n v="1"/>
    <x v="1"/>
    <s v="I"/>
    <n v="13"/>
    <n v="13"/>
    <n v="0"/>
    <n v="14"/>
  </r>
  <r>
    <x v="0"/>
    <x v="1"/>
    <s v="WA"/>
    <x v="1"/>
    <n v="2009"/>
    <n v="2009"/>
    <n v="17462128"/>
    <n v="1"/>
    <x v="1"/>
    <s v="I"/>
    <n v="0"/>
    <n v="0"/>
    <n v="0"/>
    <n v="6"/>
  </r>
  <r>
    <x v="0"/>
    <x v="0"/>
    <s v="WA"/>
    <x v="1"/>
    <n v="2009"/>
    <n v="2009"/>
    <n v="17049585"/>
    <n v="2"/>
    <x v="0"/>
    <s v="I"/>
    <n v="38"/>
    <n v="19"/>
    <n v="0"/>
    <n v="130"/>
  </r>
  <r>
    <x v="0"/>
    <x v="1"/>
    <s v="WA"/>
    <x v="1"/>
    <n v="2009"/>
    <n v="2009"/>
    <n v="17171136"/>
    <n v="2"/>
    <x v="1"/>
    <s v="I"/>
    <n v="41"/>
    <n v="20.5"/>
    <n v="0"/>
    <n v="14"/>
  </r>
  <r>
    <x v="0"/>
    <x v="0"/>
    <s v="WA"/>
    <x v="1"/>
    <n v="2009"/>
    <n v="2009"/>
    <n v="16880152"/>
    <n v="2"/>
    <x v="0"/>
    <s v="I"/>
    <n v="33"/>
    <n v="16.5"/>
    <n v="0"/>
    <n v="70"/>
  </r>
  <r>
    <x v="0"/>
    <x v="1"/>
    <s v="WA"/>
    <x v="1"/>
    <n v="2009"/>
    <n v="2009"/>
    <n v="500245473"/>
    <n v="1"/>
    <x v="1"/>
    <s v="I"/>
    <n v="9"/>
    <n v="9"/>
    <n v="0"/>
    <n v="5"/>
  </r>
  <r>
    <x v="0"/>
    <x v="0"/>
    <s v="WA"/>
    <x v="1"/>
    <n v="2009"/>
    <n v="2009"/>
    <n v="500230206"/>
    <n v="1"/>
    <x v="0"/>
    <s v="I"/>
    <n v="0"/>
    <n v="0"/>
    <n v="0"/>
    <n v="2"/>
  </r>
  <r>
    <x v="0"/>
    <x v="0"/>
    <s v="WA"/>
    <x v="1"/>
    <n v="2009"/>
    <n v="2009"/>
    <n v="16334259"/>
    <n v="1"/>
    <x v="0"/>
    <s v="I"/>
    <n v="0"/>
    <n v="0"/>
    <n v="0"/>
    <n v="170"/>
  </r>
  <r>
    <x v="0"/>
    <x v="1"/>
    <s v="WA"/>
    <x v="1"/>
    <n v="2009"/>
    <n v="2009"/>
    <n v="500080709"/>
    <n v="1"/>
    <x v="1"/>
    <s v="I"/>
    <n v="33"/>
    <n v="33"/>
    <n v="0"/>
    <n v="1"/>
  </r>
  <r>
    <x v="0"/>
    <x v="0"/>
    <s v="WA"/>
    <x v="1"/>
    <n v="2009"/>
    <n v="2009"/>
    <n v="15100473"/>
    <n v="1"/>
    <x v="0"/>
    <s v="I"/>
    <n v="0"/>
    <n v="0"/>
    <n v="0"/>
    <n v="130"/>
  </r>
  <r>
    <x v="0"/>
    <x v="1"/>
    <s v="WA"/>
    <x v="1"/>
    <n v="2009"/>
    <n v="2009"/>
    <n v="500221060"/>
    <n v="1"/>
    <x v="1"/>
    <s v="I"/>
    <n v="33"/>
    <n v="33"/>
    <n v="0"/>
    <n v="1"/>
  </r>
  <r>
    <x v="0"/>
    <x v="0"/>
    <s v="WA"/>
    <x v="1"/>
    <n v="2009"/>
    <n v="2009"/>
    <n v="14124074"/>
    <n v="2"/>
    <x v="0"/>
    <s v="I"/>
    <n v="30"/>
    <n v="15"/>
    <n v="0"/>
    <n v="1140"/>
  </r>
  <r>
    <x v="0"/>
    <x v="0"/>
    <s v="WA"/>
    <x v="1"/>
    <n v="2009"/>
    <n v="2009"/>
    <n v="17822741"/>
    <n v="1"/>
    <x v="0"/>
    <s v="I"/>
    <n v="14"/>
    <n v="14"/>
    <n v="0"/>
    <n v="160"/>
  </r>
  <r>
    <x v="0"/>
    <x v="0"/>
    <s v="WA"/>
    <x v="1"/>
    <n v="2009"/>
    <n v="2009"/>
    <n v="500247473"/>
    <n v="1"/>
    <x v="0"/>
    <s v="I"/>
    <n v="19"/>
    <n v="19"/>
    <n v="0"/>
    <n v="1045"/>
  </r>
  <r>
    <x v="0"/>
    <x v="0"/>
    <s v="WA"/>
    <x v="1"/>
    <n v="2009"/>
    <n v="2009"/>
    <n v="19899466"/>
    <n v="1"/>
    <x v="0"/>
    <s v="I"/>
    <n v="15"/>
    <n v="15"/>
    <n v="0"/>
    <n v="70"/>
  </r>
  <r>
    <x v="0"/>
    <x v="0"/>
    <s v="WA"/>
    <x v="1"/>
    <n v="2009"/>
    <n v="2009"/>
    <n v="19230749"/>
    <n v="1"/>
    <x v="0"/>
    <s v="I"/>
    <n v="0"/>
    <n v="0"/>
    <n v="0"/>
    <n v="460"/>
  </r>
  <r>
    <x v="0"/>
    <x v="0"/>
    <s v="WA"/>
    <x v="1"/>
    <n v="2009"/>
    <n v="2009"/>
    <n v="19913750"/>
    <n v="1"/>
    <x v="0"/>
    <s v="I"/>
    <n v="29"/>
    <n v="29"/>
    <n v="0"/>
    <n v="1160"/>
  </r>
  <r>
    <x v="0"/>
    <x v="0"/>
    <s v="WA"/>
    <x v="1"/>
    <n v="2009"/>
    <n v="2010"/>
    <n v="19574348"/>
    <n v="2"/>
    <x v="0"/>
    <s v="I"/>
    <n v="43"/>
    <n v="21.5"/>
    <n v="0"/>
    <n v="408"/>
  </r>
  <r>
    <x v="0"/>
    <x v="1"/>
    <s v="WA"/>
    <x v="1"/>
    <n v="2009"/>
    <n v="2009"/>
    <n v="500241641"/>
    <n v="1"/>
    <x v="1"/>
    <s v="I"/>
    <n v="0"/>
    <n v="0"/>
    <n v="0"/>
    <n v="4"/>
  </r>
  <r>
    <x v="0"/>
    <x v="0"/>
    <s v="WA"/>
    <x v="1"/>
    <n v="2009"/>
    <n v="2009"/>
    <n v="500248501"/>
    <n v="1"/>
    <x v="0"/>
    <s v="I"/>
    <n v="0"/>
    <n v="0"/>
    <n v="0"/>
    <n v="13"/>
  </r>
  <r>
    <x v="0"/>
    <x v="0"/>
    <s v="WA"/>
    <x v="1"/>
    <n v="2009"/>
    <n v="2009"/>
    <n v="17765027"/>
    <n v="1"/>
    <x v="0"/>
    <s v="I"/>
    <n v="15"/>
    <n v="15"/>
    <n v="0"/>
    <n v="10"/>
  </r>
  <r>
    <x v="0"/>
    <x v="1"/>
    <s v="WA"/>
    <x v="1"/>
    <n v="2009"/>
    <n v="2009"/>
    <n v="434592018"/>
    <n v="1"/>
    <x v="1"/>
    <s v="I"/>
    <n v="0"/>
    <n v="0"/>
    <n v="0"/>
    <n v="6"/>
  </r>
  <r>
    <x v="0"/>
    <x v="1"/>
    <s v="WA"/>
    <x v="1"/>
    <n v="2009"/>
    <n v="2009"/>
    <n v="19002144"/>
    <n v="1"/>
    <x v="1"/>
    <s v="I"/>
    <n v="15"/>
    <n v="15"/>
    <n v="0"/>
    <n v="16"/>
  </r>
  <r>
    <x v="0"/>
    <x v="0"/>
    <s v="WA"/>
    <x v="1"/>
    <n v="2009"/>
    <n v="2009"/>
    <n v="16898043"/>
    <n v="1"/>
    <x v="0"/>
    <s v="I"/>
    <n v="7"/>
    <n v="7"/>
    <n v="0"/>
    <n v="1340"/>
  </r>
  <r>
    <x v="0"/>
    <x v="0"/>
    <s v="WA"/>
    <x v="1"/>
    <n v="2009"/>
    <n v="2009"/>
    <n v="18316774"/>
    <n v="1"/>
    <x v="0"/>
    <s v="I"/>
    <n v="0"/>
    <n v="0"/>
    <n v="0"/>
    <n v="51"/>
  </r>
  <r>
    <x v="0"/>
    <x v="0"/>
    <s v="WA"/>
    <x v="1"/>
    <n v="2009"/>
    <n v="2009"/>
    <n v="18043165"/>
    <n v="1"/>
    <x v="0"/>
    <s v="I"/>
    <n v="0"/>
    <n v="0"/>
    <n v="0"/>
    <n v="6"/>
  </r>
  <r>
    <x v="0"/>
    <x v="0"/>
    <s v="WA"/>
    <x v="1"/>
    <n v="2009"/>
    <n v="2009"/>
    <n v="18059242"/>
    <n v="1"/>
    <x v="0"/>
    <s v="I"/>
    <n v="0"/>
    <n v="0"/>
    <n v="0"/>
    <n v="10"/>
  </r>
  <r>
    <x v="0"/>
    <x v="0"/>
    <s v="WA"/>
    <x v="1"/>
    <n v="2009"/>
    <n v="2009"/>
    <n v="500151682"/>
    <n v="1"/>
    <x v="0"/>
    <s v="I"/>
    <n v="29"/>
    <n v="29"/>
    <n v="0"/>
    <n v="1"/>
  </r>
  <r>
    <x v="0"/>
    <x v="0"/>
    <s v="WA"/>
    <x v="1"/>
    <n v="2009"/>
    <n v="2009"/>
    <n v="18259107"/>
    <n v="1"/>
    <x v="0"/>
    <s v="I"/>
    <n v="0"/>
    <n v="0"/>
    <n v="0"/>
    <n v="77"/>
  </r>
  <r>
    <x v="0"/>
    <x v="0"/>
    <s v="WA"/>
    <x v="1"/>
    <n v="2009"/>
    <n v="2009"/>
    <n v="500130440"/>
    <n v="1"/>
    <x v="0"/>
    <s v="I"/>
    <n v="1"/>
    <n v="1"/>
    <n v="0"/>
    <n v="20"/>
  </r>
  <r>
    <x v="1"/>
    <x v="1"/>
    <s v="WA"/>
    <x v="1"/>
    <n v="2009"/>
    <n v="2009"/>
    <n v="17734731"/>
    <n v="1"/>
    <x v="1"/>
    <s v="I"/>
    <n v="4"/>
    <n v="4"/>
    <n v="0"/>
    <n v="2"/>
  </r>
  <r>
    <x v="0"/>
    <x v="1"/>
    <s v="WA"/>
    <x v="1"/>
    <n v="2009"/>
    <n v="2009"/>
    <n v="15330445"/>
    <n v="1"/>
    <x v="1"/>
    <s v="I"/>
    <n v="31"/>
    <n v="31"/>
    <n v="0"/>
    <n v="21"/>
  </r>
  <r>
    <x v="0"/>
    <x v="1"/>
    <s v="WA"/>
    <x v="1"/>
    <n v="2009"/>
    <n v="2009"/>
    <n v="16210921"/>
    <n v="1"/>
    <x v="1"/>
    <s v="I"/>
    <n v="30"/>
    <n v="30"/>
    <n v="0"/>
    <n v="7"/>
  </r>
  <r>
    <x v="0"/>
    <x v="1"/>
    <s v="WA"/>
    <x v="1"/>
    <n v="2009"/>
    <n v="2009"/>
    <n v="17162969"/>
    <n v="1"/>
    <x v="1"/>
    <s v="I"/>
    <n v="20"/>
    <n v="20"/>
    <n v="0"/>
    <n v="3"/>
  </r>
  <r>
    <x v="0"/>
    <x v="1"/>
    <s v="WA"/>
    <x v="1"/>
    <n v="2009"/>
    <n v="2009"/>
    <n v="16826807"/>
    <n v="1"/>
    <x v="1"/>
    <s v="I"/>
    <n v="29"/>
    <n v="29"/>
    <n v="0"/>
    <n v="48"/>
  </r>
  <r>
    <x v="0"/>
    <x v="0"/>
    <s v="WA"/>
    <x v="1"/>
    <n v="2009"/>
    <n v="2009"/>
    <n v="15286408"/>
    <n v="1"/>
    <x v="0"/>
    <s v="I"/>
    <n v="0"/>
    <n v="0"/>
    <n v="0"/>
    <n v="50"/>
  </r>
  <r>
    <x v="0"/>
    <x v="0"/>
    <s v="WA"/>
    <x v="1"/>
    <n v="2009"/>
    <n v="2009"/>
    <n v="16286630"/>
    <n v="1"/>
    <x v="0"/>
    <s v="I"/>
    <n v="0"/>
    <n v="0"/>
    <n v="0"/>
    <n v="470"/>
  </r>
  <r>
    <x v="1"/>
    <x v="1"/>
    <s v="WA"/>
    <x v="1"/>
    <n v="2009"/>
    <n v="2009"/>
    <n v="500093946"/>
    <n v="1"/>
    <x v="1"/>
    <s v="I"/>
    <n v="8"/>
    <n v="8"/>
    <n v="0"/>
    <n v="74"/>
  </r>
  <r>
    <x v="0"/>
    <x v="0"/>
    <s v="WA"/>
    <x v="1"/>
    <n v="2009"/>
    <n v="2009"/>
    <n v="500064565"/>
    <n v="1"/>
    <x v="0"/>
    <s v="I"/>
    <n v="8"/>
    <n v="8"/>
    <n v="0"/>
    <n v="90"/>
  </r>
  <r>
    <x v="0"/>
    <x v="1"/>
    <s v="WA"/>
    <x v="1"/>
    <n v="2009"/>
    <n v="2009"/>
    <n v="500207042"/>
    <n v="1"/>
    <x v="1"/>
    <s v="I"/>
    <n v="28"/>
    <n v="28"/>
    <n v="0"/>
    <n v="36"/>
  </r>
  <r>
    <x v="0"/>
    <x v="1"/>
    <s v="WA"/>
    <x v="1"/>
    <n v="2009"/>
    <n v="2009"/>
    <n v="15921859"/>
    <n v="1"/>
    <x v="1"/>
    <s v="I"/>
    <n v="60"/>
    <n v="60"/>
    <n v="0"/>
    <n v="191"/>
  </r>
  <r>
    <x v="0"/>
    <x v="0"/>
    <s v="WA"/>
    <x v="1"/>
    <n v="2009"/>
    <n v="2009"/>
    <n v="17306648"/>
    <n v="1"/>
    <x v="0"/>
    <s v="I"/>
    <n v="0"/>
    <n v="0"/>
    <n v="0"/>
    <n v="20"/>
  </r>
  <r>
    <x v="0"/>
    <x v="0"/>
    <s v="WA"/>
    <x v="1"/>
    <n v="2009"/>
    <n v="2009"/>
    <n v="15099084"/>
    <n v="1"/>
    <x v="0"/>
    <s v="I"/>
    <n v="32"/>
    <n v="32"/>
    <n v="0"/>
    <n v="140"/>
  </r>
  <r>
    <x v="0"/>
    <x v="1"/>
    <s v="WA"/>
    <x v="1"/>
    <n v="2009"/>
    <n v="2009"/>
    <n v="435110525"/>
    <n v="1"/>
    <x v="1"/>
    <s v="I"/>
    <n v="19"/>
    <n v="19"/>
    <n v="0"/>
    <n v="109"/>
  </r>
  <r>
    <x v="0"/>
    <x v="0"/>
    <s v="WA"/>
    <x v="1"/>
    <n v="2009"/>
    <n v="2009"/>
    <n v="500261021"/>
    <n v="1"/>
    <x v="0"/>
    <s v="I"/>
    <n v="19"/>
    <n v="19"/>
    <n v="0"/>
    <n v="657"/>
  </r>
  <r>
    <x v="0"/>
    <x v="0"/>
    <s v="WA"/>
    <x v="1"/>
    <n v="2009"/>
    <n v="2009"/>
    <n v="15138505"/>
    <n v="1"/>
    <x v="0"/>
    <s v="I"/>
    <n v="0"/>
    <n v="0"/>
    <n v="0"/>
    <n v="560"/>
  </r>
  <r>
    <x v="0"/>
    <x v="0"/>
    <s v="WA"/>
    <x v="1"/>
    <n v="2010"/>
    <n v="2010"/>
    <n v="383788802"/>
    <n v="1"/>
    <x v="0"/>
    <s v="I"/>
    <n v="5"/>
    <n v="5"/>
    <n v="0"/>
    <n v="10"/>
  </r>
  <r>
    <x v="0"/>
    <x v="0"/>
    <s v="WA"/>
    <x v="1"/>
    <n v="2010"/>
    <n v="2010"/>
    <n v="19472220"/>
    <n v="1"/>
    <x v="0"/>
    <s v="I"/>
    <n v="0"/>
    <n v="0"/>
    <n v="0"/>
    <n v="100"/>
  </r>
  <r>
    <x v="0"/>
    <x v="0"/>
    <s v="WA"/>
    <x v="2"/>
    <n v="2010"/>
    <n v="2010"/>
    <n v="19716305"/>
    <n v="1"/>
    <x v="0"/>
    <s v="I"/>
    <n v="0"/>
    <n v="0"/>
    <n v="0"/>
    <n v="172"/>
  </r>
  <r>
    <x v="0"/>
    <x v="0"/>
    <s v="WA"/>
    <x v="1"/>
    <n v="2010"/>
    <n v="2010"/>
    <n v="19551196"/>
    <n v="1"/>
    <x v="0"/>
    <s v="I"/>
    <n v="28"/>
    <n v="28"/>
    <n v="0"/>
    <n v="180"/>
  </r>
  <r>
    <x v="0"/>
    <x v="0"/>
    <s v="WA"/>
    <x v="1"/>
    <n v="2010"/>
    <n v="2010"/>
    <n v="19352396"/>
    <n v="1"/>
    <x v="0"/>
    <s v="I"/>
    <n v="11"/>
    <n v="11"/>
    <n v="0"/>
    <n v="8"/>
  </r>
  <r>
    <x v="0"/>
    <x v="1"/>
    <s v="WA"/>
    <x v="1"/>
    <n v="2010"/>
    <n v="2010"/>
    <n v="19365919"/>
    <n v="1"/>
    <x v="1"/>
    <s v="I"/>
    <n v="19"/>
    <n v="19"/>
    <n v="0"/>
    <n v="224"/>
  </r>
  <r>
    <x v="0"/>
    <x v="1"/>
    <s v="WA"/>
    <x v="1"/>
    <n v="2010"/>
    <n v="2010"/>
    <n v="500075440"/>
    <n v="1"/>
    <x v="1"/>
    <s v="I"/>
    <n v="29"/>
    <n v="29"/>
    <n v="0"/>
    <n v="127"/>
  </r>
  <r>
    <x v="0"/>
    <x v="0"/>
    <s v="WA"/>
    <x v="1"/>
    <n v="2010"/>
    <n v="2010"/>
    <n v="19202993"/>
    <n v="1"/>
    <x v="0"/>
    <s v="I"/>
    <n v="0"/>
    <n v="0"/>
    <n v="0"/>
    <n v="20"/>
  </r>
  <r>
    <x v="0"/>
    <x v="0"/>
    <s v="WA"/>
    <x v="2"/>
    <n v="2010"/>
    <n v="2010"/>
    <n v="500214639"/>
    <n v="1"/>
    <x v="0"/>
    <s v="I"/>
    <n v="8"/>
    <n v="8"/>
    <n v="0"/>
    <n v="135"/>
  </r>
  <r>
    <x v="0"/>
    <x v="0"/>
    <s v="WA"/>
    <x v="1"/>
    <n v="2010"/>
    <n v="2010"/>
    <n v="500243800"/>
    <n v="1"/>
    <x v="0"/>
    <s v="I"/>
    <n v="13"/>
    <n v="13"/>
    <n v="0"/>
    <n v="904"/>
  </r>
  <r>
    <x v="0"/>
    <x v="0"/>
    <s v="WA"/>
    <x v="1"/>
    <n v="2010"/>
    <n v="2010"/>
    <n v="18671243"/>
    <n v="1"/>
    <x v="0"/>
    <s v="I"/>
    <n v="11"/>
    <n v="11"/>
    <n v="0"/>
    <n v="255"/>
  </r>
  <r>
    <x v="0"/>
    <x v="0"/>
    <s v="WA"/>
    <x v="2"/>
    <n v="2010"/>
    <n v="2010"/>
    <n v="500088647"/>
    <n v="1"/>
    <x v="0"/>
    <s v="I"/>
    <n v="16"/>
    <n v="16"/>
    <n v="0"/>
    <n v="283"/>
  </r>
  <r>
    <x v="0"/>
    <x v="0"/>
    <s v="WA"/>
    <x v="1"/>
    <n v="2010"/>
    <n v="2010"/>
    <n v="18055246"/>
    <n v="1"/>
    <x v="0"/>
    <s v="I"/>
    <n v="38"/>
    <n v="38"/>
    <n v="0"/>
    <n v="10"/>
  </r>
  <r>
    <x v="0"/>
    <x v="1"/>
    <s v="WA"/>
    <x v="2"/>
    <n v="2010"/>
    <n v="2010"/>
    <n v="18034688"/>
    <n v="1"/>
    <x v="1"/>
    <s v="I"/>
    <n v="0"/>
    <n v="0"/>
    <n v="0"/>
    <n v="13"/>
  </r>
  <r>
    <x v="1"/>
    <x v="0"/>
    <s v="WA"/>
    <x v="2"/>
    <n v="2010"/>
    <n v="2010"/>
    <n v="16563581"/>
    <n v="1"/>
    <x v="0"/>
    <s v="I"/>
    <n v="31"/>
    <n v="31"/>
    <n v="0"/>
    <n v="88"/>
  </r>
  <r>
    <x v="0"/>
    <x v="0"/>
    <s v="WA"/>
    <x v="2"/>
    <n v="2010"/>
    <n v="2010"/>
    <n v="16598961"/>
    <n v="1"/>
    <x v="0"/>
    <s v="I"/>
    <n v="31"/>
    <n v="31"/>
    <n v="0"/>
    <n v="1410"/>
  </r>
  <r>
    <x v="0"/>
    <x v="0"/>
    <s v="WA"/>
    <x v="2"/>
    <n v="2010"/>
    <n v="2010"/>
    <n v="17452953"/>
    <n v="2"/>
    <x v="0"/>
    <s v="I"/>
    <n v="60"/>
    <n v="30"/>
    <n v="0"/>
    <n v="1810"/>
  </r>
  <r>
    <x v="0"/>
    <x v="1"/>
    <s v="WA"/>
    <x v="2"/>
    <n v="2010"/>
    <n v="2010"/>
    <n v="500043552"/>
    <n v="2"/>
    <x v="1"/>
    <s v="I"/>
    <n v="60"/>
    <n v="30"/>
    <n v="0"/>
    <n v="99"/>
  </r>
  <r>
    <x v="0"/>
    <x v="1"/>
    <s v="WA"/>
    <x v="2"/>
    <n v="2010"/>
    <n v="2010"/>
    <n v="368841639"/>
    <n v="1"/>
    <x v="1"/>
    <s v="I"/>
    <n v="0"/>
    <n v="0"/>
    <n v="0"/>
    <n v="22"/>
  </r>
  <r>
    <x v="0"/>
    <x v="0"/>
    <s v="WA"/>
    <x v="2"/>
    <n v="2010"/>
    <n v="2010"/>
    <n v="17210217"/>
    <n v="1"/>
    <x v="0"/>
    <s v="I"/>
    <n v="6"/>
    <n v="6"/>
    <n v="0"/>
    <n v="110"/>
  </r>
  <r>
    <x v="0"/>
    <x v="0"/>
    <s v="WA"/>
    <x v="2"/>
    <n v="2010"/>
    <n v="2010"/>
    <n v="16878049"/>
    <n v="1"/>
    <x v="0"/>
    <s v="I"/>
    <n v="0"/>
    <n v="0"/>
    <n v="0"/>
    <n v="98"/>
  </r>
  <r>
    <x v="0"/>
    <x v="1"/>
    <s v="WA"/>
    <x v="2"/>
    <n v="2010"/>
    <n v="2010"/>
    <n v="16539779"/>
    <n v="1"/>
    <x v="1"/>
    <s v="I"/>
    <n v="33"/>
    <n v="33"/>
    <n v="0"/>
    <n v="1"/>
  </r>
  <r>
    <x v="1"/>
    <x v="0"/>
    <s v="WA"/>
    <x v="2"/>
    <n v="2010"/>
    <n v="2010"/>
    <n v="15022187"/>
    <n v="3"/>
    <x v="0"/>
    <s v="I"/>
    <n v="93"/>
    <n v="31"/>
    <n v="0"/>
    <n v="40"/>
  </r>
  <r>
    <x v="0"/>
    <x v="0"/>
    <s v="WA"/>
    <x v="1"/>
    <n v="2010"/>
    <n v="2010"/>
    <n v="14829087"/>
    <n v="1"/>
    <x v="0"/>
    <s v="I"/>
    <n v="1"/>
    <n v="1"/>
    <n v="0"/>
    <n v="277"/>
  </r>
  <r>
    <x v="0"/>
    <x v="0"/>
    <s v="WA"/>
    <x v="2"/>
    <n v="2010"/>
    <n v="2010"/>
    <n v="500160626"/>
    <n v="1"/>
    <x v="0"/>
    <s v="I"/>
    <n v="0"/>
    <n v="0"/>
    <n v="0"/>
    <n v="18"/>
  </r>
  <r>
    <x v="1"/>
    <x v="1"/>
    <s v="WA"/>
    <x v="2"/>
    <n v="2010"/>
    <n v="2010"/>
    <n v="14414656"/>
    <n v="1"/>
    <x v="1"/>
    <s v="I"/>
    <n v="33"/>
    <n v="33"/>
    <n v="0"/>
    <n v="42"/>
  </r>
  <r>
    <x v="0"/>
    <x v="1"/>
    <s v="WA"/>
    <x v="2"/>
    <n v="2010"/>
    <n v="2010"/>
    <n v="14910216"/>
    <n v="1"/>
    <x v="1"/>
    <s v="I"/>
    <n v="34"/>
    <n v="34"/>
    <n v="0"/>
    <n v="17"/>
  </r>
  <r>
    <x v="1"/>
    <x v="1"/>
    <s v="WA"/>
    <x v="2"/>
    <n v="2010"/>
    <n v="2010"/>
    <n v="500111671"/>
    <n v="9"/>
    <x v="1"/>
    <s v="I"/>
    <n v="276"/>
    <n v="30.666666666666668"/>
    <n v="0"/>
    <n v="1304"/>
  </r>
  <r>
    <x v="0"/>
    <x v="0"/>
    <s v="WA"/>
    <x v="2"/>
    <n v="2010"/>
    <n v="2010"/>
    <n v="14374543"/>
    <n v="3"/>
    <x v="0"/>
    <s v="I"/>
    <n v="97"/>
    <n v="32.333333333333336"/>
    <n v="0"/>
    <n v="1850"/>
  </r>
  <r>
    <x v="0"/>
    <x v="0"/>
    <s v="WA"/>
    <x v="2"/>
    <n v="2010"/>
    <n v="2010"/>
    <n v="500128032"/>
    <n v="1"/>
    <x v="0"/>
    <s v="I"/>
    <n v="0"/>
    <n v="0"/>
    <n v="0"/>
    <n v="97"/>
  </r>
  <r>
    <x v="0"/>
    <x v="1"/>
    <s v="WA"/>
    <x v="2"/>
    <n v="2010"/>
    <n v="2010"/>
    <n v="419990404"/>
    <n v="2"/>
    <x v="1"/>
    <s v="I"/>
    <n v="61"/>
    <n v="30.5"/>
    <n v="0"/>
    <n v="13"/>
  </r>
  <r>
    <x v="0"/>
    <x v="1"/>
    <s v="WA"/>
    <x v="2"/>
    <n v="2010"/>
    <n v="2010"/>
    <n v="500220217"/>
    <n v="1"/>
    <x v="1"/>
    <s v="I"/>
    <n v="1"/>
    <n v="1"/>
    <n v="0"/>
    <n v="26"/>
  </r>
  <r>
    <x v="0"/>
    <x v="1"/>
    <s v="WA"/>
    <x v="2"/>
    <n v="2010"/>
    <n v="2010"/>
    <n v="500175567"/>
    <n v="1"/>
    <x v="1"/>
    <s v="I"/>
    <n v="2"/>
    <n v="2"/>
    <n v="0"/>
    <n v="1"/>
  </r>
  <r>
    <x v="0"/>
    <x v="0"/>
    <s v="WA"/>
    <x v="2"/>
    <n v="2010"/>
    <n v="2010"/>
    <n v="19657366"/>
    <n v="1"/>
    <x v="0"/>
    <s v="I"/>
    <n v="33"/>
    <n v="33"/>
    <n v="0"/>
    <n v="188"/>
  </r>
  <r>
    <x v="0"/>
    <x v="1"/>
    <s v="WA"/>
    <x v="2"/>
    <n v="2010"/>
    <n v="2010"/>
    <n v="500123225"/>
    <n v="1"/>
    <x v="1"/>
    <s v="I"/>
    <n v="31"/>
    <n v="31"/>
    <n v="0"/>
    <n v="12"/>
  </r>
  <r>
    <x v="0"/>
    <x v="0"/>
    <s v="WA"/>
    <x v="2"/>
    <n v="2010"/>
    <n v="2010"/>
    <n v="19208937"/>
    <n v="1"/>
    <x v="0"/>
    <s v="I"/>
    <n v="0"/>
    <n v="0"/>
    <n v="0"/>
    <n v="158"/>
  </r>
  <r>
    <x v="0"/>
    <x v="1"/>
    <s v="WA"/>
    <x v="2"/>
    <n v="2010"/>
    <n v="2010"/>
    <n v="500045299"/>
    <n v="1"/>
    <x v="1"/>
    <s v="I"/>
    <n v="0"/>
    <n v="0"/>
    <n v="0"/>
    <n v="9"/>
  </r>
  <r>
    <x v="1"/>
    <x v="1"/>
    <s v="WA"/>
    <x v="2"/>
    <n v="2010"/>
    <n v="2010"/>
    <n v="18413147"/>
    <n v="1"/>
    <x v="1"/>
    <s v="I"/>
    <n v="8"/>
    <n v="8"/>
    <n v="0"/>
    <n v="42"/>
  </r>
  <r>
    <x v="0"/>
    <x v="1"/>
    <s v="WA"/>
    <x v="2"/>
    <n v="2010"/>
    <n v="2010"/>
    <n v="500229055"/>
    <n v="2"/>
    <x v="1"/>
    <s v="I"/>
    <n v="46"/>
    <n v="23"/>
    <n v="0"/>
    <n v="116"/>
  </r>
  <r>
    <x v="0"/>
    <x v="0"/>
    <s v="WA"/>
    <x v="2"/>
    <n v="2010"/>
    <n v="2010"/>
    <n v="17705213"/>
    <n v="1"/>
    <x v="0"/>
    <s v="I"/>
    <n v="0"/>
    <n v="0"/>
    <n v="0"/>
    <n v="212"/>
  </r>
  <r>
    <x v="0"/>
    <x v="0"/>
    <s v="WA"/>
    <x v="2"/>
    <n v="2010"/>
    <n v="2010"/>
    <n v="17748114"/>
    <n v="1"/>
    <x v="0"/>
    <s v="I"/>
    <n v="0"/>
    <n v="0"/>
    <n v="0"/>
    <n v="240"/>
  </r>
  <r>
    <x v="0"/>
    <x v="0"/>
    <s v="WA"/>
    <x v="2"/>
    <n v="2010"/>
    <n v="2010"/>
    <n v="500115580"/>
    <n v="1"/>
    <x v="0"/>
    <s v="I"/>
    <n v="0"/>
    <n v="0"/>
    <n v="0"/>
    <n v="153"/>
  </r>
  <r>
    <x v="0"/>
    <x v="1"/>
    <s v="WA"/>
    <x v="2"/>
    <n v="2010"/>
    <n v="2010"/>
    <n v="500140686"/>
    <n v="1"/>
    <x v="1"/>
    <s v="I"/>
    <n v="0"/>
    <n v="0"/>
    <n v="0"/>
    <n v="11"/>
  </r>
  <r>
    <x v="0"/>
    <x v="1"/>
    <s v="WA"/>
    <x v="2"/>
    <n v="2010"/>
    <n v="2010"/>
    <n v="17490138"/>
    <n v="1"/>
    <x v="1"/>
    <s v="I"/>
    <n v="2"/>
    <n v="2"/>
    <n v="0"/>
    <n v="16"/>
  </r>
  <r>
    <x v="0"/>
    <x v="0"/>
    <s v="WA"/>
    <x v="2"/>
    <n v="2010"/>
    <n v="2010"/>
    <n v="17102276"/>
    <n v="1"/>
    <x v="0"/>
    <s v="I"/>
    <n v="0"/>
    <n v="0"/>
    <n v="0"/>
    <n v="266"/>
  </r>
  <r>
    <x v="0"/>
    <x v="0"/>
    <s v="WA"/>
    <x v="2"/>
    <n v="2010"/>
    <n v="2010"/>
    <n v="17198074"/>
    <n v="1"/>
    <x v="0"/>
    <s v="I"/>
    <n v="18"/>
    <n v="18"/>
    <n v="0"/>
    <n v="50"/>
  </r>
  <r>
    <x v="1"/>
    <x v="1"/>
    <s v="WA"/>
    <x v="2"/>
    <n v="2010"/>
    <n v="2010"/>
    <n v="500240817"/>
    <n v="2"/>
    <x v="1"/>
    <s v="I"/>
    <n v="57"/>
    <n v="28.5"/>
    <n v="0"/>
    <n v="279"/>
  </r>
  <r>
    <x v="0"/>
    <x v="0"/>
    <s v="WA"/>
    <x v="2"/>
    <n v="2010"/>
    <n v="2010"/>
    <n v="16608255"/>
    <n v="3"/>
    <x v="0"/>
    <s v="I"/>
    <n v="84"/>
    <n v="28"/>
    <n v="0"/>
    <n v="211"/>
  </r>
  <r>
    <x v="0"/>
    <x v="0"/>
    <s v="WA"/>
    <x v="2"/>
    <n v="2010"/>
    <n v="2010"/>
    <n v="16263873"/>
    <n v="2"/>
    <x v="0"/>
    <s v="I"/>
    <n v="94"/>
    <n v="47"/>
    <n v="0"/>
    <n v="5010"/>
  </r>
  <r>
    <x v="0"/>
    <x v="0"/>
    <s v="WA"/>
    <x v="2"/>
    <n v="2010"/>
    <n v="2010"/>
    <n v="500215926"/>
    <n v="1"/>
    <x v="0"/>
    <s v="I"/>
    <n v="0"/>
    <n v="0"/>
    <n v="0"/>
    <n v="90"/>
  </r>
  <r>
    <x v="0"/>
    <x v="0"/>
    <s v="WA"/>
    <x v="2"/>
    <n v="2010"/>
    <n v="2010"/>
    <n v="16292137"/>
    <n v="4"/>
    <x v="0"/>
    <s v="I"/>
    <n v="120"/>
    <n v="30"/>
    <n v="0"/>
    <n v="119"/>
  </r>
  <r>
    <x v="0"/>
    <x v="1"/>
    <s v="WA"/>
    <x v="2"/>
    <n v="2010"/>
    <n v="2010"/>
    <n v="437788917"/>
    <n v="1"/>
    <x v="1"/>
    <s v="I"/>
    <n v="17"/>
    <n v="17"/>
    <n v="0"/>
    <n v="3"/>
  </r>
  <r>
    <x v="0"/>
    <x v="0"/>
    <s v="WA"/>
    <x v="2"/>
    <n v="2010"/>
    <n v="2010"/>
    <n v="14738577"/>
    <n v="2"/>
    <x v="0"/>
    <s v="I"/>
    <n v="35"/>
    <n v="17.5"/>
    <n v="0"/>
    <n v="300"/>
  </r>
  <r>
    <x v="0"/>
    <x v="1"/>
    <s v="WA"/>
    <x v="2"/>
    <n v="2010"/>
    <n v="2010"/>
    <n v="14856573"/>
    <n v="4"/>
    <x v="1"/>
    <s v="I"/>
    <n v="117"/>
    <n v="29.25"/>
    <n v="0"/>
    <n v="13"/>
  </r>
  <r>
    <x v="1"/>
    <x v="1"/>
    <s v="WA"/>
    <x v="2"/>
    <n v="2010"/>
    <n v="2010"/>
    <n v="500074744"/>
    <n v="1"/>
    <x v="1"/>
    <s v="I"/>
    <n v="20"/>
    <n v="20"/>
    <n v="0"/>
    <n v="71"/>
  </r>
  <r>
    <x v="0"/>
    <x v="0"/>
    <s v="WA"/>
    <x v="2"/>
    <n v="2010"/>
    <n v="2010"/>
    <n v="15109397"/>
    <n v="1"/>
    <x v="0"/>
    <s v="I"/>
    <n v="10"/>
    <n v="10"/>
    <n v="0"/>
    <n v="222"/>
  </r>
  <r>
    <x v="0"/>
    <x v="0"/>
    <s v="WA"/>
    <x v="2"/>
    <n v="2010"/>
    <n v="2010"/>
    <n v="500072305"/>
    <n v="1"/>
    <x v="0"/>
    <s v="I"/>
    <n v="13"/>
    <n v="13"/>
    <n v="0"/>
    <n v="18"/>
  </r>
  <r>
    <x v="0"/>
    <x v="1"/>
    <s v="WA"/>
    <x v="2"/>
    <n v="2010"/>
    <n v="2010"/>
    <n v="500027255"/>
    <n v="2"/>
    <x v="1"/>
    <s v="I"/>
    <n v="58"/>
    <n v="29"/>
    <n v="0"/>
    <n v="183"/>
  </r>
  <r>
    <x v="0"/>
    <x v="0"/>
    <s v="WA"/>
    <x v="2"/>
    <n v="2010"/>
    <n v="2010"/>
    <n v="15178645"/>
    <n v="1"/>
    <x v="0"/>
    <s v="I"/>
    <n v="0"/>
    <n v="0"/>
    <n v="0"/>
    <n v="74"/>
  </r>
  <r>
    <x v="0"/>
    <x v="0"/>
    <s v="WA"/>
    <x v="2"/>
    <n v="2010"/>
    <n v="2010"/>
    <n v="17618306"/>
    <n v="1"/>
    <x v="0"/>
    <s v="I"/>
    <n v="0"/>
    <n v="0"/>
    <n v="0"/>
    <n v="36"/>
  </r>
  <r>
    <x v="0"/>
    <x v="0"/>
    <s v="WA"/>
    <x v="2"/>
    <n v="2010"/>
    <n v="2010"/>
    <n v="14102157"/>
    <n v="1"/>
    <x v="0"/>
    <s v="I"/>
    <n v="19"/>
    <n v="19"/>
    <n v="0"/>
    <n v="240"/>
  </r>
  <r>
    <x v="0"/>
    <x v="0"/>
    <s v="WA"/>
    <x v="2"/>
    <n v="2010"/>
    <n v="2010"/>
    <n v="17465335"/>
    <n v="1"/>
    <x v="0"/>
    <s v="I"/>
    <n v="0"/>
    <n v="0"/>
    <n v="0"/>
    <n v="31"/>
  </r>
  <r>
    <x v="0"/>
    <x v="0"/>
    <s v="WA"/>
    <x v="2"/>
    <n v="2010"/>
    <n v="2010"/>
    <n v="500194653"/>
    <n v="1"/>
    <x v="0"/>
    <s v="I"/>
    <n v="29"/>
    <n v="29"/>
    <n v="0"/>
    <n v="45"/>
  </r>
  <r>
    <x v="0"/>
    <x v="0"/>
    <s v="WA"/>
    <x v="2"/>
    <n v="2010"/>
    <n v="2010"/>
    <n v="19716262"/>
    <n v="2"/>
    <x v="0"/>
    <s v="I"/>
    <n v="57"/>
    <n v="28.5"/>
    <n v="0"/>
    <n v="800"/>
  </r>
  <r>
    <x v="0"/>
    <x v="1"/>
    <s v="WA"/>
    <x v="2"/>
    <n v="2010"/>
    <n v="2010"/>
    <n v="500206950"/>
    <n v="2"/>
    <x v="1"/>
    <s v="I"/>
    <n v="58"/>
    <n v="29"/>
    <n v="0"/>
    <n v="79"/>
  </r>
  <r>
    <x v="0"/>
    <x v="0"/>
    <s v="WA"/>
    <x v="2"/>
    <n v="2010"/>
    <n v="2010"/>
    <n v="18900325"/>
    <n v="1"/>
    <x v="0"/>
    <s v="I"/>
    <n v="2"/>
    <n v="2"/>
    <n v="0"/>
    <n v="80"/>
  </r>
  <r>
    <x v="0"/>
    <x v="0"/>
    <s v="WA"/>
    <x v="2"/>
    <n v="2010"/>
    <n v="2010"/>
    <n v="18128626"/>
    <n v="1"/>
    <x v="0"/>
    <s v="I"/>
    <n v="32"/>
    <n v="32"/>
    <n v="0"/>
    <n v="290"/>
  </r>
  <r>
    <x v="0"/>
    <x v="0"/>
    <s v="WA"/>
    <x v="2"/>
    <n v="2010"/>
    <n v="2010"/>
    <n v="500089285"/>
    <n v="1"/>
    <x v="0"/>
    <s v="I"/>
    <n v="19"/>
    <n v="19"/>
    <n v="0"/>
    <n v="134"/>
  </r>
  <r>
    <x v="0"/>
    <x v="0"/>
    <s v="WA"/>
    <x v="2"/>
    <n v="2010"/>
    <n v="2010"/>
    <n v="18348741"/>
    <n v="1"/>
    <x v="0"/>
    <s v="I"/>
    <n v="0"/>
    <n v="0"/>
    <n v="0"/>
    <n v="80"/>
  </r>
  <r>
    <x v="0"/>
    <x v="0"/>
    <s v="WA"/>
    <x v="2"/>
    <n v="2010"/>
    <n v="2010"/>
    <n v="18350298"/>
    <n v="1"/>
    <x v="0"/>
    <s v="I"/>
    <n v="0"/>
    <n v="0"/>
    <n v="0"/>
    <n v="10"/>
  </r>
  <r>
    <x v="0"/>
    <x v="0"/>
    <s v="WA"/>
    <x v="2"/>
    <n v="2010"/>
    <n v="2010"/>
    <n v="16420440"/>
    <n v="2"/>
    <x v="0"/>
    <s v="I"/>
    <n v="19"/>
    <n v="9.5"/>
    <n v="0"/>
    <n v="90"/>
  </r>
  <r>
    <x v="0"/>
    <x v="1"/>
    <s v="WA"/>
    <x v="2"/>
    <n v="2010"/>
    <n v="2010"/>
    <n v="16421859"/>
    <n v="1"/>
    <x v="1"/>
    <s v="I"/>
    <n v="28"/>
    <n v="28"/>
    <n v="0"/>
    <n v="89"/>
  </r>
  <r>
    <x v="1"/>
    <x v="0"/>
    <s v="WA"/>
    <x v="2"/>
    <n v="2010"/>
    <n v="2010"/>
    <n v="17989750"/>
    <n v="3"/>
    <x v="0"/>
    <s v="I"/>
    <n v="97"/>
    <n v="32.333333333333336"/>
    <n v="0"/>
    <n v="60"/>
  </r>
  <r>
    <x v="0"/>
    <x v="1"/>
    <s v="WA"/>
    <x v="2"/>
    <n v="2010"/>
    <n v="2010"/>
    <n v="17851328"/>
    <n v="1"/>
    <x v="1"/>
    <s v="I"/>
    <n v="3"/>
    <n v="3"/>
    <n v="0"/>
    <n v="14"/>
  </r>
  <r>
    <x v="0"/>
    <x v="0"/>
    <s v="WA"/>
    <x v="2"/>
    <n v="2010"/>
    <n v="2010"/>
    <n v="17781836"/>
    <n v="1"/>
    <x v="0"/>
    <s v="I"/>
    <n v="0"/>
    <n v="0"/>
    <n v="0"/>
    <n v="105"/>
  </r>
  <r>
    <x v="0"/>
    <x v="0"/>
    <s v="WA"/>
    <x v="2"/>
    <n v="2010"/>
    <n v="2010"/>
    <n v="17751114"/>
    <n v="1"/>
    <x v="0"/>
    <s v="I"/>
    <n v="0"/>
    <n v="0"/>
    <n v="0"/>
    <n v="230"/>
  </r>
  <r>
    <x v="0"/>
    <x v="1"/>
    <s v="WA"/>
    <x v="2"/>
    <n v="2010"/>
    <n v="2010"/>
    <n v="400291271"/>
    <n v="2"/>
    <x v="1"/>
    <s v="I"/>
    <n v="59"/>
    <n v="29.5"/>
    <n v="0"/>
    <n v="39"/>
  </r>
  <r>
    <x v="0"/>
    <x v="0"/>
    <s v="WA"/>
    <x v="2"/>
    <n v="2010"/>
    <n v="2010"/>
    <n v="500137930"/>
    <n v="1"/>
    <x v="0"/>
    <s v="I"/>
    <n v="29"/>
    <n v="29"/>
    <n v="0"/>
    <n v="644"/>
  </r>
  <r>
    <x v="1"/>
    <x v="1"/>
    <s v="WA"/>
    <x v="2"/>
    <n v="2010"/>
    <n v="2010"/>
    <n v="500062007"/>
    <n v="5"/>
    <x v="1"/>
    <s v="I"/>
    <n v="154"/>
    <n v="30.8"/>
    <n v="0"/>
    <n v="52"/>
  </r>
  <r>
    <x v="1"/>
    <x v="1"/>
    <s v="WA"/>
    <x v="2"/>
    <n v="2010"/>
    <n v="2010"/>
    <n v="16561693"/>
    <n v="1"/>
    <x v="1"/>
    <s v="I"/>
    <n v="33"/>
    <n v="33"/>
    <n v="0"/>
    <n v="2"/>
  </r>
  <r>
    <x v="0"/>
    <x v="0"/>
    <s v="WA"/>
    <x v="2"/>
    <n v="2010"/>
    <n v="2010"/>
    <n v="14666699"/>
    <n v="1"/>
    <x v="0"/>
    <s v="I"/>
    <n v="30"/>
    <n v="30"/>
    <n v="0"/>
    <n v="4950"/>
  </r>
  <r>
    <x v="0"/>
    <x v="1"/>
    <s v="WA"/>
    <x v="2"/>
    <n v="2010"/>
    <n v="2010"/>
    <n v="15493975"/>
    <n v="3"/>
    <x v="1"/>
    <s v="I"/>
    <n v="92"/>
    <n v="30.666666666666668"/>
    <n v="0"/>
    <n v="136"/>
  </r>
  <r>
    <x v="0"/>
    <x v="1"/>
    <s v="WA"/>
    <x v="2"/>
    <n v="2010"/>
    <n v="2010"/>
    <n v="14912488"/>
    <n v="2"/>
    <x v="1"/>
    <s v="I"/>
    <n v="63"/>
    <n v="31.5"/>
    <n v="0"/>
    <n v="17"/>
  </r>
  <r>
    <x v="0"/>
    <x v="0"/>
    <s v="WA"/>
    <x v="2"/>
    <n v="2010"/>
    <n v="2010"/>
    <n v="500101098"/>
    <n v="1"/>
    <x v="0"/>
    <s v="I"/>
    <n v="0"/>
    <n v="0"/>
    <n v="0"/>
    <n v="240"/>
  </r>
  <r>
    <x v="0"/>
    <x v="0"/>
    <s v="WA"/>
    <x v="2"/>
    <n v="2010"/>
    <n v="2010"/>
    <n v="15959742"/>
    <n v="2"/>
    <x v="0"/>
    <s v="I"/>
    <n v="39"/>
    <n v="19.5"/>
    <n v="0"/>
    <n v="129"/>
  </r>
  <r>
    <x v="0"/>
    <x v="0"/>
    <s v="WA"/>
    <x v="2"/>
    <n v="2010"/>
    <n v="2010"/>
    <n v="500021522"/>
    <n v="1"/>
    <x v="0"/>
    <s v="I"/>
    <n v="0"/>
    <n v="0"/>
    <n v="0"/>
    <n v="78"/>
  </r>
  <r>
    <x v="0"/>
    <x v="1"/>
    <s v="WA"/>
    <x v="2"/>
    <n v="2010"/>
    <n v="2010"/>
    <n v="500137874"/>
    <n v="1"/>
    <x v="1"/>
    <s v="I"/>
    <n v="27"/>
    <n v="27"/>
    <n v="0"/>
    <n v="50"/>
  </r>
  <r>
    <x v="0"/>
    <x v="0"/>
    <s v="WA"/>
    <x v="2"/>
    <n v="2010"/>
    <n v="2010"/>
    <n v="14351463"/>
    <n v="3"/>
    <x v="0"/>
    <s v="I"/>
    <n v="88"/>
    <n v="29.333333333333336"/>
    <n v="0"/>
    <n v="1050"/>
  </r>
  <r>
    <x v="0"/>
    <x v="0"/>
    <s v="WA"/>
    <x v="2"/>
    <n v="2010"/>
    <n v="2010"/>
    <n v="14118007"/>
    <n v="1"/>
    <x v="0"/>
    <s v="I"/>
    <n v="8"/>
    <n v="8"/>
    <n v="0"/>
    <n v="100"/>
  </r>
  <r>
    <x v="0"/>
    <x v="0"/>
    <s v="WA"/>
    <x v="2"/>
    <n v="2010"/>
    <n v="2010"/>
    <n v="16611346"/>
    <n v="1"/>
    <x v="0"/>
    <s v="I"/>
    <n v="13"/>
    <n v="13"/>
    <n v="0"/>
    <n v="380"/>
  </r>
  <r>
    <x v="0"/>
    <x v="0"/>
    <s v="WA"/>
    <x v="2"/>
    <n v="2010"/>
    <n v="2010"/>
    <n v="19858582"/>
    <n v="1"/>
    <x v="0"/>
    <s v="I"/>
    <n v="8"/>
    <n v="8"/>
    <n v="0"/>
    <n v="24"/>
  </r>
  <r>
    <x v="0"/>
    <x v="0"/>
    <s v="WA"/>
    <x v="2"/>
    <n v="2010"/>
    <n v="2010"/>
    <n v="19582898"/>
    <n v="1"/>
    <x v="0"/>
    <s v="I"/>
    <n v="0"/>
    <n v="0"/>
    <n v="0"/>
    <n v="116"/>
  </r>
  <r>
    <x v="0"/>
    <x v="1"/>
    <s v="WA"/>
    <x v="2"/>
    <n v="2010"/>
    <n v="2010"/>
    <n v="443836825"/>
    <n v="1"/>
    <x v="1"/>
    <s v="I"/>
    <n v="1"/>
    <n v="1"/>
    <n v="0"/>
    <n v="2"/>
  </r>
  <r>
    <x v="0"/>
    <x v="0"/>
    <s v="WA"/>
    <x v="2"/>
    <n v="2010"/>
    <n v="2010"/>
    <n v="18115017"/>
    <n v="1"/>
    <x v="0"/>
    <s v="I"/>
    <n v="0"/>
    <n v="0"/>
    <n v="0"/>
    <n v="45"/>
  </r>
  <r>
    <x v="0"/>
    <x v="0"/>
    <s v="WA"/>
    <x v="2"/>
    <n v="2010"/>
    <n v="2010"/>
    <n v="18875712"/>
    <n v="1"/>
    <x v="0"/>
    <s v="I"/>
    <n v="7"/>
    <n v="7"/>
    <n v="0"/>
    <n v="227"/>
  </r>
  <r>
    <x v="0"/>
    <x v="0"/>
    <s v="WA"/>
    <x v="2"/>
    <n v="2010"/>
    <n v="2010"/>
    <n v="500242048"/>
    <n v="1"/>
    <x v="0"/>
    <s v="I"/>
    <n v="0"/>
    <n v="0"/>
    <n v="0"/>
    <n v="148"/>
  </r>
  <r>
    <x v="0"/>
    <x v="1"/>
    <s v="WA"/>
    <x v="2"/>
    <n v="2010"/>
    <n v="2010"/>
    <n v="433382426"/>
    <n v="4"/>
    <x v="1"/>
    <s v="I"/>
    <n v="98"/>
    <n v="24.5"/>
    <n v="0"/>
    <n v="13"/>
  </r>
  <r>
    <x v="0"/>
    <x v="0"/>
    <s v="WA"/>
    <x v="2"/>
    <n v="2010"/>
    <n v="2010"/>
    <n v="18601610"/>
    <n v="1"/>
    <x v="0"/>
    <s v="I"/>
    <n v="31"/>
    <n v="31"/>
    <n v="0"/>
    <n v="650"/>
  </r>
  <r>
    <x v="0"/>
    <x v="1"/>
    <s v="WA"/>
    <x v="2"/>
    <n v="2010"/>
    <n v="2010"/>
    <n v="500256205"/>
    <n v="1"/>
    <x v="1"/>
    <s v="I"/>
    <n v="5"/>
    <n v="5"/>
    <n v="0"/>
    <n v="1"/>
  </r>
  <r>
    <x v="0"/>
    <x v="1"/>
    <s v="WA"/>
    <x v="2"/>
    <n v="2010"/>
    <n v="2010"/>
    <n v="500258353"/>
    <n v="1"/>
    <x v="1"/>
    <s v="I"/>
    <n v="11"/>
    <n v="11"/>
    <n v="0"/>
    <n v="7"/>
  </r>
  <r>
    <x v="0"/>
    <x v="0"/>
    <s v="WA"/>
    <x v="2"/>
    <n v="2010"/>
    <n v="2010"/>
    <n v="500235221"/>
    <n v="1"/>
    <x v="0"/>
    <s v="I"/>
    <n v="0"/>
    <n v="0"/>
    <n v="0"/>
    <n v="175"/>
  </r>
  <r>
    <x v="0"/>
    <x v="0"/>
    <s v="WA"/>
    <x v="2"/>
    <n v="2010"/>
    <n v="2010"/>
    <n v="18381460"/>
    <n v="1"/>
    <x v="0"/>
    <s v="I"/>
    <n v="0"/>
    <n v="0"/>
    <n v="0"/>
    <n v="680"/>
  </r>
  <r>
    <x v="0"/>
    <x v="1"/>
    <s v="WA"/>
    <x v="2"/>
    <n v="2010"/>
    <n v="2010"/>
    <n v="17575948"/>
    <n v="1"/>
    <x v="1"/>
    <s v="I"/>
    <n v="31"/>
    <n v="31"/>
    <n v="0"/>
    <n v="2"/>
  </r>
  <r>
    <x v="0"/>
    <x v="1"/>
    <s v="WA"/>
    <x v="2"/>
    <n v="2010"/>
    <n v="2010"/>
    <n v="18128478"/>
    <n v="1"/>
    <x v="1"/>
    <s v="I"/>
    <n v="1"/>
    <n v="1"/>
    <n v="0"/>
    <n v="2"/>
  </r>
  <r>
    <x v="0"/>
    <x v="1"/>
    <s v="WA"/>
    <x v="2"/>
    <n v="2010"/>
    <n v="2010"/>
    <n v="17454759"/>
    <n v="2"/>
    <x v="1"/>
    <s v="I"/>
    <n v="59"/>
    <n v="29.5"/>
    <n v="0"/>
    <n v="8"/>
  </r>
  <r>
    <x v="0"/>
    <x v="1"/>
    <s v="WA"/>
    <x v="2"/>
    <n v="2010"/>
    <n v="2010"/>
    <n v="16832329"/>
    <n v="1"/>
    <x v="1"/>
    <s v="I"/>
    <n v="24"/>
    <n v="24"/>
    <n v="0"/>
    <n v="12"/>
  </r>
  <r>
    <x v="0"/>
    <x v="0"/>
    <s v="WA"/>
    <x v="2"/>
    <n v="2010"/>
    <n v="2010"/>
    <n v="15977144"/>
    <n v="1"/>
    <x v="0"/>
    <s v="I"/>
    <n v="21"/>
    <n v="21"/>
    <n v="0"/>
    <n v="110"/>
  </r>
  <r>
    <x v="0"/>
    <x v="1"/>
    <s v="WA"/>
    <x v="2"/>
    <n v="2010"/>
    <n v="2010"/>
    <n v="16897534"/>
    <n v="1"/>
    <x v="1"/>
    <s v="I"/>
    <n v="2"/>
    <n v="2"/>
    <n v="0"/>
    <n v="4"/>
  </r>
  <r>
    <x v="0"/>
    <x v="1"/>
    <s v="WA"/>
    <x v="2"/>
    <n v="2010"/>
    <n v="2010"/>
    <n v="500079049"/>
    <n v="1"/>
    <x v="1"/>
    <s v="I"/>
    <n v="13"/>
    <n v="13"/>
    <n v="0"/>
    <n v="15"/>
  </r>
  <r>
    <x v="1"/>
    <x v="1"/>
    <s v="WA"/>
    <x v="2"/>
    <n v="2010"/>
    <n v="2010"/>
    <n v="17361797"/>
    <n v="1"/>
    <x v="1"/>
    <s v="I"/>
    <n v="27"/>
    <n v="27"/>
    <n v="0"/>
    <n v="97"/>
  </r>
  <r>
    <x v="0"/>
    <x v="0"/>
    <s v="WA"/>
    <x v="2"/>
    <n v="2010"/>
    <n v="2010"/>
    <n v="17150350"/>
    <n v="5"/>
    <x v="0"/>
    <s v="I"/>
    <n v="155"/>
    <n v="31"/>
    <n v="0"/>
    <n v="450"/>
  </r>
  <r>
    <x v="0"/>
    <x v="1"/>
    <s v="WA"/>
    <x v="2"/>
    <n v="2010"/>
    <n v="2010"/>
    <n v="418348803"/>
    <n v="1"/>
    <x v="1"/>
    <s v="I"/>
    <n v="22"/>
    <n v="22"/>
    <n v="0"/>
    <n v="12"/>
  </r>
  <r>
    <x v="0"/>
    <x v="1"/>
    <s v="WA"/>
    <x v="2"/>
    <n v="2010"/>
    <n v="2010"/>
    <n v="16343870"/>
    <n v="2"/>
    <x v="1"/>
    <s v="I"/>
    <n v="40"/>
    <n v="20"/>
    <n v="0"/>
    <n v="80"/>
  </r>
  <r>
    <x v="0"/>
    <x v="1"/>
    <s v="WA"/>
    <x v="2"/>
    <n v="2010"/>
    <n v="2010"/>
    <n v="380246436"/>
    <n v="1"/>
    <x v="1"/>
    <s v="I"/>
    <n v="7"/>
    <n v="7"/>
    <n v="0"/>
    <n v="25"/>
  </r>
  <r>
    <x v="0"/>
    <x v="1"/>
    <s v="WA"/>
    <x v="2"/>
    <n v="2010"/>
    <n v="2010"/>
    <n v="15982660"/>
    <n v="1"/>
    <x v="1"/>
    <s v="I"/>
    <n v="23"/>
    <n v="23"/>
    <n v="0"/>
    <n v="23"/>
  </r>
  <r>
    <x v="1"/>
    <x v="1"/>
    <s v="WA"/>
    <x v="2"/>
    <n v="2010"/>
    <n v="2010"/>
    <n v="15948386"/>
    <n v="2"/>
    <x v="1"/>
    <s v="I"/>
    <n v="58"/>
    <n v="29"/>
    <n v="0"/>
    <n v="19"/>
  </r>
  <r>
    <x v="0"/>
    <x v="1"/>
    <s v="WA"/>
    <x v="2"/>
    <n v="2010"/>
    <n v="2010"/>
    <n v="500157960"/>
    <n v="1"/>
    <x v="1"/>
    <s v="I"/>
    <n v="15"/>
    <n v="15"/>
    <n v="0"/>
    <n v="21"/>
  </r>
  <r>
    <x v="1"/>
    <x v="0"/>
    <s v="WA"/>
    <x v="2"/>
    <n v="2010"/>
    <n v="2010"/>
    <n v="15429479"/>
    <n v="4"/>
    <x v="0"/>
    <s v="I"/>
    <n v="98"/>
    <n v="24.5"/>
    <n v="0"/>
    <n v="408"/>
  </r>
  <r>
    <x v="0"/>
    <x v="1"/>
    <s v="WA"/>
    <x v="2"/>
    <n v="2010"/>
    <n v="2010"/>
    <n v="500210252"/>
    <n v="3"/>
    <x v="1"/>
    <s v="I"/>
    <n v="85"/>
    <n v="28.333333333333336"/>
    <n v="0"/>
    <n v="15"/>
  </r>
  <r>
    <x v="0"/>
    <x v="0"/>
    <s v="WA"/>
    <x v="2"/>
    <n v="2010"/>
    <n v="2010"/>
    <n v="14641775"/>
    <n v="1"/>
    <x v="0"/>
    <s v="I"/>
    <n v="32"/>
    <n v="32"/>
    <n v="0"/>
    <n v="10"/>
  </r>
  <r>
    <x v="0"/>
    <x v="0"/>
    <s v="WA"/>
    <x v="2"/>
    <n v="2010"/>
    <n v="2010"/>
    <n v="14021517"/>
    <n v="4"/>
    <x v="0"/>
    <s v="I"/>
    <n v="108"/>
    <n v="27"/>
    <n v="0"/>
    <n v="614"/>
  </r>
  <r>
    <x v="0"/>
    <x v="0"/>
    <s v="WA"/>
    <x v="2"/>
    <n v="2010"/>
    <n v="2010"/>
    <n v="500146545"/>
    <n v="1"/>
    <x v="0"/>
    <s v="I"/>
    <n v="25"/>
    <n v="25"/>
    <n v="0"/>
    <n v="44"/>
  </r>
  <r>
    <x v="1"/>
    <x v="0"/>
    <s v="WA"/>
    <x v="2"/>
    <n v="2010"/>
    <n v="2010"/>
    <n v="500041838"/>
    <n v="3"/>
    <x v="0"/>
    <s v="I"/>
    <n v="73"/>
    <n v="24.333333333333332"/>
    <n v="0"/>
    <n v="459"/>
  </r>
  <r>
    <x v="0"/>
    <x v="0"/>
    <s v="WA"/>
    <x v="2"/>
    <n v="2010"/>
    <n v="2010"/>
    <n v="500255633"/>
    <n v="2"/>
    <x v="0"/>
    <s v="I"/>
    <n v="48"/>
    <n v="24"/>
    <n v="0"/>
    <n v="267"/>
  </r>
  <r>
    <x v="0"/>
    <x v="0"/>
    <s v="WA"/>
    <x v="2"/>
    <n v="2010"/>
    <n v="2010"/>
    <n v="19731844"/>
    <n v="2"/>
    <x v="0"/>
    <s v="I"/>
    <n v="62"/>
    <n v="31"/>
    <n v="0"/>
    <n v="20"/>
  </r>
  <r>
    <x v="0"/>
    <x v="0"/>
    <s v="WA"/>
    <x v="2"/>
    <n v="2010"/>
    <n v="2010"/>
    <n v="19976341"/>
    <n v="1"/>
    <x v="0"/>
    <s v="I"/>
    <n v="0"/>
    <n v="0"/>
    <n v="0"/>
    <n v="6"/>
  </r>
  <r>
    <x v="0"/>
    <x v="0"/>
    <s v="WA"/>
    <x v="2"/>
    <n v="2010"/>
    <n v="2010"/>
    <n v="18999800"/>
    <n v="1"/>
    <x v="0"/>
    <s v="I"/>
    <n v="33"/>
    <n v="33"/>
    <n v="0"/>
    <n v="230"/>
  </r>
  <r>
    <x v="0"/>
    <x v="0"/>
    <s v="WA"/>
    <x v="2"/>
    <n v="2010"/>
    <n v="2010"/>
    <n v="18874677"/>
    <n v="1"/>
    <x v="0"/>
    <s v="I"/>
    <n v="6"/>
    <n v="6"/>
    <n v="0"/>
    <n v="70"/>
  </r>
  <r>
    <x v="0"/>
    <x v="1"/>
    <s v="WA"/>
    <x v="2"/>
    <n v="2010"/>
    <n v="2010"/>
    <n v="19118191"/>
    <n v="1"/>
    <x v="1"/>
    <s v="I"/>
    <n v="8"/>
    <n v="8"/>
    <n v="0"/>
    <n v="38"/>
  </r>
  <r>
    <x v="0"/>
    <x v="1"/>
    <s v="WA"/>
    <x v="2"/>
    <n v="2010"/>
    <n v="2010"/>
    <n v="365731201"/>
    <n v="2"/>
    <x v="1"/>
    <s v="I"/>
    <n v="60"/>
    <n v="30"/>
    <n v="0"/>
    <n v="2"/>
  </r>
  <r>
    <x v="0"/>
    <x v="0"/>
    <s v="WA"/>
    <x v="2"/>
    <n v="2010"/>
    <n v="2010"/>
    <n v="19308238"/>
    <n v="4"/>
    <x v="0"/>
    <s v="I"/>
    <n v="91"/>
    <n v="22.75"/>
    <n v="0"/>
    <n v="150"/>
  </r>
  <r>
    <x v="0"/>
    <x v="0"/>
    <s v="WA"/>
    <x v="2"/>
    <n v="2010"/>
    <n v="2010"/>
    <n v="18690052"/>
    <n v="1"/>
    <x v="0"/>
    <s v="I"/>
    <n v="0"/>
    <n v="0"/>
    <n v="0"/>
    <n v="120"/>
  </r>
  <r>
    <x v="0"/>
    <x v="0"/>
    <s v="WA"/>
    <x v="2"/>
    <n v="2010"/>
    <n v="2010"/>
    <n v="17733387"/>
    <n v="1"/>
    <x v="0"/>
    <s v="I"/>
    <n v="21"/>
    <n v="21"/>
    <n v="0"/>
    <n v="111"/>
  </r>
  <r>
    <x v="0"/>
    <x v="0"/>
    <s v="WA"/>
    <x v="2"/>
    <n v="2010"/>
    <n v="2010"/>
    <n v="18401073"/>
    <n v="2"/>
    <x v="0"/>
    <s v="I"/>
    <n v="58"/>
    <n v="29"/>
    <n v="0"/>
    <n v="310"/>
  </r>
  <r>
    <x v="0"/>
    <x v="0"/>
    <s v="WA"/>
    <x v="2"/>
    <n v="2010"/>
    <n v="2010"/>
    <n v="18298509"/>
    <n v="1"/>
    <x v="0"/>
    <s v="I"/>
    <n v="2"/>
    <n v="2"/>
    <n v="0"/>
    <n v="82"/>
  </r>
  <r>
    <x v="0"/>
    <x v="0"/>
    <s v="WA"/>
    <x v="2"/>
    <n v="2010"/>
    <n v="2010"/>
    <n v="17808732"/>
    <n v="3"/>
    <x v="0"/>
    <s v="I"/>
    <n v="77"/>
    <n v="25.666666666666668"/>
    <n v="0"/>
    <n v="240"/>
  </r>
  <r>
    <x v="0"/>
    <x v="0"/>
    <s v="WA"/>
    <x v="2"/>
    <n v="2010"/>
    <n v="2010"/>
    <n v="17779169"/>
    <n v="1"/>
    <x v="0"/>
    <s v="I"/>
    <n v="7"/>
    <n v="7"/>
    <n v="0"/>
    <n v="73"/>
  </r>
  <r>
    <x v="0"/>
    <x v="1"/>
    <s v="WA"/>
    <x v="2"/>
    <n v="2010"/>
    <n v="2010"/>
    <n v="15124095"/>
    <n v="1"/>
    <x v="1"/>
    <s v="I"/>
    <n v="29"/>
    <n v="29"/>
    <n v="0"/>
    <n v="13"/>
  </r>
  <r>
    <x v="0"/>
    <x v="0"/>
    <s v="WA"/>
    <x v="2"/>
    <n v="2010"/>
    <n v="2010"/>
    <n v="18630781"/>
    <n v="1"/>
    <x v="0"/>
    <s v="I"/>
    <n v="9"/>
    <n v="9"/>
    <n v="0"/>
    <n v="20"/>
  </r>
  <r>
    <x v="1"/>
    <x v="0"/>
    <s v="WA"/>
    <x v="2"/>
    <n v="2010"/>
    <n v="2010"/>
    <n v="500011073"/>
    <n v="2"/>
    <x v="0"/>
    <s v="I"/>
    <n v="64"/>
    <n v="32"/>
    <n v="0"/>
    <n v="70"/>
  </r>
  <r>
    <x v="0"/>
    <x v="1"/>
    <s v="WA"/>
    <x v="2"/>
    <n v="2010"/>
    <n v="2010"/>
    <n v="16888025"/>
    <n v="2"/>
    <x v="1"/>
    <s v="I"/>
    <n v="59"/>
    <n v="29.5"/>
    <n v="0"/>
    <n v="14"/>
  </r>
  <r>
    <x v="0"/>
    <x v="1"/>
    <s v="WA"/>
    <x v="2"/>
    <n v="2010"/>
    <n v="2010"/>
    <n v="500013997"/>
    <n v="1"/>
    <x v="1"/>
    <s v="I"/>
    <n v="8"/>
    <n v="8"/>
    <n v="0"/>
    <n v="22"/>
  </r>
  <r>
    <x v="0"/>
    <x v="0"/>
    <s v="WA"/>
    <x v="2"/>
    <n v="2010"/>
    <n v="2010"/>
    <n v="15962357"/>
    <n v="1"/>
    <x v="0"/>
    <s v="I"/>
    <n v="5"/>
    <n v="5"/>
    <n v="0"/>
    <n v="40"/>
  </r>
  <r>
    <x v="0"/>
    <x v="0"/>
    <s v="WA"/>
    <x v="2"/>
    <n v="2010"/>
    <n v="2010"/>
    <n v="500230177"/>
    <n v="1"/>
    <x v="0"/>
    <s v="I"/>
    <n v="0"/>
    <n v="0"/>
    <n v="0"/>
    <n v="4"/>
  </r>
  <r>
    <x v="0"/>
    <x v="0"/>
    <s v="WA"/>
    <x v="2"/>
    <n v="2010"/>
    <n v="2010"/>
    <n v="16226473"/>
    <n v="2"/>
    <x v="0"/>
    <s v="I"/>
    <n v="62"/>
    <n v="31"/>
    <n v="0"/>
    <n v="140"/>
  </r>
  <r>
    <x v="0"/>
    <x v="0"/>
    <s v="WA"/>
    <x v="2"/>
    <n v="2010"/>
    <n v="2010"/>
    <n v="500029151"/>
    <n v="1"/>
    <x v="0"/>
    <s v="I"/>
    <n v="17"/>
    <n v="17"/>
    <n v="0"/>
    <n v="90"/>
  </r>
  <r>
    <x v="0"/>
    <x v="0"/>
    <s v="WA"/>
    <x v="2"/>
    <n v="2010"/>
    <n v="2010"/>
    <n v="500210655"/>
    <n v="1"/>
    <x v="0"/>
    <s v="I"/>
    <n v="6"/>
    <n v="6"/>
    <n v="0"/>
    <n v="197"/>
  </r>
  <r>
    <x v="0"/>
    <x v="1"/>
    <s v="WA"/>
    <x v="2"/>
    <n v="2010"/>
    <n v="2010"/>
    <n v="15689672"/>
    <n v="2"/>
    <x v="1"/>
    <s v="I"/>
    <n v="35"/>
    <n v="17.5"/>
    <n v="0"/>
    <n v="8"/>
  </r>
  <r>
    <x v="0"/>
    <x v="0"/>
    <s v="WA"/>
    <x v="2"/>
    <n v="2010"/>
    <n v="2010"/>
    <n v="14053409"/>
    <n v="1"/>
    <x v="0"/>
    <s v="I"/>
    <n v="0"/>
    <n v="0"/>
    <n v="0"/>
    <n v="48"/>
  </r>
  <r>
    <x v="0"/>
    <x v="1"/>
    <s v="WA"/>
    <x v="2"/>
    <n v="2010"/>
    <n v="2010"/>
    <n v="14882964"/>
    <n v="3"/>
    <x v="1"/>
    <s v="I"/>
    <n v="85"/>
    <n v="28.333333333333336"/>
    <n v="0"/>
    <n v="21"/>
  </r>
  <r>
    <x v="0"/>
    <x v="0"/>
    <s v="WA"/>
    <x v="2"/>
    <n v="2010"/>
    <n v="2010"/>
    <n v="500069773"/>
    <n v="3"/>
    <x v="0"/>
    <s v="I"/>
    <n v="72"/>
    <n v="24"/>
    <n v="0"/>
    <n v="495"/>
  </r>
  <r>
    <x v="0"/>
    <x v="1"/>
    <s v="WA"/>
    <x v="2"/>
    <n v="2010"/>
    <n v="2010"/>
    <n v="15279817"/>
    <n v="1"/>
    <x v="1"/>
    <s v="I"/>
    <n v="5"/>
    <n v="5"/>
    <n v="0"/>
    <n v="1"/>
  </r>
  <r>
    <x v="0"/>
    <x v="0"/>
    <s v="WA"/>
    <x v="2"/>
    <n v="2010"/>
    <n v="2010"/>
    <n v="15279819"/>
    <n v="1"/>
    <x v="0"/>
    <s v="I"/>
    <n v="5"/>
    <n v="5"/>
    <n v="0"/>
    <n v="90"/>
  </r>
  <r>
    <x v="0"/>
    <x v="0"/>
    <s v="WA"/>
    <x v="2"/>
    <n v="2010"/>
    <n v="2010"/>
    <n v="356745740"/>
    <n v="2"/>
    <x v="0"/>
    <s v="I"/>
    <n v="46"/>
    <n v="23"/>
    <n v="0"/>
    <n v="230"/>
  </r>
  <r>
    <x v="0"/>
    <x v="1"/>
    <s v="WA"/>
    <x v="2"/>
    <n v="2010"/>
    <n v="2010"/>
    <n v="14331902"/>
    <n v="1"/>
    <x v="1"/>
    <s v="I"/>
    <n v="0"/>
    <n v="0"/>
    <n v="0"/>
    <n v="5"/>
  </r>
  <r>
    <x v="0"/>
    <x v="0"/>
    <s v="WA"/>
    <x v="2"/>
    <n v="2010"/>
    <n v="2010"/>
    <n v="17615602"/>
    <n v="3"/>
    <x v="0"/>
    <s v="I"/>
    <n v="76"/>
    <n v="25.333333333333336"/>
    <n v="0"/>
    <n v="390"/>
  </r>
  <r>
    <x v="0"/>
    <x v="0"/>
    <s v="WA"/>
    <x v="2"/>
    <n v="2010"/>
    <n v="2010"/>
    <n v="14575052"/>
    <n v="1"/>
    <x v="0"/>
    <s v="I"/>
    <n v="0"/>
    <n v="0"/>
    <n v="0"/>
    <n v="50"/>
  </r>
  <r>
    <x v="0"/>
    <x v="0"/>
    <s v="WA"/>
    <x v="2"/>
    <n v="2010"/>
    <n v="2010"/>
    <n v="340329659"/>
    <n v="1"/>
    <x v="0"/>
    <s v="I"/>
    <n v="44"/>
    <n v="44"/>
    <n v="0"/>
    <n v="1270"/>
  </r>
  <r>
    <x v="0"/>
    <x v="0"/>
    <s v="WA"/>
    <x v="2"/>
    <n v="2010"/>
    <n v="2010"/>
    <n v="500057611"/>
    <n v="1"/>
    <x v="0"/>
    <s v="I"/>
    <n v="0"/>
    <n v="0"/>
    <n v="0"/>
    <n v="20"/>
  </r>
  <r>
    <x v="0"/>
    <x v="0"/>
    <s v="WA"/>
    <x v="2"/>
    <n v="2010"/>
    <n v="2010"/>
    <n v="19551196"/>
    <n v="1"/>
    <x v="0"/>
    <s v="I"/>
    <n v="31"/>
    <n v="31"/>
    <n v="0"/>
    <n v="100"/>
  </r>
  <r>
    <x v="0"/>
    <x v="1"/>
    <s v="WA"/>
    <x v="2"/>
    <n v="2010"/>
    <n v="2010"/>
    <n v="19978269"/>
    <n v="1"/>
    <x v="1"/>
    <s v="I"/>
    <n v="6"/>
    <n v="6"/>
    <n v="0"/>
    <n v="1"/>
  </r>
  <r>
    <x v="0"/>
    <x v="1"/>
    <s v="WA"/>
    <x v="2"/>
    <n v="2010"/>
    <n v="2010"/>
    <n v="15556628"/>
    <n v="1"/>
    <x v="1"/>
    <s v="I"/>
    <n v="0"/>
    <n v="0"/>
    <n v="0"/>
    <n v="6"/>
  </r>
  <r>
    <x v="0"/>
    <x v="0"/>
    <s v="WA"/>
    <x v="2"/>
    <n v="2010"/>
    <n v="2010"/>
    <n v="14027689"/>
    <n v="2"/>
    <x v="0"/>
    <s v="I"/>
    <n v="62"/>
    <n v="31"/>
    <n v="0"/>
    <n v="80"/>
  </r>
  <r>
    <x v="1"/>
    <x v="0"/>
    <s v="WA"/>
    <x v="2"/>
    <n v="2010"/>
    <n v="2010"/>
    <n v="18900627"/>
    <n v="1"/>
    <x v="0"/>
    <s v="I"/>
    <n v="30"/>
    <n v="30"/>
    <n v="0"/>
    <n v="40"/>
  </r>
  <r>
    <x v="0"/>
    <x v="0"/>
    <s v="WA"/>
    <x v="2"/>
    <n v="2010"/>
    <n v="2010"/>
    <n v="16765265"/>
    <n v="1"/>
    <x v="0"/>
    <s v="I"/>
    <n v="25"/>
    <n v="25"/>
    <n v="0"/>
    <n v="604"/>
  </r>
  <r>
    <x v="0"/>
    <x v="0"/>
    <s v="WA"/>
    <x v="2"/>
    <n v="2010"/>
    <n v="2010"/>
    <n v="19283072"/>
    <n v="1"/>
    <x v="0"/>
    <s v="I"/>
    <n v="0"/>
    <n v="0"/>
    <n v="0"/>
    <n v="11"/>
  </r>
  <r>
    <x v="0"/>
    <x v="0"/>
    <s v="WA"/>
    <x v="2"/>
    <n v="2010"/>
    <n v="2010"/>
    <n v="16454415"/>
    <n v="1"/>
    <x v="0"/>
    <s v="I"/>
    <n v="6"/>
    <n v="6"/>
    <n v="0"/>
    <n v="11"/>
  </r>
  <r>
    <x v="0"/>
    <x v="0"/>
    <s v="WA"/>
    <x v="2"/>
    <n v="2010"/>
    <n v="2010"/>
    <n v="19588013"/>
    <n v="1"/>
    <x v="0"/>
    <s v="I"/>
    <n v="0"/>
    <n v="0"/>
    <n v="0"/>
    <n v="30"/>
  </r>
  <r>
    <x v="0"/>
    <x v="0"/>
    <s v="WA"/>
    <x v="2"/>
    <n v="2010"/>
    <n v="2010"/>
    <n v="19990749"/>
    <n v="1"/>
    <x v="0"/>
    <s v="I"/>
    <n v="0"/>
    <n v="0"/>
    <n v="0"/>
    <n v="10"/>
  </r>
  <r>
    <x v="0"/>
    <x v="0"/>
    <s v="WA"/>
    <x v="2"/>
    <n v="2010"/>
    <n v="2010"/>
    <n v="500204997"/>
    <n v="1"/>
    <x v="0"/>
    <s v="I"/>
    <n v="0"/>
    <n v="0"/>
    <n v="0"/>
    <n v="156"/>
  </r>
  <r>
    <x v="0"/>
    <x v="0"/>
    <s v="WA"/>
    <x v="2"/>
    <n v="2010"/>
    <n v="2010"/>
    <n v="500253329"/>
    <n v="2"/>
    <x v="0"/>
    <s v="I"/>
    <n v="36"/>
    <n v="18"/>
    <n v="0"/>
    <n v="895"/>
  </r>
  <r>
    <x v="0"/>
    <x v="0"/>
    <s v="WA"/>
    <x v="2"/>
    <n v="2010"/>
    <n v="2010"/>
    <n v="17918314"/>
    <n v="1"/>
    <x v="0"/>
    <s v="I"/>
    <n v="0"/>
    <n v="0"/>
    <n v="0"/>
    <n v="140"/>
  </r>
  <r>
    <x v="0"/>
    <x v="0"/>
    <s v="WA"/>
    <x v="2"/>
    <n v="2010"/>
    <n v="2010"/>
    <n v="17919227"/>
    <n v="1"/>
    <x v="0"/>
    <s v="I"/>
    <n v="0"/>
    <n v="0"/>
    <n v="0"/>
    <n v="10"/>
  </r>
  <r>
    <x v="0"/>
    <x v="1"/>
    <s v="WA"/>
    <x v="2"/>
    <n v="2010"/>
    <n v="2010"/>
    <n v="14043717"/>
    <n v="1"/>
    <x v="1"/>
    <s v="I"/>
    <n v="17"/>
    <n v="17"/>
    <n v="0"/>
    <n v="2"/>
  </r>
  <r>
    <x v="0"/>
    <x v="0"/>
    <s v="WA"/>
    <x v="2"/>
    <n v="2010"/>
    <n v="2010"/>
    <n v="18321519"/>
    <n v="1"/>
    <x v="0"/>
    <s v="I"/>
    <n v="0"/>
    <n v="0"/>
    <n v="0"/>
    <n v="10"/>
  </r>
  <r>
    <x v="0"/>
    <x v="1"/>
    <s v="WA"/>
    <x v="2"/>
    <n v="2010"/>
    <n v="2010"/>
    <n v="500164691"/>
    <n v="1"/>
    <x v="1"/>
    <s v="I"/>
    <n v="6"/>
    <n v="6"/>
    <n v="0"/>
    <n v="8"/>
  </r>
  <r>
    <x v="0"/>
    <x v="1"/>
    <s v="WA"/>
    <x v="2"/>
    <n v="2010"/>
    <n v="2010"/>
    <n v="17445298"/>
    <n v="1"/>
    <x v="1"/>
    <s v="I"/>
    <n v="0"/>
    <n v="0"/>
    <n v="0"/>
    <n v="34"/>
  </r>
  <r>
    <x v="1"/>
    <x v="1"/>
    <s v="WA"/>
    <x v="2"/>
    <n v="2010"/>
    <n v="2010"/>
    <n v="15341218"/>
    <n v="1"/>
    <x v="1"/>
    <s v="I"/>
    <n v="0"/>
    <n v="0"/>
    <n v="0"/>
    <n v="82"/>
  </r>
  <r>
    <x v="0"/>
    <x v="0"/>
    <s v="WA"/>
    <x v="2"/>
    <n v="2010"/>
    <n v="2010"/>
    <n v="500004695"/>
    <n v="1"/>
    <x v="0"/>
    <s v="I"/>
    <n v="5"/>
    <n v="5"/>
    <n v="0"/>
    <n v="100"/>
  </r>
  <r>
    <x v="0"/>
    <x v="1"/>
    <s v="WA"/>
    <x v="2"/>
    <n v="2010"/>
    <n v="2010"/>
    <n v="17514420"/>
    <n v="1"/>
    <x v="1"/>
    <s v="I"/>
    <n v="6"/>
    <n v="6"/>
    <n v="0"/>
    <n v="5"/>
  </r>
  <r>
    <x v="0"/>
    <x v="0"/>
    <s v="WA"/>
    <x v="2"/>
    <n v="2010"/>
    <n v="2010"/>
    <n v="14766898"/>
    <n v="2"/>
    <x v="0"/>
    <s v="I"/>
    <n v="39"/>
    <n v="19.5"/>
    <n v="0"/>
    <n v="90"/>
  </r>
  <r>
    <x v="0"/>
    <x v="1"/>
    <s v="WA"/>
    <x v="2"/>
    <n v="2010"/>
    <n v="2010"/>
    <n v="16121174"/>
    <n v="1"/>
    <x v="2"/>
    <s v="I"/>
    <n v="1"/>
    <n v="1"/>
    <n v="0"/>
    <n v="9590"/>
  </r>
  <r>
    <x v="0"/>
    <x v="0"/>
    <s v="WA"/>
    <x v="2"/>
    <n v="2010"/>
    <n v="2010"/>
    <n v="16605586"/>
    <n v="4"/>
    <x v="0"/>
    <s v="I"/>
    <n v="116"/>
    <n v="29"/>
    <n v="0"/>
    <n v="69"/>
  </r>
  <r>
    <x v="0"/>
    <x v="0"/>
    <s v="WA"/>
    <x v="2"/>
    <n v="2010"/>
    <n v="2010"/>
    <n v="15146697"/>
    <n v="1"/>
    <x v="0"/>
    <s v="I"/>
    <n v="30"/>
    <n v="30"/>
    <n v="0"/>
    <n v="40"/>
  </r>
  <r>
    <x v="0"/>
    <x v="0"/>
    <s v="WA"/>
    <x v="2"/>
    <n v="2010"/>
    <n v="2010"/>
    <n v="15608183"/>
    <n v="3"/>
    <x v="0"/>
    <s v="I"/>
    <n v="79"/>
    <n v="26.333333333333336"/>
    <n v="0"/>
    <n v="281"/>
  </r>
  <r>
    <x v="0"/>
    <x v="1"/>
    <s v="WA"/>
    <x v="2"/>
    <n v="2010"/>
    <n v="2010"/>
    <n v="500267514"/>
    <n v="1"/>
    <x v="1"/>
    <s v="I"/>
    <n v="0"/>
    <n v="0"/>
    <n v="0"/>
    <n v="7"/>
  </r>
  <r>
    <x v="0"/>
    <x v="1"/>
    <s v="WA"/>
    <x v="2"/>
    <n v="2010"/>
    <n v="2010"/>
    <n v="500038219"/>
    <n v="1"/>
    <x v="1"/>
    <s v="I"/>
    <n v="13"/>
    <n v="13"/>
    <n v="0"/>
    <n v="18"/>
  </r>
  <r>
    <x v="0"/>
    <x v="0"/>
    <s v="WA"/>
    <x v="2"/>
    <n v="2010"/>
    <n v="2010"/>
    <n v="14324711"/>
    <n v="1"/>
    <x v="0"/>
    <s v="I"/>
    <n v="6"/>
    <n v="6"/>
    <n v="0"/>
    <n v="160"/>
  </r>
  <r>
    <x v="0"/>
    <x v="0"/>
    <s v="WA"/>
    <x v="2"/>
    <n v="2010"/>
    <n v="2010"/>
    <n v="500147295"/>
    <n v="3"/>
    <x v="0"/>
    <s v="I"/>
    <n v="78"/>
    <n v="26"/>
    <n v="0"/>
    <n v="740"/>
  </r>
  <r>
    <x v="0"/>
    <x v="0"/>
    <s v="WA"/>
    <x v="2"/>
    <n v="2010"/>
    <n v="2010"/>
    <n v="14665540"/>
    <n v="1"/>
    <x v="0"/>
    <s v="I"/>
    <n v="21"/>
    <n v="21"/>
    <n v="0"/>
    <n v="50"/>
  </r>
  <r>
    <x v="0"/>
    <x v="0"/>
    <s v="WA"/>
    <x v="2"/>
    <n v="2010"/>
    <n v="2010"/>
    <n v="14122362"/>
    <n v="1"/>
    <x v="0"/>
    <s v="I"/>
    <n v="0"/>
    <n v="0"/>
    <n v="0"/>
    <n v="10"/>
  </r>
  <r>
    <x v="0"/>
    <x v="0"/>
    <s v="WA"/>
    <x v="2"/>
    <n v="2010"/>
    <n v="2010"/>
    <n v="14338341"/>
    <n v="1"/>
    <x v="0"/>
    <s v="I"/>
    <n v="0"/>
    <n v="0"/>
    <n v="0"/>
    <n v="20"/>
  </r>
  <r>
    <x v="0"/>
    <x v="0"/>
    <s v="WA"/>
    <x v="2"/>
    <n v="2010"/>
    <n v="2010"/>
    <n v="14346155"/>
    <n v="1"/>
    <x v="0"/>
    <s v="I"/>
    <n v="7"/>
    <n v="7"/>
    <n v="0"/>
    <n v="10"/>
  </r>
  <r>
    <x v="0"/>
    <x v="0"/>
    <s v="WA"/>
    <x v="2"/>
    <n v="2010"/>
    <n v="2010"/>
    <n v="500120142"/>
    <n v="7"/>
    <x v="0"/>
    <s v="I"/>
    <n v="216"/>
    <n v="30.857142857142854"/>
    <n v="0"/>
    <n v="971"/>
  </r>
  <r>
    <x v="0"/>
    <x v="0"/>
    <s v="WA"/>
    <x v="2"/>
    <n v="2010"/>
    <n v="2010"/>
    <n v="17811486"/>
    <n v="1"/>
    <x v="0"/>
    <s v="I"/>
    <n v="12"/>
    <n v="12"/>
    <n v="0"/>
    <n v="10"/>
  </r>
  <r>
    <x v="0"/>
    <x v="1"/>
    <s v="WA"/>
    <x v="2"/>
    <n v="2010"/>
    <n v="2010"/>
    <n v="421545748"/>
    <n v="1"/>
    <x v="1"/>
    <s v="I"/>
    <n v="16"/>
    <n v="16"/>
    <n v="0"/>
    <n v="7"/>
  </r>
  <r>
    <x v="0"/>
    <x v="0"/>
    <s v="WA"/>
    <x v="2"/>
    <n v="2010"/>
    <n v="2010"/>
    <n v="19351662"/>
    <n v="1"/>
    <x v="0"/>
    <s v="I"/>
    <n v="30"/>
    <n v="30"/>
    <n v="0"/>
    <n v="10"/>
  </r>
  <r>
    <x v="0"/>
    <x v="0"/>
    <s v="WA"/>
    <x v="2"/>
    <n v="2010"/>
    <n v="2010"/>
    <n v="19892899"/>
    <n v="1"/>
    <x v="0"/>
    <s v="I"/>
    <n v="0"/>
    <n v="0"/>
    <n v="0"/>
    <n v="110"/>
  </r>
  <r>
    <x v="0"/>
    <x v="1"/>
    <s v="WA"/>
    <x v="2"/>
    <n v="2010"/>
    <n v="2010"/>
    <n v="18221729"/>
    <n v="1"/>
    <x v="1"/>
    <s v="I"/>
    <n v="2"/>
    <n v="2"/>
    <n v="0"/>
    <n v="1"/>
  </r>
  <r>
    <x v="0"/>
    <x v="0"/>
    <s v="WA"/>
    <x v="2"/>
    <n v="2010"/>
    <n v="2010"/>
    <n v="18221731"/>
    <n v="1"/>
    <x v="0"/>
    <s v="I"/>
    <n v="2"/>
    <n v="2"/>
    <n v="0"/>
    <n v="36"/>
  </r>
  <r>
    <x v="0"/>
    <x v="1"/>
    <s v="WA"/>
    <x v="2"/>
    <n v="2010"/>
    <n v="2010"/>
    <n v="19389540"/>
    <n v="1"/>
    <x v="1"/>
    <s v="I"/>
    <n v="2"/>
    <n v="2"/>
    <n v="0"/>
    <n v="1"/>
  </r>
  <r>
    <x v="0"/>
    <x v="1"/>
    <s v="WA"/>
    <x v="2"/>
    <n v="2010"/>
    <n v="2010"/>
    <n v="500110622"/>
    <n v="2"/>
    <x v="1"/>
    <s v="I"/>
    <n v="38"/>
    <n v="19"/>
    <n v="0"/>
    <n v="63"/>
  </r>
  <r>
    <x v="0"/>
    <x v="0"/>
    <s v="WA"/>
    <x v="2"/>
    <n v="2010"/>
    <n v="2010"/>
    <n v="19590935"/>
    <n v="1"/>
    <x v="0"/>
    <s v="I"/>
    <n v="0"/>
    <n v="0"/>
    <n v="0"/>
    <n v="20"/>
  </r>
  <r>
    <x v="0"/>
    <x v="0"/>
    <s v="WA"/>
    <x v="2"/>
    <n v="2010"/>
    <n v="2010"/>
    <n v="19700861"/>
    <n v="4"/>
    <x v="0"/>
    <s v="I"/>
    <n v="120"/>
    <n v="30"/>
    <n v="0"/>
    <n v="425"/>
  </r>
  <r>
    <x v="0"/>
    <x v="0"/>
    <s v="WA"/>
    <x v="2"/>
    <n v="2010"/>
    <n v="2010"/>
    <n v="19710809"/>
    <n v="1"/>
    <x v="0"/>
    <s v="I"/>
    <n v="0"/>
    <n v="0"/>
    <n v="0"/>
    <n v="20"/>
  </r>
  <r>
    <x v="0"/>
    <x v="0"/>
    <s v="WA"/>
    <x v="2"/>
    <n v="2010"/>
    <n v="2010"/>
    <n v="18901274"/>
    <n v="1"/>
    <x v="0"/>
    <s v="I"/>
    <n v="0"/>
    <n v="0"/>
    <n v="0"/>
    <n v="191"/>
  </r>
  <r>
    <x v="0"/>
    <x v="0"/>
    <s v="WA"/>
    <x v="2"/>
    <n v="2010"/>
    <n v="2010"/>
    <n v="18915435"/>
    <n v="1"/>
    <x v="0"/>
    <s v="I"/>
    <n v="4"/>
    <n v="4"/>
    <n v="0"/>
    <n v="73"/>
  </r>
  <r>
    <x v="0"/>
    <x v="1"/>
    <s v="WA"/>
    <x v="2"/>
    <n v="2010"/>
    <n v="2010"/>
    <n v="18613545"/>
    <n v="1"/>
    <x v="1"/>
    <s v="I"/>
    <n v="8"/>
    <n v="8"/>
    <n v="0"/>
    <n v="3"/>
  </r>
  <r>
    <x v="0"/>
    <x v="0"/>
    <s v="WA"/>
    <x v="2"/>
    <n v="2010"/>
    <n v="2010"/>
    <n v="366940819"/>
    <n v="1"/>
    <x v="0"/>
    <s v="I"/>
    <n v="0"/>
    <n v="0"/>
    <n v="0"/>
    <n v="80"/>
  </r>
  <r>
    <x v="0"/>
    <x v="1"/>
    <s v="WA"/>
    <x v="2"/>
    <n v="2010"/>
    <n v="2010"/>
    <n v="18645352"/>
    <n v="3"/>
    <x v="1"/>
    <s v="I"/>
    <n v="92"/>
    <n v="30.666666666666668"/>
    <n v="0"/>
    <n v="17"/>
  </r>
  <r>
    <x v="0"/>
    <x v="0"/>
    <s v="WA"/>
    <x v="2"/>
    <n v="2010"/>
    <n v="2010"/>
    <n v="18506463"/>
    <n v="1"/>
    <x v="0"/>
    <s v="I"/>
    <n v="28"/>
    <n v="28"/>
    <n v="0"/>
    <n v="30"/>
  </r>
  <r>
    <x v="0"/>
    <x v="0"/>
    <s v="WA"/>
    <x v="2"/>
    <n v="2010"/>
    <n v="2010"/>
    <n v="14071305"/>
    <n v="1"/>
    <x v="0"/>
    <s v="I"/>
    <n v="0"/>
    <n v="0"/>
    <n v="0"/>
    <n v="80"/>
  </r>
  <r>
    <x v="0"/>
    <x v="0"/>
    <s v="WA"/>
    <x v="2"/>
    <n v="2010"/>
    <n v="2010"/>
    <n v="500058109"/>
    <n v="1"/>
    <x v="0"/>
    <s v="I"/>
    <n v="0"/>
    <n v="0"/>
    <n v="0"/>
    <n v="20"/>
  </r>
  <r>
    <x v="0"/>
    <x v="1"/>
    <s v="WA"/>
    <x v="2"/>
    <n v="2010"/>
    <n v="2010"/>
    <n v="18096497"/>
    <n v="2"/>
    <x v="1"/>
    <s v="I"/>
    <n v="63"/>
    <n v="31.5"/>
    <n v="0"/>
    <n v="17"/>
  </r>
  <r>
    <x v="0"/>
    <x v="0"/>
    <s v="WA"/>
    <x v="2"/>
    <n v="2010"/>
    <n v="2010"/>
    <n v="17480387"/>
    <n v="1"/>
    <x v="0"/>
    <s v="I"/>
    <n v="0"/>
    <n v="0"/>
    <n v="0"/>
    <n v="140"/>
  </r>
  <r>
    <x v="0"/>
    <x v="0"/>
    <s v="WA"/>
    <x v="2"/>
    <n v="2010"/>
    <n v="2010"/>
    <n v="18148735"/>
    <n v="1"/>
    <x v="0"/>
    <s v="I"/>
    <n v="29"/>
    <n v="29"/>
    <n v="0"/>
    <n v="40"/>
  </r>
  <r>
    <x v="0"/>
    <x v="1"/>
    <s v="WA"/>
    <x v="2"/>
    <n v="2010"/>
    <n v="2010"/>
    <n v="375494411"/>
    <n v="1"/>
    <x v="1"/>
    <s v="I"/>
    <n v="0"/>
    <n v="0"/>
    <n v="0"/>
    <n v="4"/>
  </r>
  <r>
    <x v="0"/>
    <x v="0"/>
    <s v="WA"/>
    <x v="2"/>
    <n v="2010"/>
    <n v="2010"/>
    <n v="18076980"/>
    <n v="1"/>
    <x v="0"/>
    <s v="I"/>
    <n v="0"/>
    <n v="0"/>
    <n v="0"/>
    <n v="30"/>
  </r>
  <r>
    <x v="0"/>
    <x v="0"/>
    <s v="WA"/>
    <x v="2"/>
    <n v="2010"/>
    <n v="2010"/>
    <n v="17414591"/>
    <n v="1"/>
    <x v="0"/>
    <s v="I"/>
    <n v="0"/>
    <n v="0"/>
    <n v="0"/>
    <n v="10"/>
  </r>
  <r>
    <x v="0"/>
    <x v="1"/>
    <s v="WA"/>
    <x v="2"/>
    <n v="2010"/>
    <n v="2010"/>
    <n v="17388406"/>
    <n v="1"/>
    <x v="1"/>
    <s v="I"/>
    <n v="6"/>
    <n v="6"/>
    <n v="0"/>
    <n v="6"/>
  </r>
  <r>
    <x v="0"/>
    <x v="1"/>
    <s v="WA"/>
    <x v="2"/>
    <n v="2010"/>
    <n v="2010"/>
    <n v="18096055"/>
    <n v="1"/>
    <x v="1"/>
    <s v="I"/>
    <n v="0"/>
    <n v="0"/>
    <n v="0"/>
    <n v="1"/>
  </r>
  <r>
    <x v="0"/>
    <x v="0"/>
    <s v="WA"/>
    <x v="2"/>
    <n v="2010"/>
    <n v="2010"/>
    <n v="500256281"/>
    <n v="1"/>
    <x v="0"/>
    <s v="I"/>
    <n v="0"/>
    <n v="0"/>
    <n v="0"/>
    <n v="42"/>
  </r>
  <r>
    <x v="0"/>
    <x v="0"/>
    <s v="WA"/>
    <x v="2"/>
    <n v="2010"/>
    <n v="2010"/>
    <n v="17788059"/>
    <n v="1"/>
    <x v="0"/>
    <s v="I"/>
    <n v="0"/>
    <n v="0"/>
    <n v="0"/>
    <n v="40"/>
  </r>
  <r>
    <x v="0"/>
    <x v="0"/>
    <s v="WA"/>
    <x v="2"/>
    <n v="2010"/>
    <n v="2010"/>
    <n v="16767880"/>
    <n v="2"/>
    <x v="0"/>
    <s v="I"/>
    <n v="47"/>
    <n v="23.5"/>
    <n v="0"/>
    <n v="760"/>
  </r>
  <r>
    <x v="0"/>
    <x v="1"/>
    <s v="WA"/>
    <x v="2"/>
    <n v="2010"/>
    <n v="2010"/>
    <n v="500264087"/>
    <n v="1"/>
    <x v="1"/>
    <s v="I"/>
    <n v="1"/>
    <n v="1"/>
    <n v="0"/>
    <n v="1"/>
  </r>
  <r>
    <x v="0"/>
    <x v="1"/>
    <s v="WA"/>
    <x v="2"/>
    <n v="2010"/>
    <n v="2010"/>
    <n v="16923756"/>
    <n v="1"/>
    <x v="1"/>
    <s v="I"/>
    <n v="27"/>
    <n v="27"/>
    <n v="0"/>
    <n v="2"/>
  </r>
  <r>
    <x v="0"/>
    <x v="1"/>
    <s v="WA"/>
    <x v="2"/>
    <n v="2010"/>
    <n v="2010"/>
    <n v="500021191"/>
    <n v="3"/>
    <x v="1"/>
    <s v="I"/>
    <n v="71"/>
    <n v="23.666666666666664"/>
    <n v="0"/>
    <n v="17"/>
  </r>
  <r>
    <x v="0"/>
    <x v="0"/>
    <s v="WA"/>
    <x v="2"/>
    <n v="2010"/>
    <n v="2010"/>
    <n v="16881176"/>
    <n v="1"/>
    <x v="0"/>
    <s v="I"/>
    <n v="14"/>
    <n v="14"/>
    <n v="0"/>
    <n v="125"/>
  </r>
  <r>
    <x v="0"/>
    <x v="0"/>
    <s v="WA"/>
    <x v="2"/>
    <n v="2010"/>
    <n v="2010"/>
    <n v="500027650"/>
    <n v="1"/>
    <x v="0"/>
    <s v="I"/>
    <n v="2"/>
    <n v="2"/>
    <n v="0"/>
    <n v="36"/>
  </r>
  <r>
    <x v="0"/>
    <x v="0"/>
    <s v="WA"/>
    <x v="2"/>
    <n v="2010"/>
    <n v="2010"/>
    <n v="16497645"/>
    <n v="1"/>
    <x v="0"/>
    <s v="I"/>
    <n v="0"/>
    <n v="0"/>
    <n v="0"/>
    <n v="20"/>
  </r>
  <r>
    <x v="0"/>
    <x v="1"/>
    <s v="WA"/>
    <x v="2"/>
    <n v="2010"/>
    <n v="2010"/>
    <n v="421989620"/>
    <n v="3"/>
    <x v="1"/>
    <s v="I"/>
    <n v="94"/>
    <n v="31.333333333333332"/>
    <n v="0"/>
    <n v="12"/>
  </r>
  <r>
    <x v="0"/>
    <x v="0"/>
    <s v="WA"/>
    <x v="2"/>
    <n v="2010"/>
    <n v="2010"/>
    <n v="15649029"/>
    <n v="2"/>
    <x v="0"/>
    <s v="I"/>
    <n v="55"/>
    <n v="27.5"/>
    <n v="0"/>
    <n v="250"/>
  </r>
  <r>
    <x v="0"/>
    <x v="0"/>
    <s v="WA"/>
    <x v="2"/>
    <n v="2010"/>
    <n v="2010"/>
    <n v="15982549"/>
    <n v="1"/>
    <x v="0"/>
    <s v="I"/>
    <n v="14"/>
    <n v="14"/>
    <n v="0"/>
    <n v="160"/>
  </r>
  <r>
    <x v="1"/>
    <x v="1"/>
    <s v="WA"/>
    <x v="2"/>
    <n v="2010"/>
    <n v="2010"/>
    <n v="14764043"/>
    <n v="1"/>
    <x v="1"/>
    <s v="I"/>
    <n v="33"/>
    <n v="33"/>
    <n v="0"/>
    <n v="2"/>
  </r>
  <r>
    <x v="0"/>
    <x v="0"/>
    <s v="WA"/>
    <x v="2"/>
    <n v="2010"/>
    <n v="2010"/>
    <n v="15124173"/>
    <n v="6"/>
    <x v="0"/>
    <s v="I"/>
    <n v="161"/>
    <n v="26.833333333333336"/>
    <n v="0"/>
    <n v="320"/>
  </r>
  <r>
    <x v="0"/>
    <x v="0"/>
    <s v="WA"/>
    <x v="2"/>
    <n v="2010"/>
    <n v="2010"/>
    <n v="15819822"/>
    <n v="1"/>
    <x v="0"/>
    <s v="I"/>
    <n v="20"/>
    <n v="20"/>
    <n v="0"/>
    <n v="25"/>
  </r>
  <r>
    <x v="0"/>
    <x v="0"/>
    <s v="WA"/>
    <x v="2"/>
    <n v="2010"/>
    <n v="2010"/>
    <n v="500256346"/>
    <n v="1"/>
    <x v="0"/>
    <s v="I"/>
    <n v="25"/>
    <n v="25"/>
    <n v="0"/>
    <n v="87"/>
  </r>
  <r>
    <x v="1"/>
    <x v="0"/>
    <s v="WA"/>
    <x v="2"/>
    <n v="2010"/>
    <n v="2010"/>
    <n v="500124635"/>
    <n v="1"/>
    <x v="0"/>
    <s v="I"/>
    <n v="22"/>
    <n v="22"/>
    <n v="0"/>
    <n v="337"/>
  </r>
  <r>
    <x v="0"/>
    <x v="0"/>
    <s v="WA"/>
    <x v="2"/>
    <n v="2010"/>
    <n v="2010"/>
    <n v="14847901"/>
    <n v="3"/>
    <x v="0"/>
    <s v="I"/>
    <n v="67"/>
    <n v="22.333333333333332"/>
    <n v="0"/>
    <n v="677"/>
  </r>
  <r>
    <x v="0"/>
    <x v="0"/>
    <s v="WA"/>
    <x v="2"/>
    <n v="2010"/>
    <n v="2010"/>
    <n v="15811778"/>
    <n v="1"/>
    <x v="0"/>
    <s v="I"/>
    <n v="32"/>
    <n v="32"/>
    <n v="0"/>
    <n v="458"/>
  </r>
  <r>
    <x v="0"/>
    <x v="0"/>
    <s v="WA"/>
    <x v="2"/>
    <n v="2010"/>
    <n v="2010"/>
    <n v="500126524"/>
    <n v="1"/>
    <x v="0"/>
    <s v="I"/>
    <n v="3"/>
    <n v="3"/>
    <n v="0"/>
    <n v="11"/>
  </r>
  <r>
    <x v="0"/>
    <x v="0"/>
    <s v="WA"/>
    <x v="2"/>
    <n v="2010"/>
    <n v="2010"/>
    <n v="500128712"/>
    <n v="1"/>
    <x v="0"/>
    <s v="I"/>
    <n v="17"/>
    <n v="17"/>
    <n v="0"/>
    <n v="90"/>
  </r>
  <r>
    <x v="0"/>
    <x v="0"/>
    <s v="WA"/>
    <x v="2"/>
    <n v="2010"/>
    <n v="2010"/>
    <n v="18868042"/>
    <n v="1"/>
    <x v="0"/>
    <s v="I"/>
    <n v="15"/>
    <n v="15"/>
    <n v="0"/>
    <n v="206"/>
  </r>
  <r>
    <x v="0"/>
    <x v="1"/>
    <s v="WA"/>
    <x v="2"/>
    <n v="2010"/>
    <n v="2010"/>
    <n v="371692804"/>
    <n v="1"/>
    <x v="1"/>
    <s v="I"/>
    <n v="34"/>
    <n v="34"/>
    <n v="0"/>
    <n v="9"/>
  </r>
  <r>
    <x v="1"/>
    <x v="0"/>
    <s v="WA"/>
    <x v="2"/>
    <n v="2010"/>
    <n v="2010"/>
    <n v="500024472"/>
    <n v="1"/>
    <x v="0"/>
    <s v="I"/>
    <n v="35"/>
    <n v="35"/>
    <n v="0"/>
    <n v="967"/>
  </r>
  <r>
    <x v="0"/>
    <x v="0"/>
    <s v="WA"/>
    <x v="2"/>
    <n v="2010"/>
    <n v="2010"/>
    <n v="18355193"/>
    <n v="1"/>
    <x v="0"/>
    <s v="I"/>
    <n v="4"/>
    <n v="4"/>
    <n v="0"/>
    <n v="130"/>
  </r>
  <r>
    <x v="0"/>
    <x v="0"/>
    <s v="WA"/>
    <x v="2"/>
    <n v="2010"/>
    <n v="2010"/>
    <n v="18875364"/>
    <n v="1"/>
    <x v="0"/>
    <s v="I"/>
    <n v="4"/>
    <n v="4"/>
    <n v="0"/>
    <n v="160"/>
  </r>
  <r>
    <x v="0"/>
    <x v="1"/>
    <s v="WA"/>
    <x v="2"/>
    <n v="2010"/>
    <n v="2010"/>
    <n v="19359061"/>
    <n v="1"/>
    <x v="1"/>
    <s v="I"/>
    <n v="3"/>
    <n v="3"/>
    <n v="0"/>
    <n v="3"/>
  </r>
  <r>
    <x v="0"/>
    <x v="0"/>
    <s v="WA"/>
    <x v="2"/>
    <n v="2010"/>
    <n v="2010"/>
    <n v="17921324"/>
    <n v="1"/>
    <x v="0"/>
    <s v="I"/>
    <n v="16"/>
    <n v="16"/>
    <n v="0"/>
    <n v="125"/>
  </r>
  <r>
    <x v="0"/>
    <x v="0"/>
    <s v="WA"/>
    <x v="2"/>
    <n v="2010"/>
    <n v="2010"/>
    <n v="18658295"/>
    <n v="2"/>
    <x v="0"/>
    <s v="I"/>
    <n v="33"/>
    <n v="16.5"/>
    <n v="0"/>
    <n v="53"/>
  </r>
  <r>
    <x v="0"/>
    <x v="1"/>
    <s v="WA"/>
    <x v="2"/>
    <n v="2010"/>
    <n v="2010"/>
    <n v="500168420"/>
    <n v="4"/>
    <x v="1"/>
    <s v="I"/>
    <n v="121"/>
    <n v="30.25"/>
    <n v="0"/>
    <n v="17"/>
  </r>
  <r>
    <x v="0"/>
    <x v="0"/>
    <s v="WA"/>
    <x v="2"/>
    <n v="2010"/>
    <n v="2010"/>
    <n v="500266939"/>
    <n v="1"/>
    <x v="0"/>
    <s v="I"/>
    <n v="21"/>
    <n v="21"/>
    <n v="0"/>
    <n v="1"/>
  </r>
  <r>
    <x v="0"/>
    <x v="0"/>
    <s v="WA"/>
    <x v="2"/>
    <n v="2010"/>
    <n v="2010"/>
    <n v="17708559"/>
    <n v="2"/>
    <x v="0"/>
    <s v="I"/>
    <n v="53"/>
    <n v="26.5"/>
    <n v="0"/>
    <n v="270"/>
  </r>
  <r>
    <x v="0"/>
    <x v="1"/>
    <s v="WA"/>
    <x v="2"/>
    <n v="2010"/>
    <n v="2010"/>
    <n v="15339416"/>
    <n v="1"/>
    <x v="1"/>
    <s v="I"/>
    <n v="33"/>
    <n v="33"/>
    <n v="0"/>
    <n v="12"/>
  </r>
  <r>
    <x v="0"/>
    <x v="0"/>
    <s v="WA"/>
    <x v="2"/>
    <n v="2010"/>
    <n v="2010"/>
    <n v="17796568"/>
    <n v="2"/>
    <x v="0"/>
    <s v="I"/>
    <n v="64"/>
    <n v="32"/>
    <n v="0"/>
    <n v="20"/>
  </r>
  <r>
    <x v="0"/>
    <x v="0"/>
    <s v="WA"/>
    <x v="2"/>
    <n v="2010"/>
    <n v="2010"/>
    <n v="17807628"/>
    <n v="1"/>
    <x v="0"/>
    <s v="I"/>
    <n v="0"/>
    <n v="0"/>
    <n v="0"/>
    <n v="30"/>
  </r>
  <r>
    <x v="0"/>
    <x v="0"/>
    <s v="WA"/>
    <x v="2"/>
    <n v="2010"/>
    <n v="2010"/>
    <n v="500244656"/>
    <n v="1"/>
    <x v="0"/>
    <s v="I"/>
    <n v="55"/>
    <n v="55"/>
    <n v="0"/>
    <n v="932"/>
  </r>
  <r>
    <x v="0"/>
    <x v="0"/>
    <s v="WA"/>
    <x v="2"/>
    <n v="2010"/>
    <n v="2010"/>
    <n v="15277819"/>
    <n v="1"/>
    <x v="0"/>
    <s v="I"/>
    <n v="9"/>
    <n v="9"/>
    <n v="0"/>
    <n v="10"/>
  </r>
  <r>
    <x v="0"/>
    <x v="1"/>
    <s v="WA"/>
    <x v="2"/>
    <n v="2010"/>
    <n v="2010"/>
    <n v="500127295"/>
    <n v="1"/>
    <x v="1"/>
    <s v="I"/>
    <n v="1"/>
    <n v="1"/>
    <n v="0"/>
    <n v="23"/>
  </r>
  <r>
    <x v="0"/>
    <x v="0"/>
    <s v="WA"/>
    <x v="2"/>
    <n v="2010"/>
    <n v="2010"/>
    <n v="16635944"/>
    <n v="1"/>
    <x v="0"/>
    <s v="I"/>
    <n v="31"/>
    <n v="31"/>
    <n v="0"/>
    <n v="410"/>
  </r>
  <r>
    <x v="0"/>
    <x v="0"/>
    <s v="WA"/>
    <x v="2"/>
    <n v="2010"/>
    <n v="2010"/>
    <n v="16891763"/>
    <n v="4"/>
    <x v="0"/>
    <s v="I"/>
    <n v="100"/>
    <n v="25"/>
    <n v="0"/>
    <n v="197"/>
  </r>
  <r>
    <x v="0"/>
    <x v="1"/>
    <s v="WA"/>
    <x v="2"/>
    <n v="2010"/>
    <n v="2010"/>
    <n v="446351112"/>
    <n v="3"/>
    <x v="1"/>
    <s v="I"/>
    <n v="69"/>
    <n v="23"/>
    <n v="0"/>
    <n v="13"/>
  </r>
  <r>
    <x v="0"/>
    <x v="1"/>
    <s v="WA"/>
    <x v="2"/>
    <n v="2010"/>
    <n v="2010"/>
    <n v="15651575"/>
    <n v="3"/>
    <x v="1"/>
    <s v="I"/>
    <n v="72"/>
    <n v="24"/>
    <n v="0"/>
    <n v="14"/>
  </r>
  <r>
    <x v="0"/>
    <x v="0"/>
    <s v="WA"/>
    <x v="2"/>
    <n v="2010"/>
    <n v="2010"/>
    <n v="15882794"/>
    <n v="2"/>
    <x v="0"/>
    <s v="I"/>
    <n v="42"/>
    <n v="21"/>
    <n v="0"/>
    <n v="260"/>
  </r>
  <r>
    <x v="0"/>
    <x v="1"/>
    <s v="WA"/>
    <x v="2"/>
    <n v="2010"/>
    <n v="2010"/>
    <n v="15418723"/>
    <n v="3"/>
    <x v="1"/>
    <s v="I"/>
    <n v="70"/>
    <n v="23.333333333333332"/>
    <n v="0"/>
    <n v="20"/>
  </r>
  <r>
    <x v="0"/>
    <x v="1"/>
    <s v="WA"/>
    <x v="2"/>
    <n v="2010"/>
    <n v="2010"/>
    <n v="500023745"/>
    <n v="2"/>
    <x v="1"/>
    <s v="I"/>
    <n v="65"/>
    <n v="32.5"/>
    <n v="0"/>
    <n v="5"/>
  </r>
  <r>
    <x v="1"/>
    <x v="1"/>
    <s v="WA"/>
    <x v="2"/>
    <n v="2010"/>
    <n v="2010"/>
    <n v="500252573"/>
    <n v="3"/>
    <x v="1"/>
    <s v="I"/>
    <n v="67"/>
    <n v="22.333333333333332"/>
    <n v="0"/>
    <n v="9"/>
  </r>
  <r>
    <x v="0"/>
    <x v="1"/>
    <s v="WA"/>
    <x v="2"/>
    <n v="2010"/>
    <n v="2010"/>
    <n v="14576765"/>
    <n v="1"/>
    <x v="1"/>
    <s v="I"/>
    <n v="3"/>
    <n v="3"/>
    <n v="0"/>
    <n v="1"/>
  </r>
  <r>
    <x v="0"/>
    <x v="0"/>
    <s v="WA"/>
    <x v="2"/>
    <n v="2010"/>
    <n v="2010"/>
    <n v="17393072"/>
    <n v="1"/>
    <x v="0"/>
    <s v="I"/>
    <n v="23"/>
    <n v="23"/>
    <n v="0"/>
    <n v="70"/>
  </r>
  <r>
    <x v="0"/>
    <x v="0"/>
    <s v="WA"/>
    <x v="2"/>
    <n v="2010"/>
    <n v="2010"/>
    <n v="16173829"/>
    <n v="4"/>
    <x v="0"/>
    <s v="I"/>
    <n v="124"/>
    <n v="31"/>
    <n v="0"/>
    <n v="422"/>
  </r>
  <r>
    <x v="0"/>
    <x v="0"/>
    <s v="WA"/>
    <x v="2"/>
    <n v="2010"/>
    <n v="2010"/>
    <n v="19650174"/>
    <n v="1"/>
    <x v="0"/>
    <s v="I"/>
    <n v="28"/>
    <n v="28"/>
    <n v="0"/>
    <n v="40"/>
  </r>
  <r>
    <x v="0"/>
    <x v="1"/>
    <s v="WA"/>
    <x v="2"/>
    <n v="2010"/>
    <n v="2010"/>
    <n v="500070114"/>
    <n v="2"/>
    <x v="1"/>
    <s v="I"/>
    <n v="62"/>
    <n v="31"/>
    <n v="0"/>
    <n v="6"/>
  </r>
  <r>
    <x v="0"/>
    <x v="1"/>
    <s v="WA"/>
    <x v="2"/>
    <n v="2010"/>
    <n v="2010"/>
    <n v="500155831"/>
    <n v="1"/>
    <x v="1"/>
    <s v="I"/>
    <n v="16"/>
    <n v="16"/>
    <n v="0"/>
    <n v="14"/>
  </r>
  <r>
    <x v="0"/>
    <x v="0"/>
    <s v="WA"/>
    <x v="2"/>
    <n v="2010"/>
    <n v="2010"/>
    <n v="19190422"/>
    <n v="1"/>
    <x v="0"/>
    <s v="I"/>
    <n v="30"/>
    <n v="30"/>
    <n v="0"/>
    <n v="20"/>
  </r>
  <r>
    <x v="0"/>
    <x v="0"/>
    <s v="WA"/>
    <x v="2"/>
    <n v="2010"/>
    <n v="2010"/>
    <n v="500014986"/>
    <n v="1"/>
    <x v="0"/>
    <s v="I"/>
    <n v="8"/>
    <n v="8"/>
    <n v="0"/>
    <n v="11"/>
  </r>
  <r>
    <x v="0"/>
    <x v="1"/>
    <s v="WA"/>
    <x v="2"/>
    <n v="2010"/>
    <n v="2010"/>
    <n v="18326292"/>
    <n v="1"/>
    <x v="1"/>
    <s v="I"/>
    <n v="0"/>
    <n v="0"/>
    <n v="0"/>
    <n v="1"/>
  </r>
  <r>
    <x v="1"/>
    <x v="0"/>
    <s v="WA"/>
    <x v="2"/>
    <n v="2010"/>
    <n v="2010"/>
    <n v="18036488"/>
    <n v="2"/>
    <x v="0"/>
    <s v="I"/>
    <n v="59"/>
    <n v="29.5"/>
    <n v="0"/>
    <n v="390"/>
  </r>
  <r>
    <x v="0"/>
    <x v="1"/>
    <s v="WA"/>
    <x v="2"/>
    <n v="2010"/>
    <n v="2010"/>
    <n v="400204861"/>
    <n v="2"/>
    <x v="1"/>
    <s v="I"/>
    <n v="61"/>
    <n v="30.5"/>
    <n v="0"/>
    <n v="5"/>
  </r>
  <r>
    <x v="0"/>
    <x v="1"/>
    <s v="WA"/>
    <x v="2"/>
    <n v="2010"/>
    <n v="2010"/>
    <n v="18488316"/>
    <n v="1"/>
    <x v="1"/>
    <s v="I"/>
    <n v="10"/>
    <n v="10"/>
    <n v="0"/>
    <n v="2"/>
  </r>
  <r>
    <x v="0"/>
    <x v="0"/>
    <s v="WA"/>
    <x v="2"/>
    <n v="2010"/>
    <n v="2010"/>
    <n v="18411806"/>
    <n v="1"/>
    <x v="0"/>
    <s v="I"/>
    <n v="0"/>
    <n v="0"/>
    <n v="0"/>
    <n v="24"/>
  </r>
  <r>
    <x v="0"/>
    <x v="1"/>
    <s v="WA"/>
    <x v="2"/>
    <n v="2010"/>
    <n v="2010"/>
    <n v="500161737"/>
    <n v="1"/>
    <x v="1"/>
    <s v="I"/>
    <n v="0"/>
    <n v="0"/>
    <n v="0"/>
    <n v="1"/>
  </r>
  <r>
    <x v="0"/>
    <x v="1"/>
    <s v="WA"/>
    <x v="2"/>
    <n v="2010"/>
    <n v="2010"/>
    <n v="16310149"/>
    <n v="1"/>
    <x v="1"/>
    <s v="I"/>
    <n v="9"/>
    <n v="9"/>
    <n v="0"/>
    <n v="5"/>
  </r>
  <r>
    <x v="0"/>
    <x v="0"/>
    <s v="WA"/>
    <x v="2"/>
    <n v="2010"/>
    <n v="2010"/>
    <n v="18362501"/>
    <n v="1"/>
    <x v="0"/>
    <s v="I"/>
    <n v="9"/>
    <n v="9"/>
    <n v="0"/>
    <n v="150"/>
  </r>
  <r>
    <x v="0"/>
    <x v="1"/>
    <s v="WA"/>
    <x v="2"/>
    <n v="2010"/>
    <n v="2010"/>
    <n v="17783881"/>
    <n v="1"/>
    <x v="1"/>
    <s v="I"/>
    <n v="2"/>
    <n v="2"/>
    <n v="0"/>
    <n v="2"/>
  </r>
  <r>
    <x v="0"/>
    <x v="0"/>
    <s v="WA"/>
    <x v="2"/>
    <n v="2010"/>
    <n v="2010"/>
    <n v="17425042"/>
    <n v="1"/>
    <x v="0"/>
    <s v="I"/>
    <n v="30"/>
    <n v="30"/>
    <n v="0"/>
    <n v="1040"/>
  </r>
  <r>
    <x v="0"/>
    <x v="0"/>
    <s v="WA"/>
    <x v="2"/>
    <n v="2010"/>
    <n v="2010"/>
    <n v="18212572"/>
    <n v="1"/>
    <x v="0"/>
    <s v="I"/>
    <n v="0"/>
    <n v="0"/>
    <n v="0"/>
    <n v="23"/>
  </r>
  <r>
    <x v="0"/>
    <x v="1"/>
    <s v="WA"/>
    <x v="2"/>
    <n v="2010"/>
    <n v="2010"/>
    <n v="500043543"/>
    <n v="1"/>
    <x v="1"/>
    <s v="I"/>
    <n v="0"/>
    <n v="0"/>
    <n v="0"/>
    <n v="5"/>
  </r>
  <r>
    <x v="0"/>
    <x v="1"/>
    <s v="WA"/>
    <x v="2"/>
    <n v="2010"/>
    <n v="2010"/>
    <n v="500127450"/>
    <n v="2"/>
    <x v="1"/>
    <s v="I"/>
    <n v="43"/>
    <n v="21.5"/>
    <n v="0"/>
    <n v="6"/>
  </r>
  <r>
    <x v="0"/>
    <x v="1"/>
    <s v="WA"/>
    <x v="2"/>
    <n v="2010"/>
    <n v="2010"/>
    <n v="16611195"/>
    <n v="2"/>
    <x v="1"/>
    <s v="I"/>
    <n v="34"/>
    <n v="17"/>
    <n v="0"/>
    <n v="7"/>
  </r>
  <r>
    <x v="0"/>
    <x v="0"/>
    <s v="WA"/>
    <x v="2"/>
    <n v="2010"/>
    <n v="2010"/>
    <n v="500127383"/>
    <n v="2"/>
    <x v="0"/>
    <s v="I"/>
    <n v="63"/>
    <n v="31.5"/>
    <n v="0"/>
    <n v="70"/>
  </r>
  <r>
    <x v="0"/>
    <x v="0"/>
    <s v="WA"/>
    <x v="2"/>
    <n v="2010"/>
    <n v="2010"/>
    <n v="16232827"/>
    <n v="2"/>
    <x v="0"/>
    <s v="I"/>
    <n v="50"/>
    <n v="25"/>
    <n v="0"/>
    <n v="630"/>
  </r>
  <r>
    <x v="0"/>
    <x v="1"/>
    <s v="WA"/>
    <x v="2"/>
    <n v="2010"/>
    <n v="2010"/>
    <n v="15392841"/>
    <n v="1"/>
    <x v="1"/>
    <s v="I"/>
    <n v="1"/>
    <n v="1"/>
    <n v="0"/>
    <n v="2"/>
  </r>
  <r>
    <x v="0"/>
    <x v="1"/>
    <s v="WA"/>
    <x v="2"/>
    <n v="2010"/>
    <n v="2010"/>
    <n v="500121256"/>
    <n v="4"/>
    <x v="1"/>
    <s v="I"/>
    <n v="108"/>
    <n v="27"/>
    <n v="0"/>
    <n v="83"/>
  </r>
  <r>
    <x v="0"/>
    <x v="0"/>
    <s v="WA"/>
    <x v="2"/>
    <n v="2010"/>
    <n v="2010"/>
    <n v="16342998"/>
    <n v="4"/>
    <x v="0"/>
    <s v="I"/>
    <n v="105"/>
    <n v="26.25"/>
    <n v="0"/>
    <n v="265"/>
  </r>
  <r>
    <x v="0"/>
    <x v="0"/>
    <s v="WA"/>
    <x v="2"/>
    <n v="2010"/>
    <n v="2010"/>
    <n v="15555428"/>
    <n v="4"/>
    <x v="0"/>
    <s v="I"/>
    <n v="114"/>
    <n v="28.5"/>
    <n v="0"/>
    <n v="840"/>
  </r>
  <r>
    <x v="0"/>
    <x v="0"/>
    <s v="WA"/>
    <x v="2"/>
    <n v="2010"/>
    <n v="2010"/>
    <n v="14074135"/>
    <n v="1"/>
    <x v="0"/>
    <s v="I"/>
    <n v="33"/>
    <n v="33"/>
    <n v="0"/>
    <n v="90"/>
  </r>
  <r>
    <x v="0"/>
    <x v="0"/>
    <s v="WA"/>
    <x v="2"/>
    <n v="2010"/>
    <n v="2010"/>
    <n v="18260628"/>
    <n v="1"/>
    <x v="0"/>
    <s v="I"/>
    <n v="20"/>
    <n v="20"/>
    <n v="0"/>
    <n v="80"/>
  </r>
  <r>
    <x v="0"/>
    <x v="0"/>
    <s v="WA"/>
    <x v="2"/>
    <n v="2010"/>
    <n v="2010"/>
    <n v="15025484"/>
    <n v="1"/>
    <x v="0"/>
    <s v="I"/>
    <n v="0"/>
    <n v="0"/>
    <n v="0"/>
    <n v="54"/>
  </r>
  <r>
    <x v="0"/>
    <x v="0"/>
    <s v="WA"/>
    <x v="2"/>
    <n v="2010"/>
    <n v="2010"/>
    <n v="14853267"/>
    <n v="1"/>
    <x v="0"/>
    <s v="I"/>
    <n v="12"/>
    <n v="12"/>
    <n v="0"/>
    <n v="120"/>
  </r>
  <r>
    <x v="0"/>
    <x v="1"/>
    <s v="WA"/>
    <x v="2"/>
    <n v="2010"/>
    <n v="2010"/>
    <n v="14636828"/>
    <n v="2"/>
    <x v="1"/>
    <s v="I"/>
    <n v="43"/>
    <n v="21.5"/>
    <n v="0"/>
    <n v="33"/>
  </r>
  <r>
    <x v="0"/>
    <x v="0"/>
    <s v="WA"/>
    <x v="2"/>
    <n v="2010"/>
    <n v="2010"/>
    <n v="14640108"/>
    <n v="1"/>
    <x v="0"/>
    <s v="I"/>
    <n v="29"/>
    <n v="29"/>
    <n v="0"/>
    <n v="130"/>
  </r>
  <r>
    <x v="0"/>
    <x v="0"/>
    <s v="WA"/>
    <x v="2"/>
    <n v="2010"/>
    <n v="2010"/>
    <n v="14823573"/>
    <n v="4"/>
    <x v="0"/>
    <s v="I"/>
    <n v="101"/>
    <n v="25.25"/>
    <n v="0"/>
    <n v="240"/>
  </r>
  <r>
    <x v="0"/>
    <x v="0"/>
    <s v="WA"/>
    <x v="2"/>
    <n v="2010"/>
    <n v="2010"/>
    <n v="14134411"/>
    <n v="1"/>
    <x v="0"/>
    <s v="I"/>
    <n v="0"/>
    <n v="0"/>
    <n v="0"/>
    <n v="93"/>
  </r>
  <r>
    <x v="0"/>
    <x v="1"/>
    <s v="WA"/>
    <x v="2"/>
    <n v="2010"/>
    <n v="2010"/>
    <n v="18974337"/>
    <n v="1"/>
    <x v="1"/>
    <s v="I"/>
    <n v="33"/>
    <n v="33"/>
    <n v="0"/>
    <n v="21"/>
  </r>
  <r>
    <x v="0"/>
    <x v="1"/>
    <s v="WA"/>
    <x v="2"/>
    <n v="2010"/>
    <n v="2010"/>
    <n v="16747468"/>
    <n v="1"/>
    <x v="1"/>
    <s v="I"/>
    <n v="10"/>
    <n v="10"/>
    <n v="0"/>
    <n v="1"/>
  </r>
  <r>
    <x v="1"/>
    <x v="0"/>
    <s v="WA"/>
    <x v="2"/>
    <n v="2010"/>
    <n v="2010"/>
    <n v="500255702"/>
    <n v="1"/>
    <x v="0"/>
    <s v="I"/>
    <n v="0"/>
    <n v="0"/>
    <n v="0"/>
    <n v="267"/>
  </r>
  <r>
    <x v="0"/>
    <x v="0"/>
    <s v="WA"/>
    <x v="2"/>
    <n v="2010"/>
    <n v="2010"/>
    <n v="435974581"/>
    <n v="1"/>
    <x v="0"/>
    <s v="I"/>
    <n v="14"/>
    <n v="14"/>
    <n v="0"/>
    <n v="1"/>
  </r>
  <r>
    <x v="0"/>
    <x v="0"/>
    <s v="WA"/>
    <x v="2"/>
    <n v="2010"/>
    <n v="2010"/>
    <n v="19706829"/>
    <n v="1"/>
    <x v="0"/>
    <s v="I"/>
    <n v="1"/>
    <n v="1"/>
    <n v="0"/>
    <n v="10"/>
  </r>
  <r>
    <x v="0"/>
    <x v="1"/>
    <s v="WA"/>
    <x v="2"/>
    <n v="2010"/>
    <n v="2010"/>
    <n v="18893890"/>
    <n v="1"/>
    <x v="1"/>
    <s v="I"/>
    <n v="29"/>
    <n v="29"/>
    <n v="0"/>
    <n v="5"/>
  </r>
  <r>
    <x v="0"/>
    <x v="1"/>
    <s v="WA"/>
    <x v="2"/>
    <n v="2010"/>
    <n v="2010"/>
    <n v="410363775"/>
    <n v="1"/>
    <x v="1"/>
    <s v="I"/>
    <n v="0"/>
    <n v="0"/>
    <n v="0"/>
    <n v="8"/>
  </r>
  <r>
    <x v="0"/>
    <x v="1"/>
    <s v="WA"/>
    <x v="2"/>
    <n v="2010"/>
    <n v="2010"/>
    <n v="18908632"/>
    <n v="1"/>
    <x v="1"/>
    <s v="I"/>
    <n v="27"/>
    <n v="27"/>
    <n v="0"/>
    <n v="8"/>
  </r>
  <r>
    <x v="0"/>
    <x v="0"/>
    <s v="WA"/>
    <x v="2"/>
    <n v="2010"/>
    <n v="2010"/>
    <n v="18908634"/>
    <n v="1"/>
    <x v="0"/>
    <s v="I"/>
    <n v="27"/>
    <n v="27"/>
    <n v="0"/>
    <n v="45"/>
  </r>
  <r>
    <x v="0"/>
    <x v="0"/>
    <s v="WA"/>
    <x v="2"/>
    <n v="2010"/>
    <n v="2010"/>
    <n v="18355998"/>
    <n v="1"/>
    <x v="0"/>
    <s v="I"/>
    <n v="7"/>
    <n v="7"/>
    <n v="0"/>
    <n v="6"/>
  </r>
  <r>
    <x v="0"/>
    <x v="0"/>
    <s v="WA"/>
    <x v="2"/>
    <n v="2010"/>
    <n v="2011"/>
    <n v="500113184"/>
    <n v="4"/>
    <x v="0"/>
    <s v="I"/>
    <n v="120"/>
    <n v="30"/>
    <n v="0"/>
    <n v="708"/>
  </r>
  <r>
    <x v="0"/>
    <x v="0"/>
    <s v="WA"/>
    <x v="2"/>
    <n v="2010"/>
    <n v="2010"/>
    <n v="500190832"/>
    <n v="3"/>
    <x v="0"/>
    <s v="I"/>
    <n v="66"/>
    <n v="22"/>
    <n v="0"/>
    <n v="10"/>
  </r>
  <r>
    <x v="0"/>
    <x v="1"/>
    <s v="WA"/>
    <x v="2"/>
    <n v="2010"/>
    <n v="2010"/>
    <n v="414288016"/>
    <n v="1"/>
    <x v="1"/>
    <s v="I"/>
    <n v="24"/>
    <n v="24"/>
    <n v="0"/>
    <n v="5"/>
  </r>
  <r>
    <x v="1"/>
    <x v="0"/>
    <s v="WA"/>
    <x v="2"/>
    <n v="2010"/>
    <n v="2010"/>
    <n v="18573728"/>
    <n v="2"/>
    <x v="0"/>
    <s v="I"/>
    <n v="59"/>
    <n v="29.5"/>
    <n v="0"/>
    <n v="20"/>
  </r>
  <r>
    <x v="0"/>
    <x v="0"/>
    <s v="WA"/>
    <x v="2"/>
    <n v="2010"/>
    <n v="2010"/>
    <n v="17679715"/>
    <n v="3"/>
    <x v="0"/>
    <s v="I"/>
    <n v="90"/>
    <n v="30"/>
    <n v="0"/>
    <n v="66"/>
  </r>
  <r>
    <x v="0"/>
    <x v="0"/>
    <s v="WA"/>
    <x v="2"/>
    <n v="2010"/>
    <n v="2010"/>
    <n v="500160982"/>
    <n v="2"/>
    <x v="0"/>
    <s v="I"/>
    <n v="55"/>
    <n v="27.5"/>
    <n v="0"/>
    <n v="520"/>
  </r>
  <r>
    <x v="0"/>
    <x v="0"/>
    <s v="WA"/>
    <x v="2"/>
    <n v="2010"/>
    <n v="2010"/>
    <n v="18380409"/>
    <n v="1"/>
    <x v="0"/>
    <s v="I"/>
    <n v="10"/>
    <n v="10"/>
    <n v="0"/>
    <n v="10"/>
  </r>
  <r>
    <x v="0"/>
    <x v="0"/>
    <s v="WA"/>
    <x v="2"/>
    <n v="2010"/>
    <n v="2010"/>
    <n v="17799053"/>
    <n v="1"/>
    <x v="0"/>
    <s v="I"/>
    <n v="5"/>
    <n v="5"/>
    <n v="0"/>
    <n v="30"/>
  </r>
  <r>
    <x v="0"/>
    <x v="1"/>
    <s v="WA"/>
    <x v="2"/>
    <n v="2010"/>
    <n v="2010"/>
    <n v="446347616"/>
    <n v="1"/>
    <x v="1"/>
    <s v="I"/>
    <n v="15"/>
    <n v="15"/>
    <n v="0"/>
    <n v="5"/>
  </r>
  <r>
    <x v="0"/>
    <x v="1"/>
    <s v="WA"/>
    <x v="2"/>
    <n v="2010"/>
    <n v="2010"/>
    <n v="17784346"/>
    <n v="1"/>
    <x v="1"/>
    <s v="I"/>
    <n v="0"/>
    <n v="0"/>
    <n v="0"/>
    <n v="2"/>
  </r>
  <r>
    <x v="0"/>
    <x v="0"/>
    <s v="WA"/>
    <x v="2"/>
    <n v="2010"/>
    <n v="2010"/>
    <n v="16750861"/>
    <n v="1"/>
    <x v="0"/>
    <s v="I"/>
    <n v="15"/>
    <n v="15"/>
    <n v="0"/>
    <n v="96"/>
  </r>
  <r>
    <x v="0"/>
    <x v="0"/>
    <s v="WA"/>
    <x v="2"/>
    <n v="2010"/>
    <n v="2010"/>
    <n v="17178304"/>
    <n v="1"/>
    <x v="0"/>
    <s v="I"/>
    <n v="11"/>
    <n v="11"/>
    <n v="0"/>
    <n v="30"/>
  </r>
  <r>
    <x v="0"/>
    <x v="1"/>
    <s v="WA"/>
    <x v="2"/>
    <n v="2010"/>
    <n v="2010"/>
    <n v="16826531"/>
    <n v="1"/>
    <x v="1"/>
    <s v="I"/>
    <n v="30"/>
    <n v="30"/>
    <n v="0"/>
    <n v="5"/>
  </r>
  <r>
    <x v="0"/>
    <x v="0"/>
    <s v="WA"/>
    <x v="2"/>
    <n v="2010"/>
    <n v="2010"/>
    <n v="15945257"/>
    <n v="1"/>
    <x v="0"/>
    <s v="I"/>
    <n v="36"/>
    <n v="36"/>
    <n v="0"/>
    <n v="10"/>
  </r>
  <r>
    <x v="0"/>
    <x v="0"/>
    <s v="WA"/>
    <x v="2"/>
    <n v="2010"/>
    <n v="2010"/>
    <n v="16263836"/>
    <n v="1"/>
    <x v="0"/>
    <s v="I"/>
    <n v="25"/>
    <n v="25"/>
    <n v="0"/>
    <n v="100"/>
  </r>
  <r>
    <x v="0"/>
    <x v="0"/>
    <s v="WA"/>
    <x v="2"/>
    <n v="2010"/>
    <n v="2010"/>
    <n v="500026154"/>
    <n v="1"/>
    <x v="0"/>
    <s v="I"/>
    <n v="30"/>
    <n v="30"/>
    <n v="0"/>
    <n v="1"/>
  </r>
  <r>
    <x v="0"/>
    <x v="0"/>
    <s v="WA"/>
    <x v="2"/>
    <n v="2010"/>
    <n v="2010"/>
    <n v="500062172"/>
    <n v="1"/>
    <x v="0"/>
    <s v="I"/>
    <n v="0"/>
    <n v="0"/>
    <n v="0"/>
    <n v="1"/>
  </r>
  <r>
    <x v="0"/>
    <x v="1"/>
    <s v="WA"/>
    <x v="2"/>
    <n v="2010"/>
    <n v="2010"/>
    <n v="15945278"/>
    <n v="1"/>
    <x v="1"/>
    <s v="I"/>
    <n v="31"/>
    <n v="31"/>
    <n v="0"/>
    <n v="1"/>
  </r>
  <r>
    <x v="0"/>
    <x v="0"/>
    <s v="WA"/>
    <x v="2"/>
    <n v="2010"/>
    <n v="2010"/>
    <n v="17117770"/>
    <n v="1"/>
    <x v="0"/>
    <s v="I"/>
    <n v="5"/>
    <n v="5"/>
    <n v="0"/>
    <n v="240"/>
  </r>
  <r>
    <x v="0"/>
    <x v="0"/>
    <s v="WA"/>
    <x v="2"/>
    <n v="2010"/>
    <n v="2010"/>
    <n v="15366089"/>
    <n v="1"/>
    <x v="0"/>
    <s v="I"/>
    <n v="25"/>
    <n v="25"/>
    <n v="0"/>
    <n v="320"/>
  </r>
  <r>
    <x v="1"/>
    <x v="1"/>
    <s v="WA"/>
    <x v="2"/>
    <n v="2010"/>
    <n v="2010"/>
    <n v="14613902"/>
    <n v="2"/>
    <x v="1"/>
    <s v="I"/>
    <n v="63"/>
    <n v="31.5"/>
    <n v="0"/>
    <n v="31"/>
  </r>
  <r>
    <x v="1"/>
    <x v="0"/>
    <s v="WA"/>
    <x v="2"/>
    <n v="2010"/>
    <n v="2010"/>
    <n v="14613953"/>
    <n v="2"/>
    <x v="0"/>
    <s v="I"/>
    <n v="58"/>
    <n v="29"/>
    <n v="0"/>
    <n v="2800"/>
  </r>
  <r>
    <x v="0"/>
    <x v="1"/>
    <s v="WA"/>
    <x v="2"/>
    <n v="2010"/>
    <n v="2010"/>
    <n v="14673737"/>
    <n v="3"/>
    <x v="1"/>
    <s v="I"/>
    <n v="63"/>
    <n v="21"/>
    <n v="0"/>
    <n v="132"/>
  </r>
  <r>
    <x v="0"/>
    <x v="1"/>
    <s v="WA"/>
    <x v="2"/>
    <n v="2010"/>
    <n v="2010"/>
    <n v="19862477"/>
    <n v="1"/>
    <x v="1"/>
    <s v="I"/>
    <n v="0"/>
    <n v="0"/>
    <n v="0"/>
    <n v="3"/>
  </r>
  <r>
    <x v="0"/>
    <x v="1"/>
    <s v="WA"/>
    <x v="2"/>
    <n v="2010"/>
    <n v="2010"/>
    <n v="500117982"/>
    <n v="1"/>
    <x v="1"/>
    <s v="I"/>
    <n v="29"/>
    <n v="29"/>
    <n v="0"/>
    <n v="3"/>
  </r>
  <r>
    <x v="1"/>
    <x v="0"/>
    <s v="WA"/>
    <x v="2"/>
    <n v="2010"/>
    <n v="2010"/>
    <n v="19698996"/>
    <n v="1"/>
    <x v="0"/>
    <s v="I"/>
    <n v="0"/>
    <n v="0"/>
    <n v="0"/>
    <n v="400"/>
  </r>
  <r>
    <x v="0"/>
    <x v="0"/>
    <s v="WA"/>
    <x v="2"/>
    <n v="2010"/>
    <n v="2010"/>
    <n v="18977203"/>
    <n v="1"/>
    <x v="0"/>
    <s v="I"/>
    <n v="0"/>
    <n v="0"/>
    <n v="0"/>
    <n v="190"/>
  </r>
  <r>
    <x v="0"/>
    <x v="1"/>
    <s v="WA"/>
    <x v="2"/>
    <n v="2010"/>
    <n v="2010"/>
    <n v="353030405"/>
    <n v="1"/>
    <x v="1"/>
    <s v="I"/>
    <n v="0"/>
    <n v="0"/>
    <n v="0"/>
    <n v="19"/>
  </r>
  <r>
    <x v="0"/>
    <x v="0"/>
    <s v="WA"/>
    <x v="2"/>
    <n v="2010"/>
    <n v="2010"/>
    <n v="353030406"/>
    <n v="1"/>
    <x v="0"/>
    <s v="I"/>
    <n v="0"/>
    <n v="0"/>
    <n v="0"/>
    <n v="180"/>
  </r>
  <r>
    <x v="0"/>
    <x v="0"/>
    <s v="WA"/>
    <x v="2"/>
    <n v="2010"/>
    <n v="2010"/>
    <n v="19242244"/>
    <n v="1"/>
    <x v="0"/>
    <s v="I"/>
    <n v="3"/>
    <n v="3"/>
    <n v="0"/>
    <n v="40"/>
  </r>
  <r>
    <x v="0"/>
    <x v="0"/>
    <s v="WA"/>
    <x v="2"/>
    <n v="2010"/>
    <n v="2010"/>
    <n v="19365166"/>
    <n v="2"/>
    <x v="0"/>
    <s v="I"/>
    <n v="41"/>
    <n v="20.5"/>
    <n v="0"/>
    <n v="386"/>
  </r>
  <r>
    <x v="0"/>
    <x v="1"/>
    <s v="WA"/>
    <x v="2"/>
    <n v="2010"/>
    <n v="2010"/>
    <n v="500059487"/>
    <n v="1"/>
    <x v="1"/>
    <s v="I"/>
    <n v="28"/>
    <n v="28"/>
    <n v="0"/>
    <n v="1"/>
  </r>
  <r>
    <x v="0"/>
    <x v="1"/>
    <s v="WA"/>
    <x v="2"/>
    <n v="2010"/>
    <n v="2010"/>
    <n v="401414417"/>
    <n v="2"/>
    <x v="1"/>
    <s v="I"/>
    <n v="39"/>
    <n v="19.5"/>
    <n v="0"/>
    <n v="127"/>
  </r>
  <r>
    <x v="0"/>
    <x v="0"/>
    <s v="WA"/>
    <x v="2"/>
    <n v="2010"/>
    <n v="2010"/>
    <n v="18517978"/>
    <n v="1"/>
    <x v="0"/>
    <s v="I"/>
    <n v="28"/>
    <n v="28"/>
    <n v="0"/>
    <n v="30"/>
  </r>
  <r>
    <x v="0"/>
    <x v="1"/>
    <s v="WA"/>
    <x v="2"/>
    <n v="2010"/>
    <n v="2010"/>
    <n v="18707027"/>
    <n v="1"/>
    <x v="1"/>
    <s v="I"/>
    <n v="29"/>
    <n v="29"/>
    <n v="0"/>
    <n v="8"/>
  </r>
  <r>
    <x v="0"/>
    <x v="1"/>
    <s v="WA"/>
    <x v="2"/>
    <n v="2010"/>
    <n v="2010"/>
    <n v="360806410"/>
    <n v="1"/>
    <x v="1"/>
    <s v="I"/>
    <n v="5"/>
    <n v="5"/>
    <n v="0"/>
    <n v="9"/>
  </r>
  <r>
    <x v="0"/>
    <x v="0"/>
    <s v="WA"/>
    <x v="2"/>
    <n v="2010"/>
    <n v="2010"/>
    <n v="19139076"/>
    <n v="1"/>
    <x v="0"/>
    <s v="I"/>
    <n v="25"/>
    <n v="25"/>
    <n v="0"/>
    <n v="60"/>
  </r>
  <r>
    <x v="0"/>
    <x v="1"/>
    <s v="WA"/>
    <x v="2"/>
    <n v="2010"/>
    <n v="2010"/>
    <n v="15341609"/>
    <n v="1"/>
    <x v="1"/>
    <s v="I"/>
    <n v="37"/>
    <n v="37"/>
    <n v="0"/>
    <n v="17"/>
  </r>
  <r>
    <x v="0"/>
    <x v="0"/>
    <s v="WA"/>
    <x v="2"/>
    <n v="2010"/>
    <n v="2010"/>
    <n v="18361140"/>
    <n v="1"/>
    <x v="0"/>
    <s v="I"/>
    <n v="0"/>
    <n v="0"/>
    <n v="0"/>
    <n v="90"/>
  </r>
  <r>
    <x v="0"/>
    <x v="0"/>
    <s v="WA"/>
    <x v="2"/>
    <n v="2010"/>
    <n v="2010"/>
    <n v="17845219"/>
    <n v="2"/>
    <x v="0"/>
    <s v="I"/>
    <n v="36"/>
    <n v="18"/>
    <n v="0"/>
    <n v="260"/>
  </r>
  <r>
    <x v="0"/>
    <x v="0"/>
    <s v="WA"/>
    <x v="2"/>
    <n v="2010"/>
    <n v="2010"/>
    <n v="17155683"/>
    <n v="1"/>
    <x v="0"/>
    <s v="I"/>
    <n v="0"/>
    <n v="0"/>
    <n v="0"/>
    <n v="180"/>
  </r>
  <r>
    <x v="0"/>
    <x v="0"/>
    <s v="WA"/>
    <x v="2"/>
    <n v="2010"/>
    <n v="2010"/>
    <n v="14424908"/>
    <n v="1"/>
    <x v="0"/>
    <s v="I"/>
    <n v="17"/>
    <n v="17"/>
    <n v="0"/>
    <n v="70"/>
  </r>
  <r>
    <x v="0"/>
    <x v="1"/>
    <s v="WA"/>
    <x v="2"/>
    <n v="2010"/>
    <n v="2010"/>
    <n v="421977649"/>
    <n v="1"/>
    <x v="1"/>
    <s v="I"/>
    <n v="12"/>
    <n v="12"/>
    <n v="0"/>
    <n v="5"/>
  </r>
  <r>
    <x v="0"/>
    <x v="0"/>
    <s v="WA"/>
    <x v="2"/>
    <n v="2010"/>
    <n v="2010"/>
    <n v="15678217"/>
    <n v="1"/>
    <x v="0"/>
    <s v="I"/>
    <n v="16"/>
    <n v="16"/>
    <n v="0"/>
    <n v="262"/>
  </r>
  <r>
    <x v="0"/>
    <x v="1"/>
    <s v="WA"/>
    <x v="2"/>
    <n v="2010"/>
    <n v="2010"/>
    <n v="436406520"/>
    <n v="1"/>
    <x v="1"/>
    <s v="I"/>
    <n v="4"/>
    <n v="4"/>
    <n v="0"/>
    <n v="3"/>
  </r>
  <r>
    <x v="0"/>
    <x v="1"/>
    <s v="WA"/>
    <x v="2"/>
    <n v="2010"/>
    <n v="2010"/>
    <n v="16206000"/>
    <n v="1"/>
    <x v="1"/>
    <s v="I"/>
    <n v="0"/>
    <n v="0"/>
    <n v="0"/>
    <n v="21"/>
  </r>
  <r>
    <x v="0"/>
    <x v="1"/>
    <s v="WA"/>
    <x v="2"/>
    <n v="2010"/>
    <n v="2010"/>
    <n v="500092033"/>
    <n v="1"/>
    <x v="1"/>
    <s v="I"/>
    <n v="10"/>
    <n v="10"/>
    <n v="0"/>
    <n v="38"/>
  </r>
  <r>
    <x v="0"/>
    <x v="0"/>
    <s v="WA"/>
    <x v="2"/>
    <n v="2010"/>
    <n v="2010"/>
    <n v="16815672"/>
    <n v="1"/>
    <x v="0"/>
    <s v="I"/>
    <n v="18"/>
    <n v="18"/>
    <n v="0"/>
    <n v="90"/>
  </r>
  <r>
    <x v="0"/>
    <x v="1"/>
    <s v="WA"/>
    <x v="2"/>
    <n v="2010"/>
    <n v="2010"/>
    <n v="408585755"/>
    <n v="1"/>
    <x v="1"/>
    <s v="I"/>
    <n v="0"/>
    <n v="0"/>
    <n v="0"/>
    <n v="32"/>
  </r>
  <r>
    <x v="0"/>
    <x v="0"/>
    <s v="WA"/>
    <x v="2"/>
    <n v="2010"/>
    <n v="2010"/>
    <n v="16329934"/>
    <n v="2"/>
    <x v="0"/>
    <s v="I"/>
    <n v="65"/>
    <n v="32.5"/>
    <n v="0"/>
    <n v="210"/>
  </r>
  <r>
    <x v="0"/>
    <x v="0"/>
    <s v="WA"/>
    <x v="2"/>
    <n v="2010"/>
    <n v="2010"/>
    <n v="430963283"/>
    <n v="1"/>
    <x v="0"/>
    <s v="I"/>
    <n v="18"/>
    <n v="18"/>
    <n v="0"/>
    <n v="875"/>
  </r>
  <r>
    <x v="0"/>
    <x v="0"/>
    <s v="WA"/>
    <x v="2"/>
    <n v="2010"/>
    <n v="2010"/>
    <n v="500094132"/>
    <n v="2"/>
    <x v="0"/>
    <s v="I"/>
    <n v="53"/>
    <n v="26.5"/>
    <n v="0"/>
    <n v="350"/>
  </r>
  <r>
    <x v="0"/>
    <x v="1"/>
    <s v="WA"/>
    <x v="2"/>
    <n v="2010"/>
    <n v="2010"/>
    <n v="15695203"/>
    <n v="2"/>
    <x v="1"/>
    <s v="I"/>
    <n v="42"/>
    <n v="21"/>
    <n v="0"/>
    <n v="29"/>
  </r>
  <r>
    <x v="1"/>
    <x v="0"/>
    <s v="WA"/>
    <x v="2"/>
    <n v="2010"/>
    <n v="2010"/>
    <n v="500217260"/>
    <n v="1"/>
    <x v="0"/>
    <s v="I"/>
    <n v="28"/>
    <n v="28"/>
    <n v="0"/>
    <n v="3"/>
  </r>
  <r>
    <x v="0"/>
    <x v="0"/>
    <s v="WA"/>
    <x v="2"/>
    <n v="2010"/>
    <n v="2010"/>
    <n v="14897567"/>
    <n v="2"/>
    <x v="0"/>
    <s v="I"/>
    <n v="41"/>
    <n v="20.5"/>
    <n v="0"/>
    <n v="126"/>
  </r>
  <r>
    <x v="0"/>
    <x v="0"/>
    <s v="WA"/>
    <x v="2"/>
    <n v="2010"/>
    <n v="2010"/>
    <n v="14239147"/>
    <n v="1"/>
    <x v="0"/>
    <s v="I"/>
    <n v="29"/>
    <n v="29"/>
    <n v="0"/>
    <n v="20"/>
  </r>
  <r>
    <x v="0"/>
    <x v="0"/>
    <s v="WA"/>
    <x v="2"/>
    <n v="2010"/>
    <n v="2010"/>
    <n v="14130013"/>
    <n v="1"/>
    <x v="0"/>
    <s v="I"/>
    <n v="24"/>
    <n v="24"/>
    <n v="0"/>
    <n v="30"/>
  </r>
  <r>
    <x v="0"/>
    <x v="0"/>
    <s v="WA"/>
    <x v="2"/>
    <n v="2010"/>
    <n v="2010"/>
    <n v="500151487"/>
    <n v="1"/>
    <x v="0"/>
    <s v="I"/>
    <n v="28"/>
    <n v="28"/>
    <n v="0"/>
    <n v="137"/>
  </r>
  <r>
    <x v="0"/>
    <x v="0"/>
    <s v="WA"/>
    <x v="2"/>
    <n v="2010"/>
    <n v="2010"/>
    <n v="15209355"/>
    <n v="1"/>
    <x v="0"/>
    <s v="I"/>
    <n v="0"/>
    <n v="0"/>
    <n v="0"/>
    <n v="94"/>
  </r>
  <r>
    <x v="0"/>
    <x v="0"/>
    <s v="WA"/>
    <x v="2"/>
    <n v="2010"/>
    <n v="2011"/>
    <n v="14022179"/>
    <n v="2"/>
    <x v="0"/>
    <s v="I"/>
    <n v="49"/>
    <n v="24.5"/>
    <n v="0"/>
    <n v="60"/>
  </r>
  <r>
    <x v="0"/>
    <x v="0"/>
    <s v="WA"/>
    <x v="2"/>
    <n v="2010"/>
    <n v="2010"/>
    <n v="500168256"/>
    <n v="1"/>
    <x v="0"/>
    <s v="I"/>
    <n v="9"/>
    <n v="9"/>
    <n v="0"/>
    <n v="276"/>
  </r>
  <r>
    <x v="0"/>
    <x v="0"/>
    <s v="WA"/>
    <x v="2"/>
    <n v="2010"/>
    <n v="2010"/>
    <n v="394156806"/>
    <n v="1"/>
    <x v="0"/>
    <s v="I"/>
    <n v="11"/>
    <n v="11"/>
    <n v="0"/>
    <n v="40"/>
  </r>
  <r>
    <x v="0"/>
    <x v="1"/>
    <s v="WA"/>
    <x v="2"/>
    <n v="2010"/>
    <n v="2010"/>
    <n v="19605629"/>
    <n v="2"/>
    <x v="1"/>
    <s v="I"/>
    <n v="61"/>
    <n v="30.5"/>
    <n v="0"/>
    <n v="15"/>
  </r>
  <r>
    <x v="0"/>
    <x v="1"/>
    <s v="WA"/>
    <x v="2"/>
    <n v="2010"/>
    <n v="2010"/>
    <n v="18134632"/>
    <n v="1"/>
    <x v="1"/>
    <s v="I"/>
    <n v="29"/>
    <n v="29"/>
    <n v="0"/>
    <n v="96"/>
  </r>
  <r>
    <x v="0"/>
    <x v="0"/>
    <s v="WA"/>
    <x v="2"/>
    <n v="2010"/>
    <n v="2010"/>
    <n v="18134634"/>
    <n v="1"/>
    <x v="0"/>
    <s v="I"/>
    <n v="29"/>
    <n v="29"/>
    <n v="0"/>
    <n v="346"/>
  </r>
  <r>
    <x v="0"/>
    <x v="1"/>
    <s v="WA"/>
    <x v="2"/>
    <n v="2010"/>
    <n v="2010"/>
    <n v="397872028"/>
    <n v="1"/>
    <x v="1"/>
    <s v="I"/>
    <n v="17"/>
    <n v="17"/>
    <n v="0"/>
    <n v="39"/>
  </r>
  <r>
    <x v="0"/>
    <x v="0"/>
    <s v="WA"/>
    <x v="2"/>
    <n v="2010"/>
    <n v="2010"/>
    <n v="18618151"/>
    <n v="1"/>
    <x v="0"/>
    <s v="I"/>
    <n v="3"/>
    <n v="3"/>
    <n v="0"/>
    <n v="140"/>
  </r>
  <r>
    <x v="0"/>
    <x v="0"/>
    <s v="WA"/>
    <x v="2"/>
    <n v="2010"/>
    <n v="2010"/>
    <n v="16510165"/>
    <n v="1"/>
    <x v="0"/>
    <s v="I"/>
    <n v="27"/>
    <n v="27"/>
    <n v="0"/>
    <n v="60"/>
  </r>
  <r>
    <x v="0"/>
    <x v="1"/>
    <s v="WA"/>
    <x v="2"/>
    <n v="2010"/>
    <n v="2010"/>
    <n v="18600013"/>
    <n v="1"/>
    <x v="1"/>
    <s v="I"/>
    <n v="1"/>
    <n v="1"/>
    <n v="0"/>
    <n v="4"/>
  </r>
  <r>
    <x v="0"/>
    <x v="1"/>
    <s v="WA"/>
    <x v="2"/>
    <n v="2010"/>
    <n v="2010"/>
    <n v="18396099"/>
    <n v="1"/>
    <x v="1"/>
    <s v="I"/>
    <n v="0"/>
    <n v="0"/>
    <n v="0"/>
    <n v="2"/>
  </r>
  <r>
    <x v="0"/>
    <x v="1"/>
    <s v="WA"/>
    <x v="2"/>
    <n v="2010"/>
    <n v="2010"/>
    <n v="500008126"/>
    <n v="1"/>
    <x v="1"/>
    <s v="I"/>
    <n v="6"/>
    <n v="6"/>
    <n v="0"/>
    <n v="13"/>
  </r>
  <r>
    <x v="0"/>
    <x v="0"/>
    <s v="WA"/>
    <x v="2"/>
    <n v="2010"/>
    <n v="2010"/>
    <n v="17758418"/>
    <n v="1"/>
    <x v="0"/>
    <s v="I"/>
    <n v="0"/>
    <n v="0"/>
    <n v="0"/>
    <n v="30"/>
  </r>
  <r>
    <x v="0"/>
    <x v="1"/>
    <s v="WA"/>
    <x v="2"/>
    <n v="2010"/>
    <n v="2010"/>
    <n v="16416048"/>
    <n v="1"/>
    <x v="1"/>
    <s v="I"/>
    <n v="24"/>
    <n v="24"/>
    <n v="0"/>
    <n v="83"/>
  </r>
  <r>
    <x v="0"/>
    <x v="1"/>
    <s v="WA"/>
    <x v="2"/>
    <n v="2010"/>
    <n v="2010"/>
    <n v="332985618"/>
    <n v="1"/>
    <x v="1"/>
    <s v="I"/>
    <n v="25"/>
    <n v="25"/>
    <n v="0"/>
    <n v="32"/>
  </r>
  <r>
    <x v="0"/>
    <x v="1"/>
    <s v="WA"/>
    <x v="2"/>
    <n v="2010"/>
    <n v="2010"/>
    <n v="500199719"/>
    <n v="1"/>
    <x v="1"/>
    <s v="I"/>
    <n v="14"/>
    <n v="14"/>
    <n v="0"/>
    <n v="52"/>
  </r>
  <r>
    <x v="0"/>
    <x v="1"/>
    <s v="WA"/>
    <x v="2"/>
    <n v="2010"/>
    <n v="2010"/>
    <n v="419558451"/>
    <n v="1"/>
    <x v="1"/>
    <s v="I"/>
    <n v="9"/>
    <n v="9"/>
    <n v="0"/>
    <n v="24"/>
  </r>
  <r>
    <x v="0"/>
    <x v="1"/>
    <s v="WA"/>
    <x v="2"/>
    <n v="2010"/>
    <n v="2010"/>
    <n v="16609525"/>
    <n v="1"/>
    <x v="1"/>
    <s v="I"/>
    <n v="17"/>
    <n v="17"/>
    <n v="0"/>
    <n v="80"/>
  </r>
  <r>
    <x v="0"/>
    <x v="0"/>
    <s v="WA"/>
    <x v="2"/>
    <n v="2010"/>
    <n v="2010"/>
    <n v="16293047"/>
    <n v="1"/>
    <x v="0"/>
    <s v="I"/>
    <n v="15"/>
    <n v="15"/>
    <n v="0"/>
    <n v="30"/>
  </r>
  <r>
    <x v="0"/>
    <x v="1"/>
    <s v="WA"/>
    <x v="2"/>
    <n v="2010"/>
    <n v="2010"/>
    <n v="425088109"/>
    <n v="1"/>
    <x v="1"/>
    <s v="I"/>
    <n v="6"/>
    <n v="6"/>
    <n v="0"/>
    <n v="10"/>
  </r>
  <r>
    <x v="0"/>
    <x v="0"/>
    <s v="WA"/>
    <x v="2"/>
    <n v="2010"/>
    <n v="2010"/>
    <n v="14051622"/>
    <n v="1"/>
    <x v="0"/>
    <s v="I"/>
    <n v="24"/>
    <n v="24"/>
    <n v="0"/>
    <n v="141"/>
  </r>
  <r>
    <x v="0"/>
    <x v="1"/>
    <s v="WA"/>
    <x v="2"/>
    <n v="2010"/>
    <n v="2010"/>
    <n v="500040375"/>
    <n v="1"/>
    <x v="1"/>
    <s v="I"/>
    <n v="0"/>
    <n v="0"/>
    <n v="0"/>
    <n v="57"/>
  </r>
  <r>
    <x v="0"/>
    <x v="1"/>
    <s v="WA"/>
    <x v="2"/>
    <n v="2010"/>
    <n v="2010"/>
    <n v="15966061"/>
    <n v="1"/>
    <x v="1"/>
    <s v="I"/>
    <n v="24"/>
    <n v="24"/>
    <n v="0"/>
    <n v="1"/>
  </r>
  <r>
    <x v="0"/>
    <x v="1"/>
    <s v="WA"/>
    <x v="2"/>
    <n v="2010"/>
    <n v="2010"/>
    <n v="500090784"/>
    <n v="1"/>
    <x v="1"/>
    <s v="I"/>
    <n v="30"/>
    <n v="30"/>
    <n v="0"/>
    <n v="56"/>
  </r>
  <r>
    <x v="0"/>
    <x v="0"/>
    <s v="WA"/>
    <x v="2"/>
    <n v="2010"/>
    <n v="2010"/>
    <n v="15497644"/>
    <n v="1"/>
    <x v="0"/>
    <s v="I"/>
    <n v="19"/>
    <n v="19"/>
    <n v="0"/>
    <n v="190"/>
  </r>
  <r>
    <x v="0"/>
    <x v="0"/>
    <s v="WA"/>
    <x v="2"/>
    <n v="2010"/>
    <n v="2010"/>
    <n v="15813505"/>
    <n v="1"/>
    <x v="0"/>
    <s v="I"/>
    <n v="0"/>
    <n v="0"/>
    <n v="0"/>
    <n v="20"/>
  </r>
  <r>
    <x v="0"/>
    <x v="0"/>
    <s v="WA"/>
    <x v="2"/>
    <n v="2010"/>
    <n v="2010"/>
    <n v="19978636"/>
    <n v="1"/>
    <x v="0"/>
    <s v="I"/>
    <n v="30"/>
    <n v="30"/>
    <n v="0"/>
    <n v="1"/>
  </r>
  <r>
    <x v="1"/>
    <x v="1"/>
    <s v="WA"/>
    <x v="2"/>
    <n v="2010"/>
    <n v="2010"/>
    <n v="18679122"/>
    <n v="1"/>
    <x v="1"/>
    <s v="I"/>
    <n v="30"/>
    <n v="30"/>
    <n v="0"/>
    <n v="3580"/>
  </r>
  <r>
    <x v="0"/>
    <x v="0"/>
    <s v="WA"/>
    <x v="2"/>
    <n v="2010"/>
    <n v="2010"/>
    <n v="500055716"/>
    <n v="1"/>
    <x v="0"/>
    <s v="I"/>
    <n v="4"/>
    <n v="4"/>
    <n v="0"/>
    <n v="69"/>
  </r>
  <r>
    <x v="0"/>
    <x v="1"/>
    <s v="WA"/>
    <x v="2"/>
    <n v="2010"/>
    <n v="2010"/>
    <n v="446352089"/>
    <n v="1"/>
    <x v="1"/>
    <s v="I"/>
    <n v="30"/>
    <n v="30"/>
    <n v="0"/>
    <n v="13"/>
  </r>
  <r>
    <x v="0"/>
    <x v="1"/>
    <s v="WA"/>
    <x v="2"/>
    <n v="2010"/>
    <n v="2010"/>
    <n v="19417563"/>
    <n v="1"/>
    <x v="1"/>
    <s v="I"/>
    <n v="27"/>
    <n v="27"/>
    <n v="0"/>
    <n v="225"/>
  </r>
  <r>
    <x v="0"/>
    <x v="0"/>
    <s v="WA"/>
    <x v="2"/>
    <n v="2011"/>
    <n v="2011"/>
    <n v="14129816"/>
    <n v="1"/>
    <x v="0"/>
    <s v="I"/>
    <n v="0"/>
    <n v="0"/>
    <n v="0"/>
    <n v="20"/>
  </r>
  <r>
    <x v="0"/>
    <x v="1"/>
    <s v="WA"/>
    <x v="2"/>
    <n v="2011"/>
    <n v="2011"/>
    <n v="500141057"/>
    <n v="1"/>
    <x v="1"/>
    <s v="I"/>
    <n v="2"/>
    <n v="2"/>
    <n v="0"/>
    <n v="10"/>
  </r>
  <r>
    <x v="0"/>
    <x v="0"/>
    <s v="WA"/>
    <x v="2"/>
    <n v="2011"/>
    <n v="2011"/>
    <n v="19973548"/>
    <n v="1"/>
    <x v="0"/>
    <s v="I"/>
    <n v="0"/>
    <n v="0"/>
    <n v="0"/>
    <n v="260"/>
  </r>
  <r>
    <x v="0"/>
    <x v="1"/>
    <s v="WA"/>
    <x v="3"/>
    <n v="2011"/>
    <n v="2011"/>
    <n v="446345327"/>
    <n v="1"/>
    <x v="1"/>
    <s v="I"/>
    <n v="10"/>
    <n v="10"/>
    <n v="0"/>
    <n v="2"/>
  </r>
  <r>
    <x v="0"/>
    <x v="1"/>
    <s v="WA"/>
    <x v="3"/>
    <n v="2011"/>
    <n v="2011"/>
    <n v="500005270"/>
    <n v="2"/>
    <x v="1"/>
    <s v="I"/>
    <n v="63"/>
    <n v="31.5"/>
    <n v="0"/>
    <n v="8"/>
  </r>
  <r>
    <x v="0"/>
    <x v="0"/>
    <s v="WA"/>
    <x v="2"/>
    <n v="2011"/>
    <n v="2011"/>
    <n v="19213066"/>
    <n v="1"/>
    <x v="0"/>
    <s v="I"/>
    <n v="9"/>
    <n v="9"/>
    <n v="0"/>
    <n v="10"/>
  </r>
  <r>
    <x v="0"/>
    <x v="0"/>
    <s v="WA"/>
    <x v="3"/>
    <n v="2011"/>
    <n v="2011"/>
    <n v="500023022"/>
    <n v="1"/>
    <x v="0"/>
    <s v="I"/>
    <n v="0"/>
    <n v="0"/>
    <n v="0"/>
    <n v="77"/>
  </r>
  <r>
    <x v="0"/>
    <x v="0"/>
    <s v="WA"/>
    <x v="2"/>
    <n v="2011"/>
    <n v="2011"/>
    <n v="18865218"/>
    <n v="1"/>
    <x v="0"/>
    <s v="I"/>
    <n v="15"/>
    <n v="15"/>
    <n v="0"/>
    <n v="400"/>
  </r>
  <r>
    <x v="0"/>
    <x v="0"/>
    <s v="WA"/>
    <x v="3"/>
    <n v="2011"/>
    <n v="2011"/>
    <n v="375321616"/>
    <n v="1"/>
    <x v="0"/>
    <s v="I"/>
    <n v="3"/>
    <n v="3"/>
    <n v="0"/>
    <n v="50"/>
  </r>
  <r>
    <x v="0"/>
    <x v="1"/>
    <s v="WA"/>
    <x v="3"/>
    <n v="2011"/>
    <n v="2011"/>
    <n v="500165955"/>
    <n v="7"/>
    <x v="1"/>
    <s v="I"/>
    <n v="211"/>
    <n v="30.142857142857142"/>
    <n v="0"/>
    <n v="43"/>
  </r>
  <r>
    <x v="0"/>
    <x v="0"/>
    <s v="WA"/>
    <x v="3"/>
    <n v="2011"/>
    <n v="2011"/>
    <n v="17475947"/>
    <n v="2"/>
    <x v="0"/>
    <s v="I"/>
    <n v="60"/>
    <n v="30"/>
    <n v="0"/>
    <n v="42"/>
  </r>
  <r>
    <x v="0"/>
    <x v="1"/>
    <s v="WA"/>
    <x v="3"/>
    <n v="2011"/>
    <n v="2011"/>
    <n v="18145027"/>
    <n v="3"/>
    <x v="1"/>
    <s v="I"/>
    <n v="87"/>
    <n v="29"/>
    <n v="0"/>
    <n v="25"/>
  </r>
  <r>
    <x v="0"/>
    <x v="0"/>
    <s v="WA"/>
    <x v="3"/>
    <n v="2011"/>
    <n v="2011"/>
    <n v="18116798"/>
    <n v="2"/>
    <x v="0"/>
    <s v="I"/>
    <n v="64"/>
    <n v="32"/>
    <n v="0"/>
    <n v="50"/>
  </r>
  <r>
    <x v="0"/>
    <x v="1"/>
    <s v="WA"/>
    <x v="3"/>
    <n v="2011"/>
    <n v="2011"/>
    <n v="446348155"/>
    <n v="3"/>
    <x v="1"/>
    <s v="I"/>
    <n v="86"/>
    <n v="28.666666666666668"/>
    <n v="0"/>
    <n v="8"/>
  </r>
  <r>
    <x v="0"/>
    <x v="1"/>
    <s v="WA"/>
    <x v="3"/>
    <n v="2011"/>
    <n v="2011"/>
    <n v="18079888"/>
    <n v="1"/>
    <x v="1"/>
    <s v="I"/>
    <n v="0"/>
    <n v="0"/>
    <n v="0"/>
    <n v="39"/>
  </r>
  <r>
    <x v="0"/>
    <x v="1"/>
    <s v="WA"/>
    <x v="3"/>
    <n v="2011"/>
    <n v="2011"/>
    <n v="16309415"/>
    <n v="2"/>
    <x v="1"/>
    <s v="I"/>
    <n v="59"/>
    <n v="29.5"/>
    <n v="0"/>
    <n v="13"/>
  </r>
  <r>
    <x v="1"/>
    <x v="0"/>
    <s v="WA"/>
    <x v="3"/>
    <n v="2011"/>
    <n v="2011"/>
    <n v="16935270"/>
    <n v="1"/>
    <x v="0"/>
    <s v="I"/>
    <n v="30"/>
    <n v="30"/>
    <n v="0"/>
    <n v="30"/>
  </r>
  <r>
    <x v="0"/>
    <x v="1"/>
    <s v="WA"/>
    <x v="3"/>
    <n v="2011"/>
    <n v="2011"/>
    <n v="17157855"/>
    <n v="1"/>
    <x v="1"/>
    <s v="I"/>
    <n v="32"/>
    <n v="32"/>
    <n v="0"/>
    <n v="1"/>
  </r>
  <r>
    <x v="0"/>
    <x v="1"/>
    <s v="WA"/>
    <x v="3"/>
    <n v="2011"/>
    <n v="2011"/>
    <n v="15942472"/>
    <n v="4"/>
    <x v="1"/>
    <s v="I"/>
    <n v="118"/>
    <n v="29.5"/>
    <n v="0"/>
    <n v="15"/>
  </r>
  <r>
    <x v="0"/>
    <x v="0"/>
    <s v="WA"/>
    <x v="3"/>
    <n v="2011"/>
    <n v="2011"/>
    <n v="15756930"/>
    <n v="3"/>
    <x v="0"/>
    <s v="I"/>
    <n v="87"/>
    <n v="29"/>
    <n v="0"/>
    <n v="17"/>
  </r>
  <r>
    <x v="0"/>
    <x v="1"/>
    <s v="WA"/>
    <x v="3"/>
    <n v="2011"/>
    <n v="2011"/>
    <n v="500184992"/>
    <n v="1"/>
    <x v="1"/>
    <s v="I"/>
    <n v="29"/>
    <n v="29"/>
    <n v="0"/>
    <n v="1"/>
  </r>
  <r>
    <x v="0"/>
    <x v="0"/>
    <s v="WA"/>
    <x v="3"/>
    <n v="2011"/>
    <n v="2011"/>
    <n v="16529644"/>
    <n v="1"/>
    <x v="0"/>
    <s v="I"/>
    <n v="52"/>
    <n v="52"/>
    <n v="0"/>
    <n v="90"/>
  </r>
  <r>
    <x v="1"/>
    <x v="1"/>
    <s v="WA"/>
    <x v="3"/>
    <n v="2011"/>
    <n v="2011"/>
    <n v="16553284"/>
    <n v="3"/>
    <x v="1"/>
    <s v="I"/>
    <n v="87"/>
    <n v="29"/>
    <n v="0"/>
    <n v="27"/>
  </r>
  <r>
    <x v="0"/>
    <x v="0"/>
    <s v="WA"/>
    <x v="3"/>
    <n v="2011"/>
    <n v="2011"/>
    <n v="15967926"/>
    <n v="1"/>
    <x v="0"/>
    <s v="I"/>
    <n v="4"/>
    <n v="4"/>
    <n v="0"/>
    <n v="100"/>
  </r>
  <r>
    <x v="1"/>
    <x v="0"/>
    <s v="WA"/>
    <x v="3"/>
    <n v="2011"/>
    <n v="2011"/>
    <n v="14763455"/>
    <n v="9"/>
    <x v="0"/>
    <s v="I"/>
    <n v="278"/>
    <n v="30.888888888888889"/>
    <n v="0"/>
    <n v="321"/>
  </r>
  <r>
    <x v="0"/>
    <x v="0"/>
    <s v="WA"/>
    <x v="3"/>
    <n v="2011"/>
    <n v="2011"/>
    <n v="15722264"/>
    <n v="1"/>
    <x v="0"/>
    <s v="I"/>
    <n v="31"/>
    <n v="31"/>
    <n v="0"/>
    <n v="160"/>
  </r>
  <r>
    <x v="1"/>
    <x v="1"/>
    <s v="WA"/>
    <x v="3"/>
    <n v="2011"/>
    <n v="2011"/>
    <n v="14613951"/>
    <n v="4"/>
    <x v="1"/>
    <s v="I"/>
    <n v="121"/>
    <n v="30.25"/>
    <n v="0"/>
    <n v="31"/>
  </r>
  <r>
    <x v="0"/>
    <x v="1"/>
    <s v="WA"/>
    <x v="3"/>
    <n v="2011"/>
    <n v="2011"/>
    <n v="15092773"/>
    <n v="1"/>
    <x v="1"/>
    <s v="I"/>
    <n v="3"/>
    <n v="3"/>
    <n v="0"/>
    <n v="15"/>
  </r>
  <r>
    <x v="0"/>
    <x v="0"/>
    <s v="WA"/>
    <x v="3"/>
    <n v="2011"/>
    <n v="2011"/>
    <n v="15388442"/>
    <n v="1"/>
    <x v="0"/>
    <s v="I"/>
    <n v="32"/>
    <n v="32"/>
    <n v="0"/>
    <n v="1180"/>
  </r>
  <r>
    <x v="0"/>
    <x v="1"/>
    <s v="WA"/>
    <x v="3"/>
    <n v="2011"/>
    <n v="2011"/>
    <n v="500122782"/>
    <n v="1"/>
    <x v="1"/>
    <s v="I"/>
    <n v="30"/>
    <n v="30"/>
    <n v="0"/>
    <n v="43"/>
  </r>
  <r>
    <x v="0"/>
    <x v="1"/>
    <s v="WA"/>
    <x v="3"/>
    <n v="2011"/>
    <n v="2011"/>
    <n v="500159106"/>
    <n v="1"/>
    <x v="1"/>
    <s v="I"/>
    <n v="0"/>
    <n v="0"/>
    <n v="0"/>
    <n v="1"/>
  </r>
  <r>
    <x v="0"/>
    <x v="0"/>
    <s v="WA"/>
    <x v="3"/>
    <n v="2011"/>
    <n v="2011"/>
    <n v="15208869"/>
    <n v="2"/>
    <x v="0"/>
    <s v="I"/>
    <n v="58"/>
    <n v="29"/>
    <n v="0"/>
    <n v="353"/>
  </r>
  <r>
    <x v="1"/>
    <x v="0"/>
    <s v="WA"/>
    <x v="3"/>
    <n v="2011"/>
    <n v="2011"/>
    <n v="14611183"/>
    <n v="3"/>
    <x v="0"/>
    <s v="I"/>
    <n v="65"/>
    <n v="21.666666666666664"/>
    <n v="0"/>
    <n v="417"/>
  </r>
  <r>
    <x v="0"/>
    <x v="0"/>
    <s v="WA"/>
    <x v="3"/>
    <n v="2011"/>
    <n v="2011"/>
    <n v="18859387"/>
    <n v="1"/>
    <x v="2"/>
    <s v="I"/>
    <n v="1"/>
    <n v="1"/>
    <n v="0"/>
    <n v="99840"/>
  </r>
  <r>
    <x v="0"/>
    <x v="0"/>
    <s v="WA"/>
    <x v="3"/>
    <n v="2011"/>
    <n v="2011"/>
    <n v="18891680"/>
    <n v="3"/>
    <x v="0"/>
    <s v="I"/>
    <n v="91"/>
    <n v="30.333333333333332"/>
    <n v="0"/>
    <n v="89"/>
  </r>
  <r>
    <x v="0"/>
    <x v="0"/>
    <s v="WA"/>
    <x v="3"/>
    <n v="2011"/>
    <n v="2011"/>
    <n v="500133729"/>
    <n v="2"/>
    <x v="0"/>
    <s v="I"/>
    <n v="35"/>
    <n v="17.5"/>
    <n v="0"/>
    <n v="170"/>
  </r>
  <r>
    <x v="0"/>
    <x v="0"/>
    <s v="WA"/>
    <x v="3"/>
    <n v="2011"/>
    <n v="2011"/>
    <n v="19985025"/>
    <n v="1"/>
    <x v="0"/>
    <s v="I"/>
    <n v="53"/>
    <n v="53"/>
    <n v="0"/>
    <n v="686"/>
  </r>
  <r>
    <x v="0"/>
    <x v="1"/>
    <s v="WA"/>
    <x v="3"/>
    <n v="2011"/>
    <n v="2011"/>
    <n v="14390404"/>
    <n v="1"/>
    <x v="1"/>
    <s v="I"/>
    <n v="0"/>
    <n v="0"/>
    <n v="0"/>
    <n v="105"/>
  </r>
  <r>
    <x v="0"/>
    <x v="0"/>
    <s v="WA"/>
    <x v="3"/>
    <n v="2011"/>
    <n v="2011"/>
    <n v="18704722"/>
    <n v="2"/>
    <x v="0"/>
    <s v="I"/>
    <n v="60"/>
    <n v="30"/>
    <n v="0"/>
    <n v="336"/>
  </r>
  <r>
    <x v="0"/>
    <x v="0"/>
    <s v="WA"/>
    <x v="3"/>
    <n v="2011"/>
    <n v="2011"/>
    <n v="19386216"/>
    <n v="2"/>
    <x v="0"/>
    <s v="I"/>
    <n v="36"/>
    <n v="18"/>
    <n v="0"/>
    <n v="290"/>
  </r>
  <r>
    <x v="0"/>
    <x v="1"/>
    <s v="WA"/>
    <x v="3"/>
    <n v="2011"/>
    <n v="2011"/>
    <n v="19284084"/>
    <n v="3"/>
    <x v="1"/>
    <s v="I"/>
    <n v="89"/>
    <n v="29.666666666666668"/>
    <n v="0"/>
    <n v="20"/>
  </r>
  <r>
    <x v="0"/>
    <x v="1"/>
    <s v="WA"/>
    <x v="3"/>
    <n v="2011"/>
    <n v="2011"/>
    <n v="500077287"/>
    <n v="1"/>
    <x v="1"/>
    <s v="I"/>
    <n v="0"/>
    <n v="0"/>
    <n v="0"/>
    <n v="43"/>
  </r>
  <r>
    <x v="0"/>
    <x v="1"/>
    <s v="WA"/>
    <x v="3"/>
    <n v="2011"/>
    <n v="2011"/>
    <n v="500114077"/>
    <n v="2"/>
    <x v="1"/>
    <s v="I"/>
    <n v="29"/>
    <n v="14.5"/>
    <n v="0"/>
    <n v="34"/>
  </r>
  <r>
    <x v="0"/>
    <x v="0"/>
    <s v="WA"/>
    <x v="3"/>
    <n v="2011"/>
    <n v="2011"/>
    <n v="18346441"/>
    <n v="1"/>
    <x v="0"/>
    <s v="I"/>
    <n v="15"/>
    <n v="15"/>
    <n v="0"/>
    <n v="280"/>
  </r>
  <r>
    <x v="0"/>
    <x v="1"/>
    <s v="WA"/>
    <x v="3"/>
    <n v="2011"/>
    <n v="2011"/>
    <n v="18488361"/>
    <n v="3"/>
    <x v="1"/>
    <s v="I"/>
    <n v="75"/>
    <n v="25"/>
    <n v="0"/>
    <n v="241"/>
  </r>
  <r>
    <x v="0"/>
    <x v="0"/>
    <s v="WA"/>
    <x v="3"/>
    <n v="2011"/>
    <n v="2011"/>
    <n v="17990566"/>
    <n v="1"/>
    <x v="0"/>
    <s v="I"/>
    <n v="33"/>
    <n v="33"/>
    <n v="0"/>
    <n v="3231"/>
  </r>
  <r>
    <x v="0"/>
    <x v="1"/>
    <s v="WA"/>
    <x v="3"/>
    <n v="2011"/>
    <n v="2011"/>
    <n v="18098450"/>
    <n v="1"/>
    <x v="1"/>
    <s v="I"/>
    <n v="27"/>
    <n v="27"/>
    <n v="0"/>
    <n v="1"/>
  </r>
  <r>
    <x v="1"/>
    <x v="0"/>
    <s v="WA"/>
    <x v="3"/>
    <n v="2011"/>
    <n v="2011"/>
    <n v="19962464"/>
    <n v="9"/>
    <x v="2"/>
    <s v="I"/>
    <n v="276"/>
    <n v="30.666666666666668"/>
    <n v="0"/>
    <n v="303700"/>
  </r>
  <r>
    <x v="0"/>
    <x v="0"/>
    <s v="WA"/>
    <x v="3"/>
    <n v="2011"/>
    <n v="2011"/>
    <n v="17821382"/>
    <n v="1"/>
    <x v="0"/>
    <s v="I"/>
    <n v="0"/>
    <n v="0"/>
    <n v="0"/>
    <n v="70"/>
  </r>
  <r>
    <x v="0"/>
    <x v="1"/>
    <s v="WA"/>
    <x v="3"/>
    <n v="2011"/>
    <n v="2011"/>
    <n v="500262540"/>
    <n v="1"/>
    <x v="1"/>
    <s v="I"/>
    <n v="7"/>
    <n v="7"/>
    <n v="0"/>
    <n v="8"/>
  </r>
  <r>
    <x v="0"/>
    <x v="1"/>
    <s v="WA"/>
    <x v="3"/>
    <n v="2011"/>
    <n v="2011"/>
    <n v="16613372"/>
    <n v="1"/>
    <x v="1"/>
    <s v="I"/>
    <n v="29"/>
    <n v="29"/>
    <n v="0"/>
    <n v="1"/>
  </r>
  <r>
    <x v="0"/>
    <x v="0"/>
    <s v="WA"/>
    <x v="3"/>
    <n v="2011"/>
    <n v="2011"/>
    <n v="17493384"/>
    <n v="1"/>
    <x v="0"/>
    <s v="I"/>
    <n v="7"/>
    <n v="7"/>
    <n v="0"/>
    <n v="600"/>
  </r>
  <r>
    <x v="0"/>
    <x v="0"/>
    <s v="WA"/>
    <x v="3"/>
    <n v="2011"/>
    <n v="2011"/>
    <n v="16024317"/>
    <n v="4"/>
    <x v="0"/>
    <s v="I"/>
    <n v="111"/>
    <n v="27.75"/>
    <n v="0"/>
    <n v="300"/>
  </r>
  <r>
    <x v="0"/>
    <x v="0"/>
    <s v="WA"/>
    <x v="3"/>
    <n v="2011"/>
    <n v="2011"/>
    <n v="436492882"/>
    <n v="1"/>
    <x v="0"/>
    <s v="I"/>
    <n v="0"/>
    <n v="0"/>
    <n v="0"/>
    <n v="7"/>
  </r>
  <r>
    <x v="0"/>
    <x v="1"/>
    <s v="WA"/>
    <x v="3"/>
    <n v="2011"/>
    <n v="2011"/>
    <n v="446351150"/>
    <n v="1"/>
    <x v="1"/>
    <s v="I"/>
    <n v="0"/>
    <n v="0"/>
    <n v="0"/>
    <n v="3"/>
  </r>
  <r>
    <x v="0"/>
    <x v="0"/>
    <s v="WA"/>
    <x v="3"/>
    <n v="2011"/>
    <n v="2011"/>
    <n v="14407529"/>
    <n v="2"/>
    <x v="0"/>
    <s v="I"/>
    <n v="58"/>
    <n v="29"/>
    <n v="0"/>
    <n v="20"/>
  </r>
  <r>
    <x v="1"/>
    <x v="1"/>
    <s v="WA"/>
    <x v="3"/>
    <n v="2011"/>
    <n v="2011"/>
    <n v="14605283"/>
    <n v="1"/>
    <x v="1"/>
    <s v="I"/>
    <n v="0"/>
    <n v="0"/>
    <n v="0"/>
    <n v="18"/>
  </r>
  <r>
    <x v="0"/>
    <x v="1"/>
    <s v="WA"/>
    <x v="3"/>
    <n v="2011"/>
    <n v="2011"/>
    <n v="376531462"/>
    <n v="2"/>
    <x v="1"/>
    <s v="I"/>
    <n v="42"/>
    <n v="21"/>
    <n v="0"/>
    <n v="58"/>
  </r>
  <r>
    <x v="0"/>
    <x v="1"/>
    <s v="WA"/>
    <x v="3"/>
    <n v="2011"/>
    <n v="2011"/>
    <n v="15222415"/>
    <n v="1"/>
    <x v="1"/>
    <s v="I"/>
    <n v="7"/>
    <n v="7"/>
    <n v="0"/>
    <n v="48"/>
  </r>
  <r>
    <x v="0"/>
    <x v="0"/>
    <s v="WA"/>
    <x v="3"/>
    <n v="2011"/>
    <n v="2011"/>
    <n v="14368772"/>
    <n v="2"/>
    <x v="0"/>
    <s v="I"/>
    <n v="29"/>
    <n v="14.5"/>
    <n v="0"/>
    <n v="1560"/>
  </r>
  <r>
    <x v="1"/>
    <x v="0"/>
    <s v="WA"/>
    <x v="3"/>
    <n v="2011"/>
    <n v="2011"/>
    <n v="19914506"/>
    <n v="1"/>
    <x v="0"/>
    <s v="I"/>
    <n v="29"/>
    <n v="29"/>
    <n v="0"/>
    <n v="1"/>
  </r>
  <r>
    <x v="0"/>
    <x v="0"/>
    <s v="WA"/>
    <x v="3"/>
    <n v="2011"/>
    <n v="2011"/>
    <n v="14120488"/>
    <n v="1"/>
    <x v="0"/>
    <s v="I"/>
    <n v="0"/>
    <n v="0"/>
    <n v="0"/>
    <n v="44"/>
  </r>
  <r>
    <x v="0"/>
    <x v="1"/>
    <s v="WA"/>
    <x v="3"/>
    <n v="2011"/>
    <n v="2011"/>
    <n v="500253519"/>
    <n v="1"/>
    <x v="1"/>
    <s v="I"/>
    <n v="13"/>
    <n v="13"/>
    <n v="0"/>
    <n v="45"/>
  </r>
  <r>
    <x v="0"/>
    <x v="0"/>
    <s v="WA"/>
    <x v="3"/>
    <n v="2011"/>
    <n v="2011"/>
    <n v="19914143"/>
    <n v="1"/>
    <x v="0"/>
    <s v="I"/>
    <n v="11"/>
    <n v="11"/>
    <n v="0"/>
    <n v="630"/>
  </r>
  <r>
    <x v="0"/>
    <x v="1"/>
    <s v="WA"/>
    <x v="3"/>
    <n v="2011"/>
    <n v="2011"/>
    <n v="500007271"/>
    <n v="1"/>
    <x v="1"/>
    <s v="I"/>
    <n v="0"/>
    <n v="0"/>
    <n v="0"/>
    <n v="22"/>
  </r>
  <r>
    <x v="0"/>
    <x v="1"/>
    <s v="WA"/>
    <x v="3"/>
    <n v="2011"/>
    <n v="2011"/>
    <n v="444268808"/>
    <n v="1"/>
    <x v="1"/>
    <s v="I"/>
    <n v="12"/>
    <n v="12"/>
    <n v="0"/>
    <n v="23"/>
  </r>
  <r>
    <x v="0"/>
    <x v="0"/>
    <s v="WA"/>
    <x v="3"/>
    <n v="2011"/>
    <n v="2011"/>
    <n v="19199385"/>
    <n v="1"/>
    <x v="0"/>
    <s v="I"/>
    <n v="0"/>
    <n v="0"/>
    <n v="0"/>
    <n v="100"/>
  </r>
  <r>
    <x v="0"/>
    <x v="1"/>
    <s v="WA"/>
    <x v="3"/>
    <n v="2011"/>
    <n v="2011"/>
    <n v="500245506"/>
    <n v="1"/>
    <x v="1"/>
    <s v="I"/>
    <n v="32"/>
    <n v="32"/>
    <n v="0"/>
    <n v="142"/>
  </r>
  <r>
    <x v="0"/>
    <x v="0"/>
    <s v="WA"/>
    <x v="3"/>
    <n v="2011"/>
    <n v="2011"/>
    <n v="500139927"/>
    <n v="1"/>
    <x v="0"/>
    <s v="I"/>
    <n v="0"/>
    <n v="0"/>
    <n v="0"/>
    <n v="23"/>
  </r>
  <r>
    <x v="0"/>
    <x v="1"/>
    <s v="WA"/>
    <x v="3"/>
    <n v="2011"/>
    <n v="2011"/>
    <n v="436924836"/>
    <n v="1"/>
    <x v="1"/>
    <s v="I"/>
    <n v="0"/>
    <n v="0"/>
    <n v="0"/>
    <n v="7"/>
  </r>
  <r>
    <x v="0"/>
    <x v="1"/>
    <s v="WA"/>
    <x v="3"/>
    <n v="2011"/>
    <n v="2011"/>
    <n v="18628108"/>
    <n v="1"/>
    <x v="1"/>
    <s v="I"/>
    <n v="9"/>
    <n v="9"/>
    <n v="0"/>
    <n v="12"/>
  </r>
  <r>
    <x v="0"/>
    <x v="0"/>
    <s v="WA"/>
    <x v="3"/>
    <n v="2011"/>
    <n v="2011"/>
    <n v="500273311"/>
    <n v="2"/>
    <x v="0"/>
    <s v="I"/>
    <n v="32"/>
    <n v="16"/>
    <n v="0"/>
    <n v="693"/>
  </r>
  <r>
    <x v="0"/>
    <x v="1"/>
    <s v="WA"/>
    <x v="3"/>
    <n v="2011"/>
    <n v="2011"/>
    <n v="17817007"/>
    <n v="1"/>
    <x v="1"/>
    <s v="I"/>
    <n v="13"/>
    <n v="13"/>
    <n v="0"/>
    <n v="93"/>
  </r>
  <r>
    <x v="0"/>
    <x v="0"/>
    <s v="WA"/>
    <x v="3"/>
    <n v="2011"/>
    <n v="2011"/>
    <n v="17752195"/>
    <n v="1"/>
    <x v="0"/>
    <s v="I"/>
    <n v="0"/>
    <n v="0"/>
    <n v="0"/>
    <n v="30"/>
  </r>
  <r>
    <x v="0"/>
    <x v="0"/>
    <s v="WA"/>
    <x v="3"/>
    <n v="2011"/>
    <n v="2011"/>
    <n v="17180678"/>
    <n v="1"/>
    <x v="0"/>
    <s v="I"/>
    <n v="0"/>
    <n v="0"/>
    <n v="0"/>
    <n v="80"/>
  </r>
  <r>
    <x v="0"/>
    <x v="1"/>
    <s v="WA"/>
    <x v="3"/>
    <n v="2011"/>
    <n v="2011"/>
    <n v="16789765"/>
    <n v="2"/>
    <x v="1"/>
    <s v="I"/>
    <n v="57"/>
    <n v="28.5"/>
    <n v="0"/>
    <n v="12"/>
  </r>
  <r>
    <x v="0"/>
    <x v="1"/>
    <s v="WA"/>
    <x v="3"/>
    <n v="2011"/>
    <n v="2011"/>
    <n v="500228385"/>
    <n v="2"/>
    <x v="1"/>
    <s v="I"/>
    <n v="11"/>
    <n v="5.5"/>
    <n v="0"/>
    <n v="11"/>
  </r>
  <r>
    <x v="0"/>
    <x v="1"/>
    <s v="WA"/>
    <x v="3"/>
    <n v="2011"/>
    <n v="2011"/>
    <n v="16162223"/>
    <n v="1"/>
    <x v="1"/>
    <s v="I"/>
    <n v="11"/>
    <n v="11"/>
    <n v="0"/>
    <n v="28"/>
  </r>
  <r>
    <x v="1"/>
    <x v="1"/>
    <s v="WA"/>
    <x v="3"/>
    <n v="2011"/>
    <n v="2011"/>
    <n v="500037697"/>
    <n v="1"/>
    <x v="1"/>
    <s v="I"/>
    <n v="0"/>
    <n v="0"/>
    <n v="0"/>
    <n v="1"/>
  </r>
  <r>
    <x v="0"/>
    <x v="0"/>
    <s v="WA"/>
    <x v="3"/>
    <n v="2011"/>
    <n v="2011"/>
    <n v="16305920"/>
    <n v="1"/>
    <x v="0"/>
    <s v="I"/>
    <n v="0"/>
    <n v="0"/>
    <n v="0"/>
    <n v="440"/>
  </r>
  <r>
    <x v="0"/>
    <x v="0"/>
    <s v="WA"/>
    <x v="3"/>
    <n v="2011"/>
    <n v="2011"/>
    <n v="500038040"/>
    <n v="1"/>
    <x v="0"/>
    <s v="I"/>
    <n v="0"/>
    <n v="0"/>
    <n v="0"/>
    <n v="40"/>
  </r>
  <r>
    <x v="0"/>
    <x v="0"/>
    <s v="WA"/>
    <x v="3"/>
    <n v="2011"/>
    <n v="2011"/>
    <n v="14895146"/>
    <n v="1"/>
    <x v="0"/>
    <s v="I"/>
    <n v="2"/>
    <n v="2"/>
    <n v="0"/>
    <n v="170"/>
  </r>
  <r>
    <x v="1"/>
    <x v="0"/>
    <s v="WA"/>
    <x v="3"/>
    <n v="2011"/>
    <n v="2011"/>
    <n v="500253966"/>
    <n v="1"/>
    <x v="0"/>
    <s v="I"/>
    <n v="4"/>
    <n v="4"/>
    <n v="0"/>
    <n v="100"/>
  </r>
  <r>
    <x v="0"/>
    <x v="0"/>
    <s v="WA"/>
    <x v="3"/>
    <n v="2011"/>
    <n v="2011"/>
    <n v="19257231"/>
    <n v="1"/>
    <x v="0"/>
    <s v="I"/>
    <n v="26"/>
    <n v="26"/>
    <n v="0"/>
    <n v="10"/>
  </r>
  <r>
    <x v="0"/>
    <x v="0"/>
    <s v="WA"/>
    <x v="3"/>
    <n v="2011"/>
    <n v="2011"/>
    <n v="14113632"/>
    <n v="1"/>
    <x v="0"/>
    <s v="I"/>
    <n v="12"/>
    <n v="12"/>
    <n v="0"/>
    <n v="90"/>
  </r>
  <r>
    <x v="0"/>
    <x v="0"/>
    <s v="WA"/>
    <x v="3"/>
    <n v="2011"/>
    <n v="2011"/>
    <n v="14405858"/>
    <n v="2"/>
    <x v="0"/>
    <s v="I"/>
    <n v="58"/>
    <n v="29"/>
    <n v="0"/>
    <n v="23"/>
  </r>
  <r>
    <x v="1"/>
    <x v="0"/>
    <s v="WA"/>
    <x v="3"/>
    <n v="2011"/>
    <n v="2011"/>
    <n v="14035629"/>
    <n v="1"/>
    <x v="0"/>
    <s v="I"/>
    <n v="9"/>
    <n v="9"/>
    <n v="0"/>
    <n v="1"/>
  </r>
  <r>
    <x v="0"/>
    <x v="0"/>
    <s v="WA"/>
    <x v="3"/>
    <n v="2011"/>
    <n v="2011"/>
    <n v="19650560"/>
    <n v="2"/>
    <x v="0"/>
    <s v="I"/>
    <n v="32"/>
    <n v="16"/>
    <n v="0"/>
    <n v="650"/>
  </r>
  <r>
    <x v="0"/>
    <x v="1"/>
    <s v="WA"/>
    <x v="3"/>
    <n v="2011"/>
    <n v="2011"/>
    <n v="500006179"/>
    <n v="1"/>
    <x v="1"/>
    <s v="I"/>
    <n v="9"/>
    <n v="9"/>
    <n v="0"/>
    <n v="1"/>
  </r>
  <r>
    <x v="0"/>
    <x v="1"/>
    <s v="WA"/>
    <x v="3"/>
    <n v="2011"/>
    <n v="2011"/>
    <n v="18708376"/>
    <n v="1"/>
    <x v="1"/>
    <s v="I"/>
    <n v="0"/>
    <n v="0"/>
    <n v="0"/>
    <n v="19"/>
  </r>
  <r>
    <x v="0"/>
    <x v="1"/>
    <s v="WA"/>
    <x v="3"/>
    <n v="2011"/>
    <n v="2011"/>
    <n v="500198214"/>
    <n v="1"/>
    <x v="1"/>
    <s v="I"/>
    <n v="0"/>
    <n v="0"/>
    <n v="0"/>
    <n v="29"/>
  </r>
  <r>
    <x v="0"/>
    <x v="0"/>
    <s v="WA"/>
    <x v="3"/>
    <n v="2011"/>
    <n v="2011"/>
    <n v="18061498"/>
    <n v="1"/>
    <x v="0"/>
    <s v="I"/>
    <n v="18"/>
    <n v="18"/>
    <n v="0"/>
    <n v="460"/>
  </r>
  <r>
    <x v="0"/>
    <x v="0"/>
    <s v="WA"/>
    <x v="3"/>
    <n v="2011"/>
    <n v="2011"/>
    <n v="17990609"/>
    <n v="1"/>
    <x v="0"/>
    <s v="I"/>
    <n v="8"/>
    <n v="8"/>
    <n v="0"/>
    <n v="1"/>
  </r>
  <r>
    <x v="0"/>
    <x v="0"/>
    <s v="WA"/>
    <x v="3"/>
    <n v="2011"/>
    <n v="2011"/>
    <n v="500013251"/>
    <n v="1"/>
    <x v="0"/>
    <s v="I"/>
    <n v="0"/>
    <n v="0"/>
    <n v="0"/>
    <n v="37"/>
  </r>
  <r>
    <x v="0"/>
    <x v="0"/>
    <s v="WA"/>
    <x v="3"/>
    <n v="2011"/>
    <n v="2011"/>
    <n v="18139652"/>
    <n v="1"/>
    <x v="0"/>
    <s v="I"/>
    <n v="1"/>
    <n v="1"/>
    <n v="0"/>
    <n v="20"/>
  </r>
  <r>
    <x v="0"/>
    <x v="0"/>
    <s v="WA"/>
    <x v="3"/>
    <n v="2011"/>
    <n v="2011"/>
    <n v="17414391"/>
    <n v="1"/>
    <x v="0"/>
    <s v="I"/>
    <n v="0"/>
    <n v="0"/>
    <n v="0"/>
    <n v="30"/>
  </r>
  <r>
    <x v="0"/>
    <x v="0"/>
    <s v="WA"/>
    <x v="3"/>
    <n v="2011"/>
    <n v="2011"/>
    <n v="500246473"/>
    <n v="3"/>
    <x v="0"/>
    <s v="I"/>
    <n v="94"/>
    <n v="31.333333333333332"/>
    <n v="0"/>
    <n v="148"/>
  </r>
  <r>
    <x v="0"/>
    <x v="1"/>
    <s v="WA"/>
    <x v="3"/>
    <n v="2011"/>
    <n v="2011"/>
    <n v="16802134"/>
    <n v="2"/>
    <x v="1"/>
    <s v="I"/>
    <n v="48"/>
    <n v="24"/>
    <n v="0"/>
    <n v="21"/>
  </r>
  <r>
    <x v="0"/>
    <x v="1"/>
    <s v="WA"/>
    <x v="3"/>
    <n v="2011"/>
    <n v="2011"/>
    <n v="15967792"/>
    <n v="1"/>
    <x v="1"/>
    <s v="I"/>
    <n v="6"/>
    <n v="6"/>
    <n v="0"/>
    <n v="2"/>
  </r>
  <r>
    <x v="0"/>
    <x v="0"/>
    <s v="WA"/>
    <x v="3"/>
    <n v="2011"/>
    <n v="2011"/>
    <n v="500153557"/>
    <n v="1"/>
    <x v="0"/>
    <s v="I"/>
    <n v="10"/>
    <n v="10"/>
    <n v="0"/>
    <n v="20"/>
  </r>
  <r>
    <x v="0"/>
    <x v="1"/>
    <s v="WA"/>
    <x v="3"/>
    <n v="2011"/>
    <n v="2011"/>
    <n v="500178877"/>
    <n v="1"/>
    <x v="1"/>
    <s v="I"/>
    <n v="0"/>
    <n v="0"/>
    <n v="0"/>
    <n v="18"/>
  </r>
  <r>
    <x v="0"/>
    <x v="0"/>
    <s v="WA"/>
    <x v="3"/>
    <n v="2011"/>
    <n v="2011"/>
    <n v="15603883"/>
    <n v="1"/>
    <x v="0"/>
    <s v="I"/>
    <n v="27"/>
    <n v="27"/>
    <n v="0"/>
    <n v="6"/>
  </r>
  <r>
    <x v="0"/>
    <x v="0"/>
    <s v="WA"/>
    <x v="3"/>
    <n v="2011"/>
    <n v="2011"/>
    <n v="16308406"/>
    <n v="2"/>
    <x v="0"/>
    <s v="I"/>
    <n v="63"/>
    <n v="31.5"/>
    <n v="0"/>
    <n v="940"/>
  </r>
  <r>
    <x v="0"/>
    <x v="0"/>
    <s v="WA"/>
    <x v="3"/>
    <n v="2011"/>
    <n v="2011"/>
    <n v="500210536"/>
    <n v="1"/>
    <x v="0"/>
    <s v="I"/>
    <n v="0"/>
    <n v="0"/>
    <n v="0"/>
    <n v="94"/>
  </r>
  <r>
    <x v="0"/>
    <x v="1"/>
    <s v="WA"/>
    <x v="3"/>
    <n v="2011"/>
    <n v="2011"/>
    <n v="500123679"/>
    <n v="1"/>
    <x v="1"/>
    <s v="I"/>
    <n v="26"/>
    <n v="26"/>
    <n v="0"/>
    <n v="3"/>
  </r>
  <r>
    <x v="0"/>
    <x v="0"/>
    <s v="WA"/>
    <x v="3"/>
    <n v="2011"/>
    <n v="2011"/>
    <n v="14916024"/>
    <n v="1"/>
    <x v="0"/>
    <s v="I"/>
    <n v="0"/>
    <n v="0"/>
    <n v="0"/>
    <n v="595"/>
  </r>
  <r>
    <x v="0"/>
    <x v="1"/>
    <s v="WA"/>
    <x v="3"/>
    <n v="2011"/>
    <n v="2011"/>
    <n v="14383158"/>
    <n v="1"/>
    <x v="1"/>
    <s v="I"/>
    <n v="7"/>
    <n v="7"/>
    <n v="0"/>
    <n v="10"/>
  </r>
  <r>
    <x v="0"/>
    <x v="0"/>
    <s v="WA"/>
    <x v="3"/>
    <n v="2011"/>
    <n v="2011"/>
    <n v="14318980"/>
    <n v="4"/>
    <x v="0"/>
    <s v="I"/>
    <n v="104"/>
    <n v="26"/>
    <n v="0"/>
    <n v="1220"/>
  </r>
  <r>
    <x v="0"/>
    <x v="0"/>
    <s v="WA"/>
    <x v="3"/>
    <n v="2011"/>
    <n v="2011"/>
    <n v="16423098"/>
    <n v="1"/>
    <x v="0"/>
    <s v="I"/>
    <n v="22"/>
    <n v="22"/>
    <n v="0"/>
    <n v="173"/>
  </r>
  <r>
    <x v="0"/>
    <x v="0"/>
    <s v="WA"/>
    <x v="3"/>
    <n v="2011"/>
    <n v="2011"/>
    <n v="14571304"/>
    <n v="1"/>
    <x v="0"/>
    <s v="I"/>
    <n v="29"/>
    <n v="29"/>
    <n v="0"/>
    <n v="104"/>
  </r>
  <r>
    <x v="0"/>
    <x v="1"/>
    <s v="WA"/>
    <x v="3"/>
    <n v="2011"/>
    <n v="2011"/>
    <n v="500089422"/>
    <n v="1"/>
    <x v="1"/>
    <s v="I"/>
    <n v="0"/>
    <n v="0"/>
    <n v="0"/>
    <n v="2"/>
  </r>
  <r>
    <x v="0"/>
    <x v="0"/>
    <s v="WA"/>
    <x v="3"/>
    <n v="2011"/>
    <n v="2011"/>
    <n v="15557323"/>
    <n v="1"/>
    <x v="0"/>
    <s v="I"/>
    <n v="25"/>
    <n v="25"/>
    <n v="0"/>
    <n v="50"/>
  </r>
  <r>
    <x v="0"/>
    <x v="0"/>
    <s v="WA"/>
    <x v="3"/>
    <n v="2011"/>
    <n v="2011"/>
    <n v="14037254"/>
    <n v="1"/>
    <x v="0"/>
    <s v="I"/>
    <n v="0"/>
    <n v="0"/>
    <n v="0"/>
    <n v="40"/>
  </r>
  <r>
    <x v="0"/>
    <x v="0"/>
    <s v="WA"/>
    <x v="3"/>
    <n v="2011"/>
    <n v="2011"/>
    <n v="16172803"/>
    <n v="3"/>
    <x v="0"/>
    <s v="I"/>
    <n v="63"/>
    <n v="21"/>
    <n v="0"/>
    <n v="120"/>
  </r>
  <r>
    <x v="0"/>
    <x v="0"/>
    <s v="WA"/>
    <x v="3"/>
    <n v="2011"/>
    <n v="2011"/>
    <n v="500267914"/>
    <n v="1"/>
    <x v="0"/>
    <s v="I"/>
    <n v="33"/>
    <n v="33"/>
    <n v="0"/>
    <n v="4"/>
  </r>
  <r>
    <x v="0"/>
    <x v="1"/>
    <s v="WA"/>
    <x v="3"/>
    <n v="2011"/>
    <n v="2011"/>
    <n v="16752468"/>
    <n v="1"/>
    <x v="1"/>
    <s v="I"/>
    <n v="0"/>
    <n v="0"/>
    <n v="0"/>
    <n v="1"/>
  </r>
  <r>
    <x v="0"/>
    <x v="0"/>
    <s v="WA"/>
    <x v="3"/>
    <n v="2011"/>
    <n v="2011"/>
    <n v="19864202"/>
    <n v="1"/>
    <x v="0"/>
    <s v="I"/>
    <n v="0"/>
    <n v="0"/>
    <n v="0"/>
    <n v="544"/>
  </r>
  <r>
    <x v="0"/>
    <x v="0"/>
    <s v="WA"/>
    <x v="3"/>
    <n v="2011"/>
    <n v="2011"/>
    <n v="500247515"/>
    <n v="1"/>
    <x v="0"/>
    <s v="I"/>
    <n v="0"/>
    <n v="0"/>
    <n v="0"/>
    <n v="160"/>
  </r>
  <r>
    <x v="0"/>
    <x v="0"/>
    <s v="WA"/>
    <x v="3"/>
    <n v="2011"/>
    <n v="2011"/>
    <n v="19650860"/>
    <n v="1"/>
    <x v="0"/>
    <s v="I"/>
    <n v="6"/>
    <n v="6"/>
    <n v="0"/>
    <n v="10"/>
  </r>
  <r>
    <x v="0"/>
    <x v="1"/>
    <s v="WA"/>
    <x v="3"/>
    <n v="2011"/>
    <n v="2011"/>
    <n v="18400353"/>
    <n v="1"/>
    <x v="1"/>
    <s v="I"/>
    <n v="26"/>
    <n v="26"/>
    <n v="0"/>
    <n v="14"/>
  </r>
  <r>
    <x v="1"/>
    <x v="1"/>
    <s v="WA"/>
    <x v="3"/>
    <n v="2011"/>
    <n v="2011"/>
    <n v="19255408"/>
    <n v="2"/>
    <x v="1"/>
    <s v="I"/>
    <n v="60"/>
    <n v="30"/>
    <n v="0"/>
    <n v="47"/>
  </r>
  <r>
    <x v="0"/>
    <x v="0"/>
    <s v="WA"/>
    <x v="3"/>
    <n v="2011"/>
    <n v="2011"/>
    <n v="18894816"/>
    <n v="1"/>
    <x v="0"/>
    <s v="I"/>
    <n v="7"/>
    <n v="7"/>
    <n v="0"/>
    <n v="90"/>
  </r>
  <r>
    <x v="0"/>
    <x v="1"/>
    <s v="WA"/>
    <x v="3"/>
    <n v="2011"/>
    <n v="2011"/>
    <n v="500252686"/>
    <n v="1"/>
    <x v="1"/>
    <s v="I"/>
    <n v="0"/>
    <n v="0"/>
    <n v="0"/>
    <n v="33"/>
  </r>
  <r>
    <x v="0"/>
    <x v="0"/>
    <s v="WA"/>
    <x v="3"/>
    <n v="2011"/>
    <n v="2011"/>
    <n v="17791909"/>
    <n v="1"/>
    <x v="0"/>
    <s v="I"/>
    <n v="1"/>
    <n v="1"/>
    <n v="0"/>
    <n v="12"/>
  </r>
  <r>
    <x v="0"/>
    <x v="1"/>
    <s v="WA"/>
    <x v="3"/>
    <n v="2011"/>
    <n v="2011"/>
    <n v="500110858"/>
    <n v="1"/>
    <x v="1"/>
    <s v="I"/>
    <n v="1"/>
    <n v="1"/>
    <n v="0"/>
    <n v="1"/>
  </r>
  <r>
    <x v="0"/>
    <x v="0"/>
    <s v="WA"/>
    <x v="3"/>
    <n v="2011"/>
    <n v="2011"/>
    <n v="18359363"/>
    <n v="2"/>
    <x v="0"/>
    <s v="I"/>
    <n v="40"/>
    <n v="20"/>
    <n v="0"/>
    <n v="113"/>
  </r>
  <r>
    <x v="0"/>
    <x v="1"/>
    <s v="WA"/>
    <x v="3"/>
    <n v="2011"/>
    <n v="2011"/>
    <n v="17705977"/>
    <n v="1"/>
    <x v="1"/>
    <s v="I"/>
    <n v="15"/>
    <n v="15"/>
    <n v="0"/>
    <n v="6"/>
  </r>
  <r>
    <x v="0"/>
    <x v="1"/>
    <s v="WA"/>
    <x v="3"/>
    <n v="2011"/>
    <n v="2011"/>
    <n v="17776427"/>
    <n v="1"/>
    <x v="1"/>
    <s v="I"/>
    <n v="37"/>
    <n v="37"/>
    <n v="0"/>
    <n v="13"/>
  </r>
  <r>
    <x v="1"/>
    <x v="0"/>
    <s v="WA"/>
    <x v="3"/>
    <n v="2011"/>
    <n v="2011"/>
    <n v="329097627"/>
    <n v="3"/>
    <x v="0"/>
    <s v="I"/>
    <n v="92"/>
    <n v="30.666666666666668"/>
    <n v="0"/>
    <n v="1820"/>
  </r>
  <r>
    <x v="0"/>
    <x v="0"/>
    <s v="WA"/>
    <x v="3"/>
    <n v="2011"/>
    <n v="2011"/>
    <n v="500001977"/>
    <n v="1"/>
    <x v="0"/>
    <s v="I"/>
    <n v="8"/>
    <n v="8"/>
    <n v="0"/>
    <n v="10"/>
  </r>
  <r>
    <x v="0"/>
    <x v="0"/>
    <s v="WA"/>
    <x v="3"/>
    <n v="2011"/>
    <n v="2011"/>
    <n v="17451281"/>
    <n v="1"/>
    <x v="0"/>
    <s v="I"/>
    <n v="31"/>
    <n v="31"/>
    <n v="0"/>
    <n v="11"/>
  </r>
  <r>
    <x v="0"/>
    <x v="1"/>
    <s v="WA"/>
    <x v="3"/>
    <n v="2011"/>
    <n v="2011"/>
    <n v="500154926"/>
    <n v="1"/>
    <x v="1"/>
    <s v="I"/>
    <n v="30"/>
    <n v="30"/>
    <n v="0"/>
    <n v="3"/>
  </r>
  <r>
    <x v="0"/>
    <x v="1"/>
    <s v="WA"/>
    <x v="3"/>
    <n v="2011"/>
    <n v="2011"/>
    <n v="500000119"/>
    <n v="3"/>
    <x v="1"/>
    <s v="I"/>
    <n v="67"/>
    <n v="22.333333333333332"/>
    <n v="0"/>
    <n v="12"/>
  </r>
  <r>
    <x v="0"/>
    <x v="1"/>
    <s v="WA"/>
    <x v="3"/>
    <n v="2011"/>
    <n v="2011"/>
    <n v="16472538"/>
    <n v="2"/>
    <x v="1"/>
    <s v="I"/>
    <n v="35"/>
    <n v="17.5"/>
    <n v="0"/>
    <n v="16"/>
  </r>
  <r>
    <x v="0"/>
    <x v="0"/>
    <s v="WA"/>
    <x v="3"/>
    <n v="2011"/>
    <n v="2011"/>
    <n v="500038564"/>
    <n v="2"/>
    <x v="0"/>
    <s v="I"/>
    <n v="42"/>
    <n v="21"/>
    <n v="0"/>
    <n v="316"/>
  </r>
  <r>
    <x v="0"/>
    <x v="1"/>
    <s v="WA"/>
    <x v="3"/>
    <n v="2011"/>
    <n v="2011"/>
    <n v="16640401"/>
    <n v="1"/>
    <x v="1"/>
    <s v="I"/>
    <n v="0"/>
    <n v="0"/>
    <n v="0"/>
    <n v="2"/>
  </r>
  <r>
    <x v="0"/>
    <x v="0"/>
    <s v="WA"/>
    <x v="3"/>
    <n v="2011"/>
    <n v="2011"/>
    <n v="16402004"/>
    <n v="2"/>
    <x v="0"/>
    <s v="I"/>
    <n v="45"/>
    <n v="22.5"/>
    <n v="0"/>
    <n v="900"/>
  </r>
  <r>
    <x v="0"/>
    <x v="0"/>
    <s v="WA"/>
    <x v="3"/>
    <n v="2011"/>
    <n v="2011"/>
    <n v="500186884"/>
    <n v="3"/>
    <x v="0"/>
    <s v="I"/>
    <n v="63"/>
    <n v="21"/>
    <n v="0"/>
    <n v="512"/>
  </r>
  <r>
    <x v="0"/>
    <x v="0"/>
    <s v="WA"/>
    <x v="3"/>
    <n v="2011"/>
    <n v="2011"/>
    <n v="16887373"/>
    <n v="3"/>
    <x v="0"/>
    <s v="I"/>
    <n v="94"/>
    <n v="31.333333333333332"/>
    <n v="0"/>
    <n v="530"/>
  </r>
  <r>
    <x v="0"/>
    <x v="0"/>
    <s v="WA"/>
    <x v="3"/>
    <n v="2011"/>
    <n v="2011"/>
    <n v="16082629"/>
    <n v="1"/>
    <x v="0"/>
    <s v="I"/>
    <n v="28"/>
    <n v="28"/>
    <n v="0"/>
    <n v="240"/>
  </r>
  <r>
    <x v="1"/>
    <x v="1"/>
    <s v="WA"/>
    <x v="3"/>
    <n v="2011"/>
    <n v="2011"/>
    <n v="500219450"/>
    <n v="1"/>
    <x v="1"/>
    <s v="I"/>
    <n v="7"/>
    <n v="7"/>
    <n v="0"/>
    <n v="2"/>
  </r>
  <r>
    <x v="0"/>
    <x v="0"/>
    <s v="WA"/>
    <x v="3"/>
    <n v="2011"/>
    <n v="2011"/>
    <n v="15351269"/>
    <n v="1"/>
    <x v="0"/>
    <s v="I"/>
    <n v="3"/>
    <n v="3"/>
    <n v="0"/>
    <n v="50"/>
  </r>
  <r>
    <x v="0"/>
    <x v="0"/>
    <s v="WA"/>
    <x v="3"/>
    <n v="2011"/>
    <n v="2011"/>
    <n v="15474764"/>
    <n v="1"/>
    <x v="0"/>
    <s v="I"/>
    <n v="0"/>
    <n v="0"/>
    <n v="0"/>
    <n v="20"/>
  </r>
  <r>
    <x v="0"/>
    <x v="0"/>
    <s v="WA"/>
    <x v="3"/>
    <n v="2011"/>
    <n v="2011"/>
    <n v="14188307"/>
    <n v="1"/>
    <x v="0"/>
    <s v="I"/>
    <n v="23"/>
    <n v="23"/>
    <n v="0"/>
    <n v="510"/>
  </r>
  <r>
    <x v="0"/>
    <x v="0"/>
    <s v="WA"/>
    <x v="3"/>
    <n v="2011"/>
    <n v="2011"/>
    <n v="15277856"/>
    <n v="3"/>
    <x v="0"/>
    <s v="I"/>
    <n v="76"/>
    <n v="25.333333333333336"/>
    <n v="0"/>
    <n v="121"/>
  </r>
  <r>
    <x v="0"/>
    <x v="0"/>
    <s v="WA"/>
    <x v="3"/>
    <n v="2011"/>
    <n v="2011"/>
    <n v="15279739"/>
    <n v="1"/>
    <x v="0"/>
    <s v="I"/>
    <n v="10"/>
    <n v="10"/>
    <n v="0"/>
    <n v="208"/>
  </r>
  <r>
    <x v="0"/>
    <x v="0"/>
    <s v="WA"/>
    <x v="3"/>
    <n v="2011"/>
    <n v="2011"/>
    <n v="15143721"/>
    <n v="1"/>
    <x v="0"/>
    <s v="I"/>
    <n v="29"/>
    <n v="29"/>
    <n v="0"/>
    <n v="19"/>
  </r>
  <r>
    <x v="0"/>
    <x v="0"/>
    <s v="WA"/>
    <x v="3"/>
    <n v="2011"/>
    <n v="2011"/>
    <n v="15149385"/>
    <n v="6"/>
    <x v="0"/>
    <s v="I"/>
    <n v="171"/>
    <n v="28.5"/>
    <n v="0"/>
    <n v="406"/>
  </r>
  <r>
    <x v="0"/>
    <x v="0"/>
    <s v="WA"/>
    <x v="3"/>
    <n v="2011"/>
    <n v="2011"/>
    <n v="14898842"/>
    <n v="1"/>
    <x v="0"/>
    <s v="I"/>
    <n v="0"/>
    <n v="0"/>
    <n v="0"/>
    <n v="10"/>
  </r>
  <r>
    <x v="0"/>
    <x v="0"/>
    <s v="WA"/>
    <x v="3"/>
    <n v="2011"/>
    <n v="2011"/>
    <n v="500055682"/>
    <n v="1"/>
    <x v="0"/>
    <s v="I"/>
    <n v="1"/>
    <n v="1"/>
    <n v="0"/>
    <n v="10"/>
  </r>
  <r>
    <x v="0"/>
    <x v="0"/>
    <s v="WA"/>
    <x v="3"/>
    <n v="2011"/>
    <n v="2011"/>
    <n v="337305632"/>
    <n v="1"/>
    <x v="0"/>
    <s v="I"/>
    <n v="0"/>
    <n v="0"/>
    <n v="0"/>
    <n v="2"/>
  </r>
  <r>
    <x v="1"/>
    <x v="0"/>
    <s v="WA"/>
    <x v="3"/>
    <n v="2011"/>
    <n v="2011"/>
    <n v="19859154"/>
    <n v="1"/>
    <x v="0"/>
    <s v="I"/>
    <n v="16"/>
    <n v="16"/>
    <n v="0"/>
    <n v="40"/>
  </r>
  <r>
    <x v="0"/>
    <x v="1"/>
    <s v="WA"/>
    <x v="3"/>
    <n v="2011"/>
    <n v="2011"/>
    <n v="19864231"/>
    <n v="1"/>
    <x v="1"/>
    <s v="I"/>
    <n v="0"/>
    <n v="0"/>
    <n v="0"/>
    <n v="2"/>
  </r>
  <r>
    <x v="0"/>
    <x v="1"/>
    <s v="WA"/>
    <x v="3"/>
    <n v="2011"/>
    <n v="2011"/>
    <n v="19864676"/>
    <n v="1"/>
    <x v="1"/>
    <s v="I"/>
    <n v="0"/>
    <n v="0"/>
    <n v="0"/>
    <n v="3"/>
  </r>
  <r>
    <x v="0"/>
    <x v="0"/>
    <s v="WA"/>
    <x v="3"/>
    <n v="2011"/>
    <n v="2011"/>
    <n v="19970259"/>
    <n v="1"/>
    <x v="0"/>
    <s v="I"/>
    <n v="7"/>
    <n v="7"/>
    <n v="0"/>
    <n v="1"/>
  </r>
  <r>
    <x v="0"/>
    <x v="0"/>
    <s v="WA"/>
    <x v="3"/>
    <n v="2011"/>
    <n v="2011"/>
    <n v="19940903"/>
    <n v="4"/>
    <x v="0"/>
    <s v="I"/>
    <n v="103"/>
    <n v="25.75"/>
    <n v="0"/>
    <n v="663"/>
  </r>
  <r>
    <x v="0"/>
    <x v="0"/>
    <s v="WA"/>
    <x v="3"/>
    <n v="2011"/>
    <n v="2011"/>
    <n v="500217094"/>
    <n v="1"/>
    <x v="0"/>
    <s v="I"/>
    <n v="0"/>
    <n v="0"/>
    <n v="0"/>
    <n v="5"/>
  </r>
  <r>
    <x v="0"/>
    <x v="0"/>
    <s v="WA"/>
    <x v="3"/>
    <n v="2011"/>
    <n v="2011"/>
    <n v="19133950"/>
    <n v="1"/>
    <x v="0"/>
    <s v="I"/>
    <n v="33"/>
    <n v="33"/>
    <n v="0"/>
    <n v="10"/>
  </r>
  <r>
    <x v="0"/>
    <x v="0"/>
    <s v="WA"/>
    <x v="3"/>
    <n v="2011"/>
    <n v="2011"/>
    <n v="446343363"/>
    <n v="1"/>
    <x v="0"/>
    <s v="I"/>
    <n v="0"/>
    <n v="0"/>
    <n v="0"/>
    <n v="6"/>
  </r>
  <r>
    <x v="0"/>
    <x v="0"/>
    <s v="WA"/>
    <x v="3"/>
    <n v="2011"/>
    <n v="2011"/>
    <n v="15553095"/>
    <n v="1"/>
    <x v="0"/>
    <s v="I"/>
    <n v="10"/>
    <n v="10"/>
    <n v="0"/>
    <n v="70"/>
  </r>
  <r>
    <x v="0"/>
    <x v="0"/>
    <s v="WA"/>
    <x v="3"/>
    <n v="2011"/>
    <n v="2011"/>
    <n v="17922378"/>
    <n v="1"/>
    <x v="0"/>
    <s v="I"/>
    <n v="33"/>
    <n v="33"/>
    <n v="0"/>
    <n v="10"/>
  </r>
  <r>
    <x v="0"/>
    <x v="1"/>
    <s v="WA"/>
    <x v="3"/>
    <n v="2011"/>
    <n v="2011"/>
    <n v="19701941"/>
    <n v="1"/>
    <x v="1"/>
    <s v="I"/>
    <n v="29"/>
    <n v="29"/>
    <n v="0"/>
    <n v="3"/>
  </r>
  <r>
    <x v="0"/>
    <x v="1"/>
    <s v="WA"/>
    <x v="3"/>
    <n v="2011"/>
    <n v="2011"/>
    <n v="500059487"/>
    <n v="7"/>
    <x v="1"/>
    <s v="I"/>
    <n v="220"/>
    <n v="31.428571428571427"/>
    <n v="0"/>
    <n v="7"/>
  </r>
  <r>
    <x v="0"/>
    <x v="0"/>
    <s v="WA"/>
    <x v="3"/>
    <n v="2011"/>
    <n v="2011"/>
    <n v="19595407"/>
    <n v="1"/>
    <x v="0"/>
    <s v="I"/>
    <n v="0"/>
    <n v="0"/>
    <n v="0"/>
    <n v="50"/>
  </r>
  <r>
    <x v="0"/>
    <x v="0"/>
    <s v="WA"/>
    <x v="3"/>
    <n v="2011"/>
    <n v="2011"/>
    <n v="19288472"/>
    <n v="1"/>
    <x v="0"/>
    <s v="I"/>
    <n v="0"/>
    <n v="0"/>
    <n v="0"/>
    <n v="129"/>
  </r>
  <r>
    <x v="0"/>
    <x v="1"/>
    <s v="WA"/>
    <x v="3"/>
    <n v="2011"/>
    <n v="2011"/>
    <n v="500034056"/>
    <n v="1"/>
    <x v="1"/>
    <s v="I"/>
    <n v="33"/>
    <n v="33"/>
    <n v="0"/>
    <n v="1"/>
  </r>
  <r>
    <x v="0"/>
    <x v="0"/>
    <s v="WA"/>
    <x v="3"/>
    <n v="2011"/>
    <n v="2011"/>
    <n v="18909608"/>
    <n v="1"/>
    <x v="0"/>
    <s v="I"/>
    <n v="0"/>
    <n v="0"/>
    <n v="0"/>
    <n v="20"/>
  </r>
  <r>
    <x v="0"/>
    <x v="0"/>
    <s v="WA"/>
    <x v="3"/>
    <n v="2011"/>
    <n v="2011"/>
    <n v="19249548"/>
    <n v="3"/>
    <x v="0"/>
    <s v="I"/>
    <n v="90"/>
    <n v="30"/>
    <n v="0"/>
    <n v="170"/>
  </r>
  <r>
    <x v="0"/>
    <x v="0"/>
    <s v="WA"/>
    <x v="3"/>
    <n v="2011"/>
    <n v="2011"/>
    <n v="19370636"/>
    <n v="1"/>
    <x v="0"/>
    <s v="I"/>
    <n v="17"/>
    <n v="17"/>
    <n v="0"/>
    <n v="12"/>
  </r>
  <r>
    <x v="0"/>
    <x v="0"/>
    <s v="WA"/>
    <x v="3"/>
    <n v="2011"/>
    <n v="2011"/>
    <n v="500009749"/>
    <n v="1"/>
    <x v="0"/>
    <s v="I"/>
    <n v="28"/>
    <n v="28"/>
    <n v="0"/>
    <n v="78"/>
  </r>
  <r>
    <x v="0"/>
    <x v="1"/>
    <s v="WA"/>
    <x v="3"/>
    <n v="2011"/>
    <n v="2011"/>
    <n v="429753610"/>
    <n v="1"/>
    <x v="1"/>
    <s v="I"/>
    <n v="15"/>
    <n v="15"/>
    <n v="0"/>
    <n v="12"/>
  </r>
  <r>
    <x v="0"/>
    <x v="0"/>
    <s v="WA"/>
    <x v="3"/>
    <n v="2011"/>
    <n v="2011"/>
    <n v="500079340"/>
    <n v="1"/>
    <x v="0"/>
    <s v="I"/>
    <n v="0"/>
    <n v="0"/>
    <n v="0"/>
    <n v="21"/>
  </r>
  <r>
    <x v="0"/>
    <x v="1"/>
    <s v="WA"/>
    <x v="3"/>
    <n v="2011"/>
    <n v="2011"/>
    <n v="500253881"/>
    <n v="1"/>
    <x v="1"/>
    <s v="I"/>
    <n v="3"/>
    <n v="3"/>
    <n v="0"/>
    <n v="1"/>
  </r>
  <r>
    <x v="0"/>
    <x v="1"/>
    <s v="WA"/>
    <x v="3"/>
    <n v="2011"/>
    <n v="2011"/>
    <n v="500187310"/>
    <n v="3"/>
    <x v="1"/>
    <s v="I"/>
    <n v="81"/>
    <n v="27"/>
    <n v="0"/>
    <n v="37"/>
  </r>
  <r>
    <x v="0"/>
    <x v="0"/>
    <s v="WA"/>
    <x v="3"/>
    <n v="2011"/>
    <n v="2011"/>
    <n v="500240681"/>
    <n v="1"/>
    <x v="0"/>
    <s v="I"/>
    <n v="1"/>
    <n v="1"/>
    <n v="0"/>
    <n v="3"/>
  </r>
  <r>
    <x v="0"/>
    <x v="0"/>
    <s v="WA"/>
    <x v="3"/>
    <n v="2011"/>
    <n v="2011"/>
    <n v="500033219"/>
    <n v="1"/>
    <x v="0"/>
    <s v="I"/>
    <n v="6"/>
    <n v="6"/>
    <n v="0"/>
    <n v="30"/>
  </r>
  <r>
    <x v="0"/>
    <x v="1"/>
    <s v="WA"/>
    <x v="3"/>
    <n v="2011"/>
    <n v="2011"/>
    <n v="17918965"/>
    <n v="1"/>
    <x v="1"/>
    <s v="I"/>
    <n v="6"/>
    <n v="6"/>
    <n v="0"/>
    <n v="5"/>
  </r>
  <r>
    <x v="0"/>
    <x v="0"/>
    <s v="WA"/>
    <x v="3"/>
    <n v="2011"/>
    <n v="2011"/>
    <n v="17918967"/>
    <n v="1"/>
    <x v="0"/>
    <s v="I"/>
    <n v="6"/>
    <n v="6"/>
    <n v="0"/>
    <n v="7"/>
  </r>
  <r>
    <x v="0"/>
    <x v="0"/>
    <s v="WA"/>
    <x v="3"/>
    <n v="2011"/>
    <n v="2011"/>
    <n v="18093900"/>
    <n v="1"/>
    <x v="0"/>
    <s v="I"/>
    <n v="67"/>
    <n v="67"/>
    <n v="0"/>
    <n v="467"/>
  </r>
  <r>
    <x v="0"/>
    <x v="1"/>
    <s v="WA"/>
    <x v="3"/>
    <n v="2011"/>
    <n v="2011"/>
    <n v="405561603"/>
    <n v="1"/>
    <x v="1"/>
    <s v="I"/>
    <n v="3"/>
    <n v="3"/>
    <n v="0"/>
    <n v="3"/>
  </r>
  <r>
    <x v="0"/>
    <x v="0"/>
    <s v="WA"/>
    <x v="3"/>
    <n v="2011"/>
    <n v="2011"/>
    <n v="500009786"/>
    <n v="3"/>
    <x v="0"/>
    <s v="I"/>
    <n v="64"/>
    <n v="21.333333333333332"/>
    <n v="0"/>
    <n v="551"/>
  </r>
  <r>
    <x v="0"/>
    <x v="1"/>
    <s v="WA"/>
    <x v="3"/>
    <n v="2011"/>
    <n v="2011"/>
    <n v="397785645"/>
    <n v="2"/>
    <x v="1"/>
    <s v="I"/>
    <n v="54"/>
    <n v="27"/>
    <n v="0"/>
    <n v="7"/>
  </r>
  <r>
    <x v="0"/>
    <x v="1"/>
    <s v="WA"/>
    <x v="3"/>
    <n v="2011"/>
    <n v="2011"/>
    <n v="500110623"/>
    <n v="1"/>
    <x v="1"/>
    <s v="I"/>
    <n v="10"/>
    <n v="10"/>
    <n v="0"/>
    <n v="5"/>
  </r>
  <r>
    <x v="1"/>
    <x v="0"/>
    <s v="WA"/>
    <x v="3"/>
    <n v="2011"/>
    <n v="2011"/>
    <n v="394156846"/>
    <n v="2"/>
    <x v="0"/>
    <s v="I"/>
    <n v="95"/>
    <n v="47.5"/>
    <n v="0"/>
    <n v="37"/>
  </r>
  <r>
    <x v="0"/>
    <x v="1"/>
    <s v="WA"/>
    <x v="3"/>
    <n v="2011"/>
    <n v="2011"/>
    <n v="17157057"/>
    <n v="1"/>
    <x v="1"/>
    <s v="I"/>
    <n v="32"/>
    <n v="32"/>
    <n v="0"/>
    <n v="1"/>
  </r>
  <r>
    <x v="0"/>
    <x v="0"/>
    <s v="WA"/>
    <x v="3"/>
    <n v="2011"/>
    <n v="2011"/>
    <n v="17157059"/>
    <n v="1"/>
    <x v="0"/>
    <s v="I"/>
    <n v="32"/>
    <n v="32"/>
    <n v="0"/>
    <n v="1"/>
  </r>
  <r>
    <x v="0"/>
    <x v="1"/>
    <s v="WA"/>
    <x v="3"/>
    <n v="2011"/>
    <n v="2011"/>
    <n v="500071249"/>
    <n v="1"/>
    <x v="1"/>
    <s v="I"/>
    <n v="28"/>
    <n v="28"/>
    <n v="0"/>
    <n v="4"/>
  </r>
  <r>
    <x v="0"/>
    <x v="1"/>
    <s v="WA"/>
    <x v="3"/>
    <n v="2011"/>
    <n v="2011"/>
    <n v="500259442"/>
    <n v="1"/>
    <x v="1"/>
    <s v="I"/>
    <n v="8"/>
    <n v="8"/>
    <n v="0"/>
    <n v="2"/>
  </r>
  <r>
    <x v="0"/>
    <x v="1"/>
    <s v="WA"/>
    <x v="3"/>
    <n v="2011"/>
    <n v="2011"/>
    <n v="500035287"/>
    <n v="1"/>
    <x v="1"/>
    <s v="I"/>
    <n v="14"/>
    <n v="14"/>
    <n v="0"/>
    <n v="13"/>
  </r>
  <r>
    <x v="0"/>
    <x v="1"/>
    <s v="WA"/>
    <x v="3"/>
    <n v="2011"/>
    <n v="2011"/>
    <n v="15913877"/>
    <n v="1"/>
    <x v="1"/>
    <s v="I"/>
    <n v="33"/>
    <n v="33"/>
    <n v="0"/>
    <n v="1"/>
  </r>
  <r>
    <x v="0"/>
    <x v="0"/>
    <s v="WA"/>
    <x v="3"/>
    <n v="2011"/>
    <n v="2011"/>
    <n v="500221278"/>
    <n v="3"/>
    <x v="0"/>
    <s v="I"/>
    <n v="78"/>
    <n v="26"/>
    <n v="0"/>
    <n v="426"/>
  </r>
  <r>
    <x v="0"/>
    <x v="1"/>
    <s v="WA"/>
    <x v="3"/>
    <n v="2011"/>
    <n v="2011"/>
    <n v="500248825"/>
    <n v="1"/>
    <x v="1"/>
    <s v="I"/>
    <n v="13"/>
    <n v="13"/>
    <n v="0"/>
    <n v="2"/>
  </r>
  <r>
    <x v="0"/>
    <x v="1"/>
    <s v="WA"/>
    <x v="3"/>
    <n v="2011"/>
    <n v="2011"/>
    <n v="15490640"/>
    <n v="2"/>
    <x v="1"/>
    <s v="I"/>
    <n v="63"/>
    <n v="31.5"/>
    <n v="0"/>
    <n v="12"/>
  </r>
  <r>
    <x v="0"/>
    <x v="1"/>
    <s v="WA"/>
    <x v="3"/>
    <n v="2011"/>
    <n v="2011"/>
    <n v="500118039"/>
    <n v="4"/>
    <x v="1"/>
    <s v="I"/>
    <n v="125"/>
    <n v="31.25"/>
    <n v="0"/>
    <n v="13"/>
  </r>
  <r>
    <x v="0"/>
    <x v="0"/>
    <s v="WA"/>
    <x v="3"/>
    <n v="2011"/>
    <n v="2011"/>
    <n v="500207593"/>
    <n v="1"/>
    <x v="0"/>
    <s v="I"/>
    <n v="9"/>
    <n v="9"/>
    <n v="0"/>
    <n v="54"/>
  </r>
  <r>
    <x v="0"/>
    <x v="0"/>
    <s v="WA"/>
    <x v="3"/>
    <n v="2011"/>
    <n v="2011"/>
    <n v="19879411"/>
    <n v="1"/>
    <x v="0"/>
    <s v="I"/>
    <n v="30"/>
    <n v="30"/>
    <n v="0"/>
    <n v="50"/>
  </r>
  <r>
    <x v="1"/>
    <x v="1"/>
    <s v="WA"/>
    <x v="3"/>
    <n v="2011"/>
    <n v="2011"/>
    <n v="442368061"/>
    <n v="1"/>
    <x v="1"/>
    <s v="I"/>
    <n v="29"/>
    <n v="29"/>
    <n v="0"/>
    <n v="9"/>
  </r>
  <r>
    <x v="0"/>
    <x v="0"/>
    <s v="WA"/>
    <x v="3"/>
    <n v="2011"/>
    <n v="2011"/>
    <n v="500153917"/>
    <n v="1"/>
    <x v="0"/>
    <s v="I"/>
    <n v="30"/>
    <n v="30"/>
    <n v="0"/>
    <n v="10000"/>
  </r>
  <r>
    <x v="1"/>
    <x v="0"/>
    <s v="WA"/>
    <x v="3"/>
    <n v="2011"/>
    <n v="2011"/>
    <n v="500236192"/>
    <n v="2"/>
    <x v="0"/>
    <s v="I"/>
    <n v="35"/>
    <n v="17.5"/>
    <n v="0"/>
    <n v="1453"/>
  </r>
  <r>
    <x v="0"/>
    <x v="1"/>
    <s v="WA"/>
    <x v="3"/>
    <n v="2011"/>
    <n v="2011"/>
    <n v="15811273"/>
    <n v="1"/>
    <x v="1"/>
    <s v="I"/>
    <n v="21"/>
    <n v="21"/>
    <n v="0"/>
    <n v="15"/>
  </r>
  <r>
    <x v="0"/>
    <x v="0"/>
    <s v="WA"/>
    <x v="3"/>
    <n v="2011"/>
    <n v="2011"/>
    <n v="15817543"/>
    <n v="1"/>
    <x v="0"/>
    <s v="I"/>
    <n v="21"/>
    <n v="21"/>
    <n v="0"/>
    <n v="5"/>
  </r>
  <r>
    <x v="0"/>
    <x v="0"/>
    <s v="WA"/>
    <x v="3"/>
    <n v="2011"/>
    <n v="2011"/>
    <n v="500221575"/>
    <n v="1"/>
    <x v="0"/>
    <s v="I"/>
    <n v="2"/>
    <n v="2"/>
    <n v="0"/>
    <n v="30"/>
  </r>
  <r>
    <x v="0"/>
    <x v="0"/>
    <s v="WA"/>
    <x v="3"/>
    <n v="2011"/>
    <n v="2011"/>
    <n v="14143814"/>
    <n v="1"/>
    <x v="0"/>
    <s v="I"/>
    <n v="23"/>
    <n v="23"/>
    <n v="0"/>
    <n v="360"/>
  </r>
  <r>
    <x v="0"/>
    <x v="0"/>
    <s v="WA"/>
    <x v="3"/>
    <n v="2011"/>
    <n v="2011"/>
    <n v="500189596"/>
    <n v="1"/>
    <x v="0"/>
    <s v="I"/>
    <n v="0"/>
    <n v="0"/>
    <n v="0"/>
    <n v="43"/>
  </r>
  <r>
    <x v="0"/>
    <x v="0"/>
    <s v="WA"/>
    <x v="3"/>
    <n v="2011"/>
    <n v="2011"/>
    <n v="19789908"/>
    <n v="1"/>
    <x v="0"/>
    <s v="I"/>
    <n v="4"/>
    <n v="4"/>
    <n v="0"/>
    <n v="11"/>
  </r>
  <r>
    <x v="0"/>
    <x v="1"/>
    <s v="WA"/>
    <x v="3"/>
    <n v="2011"/>
    <n v="2011"/>
    <n v="500059764"/>
    <n v="1"/>
    <x v="1"/>
    <s v="I"/>
    <n v="28"/>
    <n v="28"/>
    <n v="0"/>
    <n v="2"/>
  </r>
  <r>
    <x v="0"/>
    <x v="0"/>
    <s v="WA"/>
    <x v="3"/>
    <n v="2011"/>
    <n v="2011"/>
    <n v="18981143"/>
    <n v="6"/>
    <x v="0"/>
    <s v="I"/>
    <n v="185"/>
    <n v="30.833333333333332"/>
    <n v="0"/>
    <n v="230"/>
  </r>
  <r>
    <x v="0"/>
    <x v="0"/>
    <s v="WA"/>
    <x v="3"/>
    <n v="2011"/>
    <n v="2011"/>
    <n v="500141946"/>
    <n v="1"/>
    <x v="0"/>
    <s v="I"/>
    <n v="28"/>
    <n v="28"/>
    <n v="0"/>
    <n v="61"/>
  </r>
  <r>
    <x v="0"/>
    <x v="1"/>
    <s v="WA"/>
    <x v="3"/>
    <n v="2011"/>
    <n v="2011"/>
    <n v="19873567"/>
    <n v="1"/>
    <x v="1"/>
    <s v="I"/>
    <n v="3"/>
    <n v="3"/>
    <n v="0"/>
    <n v="1"/>
  </r>
  <r>
    <x v="0"/>
    <x v="0"/>
    <s v="WA"/>
    <x v="3"/>
    <n v="2011"/>
    <n v="2011"/>
    <n v="19243096"/>
    <n v="2"/>
    <x v="0"/>
    <s v="I"/>
    <n v="44"/>
    <n v="22"/>
    <n v="0"/>
    <n v="570"/>
  </r>
  <r>
    <x v="0"/>
    <x v="0"/>
    <s v="WA"/>
    <x v="3"/>
    <n v="2011"/>
    <n v="2011"/>
    <n v="19785955"/>
    <n v="1"/>
    <x v="0"/>
    <s v="I"/>
    <n v="4"/>
    <n v="4"/>
    <n v="0"/>
    <n v="12"/>
  </r>
  <r>
    <x v="0"/>
    <x v="0"/>
    <s v="WA"/>
    <x v="3"/>
    <n v="2011"/>
    <n v="2011"/>
    <n v="500150924"/>
    <n v="1"/>
    <x v="0"/>
    <s v="I"/>
    <n v="0"/>
    <n v="0"/>
    <n v="0"/>
    <n v="80"/>
  </r>
  <r>
    <x v="0"/>
    <x v="1"/>
    <s v="WA"/>
    <x v="3"/>
    <n v="2011"/>
    <n v="2011"/>
    <n v="500124291"/>
    <n v="1"/>
    <x v="1"/>
    <s v="I"/>
    <n v="9"/>
    <n v="9"/>
    <n v="0"/>
    <n v="2"/>
  </r>
  <r>
    <x v="0"/>
    <x v="0"/>
    <s v="WA"/>
    <x v="3"/>
    <n v="2011"/>
    <n v="2011"/>
    <n v="18306339"/>
    <n v="1"/>
    <x v="0"/>
    <s v="I"/>
    <n v="6"/>
    <n v="6"/>
    <n v="0"/>
    <n v="80"/>
  </r>
  <r>
    <x v="0"/>
    <x v="0"/>
    <s v="WA"/>
    <x v="3"/>
    <n v="2011"/>
    <n v="2011"/>
    <n v="500058988"/>
    <n v="1"/>
    <x v="0"/>
    <s v="I"/>
    <n v="0"/>
    <n v="0"/>
    <n v="0"/>
    <n v="42"/>
  </r>
  <r>
    <x v="0"/>
    <x v="1"/>
    <s v="WA"/>
    <x v="3"/>
    <n v="2011"/>
    <n v="2011"/>
    <n v="18378204"/>
    <n v="1"/>
    <x v="1"/>
    <s v="I"/>
    <n v="0"/>
    <n v="0"/>
    <n v="0"/>
    <n v="2"/>
  </r>
  <r>
    <x v="0"/>
    <x v="1"/>
    <s v="WA"/>
    <x v="3"/>
    <n v="2011"/>
    <n v="2011"/>
    <n v="412128135"/>
    <n v="2"/>
    <x v="1"/>
    <s v="I"/>
    <n v="58"/>
    <n v="29"/>
    <n v="0"/>
    <n v="28"/>
  </r>
  <r>
    <x v="0"/>
    <x v="1"/>
    <s v="WA"/>
    <x v="3"/>
    <n v="2011"/>
    <n v="2011"/>
    <n v="17847030"/>
    <n v="2"/>
    <x v="1"/>
    <s v="I"/>
    <n v="57"/>
    <n v="28.5"/>
    <n v="0"/>
    <n v="23"/>
  </r>
  <r>
    <x v="0"/>
    <x v="0"/>
    <s v="WA"/>
    <x v="3"/>
    <n v="2011"/>
    <n v="2011"/>
    <n v="17376231"/>
    <n v="1"/>
    <x v="0"/>
    <s v="I"/>
    <n v="0"/>
    <n v="0"/>
    <n v="0"/>
    <n v="90"/>
  </r>
  <r>
    <x v="0"/>
    <x v="0"/>
    <s v="WA"/>
    <x v="3"/>
    <n v="2011"/>
    <n v="2011"/>
    <n v="17411828"/>
    <n v="1"/>
    <x v="0"/>
    <s v="I"/>
    <n v="7"/>
    <n v="7"/>
    <n v="0"/>
    <n v="30"/>
  </r>
  <r>
    <x v="0"/>
    <x v="0"/>
    <s v="WA"/>
    <x v="3"/>
    <n v="2011"/>
    <n v="2011"/>
    <n v="19602392"/>
    <n v="1"/>
    <x v="0"/>
    <s v="I"/>
    <n v="16"/>
    <n v="16"/>
    <n v="0"/>
    <n v="1"/>
  </r>
  <r>
    <x v="0"/>
    <x v="0"/>
    <s v="WA"/>
    <x v="3"/>
    <n v="2011"/>
    <n v="2011"/>
    <n v="18503686"/>
    <n v="1"/>
    <x v="0"/>
    <s v="I"/>
    <n v="3"/>
    <n v="3"/>
    <n v="0"/>
    <n v="3"/>
  </r>
  <r>
    <x v="0"/>
    <x v="1"/>
    <s v="WA"/>
    <x v="3"/>
    <n v="2011"/>
    <n v="2011"/>
    <n v="16873030"/>
    <n v="2"/>
    <x v="1"/>
    <s v="I"/>
    <n v="60"/>
    <n v="30"/>
    <n v="0"/>
    <n v="13"/>
  </r>
  <r>
    <x v="0"/>
    <x v="0"/>
    <s v="WA"/>
    <x v="3"/>
    <n v="2011"/>
    <n v="2011"/>
    <n v="16877953"/>
    <n v="1"/>
    <x v="0"/>
    <s v="I"/>
    <n v="11"/>
    <n v="11"/>
    <n v="0"/>
    <n v="1"/>
  </r>
  <r>
    <x v="0"/>
    <x v="0"/>
    <s v="WA"/>
    <x v="3"/>
    <n v="2011"/>
    <n v="2011"/>
    <n v="15887834"/>
    <n v="1"/>
    <x v="0"/>
    <s v="I"/>
    <n v="9"/>
    <n v="9"/>
    <n v="0"/>
    <n v="234"/>
  </r>
  <r>
    <x v="0"/>
    <x v="1"/>
    <s v="WA"/>
    <x v="3"/>
    <n v="2011"/>
    <n v="2011"/>
    <n v="16588436"/>
    <n v="1"/>
    <x v="1"/>
    <s v="I"/>
    <n v="12"/>
    <n v="12"/>
    <n v="0"/>
    <n v="6"/>
  </r>
  <r>
    <x v="0"/>
    <x v="0"/>
    <s v="WA"/>
    <x v="3"/>
    <n v="2011"/>
    <n v="2011"/>
    <n v="16335199"/>
    <n v="1"/>
    <x v="0"/>
    <s v="I"/>
    <n v="8"/>
    <n v="8"/>
    <n v="0"/>
    <n v="228"/>
  </r>
  <r>
    <x v="0"/>
    <x v="0"/>
    <s v="WA"/>
    <x v="3"/>
    <n v="2011"/>
    <n v="2011"/>
    <n v="446349209"/>
    <n v="1"/>
    <x v="0"/>
    <s v="I"/>
    <n v="14"/>
    <n v="14"/>
    <n v="0"/>
    <n v="232"/>
  </r>
  <r>
    <x v="1"/>
    <x v="1"/>
    <s v="WA"/>
    <x v="3"/>
    <n v="2011"/>
    <n v="2011"/>
    <n v="16295477"/>
    <n v="1"/>
    <x v="1"/>
    <s v="I"/>
    <n v="27"/>
    <n v="27"/>
    <n v="0"/>
    <n v="3"/>
  </r>
  <r>
    <x v="0"/>
    <x v="1"/>
    <s v="WA"/>
    <x v="3"/>
    <n v="2011"/>
    <n v="2011"/>
    <n v="500093698"/>
    <n v="1"/>
    <x v="1"/>
    <s v="I"/>
    <n v="5"/>
    <n v="5"/>
    <n v="0"/>
    <n v="1"/>
  </r>
  <r>
    <x v="0"/>
    <x v="1"/>
    <s v="WA"/>
    <x v="3"/>
    <n v="2011"/>
    <n v="2011"/>
    <n v="500159104"/>
    <n v="1"/>
    <x v="1"/>
    <s v="I"/>
    <n v="9"/>
    <n v="9"/>
    <n v="0"/>
    <n v="2"/>
  </r>
  <r>
    <x v="0"/>
    <x v="0"/>
    <s v="WA"/>
    <x v="3"/>
    <n v="2011"/>
    <n v="2011"/>
    <n v="15364112"/>
    <n v="1"/>
    <x v="0"/>
    <s v="I"/>
    <n v="0"/>
    <n v="0"/>
    <n v="0"/>
    <n v="40"/>
  </r>
  <r>
    <x v="0"/>
    <x v="1"/>
    <s v="WA"/>
    <x v="3"/>
    <n v="2011"/>
    <n v="2011"/>
    <n v="15449671"/>
    <n v="2"/>
    <x v="1"/>
    <s v="I"/>
    <n v="33"/>
    <n v="16.5"/>
    <n v="0"/>
    <n v="6"/>
  </r>
  <r>
    <x v="0"/>
    <x v="0"/>
    <s v="WA"/>
    <x v="3"/>
    <n v="2011"/>
    <n v="2011"/>
    <n v="15747141"/>
    <n v="1"/>
    <x v="0"/>
    <s v="I"/>
    <n v="3"/>
    <n v="3"/>
    <n v="0"/>
    <n v="60"/>
  </r>
  <r>
    <x v="0"/>
    <x v="1"/>
    <s v="WA"/>
    <x v="3"/>
    <n v="2011"/>
    <n v="2011"/>
    <n v="500035287"/>
    <n v="1"/>
    <x v="1"/>
    <s v="I"/>
    <n v="0"/>
    <n v="0"/>
    <n v="0"/>
    <n v="14"/>
  </r>
  <r>
    <x v="0"/>
    <x v="0"/>
    <s v="WA"/>
    <x v="3"/>
    <n v="2011"/>
    <n v="2011"/>
    <n v="14840142"/>
    <n v="4"/>
    <x v="0"/>
    <s v="I"/>
    <n v="102"/>
    <n v="25.5"/>
    <n v="0"/>
    <n v="770"/>
  </r>
  <r>
    <x v="0"/>
    <x v="0"/>
    <s v="WA"/>
    <x v="3"/>
    <n v="2011"/>
    <n v="2011"/>
    <n v="16503691"/>
    <n v="1"/>
    <x v="0"/>
    <s v="I"/>
    <n v="30"/>
    <n v="30"/>
    <n v="0"/>
    <n v="28"/>
  </r>
  <r>
    <x v="0"/>
    <x v="0"/>
    <s v="WA"/>
    <x v="3"/>
    <n v="2011"/>
    <n v="2011"/>
    <n v="19679442"/>
    <n v="2"/>
    <x v="0"/>
    <s v="I"/>
    <n v="51"/>
    <n v="25.5"/>
    <n v="0"/>
    <n v="562"/>
  </r>
  <r>
    <x v="0"/>
    <x v="0"/>
    <s v="WA"/>
    <x v="3"/>
    <n v="2011"/>
    <n v="2011"/>
    <n v="15817375"/>
    <n v="1"/>
    <x v="0"/>
    <s v="I"/>
    <n v="0"/>
    <n v="0"/>
    <n v="0"/>
    <n v="672"/>
  </r>
  <r>
    <x v="0"/>
    <x v="0"/>
    <s v="WA"/>
    <x v="3"/>
    <n v="2011"/>
    <n v="2011"/>
    <n v="17435499"/>
    <n v="1"/>
    <x v="0"/>
    <s v="I"/>
    <n v="22"/>
    <n v="22"/>
    <n v="0"/>
    <n v="169"/>
  </r>
  <r>
    <x v="0"/>
    <x v="0"/>
    <s v="WA"/>
    <x v="3"/>
    <n v="2011"/>
    <n v="2011"/>
    <n v="443318449"/>
    <n v="1"/>
    <x v="0"/>
    <s v="I"/>
    <n v="2"/>
    <n v="2"/>
    <n v="0"/>
    <n v="6"/>
  </r>
  <r>
    <x v="0"/>
    <x v="0"/>
    <s v="WA"/>
    <x v="3"/>
    <n v="2011"/>
    <n v="2011"/>
    <n v="500094372"/>
    <n v="1"/>
    <x v="0"/>
    <s v="I"/>
    <n v="17"/>
    <n v="17"/>
    <n v="0"/>
    <n v="315"/>
  </r>
  <r>
    <x v="0"/>
    <x v="0"/>
    <s v="WA"/>
    <x v="3"/>
    <n v="2011"/>
    <n v="2011"/>
    <n v="16451835"/>
    <n v="1"/>
    <x v="0"/>
    <s v="I"/>
    <n v="29"/>
    <n v="29"/>
    <n v="0"/>
    <n v="46"/>
  </r>
  <r>
    <x v="0"/>
    <x v="0"/>
    <s v="WA"/>
    <x v="3"/>
    <n v="2011"/>
    <n v="2011"/>
    <n v="500140665"/>
    <n v="1"/>
    <x v="0"/>
    <s v="I"/>
    <n v="0"/>
    <n v="0"/>
    <n v="0"/>
    <n v="9"/>
  </r>
  <r>
    <x v="0"/>
    <x v="1"/>
    <s v="WA"/>
    <x v="3"/>
    <n v="2011"/>
    <n v="2011"/>
    <n v="19406962"/>
    <n v="1"/>
    <x v="1"/>
    <s v="I"/>
    <n v="0"/>
    <n v="0"/>
    <n v="0"/>
    <n v="2"/>
  </r>
  <r>
    <x v="0"/>
    <x v="0"/>
    <s v="WA"/>
    <x v="3"/>
    <n v="2011"/>
    <n v="2011"/>
    <n v="19345986"/>
    <n v="1"/>
    <x v="0"/>
    <s v="I"/>
    <n v="0"/>
    <n v="0"/>
    <n v="0"/>
    <n v="90"/>
  </r>
  <r>
    <x v="0"/>
    <x v="0"/>
    <s v="WA"/>
    <x v="3"/>
    <n v="2011"/>
    <n v="2011"/>
    <n v="410918429"/>
    <n v="1"/>
    <x v="0"/>
    <s v="I"/>
    <n v="0"/>
    <n v="0"/>
    <n v="0"/>
    <n v="4"/>
  </r>
  <r>
    <x v="0"/>
    <x v="0"/>
    <s v="WA"/>
    <x v="3"/>
    <n v="2011"/>
    <n v="2011"/>
    <n v="18781613"/>
    <n v="1"/>
    <x v="0"/>
    <s v="I"/>
    <n v="0"/>
    <n v="0"/>
    <n v="0"/>
    <n v="10"/>
  </r>
  <r>
    <x v="0"/>
    <x v="0"/>
    <s v="WA"/>
    <x v="3"/>
    <n v="2011"/>
    <n v="2011"/>
    <n v="18710563"/>
    <n v="1"/>
    <x v="0"/>
    <s v="I"/>
    <n v="0"/>
    <n v="0"/>
    <n v="0"/>
    <n v="10"/>
  </r>
  <r>
    <x v="0"/>
    <x v="0"/>
    <s v="WA"/>
    <x v="3"/>
    <n v="2011"/>
    <n v="2011"/>
    <n v="17924391"/>
    <n v="1"/>
    <x v="0"/>
    <s v="I"/>
    <n v="0"/>
    <n v="0"/>
    <n v="0"/>
    <n v="5"/>
  </r>
  <r>
    <x v="0"/>
    <x v="1"/>
    <s v="WA"/>
    <x v="3"/>
    <n v="2011"/>
    <n v="2011"/>
    <n v="17924475"/>
    <n v="1"/>
    <x v="1"/>
    <s v="I"/>
    <n v="3"/>
    <n v="3"/>
    <n v="0"/>
    <n v="2"/>
  </r>
  <r>
    <x v="0"/>
    <x v="0"/>
    <s v="WA"/>
    <x v="3"/>
    <n v="2011"/>
    <n v="2011"/>
    <n v="18362013"/>
    <n v="1"/>
    <x v="0"/>
    <s v="I"/>
    <n v="29"/>
    <n v="29"/>
    <n v="0"/>
    <n v="20"/>
  </r>
  <r>
    <x v="0"/>
    <x v="0"/>
    <s v="WA"/>
    <x v="3"/>
    <n v="2011"/>
    <n v="2011"/>
    <n v="16792253"/>
    <n v="1"/>
    <x v="0"/>
    <s v="I"/>
    <n v="11"/>
    <n v="11"/>
    <n v="0"/>
    <n v="120"/>
  </r>
  <r>
    <x v="0"/>
    <x v="0"/>
    <s v="WA"/>
    <x v="3"/>
    <n v="2011"/>
    <n v="2011"/>
    <n v="17478913"/>
    <n v="1"/>
    <x v="0"/>
    <s v="I"/>
    <n v="32"/>
    <n v="32"/>
    <n v="0"/>
    <n v="10"/>
  </r>
  <r>
    <x v="0"/>
    <x v="0"/>
    <s v="WA"/>
    <x v="3"/>
    <n v="2011"/>
    <n v="2011"/>
    <n v="19018070"/>
    <n v="1"/>
    <x v="0"/>
    <s v="I"/>
    <n v="14"/>
    <n v="14"/>
    <n v="0"/>
    <n v="1"/>
  </r>
  <r>
    <x v="0"/>
    <x v="0"/>
    <s v="WA"/>
    <x v="3"/>
    <n v="2011"/>
    <n v="2011"/>
    <n v="500128190"/>
    <n v="1"/>
    <x v="0"/>
    <s v="I"/>
    <n v="0"/>
    <n v="0"/>
    <n v="0"/>
    <n v="100"/>
  </r>
  <r>
    <x v="0"/>
    <x v="0"/>
    <s v="WA"/>
    <x v="3"/>
    <n v="2011"/>
    <n v="2011"/>
    <n v="16238960"/>
    <n v="1"/>
    <x v="0"/>
    <s v="I"/>
    <n v="0"/>
    <n v="0"/>
    <n v="0"/>
    <n v="20"/>
  </r>
  <r>
    <x v="0"/>
    <x v="0"/>
    <s v="WA"/>
    <x v="3"/>
    <n v="2011"/>
    <n v="2011"/>
    <n v="16186234"/>
    <n v="1"/>
    <x v="0"/>
    <s v="I"/>
    <n v="9"/>
    <n v="9"/>
    <n v="0"/>
    <n v="320"/>
  </r>
  <r>
    <x v="0"/>
    <x v="1"/>
    <s v="WA"/>
    <x v="3"/>
    <n v="2011"/>
    <n v="2011"/>
    <n v="17201093"/>
    <n v="3"/>
    <x v="1"/>
    <s v="I"/>
    <n v="72"/>
    <n v="24"/>
    <n v="0"/>
    <n v="35"/>
  </r>
  <r>
    <x v="0"/>
    <x v="1"/>
    <s v="WA"/>
    <x v="3"/>
    <n v="2011"/>
    <n v="2011"/>
    <n v="500272099"/>
    <n v="1"/>
    <x v="1"/>
    <s v="I"/>
    <n v="140"/>
    <n v="140"/>
    <n v="0"/>
    <n v="26"/>
  </r>
  <r>
    <x v="0"/>
    <x v="0"/>
    <s v="WA"/>
    <x v="3"/>
    <n v="2011"/>
    <n v="2011"/>
    <n v="17145007"/>
    <n v="1"/>
    <x v="0"/>
    <s v="I"/>
    <n v="15"/>
    <n v="15"/>
    <n v="0"/>
    <n v="8"/>
  </r>
  <r>
    <x v="0"/>
    <x v="0"/>
    <s v="WA"/>
    <x v="3"/>
    <n v="2011"/>
    <n v="2011"/>
    <n v="17193951"/>
    <n v="1"/>
    <x v="0"/>
    <s v="I"/>
    <n v="4"/>
    <n v="4"/>
    <n v="0"/>
    <n v="80"/>
  </r>
  <r>
    <x v="1"/>
    <x v="0"/>
    <s v="WA"/>
    <x v="3"/>
    <n v="2011"/>
    <n v="2011"/>
    <n v="373075280"/>
    <n v="1"/>
    <x v="0"/>
    <s v="I"/>
    <n v="28"/>
    <n v="28"/>
    <n v="0"/>
    <n v="10"/>
  </r>
  <r>
    <x v="0"/>
    <x v="0"/>
    <s v="WA"/>
    <x v="3"/>
    <n v="2011"/>
    <n v="2011"/>
    <n v="19969631"/>
    <n v="1"/>
    <x v="0"/>
    <s v="I"/>
    <n v="24"/>
    <n v="24"/>
    <n v="0"/>
    <n v="80"/>
  </r>
  <r>
    <x v="0"/>
    <x v="0"/>
    <s v="WA"/>
    <x v="3"/>
    <n v="2011"/>
    <n v="2011"/>
    <n v="15817027"/>
    <n v="2"/>
    <x v="0"/>
    <s v="I"/>
    <n v="62"/>
    <n v="31"/>
    <n v="0"/>
    <n v="150"/>
  </r>
  <r>
    <x v="0"/>
    <x v="0"/>
    <s v="WA"/>
    <x v="3"/>
    <n v="2011"/>
    <n v="2011"/>
    <n v="14932476"/>
    <n v="5"/>
    <x v="0"/>
    <s v="I"/>
    <n v="138"/>
    <n v="27.6"/>
    <n v="0"/>
    <n v="202"/>
  </r>
  <r>
    <x v="0"/>
    <x v="0"/>
    <s v="WA"/>
    <x v="3"/>
    <n v="2011"/>
    <n v="2011"/>
    <n v="16124037"/>
    <n v="1"/>
    <x v="0"/>
    <s v="I"/>
    <n v="12"/>
    <n v="12"/>
    <n v="0"/>
    <n v="184"/>
  </r>
  <r>
    <x v="1"/>
    <x v="1"/>
    <s v="WA"/>
    <x v="3"/>
    <n v="2011"/>
    <n v="2011"/>
    <n v="500188578"/>
    <n v="1"/>
    <x v="1"/>
    <s v="I"/>
    <n v="31"/>
    <n v="31"/>
    <n v="0"/>
    <n v="1"/>
  </r>
  <r>
    <x v="0"/>
    <x v="0"/>
    <s v="WA"/>
    <x v="3"/>
    <n v="2011"/>
    <n v="2011"/>
    <n v="15959742"/>
    <n v="1"/>
    <x v="0"/>
    <s v="I"/>
    <n v="0"/>
    <n v="0"/>
    <n v="0"/>
    <n v="3"/>
  </r>
  <r>
    <x v="0"/>
    <x v="1"/>
    <s v="WA"/>
    <x v="3"/>
    <n v="2011"/>
    <n v="2011"/>
    <n v="423187327"/>
    <n v="2"/>
    <x v="1"/>
    <s v="I"/>
    <n v="56"/>
    <n v="28"/>
    <n v="0"/>
    <n v="2"/>
  </r>
  <r>
    <x v="0"/>
    <x v="0"/>
    <s v="WA"/>
    <x v="3"/>
    <n v="2011"/>
    <n v="2011"/>
    <n v="19727251"/>
    <n v="1"/>
    <x v="0"/>
    <s v="I"/>
    <n v="17"/>
    <n v="17"/>
    <n v="0"/>
    <n v="10"/>
  </r>
  <r>
    <x v="0"/>
    <x v="0"/>
    <s v="WA"/>
    <x v="3"/>
    <n v="2011"/>
    <n v="2011"/>
    <n v="19897460"/>
    <n v="5"/>
    <x v="0"/>
    <s v="I"/>
    <n v="127"/>
    <n v="25.4"/>
    <n v="0"/>
    <n v="556"/>
  </r>
  <r>
    <x v="0"/>
    <x v="1"/>
    <s v="WA"/>
    <x v="3"/>
    <n v="2011"/>
    <n v="2011"/>
    <n v="431049615"/>
    <n v="1"/>
    <x v="1"/>
    <s v="I"/>
    <n v="29"/>
    <n v="29"/>
    <n v="0"/>
    <n v="1"/>
  </r>
  <r>
    <x v="0"/>
    <x v="1"/>
    <s v="WA"/>
    <x v="3"/>
    <n v="2011"/>
    <n v="2011"/>
    <n v="500198213"/>
    <n v="4"/>
    <x v="1"/>
    <s v="I"/>
    <n v="125"/>
    <n v="31.25"/>
    <n v="0"/>
    <n v="22"/>
  </r>
  <r>
    <x v="0"/>
    <x v="0"/>
    <s v="WA"/>
    <x v="3"/>
    <n v="2011"/>
    <n v="2011"/>
    <n v="18519614"/>
    <n v="1"/>
    <x v="0"/>
    <s v="I"/>
    <n v="0"/>
    <n v="0"/>
    <n v="0"/>
    <n v="68"/>
  </r>
  <r>
    <x v="0"/>
    <x v="1"/>
    <s v="WA"/>
    <x v="3"/>
    <n v="2011"/>
    <n v="2011"/>
    <n v="394761623"/>
    <n v="2"/>
    <x v="1"/>
    <s v="I"/>
    <n v="63"/>
    <n v="31.5"/>
    <n v="0"/>
    <n v="33"/>
  </r>
  <r>
    <x v="1"/>
    <x v="1"/>
    <s v="WA"/>
    <x v="3"/>
    <n v="2011"/>
    <n v="2011"/>
    <n v="15878729"/>
    <n v="1"/>
    <x v="1"/>
    <s v="I"/>
    <n v="34"/>
    <n v="34"/>
    <n v="0"/>
    <n v="1"/>
  </r>
  <r>
    <x v="0"/>
    <x v="0"/>
    <s v="WA"/>
    <x v="3"/>
    <n v="2011"/>
    <n v="2011"/>
    <n v="19784756"/>
    <n v="2"/>
    <x v="0"/>
    <s v="I"/>
    <n v="63"/>
    <n v="31.5"/>
    <n v="0"/>
    <n v="102"/>
  </r>
  <r>
    <x v="0"/>
    <x v="0"/>
    <s v="WA"/>
    <x v="3"/>
    <n v="2011"/>
    <n v="2011"/>
    <n v="410313614"/>
    <n v="1"/>
    <x v="0"/>
    <s v="I"/>
    <n v="18"/>
    <n v="18"/>
    <n v="0"/>
    <n v="40"/>
  </r>
  <r>
    <x v="0"/>
    <x v="0"/>
    <s v="WA"/>
    <x v="3"/>
    <n v="2011"/>
    <n v="2011"/>
    <n v="15969159"/>
    <n v="1"/>
    <x v="0"/>
    <s v="I"/>
    <n v="25"/>
    <n v="25"/>
    <n v="0"/>
    <n v="80"/>
  </r>
  <r>
    <x v="0"/>
    <x v="1"/>
    <s v="WA"/>
    <x v="3"/>
    <n v="2011"/>
    <n v="2011"/>
    <n v="411091287"/>
    <n v="1"/>
    <x v="1"/>
    <s v="I"/>
    <n v="0"/>
    <n v="0"/>
    <n v="0"/>
    <n v="2"/>
  </r>
  <r>
    <x v="0"/>
    <x v="0"/>
    <s v="WA"/>
    <x v="3"/>
    <n v="2011"/>
    <n v="2011"/>
    <n v="16867123"/>
    <n v="1"/>
    <x v="0"/>
    <s v="I"/>
    <n v="7"/>
    <n v="7"/>
    <n v="0"/>
    <n v="290"/>
  </r>
  <r>
    <x v="0"/>
    <x v="1"/>
    <s v="WA"/>
    <x v="3"/>
    <n v="2011"/>
    <n v="2011"/>
    <n v="446355291"/>
    <n v="1"/>
    <x v="1"/>
    <s v="I"/>
    <n v="31"/>
    <n v="31"/>
    <n v="0"/>
    <n v="3"/>
  </r>
  <r>
    <x v="0"/>
    <x v="0"/>
    <s v="WA"/>
    <x v="3"/>
    <n v="2011"/>
    <n v="2011"/>
    <n v="500232328"/>
    <n v="1"/>
    <x v="0"/>
    <s v="I"/>
    <n v="13"/>
    <n v="13"/>
    <n v="0"/>
    <n v="180"/>
  </r>
  <r>
    <x v="0"/>
    <x v="0"/>
    <s v="WA"/>
    <x v="3"/>
    <n v="2011"/>
    <n v="2011"/>
    <n v="17719369"/>
    <n v="1"/>
    <x v="0"/>
    <s v="I"/>
    <n v="17"/>
    <n v="17"/>
    <n v="0"/>
    <n v="59"/>
  </r>
  <r>
    <x v="0"/>
    <x v="0"/>
    <s v="WA"/>
    <x v="3"/>
    <n v="2011"/>
    <n v="2011"/>
    <n v="18315815"/>
    <n v="1"/>
    <x v="0"/>
    <s v="I"/>
    <n v="15"/>
    <n v="15"/>
    <n v="0"/>
    <n v="10"/>
  </r>
  <r>
    <x v="0"/>
    <x v="0"/>
    <s v="WA"/>
    <x v="3"/>
    <n v="2011"/>
    <n v="2011"/>
    <n v="15982080"/>
    <n v="1"/>
    <x v="0"/>
    <s v="I"/>
    <n v="5"/>
    <n v="5"/>
    <n v="0"/>
    <n v="20"/>
  </r>
  <r>
    <x v="0"/>
    <x v="0"/>
    <s v="WA"/>
    <x v="3"/>
    <n v="2011"/>
    <n v="2011"/>
    <n v="500144624"/>
    <n v="3"/>
    <x v="0"/>
    <s v="I"/>
    <n v="64"/>
    <n v="21.333333333333332"/>
    <n v="0"/>
    <n v="547"/>
  </r>
  <r>
    <x v="0"/>
    <x v="0"/>
    <s v="WA"/>
    <x v="3"/>
    <n v="2011"/>
    <n v="2011"/>
    <n v="14747374"/>
    <n v="1"/>
    <x v="0"/>
    <s v="I"/>
    <n v="30"/>
    <n v="30"/>
    <n v="0"/>
    <n v="20"/>
  </r>
  <r>
    <x v="0"/>
    <x v="0"/>
    <s v="WA"/>
    <x v="3"/>
    <n v="2011"/>
    <n v="2011"/>
    <n v="15064237"/>
    <n v="3"/>
    <x v="0"/>
    <s v="I"/>
    <n v="90"/>
    <n v="30"/>
    <n v="0"/>
    <n v="142"/>
  </r>
  <r>
    <x v="0"/>
    <x v="0"/>
    <s v="WA"/>
    <x v="3"/>
    <n v="2011"/>
    <n v="2011"/>
    <n v="14378583"/>
    <n v="1"/>
    <x v="0"/>
    <s v="I"/>
    <n v="28"/>
    <n v="28"/>
    <n v="0"/>
    <n v="13"/>
  </r>
  <r>
    <x v="0"/>
    <x v="0"/>
    <s v="WA"/>
    <x v="3"/>
    <n v="2011"/>
    <n v="2011"/>
    <n v="14856867"/>
    <n v="1"/>
    <x v="0"/>
    <s v="I"/>
    <n v="15"/>
    <n v="15"/>
    <n v="0"/>
    <n v="40"/>
  </r>
  <r>
    <x v="0"/>
    <x v="0"/>
    <s v="WA"/>
    <x v="3"/>
    <n v="2011"/>
    <n v="2011"/>
    <n v="14860338"/>
    <n v="1"/>
    <x v="0"/>
    <s v="I"/>
    <n v="11"/>
    <n v="11"/>
    <n v="0"/>
    <n v="500"/>
  </r>
  <r>
    <x v="0"/>
    <x v="0"/>
    <s v="WA"/>
    <x v="3"/>
    <n v="2011"/>
    <n v="2011"/>
    <n v="14865652"/>
    <n v="1"/>
    <x v="0"/>
    <s v="I"/>
    <n v="0"/>
    <n v="0"/>
    <n v="0"/>
    <n v="30"/>
  </r>
  <r>
    <x v="0"/>
    <x v="0"/>
    <s v="WA"/>
    <x v="3"/>
    <n v="2011"/>
    <n v="2011"/>
    <n v="17810759"/>
    <n v="1"/>
    <x v="0"/>
    <s v="I"/>
    <n v="34"/>
    <n v="34"/>
    <n v="0"/>
    <n v="10"/>
  </r>
  <r>
    <x v="0"/>
    <x v="0"/>
    <s v="WA"/>
    <x v="3"/>
    <n v="2011"/>
    <n v="2011"/>
    <n v="500077575"/>
    <n v="1"/>
    <x v="0"/>
    <s v="I"/>
    <n v="28"/>
    <n v="28"/>
    <n v="0"/>
    <n v="120"/>
  </r>
  <r>
    <x v="0"/>
    <x v="0"/>
    <s v="WA"/>
    <x v="3"/>
    <n v="2011"/>
    <n v="2011"/>
    <n v="419040061"/>
    <n v="1"/>
    <x v="0"/>
    <s v="I"/>
    <n v="11"/>
    <n v="11"/>
    <n v="0"/>
    <n v="10"/>
  </r>
  <r>
    <x v="0"/>
    <x v="0"/>
    <s v="WA"/>
    <x v="3"/>
    <n v="2011"/>
    <n v="2011"/>
    <n v="17631062"/>
    <n v="1"/>
    <x v="0"/>
    <s v="I"/>
    <n v="0"/>
    <n v="0"/>
    <n v="0"/>
    <n v="1165"/>
  </r>
  <r>
    <x v="0"/>
    <x v="0"/>
    <s v="WA"/>
    <x v="3"/>
    <n v="2011"/>
    <n v="2011"/>
    <n v="18709906"/>
    <n v="2"/>
    <x v="0"/>
    <s v="I"/>
    <n v="54"/>
    <n v="27"/>
    <n v="0"/>
    <n v="740"/>
  </r>
  <r>
    <x v="0"/>
    <x v="1"/>
    <s v="WA"/>
    <x v="3"/>
    <n v="2011"/>
    <n v="2011"/>
    <n v="437788830"/>
    <n v="1"/>
    <x v="1"/>
    <s v="I"/>
    <n v="19"/>
    <n v="19"/>
    <n v="0"/>
    <n v="4"/>
  </r>
  <r>
    <x v="0"/>
    <x v="0"/>
    <s v="WA"/>
    <x v="3"/>
    <n v="2011"/>
    <n v="2011"/>
    <n v="14055035"/>
    <n v="1"/>
    <x v="0"/>
    <s v="I"/>
    <n v="7"/>
    <n v="7"/>
    <n v="0"/>
    <n v="44"/>
  </r>
  <r>
    <x v="0"/>
    <x v="0"/>
    <s v="WA"/>
    <x v="3"/>
    <n v="2011"/>
    <n v="2011"/>
    <n v="19702282"/>
    <n v="1"/>
    <x v="0"/>
    <s v="I"/>
    <n v="11"/>
    <n v="11"/>
    <n v="0"/>
    <n v="1"/>
  </r>
  <r>
    <x v="0"/>
    <x v="1"/>
    <s v="WA"/>
    <x v="3"/>
    <n v="2011"/>
    <n v="2011"/>
    <n v="500091236"/>
    <n v="2"/>
    <x v="1"/>
    <s v="I"/>
    <n v="55"/>
    <n v="27.5"/>
    <n v="0"/>
    <n v="28"/>
  </r>
  <r>
    <x v="0"/>
    <x v="1"/>
    <s v="WA"/>
    <x v="3"/>
    <n v="2011"/>
    <n v="2011"/>
    <n v="446353021"/>
    <n v="1"/>
    <x v="1"/>
    <s v="I"/>
    <n v="6"/>
    <n v="6"/>
    <n v="0"/>
    <n v="1"/>
  </r>
  <r>
    <x v="0"/>
    <x v="0"/>
    <s v="WA"/>
    <x v="3"/>
    <n v="2011"/>
    <n v="2011"/>
    <n v="15989003"/>
    <n v="1"/>
    <x v="0"/>
    <s v="I"/>
    <n v="33"/>
    <n v="33"/>
    <n v="0"/>
    <n v="10"/>
  </r>
  <r>
    <x v="0"/>
    <x v="0"/>
    <s v="WA"/>
    <x v="3"/>
    <n v="2011"/>
    <n v="2011"/>
    <n v="500048445"/>
    <n v="1"/>
    <x v="0"/>
    <s v="I"/>
    <n v="0"/>
    <n v="0"/>
    <n v="0"/>
    <n v="80"/>
  </r>
  <r>
    <x v="0"/>
    <x v="0"/>
    <s v="WA"/>
    <x v="3"/>
    <n v="2011"/>
    <n v="2011"/>
    <n v="17164731"/>
    <n v="1"/>
    <x v="0"/>
    <s v="I"/>
    <n v="10"/>
    <n v="10"/>
    <n v="0"/>
    <n v="52"/>
  </r>
  <r>
    <x v="0"/>
    <x v="1"/>
    <s v="WA"/>
    <x v="3"/>
    <n v="2011"/>
    <n v="2011"/>
    <n v="500009555"/>
    <n v="1"/>
    <x v="1"/>
    <s v="I"/>
    <n v="3"/>
    <n v="3"/>
    <n v="0"/>
    <n v="3"/>
  </r>
  <r>
    <x v="0"/>
    <x v="1"/>
    <s v="WA"/>
    <x v="3"/>
    <n v="2011"/>
    <n v="2011"/>
    <n v="432259224"/>
    <n v="2"/>
    <x v="1"/>
    <s v="I"/>
    <n v="62"/>
    <n v="31"/>
    <n v="0"/>
    <n v="10"/>
  </r>
  <r>
    <x v="0"/>
    <x v="0"/>
    <s v="WA"/>
    <x v="3"/>
    <n v="2011"/>
    <n v="2011"/>
    <n v="16600349"/>
    <n v="1"/>
    <x v="0"/>
    <s v="I"/>
    <n v="28"/>
    <n v="28"/>
    <n v="0"/>
    <n v="157"/>
  </r>
  <r>
    <x v="0"/>
    <x v="0"/>
    <s v="WA"/>
    <x v="3"/>
    <n v="2011"/>
    <n v="2011"/>
    <n v="15726057"/>
    <n v="1"/>
    <x v="0"/>
    <s v="I"/>
    <n v="0"/>
    <n v="0"/>
    <n v="0"/>
    <n v="33"/>
  </r>
  <r>
    <x v="0"/>
    <x v="1"/>
    <s v="WA"/>
    <x v="3"/>
    <n v="2011"/>
    <n v="2011"/>
    <n v="357868837"/>
    <n v="3"/>
    <x v="1"/>
    <s v="I"/>
    <n v="78"/>
    <n v="26"/>
    <n v="0"/>
    <n v="23"/>
  </r>
  <r>
    <x v="0"/>
    <x v="0"/>
    <s v="WA"/>
    <x v="3"/>
    <n v="2011"/>
    <n v="2011"/>
    <n v="16253043"/>
    <n v="3"/>
    <x v="0"/>
    <s v="I"/>
    <n v="83"/>
    <n v="27.666666666666668"/>
    <n v="0"/>
    <n v="200"/>
  </r>
  <r>
    <x v="0"/>
    <x v="0"/>
    <s v="WA"/>
    <x v="3"/>
    <n v="2011"/>
    <n v="2011"/>
    <n v="16239551"/>
    <n v="2"/>
    <x v="0"/>
    <s v="I"/>
    <n v="48"/>
    <n v="24"/>
    <n v="0"/>
    <n v="230"/>
  </r>
  <r>
    <x v="0"/>
    <x v="0"/>
    <s v="WA"/>
    <x v="3"/>
    <n v="2011"/>
    <n v="2011"/>
    <n v="500085953"/>
    <n v="1"/>
    <x v="0"/>
    <s v="I"/>
    <n v="36"/>
    <n v="36"/>
    <n v="0"/>
    <n v="195"/>
  </r>
  <r>
    <x v="0"/>
    <x v="0"/>
    <s v="WA"/>
    <x v="3"/>
    <n v="2011"/>
    <n v="2011"/>
    <n v="341193614"/>
    <n v="1"/>
    <x v="0"/>
    <s v="I"/>
    <n v="17"/>
    <n v="17"/>
    <n v="0"/>
    <n v="160"/>
  </r>
  <r>
    <x v="0"/>
    <x v="0"/>
    <s v="WA"/>
    <x v="3"/>
    <n v="2011"/>
    <n v="2011"/>
    <n v="19947312"/>
    <n v="1"/>
    <x v="0"/>
    <s v="I"/>
    <n v="29"/>
    <n v="29"/>
    <n v="0"/>
    <n v="20"/>
  </r>
  <r>
    <x v="0"/>
    <x v="0"/>
    <s v="WA"/>
    <x v="3"/>
    <n v="2011"/>
    <n v="2011"/>
    <n v="15481925"/>
    <n v="1"/>
    <x v="0"/>
    <s v="I"/>
    <n v="28"/>
    <n v="28"/>
    <n v="0"/>
    <n v="19"/>
  </r>
  <r>
    <x v="0"/>
    <x v="1"/>
    <s v="WA"/>
    <x v="3"/>
    <n v="2011"/>
    <n v="2011"/>
    <n v="15410298"/>
    <n v="2"/>
    <x v="1"/>
    <s v="I"/>
    <n v="63"/>
    <n v="31.5"/>
    <n v="0"/>
    <n v="5"/>
  </r>
  <r>
    <x v="0"/>
    <x v="0"/>
    <s v="WA"/>
    <x v="3"/>
    <n v="2011"/>
    <n v="2011"/>
    <n v="14881423"/>
    <n v="2"/>
    <x v="0"/>
    <s v="I"/>
    <n v="36"/>
    <n v="18"/>
    <n v="0"/>
    <n v="140"/>
  </r>
  <r>
    <x v="0"/>
    <x v="0"/>
    <s v="WA"/>
    <x v="3"/>
    <n v="2011"/>
    <n v="2011"/>
    <n v="19877821"/>
    <n v="1"/>
    <x v="0"/>
    <s v="I"/>
    <n v="25"/>
    <n v="25"/>
    <n v="0"/>
    <n v="184"/>
  </r>
  <r>
    <x v="0"/>
    <x v="0"/>
    <s v="WA"/>
    <x v="3"/>
    <n v="2011"/>
    <n v="2011"/>
    <n v="14561222"/>
    <n v="1"/>
    <x v="0"/>
    <s v="I"/>
    <n v="0"/>
    <n v="0"/>
    <n v="0"/>
    <n v="158"/>
  </r>
  <r>
    <x v="0"/>
    <x v="0"/>
    <s v="WA"/>
    <x v="3"/>
    <n v="2011"/>
    <n v="2011"/>
    <n v="14420351"/>
    <n v="1"/>
    <x v="0"/>
    <s v="I"/>
    <n v="0"/>
    <n v="0"/>
    <n v="0"/>
    <n v="3"/>
  </r>
  <r>
    <x v="0"/>
    <x v="0"/>
    <s v="WA"/>
    <x v="3"/>
    <n v="2011"/>
    <n v="2011"/>
    <n v="19873077"/>
    <n v="1"/>
    <x v="0"/>
    <s v="I"/>
    <n v="29"/>
    <n v="29"/>
    <n v="0"/>
    <n v="789"/>
  </r>
  <r>
    <x v="0"/>
    <x v="0"/>
    <s v="WA"/>
    <x v="3"/>
    <n v="2011"/>
    <n v="2011"/>
    <n v="19647721"/>
    <n v="1"/>
    <x v="0"/>
    <s v="I"/>
    <n v="29"/>
    <n v="29"/>
    <n v="0"/>
    <n v="983"/>
  </r>
  <r>
    <x v="0"/>
    <x v="0"/>
    <s v="WA"/>
    <x v="3"/>
    <n v="2011"/>
    <n v="2011"/>
    <n v="19664032"/>
    <n v="1"/>
    <x v="0"/>
    <s v="I"/>
    <n v="29"/>
    <n v="29"/>
    <n v="0"/>
    <n v="630"/>
  </r>
  <r>
    <x v="0"/>
    <x v="0"/>
    <s v="WA"/>
    <x v="3"/>
    <n v="2011"/>
    <n v="2011"/>
    <n v="14139802"/>
    <n v="1"/>
    <x v="0"/>
    <s v="I"/>
    <n v="0"/>
    <n v="0"/>
    <n v="0"/>
    <n v="400"/>
  </r>
  <r>
    <x v="0"/>
    <x v="0"/>
    <s v="WA"/>
    <x v="3"/>
    <n v="2011"/>
    <n v="2011"/>
    <n v="14079062"/>
    <n v="1"/>
    <x v="0"/>
    <s v="I"/>
    <n v="5"/>
    <n v="5"/>
    <n v="0"/>
    <n v="150"/>
  </r>
  <r>
    <x v="0"/>
    <x v="1"/>
    <s v="WA"/>
    <x v="3"/>
    <n v="2011"/>
    <n v="2011"/>
    <n v="19728879"/>
    <n v="1"/>
    <x v="1"/>
    <s v="I"/>
    <n v="0"/>
    <n v="0"/>
    <n v="0"/>
    <n v="7"/>
  </r>
  <r>
    <x v="0"/>
    <x v="0"/>
    <s v="WA"/>
    <x v="3"/>
    <n v="2011"/>
    <n v="2011"/>
    <n v="19359251"/>
    <n v="1"/>
    <x v="0"/>
    <s v="I"/>
    <n v="11"/>
    <n v="11"/>
    <n v="0"/>
    <n v="1"/>
  </r>
  <r>
    <x v="0"/>
    <x v="1"/>
    <s v="WA"/>
    <x v="3"/>
    <n v="2011"/>
    <n v="2011"/>
    <n v="500044205"/>
    <n v="1"/>
    <x v="1"/>
    <s v="I"/>
    <n v="3"/>
    <n v="3"/>
    <n v="0"/>
    <n v="3"/>
  </r>
  <r>
    <x v="0"/>
    <x v="0"/>
    <s v="WA"/>
    <x v="3"/>
    <n v="2011"/>
    <n v="2011"/>
    <n v="19376894"/>
    <n v="1"/>
    <x v="0"/>
    <s v="I"/>
    <n v="0"/>
    <n v="0"/>
    <n v="0"/>
    <n v="190"/>
  </r>
  <r>
    <x v="1"/>
    <x v="0"/>
    <s v="WA"/>
    <x v="3"/>
    <n v="2011"/>
    <n v="2011"/>
    <n v="500173283"/>
    <n v="2"/>
    <x v="0"/>
    <s v="I"/>
    <n v="62"/>
    <n v="31"/>
    <n v="0"/>
    <n v="12"/>
  </r>
  <r>
    <x v="0"/>
    <x v="0"/>
    <s v="WA"/>
    <x v="3"/>
    <n v="2011"/>
    <n v="2011"/>
    <n v="18812240"/>
    <n v="1"/>
    <x v="0"/>
    <s v="I"/>
    <n v="28"/>
    <n v="28"/>
    <n v="0"/>
    <n v="163"/>
  </r>
  <r>
    <x v="0"/>
    <x v="1"/>
    <s v="WA"/>
    <x v="3"/>
    <n v="2011"/>
    <n v="2011"/>
    <n v="18266028"/>
    <n v="1"/>
    <x v="1"/>
    <s v="I"/>
    <n v="32"/>
    <n v="32"/>
    <n v="0"/>
    <n v="1"/>
  </r>
  <r>
    <x v="0"/>
    <x v="0"/>
    <s v="WA"/>
    <x v="3"/>
    <n v="2011"/>
    <n v="2011"/>
    <n v="18693254"/>
    <n v="1"/>
    <x v="0"/>
    <s v="I"/>
    <n v="5"/>
    <n v="5"/>
    <n v="0"/>
    <n v="40"/>
  </r>
  <r>
    <x v="0"/>
    <x v="0"/>
    <s v="WA"/>
    <x v="3"/>
    <n v="2011"/>
    <n v="2011"/>
    <n v="18072086"/>
    <n v="1"/>
    <x v="0"/>
    <s v="I"/>
    <n v="9"/>
    <n v="9"/>
    <n v="0"/>
    <n v="190"/>
  </r>
  <r>
    <x v="0"/>
    <x v="1"/>
    <s v="WA"/>
    <x v="3"/>
    <n v="2011"/>
    <n v="2011"/>
    <n v="17677794"/>
    <n v="1"/>
    <x v="1"/>
    <s v="I"/>
    <n v="13"/>
    <n v="13"/>
    <n v="0"/>
    <n v="13"/>
  </r>
  <r>
    <x v="0"/>
    <x v="1"/>
    <s v="WA"/>
    <x v="3"/>
    <n v="2011"/>
    <n v="2011"/>
    <n v="17715741"/>
    <n v="2"/>
    <x v="1"/>
    <s v="I"/>
    <n v="135"/>
    <n v="67.5"/>
    <n v="0"/>
    <n v="19"/>
  </r>
  <r>
    <x v="0"/>
    <x v="0"/>
    <s v="WA"/>
    <x v="3"/>
    <n v="2011"/>
    <n v="2011"/>
    <n v="17715743"/>
    <n v="1"/>
    <x v="0"/>
    <s v="I"/>
    <n v="104"/>
    <n v="104"/>
    <n v="0"/>
    <n v="110"/>
  </r>
  <r>
    <x v="0"/>
    <x v="1"/>
    <s v="WA"/>
    <x v="3"/>
    <n v="2011"/>
    <n v="2011"/>
    <n v="18101213"/>
    <n v="2"/>
    <x v="1"/>
    <s v="I"/>
    <n v="62"/>
    <n v="31"/>
    <n v="0"/>
    <n v="15"/>
  </r>
  <r>
    <x v="0"/>
    <x v="0"/>
    <s v="WA"/>
    <x v="3"/>
    <n v="2011"/>
    <n v="2011"/>
    <n v="17411941"/>
    <n v="1"/>
    <x v="0"/>
    <s v="I"/>
    <n v="10"/>
    <n v="10"/>
    <n v="0"/>
    <n v="980"/>
  </r>
  <r>
    <x v="0"/>
    <x v="0"/>
    <s v="WA"/>
    <x v="3"/>
    <n v="2011"/>
    <n v="2011"/>
    <n v="15738517"/>
    <n v="1"/>
    <x v="2"/>
    <s v="I"/>
    <n v="1"/>
    <n v="1"/>
    <n v="0"/>
    <n v="99723"/>
  </r>
  <r>
    <x v="0"/>
    <x v="0"/>
    <s v="WA"/>
    <x v="3"/>
    <n v="2011"/>
    <n v="2011"/>
    <n v="16322960"/>
    <n v="2"/>
    <x v="0"/>
    <s v="I"/>
    <n v="62"/>
    <n v="31"/>
    <n v="0"/>
    <n v="140"/>
  </r>
  <r>
    <x v="0"/>
    <x v="0"/>
    <s v="WA"/>
    <x v="3"/>
    <n v="2011"/>
    <n v="2011"/>
    <n v="16237645"/>
    <n v="1"/>
    <x v="0"/>
    <s v="I"/>
    <n v="14"/>
    <n v="14"/>
    <n v="0"/>
    <n v="542"/>
  </r>
  <r>
    <x v="0"/>
    <x v="0"/>
    <s v="WA"/>
    <x v="3"/>
    <n v="2011"/>
    <n v="2011"/>
    <n v="16610142"/>
    <n v="2"/>
    <x v="0"/>
    <s v="I"/>
    <n v="43"/>
    <n v="21.5"/>
    <n v="0"/>
    <n v="340"/>
  </r>
  <r>
    <x v="1"/>
    <x v="0"/>
    <s v="WA"/>
    <x v="3"/>
    <n v="2011"/>
    <n v="2011"/>
    <n v="500261352"/>
    <n v="1"/>
    <x v="0"/>
    <s v="I"/>
    <n v="0"/>
    <n v="0"/>
    <n v="0"/>
    <n v="81"/>
  </r>
  <r>
    <x v="0"/>
    <x v="1"/>
    <s v="WA"/>
    <x v="3"/>
    <n v="2011"/>
    <n v="2011"/>
    <n v="16285308"/>
    <n v="1"/>
    <x v="1"/>
    <s v="I"/>
    <n v="32"/>
    <n v="32"/>
    <n v="0"/>
    <n v="1"/>
  </r>
  <r>
    <x v="0"/>
    <x v="1"/>
    <s v="WA"/>
    <x v="3"/>
    <n v="2011"/>
    <n v="2011"/>
    <n v="500219619"/>
    <n v="2"/>
    <x v="1"/>
    <s v="I"/>
    <n v="63"/>
    <n v="31.5"/>
    <n v="0"/>
    <n v="2"/>
  </r>
  <r>
    <x v="0"/>
    <x v="0"/>
    <s v="WA"/>
    <x v="3"/>
    <n v="2011"/>
    <n v="2011"/>
    <n v="15394130"/>
    <n v="2"/>
    <x v="0"/>
    <s v="I"/>
    <n v="47"/>
    <n v="23.5"/>
    <n v="0"/>
    <n v="1710"/>
  </r>
  <r>
    <x v="0"/>
    <x v="0"/>
    <s v="WA"/>
    <x v="3"/>
    <n v="2011"/>
    <n v="2011"/>
    <n v="500202465"/>
    <n v="1"/>
    <x v="0"/>
    <s v="I"/>
    <n v="14"/>
    <n v="14"/>
    <n v="0"/>
    <n v="395"/>
  </r>
  <r>
    <x v="0"/>
    <x v="0"/>
    <s v="WA"/>
    <x v="3"/>
    <n v="2011"/>
    <n v="2011"/>
    <n v="14607877"/>
    <n v="2"/>
    <x v="0"/>
    <s v="I"/>
    <n v="91"/>
    <n v="45.5"/>
    <n v="0"/>
    <n v="3150"/>
  </r>
  <r>
    <x v="0"/>
    <x v="0"/>
    <s v="WA"/>
    <x v="3"/>
    <n v="2011"/>
    <n v="2011"/>
    <n v="14812269"/>
    <n v="1"/>
    <x v="0"/>
    <s v="I"/>
    <n v="14"/>
    <n v="14"/>
    <n v="0"/>
    <n v="10"/>
  </r>
  <r>
    <x v="0"/>
    <x v="0"/>
    <s v="WA"/>
    <x v="3"/>
    <n v="2011"/>
    <n v="2011"/>
    <n v="500177284"/>
    <n v="2"/>
    <x v="0"/>
    <s v="I"/>
    <n v="52"/>
    <n v="26"/>
    <n v="0"/>
    <n v="177"/>
  </r>
  <r>
    <x v="0"/>
    <x v="0"/>
    <s v="WA"/>
    <x v="3"/>
    <n v="2011"/>
    <n v="2011"/>
    <n v="14142468"/>
    <n v="2"/>
    <x v="0"/>
    <s v="I"/>
    <n v="63"/>
    <n v="31.5"/>
    <n v="0"/>
    <n v="120"/>
  </r>
  <r>
    <x v="0"/>
    <x v="0"/>
    <s v="WA"/>
    <x v="3"/>
    <n v="2011"/>
    <n v="2011"/>
    <n v="16766450"/>
    <n v="1"/>
    <x v="0"/>
    <s v="I"/>
    <n v="24"/>
    <n v="24"/>
    <n v="0"/>
    <n v="2"/>
  </r>
  <r>
    <x v="0"/>
    <x v="1"/>
    <s v="WA"/>
    <x v="3"/>
    <n v="2011"/>
    <n v="2011"/>
    <n v="19308818"/>
    <n v="1"/>
    <x v="1"/>
    <s v="I"/>
    <n v="31"/>
    <n v="31"/>
    <n v="0"/>
    <n v="1"/>
  </r>
  <r>
    <x v="0"/>
    <x v="0"/>
    <s v="WA"/>
    <x v="3"/>
    <n v="2011"/>
    <n v="2011"/>
    <n v="19404013"/>
    <n v="1"/>
    <x v="0"/>
    <s v="I"/>
    <n v="0"/>
    <n v="0"/>
    <n v="0"/>
    <n v="80"/>
  </r>
  <r>
    <x v="0"/>
    <x v="0"/>
    <s v="WA"/>
    <x v="3"/>
    <n v="2011"/>
    <n v="2011"/>
    <n v="19404143"/>
    <n v="1"/>
    <x v="0"/>
    <s v="I"/>
    <n v="1"/>
    <n v="1"/>
    <n v="0"/>
    <n v="10"/>
  </r>
  <r>
    <x v="0"/>
    <x v="0"/>
    <s v="WA"/>
    <x v="3"/>
    <n v="2011"/>
    <n v="2011"/>
    <n v="19863995"/>
    <n v="1"/>
    <x v="0"/>
    <s v="I"/>
    <n v="6"/>
    <n v="6"/>
    <n v="0"/>
    <n v="193"/>
  </r>
  <r>
    <x v="0"/>
    <x v="1"/>
    <s v="WA"/>
    <x v="3"/>
    <n v="2011"/>
    <n v="2011"/>
    <n v="500048082"/>
    <n v="1"/>
    <x v="1"/>
    <s v="I"/>
    <n v="7"/>
    <n v="7"/>
    <n v="0"/>
    <n v="45"/>
  </r>
  <r>
    <x v="0"/>
    <x v="0"/>
    <s v="WA"/>
    <x v="3"/>
    <n v="2011"/>
    <n v="2011"/>
    <n v="19892714"/>
    <n v="1"/>
    <x v="0"/>
    <s v="I"/>
    <n v="17"/>
    <n v="17"/>
    <n v="0"/>
    <n v="1670"/>
  </r>
  <r>
    <x v="0"/>
    <x v="0"/>
    <s v="WA"/>
    <x v="3"/>
    <n v="2011"/>
    <n v="2011"/>
    <n v="500278059"/>
    <n v="1"/>
    <x v="0"/>
    <s v="I"/>
    <n v="30"/>
    <n v="30"/>
    <n v="0"/>
    <n v="2"/>
  </r>
  <r>
    <x v="0"/>
    <x v="1"/>
    <s v="WA"/>
    <x v="3"/>
    <n v="2011"/>
    <n v="2011"/>
    <n v="17439374"/>
    <n v="1"/>
    <x v="1"/>
    <s v="I"/>
    <n v="34"/>
    <n v="34"/>
    <n v="0"/>
    <n v="9"/>
  </r>
  <r>
    <x v="0"/>
    <x v="0"/>
    <s v="WA"/>
    <x v="3"/>
    <n v="2011"/>
    <n v="2011"/>
    <n v="16188707"/>
    <n v="1"/>
    <x v="0"/>
    <s v="I"/>
    <n v="29"/>
    <n v="29"/>
    <n v="0"/>
    <n v="580"/>
  </r>
  <r>
    <x v="0"/>
    <x v="1"/>
    <s v="WA"/>
    <x v="3"/>
    <n v="2011"/>
    <n v="2011"/>
    <n v="446353182"/>
    <n v="1"/>
    <x v="1"/>
    <s v="I"/>
    <n v="33"/>
    <n v="33"/>
    <n v="0"/>
    <n v="6"/>
  </r>
  <r>
    <x v="1"/>
    <x v="0"/>
    <s v="WA"/>
    <x v="3"/>
    <n v="2011"/>
    <n v="2012"/>
    <n v="500280079"/>
    <n v="4"/>
    <x v="2"/>
    <s v="I"/>
    <n v="121"/>
    <n v="30.25"/>
    <n v="0"/>
    <n v="182565"/>
  </r>
  <r>
    <x v="0"/>
    <x v="0"/>
    <s v="WA"/>
    <x v="3"/>
    <n v="2011"/>
    <n v="2011"/>
    <n v="15656339"/>
    <n v="1"/>
    <x v="0"/>
    <s v="I"/>
    <n v="3"/>
    <n v="3"/>
    <n v="0"/>
    <n v="80"/>
  </r>
  <r>
    <x v="0"/>
    <x v="0"/>
    <s v="WA"/>
    <x v="3"/>
    <n v="2011"/>
    <n v="2011"/>
    <n v="16006075"/>
    <n v="1"/>
    <x v="0"/>
    <s v="I"/>
    <n v="25"/>
    <n v="25"/>
    <n v="0"/>
    <n v="13"/>
  </r>
  <r>
    <x v="0"/>
    <x v="1"/>
    <s v="WA"/>
    <x v="3"/>
    <n v="2011"/>
    <n v="2011"/>
    <n v="500253743"/>
    <n v="1"/>
    <x v="1"/>
    <s v="I"/>
    <n v="30"/>
    <n v="30"/>
    <n v="0"/>
    <n v="1"/>
  </r>
  <r>
    <x v="0"/>
    <x v="0"/>
    <s v="WA"/>
    <x v="3"/>
    <n v="2011"/>
    <n v="2011"/>
    <n v="14962367"/>
    <n v="1"/>
    <x v="0"/>
    <s v="I"/>
    <n v="30"/>
    <n v="30"/>
    <n v="0"/>
    <n v="80"/>
  </r>
  <r>
    <x v="0"/>
    <x v="0"/>
    <s v="WA"/>
    <x v="3"/>
    <n v="2011"/>
    <n v="2011"/>
    <n v="14913534"/>
    <n v="1"/>
    <x v="0"/>
    <s v="I"/>
    <n v="0"/>
    <n v="0"/>
    <n v="0"/>
    <n v="31"/>
  </r>
  <r>
    <x v="1"/>
    <x v="1"/>
    <s v="WA"/>
    <x v="3"/>
    <n v="2011"/>
    <n v="2011"/>
    <n v="358387275"/>
    <n v="1"/>
    <x v="1"/>
    <s v="I"/>
    <n v="12"/>
    <n v="12"/>
    <n v="0"/>
    <n v="1"/>
  </r>
  <r>
    <x v="0"/>
    <x v="0"/>
    <s v="WA"/>
    <x v="3"/>
    <n v="2011"/>
    <n v="2011"/>
    <n v="370656058"/>
    <n v="1"/>
    <x v="0"/>
    <s v="I"/>
    <n v="13"/>
    <n v="13"/>
    <n v="0"/>
    <n v="1560"/>
  </r>
  <r>
    <x v="0"/>
    <x v="1"/>
    <s v="WA"/>
    <x v="4"/>
    <n v="2012"/>
    <n v="2012"/>
    <n v="18652835"/>
    <n v="1"/>
    <x v="1"/>
    <s v="I"/>
    <n v="30"/>
    <n v="30"/>
    <n v="0"/>
    <n v="8"/>
  </r>
  <r>
    <x v="0"/>
    <x v="0"/>
    <s v="WA"/>
    <x v="4"/>
    <n v="2012"/>
    <n v="2012"/>
    <n v="500230077"/>
    <n v="1"/>
    <x v="0"/>
    <s v="I"/>
    <n v="0"/>
    <n v="0"/>
    <n v="0"/>
    <n v="52"/>
  </r>
  <r>
    <x v="0"/>
    <x v="1"/>
    <s v="WA"/>
    <x v="4"/>
    <n v="2012"/>
    <n v="2012"/>
    <n v="410313624"/>
    <n v="1"/>
    <x v="1"/>
    <s v="I"/>
    <n v="29"/>
    <n v="29"/>
    <n v="0"/>
    <n v="17"/>
  </r>
  <r>
    <x v="0"/>
    <x v="1"/>
    <s v="WA"/>
    <x v="4"/>
    <n v="2012"/>
    <n v="2012"/>
    <n v="500067229"/>
    <n v="1"/>
    <x v="1"/>
    <s v="I"/>
    <n v="5"/>
    <n v="5"/>
    <n v="0"/>
    <n v="4"/>
  </r>
  <r>
    <x v="0"/>
    <x v="0"/>
    <s v="WA"/>
    <x v="4"/>
    <n v="2012"/>
    <n v="2012"/>
    <n v="415497642"/>
    <n v="1"/>
    <x v="0"/>
    <s v="I"/>
    <n v="4"/>
    <n v="4"/>
    <n v="0"/>
    <n v="48"/>
  </r>
  <r>
    <x v="0"/>
    <x v="0"/>
    <s v="WA"/>
    <x v="4"/>
    <n v="2012"/>
    <n v="2012"/>
    <n v="16122509"/>
    <n v="1"/>
    <x v="0"/>
    <s v="I"/>
    <n v="15"/>
    <n v="15"/>
    <n v="0"/>
    <n v="19"/>
  </r>
  <r>
    <x v="0"/>
    <x v="1"/>
    <s v="WA"/>
    <x v="3"/>
    <n v="2012"/>
    <n v="2012"/>
    <n v="500132749"/>
    <n v="1"/>
    <x v="1"/>
    <s v="I"/>
    <n v="8"/>
    <n v="8"/>
    <n v="0"/>
    <n v="1"/>
  </r>
  <r>
    <x v="0"/>
    <x v="0"/>
    <s v="WA"/>
    <x v="4"/>
    <n v="2012"/>
    <n v="2012"/>
    <n v="18120363"/>
    <n v="1"/>
    <x v="0"/>
    <s v="I"/>
    <n v="30"/>
    <n v="30"/>
    <n v="0"/>
    <n v="10"/>
  </r>
  <r>
    <x v="0"/>
    <x v="0"/>
    <s v="WA"/>
    <x v="4"/>
    <n v="2012"/>
    <n v="2012"/>
    <n v="19022770"/>
    <n v="2"/>
    <x v="0"/>
    <s v="I"/>
    <n v="47"/>
    <n v="23.5"/>
    <n v="0"/>
    <n v="104"/>
  </r>
  <r>
    <x v="0"/>
    <x v="1"/>
    <s v="WA"/>
    <x v="4"/>
    <n v="2012"/>
    <n v="2012"/>
    <n v="500112449"/>
    <n v="1"/>
    <x v="1"/>
    <s v="I"/>
    <n v="8"/>
    <n v="8"/>
    <n v="0"/>
    <n v="2"/>
  </r>
  <r>
    <x v="1"/>
    <x v="0"/>
    <s v="WA"/>
    <x v="4"/>
    <n v="2012"/>
    <n v="2012"/>
    <n v="500173283"/>
    <n v="1"/>
    <x v="0"/>
    <s v="I"/>
    <n v="30"/>
    <n v="30"/>
    <n v="0"/>
    <n v="36"/>
  </r>
  <r>
    <x v="0"/>
    <x v="1"/>
    <s v="WA"/>
    <x v="4"/>
    <n v="2012"/>
    <n v="2012"/>
    <n v="19393440"/>
    <n v="2"/>
    <x v="1"/>
    <s v="I"/>
    <n v="30"/>
    <n v="15"/>
    <n v="0"/>
    <n v="144"/>
  </r>
  <r>
    <x v="0"/>
    <x v="0"/>
    <s v="WA"/>
    <x v="4"/>
    <n v="2012"/>
    <n v="2012"/>
    <n v="18629629"/>
    <n v="2"/>
    <x v="0"/>
    <s v="I"/>
    <n v="50"/>
    <n v="25"/>
    <n v="0"/>
    <n v="750"/>
  </r>
  <r>
    <x v="0"/>
    <x v="1"/>
    <s v="WA"/>
    <x v="4"/>
    <n v="2012"/>
    <n v="2012"/>
    <n v="500077510"/>
    <n v="1"/>
    <x v="1"/>
    <s v="I"/>
    <n v="35"/>
    <n v="35"/>
    <n v="0"/>
    <n v="20"/>
  </r>
  <r>
    <x v="0"/>
    <x v="0"/>
    <s v="WA"/>
    <x v="4"/>
    <n v="2012"/>
    <n v="2012"/>
    <n v="500107252"/>
    <n v="1"/>
    <x v="0"/>
    <s v="I"/>
    <n v="1"/>
    <n v="1"/>
    <n v="0"/>
    <n v="10"/>
  </r>
  <r>
    <x v="1"/>
    <x v="0"/>
    <s v="WA"/>
    <x v="4"/>
    <n v="2012"/>
    <n v="2012"/>
    <n v="500051954"/>
    <n v="11"/>
    <x v="2"/>
    <s v="I"/>
    <n v="330"/>
    <n v="30"/>
    <n v="0"/>
    <n v="331440"/>
  </r>
  <r>
    <x v="0"/>
    <x v="0"/>
    <s v="WA"/>
    <x v="4"/>
    <n v="2012"/>
    <n v="2012"/>
    <n v="14766639"/>
    <n v="3"/>
    <x v="0"/>
    <s v="I"/>
    <n v="91"/>
    <n v="30.333333333333332"/>
    <n v="0"/>
    <n v="333"/>
  </r>
  <r>
    <x v="0"/>
    <x v="1"/>
    <s v="WA"/>
    <x v="4"/>
    <n v="2012"/>
    <n v="2012"/>
    <n v="16941064"/>
    <n v="1"/>
    <x v="1"/>
    <s v="I"/>
    <n v="30"/>
    <n v="30"/>
    <n v="0"/>
    <n v="75"/>
  </r>
  <r>
    <x v="0"/>
    <x v="0"/>
    <s v="WA"/>
    <x v="4"/>
    <n v="2012"/>
    <n v="2012"/>
    <n v="16647961"/>
    <n v="2"/>
    <x v="0"/>
    <s v="I"/>
    <n v="61"/>
    <n v="30.5"/>
    <n v="0"/>
    <n v="340"/>
  </r>
  <r>
    <x v="0"/>
    <x v="0"/>
    <s v="WA"/>
    <x v="4"/>
    <n v="2012"/>
    <n v="2012"/>
    <n v="16088291"/>
    <n v="2"/>
    <x v="0"/>
    <s v="I"/>
    <n v="62"/>
    <n v="31"/>
    <n v="0"/>
    <n v="110"/>
  </r>
  <r>
    <x v="0"/>
    <x v="1"/>
    <s v="WA"/>
    <x v="4"/>
    <n v="2012"/>
    <n v="2012"/>
    <n v="500245118"/>
    <n v="1"/>
    <x v="1"/>
    <s v="I"/>
    <n v="9"/>
    <n v="9"/>
    <n v="0"/>
    <n v="47"/>
  </r>
  <r>
    <x v="0"/>
    <x v="0"/>
    <s v="WA"/>
    <x v="4"/>
    <n v="2012"/>
    <n v="2012"/>
    <n v="500274914"/>
    <n v="8"/>
    <x v="0"/>
    <s v="I"/>
    <n v="244"/>
    <n v="30.5"/>
    <n v="0"/>
    <n v="48"/>
  </r>
  <r>
    <x v="0"/>
    <x v="0"/>
    <s v="WA"/>
    <x v="4"/>
    <n v="2012"/>
    <n v="2012"/>
    <n v="15070123"/>
    <n v="2"/>
    <x v="0"/>
    <s v="I"/>
    <n v="43"/>
    <n v="21.5"/>
    <n v="0"/>
    <n v="480"/>
  </r>
  <r>
    <x v="0"/>
    <x v="1"/>
    <s v="WA"/>
    <x v="4"/>
    <n v="2012"/>
    <n v="2012"/>
    <n v="19315355"/>
    <n v="2"/>
    <x v="1"/>
    <s v="I"/>
    <n v="61"/>
    <n v="30.5"/>
    <n v="0"/>
    <n v="11"/>
  </r>
  <r>
    <x v="0"/>
    <x v="0"/>
    <s v="WA"/>
    <x v="4"/>
    <n v="2012"/>
    <n v="2012"/>
    <n v="19323556"/>
    <n v="6"/>
    <x v="0"/>
    <s v="I"/>
    <n v="185"/>
    <n v="30.833333333333332"/>
    <n v="0"/>
    <n v="131"/>
  </r>
  <r>
    <x v="0"/>
    <x v="0"/>
    <s v="WA"/>
    <x v="4"/>
    <n v="2012"/>
    <n v="2012"/>
    <n v="370656058"/>
    <n v="1"/>
    <x v="0"/>
    <s v="I"/>
    <n v="28"/>
    <n v="28"/>
    <n v="0"/>
    <n v="1640"/>
  </r>
  <r>
    <x v="0"/>
    <x v="0"/>
    <s v="WA"/>
    <x v="4"/>
    <n v="2012"/>
    <n v="2012"/>
    <n v="19937593"/>
    <n v="4"/>
    <x v="0"/>
    <s v="I"/>
    <n v="118"/>
    <n v="29.5"/>
    <n v="0"/>
    <n v="210"/>
  </r>
  <r>
    <x v="0"/>
    <x v="0"/>
    <s v="WA"/>
    <x v="4"/>
    <n v="2012"/>
    <n v="2012"/>
    <n v="19986482"/>
    <n v="1"/>
    <x v="0"/>
    <s v="I"/>
    <n v="1"/>
    <n v="1"/>
    <n v="0"/>
    <n v="280"/>
  </r>
  <r>
    <x v="0"/>
    <x v="0"/>
    <s v="WA"/>
    <x v="4"/>
    <n v="2012"/>
    <n v="2012"/>
    <n v="19535587"/>
    <n v="5"/>
    <x v="0"/>
    <s v="I"/>
    <n v="152"/>
    <n v="30.4"/>
    <n v="0"/>
    <n v="310"/>
  </r>
  <r>
    <x v="0"/>
    <x v="0"/>
    <s v="WA"/>
    <x v="4"/>
    <n v="2012"/>
    <n v="2012"/>
    <n v="19664754"/>
    <n v="1"/>
    <x v="0"/>
    <s v="I"/>
    <n v="29"/>
    <n v="29"/>
    <n v="0"/>
    <n v="550"/>
  </r>
  <r>
    <x v="0"/>
    <x v="0"/>
    <s v="WA"/>
    <x v="4"/>
    <n v="2012"/>
    <n v="2012"/>
    <n v="500184366"/>
    <n v="5"/>
    <x v="0"/>
    <s v="I"/>
    <n v="123"/>
    <n v="24.6"/>
    <n v="0"/>
    <n v="274"/>
  </r>
  <r>
    <x v="0"/>
    <x v="0"/>
    <s v="WA"/>
    <x v="4"/>
    <n v="2012"/>
    <n v="2012"/>
    <n v="18617855"/>
    <n v="1"/>
    <x v="0"/>
    <s v="I"/>
    <n v="0"/>
    <n v="0"/>
    <n v="0"/>
    <n v="63"/>
  </r>
  <r>
    <x v="0"/>
    <x v="0"/>
    <s v="WA"/>
    <x v="4"/>
    <n v="2012"/>
    <n v="2012"/>
    <n v="19011410"/>
    <n v="1"/>
    <x v="0"/>
    <s v="I"/>
    <n v="0"/>
    <n v="0"/>
    <n v="0"/>
    <n v="181"/>
  </r>
  <r>
    <x v="0"/>
    <x v="1"/>
    <s v="WA"/>
    <x v="4"/>
    <n v="2012"/>
    <n v="2012"/>
    <n v="18724327"/>
    <n v="1"/>
    <x v="1"/>
    <s v="I"/>
    <n v="0"/>
    <n v="0"/>
    <n v="0"/>
    <n v="3"/>
  </r>
  <r>
    <x v="0"/>
    <x v="1"/>
    <s v="WA"/>
    <x v="4"/>
    <n v="2012"/>
    <n v="2012"/>
    <n v="365731214"/>
    <n v="1"/>
    <x v="1"/>
    <s v="I"/>
    <n v="17"/>
    <n v="17"/>
    <n v="0"/>
    <n v="6"/>
  </r>
  <r>
    <x v="0"/>
    <x v="0"/>
    <s v="WA"/>
    <x v="4"/>
    <n v="2012"/>
    <n v="2012"/>
    <n v="19020941"/>
    <n v="3"/>
    <x v="0"/>
    <s v="I"/>
    <n v="87"/>
    <n v="29"/>
    <n v="0"/>
    <n v="110"/>
  </r>
  <r>
    <x v="0"/>
    <x v="0"/>
    <s v="WA"/>
    <x v="4"/>
    <n v="2012"/>
    <n v="2012"/>
    <n v="19021255"/>
    <n v="1"/>
    <x v="0"/>
    <s v="I"/>
    <n v="0"/>
    <n v="0"/>
    <n v="0"/>
    <n v="710"/>
  </r>
  <r>
    <x v="0"/>
    <x v="0"/>
    <s v="WA"/>
    <x v="4"/>
    <n v="2012"/>
    <n v="2012"/>
    <n v="500192802"/>
    <n v="4"/>
    <x v="0"/>
    <s v="I"/>
    <n v="121"/>
    <n v="30.25"/>
    <n v="0"/>
    <n v="4"/>
  </r>
  <r>
    <x v="0"/>
    <x v="0"/>
    <s v="WA"/>
    <x v="4"/>
    <n v="2012"/>
    <n v="2012"/>
    <n v="18392344"/>
    <n v="1"/>
    <x v="0"/>
    <s v="I"/>
    <n v="0"/>
    <n v="0"/>
    <n v="0"/>
    <n v="10"/>
  </r>
  <r>
    <x v="0"/>
    <x v="1"/>
    <s v="WA"/>
    <x v="4"/>
    <n v="2012"/>
    <n v="2012"/>
    <n v="500231419"/>
    <n v="1"/>
    <x v="1"/>
    <s v="I"/>
    <n v="0"/>
    <n v="0"/>
    <n v="0"/>
    <n v="2"/>
  </r>
  <r>
    <x v="0"/>
    <x v="1"/>
    <s v="WA"/>
    <x v="4"/>
    <n v="2012"/>
    <n v="2012"/>
    <n v="500181534"/>
    <n v="1"/>
    <x v="1"/>
    <s v="I"/>
    <n v="26"/>
    <n v="26"/>
    <n v="0"/>
    <n v="67"/>
  </r>
  <r>
    <x v="0"/>
    <x v="0"/>
    <s v="WA"/>
    <x v="4"/>
    <n v="2012"/>
    <n v="2012"/>
    <n v="18008176"/>
    <n v="1"/>
    <x v="0"/>
    <s v="I"/>
    <n v="0"/>
    <n v="0"/>
    <n v="0"/>
    <n v="30"/>
  </r>
  <r>
    <x v="0"/>
    <x v="0"/>
    <s v="WA"/>
    <x v="4"/>
    <n v="2012"/>
    <n v="2012"/>
    <n v="15426742"/>
    <n v="1"/>
    <x v="0"/>
    <s v="I"/>
    <n v="1"/>
    <n v="1"/>
    <n v="0"/>
    <n v="1"/>
  </r>
  <r>
    <x v="0"/>
    <x v="1"/>
    <s v="WA"/>
    <x v="4"/>
    <n v="2012"/>
    <n v="2012"/>
    <n v="500271718"/>
    <n v="1"/>
    <x v="1"/>
    <s v="I"/>
    <n v="16"/>
    <n v="16"/>
    <n v="0"/>
    <n v="3"/>
  </r>
  <r>
    <x v="0"/>
    <x v="0"/>
    <s v="WA"/>
    <x v="4"/>
    <n v="2012"/>
    <n v="2012"/>
    <n v="18031421"/>
    <n v="2"/>
    <x v="0"/>
    <s v="I"/>
    <n v="43"/>
    <n v="21.5"/>
    <n v="0"/>
    <n v="110"/>
  </r>
  <r>
    <x v="0"/>
    <x v="1"/>
    <s v="WA"/>
    <x v="4"/>
    <n v="2012"/>
    <n v="2012"/>
    <n v="16888951"/>
    <n v="1"/>
    <x v="1"/>
    <s v="I"/>
    <n v="9"/>
    <n v="9"/>
    <n v="0"/>
    <n v="33"/>
  </r>
  <r>
    <x v="0"/>
    <x v="0"/>
    <s v="WA"/>
    <x v="4"/>
    <n v="2012"/>
    <n v="2012"/>
    <n v="16769896"/>
    <n v="1"/>
    <x v="0"/>
    <s v="I"/>
    <n v="4"/>
    <n v="4"/>
    <n v="0"/>
    <n v="110"/>
  </r>
  <r>
    <x v="1"/>
    <x v="0"/>
    <s v="WA"/>
    <x v="4"/>
    <n v="2012"/>
    <n v="2013"/>
    <n v="19962524"/>
    <n v="12"/>
    <x v="2"/>
    <s v="I"/>
    <n v="366"/>
    <n v="30.5"/>
    <n v="0"/>
    <n v="246084"/>
  </r>
  <r>
    <x v="0"/>
    <x v="0"/>
    <s v="WA"/>
    <x v="4"/>
    <n v="2012"/>
    <n v="2012"/>
    <n v="500277429"/>
    <n v="1"/>
    <x v="0"/>
    <s v="I"/>
    <n v="0"/>
    <n v="0"/>
    <n v="0"/>
    <n v="46"/>
  </r>
  <r>
    <x v="0"/>
    <x v="1"/>
    <s v="WA"/>
    <x v="4"/>
    <n v="2012"/>
    <n v="2012"/>
    <n v="15024083"/>
    <n v="1"/>
    <x v="1"/>
    <s v="I"/>
    <n v="18"/>
    <n v="18"/>
    <n v="0"/>
    <n v="4"/>
  </r>
  <r>
    <x v="0"/>
    <x v="0"/>
    <s v="WA"/>
    <x v="4"/>
    <n v="2012"/>
    <n v="2012"/>
    <n v="500036956"/>
    <n v="1"/>
    <x v="0"/>
    <s v="I"/>
    <n v="0"/>
    <n v="0"/>
    <n v="0"/>
    <n v="100"/>
  </r>
  <r>
    <x v="0"/>
    <x v="1"/>
    <s v="WA"/>
    <x v="4"/>
    <n v="2012"/>
    <n v="2012"/>
    <n v="15375570"/>
    <n v="1"/>
    <x v="1"/>
    <s v="I"/>
    <n v="0"/>
    <n v="0"/>
    <n v="0"/>
    <n v="44"/>
  </r>
  <r>
    <x v="0"/>
    <x v="0"/>
    <s v="WA"/>
    <x v="4"/>
    <n v="2012"/>
    <n v="2012"/>
    <n v="500060487"/>
    <n v="1"/>
    <x v="0"/>
    <s v="I"/>
    <n v="33"/>
    <n v="33"/>
    <n v="0"/>
    <n v="3"/>
  </r>
  <r>
    <x v="0"/>
    <x v="0"/>
    <s v="WA"/>
    <x v="4"/>
    <n v="2012"/>
    <n v="2012"/>
    <n v="15440168"/>
    <n v="1"/>
    <x v="0"/>
    <s v="I"/>
    <n v="15"/>
    <n v="15"/>
    <n v="0"/>
    <n v="79"/>
  </r>
  <r>
    <x v="0"/>
    <x v="0"/>
    <s v="WA"/>
    <x v="4"/>
    <n v="2012"/>
    <n v="2012"/>
    <n v="14640047"/>
    <n v="1"/>
    <x v="0"/>
    <s v="I"/>
    <n v="9"/>
    <n v="9"/>
    <n v="0"/>
    <n v="10"/>
  </r>
  <r>
    <x v="0"/>
    <x v="0"/>
    <s v="WA"/>
    <x v="4"/>
    <n v="2012"/>
    <n v="2012"/>
    <n v="14906619"/>
    <n v="1"/>
    <x v="0"/>
    <s v="I"/>
    <n v="8"/>
    <n v="8"/>
    <n v="0"/>
    <n v="1160"/>
  </r>
  <r>
    <x v="0"/>
    <x v="0"/>
    <s v="WA"/>
    <x v="4"/>
    <n v="2012"/>
    <n v="2012"/>
    <n v="14815462"/>
    <n v="1"/>
    <x v="0"/>
    <s v="I"/>
    <n v="8"/>
    <n v="8"/>
    <n v="0"/>
    <n v="360"/>
  </r>
  <r>
    <x v="0"/>
    <x v="0"/>
    <s v="WA"/>
    <x v="4"/>
    <n v="2012"/>
    <n v="2012"/>
    <n v="14366986"/>
    <n v="1"/>
    <x v="0"/>
    <s v="I"/>
    <n v="2"/>
    <n v="2"/>
    <n v="0"/>
    <n v="950"/>
  </r>
  <r>
    <x v="1"/>
    <x v="0"/>
    <s v="WA"/>
    <x v="4"/>
    <n v="2012"/>
    <n v="2012"/>
    <n v="19880960"/>
    <n v="1"/>
    <x v="0"/>
    <s v="I"/>
    <n v="2"/>
    <n v="2"/>
    <n v="0"/>
    <n v="3"/>
  </r>
  <r>
    <x v="0"/>
    <x v="0"/>
    <s v="WA"/>
    <x v="4"/>
    <n v="2012"/>
    <n v="2012"/>
    <n v="18368577"/>
    <n v="4"/>
    <x v="0"/>
    <s v="I"/>
    <n v="125"/>
    <n v="31.25"/>
    <n v="0"/>
    <n v="490"/>
  </r>
  <r>
    <x v="0"/>
    <x v="1"/>
    <s v="WA"/>
    <x v="4"/>
    <n v="2012"/>
    <n v="2012"/>
    <n v="500210984"/>
    <n v="1"/>
    <x v="1"/>
    <s v="I"/>
    <n v="14"/>
    <n v="14"/>
    <n v="0"/>
    <n v="22"/>
  </r>
  <r>
    <x v="0"/>
    <x v="0"/>
    <s v="WA"/>
    <x v="4"/>
    <n v="2012"/>
    <n v="2012"/>
    <n v="19698532"/>
    <n v="2"/>
    <x v="0"/>
    <s v="I"/>
    <n v="39"/>
    <n v="19.5"/>
    <n v="0"/>
    <n v="200"/>
  </r>
  <r>
    <x v="0"/>
    <x v="1"/>
    <s v="WA"/>
    <x v="4"/>
    <n v="2012"/>
    <n v="2012"/>
    <n v="500006820"/>
    <n v="1"/>
    <x v="1"/>
    <s v="I"/>
    <n v="35"/>
    <n v="35"/>
    <n v="0"/>
    <n v="24"/>
  </r>
  <r>
    <x v="0"/>
    <x v="1"/>
    <s v="WA"/>
    <x v="4"/>
    <n v="2012"/>
    <n v="2012"/>
    <n v="386467211"/>
    <n v="1"/>
    <x v="1"/>
    <s v="I"/>
    <n v="5"/>
    <n v="5"/>
    <n v="0"/>
    <n v="14"/>
  </r>
  <r>
    <x v="0"/>
    <x v="1"/>
    <s v="WA"/>
    <x v="4"/>
    <n v="2012"/>
    <n v="2012"/>
    <n v="18096055"/>
    <n v="1"/>
    <x v="1"/>
    <s v="I"/>
    <n v="19"/>
    <n v="19"/>
    <n v="0"/>
    <n v="43"/>
  </r>
  <r>
    <x v="0"/>
    <x v="0"/>
    <s v="WA"/>
    <x v="4"/>
    <n v="2012"/>
    <n v="2012"/>
    <n v="18300604"/>
    <n v="1"/>
    <x v="0"/>
    <s v="I"/>
    <n v="0"/>
    <n v="0"/>
    <n v="0"/>
    <n v="225"/>
  </r>
  <r>
    <x v="0"/>
    <x v="0"/>
    <s v="WA"/>
    <x v="4"/>
    <n v="2012"/>
    <n v="2012"/>
    <n v="19023568"/>
    <n v="2"/>
    <x v="0"/>
    <s v="I"/>
    <n v="30"/>
    <n v="15"/>
    <n v="0"/>
    <n v="904"/>
  </r>
  <r>
    <x v="0"/>
    <x v="1"/>
    <s v="WA"/>
    <x v="4"/>
    <n v="2012"/>
    <n v="2012"/>
    <n v="18627987"/>
    <n v="1"/>
    <x v="1"/>
    <s v="I"/>
    <n v="17"/>
    <n v="17"/>
    <n v="0"/>
    <n v="12"/>
  </r>
  <r>
    <x v="0"/>
    <x v="0"/>
    <s v="WA"/>
    <x v="4"/>
    <n v="2012"/>
    <n v="2012"/>
    <n v="16746959"/>
    <n v="1"/>
    <x v="0"/>
    <s v="I"/>
    <n v="7"/>
    <n v="7"/>
    <n v="0"/>
    <n v="325"/>
  </r>
  <r>
    <x v="0"/>
    <x v="0"/>
    <s v="WA"/>
    <x v="4"/>
    <n v="2012"/>
    <n v="2012"/>
    <n v="17151037"/>
    <n v="1"/>
    <x v="0"/>
    <s v="I"/>
    <n v="23"/>
    <n v="23"/>
    <n v="0"/>
    <n v="1"/>
  </r>
  <r>
    <x v="0"/>
    <x v="0"/>
    <s v="WA"/>
    <x v="4"/>
    <n v="2012"/>
    <n v="2012"/>
    <n v="17773930"/>
    <n v="2"/>
    <x v="0"/>
    <s v="I"/>
    <n v="45"/>
    <n v="22.5"/>
    <n v="0"/>
    <n v="690"/>
  </r>
  <r>
    <x v="0"/>
    <x v="1"/>
    <s v="WA"/>
    <x v="4"/>
    <n v="2012"/>
    <n v="2012"/>
    <n v="17509850"/>
    <n v="2"/>
    <x v="1"/>
    <s v="I"/>
    <n v="38"/>
    <n v="19"/>
    <n v="0"/>
    <n v="7"/>
  </r>
  <r>
    <x v="0"/>
    <x v="0"/>
    <s v="WA"/>
    <x v="4"/>
    <n v="2012"/>
    <n v="2012"/>
    <n v="500040427"/>
    <n v="3"/>
    <x v="0"/>
    <s v="I"/>
    <n v="87"/>
    <n v="29"/>
    <n v="0"/>
    <n v="58"/>
  </r>
  <r>
    <x v="0"/>
    <x v="0"/>
    <s v="WA"/>
    <x v="4"/>
    <n v="2012"/>
    <n v="2012"/>
    <n v="16599441"/>
    <n v="1"/>
    <x v="0"/>
    <s v="I"/>
    <n v="33"/>
    <n v="33"/>
    <n v="0"/>
    <n v="397"/>
  </r>
  <r>
    <x v="0"/>
    <x v="1"/>
    <s v="WA"/>
    <x v="4"/>
    <n v="2012"/>
    <n v="2012"/>
    <n v="15987993"/>
    <n v="1"/>
    <x v="1"/>
    <s v="I"/>
    <n v="14"/>
    <n v="14"/>
    <n v="0"/>
    <n v="51"/>
  </r>
  <r>
    <x v="0"/>
    <x v="1"/>
    <s v="WA"/>
    <x v="4"/>
    <n v="2012"/>
    <n v="2012"/>
    <n v="14609971"/>
    <n v="1"/>
    <x v="1"/>
    <s v="I"/>
    <n v="9"/>
    <n v="9"/>
    <n v="0"/>
    <n v="38"/>
  </r>
  <r>
    <x v="0"/>
    <x v="0"/>
    <s v="WA"/>
    <x v="4"/>
    <n v="2012"/>
    <n v="2012"/>
    <n v="14609973"/>
    <n v="1"/>
    <x v="0"/>
    <s v="I"/>
    <n v="9"/>
    <n v="9"/>
    <n v="0"/>
    <n v="50"/>
  </r>
  <r>
    <x v="0"/>
    <x v="0"/>
    <s v="WA"/>
    <x v="4"/>
    <n v="2012"/>
    <n v="2012"/>
    <n v="500240138"/>
    <n v="10"/>
    <x v="0"/>
    <s v="I"/>
    <n v="287"/>
    <n v="28.7"/>
    <n v="0"/>
    <n v="31"/>
  </r>
  <r>
    <x v="0"/>
    <x v="0"/>
    <s v="WA"/>
    <x v="4"/>
    <n v="2012"/>
    <n v="2012"/>
    <n v="389404848"/>
    <n v="1"/>
    <x v="0"/>
    <s v="I"/>
    <n v="20"/>
    <n v="20"/>
    <n v="0"/>
    <n v="320"/>
  </r>
  <r>
    <x v="0"/>
    <x v="1"/>
    <s v="WA"/>
    <x v="4"/>
    <n v="2012"/>
    <n v="2012"/>
    <n v="446351280"/>
    <n v="1"/>
    <x v="1"/>
    <s v="I"/>
    <n v="14"/>
    <n v="14"/>
    <n v="0"/>
    <n v="54"/>
  </r>
  <r>
    <x v="0"/>
    <x v="0"/>
    <s v="WA"/>
    <x v="4"/>
    <n v="2012"/>
    <n v="2012"/>
    <n v="15651577"/>
    <n v="1"/>
    <x v="0"/>
    <s v="I"/>
    <n v="0"/>
    <n v="0"/>
    <n v="0"/>
    <n v="130"/>
  </r>
  <r>
    <x v="0"/>
    <x v="1"/>
    <s v="WA"/>
    <x v="4"/>
    <n v="2012"/>
    <n v="2012"/>
    <n v="15984360"/>
    <n v="1"/>
    <x v="1"/>
    <s v="I"/>
    <n v="0"/>
    <n v="0"/>
    <n v="0"/>
    <n v="66"/>
  </r>
  <r>
    <x v="0"/>
    <x v="0"/>
    <s v="WA"/>
    <x v="4"/>
    <n v="2012"/>
    <n v="2012"/>
    <n v="14131145"/>
    <n v="1"/>
    <x v="0"/>
    <s v="I"/>
    <n v="32"/>
    <n v="32"/>
    <n v="0"/>
    <n v="808"/>
  </r>
  <r>
    <x v="0"/>
    <x v="1"/>
    <s v="WA"/>
    <x v="4"/>
    <n v="2012"/>
    <n v="2012"/>
    <n v="500021156"/>
    <n v="1"/>
    <x v="1"/>
    <s v="I"/>
    <n v="31"/>
    <n v="31"/>
    <n v="0"/>
    <n v="1"/>
  </r>
  <r>
    <x v="1"/>
    <x v="1"/>
    <s v="WA"/>
    <x v="4"/>
    <n v="2012"/>
    <n v="2012"/>
    <n v="411523223"/>
    <n v="2"/>
    <x v="1"/>
    <s v="I"/>
    <n v="65"/>
    <n v="32.5"/>
    <n v="0"/>
    <n v="5"/>
  </r>
  <r>
    <x v="0"/>
    <x v="0"/>
    <s v="WA"/>
    <x v="4"/>
    <n v="2012"/>
    <n v="2012"/>
    <n v="500034250"/>
    <n v="1"/>
    <x v="0"/>
    <s v="I"/>
    <n v="3"/>
    <n v="3"/>
    <n v="0"/>
    <n v="10"/>
  </r>
  <r>
    <x v="0"/>
    <x v="1"/>
    <s v="WA"/>
    <x v="4"/>
    <n v="2012"/>
    <n v="2012"/>
    <n v="18596713"/>
    <n v="4"/>
    <x v="1"/>
    <s v="I"/>
    <n v="125"/>
    <n v="31.25"/>
    <n v="0"/>
    <n v="49"/>
  </r>
  <r>
    <x v="0"/>
    <x v="1"/>
    <s v="WA"/>
    <x v="4"/>
    <n v="2012"/>
    <n v="2012"/>
    <n v="500187469"/>
    <n v="1"/>
    <x v="1"/>
    <s v="I"/>
    <n v="22"/>
    <n v="22"/>
    <n v="0"/>
    <n v="8"/>
  </r>
  <r>
    <x v="0"/>
    <x v="1"/>
    <s v="WA"/>
    <x v="4"/>
    <n v="2012"/>
    <n v="2012"/>
    <n v="421977641"/>
    <n v="2"/>
    <x v="1"/>
    <s v="I"/>
    <n v="69"/>
    <n v="34.5"/>
    <n v="0"/>
    <n v="72"/>
  </r>
  <r>
    <x v="0"/>
    <x v="0"/>
    <s v="WA"/>
    <x v="4"/>
    <n v="2012"/>
    <n v="2012"/>
    <n v="16226402"/>
    <n v="1"/>
    <x v="0"/>
    <s v="I"/>
    <n v="29"/>
    <n v="29"/>
    <n v="0"/>
    <n v="7"/>
  </r>
  <r>
    <x v="0"/>
    <x v="0"/>
    <s v="WA"/>
    <x v="4"/>
    <n v="2012"/>
    <n v="2012"/>
    <n v="500069443"/>
    <n v="1"/>
    <x v="0"/>
    <s v="I"/>
    <n v="10"/>
    <n v="10"/>
    <n v="0"/>
    <n v="308"/>
  </r>
  <r>
    <x v="0"/>
    <x v="0"/>
    <s v="WA"/>
    <x v="4"/>
    <n v="2012"/>
    <n v="2012"/>
    <n v="392342443"/>
    <n v="1"/>
    <x v="0"/>
    <s v="I"/>
    <n v="7"/>
    <n v="7"/>
    <n v="0"/>
    <n v="50"/>
  </r>
  <r>
    <x v="0"/>
    <x v="1"/>
    <s v="WA"/>
    <x v="4"/>
    <n v="2012"/>
    <n v="2012"/>
    <n v="500130225"/>
    <n v="3"/>
    <x v="1"/>
    <s v="I"/>
    <n v="95"/>
    <n v="31.666666666666668"/>
    <n v="0"/>
    <n v="18"/>
  </r>
  <r>
    <x v="0"/>
    <x v="0"/>
    <s v="WA"/>
    <x v="4"/>
    <n v="2012"/>
    <n v="2012"/>
    <n v="15451525"/>
    <n v="1"/>
    <x v="0"/>
    <s v="I"/>
    <n v="15"/>
    <n v="15"/>
    <n v="0"/>
    <n v="50"/>
  </r>
  <r>
    <x v="0"/>
    <x v="0"/>
    <s v="WA"/>
    <x v="4"/>
    <n v="2012"/>
    <n v="2012"/>
    <n v="500090353"/>
    <n v="1"/>
    <x v="0"/>
    <s v="I"/>
    <n v="0"/>
    <n v="0"/>
    <n v="0"/>
    <n v="9"/>
  </r>
  <r>
    <x v="0"/>
    <x v="0"/>
    <s v="WA"/>
    <x v="4"/>
    <n v="2012"/>
    <n v="2012"/>
    <n v="18051277"/>
    <n v="1"/>
    <x v="0"/>
    <s v="I"/>
    <n v="7"/>
    <n v="7"/>
    <n v="0"/>
    <n v="15"/>
  </r>
  <r>
    <x v="0"/>
    <x v="0"/>
    <s v="WA"/>
    <x v="4"/>
    <n v="2012"/>
    <n v="2012"/>
    <n v="19974131"/>
    <n v="5"/>
    <x v="0"/>
    <s v="I"/>
    <n v="126"/>
    <n v="25.2"/>
    <n v="0"/>
    <n v="510"/>
  </r>
  <r>
    <x v="0"/>
    <x v="0"/>
    <s v="WA"/>
    <x v="4"/>
    <n v="2012"/>
    <n v="2012"/>
    <n v="19673339"/>
    <n v="1"/>
    <x v="0"/>
    <s v="I"/>
    <n v="0"/>
    <n v="0"/>
    <n v="0"/>
    <n v="937"/>
  </r>
  <r>
    <x v="0"/>
    <x v="0"/>
    <s v="WA"/>
    <x v="4"/>
    <n v="2012"/>
    <n v="2012"/>
    <n v="19363955"/>
    <n v="2"/>
    <x v="0"/>
    <s v="I"/>
    <n v="50"/>
    <n v="25"/>
    <n v="0"/>
    <n v="295"/>
  </r>
  <r>
    <x v="0"/>
    <x v="0"/>
    <s v="WA"/>
    <x v="4"/>
    <n v="2012"/>
    <n v="2012"/>
    <n v="19326523"/>
    <n v="1"/>
    <x v="0"/>
    <s v="I"/>
    <n v="0"/>
    <n v="0"/>
    <n v="0"/>
    <n v="30"/>
  </r>
  <r>
    <x v="0"/>
    <x v="0"/>
    <s v="WA"/>
    <x v="4"/>
    <n v="2012"/>
    <n v="2012"/>
    <n v="19367267"/>
    <n v="1"/>
    <x v="0"/>
    <s v="I"/>
    <n v="13"/>
    <n v="13"/>
    <n v="0"/>
    <n v="746"/>
  </r>
  <r>
    <x v="0"/>
    <x v="0"/>
    <s v="WA"/>
    <x v="4"/>
    <n v="2012"/>
    <n v="2012"/>
    <n v="403228812"/>
    <n v="1"/>
    <x v="0"/>
    <s v="I"/>
    <n v="3"/>
    <n v="3"/>
    <n v="0"/>
    <n v="10"/>
  </r>
  <r>
    <x v="0"/>
    <x v="0"/>
    <s v="WA"/>
    <x v="4"/>
    <n v="2012"/>
    <n v="2012"/>
    <n v="19230925"/>
    <n v="1"/>
    <x v="0"/>
    <s v="I"/>
    <n v="4"/>
    <n v="4"/>
    <n v="0"/>
    <n v="220"/>
  </r>
  <r>
    <x v="0"/>
    <x v="0"/>
    <s v="WA"/>
    <x v="4"/>
    <n v="2012"/>
    <n v="2012"/>
    <n v="18955656"/>
    <n v="1"/>
    <x v="0"/>
    <s v="I"/>
    <n v="0"/>
    <n v="0"/>
    <n v="0"/>
    <n v="20"/>
  </r>
  <r>
    <x v="0"/>
    <x v="0"/>
    <s v="WA"/>
    <x v="4"/>
    <n v="2012"/>
    <n v="2012"/>
    <n v="18306268"/>
    <n v="2"/>
    <x v="0"/>
    <s v="I"/>
    <n v="44"/>
    <n v="22"/>
    <n v="0"/>
    <n v="460"/>
  </r>
  <r>
    <x v="0"/>
    <x v="1"/>
    <s v="WA"/>
    <x v="4"/>
    <n v="2012"/>
    <n v="2012"/>
    <n v="18563135"/>
    <n v="1"/>
    <x v="1"/>
    <s v="I"/>
    <n v="29"/>
    <n v="29"/>
    <n v="0"/>
    <n v="8"/>
  </r>
  <r>
    <x v="0"/>
    <x v="1"/>
    <s v="WA"/>
    <x v="4"/>
    <n v="2012"/>
    <n v="2012"/>
    <n v="17166072"/>
    <n v="1"/>
    <x v="1"/>
    <s v="I"/>
    <n v="27"/>
    <n v="27"/>
    <n v="0"/>
    <n v="6"/>
  </r>
  <r>
    <x v="0"/>
    <x v="0"/>
    <s v="WA"/>
    <x v="4"/>
    <n v="2012"/>
    <n v="2012"/>
    <n v="500215803"/>
    <n v="1"/>
    <x v="0"/>
    <s v="I"/>
    <n v="27"/>
    <n v="27"/>
    <n v="0"/>
    <n v="166"/>
  </r>
  <r>
    <x v="1"/>
    <x v="0"/>
    <s v="WA"/>
    <x v="4"/>
    <n v="2012"/>
    <n v="2012"/>
    <n v="500268315"/>
    <n v="1"/>
    <x v="0"/>
    <s v="I"/>
    <n v="31"/>
    <n v="31"/>
    <n v="0"/>
    <n v="1"/>
  </r>
  <r>
    <x v="0"/>
    <x v="0"/>
    <s v="WA"/>
    <x v="4"/>
    <n v="2012"/>
    <n v="2012"/>
    <n v="15880875"/>
    <n v="3"/>
    <x v="0"/>
    <s v="I"/>
    <n v="91"/>
    <n v="30.333333333333332"/>
    <n v="0"/>
    <n v="860"/>
  </r>
  <r>
    <x v="0"/>
    <x v="0"/>
    <s v="WA"/>
    <x v="4"/>
    <n v="2012"/>
    <n v="2012"/>
    <n v="15351269"/>
    <n v="6"/>
    <x v="0"/>
    <s v="I"/>
    <n v="182"/>
    <n v="30.333333333333332"/>
    <n v="0"/>
    <n v="730"/>
  </r>
  <r>
    <x v="0"/>
    <x v="0"/>
    <s v="WA"/>
    <x v="4"/>
    <n v="2012"/>
    <n v="2012"/>
    <n v="500163758"/>
    <n v="2"/>
    <x v="0"/>
    <s v="I"/>
    <n v="35"/>
    <n v="17.5"/>
    <n v="0"/>
    <n v="68"/>
  </r>
  <r>
    <x v="0"/>
    <x v="1"/>
    <s v="WA"/>
    <x v="4"/>
    <n v="2012"/>
    <n v="2012"/>
    <n v="446351405"/>
    <n v="1"/>
    <x v="1"/>
    <s v="I"/>
    <n v="33"/>
    <n v="33"/>
    <n v="0"/>
    <n v="1"/>
  </r>
  <r>
    <x v="1"/>
    <x v="1"/>
    <s v="WA"/>
    <x v="4"/>
    <n v="2012"/>
    <n v="2012"/>
    <n v="15399639"/>
    <n v="1"/>
    <x v="1"/>
    <s v="I"/>
    <n v="14"/>
    <n v="14"/>
    <n v="0"/>
    <n v="2"/>
  </r>
  <r>
    <x v="0"/>
    <x v="1"/>
    <s v="WA"/>
    <x v="4"/>
    <n v="2012"/>
    <n v="2012"/>
    <n v="500002400"/>
    <n v="3"/>
    <x v="1"/>
    <s v="I"/>
    <n v="94"/>
    <n v="31.333333333333332"/>
    <n v="0"/>
    <n v="11"/>
  </r>
  <r>
    <x v="0"/>
    <x v="0"/>
    <s v="WA"/>
    <x v="4"/>
    <n v="2012"/>
    <n v="2012"/>
    <n v="500158308"/>
    <n v="8"/>
    <x v="0"/>
    <s v="I"/>
    <n v="244"/>
    <n v="30.5"/>
    <n v="0"/>
    <n v="310"/>
  </r>
  <r>
    <x v="0"/>
    <x v="0"/>
    <s v="WA"/>
    <x v="4"/>
    <n v="2012"/>
    <n v="2012"/>
    <n v="15067686"/>
    <n v="2"/>
    <x v="0"/>
    <s v="I"/>
    <n v="50"/>
    <n v="25"/>
    <n v="0"/>
    <n v="80"/>
  </r>
  <r>
    <x v="0"/>
    <x v="0"/>
    <s v="WA"/>
    <x v="4"/>
    <n v="2012"/>
    <n v="2012"/>
    <n v="18961475"/>
    <n v="1"/>
    <x v="0"/>
    <s v="I"/>
    <n v="1"/>
    <n v="1"/>
    <n v="0"/>
    <n v="300"/>
  </r>
  <r>
    <x v="0"/>
    <x v="0"/>
    <s v="WA"/>
    <x v="4"/>
    <n v="2012"/>
    <n v="2012"/>
    <n v="500069775"/>
    <n v="1"/>
    <x v="0"/>
    <s v="I"/>
    <n v="16"/>
    <n v="16"/>
    <n v="0"/>
    <n v="116"/>
  </r>
  <r>
    <x v="0"/>
    <x v="1"/>
    <s v="WA"/>
    <x v="4"/>
    <n v="2012"/>
    <n v="2012"/>
    <n v="14684092"/>
    <n v="1"/>
    <x v="1"/>
    <s v="I"/>
    <n v="7"/>
    <n v="7"/>
    <n v="0"/>
    <n v="3"/>
  </r>
  <r>
    <x v="0"/>
    <x v="0"/>
    <s v="WA"/>
    <x v="4"/>
    <n v="2012"/>
    <n v="2012"/>
    <n v="17627841"/>
    <n v="1"/>
    <x v="0"/>
    <s v="I"/>
    <n v="0"/>
    <n v="0"/>
    <n v="0"/>
    <n v="14"/>
  </r>
  <r>
    <x v="0"/>
    <x v="0"/>
    <s v="WA"/>
    <x v="4"/>
    <n v="2012"/>
    <n v="2012"/>
    <n v="365212809"/>
    <n v="1"/>
    <x v="0"/>
    <s v="I"/>
    <n v="9"/>
    <n v="9"/>
    <n v="0"/>
    <n v="47"/>
  </r>
  <r>
    <x v="0"/>
    <x v="0"/>
    <s v="WA"/>
    <x v="4"/>
    <n v="2012"/>
    <n v="2012"/>
    <n v="500211743"/>
    <n v="1"/>
    <x v="0"/>
    <s v="I"/>
    <n v="14"/>
    <n v="14"/>
    <n v="0"/>
    <n v="1"/>
  </r>
  <r>
    <x v="0"/>
    <x v="0"/>
    <s v="WA"/>
    <x v="4"/>
    <n v="2012"/>
    <n v="2012"/>
    <n v="18220731"/>
    <n v="1"/>
    <x v="0"/>
    <s v="I"/>
    <n v="0"/>
    <n v="0"/>
    <n v="0"/>
    <n v="26"/>
  </r>
  <r>
    <x v="0"/>
    <x v="0"/>
    <s v="WA"/>
    <x v="4"/>
    <n v="2012"/>
    <n v="2012"/>
    <n v="19574334"/>
    <n v="4"/>
    <x v="0"/>
    <s v="I"/>
    <n v="105"/>
    <n v="26.25"/>
    <n v="0"/>
    <n v="170"/>
  </r>
  <r>
    <x v="0"/>
    <x v="0"/>
    <s v="WA"/>
    <x v="4"/>
    <n v="2012"/>
    <n v="2012"/>
    <n v="17913151"/>
    <n v="3"/>
    <x v="0"/>
    <s v="I"/>
    <n v="67"/>
    <n v="22.333333333333332"/>
    <n v="0"/>
    <n v="72"/>
  </r>
  <r>
    <x v="0"/>
    <x v="0"/>
    <s v="WA"/>
    <x v="4"/>
    <n v="2012"/>
    <n v="2012"/>
    <n v="19313771"/>
    <n v="1"/>
    <x v="0"/>
    <s v="I"/>
    <n v="6"/>
    <n v="6"/>
    <n v="0"/>
    <n v="155"/>
  </r>
  <r>
    <x v="0"/>
    <x v="0"/>
    <s v="WA"/>
    <x v="4"/>
    <n v="2012"/>
    <n v="2012"/>
    <n v="17921482"/>
    <n v="2"/>
    <x v="0"/>
    <s v="I"/>
    <n v="36"/>
    <n v="18"/>
    <n v="0"/>
    <n v="614"/>
  </r>
  <r>
    <x v="0"/>
    <x v="1"/>
    <s v="WA"/>
    <x v="4"/>
    <n v="2012"/>
    <n v="2012"/>
    <n v="19240907"/>
    <n v="1"/>
    <x v="1"/>
    <s v="I"/>
    <n v="0"/>
    <n v="0"/>
    <n v="0"/>
    <n v="2"/>
  </r>
  <r>
    <x v="0"/>
    <x v="0"/>
    <s v="WA"/>
    <x v="4"/>
    <n v="2012"/>
    <n v="2012"/>
    <n v="19785056"/>
    <n v="1"/>
    <x v="0"/>
    <s v="I"/>
    <n v="33"/>
    <n v="33"/>
    <n v="0"/>
    <n v="250"/>
  </r>
  <r>
    <x v="0"/>
    <x v="0"/>
    <s v="WA"/>
    <x v="4"/>
    <n v="2012"/>
    <n v="2012"/>
    <n v="14071935"/>
    <n v="1"/>
    <x v="0"/>
    <s v="I"/>
    <n v="38"/>
    <n v="38"/>
    <n v="0"/>
    <n v="460"/>
  </r>
  <r>
    <x v="0"/>
    <x v="0"/>
    <s v="WA"/>
    <x v="4"/>
    <n v="2012"/>
    <n v="2012"/>
    <n v="15127780"/>
    <n v="1"/>
    <x v="0"/>
    <s v="I"/>
    <n v="64"/>
    <n v="64"/>
    <n v="0"/>
    <n v="130"/>
  </r>
  <r>
    <x v="0"/>
    <x v="1"/>
    <s v="WA"/>
    <x v="4"/>
    <n v="2012"/>
    <n v="2012"/>
    <n v="18098900"/>
    <n v="2"/>
    <x v="1"/>
    <s v="I"/>
    <n v="46"/>
    <n v="23"/>
    <n v="0"/>
    <n v="3"/>
  </r>
  <r>
    <x v="0"/>
    <x v="1"/>
    <s v="WA"/>
    <x v="4"/>
    <n v="2012"/>
    <n v="2012"/>
    <n v="19985889"/>
    <n v="1"/>
    <x v="1"/>
    <s v="I"/>
    <n v="1"/>
    <n v="1"/>
    <n v="0"/>
    <n v="12"/>
  </r>
  <r>
    <x v="0"/>
    <x v="0"/>
    <s v="WA"/>
    <x v="4"/>
    <n v="2012"/>
    <n v="2012"/>
    <n v="500238284"/>
    <n v="1"/>
    <x v="0"/>
    <s v="I"/>
    <n v="30"/>
    <n v="30"/>
    <n v="0"/>
    <n v="332"/>
  </r>
  <r>
    <x v="0"/>
    <x v="0"/>
    <s v="WA"/>
    <x v="4"/>
    <n v="2012"/>
    <n v="2012"/>
    <n v="17184821"/>
    <n v="1"/>
    <x v="0"/>
    <s v="I"/>
    <n v="32"/>
    <n v="32"/>
    <n v="0"/>
    <n v="470"/>
  </r>
  <r>
    <x v="0"/>
    <x v="1"/>
    <s v="WA"/>
    <x v="4"/>
    <n v="2012"/>
    <n v="2012"/>
    <n v="16347929"/>
    <n v="1"/>
    <x v="1"/>
    <s v="I"/>
    <n v="31"/>
    <n v="31"/>
    <n v="0"/>
    <n v="1"/>
  </r>
  <r>
    <x v="0"/>
    <x v="0"/>
    <s v="WA"/>
    <x v="4"/>
    <n v="2012"/>
    <n v="2012"/>
    <n v="15954160"/>
    <n v="2"/>
    <x v="0"/>
    <s v="I"/>
    <n v="43"/>
    <n v="21.5"/>
    <n v="0"/>
    <n v="188"/>
  </r>
  <r>
    <x v="0"/>
    <x v="0"/>
    <s v="WA"/>
    <x v="4"/>
    <n v="2012"/>
    <n v="2012"/>
    <n v="500262382"/>
    <n v="1"/>
    <x v="0"/>
    <s v="I"/>
    <n v="16"/>
    <n v="16"/>
    <n v="0"/>
    <n v="16"/>
  </r>
  <r>
    <x v="0"/>
    <x v="1"/>
    <s v="WA"/>
    <x v="4"/>
    <n v="2012"/>
    <n v="2012"/>
    <n v="15756951"/>
    <n v="5"/>
    <x v="1"/>
    <s v="I"/>
    <n v="136"/>
    <n v="27.2"/>
    <n v="0"/>
    <n v="17"/>
  </r>
  <r>
    <x v="0"/>
    <x v="0"/>
    <s v="WA"/>
    <x v="4"/>
    <n v="2012"/>
    <n v="2012"/>
    <n v="15493252"/>
    <n v="1"/>
    <x v="0"/>
    <s v="I"/>
    <n v="33"/>
    <n v="33"/>
    <n v="0"/>
    <n v="590"/>
  </r>
  <r>
    <x v="0"/>
    <x v="0"/>
    <s v="WA"/>
    <x v="4"/>
    <n v="2012"/>
    <n v="2012"/>
    <n v="15819830"/>
    <n v="2"/>
    <x v="0"/>
    <s v="I"/>
    <n v="62"/>
    <n v="31"/>
    <n v="0"/>
    <n v="194"/>
  </r>
  <r>
    <x v="1"/>
    <x v="0"/>
    <s v="WA"/>
    <x v="4"/>
    <n v="2012"/>
    <n v="2012"/>
    <n v="14419292"/>
    <n v="1"/>
    <x v="0"/>
    <s v="I"/>
    <n v="33"/>
    <n v="33"/>
    <n v="0"/>
    <n v="10"/>
  </r>
  <r>
    <x v="0"/>
    <x v="1"/>
    <s v="WA"/>
    <x v="4"/>
    <n v="2012"/>
    <n v="2012"/>
    <n v="16118131"/>
    <n v="1"/>
    <x v="1"/>
    <s v="I"/>
    <n v="14"/>
    <n v="14"/>
    <n v="0"/>
    <n v="7"/>
  </r>
  <r>
    <x v="0"/>
    <x v="0"/>
    <s v="WA"/>
    <x v="4"/>
    <n v="2012"/>
    <n v="2012"/>
    <n v="16503936"/>
    <n v="1"/>
    <x v="0"/>
    <s v="I"/>
    <n v="11"/>
    <n v="11"/>
    <n v="0"/>
    <n v="10"/>
  </r>
  <r>
    <x v="0"/>
    <x v="0"/>
    <s v="WA"/>
    <x v="4"/>
    <n v="2012"/>
    <n v="2012"/>
    <n v="14872906"/>
    <n v="1"/>
    <x v="0"/>
    <s v="I"/>
    <n v="37"/>
    <n v="37"/>
    <n v="0"/>
    <n v="85"/>
  </r>
  <r>
    <x v="0"/>
    <x v="0"/>
    <s v="WA"/>
    <x v="4"/>
    <n v="2012"/>
    <n v="2012"/>
    <n v="15281587"/>
    <n v="2"/>
    <x v="0"/>
    <s v="I"/>
    <n v="54"/>
    <n v="27"/>
    <n v="0"/>
    <n v="453"/>
  </r>
  <r>
    <x v="0"/>
    <x v="0"/>
    <s v="WA"/>
    <x v="4"/>
    <n v="2012"/>
    <n v="2012"/>
    <n v="446355264"/>
    <n v="1"/>
    <x v="0"/>
    <s v="I"/>
    <n v="13"/>
    <n v="13"/>
    <n v="0"/>
    <n v="273"/>
  </r>
  <r>
    <x v="0"/>
    <x v="1"/>
    <s v="WA"/>
    <x v="4"/>
    <n v="2012"/>
    <n v="2012"/>
    <n v="500218549"/>
    <n v="1"/>
    <x v="1"/>
    <s v="I"/>
    <n v="6"/>
    <n v="6"/>
    <n v="0"/>
    <n v="9"/>
  </r>
  <r>
    <x v="0"/>
    <x v="0"/>
    <s v="WA"/>
    <x v="4"/>
    <n v="2012"/>
    <n v="2012"/>
    <n v="500004094"/>
    <n v="4"/>
    <x v="0"/>
    <s v="I"/>
    <n v="114"/>
    <n v="28.5"/>
    <n v="0"/>
    <n v="245"/>
  </r>
  <r>
    <x v="0"/>
    <x v="1"/>
    <s v="WA"/>
    <x v="4"/>
    <n v="2012"/>
    <n v="2012"/>
    <n v="500037036"/>
    <n v="2"/>
    <x v="1"/>
    <s v="I"/>
    <n v="62"/>
    <n v="31"/>
    <n v="0"/>
    <n v="3"/>
  </r>
  <r>
    <x v="0"/>
    <x v="0"/>
    <s v="WA"/>
    <x v="4"/>
    <n v="2012"/>
    <n v="2012"/>
    <n v="500017519"/>
    <n v="1"/>
    <x v="0"/>
    <s v="I"/>
    <n v="3"/>
    <n v="3"/>
    <n v="0"/>
    <n v="34"/>
  </r>
  <r>
    <x v="0"/>
    <x v="0"/>
    <s v="WA"/>
    <x v="4"/>
    <n v="2012"/>
    <n v="2012"/>
    <n v="19353553"/>
    <n v="1"/>
    <x v="0"/>
    <s v="I"/>
    <n v="29"/>
    <n v="29"/>
    <n v="0"/>
    <n v="58"/>
  </r>
  <r>
    <x v="0"/>
    <x v="0"/>
    <s v="WA"/>
    <x v="4"/>
    <n v="2012"/>
    <n v="2012"/>
    <n v="18810890"/>
    <n v="1"/>
    <x v="0"/>
    <s v="I"/>
    <n v="0"/>
    <n v="0"/>
    <n v="0"/>
    <n v="19"/>
  </r>
  <r>
    <x v="0"/>
    <x v="0"/>
    <s v="WA"/>
    <x v="4"/>
    <n v="2012"/>
    <n v="2012"/>
    <n v="19340703"/>
    <n v="5"/>
    <x v="0"/>
    <s v="I"/>
    <n v="147"/>
    <n v="29.4"/>
    <n v="0"/>
    <n v="180"/>
  </r>
  <r>
    <x v="0"/>
    <x v="0"/>
    <s v="WA"/>
    <x v="4"/>
    <n v="2012"/>
    <n v="2012"/>
    <n v="500100759"/>
    <n v="1"/>
    <x v="0"/>
    <s v="I"/>
    <n v="11"/>
    <n v="11"/>
    <n v="0"/>
    <n v="150"/>
  </r>
  <r>
    <x v="0"/>
    <x v="0"/>
    <s v="WA"/>
    <x v="4"/>
    <n v="2012"/>
    <n v="2012"/>
    <n v="18985098"/>
    <n v="4"/>
    <x v="0"/>
    <s v="I"/>
    <n v="106"/>
    <n v="26.5"/>
    <n v="0"/>
    <n v="432"/>
  </r>
  <r>
    <x v="0"/>
    <x v="1"/>
    <s v="WA"/>
    <x v="4"/>
    <n v="2012"/>
    <n v="2012"/>
    <n v="379555228"/>
    <n v="1"/>
    <x v="1"/>
    <s v="I"/>
    <n v="4"/>
    <n v="4"/>
    <n v="0"/>
    <n v="2"/>
  </r>
  <r>
    <x v="0"/>
    <x v="0"/>
    <s v="WA"/>
    <x v="4"/>
    <n v="2012"/>
    <n v="2012"/>
    <n v="19789237"/>
    <n v="1"/>
    <x v="0"/>
    <s v="I"/>
    <n v="3"/>
    <n v="3"/>
    <n v="0"/>
    <n v="12"/>
  </r>
  <r>
    <x v="0"/>
    <x v="1"/>
    <s v="WA"/>
    <x v="4"/>
    <n v="2012"/>
    <n v="2012"/>
    <n v="500080223"/>
    <n v="1"/>
    <x v="1"/>
    <s v="I"/>
    <n v="24"/>
    <n v="24"/>
    <n v="0"/>
    <n v="20"/>
  </r>
  <r>
    <x v="0"/>
    <x v="0"/>
    <s v="WA"/>
    <x v="4"/>
    <n v="2012"/>
    <n v="2012"/>
    <n v="500193942"/>
    <n v="1"/>
    <x v="0"/>
    <s v="I"/>
    <n v="3"/>
    <n v="3"/>
    <n v="0"/>
    <n v="73"/>
  </r>
  <r>
    <x v="0"/>
    <x v="0"/>
    <s v="WA"/>
    <x v="4"/>
    <n v="2012"/>
    <n v="2012"/>
    <n v="18700513"/>
    <n v="1"/>
    <x v="0"/>
    <s v="I"/>
    <n v="28"/>
    <n v="28"/>
    <n v="0"/>
    <n v="10"/>
  </r>
  <r>
    <x v="0"/>
    <x v="0"/>
    <s v="WA"/>
    <x v="4"/>
    <n v="2012"/>
    <n v="2012"/>
    <n v="18381420"/>
    <n v="1"/>
    <x v="0"/>
    <s v="I"/>
    <n v="32"/>
    <n v="32"/>
    <n v="0"/>
    <n v="24"/>
  </r>
  <r>
    <x v="0"/>
    <x v="0"/>
    <s v="WA"/>
    <x v="4"/>
    <n v="2012"/>
    <n v="2012"/>
    <n v="18301376"/>
    <n v="3"/>
    <x v="0"/>
    <s v="I"/>
    <n v="70"/>
    <n v="23.333333333333332"/>
    <n v="0"/>
    <n v="256"/>
  </r>
  <r>
    <x v="0"/>
    <x v="1"/>
    <s v="WA"/>
    <x v="4"/>
    <n v="2012"/>
    <n v="2012"/>
    <n v="19304433"/>
    <n v="1"/>
    <x v="1"/>
    <s v="I"/>
    <n v="0"/>
    <n v="0"/>
    <n v="0"/>
    <n v="2"/>
  </r>
  <r>
    <x v="0"/>
    <x v="0"/>
    <s v="WA"/>
    <x v="4"/>
    <n v="2012"/>
    <n v="2012"/>
    <n v="18047274"/>
    <n v="2"/>
    <x v="0"/>
    <s v="I"/>
    <n v="33"/>
    <n v="16.5"/>
    <n v="0"/>
    <n v="67"/>
  </r>
  <r>
    <x v="0"/>
    <x v="0"/>
    <s v="WA"/>
    <x v="4"/>
    <n v="2012"/>
    <n v="2012"/>
    <n v="426297638"/>
    <n v="1"/>
    <x v="0"/>
    <s v="I"/>
    <n v="33"/>
    <n v="33"/>
    <n v="0"/>
    <n v="30"/>
  </r>
  <r>
    <x v="0"/>
    <x v="0"/>
    <s v="WA"/>
    <x v="4"/>
    <n v="2012"/>
    <n v="2012"/>
    <n v="500257583"/>
    <n v="1"/>
    <x v="0"/>
    <s v="I"/>
    <n v="5"/>
    <n v="5"/>
    <n v="0"/>
    <n v="34"/>
  </r>
  <r>
    <x v="0"/>
    <x v="0"/>
    <s v="WA"/>
    <x v="4"/>
    <n v="2012"/>
    <n v="2012"/>
    <n v="17751795"/>
    <n v="3"/>
    <x v="0"/>
    <s v="I"/>
    <n v="66"/>
    <n v="22"/>
    <n v="0"/>
    <n v="320"/>
  </r>
  <r>
    <x v="0"/>
    <x v="0"/>
    <s v="WA"/>
    <x v="4"/>
    <n v="2012"/>
    <n v="2012"/>
    <n v="500177451"/>
    <n v="1"/>
    <x v="0"/>
    <s v="I"/>
    <n v="18"/>
    <n v="18"/>
    <n v="0"/>
    <n v="176"/>
  </r>
  <r>
    <x v="0"/>
    <x v="1"/>
    <s v="WA"/>
    <x v="4"/>
    <n v="2012"/>
    <n v="2012"/>
    <n v="440121680"/>
    <n v="1"/>
    <x v="1"/>
    <s v="I"/>
    <n v="32"/>
    <n v="32"/>
    <n v="0"/>
    <n v="2"/>
  </r>
  <r>
    <x v="0"/>
    <x v="0"/>
    <s v="WA"/>
    <x v="4"/>
    <n v="2012"/>
    <n v="2012"/>
    <n v="17819067"/>
    <n v="1"/>
    <x v="0"/>
    <s v="I"/>
    <n v="7"/>
    <n v="7"/>
    <n v="0"/>
    <n v="60"/>
  </r>
  <r>
    <x v="0"/>
    <x v="1"/>
    <s v="WA"/>
    <x v="4"/>
    <n v="2012"/>
    <n v="2012"/>
    <n v="17783870"/>
    <n v="1"/>
    <x v="1"/>
    <s v="I"/>
    <n v="24"/>
    <n v="24"/>
    <n v="0"/>
    <n v="12"/>
  </r>
  <r>
    <x v="0"/>
    <x v="1"/>
    <s v="WA"/>
    <x v="4"/>
    <n v="2012"/>
    <n v="2012"/>
    <n v="500271958"/>
    <n v="1"/>
    <x v="1"/>
    <s v="I"/>
    <n v="0"/>
    <n v="0"/>
    <n v="0"/>
    <n v="13"/>
  </r>
  <r>
    <x v="0"/>
    <x v="1"/>
    <s v="WA"/>
    <x v="4"/>
    <n v="2012"/>
    <n v="2012"/>
    <n v="16829251"/>
    <n v="1"/>
    <x v="1"/>
    <s v="I"/>
    <n v="32"/>
    <n v="32"/>
    <n v="0"/>
    <n v="1"/>
  </r>
  <r>
    <x v="0"/>
    <x v="0"/>
    <s v="WA"/>
    <x v="4"/>
    <n v="2012"/>
    <n v="2012"/>
    <n v="17216808"/>
    <n v="2"/>
    <x v="0"/>
    <s v="I"/>
    <n v="39"/>
    <n v="19.5"/>
    <n v="0"/>
    <n v="790"/>
  </r>
  <r>
    <x v="0"/>
    <x v="0"/>
    <s v="WA"/>
    <x v="4"/>
    <n v="2012"/>
    <n v="2012"/>
    <n v="17386864"/>
    <n v="3"/>
    <x v="0"/>
    <s v="I"/>
    <n v="73"/>
    <n v="24.333333333333332"/>
    <n v="0"/>
    <n v="406"/>
  </r>
  <r>
    <x v="0"/>
    <x v="1"/>
    <s v="WA"/>
    <x v="4"/>
    <n v="2012"/>
    <n v="2012"/>
    <n v="16815670"/>
    <n v="1"/>
    <x v="1"/>
    <s v="I"/>
    <n v="13"/>
    <n v="13"/>
    <n v="0"/>
    <n v="11"/>
  </r>
  <r>
    <x v="0"/>
    <x v="1"/>
    <s v="WA"/>
    <x v="4"/>
    <n v="2012"/>
    <n v="2012"/>
    <n v="398995277"/>
    <n v="1"/>
    <x v="1"/>
    <s v="I"/>
    <n v="30"/>
    <n v="30"/>
    <n v="0"/>
    <n v="1"/>
  </r>
  <r>
    <x v="0"/>
    <x v="0"/>
    <s v="WA"/>
    <x v="4"/>
    <n v="2012"/>
    <n v="2012"/>
    <n v="500280344"/>
    <n v="1"/>
    <x v="0"/>
    <s v="I"/>
    <n v="22"/>
    <n v="22"/>
    <n v="0"/>
    <n v="65"/>
  </r>
  <r>
    <x v="0"/>
    <x v="0"/>
    <s v="WA"/>
    <x v="4"/>
    <n v="2012"/>
    <n v="2012"/>
    <n v="500200294"/>
    <n v="3"/>
    <x v="0"/>
    <s v="I"/>
    <n v="88"/>
    <n v="29.333333333333336"/>
    <n v="0"/>
    <n v="249"/>
  </r>
  <r>
    <x v="0"/>
    <x v="0"/>
    <s v="WA"/>
    <x v="4"/>
    <n v="2012"/>
    <n v="2012"/>
    <n v="15960077"/>
    <n v="1"/>
    <x v="0"/>
    <s v="I"/>
    <n v="12"/>
    <n v="12"/>
    <n v="0"/>
    <n v="153"/>
  </r>
  <r>
    <x v="0"/>
    <x v="0"/>
    <s v="WA"/>
    <x v="4"/>
    <n v="2012"/>
    <n v="2012"/>
    <n v="500242443"/>
    <n v="1"/>
    <x v="0"/>
    <s v="I"/>
    <n v="11"/>
    <n v="11"/>
    <n v="0"/>
    <n v="138"/>
  </r>
  <r>
    <x v="0"/>
    <x v="0"/>
    <s v="WA"/>
    <x v="4"/>
    <n v="2012"/>
    <n v="2012"/>
    <n v="19333884"/>
    <n v="1"/>
    <x v="0"/>
    <s v="I"/>
    <n v="5"/>
    <n v="5"/>
    <n v="0"/>
    <n v="70"/>
  </r>
  <r>
    <x v="0"/>
    <x v="0"/>
    <s v="WA"/>
    <x v="4"/>
    <n v="2012"/>
    <n v="2012"/>
    <n v="14238360"/>
    <n v="1"/>
    <x v="0"/>
    <s v="I"/>
    <n v="23"/>
    <n v="23"/>
    <n v="0"/>
    <n v="50"/>
  </r>
  <r>
    <x v="0"/>
    <x v="0"/>
    <s v="WA"/>
    <x v="4"/>
    <n v="2012"/>
    <n v="2012"/>
    <n v="17626054"/>
    <n v="1"/>
    <x v="0"/>
    <s v="I"/>
    <n v="2"/>
    <n v="2"/>
    <n v="0"/>
    <n v="8"/>
  </r>
  <r>
    <x v="0"/>
    <x v="1"/>
    <s v="WA"/>
    <x v="4"/>
    <n v="2012"/>
    <n v="2012"/>
    <n v="19894202"/>
    <n v="1"/>
    <x v="1"/>
    <s v="I"/>
    <n v="1"/>
    <n v="1"/>
    <n v="0"/>
    <n v="6"/>
  </r>
  <r>
    <x v="0"/>
    <x v="0"/>
    <s v="WA"/>
    <x v="4"/>
    <n v="2012"/>
    <n v="2012"/>
    <n v="18219032"/>
    <n v="1"/>
    <x v="0"/>
    <s v="I"/>
    <n v="1"/>
    <n v="1"/>
    <n v="0"/>
    <n v="20"/>
  </r>
  <r>
    <x v="0"/>
    <x v="1"/>
    <s v="WA"/>
    <x v="4"/>
    <n v="2012"/>
    <n v="2012"/>
    <n v="19363973"/>
    <n v="3"/>
    <x v="1"/>
    <s v="I"/>
    <n v="90"/>
    <n v="30"/>
    <n v="0"/>
    <n v="17"/>
  </r>
  <r>
    <x v="0"/>
    <x v="0"/>
    <s v="WA"/>
    <x v="4"/>
    <n v="2012"/>
    <n v="2012"/>
    <n v="18579875"/>
    <n v="1"/>
    <x v="0"/>
    <s v="I"/>
    <n v="9"/>
    <n v="9"/>
    <n v="0"/>
    <n v="129"/>
  </r>
  <r>
    <x v="0"/>
    <x v="0"/>
    <s v="WA"/>
    <x v="4"/>
    <n v="2012"/>
    <n v="2012"/>
    <n v="19784602"/>
    <n v="1"/>
    <x v="0"/>
    <s v="I"/>
    <n v="2"/>
    <n v="2"/>
    <n v="0"/>
    <n v="6"/>
  </r>
  <r>
    <x v="0"/>
    <x v="0"/>
    <s v="WA"/>
    <x v="4"/>
    <n v="2012"/>
    <n v="2012"/>
    <n v="16447963"/>
    <n v="1"/>
    <x v="0"/>
    <s v="I"/>
    <n v="0"/>
    <n v="0"/>
    <n v="0"/>
    <n v="7"/>
  </r>
  <r>
    <x v="0"/>
    <x v="0"/>
    <s v="WA"/>
    <x v="4"/>
    <n v="2012"/>
    <n v="2012"/>
    <n v="18702533"/>
    <n v="1"/>
    <x v="0"/>
    <s v="I"/>
    <n v="0"/>
    <n v="0"/>
    <n v="0"/>
    <n v="36"/>
  </r>
  <r>
    <x v="0"/>
    <x v="0"/>
    <s v="WA"/>
    <x v="4"/>
    <n v="2012"/>
    <n v="2012"/>
    <n v="19189801"/>
    <n v="1"/>
    <x v="0"/>
    <s v="I"/>
    <n v="1"/>
    <n v="1"/>
    <n v="0"/>
    <n v="30"/>
  </r>
  <r>
    <x v="0"/>
    <x v="0"/>
    <s v="WA"/>
    <x v="4"/>
    <n v="2012"/>
    <n v="2012"/>
    <n v="18310207"/>
    <n v="2"/>
    <x v="0"/>
    <s v="I"/>
    <n v="33"/>
    <n v="16.5"/>
    <n v="0"/>
    <n v="280"/>
  </r>
  <r>
    <x v="0"/>
    <x v="0"/>
    <s v="WA"/>
    <x v="4"/>
    <n v="2012"/>
    <n v="2012"/>
    <n v="500086174"/>
    <n v="1"/>
    <x v="0"/>
    <s v="I"/>
    <n v="2"/>
    <n v="2"/>
    <n v="0"/>
    <n v="38"/>
  </r>
  <r>
    <x v="0"/>
    <x v="0"/>
    <s v="WA"/>
    <x v="4"/>
    <n v="2012"/>
    <n v="2012"/>
    <n v="500263042"/>
    <n v="1"/>
    <x v="0"/>
    <s v="I"/>
    <n v="29"/>
    <n v="29"/>
    <n v="0"/>
    <n v="1"/>
  </r>
  <r>
    <x v="0"/>
    <x v="0"/>
    <s v="WA"/>
    <x v="4"/>
    <n v="2012"/>
    <n v="2012"/>
    <n v="17817491"/>
    <n v="3"/>
    <x v="0"/>
    <s v="I"/>
    <n v="66"/>
    <n v="22"/>
    <n v="0"/>
    <n v="1013"/>
  </r>
  <r>
    <x v="0"/>
    <x v="0"/>
    <s v="WA"/>
    <x v="4"/>
    <n v="2012"/>
    <n v="2012"/>
    <n v="17090796"/>
    <n v="2"/>
    <x v="0"/>
    <s v="I"/>
    <n v="46"/>
    <n v="23"/>
    <n v="0"/>
    <n v="60"/>
  </r>
  <r>
    <x v="0"/>
    <x v="0"/>
    <s v="WA"/>
    <x v="4"/>
    <n v="2012"/>
    <n v="2012"/>
    <n v="17445047"/>
    <n v="3"/>
    <x v="0"/>
    <s v="I"/>
    <n v="64"/>
    <n v="21.333333333333332"/>
    <n v="0"/>
    <n v="360"/>
  </r>
  <r>
    <x v="0"/>
    <x v="0"/>
    <s v="WA"/>
    <x v="4"/>
    <n v="2012"/>
    <n v="2012"/>
    <n v="19563224"/>
    <n v="1"/>
    <x v="0"/>
    <s v="I"/>
    <n v="19"/>
    <n v="19"/>
    <n v="0"/>
    <n v="186"/>
  </r>
  <r>
    <x v="1"/>
    <x v="1"/>
    <s v="WA"/>
    <x v="4"/>
    <n v="2012"/>
    <n v="2012"/>
    <n v="500049223"/>
    <n v="4"/>
    <x v="1"/>
    <s v="I"/>
    <n v="115"/>
    <n v="28.75"/>
    <n v="0"/>
    <n v="12"/>
  </r>
  <r>
    <x v="0"/>
    <x v="0"/>
    <s v="WA"/>
    <x v="4"/>
    <n v="2012"/>
    <n v="2012"/>
    <n v="500098868"/>
    <n v="1"/>
    <x v="0"/>
    <s v="I"/>
    <n v="13"/>
    <n v="13"/>
    <n v="0"/>
    <n v="12"/>
  </r>
  <r>
    <x v="0"/>
    <x v="0"/>
    <s v="WA"/>
    <x v="4"/>
    <n v="2012"/>
    <n v="2012"/>
    <n v="19226656"/>
    <n v="3"/>
    <x v="0"/>
    <s v="I"/>
    <n v="68"/>
    <n v="22.666666666666664"/>
    <n v="0"/>
    <n v="603"/>
  </r>
  <r>
    <x v="0"/>
    <x v="0"/>
    <s v="WA"/>
    <x v="4"/>
    <n v="2012"/>
    <n v="2012"/>
    <n v="408326423"/>
    <n v="1"/>
    <x v="0"/>
    <s v="I"/>
    <n v="16"/>
    <n v="16"/>
    <n v="0"/>
    <n v="27"/>
  </r>
  <r>
    <x v="0"/>
    <x v="0"/>
    <s v="WA"/>
    <x v="4"/>
    <n v="2012"/>
    <n v="2012"/>
    <n v="14057875"/>
    <n v="1"/>
    <x v="0"/>
    <s v="I"/>
    <n v="23"/>
    <n v="23"/>
    <n v="0"/>
    <n v="94"/>
  </r>
  <r>
    <x v="0"/>
    <x v="0"/>
    <s v="WA"/>
    <x v="4"/>
    <n v="2012"/>
    <n v="2012"/>
    <n v="16122291"/>
    <n v="1"/>
    <x v="0"/>
    <s v="I"/>
    <n v="1"/>
    <n v="1"/>
    <n v="0"/>
    <n v="51"/>
  </r>
  <r>
    <x v="0"/>
    <x v="0"/>
    <s v="WA"/>
    <x v="4"/>
    <n v="2012"/>
    <n v="2012"/>
    <n v="14742021"/>
    <n v="2"/>
    <x v="0"/>
    <s v="I"/>
    <n v="35"/>
    <n v="17.5"/>
    <n v="0"/>
    <n v="576"/>
  </r>
  <r>
    <x v="0"/>
    <x v="0"/>
    <s v="WA"/>
    <x v="4"/>
    <n v="2012"/>
    <n v="2012"/>
    <n v="500182794"/>
    <n v="3"/>
    <x v="0"/>
    <s v="I"/>
    <n v="83"/>
    <n v="27.666666666666668"/>
    <n v="0"/>
    <n v="123"/>
  </r>
  <r>
    <x v="0"/>
    <x v="1"/>
    <s v="WA"/>
    <x v="4"/>
    <n v="2012"/>
    <n v="2012"/>
    <n v="14912770"/>
    <n v="2"/>
    <x v="1"/>
    <s v="I"/>
    <n v="37"/>
    <n v="18.5"/>
    <n v="0"/>
    <n v="8"/>
  </r>
  <r>
    <x v="0"/>
    <x v="0"/>
    <s v="WA"/>
    <x v="4"/>
    <n v="2012"/>
    <n v="2012"/>
    <n v="14873868"/>
    <n v="5"/>
    <x v="0"/>
    <s v="I"/>
    <n v="135"/>
    <n v="27"/>
    <n v="0"/>
    <n v="137"/>
  </r>
  <r>
    <x v="0"/>
    <x v="0"/>
    <s v="WA"/>
    <x v="4"/>
    <n v="2012"/>
    <n v="2012"/>
    <n v="500176901"/>
    <n v="3"/>
    <x v="0"/>
    <s v="I"/>
    <n v="85"/>
    <n v="28.333333333333336"/>
    <n v="0"/>
    <n v="125"/>
  </r>
  <r>
    <x v="0"/>
    <x v="0"/>
    <s v="WA"/>
    <x v="4"/>
    <n v="2012"/>
    <n v="2012"/>
    <n v="15433713"/>
    <n v="1"/>
    <x v="0"/>
    <s v="I"/>
    <n v="15"/>
    <n v="15"/>
    <n v="0"/>
    <n v="100"/>
  </r>
  <r>
    <x v="0"/>
    <x v="1"/>
    <s v="WA"/>
    <x v="4"/>
    <n v="2012"/>
    <n v="2012"/>
    <n v="14691612"/>
    <n v="1"/>
    <x v="1"/>
    <s v="I"/>
    <n v="0"/>
    <n v="0"/>
    <n v="0"/>
    <n v="5"/>
  </r>
  <r>
    <x v="0"/>
    <x v="0"/>
    <s v="WA"/>
    <x v="4"/>
    <n v="2012"/>
    <n v="2012"/>
    <n v="500146700"/>
    <n v="1"/>
    <x v="0"/>
    <s v="I"/>
    <n v="0"/>
    <n v="0"/>
    <n v="0"/>
    <n v="298"/>
  </r>
  <r>
    <x v="0"/>
    <x v="0"/>
    <s v="WA"/>
    <x v="4"/>
    <n v="2012"/>
    <n v="2012"/>
    <n v="16176345"/>
    <n v="2"/>
    <x v="0"/>
    <s v="I"/>
    <n v="41"/>
    <n v="20.5"/>
    <n v="0"/>
    <n v="258"/>
  </r>
  <r>
    <x v="0"/>
    <x v="0"/>
    <s v="WA"/>
    <x v="4"/>
    <n v="2012"/>
    <n v="2012"/>
    <n v="500269077"/>
    <n v="1"/>
    <x v="0"/>
    <s v="I"/>
    <n v="23"/>
    <n v="23"/>
    <n v="0"/>
    <n v="46"/>
  </r>
  <r>
    <x v="0"/>
    <x v="1"/>
    <s v="WA"/>
    <x v="4"/>
    <n v="2012"/>
    <n v="2012"/>
    <n v="19369620"/>
    <n v="1"/>
    <x v="1"/>
    <s v="I"/>
    <n v="12"/>
    <n v="12"/>
    <n v="0"/>
    <n v="5"/>
  </r>
  <r>
    <x v="0"/>
    <x v="0"/>
    <s v="WA"/>
    <x v="4"/>
    <n v="2012"/>
    <n v="2012"/>
    <n v="19340524"/>
    <n v="1"/>
    <x v="0"/>
    <s v="I"/>
    <n v="0"/>
    <n v="0"/>
    <n v="0"/>
    <n v="80"/>
  </r>
  <r>
    <x v="0"/>
    <x v="0"/>
    <s v="WA"/>
    <x v="4"/>
    <n v="2012"/>
    <n v="2012"/>
    <n v="19659438"/>
    <n v="2"/>
    <x v="0"/>
    <s v="I"/>
    <n v="44"/>
    <n v="22"/>
    <n v="0"/>
    <n v="540"/>
  </r>
  <r>
    <x v="0"/>
    <x v="0"/>
    <s v="WA"/>
    <x v="4"/>
    <n v="2012"/>
    <n v="2012"/>
    <n v="500283669"/>
    <n v="1"/>
    <x v="0"/>
    <s v="I"/>
    <n v="18"/>
    <n v="18"/>
    <n v="0"/>
    <n v="4"/>
  </r>
  <r>
    <x v="0"/>
    <x v="1"/>
    <s v="WA"/>
    <x v="4"/>
    <n v="2012"/>
    <n v="2012"/>
    <n v="379641626"/>
    <n v="1"/>
    <x v="1"/>
    <s v="I"/>
    <n v="8"/>
    <n v="8"/>
    <n v="0"/>
    <n v="1"/>
  </r>
  <r>
    <x v="0"/>
    <x v="1"/>
    <s v="WA"/>
    <x v="4"/>
    <n v="2012"/>
    <n v="2012"/>
    <n v="18573094"/>
    <n v="1"/>
    <x v="1"/>
    <s v="I"/>
    <n v="28"/>
    <n v="28"/>
    <n v="0"/>
    <n v="6"/>
  </r>
  <r>
    <x v="0"/>
    <x v="0"/>
    <s v="WA"/>
    <x v="4"/>
    <n v="2012"/>
    <n v="2012"/>
    <n v="18585605"/>
    <n v="1"/>
    <x v="0"/>
    <s v="I"/>
    <n v="35"/>
    <n v="35"/>
    <n v="0"/>
    <n v="1060"/>
  </r>
  <r>
    <x v="0"/>
    <x v="1"/>
    <s v="WA"/>
    <x v="4"/>
    <n v="2012"/>
    <n v="2012"/>
    <n v="500076780"/>
    <n v="1"/>
    <x v="1"/>
    <s v="I"/>
    <n v="9"/>
    <n v="9"/>
    <n v="0"/>
    <n v="7"/>
  </r>
  <r>
    <x v="0"/>
    <x v="1"/>
    <s v="WA"/>
    <x v="4"/>
    <n v="2012"/>
    <n v="2012"/>
    <n v="500090464"/>
    <n v="3"/>
    <x v="1"/>
    <s v="I"/>
    <n v="69"/>
    <n v="23"/>
    <n v="0"/>
    <n v="12"/>
  </r>
  <r>
    <x v="0"/>
    <x v="1"/>
    <s v="WA"/>
    <x v="4"/>
    <n v="2012"/>
    <n v="2012"/>
    <n v="16121459"/>
    <n v="1"/>
    <x v="1"/>
    <s v="I"/>
    <n v="10"/>
    <n v="10"/>
    <n v="0"/>
    <n v="4"/>
  </r>
  <r>
    <x v="0"/>
    <x v="0"/>
    <s v="WA"/>
    <x v="4"/>
    <n v="2012"/>
    <n v="2012"/>
    <n v="18305648"/>
    <n v="1"/>
    <x v="0"/>
    <s v="I"/>
    <n v="15"/>
    <n v="15"/>
    <n v="0"/>
    <n v="90"/>
  </r>
  <r>
    <x v="0"/>
    <x v="1"/>
    <s v="WA"/>
    <x v="4"/>
    <n v="2012"/>
    <n v="2012"/>
    <n v="17841693"/>
    <n v="1"/>
    <x v="1"/>
    <s v="I"/>
    <n v="22"/>
    <n v="22"/>
    <n v="0"/>
    <n v="2"/>
  </r>
  <r>
    <x v="1"/>
    <x v="0"/>
    <s v="WA"/>
    <x v="4"/>
    <n v="2012"/>
    <n v="2012"/>
    <n v="16281100"/>
    <n v="2"/>
    <x v="0"/>
    <s v="I"/>
    <n v="61"/>
    <n v="30.5"/>
    <n v="0"/>
    <n v="124"/>
  </r>
  <r>
    <x v="0"/>
    <x v="0"/>
    <s v="WA"/>
    <x v="4"/>
    <n v="2012"/>
    <n v="2012"/>
    <n v="500136010"/>
    <n v="2"/>
    <x v="0"/>
    <s v="I"/>
    <n v="63"/>
    <n v="31.5"/>
    <n v="0"/>
    <n v="932"/>
  </r>
  <r>
    <x v="0"/>
    <x v="1"/>
    <s v="WA"/>
    <x v="4"/>
    <n v="2012"/>
    <n v="2012"/>
    <n v="15340361"/>
    <n v="2"/>
    <x v="1"/>
    <s v="I"/>
    <n v="58"/>
    <n v="29"/>
    <n v="0"/>
    <n v="5"/>
  </r>
  <r>
    <x v="0"/>
    <x v="0"/>
    <s v="WA"/>
    <x v="4"/>
    <n v="2012"/>
    <n v="2012"/>
    <n v="18046322"/>
    <n v="1"/>
    <x v="0"/>
    <s v="I"/>
    <n v="16"/>
    <n v="16"/>
    <n v="0"/>
    <n v="50"/>
  </r>
  <r>
    <x v="0"/>
    <x v="0"/>
    <s v="WA"/>
    <x v="4"/>
    <n v="2012"/>
    <n v="2012"/>
    <n v="18015495"/>
    <n v="1"/>
    <x v="0"/>
    <s v="I"/>
    <n v="4"/>
    <n v="4"/>
    <n v="0"/>
    <n v="70"/>
  </r>
  <r>
    <x v="0"/>
    <x v="1"/>
    <s v="WA"/>
    <x v="4"/>
    <n v="2012"/>
    <n v="2012"/>
    <n v="16828641"/>
    <n v="1"/>
    <x v="1"/>
    <s v="I"/>
    <n v="29"/>
    <n v="29"/>
    <n v="0"/>
    <n v="1"/>
  </r>
  <r>
    <x v="0"/>
    <x v="1"/>
    <s v="WA"/>
    <x v="4"/>
    <n v="2012"/>
    <n v="2012"/>
    <n v="15744287"/>
    <n v="3"/>
    <x v="1"/>
    <s v="I"/>
    <n v="90"/>
    <n v="30"/>
    <n v="0"/>
    <n v="10"/>
  </r>
  <r>
    <x v="0"/>
    <x v="1"/>
    <s v="WA"/>
    <x v="4"/>
    <n v="2012"/>
    <n v="2012"/>
    <n v="446343370"/>
    <n v="1"/>
    <x v="1"/>
    <s v="I"/>
    <n v="0"/>
    <n v="0"/>
    <n v="0"/>
    <n v="1"/>
  </r>
  <r>
    <x v="1"/>
    <x v="1"/>
    <s v="WA"/>
    <x v="4"/>
    <n v="2012"/>
    <n v="2012"/>
    <n v="16840161"/>
    <n v="1"/>
    <x v="1"/>
    <s v="I"/>
    <n v="1"/>
    <n v="1"/>
    <n v="0"/>
    <n v="2"/>
  </r>
  <r>
    <x v="0"/>
    <x v="1"/>
    <s v="WA"/>
    <x v="4"/>
    <n v="2012"/>
    <n v="2012"/>
    <n v="446356011"/>
    <n v="1"/>
    <x v="1"/>
    <s v="I"/>
    <n v="32"/>
    <n v="32"/>
    <n v="0"/>
    <n v="1"/>
  </r>
  <r>
    <x v="0"/>
    <x v="0"/>
    <s v="WA"/>
    <x v="4"/>
    <n v="2012"/>
    <n v="2012"/>
    <n v="16654350"/>
    <n v="3"/>
    <x v="0"/>
    <s v="I"/>
    <n v="68"/>
    <n v="22.666666666666664"/>
    <n v="0"/>
    <n v="178"/>
  </r>
  <r>
    <x v="0"/>
    <x v="0"/>
    <s v="WA"/>
    <x v="4"/>
    <n v="2012"/>
    <n v="2012"/>
    <n v="500165586"/>
    <n v="3"/>
    <x v="0"/>
    <s v="I"/>
    <n v="62"/>
    <n v="20.666666666666664"/>
    <n v="0"/>
    <n v="319"/>
  </r>
  <r>
    <x v="0"/>
    <x v="0"/>
    <s v="WA"/>
    <x v="4"/>
    <n v="2012"/>
    <n v="2012"/>
    <n v="500186884"/>
    <n v="4"/>
    <x v="0"/>
    <s v="I"/>
    <n v="102"/>
    <n v="25.5"/>
    <n v="0"/>
    <n v="777"/>
  </r>
  <r>
    <x v="0"/>
    <x v="1"/>
    <s v="WA"/>
    <x v="4"/>
    <n v="2012"/>
    <n v="2012"/>
    <n v="500146687"/>
    <n v="1"/>
    <x v="1"/>
    <s v="I"/>
    <n v="13"/>
    <n v="13"/>
    <n v="0"/>
    <n v="1"/>
  </r>
  <r>
    <x v="0"/>
    <x v="1"/>
    <s v="WA"/>
    <x v="4"/>
    <n v="2012"/>
    <n v="2012"/>
    <n v="15904128"/>
    <n v="1"/>
    <x v="1"/>
    <s v="I"/>
    <n v="0"/>
    <n v="0"/>
    <n v="0"/>
    <n v="1"/>
  </r>
  <r>
    <x v="0"/>
    <x v="1"/>
    <s v="WA"/>
    <x v="4"/>
    <n v="2012"/>
    <n v="2012"/>
    <n v="15471101"/>
    <n v="1"/>
    <x v="1"/>
    <s v="I"/>
    <n v="28"/>
    <n v="28"/>
    <n v="0"/>
    <n v="2"/>
  </r>
  <r>
    <x v="0"/>
    <x v="0"/>
    <s v="WA"/>
    <x v="4"/>
    <n v="2012"/>
    <n v="2012"/>
    <n v="16013011"/>
    <n v="1"/>
    <x v="0"/>
    <s v="I"/>
    <n v="13"/>
    <n v="13"/>
    <n v="0"/>
    <n v="380"/>
  </r>
  <r>
    <x v="0"/>
    <x v="0"/>
    <s v="WA"/>
    <x v="4"/>
    <n v="2012"/>
    <n v="2012"/>
    <n v="500263655"/>
    <n v="1"/>
    <x v="0"/>
    <s v="I"/>
    <n v="15"/>
    <n v="15"/>
    <n v="0"/>
    <n v="169"/>
  </r>
  <r>
    <x v="0"/>
    <x v="1"/>
    <s v="WA"/>
    <x v="4"/>
    <n v="2012"/>
    <n v="2012"/>
    <n v="369446412"/>
    <n v="3"/>
    <x v="1"/>
    <s v="I"/>
    <n v="98"/>
    <n v="32.666666666666664"/>
    <n v="0"/>
    <n v="22"/>
  </r>
  <r>
    <x v="0"/>
    <x v="0"/>
    <s v="WA"/>
    <x v="4"/>
    <n v="2012"/>
    <n v="2012"/>
    <n v="14565691"/>
    <n v="1"/>
    <x v="0"/>
    <s v="I"/>
    <n v="1"/>
    <n v="1"/>
    <n v="0"/>
    <n v="50"/>
  </r>
  <r>
    <x v="0"/>
    <x v="0"/>
    <s v="WA"/>
    <x v="4"/>
    <n v="2012"/>
    <n v="2012"/>
    <n v="14621501"/>
    <n v="1"/>
    <x v="0"/>
    <s v="I"/>
    <n v="0"/>
    <n v="0"/>
    <n v="0"/>
    <n v="392"/>
  </r>
  <r>
    <x v="0"/>
    <x v="0"/>
    <s v="WA"/>
    <x v="4"/>
    <n v="2012"/>
    <n v="2012"/>
    <n v="500110606"/>
    <n v="1"/>
    <x v="0"/>
    <s v="I"/>
    <n v="0"/>
    <n v="0"/>
    <n v="0"/>
    <n v="39"/>
  </r>
  <r>
    <x v="0"/>
    <x v="0"/>
    <s v="WA"/>
    <x v="4"/>
    <n v="2012"/>
    <n v="2012"/>
    <n v="500195687"/>
    <n v="2"/>
    <x v="0"/>
    <s v="I"/>
    <n v="54"/>
    <n v="27"/>
    <n v="0"/>
    <n v="32"/>
  </r>
  <r>
    <x v="0"/>
    <x v="0"/>
    <s v="WA"/>
    <x v="4"/>
    <n v="2012"/>
    <n v="2012"/>
    <n v="19661235"/>
    <n v="2"/>
    <x v="0"/>
    <s v="I"/>
    <n v="57"/>
    <n v="28.5"/>
    <n v="0"/>
    <n v="369"/>
  </r>
  <r>
    <x v="0"/>
    <x v="0"/>
    <s v="WA"/>
    <x v="4"/>
    <n v="2012"/>
    <n v="2012"/>
    <n v="354931224"/>
    <n v="1"/>
    <x v="0"/>
    <s v="I"/>
    <n v="19"/>
    <n v="19"/>
    <n v="0"/>
    <n v="502"/>
  </r>
  <r>
    <x v="0"/>
    <x v="0"/>
    <s v="WA"/>
    <x v="4"/>
    <n v="2012"/>
    <n v="2012"/>
    <n v="19574291"/>
    <n v="1"/>
    <x v="0"/>
    <s v="I"/>
    <n v="0"/>
    <n v="0"/>
    <n v="0"/>
    <n v="110"/>
  </r>
  <r>
    <x v="0"/>
    <x v="1"/>
    <s v="WA"/>
    <x v="4"/>
    <n v="2012"/>
    <n v="2012"/>
    <n v="500125024"/>
    <n v="1"/>
    <x v="1"/>
    <s v="I"/>
    <n v="0"/>
    <n v="0"/>
    <n v="0"/>
    <n v="4"/>
  </r>
  <r>
    <x v="0"/>
    <x v="0"/>
    <s v="WA"/>
    <x v="4"/>
    <n v="2012"/>
    <n v="2012"/>
    <n v="19661481"/>
    <n v="1"/>
    <x v="0"/>
    <s v="I"/>
    <n v="29"/>
    <n v="29"/>
    <n v="0"/>
    <n v="20"/>
  </r>
  <r>
    <x v="0"/>
    <x v="0"/>
    <s v="WA"/>
    <x v="4"/>
    <n v="2012"/>
    <n v="2012"/>
    <n v="16591879"/>
    <n v="1"/>
    <x v="0"/>
    <s v="I"/>
    <n v="29"/>
    <n v="29"/>
    <n v="0"/>
    <n v="1"/>
  </r>
  <r>
    <x v="0"/>
    <x v="0"/>
    <s v="WA"/>
    <x v="4"/>
    <n v="2012"/>
    <n v="2012"/>
    <n v="18609177"/>
    <n v="3"/>
    <x v="0"/>
    <s v="I"/>
    <n v="95"/>
    <n v="31.666666666666668"/>
    <n v="0"/>
    <n v="90"/>
  </r>
  <r>
    <x v="0"/>
    <x v="0"/>
    <s v="WA"/>
    <x v="4"/>
    <n v="2012"/>
    <n v="2012"/>
    <n v="17653370"/>
    <n v="1"/>
    <x v="0"/>
    <s v="I"/>
    <n v="7"/>
    <n v="7"/>
    <n v="0"/>
    <n v="40"/>
  </r>
  <r>
    <x v="0"/>
    <x v="0"/>
    <s v="WA"/>
    <x v="4"/>
    <n v="2012"/>
    <n v="2012"/>
    <n v="500219792"/>
    <n v="1"/>
    <x v="0"/>
    <s v="I"/>
    <n v="2"/>
    <n v="2"/>
    <n v="0"/>
    <n v="36"/>
  </r>
  <r>
    <x v="1"/>
    <x v="0"/>
    <s v="WA"/>
    <x v="4"/>
    <n v="2012"/>
    <n v="2012"/>
    <n v="377395206"/>
    <n v="1"/>
    <x v="0"/>
    <s v="I"/>
    <n v="25"/>
    <n v="25"/>
    <n v="0"/>
    <n v="10"/>
  </r>
  <r>
    <x v="0"/>
    <x v="0"/>
    <s v="WA"/>
    <x v="4"/>
    <n v="2012"/>
    <n v="2012"/>
    <n v="16298430"/>
    <n v="1"/>
    <x v="0"/>
    <s v="I"/>
    <n v="24"/>
    <n v="24"/>
    <n v="0"/>
    <n v="69"/>
  </r>
  <r>
    <x v="0"/>
    <x v="1"/>
    <s v="WA"/>
    <x v="4"/>
    <n v="2012"/>
    <n v="2012"/>
    <n v="17438179"/>
    <n v="3"/>
    <x v="1"/>
    <s v="I"/>
    <n v="71"/>
    <n v="23.666666666666664"/>
    <n v="0"/>
    <n v="18"/>
  </r>
  <r>
    <x v="0"/>
    <x v="0"/>
    <s v="WA"/>
    <x v="4"/>
    <n v="2012"/>
    <n v="2012"/>
    <n v="17777816"/>
    <n v="1"/>
    <x v="0"/>
    <s v="I"/>
    <n v="6"/>
    <n v="6"/>
    <n v="0"/>
    <n v="60"/>
  </r>
  <r>
    <x v="0"/>
    <x v="1"/>
    <s v="WA"/>
    <x v="4"/>
    <n v="2012"/>
    <n v="2012"/>
    <n v="17715712"/>
    <n v="3"/>
    <x v="1"/>
    <s v="I"/>
    <n v="81"/>
    <n v="27"/>
    <n v="0"/>
    <n v="64"/>
  </r>
  <r>
    <x v="0"/>
    <x v="0"/>
    <s v="WA"/>
    <x v="4"/>
    <n v="2012"/>
    <n v="2012"/>
    <n v="16296207"/>
    <n v="1"/>
    <x v="0"/>
    <s v="I"/>
    <n v="17"/>
    <n v="17"/>
    <n v="0"/>
    <n v="60"/>
  </r>
  <r>
    <x v="0"/>
    <x v="0"/>
    <s v="WA"/>
    <x v="4"/>
    <n v="2012"/>
    <n v="2012"/>
    <n v="500071997"/>
    <n v="1"/>
    <x v="0"/>
    <s v="I"/>
    <n v="9"/>
    <n v="9"/>
    <n v="0"/>
    <n v="36"/>
  </r>
  <r>
    <x v="0"/>
    <x v="0"/>
    <s v="WA"/>
    <x v="4"/>
    <n v="2012"/>
    <n v="2012"/>
    <n v="500282268"/>
    <n v="1"/>
    <x v="0"/>
    <s v="I"/>
    <n v="32"/>
    <n v="32"/>
    <n v="0"/>
    <n v="765"/>
  </r>
  <r>
    <x v="0"/>
    <x v="1"/>
    <s v="WA"/>
    <x v="4"/>
    <n v="2012"/>
    <n v="2012"/>
    <n v="17152785"/>
    <n v="2"/>
    <x v="1"/>
    <s v="I"/>
    <n v="37"/>
    <n v="18.5"/>
    <n v="0"/>
    <n v="16"/>
  </r>
  <r>
    <x v="0"/>
    <x v="0"/>
    <s v="WA"/>
    <x v="4"/>
    <n v="2012"/>
    <n v="2012"/>
    <n v="16856046"/>
    <n v="2"/>
    <x v="0"/>
    <s v="I"/>
    <n v="33"/>
    <n v="16.5"/>
    <n v="0"/>
    <n v="2565"/>
  </r>
  <r>
    <x v="0"/>
    <x v="1"/>
    <s v="WA"/>
    <x v="4"/>
    <n v="2012"/>
    <n v="2012"/>
    <n v="15755325"/>
    <n v="3"/>
    <x v="1"/>
    <s v="I"/>
    <n v="74"/>
    <n v="24.666666666666664"/>
    <n v="0"/>
    <n v="21"/>
  </r>
  <r>
    <x v="0"/>
    <x v="1"/>
    <s v="WA"/>
    <x v="4"/>
    <n v="2012"/>
    <n v="2012"/>
    <n v="421459317"/>
    <n v="1"/>
    <x v="1"/>
    <s v="I"/>
    <n v="30"/>
    <n v="30"/>
    <n v="0"/>
    <n v="3"/>
  </r>
  <r>
    <x v="0"/>
    <x v="0"/>
    <s v="WA"/>
    <x v="4"/>
    <n v="2012"/>
    <n v="2012"/>
    <n v="14167028"/>
    <n v="1"/>
    <x v="0"/>
    <s v="I"/>
    <n v="10"/>
    <n v="10"/>
    <n v="0"/>
    <n v="119"/>
  </r>
  <r>
    <x v="0"/>
    <x v="1"/>
    <s v="WA"/>
    <x v="4"/>
    <n v="2012"/>
    <n v="2012"/>
    <n v="19599046"/>
    <n v="1"/>
    <x v="1"/>
    <s v="I"/>
    <n v="23"/>
    <n v="23"/>
    <n v="0"/>
    <n v="33"/>
  </r>
  <r>
    <x v="0"/>
    <x v="0"/>
    <s v="WA"/>
    <x v="4"/>
    <n v="2012"/>
    <n v="2012"/>
    <n v="500123149"/>
    <n v="1"/>
    <x v="0"/>
    <s v="I"/>
    <n v="4"/>
    <n v="4"/>
    <n v="0"/>
    <n v="60"/>
  </r>
  <r>
    <x v="0"/>
    <x v="0"/>
    <s v="WA"/>
    <x v="4"/>
    <n v="2012"/>
    <n v="2012"/>
    <n v="14188789"/>
    <n v="1"/>
    <x v="0"/>
    <s v="I"/>
    <n v="0"/>
    <n v="0"/>
    <n v="0"/>
    <n v="579"/>
  </r>
  <r>
    <x v="0"/>
    <x v="1"/>
    <s v="WA"/>
    <x v="4"/>
    <n v="2012"/>
    <n v="2012"/>
    <n v="500009969"/>
    <n v="2"/>
    <x v="1"/>
    <s v="I"/>
    <n v="42"/>
    <n v="21"/>
    <n v="0"/>
    <n v="14"/>
  </r>
  <r>
    <x v="0"/>
    <x v="1"/>
    <s v="WA"/>
    <x v="4"/>
    <n v="2012"/>
    <n v="2012"/>
    <n v="19932017"/>
    <n v="3"/>
    <x v="1"/>
    <s v="I"/>
    <n v="92"/>
    <n v="30.666666666666668"/>
    <n v="0"/>
    <n v="44"/>
  </r>
  <r>
    <x v="0"/>
    <x v="1"/>
    <s v="WA"/>
    <x v="4"/>
    <n v="2012"/>
    <n v="2012"/>
    <n v="500025477"/>
    <n v="1"/>
    <x v="1"/>
    <s v="I"/>
    <n v="31"/>
    <n v="31"/>
    <n v="0"/>
    <n v="10"/>
  </r>
  <r>
    <x v="0"/>
    <x v="1"/>
    <s v="WA"/>
    <x v="4"/>
    <n v="2012"/>
    <n v="2012"/>
    <n v="18100877"/>
    <n v="1"/>
    <x v="1"/>
    <s v="I"/>
    <n v="0"/>
    <n v="0"/>
    <n v="0"/>
    <n v="43"/>
  </r>
  <r>
    <x v="0"/>
    <x v="1"/>
    <s v="WA"/>
    <x v="4"/>
    <n v="2012"/>
    <n v="2012"/>
    <n v="436665643"/>
    <n v="1"/>
    <x v="1"/>
    <s v="I"/>
    <n v="0"/>
    <n v="0"/>
    <n v="0"/>
    <n v="2"/>
  </r>
  <r>
    <x v="0"/>
    <x v="1"/>
    <s v="WA"/>
    <x v="4"/>
    <n v="2012"/>
    <n v="2012"/>
    <n v="500088317"/>
    <n v="2"/>
    <x v="1"/>
    <s v="I"/>
    <n v="46"/>
    <n v="23"/>
    <n v="0"/>
    <n v="88"/>
  </r>
  <r>
    <x v="0"/>
    <x v="0"/>
    <s v="WA"/>
    <x v="4"/>
    <n v="2012"/>
    <n v="2012"/>
    <n v="500132603"/>
    <n v="1"/>
    <x v="0"/>
    <s v="I"/>
    <n v="1"/>
    <n v="1"/>
    <n v="0"/>
    <n v="31"/>
  </r>
  <r>
    <x v="0"/>
    <x v="0"/>
    <s v="WA"/>
    <x v="4"/>
    <n v="2012"/>
    <n v="2012"/>
    <n v="17754529"/>
    <n v="1"/>
    <x v="0"/>
    <s v="I"/>
    <n v="0"/>
    <n v="0"/>
    <n v="0"/>
    <n v="20"/>
  </r>
  <r>
    <x v="0"/>
    <x v="0"/>
    <s v="WA"/>
    <x v="4"/>
    <n v="2012"/>
    <n v="2012"/>
    <n v="17840545"/>
    <n v="1"/>
    <x v="0"/>
    <s v="I"/>
    <n v="29"/>
    <n v="29"/>
    <n v="0"/>
    <n v="440"/>
  </r>
  <r>
    <x v="0"/>
    <x v="0"/>
    <s v="WA"/>
    <x v="4"/>
    <n v="2012"/>
    <n v="2012"/>
    <n v="500071997"/>
    <n v="1"/>
    <x v="0"/>
    <s v="I"/>
    <n v="0"/>
    <n v="0"/>
    <n v="0"/>
    <n v="413"/>
  </r>
  <r>
    <x v="0"/>
    <x v="0"/>
    <s v="WA"/>
    <x v="4"/>
    <n v="2012"/>
    <n v="2012"/>
    <n v="16571607"/>
    <n v="1"/>
    <x v="0"/>
    <s v="I"/>
    <n v="0"/>
    <n v="0"/>
    <n v="0"/>
    <n v="17"/>
  </r>
  <r>
    <x v="0"/>
    <x v="0"/>
    <s v="WA"/>
    <x v="4"/>
    <n v="2012"/>
    <n v="2012"/>
    <n v="500124437"/>
    <n v="2"/>
    <x v="0"/>
    <s v="I"/>
    <n v="53"/>
    <n v="26.5"/>
    <n v="0"/>
    <n v="228"/>
  </r>
  <r>
    <x v="0"/>
    <x v="0"/>
    <s v="WA"/>
    <x v="4"/>
    <n v="2012"/>
    <n v="2012"/>
    <n v="500206770"/>
    <n v="1"/>
    <x v="0"/>
    <s v="I"/>
    <n v="0"/>
    <n v="0"/>
    <n v="0"/>
    <n v="69"/>
  </r>
  <r>
    <x v="0"/>
    <x v="1"/>
    <s v="WA"/>
    <x v="4"/>
    <n v="2012"/>
    <n v="2012"/>
    <n v="500039814"/>
    <n v="1"/>
    <x v="1"/>
    <s v="I"/>
    <n v="0"/>
    <n v="0"/>
    <n v="0"/>
    <n v="31"/>
  </r>
  <r>
    <x v="0"/>
    <x v="1"/>
    <s v="WA"/>
    <x v="4"/>
    <n v="2012"/>
    <n v="2012"/>
    <n v="14663177"/>
    <n v="1"/>
    <x v="1"/>
    <s v="I"/>
    <n v="12"/>
    <n v="12"/>
    <n v="0"/>
    <n v="20"/>
  </r>
  <r>
    <x v="0"/>
    <x v="0"/>
    <s v="WA"/>
    <x v="4"/>
    <n v="2012"/>
    <n v="2013"/>
    <n v="500236838"/>
    <n v="2"/>
    <x v="0"/>
    <s v="I"/>
    <n v="43"/>
    <n v="21.5"/>
    <n v="0"/>
    <n v="384"/>
  </r>
  <r>
    <x v="0"/>
    <x v="0"/>
    <s v="WA"/>
    <x v="4"/>
    <n v="2012"/>
    <n v="2012"/>
    <n v="15658055"/>
    <n v="2"/>
    <x v="0"/>
    <s v="I"/>
    <n v="54"/>
    <n v="27"/>
    <n v="0"/>
    <n v="100"/>
  </r>
  <r>
    <x v="0"/>
    <x v="0"/>
    <s v="WA"/>
    <x v="4"/>
    <n v="2012"/>
    <n v="2012"/>
    <n v="19927259"/>
    <n v="2"/>
    <x v="0"/>
    <s v="I"/>
    <n v="60"/>
    <n v="30"/>
    <n v="0"/>
    <n v="486"/>
  </r>
  <r>
    <x v="0"/>
    <x v="1"/>
    <s v="WA"/>
    <x v="4"/>
    <n v="2012"/>
    <n v="2012"/>
    <n v="334886406"/>
    <n v="1"/>
    <x v="1"/>
    <s v="I"/>
    <n v="33"/>
    <n v="33"/>
    <n v="0"/>
    <n v="1"/>
  </r>
  <r>
    <x v="0"/>
    <x v="0"/>
    <s v="WA"/>
    <x v="4"/>
    <n v="2012"/>
    <n v="2013"/>
    <n v="19706325"/>
    <n v="2"/>
    <x v="0"/>
    <s v="I"/>
    <n v="49"/>
    <n v="24.5"/>
    <n v="0"/>
    <n v="803"/>
  </r>
  <r>
    <x v="0"/>
    <x v="0"/>
    <s v="WA"/>
    <x v="4"/>
    <n v="2012"/>
    <n v="2012"/>
    <n v="19313210"/>
    <n v="1"/>
    <x v="0"/>
    <s v="I"/>
    <n v="15"/>
    <n v="15"/>
    <n v="0"/>
    <n v="70"/>
  </r>
  <r>
    <x v="0"/>
    <x v="1"/>
    <s v="WA"/>
    <x v="4"/>
    <n v="2012"/>
    <n v="2013"/>
    <n v="19718245"/>
    <n v="2"/>
    <x v="1"/>
    <s v="I"/>
    <n v="37"/>
    <n v="18.5"/>
    <n v="0"/>
    <n v="194"/>
  </r>
  <r>
    <x v="0"/>
    <x v="0"/>
    <s v="WA"/>
    <x v="4"/>
    <n v="2012"/>
    <n v="2013"/>
    <n v="19718247"/>
    <n v="2"/>
    <x v="0"/>
    <s v="I"/>
    <n v="37"/>
    <n v="18.5"/>
    <n v="0"/>
    <n v="160"/>
  </r>
  <r>
    <x v="0"/>
    <x v="1"/>
    <s v="WA"/>
    <x v="4"/>
    <n v="2012"/>
    <n v="2012"/>
    <n v="500091078"/>
    <n v="1"/>
    <x v="1"/>
    <s v="I"/>
    <n v="31"/>
    <n v="31"/>
    <n v="0"/>
    <n v="6"/>
  </r>
  <r>
    <x v="0"/>
    <x v="1"/>
    <s v="WA"/>
    <x v="4"/>
    <n v="2012"/>
    <n v="2012"/>
    <n v="500204920"/>
    <n v="1"/>
    <x v="1"/>
    <s v="I"/>
    <n v="0"/>
    <n v="0"/>
    <n v="0"/>
    <n v="7"/>
  </r>
  <r>
    <x v="0"/>
    <x v="1"/>
    <s v="WA"/>
    <x v="4"/>
    <n v="2012"/>
    <n v="2012"/>
    <n v="17448180"/>
    <n v="1"/>
    <x v="1"/>
    <s v="I"/>
    <n v="31"/>
    <n v="31"/>
    <n v="0"/>
    <n v="41"/>
  </r>
  <r>
    <x v="0"/>
    <x v="0"/>
    <s v="WA"/>
    <x v="4"/>
    <n v="2012"/>
    <n v="2012"/>
    <n v="17047756"/>
    <n v="1"/>
    <x v="0"/>
    <s v="I"/>
    <n v="10"/>
    <n v="10"/>
    <n v="0"/>
    <n v="115"/>
  </r>
  <r>
    <x v="0"/>
    <x v="0"/>
    <s v="WA"/>
    <x v="4"/>
    <n v="2012"/>
    <n v="2012"/>
    <n v="16899461"/>
    <n v="1"/>
    <x v="0"/>
    <s v="I"/>
    <n v="34"/>
    <n v="34"/>
    <n v="0"/>
    <n v="30"/>
  </r>
  <r>
    <x v="0"/>
    <x v="0"/>
    <s v="WA"/>
    <x v="4"/>
    <n v="2012"/>
    <n v="2012"/>
    <n v="15970136"/>
    <n v="1"/>
    <x v="0"/>
    <s v="I"/>
    <n v="36"/>
    <n v="36"/>
    <n v="0"/>
    <n v="147"/>
  </r>
  <r>
    <x v="0"/>
    <x v="1"/>
    <s v="WA"/>
    <x v="4"/>
    <n v="2012"/>
    <n v="2012"/>
    <n v="356832037"/>
    <n v="1"/>
    <x v="1"/>
    <s v="I"/>
    <n v="0"/>
    <n v="0"/>
    <n v="0"/>
    <n v="24"/>
  </r>
  <r>
    <x v="0"/>
    <x v="0"/>
    <s v="WA"/>
    <x v="4"/>
    <n v="2012"/>
    <n v="2012"/>
    <n v="14743856"/>
    <n v="1"/>
    <x v="0"/>
    <s v="I"/>
    <n v="13"/>
    <n v="13"/>
    <n v="0"/>
    <n v="31"/>
  </r>
  <r>
    <x v="0"/>
    <x v="0"/>
    <s v="WA"/>
    <x v="4"/>
    <n v="2013"/>
    <n v="2013"/>
    <n v="17617836"/>
    <n v="1"/>
    <x v="0"/>
    <s v="I"/>
    <n v="0"/>
    <n v="0"/>
    <n v="0"/>
    <n v="6"/>
  </r>
  <r>
    <x v="0"/>
    <x v="0"/>
    <s v="WA"/>
    <x v="4"/>
    <n v="2013"/>
    <n v="2013"/>
    <n v="13972974"/>
    <n v="1"/>
    <x v="0"/>
    <s v="I"/>
    <n v="10"/>
    <n v="10"/>
    <n v="0"/>
    <n v="170"/>
  </r>
  <r>
    <x v="0"/>
    <x v="1"/>
    <s v="WA"/>
    <x v="5"/>
    <n v="2013"/>
    <n v="2013"/>
    <n v="18092095"/>
    <n v="2"/>
    <x v="1"/>
    <s v="I"/>
    <n v="56"/>
    <n v="28"/>
    <n v="0"/>
    <n v="273"/>
  </r>
  <r>
    <x v="0"/>
    <x v="0"/>
    <s v="WA"/>
    <x v="4"/>
    <n v="2013"/>
    <n v="2013"/>
    <n v="500168496"/>
    <n v="1"/>
    <x v="0"/>
    <s v="I"/>
    <n v="2"/>
    <n v="2"/>
    <n v="0"/>
    <n v="31"/>
  </r>
  <r>
    <x v="0"/>
    <x v="0"/>
    <s v="WA"/>
    <x v="5"/>
    <n v="2013"/>
    <n v="2013"/>
    <n v="500271254"/>
    <n v="4"/>
    <x v="0"/>
    <s v="I"/>
    <n v="122"/>
    <n v="30.5"/>
    <n v="0"/>
    <n v="7"/>
  </r>
  <r>
    <x v="0"/>
    <x v="1"/>
    <s v="WA"/>
    <x v="5"/>
    <n v="2013"/>
    <n v="2013"/>
    <n v="500210437"/>
    <n v="1"/>
    <x v="1"/>
    <s v="I"/>
    <n v="33"/>
    <n v="33"/>
    <n v="0"/>
    <n v="118"/>
  </r>
  <r>
    <x v="0"/>
    <x v="0"/>
    <s v="WA"/>
    <x v="5"/>
    <n v="2013"/>
    <n v="2013"/>
    <n v="18697839"/>
    <n v="1"/>
    <x v="0"/>
    <s v="I"/>
    <n v="30"/>
    <n v="30"/>
    <n v="0"/>
    <n v="535"/>
  </r>
  <r>
    <x v="0"/>
    <x v="0"/>
    <s v="WA"/>
    <x v="5"/>
    <n v="2013"/>
    <n v="2013"/>
    <n v="18634635"/>
    <n v="1"/>
    <x v="0"/>
    <s v="I"/>
    <n v="0"/>
    <n v="0"/>
    <n v="0"/>
    <n v="17"/>
  </r>
  <r>
    <x v="0"/>
    <x v="1"/>
    <s v="WA"/>
    <x v="5"/>
    <n v="2013"/>
    <n v="2013"/>
    <n v="500234634"/>
    <n v="2"/>
    <x v="1"/>
    <s v="I"/>
    <n v="64"/>
    <n v="32"/>
    <n v="0"/>
    <n v="14"/>
  </r>
  <r>
    <x v="0"/>
    <x v="0"/>
    <s v="WA"/>
    <x v="5"/>
    <n v="2013"/>
    <n v="2013"/>
    <n v="17047756"/>
    <n v="1"/>
    <x v="0"/>
    <s v="I"/>
    <n v="31"/>
    <n v="31"/>
    <n v="0"/>
    <n v="4"/>
  </r>
  <r>
    <x v="0"/>
    <x v="0"/>
    <s v="WA"/>
    <x v="5"/>
    <n v="2013"/>
    <n v="2013"/>
    <n v="17833050"/>
    <n v="1"/>
    <x v="0"/>
    <s v="I"/>
    <n v="33"/>
    <n v="33"/>
    <n v="0"/>
    <n v="2"/>
  </r>
  <r>
    <x v="0"/>
    <x v="0"/>
    <s v="WA"/>
    <x v="5"/>
    <n v="2013"/>
    <n v="2013"/>
    <n v="500277621"/>
    <n v="1"/>
    <x v="0"/>
    <s v="I"/>
    <n v="19"/>
    <n v="19"/>
    <n v="0"/>
    <n v="10"/>
  </r>
  <r>
    <x v="1"/>
    <x v="0"/>
    <s v="WA"/>
    <x v="4"/>
    <n v="2013"/>
    <n v="2013"/>
    <n v="18913780"/>
    <n v="1"/>
    <x v="0"/>
    <s v="I"/>
    <n v="121"/>
    <n v="121"/>
    <n v="0"/>
    <n v="110"/>
  </r>
  <r>
    <x v="0"/>
    <x v="0"/>
    <s v="WA"/>
    <x v="4"/>
    <n v="2013"/>
    <n v="2013"/>
    <n v="19376025"/>
    <n v="1"/>
    <x v="0"/>
    <s v="I"/>
    <n v="11"/>
    <n v="11"/>
    <n v="0"/>
    <n v="270"/>
  </r>
  <r>
    <x v="0"/>
    <x v="0"/>
    <s v="WA"/>
    <x v="5"/>
    <n v="2013"/>
    <n v="2013"/>
    <n v="500124437"/>
    <n v="2"/>
    <x v="0"/>
    <s v="I"/>
    <n v="64"/>
    <n v="32"/>
    <n v="0"/>
    <n v="117"/>
  </r>
  <r>
    <x v="0"/>
    <x v="0"/>
    <s v="WA"/>
    <x v="5"/>
    <n v="2013"/>
    <n v="2013"/>
    <n v="500247252"/>
    <n v="3"/>
    <x v="0"/>
    <s v="I"/>
    <n v="67"/>
    <n v="22.333333333333332"/>
    <n v="0"/>
    <n v="3300"/>
  </r>
  <r>
    <x v="0"/>
    <x v="0"/>
    <s v="WA"/>
    <x v="5"/>
    <n v="2013"/>
    <n v="2013"/>
    <n v="18009031"/>
    <n v="1"/>
    <x v="0"/>
    <s v="I"/>
    <n v="0"/>
    <n v="0"/>
    <n v="0"/>
    <n v="20"/>
  </r>
  <r>
    <x v="0"/>
    <x v="0"/>
    <s v="WA"/>
    <x v="5"/>
    <n v="2013"/>
    <n v="2013"/>
    <n v="17840483"/>
    <n v="3"/>
    <x v="0"/>
    <s v="I"/>
    <n v="76"/>
    <n v="25.333333333333336"/>
    <n v="0"/>
    <n v="220"/>
  </r>
  <r>
    <x v="0"/>
    <x v="0"/>
    <s v="WA"/>
    <x v="5"/>
    <n v="2013"/>
    <n v="2013"/>
    <n v="18104039"/>
    <n v="2"/>
    <x v="0"/>
    <s v="I"/>
    <n v="67"/>
    <n v="33.5"/>
    <n v="0"/>
    <n v="290"/>
  </r>
  <r>
    <x v="0"/>
    <x v="0"/>
    <s v="WA"/>
    <x v="5"/>
    <n v="2013"/>
    <n v="2013"/>
    <n v="16342808"/>
    <n v="1"/>
    <x v="0"/>
    <s v="I"/>
    <n v="34"/>
    <n v="34"/>
    <n v="0"/>
    <n v="393"/>
  </r>
  <r>
    <x v="0"/>
    <x v="0"/>
    <s v="WA"/>
    <x v="5"/>
    <n v="2013"/>
    <n v="2013"/>
    <n v="16253548"/>
    <n v="1"/>
    <x v="0"/>
    <s v="I"/>
    <n v="33"/>
    <n v="33"/>
    <n v="0"/>
    <n v="10"/>
  </r>
  <r>
    <x v="0"/>
    <x v="0"/>
    <s v="WA"/>
    <x v="5"/>
    <n v="2013"/>
    <n v="2013"/>
    <n v="16875014"/>
    <n v="1"/>
    <x v="0"/>
    <s v="I"/>
    <n v="16"/>
    <n v="16"/>
    <n v="0"/>
    <n v="1"/>
  </r>
  <r>
    <x v="0"/>
    <x v="1"/>
    <s v="WA"/>
    <x v="5"/>
    <n v="2013"/>
    <n v="2013"/>
    <n v="16640728"/>
    <n v="2"/>
    <x v="1"/>
    <s v="I"/>
    <n v="42"/>
    <n v="21"/>
    <n v="0"/>
    <n v="100"/>
  </r>
  <r>
    <x v="0"/>
    <x v="0"/>
    <s v="WA"/>
    <x v="5"/>
    <n v="2013"/>
    <n v="2013"/>
    <n v="439344079"/>
    <n v="2"/>
    <x v="0"/>
    <s v="I"/>
    <n v="42"/>
    <n v="21"/>
    <n v="0"/>
    <n v="92"/>
  </r>
  <r>
    <x v="0"/>
    <x v="1"/>
    <s v="WA"/>
    <x v="5"/>
    <n v="2013"/>
    <n v="2013"/>
    <n v="500257840"/>
    <n v="2"/>
    <x v="1"/>
    <s v="I"/>
    <n v="58"/>
    <n v="29"/>
    <n v="0"/>
    <n v="5"/>
  </r>
  <r>
    <x v="0"/>
    <x v="0"/>
    <s v="WA"/>
    <x v="5"/>
    <n v="2013"/>
    <n v="2013"/>
    <n v="15070152"/>
    <n v="1"/>
    <x v="0"/>
    <s v="I"/>
    <n v="24"/>
    <n v="24"/>
    <n v="0"/>
    <n v="2150"/>
  </r>
  <r>
    <x v="0"/>
    <x v="0"/>
    <s v="WA"/>
    <x v="5"/>
    <n v="2013"/>
    <n v="2013"/>
    <n v="15070169"/>
    <n v="2"/>
    <x v="0"/>
    <s v="I"/>
    <n v="58"/>
    <n v="29"/>
    <n v="0"/>
    <n v="1560"/>
  </r>
  <r>
    <x v="0"/>
    <x v="1"/>
    <s v="WA"/>
    <x v="5"/>
    <n v="2013"/>
    <n v="2013"/>
    <n v="411523250"/>
    <n v="1"/>
    <x v="1"/>
    <s v="I"/>
    <n v="30"/>
    <n v="30"/>
    <n v="0"/>
    <n v="9"/>
  </r>
  <r>
    <x v="0"/>
    <x v="1"/>
    <s v="WA"/>
    <x v="5"/>
    <n v="2013"/>
    <n v="2013"/>
    <n v="15170884"/>
    <n v="2"/>
    <x v="1"/>
    <s v="I"/>
    <n v="64"/>
    <n v="32"/>
    <n v="0"/>
    <n v="20"/>
  </r>
  <r>
    <x v="0"/>
    <x v="0"/>
    <s v="WA"/>
    <x v="5"/>
    <n v="2013"/>
    <n v="2013"/>
    <n v="436060919"/>
    <n v="2"/>
    <x v="0"/>
    <s v="I"/>
    <n v="65"/>
    <n v="32.5"/>
    <n v="0"/>
    <n v="817"/>
  </r>
  <r>
    <x v="1"/>
    <x v="1"/>
    <s v="WA"/>
    <x v="5"/>
    <n v="2013"/>
    <n v="2013"/>
    <n v="500250796"/>
    <n v="12"/>
    <x v="2"/>
    <s v="I"/>
    <n v="366"/>
    <n v="30.5"/>
    <n v="0"/>
    <n v="487235"/>
  </r>
  <r>
    <x v="0"/>
    <x v="1"/>
    <s v="WA"/>
    <x v="5"/>
    <n v="2013"/>
    <n v="2013"/>
    <n v="17810697"/>
    <n v="2"/>
    <x v="1"/>
    <s v="I"/>
    <n v="62"/>
    <n v="31"/>
    <n v="0"/>
    <n v="193"/>
  </r>
  <r>
    <x v="0"/>
    <x v="1"/>
    <s v="WA"/>
    <x v="5"/>
    <n v="2013"/>
    <n v="2013"/>
    <n v="444268896"/>
    <n v="1"/>
    <x v="1"/>
    <s v="I"/>
    <n v="34"/>
    <n v="34"/>
    <n v="0"/>
    <n v="3"/>
  </r>
  <r>
    <x v="0"/>
    <x v="1"/>
    <s v="WA"/>
    <x v="5"/>
    <n v="2013"/>
    <n v="2013"/>
    <n v="500123227"/>
    <n v="1"/>
    <x v="1"/>
    <s v="I"/>
    <n v="34"/>
    <n v="34"/>
    <n v="0"/>
    <n v="19"/>
  </r>
  <r>
    <x v="0"/>
    <x v="0"/>
    <s v="WA"/>
    <x v="5"/>
    <n v="2013"/>
    <n v="2013"/>
    <n v="18622487"/>
    <n v="1"/>
    <x v="0"/>
    <s v="I"/>
    <n v="30"/>
    <n v="30"/>
    <n v="0"/>
    <n v="1"/>
  </r>
  <r>
    <x v="0"/>
    <x v="0"/>
    <s v="WA"/>
    <x v="5"/>
    <n v="2013"/>
    <n v="2013"/>
    <n v="500146244"/>
    <n v="9"/>
    <x v="0"/>
    <s v="I"/>
    <n v="271"/>
    <n v="30.111111111111107"/>
    <n v="0"/>
    <n v="84"/>
  </r>
  <r>
    <x v="0"/>
    <x v="0"/>
    <s v="WA"/>
    <x v="5"/>
    <n v="2013"/>
    <n v="2013"/>
    <n v="18221569"/>
    <n v="3"/>
    <x v="0"/>
    <s v="I"/>
    <n v="81"/>
    <n v="27"/>
    <n v="0"/>
    <n v="101"/>
  </r>
  <r>
    <x v="0"/>
    <x v="1"/>
    <s v="WA"/>
    <x v="5"/>
    <n v="2013"/>
    <n v="2013"/>
    <n v="18023301"/>
    <n v="1"/>
    <x v="1"/>
    <s v="I"/>
    <n v="2"/>
    <n v="2"/>
    <n v="0"/>
    <n v="5"/>
  </r>
  <r>
    <x v="0"/>
    <x v="0"/>
    <s v="WA"/>
    <x v="5"/>
    <n v="2013"/>
    <n v="2013"/>
    <n v="16301945"/>
    <n v="2"/>
    <x v="0"/>
    <s v="I"/>
    <n v="59"/>
    <n v="29.5"/>
    <n v="0"/>
    <n v="26"/>
  </r>
  <r>
    <x v="0"/>
    <x v="0"/>
    <s v="WA"/>
    <x v="5"/>
    <n v="2013"/>
    <n v="2013"/>
    <n v="16591908"/>
    <n v="1"/>
    <x v="0"/>
    <s v="I"/>
    <n v="29"/>
    <n v="29"/>
    <n v="0"/>
    <n v="10"/>
  </r>
  <r>
    <x v="0"/>
    <x v="0"/>
    <s v="WA"/>
    <x v="5"/>
    <n v="2013"/>
    <n v="2013"/>
    <n v="17841035"/>
    <n v="3"/>
    <x v="0"/>
    <s v="I"/>
    <n v="66"/>
    <n v="22"/>
    <n v="0"/>
    <n v="302"/>
  </r>
  <r>
    <x v="0"/>
    <x v="1"/>
    <s v="WA"/>
    <x v="5"/>
    <n v="2013"/>
    <n v="2013"/>
    <n v="17484636"/>
    <n v="2"/>
    <x v="1"/>
    <s v="I"/>
    <n v="58"/>
    <n v="29"/>
    <n v="0"/>
    <n v="26"/>
  </r>
  <r>
    <x v="0"/>
    <x v="1"/>
    <s v="WA"/>
    <x v="5"/>
    <n v="2013"/>
    <n v="2013"/>
    <n v="15964096"/>
    <n v="4"/>
    <x v="1"/>
    <s v="I"/>
    <n v="122"/>
    <n v="30.5"/>
    <n v="0"/>
    <n v="4"/>
  </r>
  <r>
    <x v="0"/>
    <x v="0"/>
    <s v="WA"/>
    <x v="5"/>
    <n v="2013"/>
    <n v="2013"/>
    <n v="14240839"/>
    <n v="1"/>
    <x v="0"/>
    <s v="I"/>
    <n v="31"/>
    <n v="31"/>
    <n v="0"/>
    <n v="10"/>
  </r>
  <r>
    <x v="0"/>
    <x v="0"/>
    <s v="WA"/>
    <x v="5"/>
    <n v="2013"/>
    <n v="2013"/>
    <n v="15888296"/>
    <n v="1"/>
    <x v="0"/>
    <s v="I"/>
    <n v="14"/>
    <n v="14"/>
    <n v="0"/>
    <n v="2460"/>
  </r>
  <r>
    <x v="0"/>
    <x v="1"/>
    <s v="WA"/>
    <x v="5"/>
    <n v="2013"/>
    <n v="2013"/>
    <n v="446343761"/>
    <n v="2"/>
    <x v="1"/>
    <s v="I"/>
    <n v="33"/>
    <n v="16.5"/>
    <n v="0"/>
    <n v="16"/>
  </r>
  <r>
    <x v="0"/>
    <x v="1"/>
    <s v="WA"/>
    <x v="5"/>
    <n v="2013"/>
    <n v="2013"/>
    <n v="15973992"/>
    <n v="3"/>
    <x v="1"/>
    <s v="I"/>
    <n v="68"/>
    <n v="22.666666666666664"/>
    <n v="0"/>
    <n v="85"/>
  </r>
  <r>
    <x v="0"/>
    <x v="0"/>
    <s v="WA"/>
    <x v="5"/>
    <n v="2013"/>
    <n v="2013"/>
    <n v="16941153"/>
    <n v="2"/>
    <x v="0"/>
    <s v="I"/>
    <n v="48"/>
    <n v="24"/>
    <n v="0"/>
    <n v="150"/>
  </r>
  <r>
    <x v="0"/>
    <x v="0"/>
    <s v="WA"/>
    <x v="5"/>
    <n v="2013"/>
    <n v="2013"/>
    <n v="14328597"/>
    <n v="11"/>
    <x v="0"/>
    <s v="I"/>
    <n v="313"/>
    <n v="28.454545454545453"/>
    <n v="0"/>
    <n v="223"/>
  </r>
  <r>
    <x v="0"/>
    <x v="0"/>
    <s v="WA"/>
    <x v="5"/>
    <n v="2013"/>
    <n v="2013"/>
    <n v="15608377"/>
    <n v="1"/>
    <x v="0"/>
    <s v="I"/>
    <n v="12"/>
    <n v="12"/>
    <n v="0"/>
    <n v="355"/>
  </r>
  <r>
    <x v="0"/>
    <x v="1"/>
    <s v="WA"/>
    <x v="5"/>
    <n v="2013"/>
    <n v="2013"/>
    <n v="429667388"/>
    <n v="2"/>
    <x v="1"/>
    <s v="I"/>
    <n v="60"/>
    <n v="30"/>
    <n v="0"/>
    <n v="23"/>
  </r>
  <r>
    <x v="0"/>
    <x v="0"/>
    <s v="WA"/>
    <x v="5"/>
    <n v="2013"/>
    <n v="2013"/>
    <n v="16454564"/>
    <n v="1"/>
    <x v="0"/>
    <s v="I"/>
    <n v="10"/>
    <n v="10"/>
    <n v="0"/>
    <n v="297"/>
  </r>
  <r>
    <x v="0"/>
    <x v="1"/>
    <s v="WA"/>
    <x v="5"/>
    <n v="2013"/>
    <n v="2013"/>
    <n v="19945342"/>
    <n v="1"/>
    <x v="1"/>
    <s v="I"/>
    <n v="21"/>
    <n v="21"/>
    <n v="0"/>
    <n v="1"/>
  </r>
  <r>
    <x v="1"/>
    <x v="0"/>
    <s v="WA"/>
    <x v="5"/>
    <n v="2013"/>
    <n v="2013"/>
    <n v="18365036"/>
    <n v="1"/>
    <x v="0"/>
    <s v="I"/>
    <n v="15"/>
    <n v="15"/>
    <n v="0"/>
    <n v="58"/>
  </r>
  <r>
    <x v="0"/>
    <x v="1"/>
    <s v="WA"/>
    <x v="5"/>
    <n v="2013"/>
    <n v="2013"/>
    <n v="441849761"/>
    <n v="1"/>
    <x v="1"/>
    <s v="I"/>
    <n v="29"/>
    <n v="29"/>
    <n v="0"/>
    <n v="1"/>
  </r>
  <r>
    <x v="1"/>
    <x v="0"/>
    <s v="WA"/>
    <x v="5"/>
    <n v="2013"/>
    <n v="2013"/>
    <n v="500208865"/>
    <n v="5"/>
    <x v="0"/>
    <s v="I"/>
    <n v="142"/>
    <n v="28.4"/>
    <n v="0"/>
    <n v="21"/>
  </r>
  <r>
    <x v="0"/>
    <x v="1"/>
    <s v="WA"/>
    <x v="5"/>
    <n v="2013"/>
    <n v="2013"/>
    <n v="17721896"/>
    <n v="1"/>
    <x v="1"/>
    <s v="I"/>
    <n v="10"/>
    <n v="10"/>
    <n v="0"/>
    <n v="32"/>
  </r>
  <r>
    <x v="1"/>
    <x v="0"/>
    <s v="WA"/>
    <x v="5"/>
    <n v="2013"/>
    <n v="2013"/>
    <n v="18037207"/>
    <n v="2"/>
    <x v="0"/>
    <s v="I"/>
    <n v="34"/>
    <n v="17"/>
    <n v="0"/>
    <n v="2960"/>
  </r>
  <r>
    <x v="0"/>
    <x v="1"/>
    <s v="WA"/>
    <x v="5"/>
    <n v="2013"/>
    <n v="2013"/>
    <n v="500060480"/>
    <n v="1"/>
    <x v="1"/>
    <s v="I"/>
    <n v="28"/>
    <n v="28"/>
    <n v="0"/>
    <n v="74"/>
  </r>
  <r>
    <x v="0"/>
    <x v="0"/>
    <s v="WA"/>
    <x v="5"/>
    <n v="2013"/>
    <n v="2013"/>
    <n v="17098717"/>
    <n v="2"/>
    <x v="0"/>
    <s v="I"/>
    <n v="34"/>
    <n v="17"/>
    <n v="0"/>
    <n v="151"/>
  </r>
  <r>
    <x v="0"/>
    <x v="0"/>
    <s v="WA"/>
    <x v="5"/>
    <n v="2013"/>
    <n v="2013"/>
    <n v="18294861"/>
    <n v="1"/>
    <x v="0"/>
    <s v="I"/>
    <n v="9"/>
    <n v="9"/>
    <n v="0"/>
    <n v="433"/>
  </r>
  <r>
    <x v="0"/>
    <x v="1"/>
    <s v="WA"/>
    <x v="5"/>
    <n v="2013"/>
    <n v="2013"/>
    <n v="19225895"/>
    <n v="1"/>
    <x v="1"/>
    <s v="I"/>
    <n v="15"/>
    <n v="15"/>
    <n v="0"/>
    <n v="30"/>
  </r>
  <r>
    <x v="0"/>
    <x v="1"/>
    <s v="WA"/>
    <x v="5"/>
    <n v="2013"/>
    <n v="2013"/>
    <n v="16224692"/>
    <n v="1"/>
    <x v="1"/>
    <s v="I"/>
    <n v="6"/>
    <n v="6"/>
    <n v="0"/>
    <n v="1"/>
  </r>
  <r>
    <x v="0"/>
    <x v="0"/>
    <s v="WA"/>
    <x v="5"/>
    <n v="2013"/>
    <n v="2013"/>
    <n v="500219945"/>
    <n v="2"/>
    <x v="0"/>
    <s v="I"/>
    <n v="41"/>
    <n v="20.5"/>
    <n v="0"/>
    <n v="348"/>
  </r>
  <r>
    <x v="1"/>
    <x v="1"/>
    <s v="WA"/>
    <x v="5"/>
    <n v="2013"/>
    <n v="2013"/>
    <n v="16294359"/>
    <n v="1"/>
    <x v="1"/>
    <s v="I"/>
    <n v="16"/>
    <n v="16"/>
    <n v="0"/>
    <n v="37"/>
  </r>
  <r>
    <x v="0"/>
    <x v="0"/>
    <s v="WA"/>
    <x v="5"/>
    <n v="2013"/>
    <n v="2013"/>
    <n v="16284987"/>
    <n v="1"/>
    <x v="0"/>
    <s v="I"/>
    <n v="12"/>
    <n v="12"/>
    <n v="0"/>
    <n v="1180"/>
  </r>
  <r>
    <x v="0"/>
    <x v="1"/>
    <s v="WA"/>
    <x v="5"/>
    <n v="2013"/>
    <n v="2013"/>
    <n v="500026608"/>
    <n v="1"/>
    <x v="1"/>
    <s v="I"/>
    <n v="31"/>
    <n v="31"/>
    <n v="0"/>
    <n v="10"/>
  </r>
  <r>
    <x v="0"/>
    <x v="0"/>
    <s v="WA"/>
    <x v="5"/>
    <n v="2013"/>
    <n v="2013"/>
    <n v="15478124"/>
    <n v="3"/>
    <x v="0"/>
    <s v="I"/>
    <n v="73"/>
    <n v="24.333333333333332"/>
    <n v="0"/>
    <n v="100"/>
  </r>
  <r>
    <x v="0"/>
    <x v="0"/>
    <s v="WA"/>
    <x v="5"/>
    <n v="2013"/>
    <n v="2013"/>
    <n v="14063026"/>
    <n v="2"/>
    <x v="0"/>
    <s v="I"/>
    <n v="45"/>
    <n v="22.5"/>
    <n v="0"/>
    <n v="238"/>
  </r>
  <r>
    <x v="0"/>
    <x v="0"/>
    <s v="WA"/>
    <x v="5"/>
    <n v="2013"/>
    <n v="2013"/>
    <n v="500258109"/>
    <n v="1"/>
    <x v="0"/>
    <s v="I"/>
    <n v="29"/>
    <n v="29"/>
    <n v="0"/>
    <n v="38"/>
  </r>
  <r>
    <x v="0"/>
    <x v="0"/>
    <s v="WA"/>
    <x v="5"/>
    <n v="2013"/>
    <n v="2013"/>
    <n v="17456625"/>
    <n v="1"/>
    <x v="0"/>
    <s v="I"/>
    <n v="10"/>
    <n v="10"/>
    <n v="0"/>
    <n v="120"/>
  </r>
  <r>
    <x v="0"/>
    <x v="0"/>
    <s v="WA"/>
    <x v="5"/>
    <n v="2013"/>
    <n v="2013"/>
    <n v="18632329"/>
    <n v="5"/>
    <x v="0"/>
    <s v="I"/>
    <n v="146"/>
    <n v="29.2"/>
    <n v="0"/>
    <n v="830"/>
  </r>
  <r>
    <x v="0"/>
    <x v="1"/>
    <s v="WA"/>
    <x v="5"/>
    <n v="2013"/>
    <n v="2013"/>
    <n v="500156502"/>
    <n v="1"/>
    <x v="1"/>
    <s v="I"/>
    <n v="32"/>
    <n v="32"/>
    <n v="0"/>
    <n v="13"/>
  </r>
  <r>
    <x v="0"/>
    <x v="0"/>
    <s v="WA"/>
    <x v="5"/>
    <n v="2013"/>
    <n v="2013"/>
    <n v="500241884"/>
    <n v="2"/>
    <x v="0"/>
    <s v="I"/>
    <n v="57"/>
    <n v="28.5"/>
    <n v="0"/>
    <n v="207"/>
  </r>
  <r>
    <x v="0"/>
    <x v="0"/>
    <s v="WA"/>
    <x v="5"/>
    <n v="2013"/>
    <n v="2013"/>
    <n v="19266114"/>
    <n v="1"/>
    <x v="0"/>
    <s v="I"/>
    <n v="1"/>
    <n v="1"/>
    <n v="0"/>
    <n v="30"/>
  </r>
  <r>
    <x v="0"/>
    <x v="1"/>
    <s v="WA"/>
    <x v="5"/>
    <n v="2013"/>
    <n v="2013"/>
    <n v="18093282"/>
    <n v="1"/>
    <x v="1"/>
    <s v="I"/>
    <n v="6"/>
    <n v="6"/>
    <n v="0"/>
    <n v="2"/>
  </r>
  <r>
    <x v="0"/>
    <x v="0"/>
    <s v="WA"/>
    <x v="5"/>
    <n v="2013"/>
    <n v="2013"/>
    <n v="446351874"/>
    <n v="3"/>
    <x v="0"/>
    <s v="I"/>
    <n v="91"/>
    <n v="30.333333333333332"/>
    <n v="0"/>
    <n v="101"/>
  </r>
  <r>
    <x v="0"/>
    <x v="0"/>
    <s v="WA"/>
    <x v="5"/>
    <n v="2013"/>
    <n v="2013"/>
    <n v="18506725"/>
    <n v="1"/>
    <x v="0"/>
    <s v="I"/>
    <n v="63"/>
    <n v="63"/>
    <n v="0"/>
    <n v="1286"/>
  </r>
  <r>
    <x v="0"/>
    <x v="0"/>
    <s v="WA"/>
    <x v="5"/>
    <n v="2013"/>
    <n v="2013"/>
    <n v="500207789"/>
    <n v="1"/>
    <x v="0"/>
    <s v="I"/>
    <n v="8"/>
    <n v="8"/>
    <n v="0"/>
    <n v="1"/>
  </r>
  <r>
    <x v="1"/>
    <x v="0"/>
    <s v="WA"/>
    <x v="5"/>
    <n v="2013"/>
    <n v="2013"/>
    <n v="500181823"/>
    <n v="2"/>
    <x v="0"/>
    <s v="I"/>
    <n v="60"/>
    <n v="30"/>
    <n v="0"/>
    <n v="90"/>
  </r>
  <r>
    <x v="0"/>
    <x v="0"/>
    <s v="WA"/>
    <x v="5"/>
    <n v="2013"/>
    <n v="2013"/>
    <n v="16874970"/>
    <n v="1"/>
    <x v="0"/>
    <s v="I"/>
    <n v="36"/>
    <n v="36"/>
    <n v="0"/>
    <n v="250"/>
  </r>
  <r>
    <x v="0"/>
    <x v="0"/>
    <s v="WA"/>
    <x v="5"/>
    <n v="2013"/>
    <n v="2013"/>
    <n v="15979845"/>
    <n v="2"/>
    <x v="0"/>
    <s v="I"/>
    <n v="51"/>
    <n v="25.5"/>
    <n v="0"/>
    <n v="76"/>
  </r>
  <r>
    <x v="0"/>
    <x v="0"/>
    <s v="WA"/>
    <x v="5"/>
    <n v="2013"/>
    <n v="2013"/>
    <n v="16938719"/>
    <n v="4"/>
    <x v="0"/>
    <s v="I"/>
    <n v="104"/>
    <n v="26"/>
    <n v="0"/>
    <n v="320"/>
  </r>
  <r>
    <x v="0"/>
    <x v="0"/>
    <s v="WA"/>
    <x v="5"/>
    <n v="2013"/>
    <n v="2013"/>
    <n v="14089643"/>
    <n v="1"/>
    <x v="0"/>
    <s v="I"/>
    <n v="16"/>
    <n v="16"/>
    <n v="0"/>
    <n v="39"/>
  </r>
  <r>
    <x v="0"/>
    <x v="0"/>
    <s v="WA"/>
    <x v="5"/>
    <n v="2013"/>
    <n v="2013"/>
    <n v="15419441"/>
    <n v="1"/>
    <x v="0"/>
    <s v="I"/>
    <n v="20"/>
    <n v="20"/>
    <n v="0"/>
    <n v="8"/>
  </r>
  <r>
    <x v="0"/>
    <x v="0"/>
    <s v="WA"/>
    <x v="5"/>
    <n v="2013"/>
    <n v="2013"/>
    <n v="15977666"/>
    <n v="1"/>
    <x v="0"/>
    <s v="I"/>
    <n v="14"/>
    <n v="14"/>
    <n v="0"/>
    <n v="240"/>
  </r>
  <r>
    <x v="0"/>
    <x v="1"/>
    <s v="WA"/>
    <x v="5"/>
    <n v="2013"/>
    <n v="2013"/>
    <n v="500206258"/>
    <n v="2"/>
    <x v="1"/>
    <s v="I"/>
    <n v="56"/>
    <n v="28"/>
    <n v="0"/>
    <n v="21"/>
  </r>
  <r>
    <x v="0"/>
    <x v="1"/>
    <s v="WA"/>
    <x v="5"/>
    <n v="2013"/>
    <n v="2013"/>
    <n v="15608333"/>
    <n v="1"/>
    <x v="1"/>
    <s v="I"/>
    <n v="14"/>
    <n v="14"/>
    <n v="0"/>
    <n v="17"/>
  </r>
  <r>
    <x v="0"/>
    <x v="0"/>
    <s v="WA"/>
    <x v="5"/>
    <n v="2013"/>
    <n v="2013"/>
    <n v="17098717"/>
    <n v="1"/>
    <x v="0"/>
    <s v="I"/>
    <n v="9"/>
    <n v="9"/>
    <n v="0"/>
    <n v="35"/>
  </r>
  <r>
    <x v="0"/>
    <x v="0"/>
    <s v="WA"/>
    <x v="5"/>
    <n v="2013"/>
    <n v="2013"/>
    <n v="14926565"/>
    <n v="1"/>
    <x v="0"/>
    <s v="I"/>
    <n v="24"/>
    <n v="24"/>
    <n v="0"/>
    <n v="180"/>
  </r>
  <r>
    <x v="0"/>
    <x v="0"/>
    <s v="WA"/>
    <x v="5"/>
    <n v="2013"/>
    <n v="2013"/>
    <n v="17456584"/>
    <n v="1"/>
    <x v="0"/>
    <s v="I"/>
    <n v="0"/>
    <n v="0"/>
    <n v="0"/>
    <n v="223"/>
  </r>
  <r>
    <x v="0"/>
    <x v="0"/>
    <s v="WA"/>
    <x v="5"/>
    <n v="2013"/>
    <n v="2013"/>
    <n v="19652670"/>
    <n v="4"/>
    <x v="0"/>
    <s v="I"/>
    <n v="119"/>
    <n v="29.75"/>
    <n v="0"/>
    <n v="330"/>
  </r>
  <r>
    <x v="0"/>
    <x v="1"/>
    <s v="WA"/>
    <x v="5"/>
    <n v="2013"/>
    <n v="2013"/>
    <n v="500076062"/>
    <n v="4"/>
    <x v="1"/>
    <s v="I"/>
    <n v="120"/>
    <n v="30"/>
    <n v="0"/>
    <n v="17"/>
  </r>
  <r>
    <x v="0"/>
    <x v="0"/>
    <s v="WA"/>
    <x v="5"/>
    <n v="2013"/>
    <n v="2013"/>
    <n v="18650157"/>
    <n v="4"/>
    <x v="0"/>
    <s v="I"/>
    <n v="101"/>
    <n v="25.25"/>
    <n v="0"/>
    <n v="620"/>
  </r>
  <r>
    <x v="0"/>
    <x v="1"/>
    <s v="WA"/>
    <x v="5"/>
    <n v="2013"/>
    <n v="2013"/>
    <n v="500088825"/>
    <n v="3"/>
    <x v="1"/>
    <s v="I"/>
    <n v="93"/>
    <n v="31"/>
    <n v="0"/>
    <n v="26"/>
  </r>
  <r>
    <x v="0"/>
    <x v="0"/>
    <s v="WA"/>
    <x v="5"/>
    <n v="2013"/>
    <n v="2013"/>
    <n v="19300830"/>
    <n v="1"/>
    <x v="0"/>
    <s v="I"/>
    <n v="0"/>
    <n v="0"/>
    <n v="0"/>
    <n v="50"/>
  </r>
  <r>
    <x v="0"/>
    <x v="1"/>
    <s v="WA"/>
    <x v="5"/>
    <n v="2013"/>
    <n v="2013"/>
    <n v="500093747"/>
    <n v="1"/>
    <x v="1"/>
    <s v="I"/>
    <n v="33"/>
    <n v="33"/>
    <n v="0"/>
    <n v="33"/>
  </r>
  <r>
    <x v="0"/>
    <x v="1"/>
    <s v="WA"/>
    <x v="5"/>
    <n v="2013"/>
    <n v="2013"/>
    <n v="432432038"/>
    <n v="2"/>
    <x v="1"/>
    <s v="I"/>
    <n v="39"/>
    <n v="19.5"/>
    <n v="0"/>
    <n v="18"/>
  </r>
  <r>
    <x v="0"/>
    <x v="0"/>
    <s v="WA"/>
    <x v="5"/>
    <n v="2013"/>
    <n v="2013"/>
    <n v="500053172"/>
    <n v="6"/>
    <x v="0"/>
    <s v="I"/>
    <n v="161"/>
    <n v="26.833333333333336"/>
    <n v="0"/>
    <n v="312"/>
  </r>
  <r>
    <x v="0"/>
    <x v="1"/>
    <s v="WA"/>
    <x v="5"/>
    <n v="2013"/>
    <n v="2013"/>
    <n v="500196457"/>
    <n v="1"/>
    <x v="1"/>
    <s v="I"/>
    <n v="18"/>
    <n v="18"/>
    <n v="0"/>
    <n v="3"/>
  </r>
  <r>
    <x v="0"/>
    <x v="0"/>
    <s v="WA"/>
    <x v="5"/>
    <n v="2013"/>
    <n v="2013"/>
    <n v="18128866"/>
    <n v="2"/>
    <x v="0"/>
    <s v="I"/>
    <n v="39"/>
    <n v="19.5"/>
    <n v="0"/>
    <n v="102"/>
  </r>
  <r>
    <x v="0"/>
    <x v="1"/>
    <s v="WA"/>
    <x v="5"/>
    <n v="2013"/>
    <n v="2013"/>
    <n v="446354664"/>
    <n v="1"/>
    <x v="1"/>
    <s v="I"/>
    <n v="31"/>
    <n v="31"/>
    <n v="0"/>
    <n v="1"/>
  </r>
  <r>
    <x v="0"/>
    <x v="0"/>
    <s v="WA"/>
    <x v="5"/>
    <n v="2013"/>
    <n v="2013"/>
    <n v="17364290"/>
    <n v="1"/>
    <x v="0"/>
    <s v="I"/>
    <n v="0"/>
    <n v="0"/>
    <n v="0"/>
    <n v="526"/>
  </r>
  <r>
    <x v="0"/>
    <x v="0"/>
    <s v="WA"/>
    <x v="5"/>
    <n v="2013"/>
    <n v="2013"/>
    <n v="16894262"/>
    <n v="2"/>
    <x v="0"/>
    <s v="I"/>
    <n v="58"/>
    <n v="29"/>
    <n v="0"/>
    <n v="726"/>
  </r>
  <r>
    <x v="0"/>
    <x v="1"/>
    <s v="WA"/>
    <x v="5"/>
    <n v="2013"/>
    <n v="2013"/>
    <n v="17151436"/>
    <n v="1"/>
    <x v="1"/>
    <s v="I"/>
    <n v="33"/>
    <n v="33"/>
    <n v="0"/>
    <n v="8"/>
  </r>
  <r>
    <x v="0"/>
    <x v="0"/>
    <s v="WA"/>
    <x v="5"/>
    <n v="2013"/>
    <n v="2013"/>
    <n v="17449739"/>
    <n v="1"/>
    <x v="0"/>
    <s v="I"/>
    <n v="30"/>
    <n v="30"/>
    <n v="0"/>
    <n v="282"/>
  </r>
  <r>
    <x v="0"/>
    <x v="0"/>
    <s v="WA"/>
    <x v="5"/>
    <n v="2013"/>
    <n v="2013"/>
    <n v="17512973"/>
    <n v="1"/>
    <x v="0"/>
    <s v="I"/>
    <n v="1"/>
    <n v="1"/>
    <n v="0"/>
    <n v="12"/>
  </r>
  <r>
    <x v="0"/>
    <x v="1"/>
    <s v="WA"/>
    <x v="5"/>
    <n v="2013"/>
    <n v="2013"/>
    <n v="16876075"/>
    <n v="1"/>
    <x v="1"/>
    <s v="I"/>
    <n v="32"/>
    <n v="32"/>
    <n v="0"/>
    <n v="1"/>
  </r>
  <r>
    <x v="0"/>
    <x v="1"/>
    <s v="WA"/>
    <x v="5"/>
    <n v="2013"/>
    <n v="2013"/>
    <n v="17078346"/>
    <n v="3"/>
    <x v="1"/>
    <s v="I"/>
    <n v="73"/>
    <n v="24.333333333333332"/>
    <n v="0"/>
    <n v="15"/>
  </r>
  <r>
    <x v="0"/>
    <x v="1"/>
    <s v="WA"/>
    <x v="5"/>
    <n v="2013"/>
    <n v="2013"/>
    <n v="15963424"/>
    <n v="1"/>
    <x v="1"/>
    <s v="I"/>
    <n v="31"/>
    <n v="31"/>
    <n v="0"/>
    <n v="5"/>
  </r>
  <r>
    <x v="0"/>
    <x v="1"/>
    <s v="WA"/>
    <x v="5"/>
    <n v="2013"/>
    <n v="2013"/>
    <n v="500140449"/>
    <n v="1"/>
    <x v="1"/>
    <s v="I"/>
    <n v="9"/>
    <n v="9"/>
    <n v="0"/>
    <n v="4"/>
  </r>
  <r>
    <x v="0"/>
    <x v="0"/>
    <s v="WA"/>
    <x v="5"/>
    <n v="2013"/>
    <n v="2013"/>
    <n v="15286001"/>
    <n v="1"/>
    <x v="0"/>
    <s v="I"/>
    <n v="4"/>
    <n v="4"/>
    <n v="0"/>
    <n v="2"/>
  </r>
  <r>
    <x v="0"/>
    <x v="0"/>
    <s v="WA"/>
    <x v="5"/>
    <n v="2013"/>
    <n v="2013"/>
    <n v="16859862"/>
    <n v="1"/>
    <x v="0"/>
    <s v="I"/>
    <n v="10"/>
    <n v="10"/>
    <n v="0"/>
    <n v="760"/>
  </r>
  <r>
    <x v="0"/>
    <x v="0"/>
    <s v="WA"/>
    <x v="5"/>
    <n v="2013"/>
    <n v="2013"/>
    <n v="500072800"/>
    <n v="1"/>
    <x v="0"/>
    <s v="I"/>
    <n v="4"/>
    <n v="4"/>
    <n v="0"/>
    <n v="94"/>
  </r>
  <r>
    <x v="0"/>
    <x v="1"/>
    <s v="WA"/>
    <x v="5"/>
    <n v="2013"/>
    <n v="2013"/>
    <n v="403488054"/>
    <n v="4"/>
    <x v="1"/>
    <s v="I"/>
    <n v="100"/>
    <n v="25"/>
    <n v="0"/>
    <n v="19"/>
  </r>
  <r>
    <x v="1"/>
    <x v="0"/>
    <s v="WA"/>
    <x v="5"/>
    <n v="2013"/>
    <n v="2013"/>
    <n v="17301714"/>
    <n v="2"/>
    <x v="0"/>
    <s v="I"/>
    <n v="59"/>
    <n v="29.5"/>
    <n v="0"/>
    <n v="14"/>
  </r>
  <r>
    <x v="0"/>
    <x v="0"/>
    <s v="WA"/>
    <x v="5"/>
    <n v="2013"/>
    <n v="2013"/>
    <n v="15704418"/>
    <n v="1"/>
    <x v="0"/>
    <s v="I"/>
    <n v="27"/>
    <n v="27"/>
    <n v="0"/>
    <n v="299"/>
  </r>
  <r>
    <x v="1"/>
    <x v="0"/>
    <s v="WA"/>
    <x v="5"/>
    <n v="2013"/>
    <n v="2013"/>
    <n v="403833712"/>
    <n v="1"/>
    <x v="0"/>
    <s v="I"/>
    <n v="29"/>
    <n v="29"/>
    <n v="0"/>
    <n v="290"/>
  </r>
  <r>
    <x v="0"/>
    <x v="1"/>
    <s v="WA"/>
    <x v="5"/>
    <n v="2013"/>
    <n v="2013"/>
    <n v="500066310"/>
    <n v="3"/>
    <x v="1"/>
    <s v="I"/>
    <n v="71"/>
    <n v="23.666666666666664"/>
    <n v="0"/>
    <n v="9"/>
  </r>
  <r>
    <x v="0"/>
    <x v="0"/>
    <s v="WA"/>
    <x v="5"/>
    <n v="2013"/>
    <n v="2013"/>
    <n v="14858212"/>
    <n v="1"/>
    <x v="0"/>
    <s v="I"/>
    <n v="22"/>
    <n v="22"/>
    <n v="0"/>
    <n v="33"/>
  </r>
  <r>
    <x v="0"/>
    <x v="0"/>
    <s v="WA"/>
    <x v="5"/>
    <n v="2013"/>
    <n v="2013"/>
    <n v="15281170"/>
    <n v="1"/>
    <x v="0"/>
    <s v="I"/>
    <n v="2"/>
    <n v="2"/>
    <n v="0"/>
    <n v="5"/>
  </r>
  <r>
    <x v="0"/>
    <x v="0"/>
    <s v="WA"/>
    <x v="5"/>
    <n v="2013"/>
    <n v="2013"/>
    <n v="14860153"/>
    <n v="1"/>
    <x v="0"/>
    <s v="I"/>
    <n v="18"/>
    <n v="18"/>
    <n v="0"/>
    <n v="46"/>
  </r>
  <r>
    <x v="0"/>
    <x v="0"/>
    <s v="WA"/>
    <x v="5"/>
    <n v="2013"/>
    <n v="2013"/>
    <n v="500020789"/>
    <n v="2"/>
    <x v="0"/>
    <s v="I"/>
    <n v="53"/>
    <n v="26.5"/>
    <n v="0"/>
    <n v="696"/>
  </r>
  <r>
    <x v="0"/>
    <x v="0"/>
    <s v="WA"/>
    <x v="5"/>
    <n v="2013"/>
    <n v="2013"/>
    <n v="16115927"/>
    <n v="2"/>
    <x v="0"/>
    <s v="I"/>
    <n v="33"/>
    <n v="16.5"/>
    <n v="0"/>
    <n v="33"/>
  </r>
  <r>
    <x v="0"/>
    <x v="1"/>
    <s v="WA"/>
    <x v="5"/>
    <n v="2013"/>
    <n v="2013"/>
    <n v="15492675"/>
    <n v="1"/>
    <x v="1"/>
    <s v="I"/>
    <n v="33"/>
    <n v="33"/>
    <n v="0"/>
    <n v="1"/>
  </r>
  <r>
    <x v="0"/>
    <x v="0"/>
    <s v="WA"/>
    <x v="5"/>
    <n v="2013"/>
    <n v="2013"/>
    <n v="15433644"/>
    <n v="1"/>
    <x v="0"/>
    <s v="I"/>
    <n v="13"/>
    <n v="13"/>
    <n v="0"/>
    <n v="80"/>
  </r>
  <r>
    <x v="0"/>
    <x v="1"/>
    <s v="WA"/>
    <x v="5"/>
    <n v="2013"/>
    <n v="2013"/>
    <n v="500005295"/>
    <n v="1"/>
    <x v="1"/>
    <s v="I"/>
    <n v="31"/>
    <n v="31"/>
    <n v="0"/>
    <n v="1"/>
  </r>
  <r>
    <x v="0"/>
    <x v="0"/>
    <s v="WA"/>
    <x v="5"/>
    <n v="2013"/>
    <n v="2013"/>
    <n v="17686305"/>
    <n v="2"/>
    <x v="0"/>
    <s v="I"/>
    <n v="47"/>
    <n v="23.5"/>
    <n v="0"/>
    <n v="151"/>
  </r>
  <r>
    <x v="0"/>
    <x v="0"/>
    <s v="WA"/>
    <x v="5"/>
    <n v="2013"/>
    <n v="2013"/>
    <n v="15554698"/>
    <n v="1"/>
    <x v="0"/>
    <s v="I"/>
    <n v="15"/>
    <n v="15"/>
    <n v="0"/>
    <n v="40"/>
  </r>
  <r>
    <x v="0"/>
    <x v="1"/>
    <s v="WA"/>
    <x v="5"/>
    <n v="2013"/>
    <n v="2013"/>
    <n v="500141650"/>
    <n v="1"/>
    <x v="1"/>
    <s v="I"/>
    <n v="27"/>
    <n v="27"/>
    <n v="0"/>
    <n v="11"/>
  </r>
  <r>
    <x v="0"/>
    <x v="0"/>
    <s v="WA"/>
    <x v="5"/>
    <n v="2013"/>
    <n v="2013"/>
    <n v="14666810"/>
    <n v="1"/>
    <x v="0"/>
    <s v="I"/>
    <n v="0"/>
    <n v="0"/>
    <n v="0"/>
    <n v="30"/>
  </r>
  <r>
    <x v="1"/>
    <x v="1"/>
    <s v="WA"/>
    <x v="5"/>
    <n v="2013"/>
    <n v="2013"/>
    <n v="14613779"/>
    <n v="3"/>
    <x v="1"/>
    <s v="I"/>
    <n v="92"/>
    <n v="30.666666666666668"/>
    <n v="0"/>
    <n v="19"/>
  </r>
  <r>
    <x v="0"/>
    <x v="0"/>
    <s v="WA"/>
    <x v="5"/>
    <n v="2013"/>
    <n v="2013"/>
    <n v="19948670"/>
    <n v="1"/>
    <x v="0"/>
    <s v="I"/>
    <n v="62"/>
    <n v="62"/>
    <n v="0"/>
    <n v="1000"/>
  </r>
  <r>
    <x v="0"/>
    <x v="0"/>
    <s v="WA"/>
    <x v="5"/>
    <n v="2013"/>
    <n v="2013"/>
    <n v="19697783"/>
    <n v="3"/>
    <x v="0"/>
    <s v="I"/>
    <n v="76"/>
    <n v="25.333333333333336"/>
    <n v="0"/>
    <n v="151"/>
  </r>
  <r>
    <x v="0"/>
    <x v="0"/>
    <s v="WA"/>
    <x v="5"/>
    <n v="2013"/>
    <n v="2013"/>
    <n v="500173443"/>
    <n v="1"/>
    <x v="0"/>
    <s v="I"/>
    <n v="1"/>
    <n v="1"/>
    <n v="0"/>
    <n v="8"/>
  </r>
  <r>
    <x v="0"/>
    <x v="0"/>
    <s v="WA"/>
    <x v="5"/>
    <n v="2013"/>
    <n v="2013"/>
    <n v="19568498"/>
    <n v="2"/>
    <x v="0"/>
    <s v="I"/>
    <n v="65"/>
    <n v="32.5"/>
    <n v="0"/>
    <n v="120"/>
  </r>
  <r>
    <x v="0"/>
    <x v="0"/>
    <s v="WA"/>
    <x v="5"/>
    <n v="2013"/>
    <n v="2013"/>
    <n v="19718963"/>
    <n v="1"/>
    <x v="0"/>
    <s v="I"/>
    <n v="0"/>
    <n v="0"/>
    <n v="0"/>
    <n v="80"/>
  </r>
  <r>
    <x v="0"/>
    <x v="1"/>
    <s v="WA"/>
    <x v="5"/>
    <n v="2013"/>
    <n v="2013"/>
    <n v="19947532"/>
    <n v="1"/>
    <x v="1"/>
    <s v="I"/>
    <n v="14"/>
    <n v="14"/>
    <n v="0"/>
    <n v="6"/>
  </r>
  <r>
    <x v="0"/>
    <x v="0"/>
    <s v="WA"/>
    <x v="5"/>
    <n v="2013"/>
    <n v="2013"/>
    <n v="14880485"/>
    <n v="1"/>
    <x v="0"/>
    <s v="I"/>
    <n v="8"/>
    <n v="8"/>
    <n v="0"/>
    <n v="440"/>
  </r>
  <r>
    <x v="0"/>
    <x v="0"/>
    <s v="WA"/>
    <x v="5"/>
    <n v="2013"/>
    <n v="2013"/>
    <n v="19008693"/>
    <n v="4"/>
    <x v="0"/>
    <s v="I"/>
    <n v="101"/>
    <n v="25.25"/>
    <n v="0"/>
    <n v="499"/>
  </r>
  <r>
    <x v="0"/>
    <x v="0"/>
    <s v="WA"/>
    <x v="5"/>
    <n v="2013"/>
    <n v="2013"/>
    <n v="19263934"/>
    <n v="1"/>
    <x v="0"/>
    <s v="I"/>
    <n v="4"/>
    <n v="4"/>
    <n v="0"/>
    <n v="50"/>
  </r>
  <r>
    <x v="0"/>
    <x v="0"/>
    <s v="WA"/>
    <x v="5"/>
    <n v="2013"/>
    <n v="2013"/>
    <n v="19272021"/>
    <n v="1"/>
    <x v="0"/>
    <s v="I"/>
    <n v="4"/>
    <n v="4"/>
    <n v="0"/>
    <n v="100"/>
  </r>
  <r>
    <x v="0"/>
    <x v="1"/>
    <s v="WA"/>
    <x v="5"/>
    <n v="2013"/>
    <n v="2013"/>
    <n v="431049615"/>
    <n v="1"/>
    <x v="1"/>
    <s v="I"/>
    <n v="10"/>
    <n v="10"/>
    <n v="0"/>
    <n v="7"/>
  </r>
  <r>
    <x v="0"/>
    <x v="1"/>
    <s v="WA"/>
    <x v="5"/>
    <n v="2013"/>
    <n v="2013"/>
    <n v="377740847"/>
    <n v="1"/>
    <x v="1"/>
    <s v="I"/>
    <n v="33"/>
    <n v="33"/>
    <n v="0"/>
    <n v="1"/>
  </r>
  <r>
    <x v="0"/>
    <x v="1"/>
    <s v="WA"/>
    <x v="5"/>
    <n v="2013"/>
    <n v="2013"/>
    <n v="500005207"/>
    <n v="7"/>
    <x v="1"/>
    <s v="I"/>
    <n v="217"/>
    <n v="31"/>
    <n v="0"/>
    <n v="8"/>
  </r>
  <r>
    <x v="0"/>
    <x v="0"/>
    <s v="WA"/>
    <x v="5"/>
    <n v="2013"/>
    <n v="2013"/>
    <n v="500245742"/>
    <n v="2"/>
    <x v="0"/>
    <s v="I"/>
    <n v="37"/>
    <n v="18.5"/>
    <n v="0"/>
    <n v="250"/>
  </r>
  <r>
    <x v="0"/>
    <x v="0"/>
    <s v="WA"/>
    <x v="5"/>
    <n v="2013"/>
    <n v="2013"/>
    <n v="17793717"/>
    <n v="1"/>
    <x v="0"/>
    <s v="I"/>
    <n v="33"/>
    <n v="33"/>
    <n v="0"/>
    <n v="1"/>
  </r>
  <r>
    <x v="0"/>
    <x v="0"/>
    <s v="WA"/>
    <x v="5"/>
    <n v="2013"/>
    <n v="2013"/>
    <n v="16420819"/>
    <n v="1"/>
    <x v="0"/>
    <s v="I"/>
    <n v="7"/>
    <n v="7"/>
    <n v="0"/>
    <n v="34"/>
  </r>
  <r>
    <x v="0"/>
    <x v="0"/>
    <s v="WA"/>
    <x v="5"/>
    <n v="2013"/>
    <n v="2013"/>
    <n v="18506513"/>
    <n v="1"/>
    <x v="0"/>
    <s v="I"/>
    <n v="17"/>
    <n v="17"/>
    <n v="0"/>
    <n v="2"/>
  </r>
  <r>
    <x v="0"/>
    <x v="1"/>
    <s v="WA"/>
    <x v="5"/>
    <n v="2013"/>
    <n v="2013"/>
    <n v="18001439"/>
    <n v="1"/>
    <x v="1"/>
    <s v="I"/>
    <n v="7"/>
    <n v="7"/>
    <n v="0"/>
    <n v="7"/>
  </r>
  <r>
    <x v="0"/>
    <x v="1"/>
    <s v="WA"/>
    <x v="5"/>
    <n v="2013"/>
    <n v="2013"/>
    <n v="15327967"/>
    <n v="1"/>
    <x v="1"/>
    <s v="I"/>
    <n v="0"/>
    <n v="0"/>
    <n v="0"/>
    <n v="3"/>
  </r>
  <r>
    <x v="1"/>
    <x v="1"/>
    <s v="WA"/>
    <x v="5"/>
    <n v="2013"/>
    <n v="2013"/>
    <n v="18055698"/>
    <n v="1"/>
    <x v="1"/>
    <s v="I"/>
    <n v="0"/>
    <n v="0"/>
    <n v="0"/>
    <n v="6"/>
  </r>
  <r>
    <x v="0"/>
    <x v="0"/>
    <s v="WA"/>
    <x v="5"/>
    <n v="2013"/>
    <n v="2013"/>
    <n v="17975387"/>
    <n v="2"/>
    <x v="0"/>
    <s v="I"/>
    <n v="38"/>
    <n v="19"/>
    <n v="0"/>
    <n v="40"/>
  </r>
  <r>
    <x v="0"/>
    <x v="0"/>
    <s v="WA"/>
    <x v="5"/>
    <n v="2013"/>
    <n v="2013"/>
    <n v="500194814"/>
    <n v="1"/>
    <x v="0"/>
    <s v="I"/>
    <n v="1"/>
    <n v="1"/>
    <n v="0"/>
    <n v="142"/>
  </r>
  <r>
    <x v="0"/>
    <x v="0"/>
    <s v="WA"/>
    <x v="5"/>
    <n v="2013"/>
    <n v="2013"/>
    <n v="17979939"/>
    <n v="1"/>
    <x v="0"/>
    <s v="I"/>
    <n v="15"/>
    <n v="15"/>
    <n v="0"/>
    <n v="250"/>
  </r>
  <r>
    <x v="0"/>
    <x v="0"/>
    <s v="WA"/>
    <x v="5"/>
    <n v="2013"/>
    <n v="2013"/>
    <n v="18106939"/>
    <n v="1"/>
    <x v="0"/>
    <s v="I"/>
    <n v="0"/>
    <n v="0"/>
    <n v="0"/>
    <n v="140"/>
  </r>
  <r>
    <x v="0"/>
    <x v="0"/>
    <s v="WA"/>
    <x v="5"/>
    <n v="2013"/>
    <n v="2013"/>
    <n v="17515088"/>
    <n v="1"/>
    <x v="0"/>
    <s v="I"/>
    <n v="12"/>
    <n v="12"/>
    <n v="0"/>
    <n v="163"/>
  </r>
  <r>
    <x v="0"/>
    <x v="0"/>
    <s v="WA"/>
    <x v="5"/>
    <n v="2013"/>
    <n v="2013"/>
    <n v="17163074"/>
    <n v="2"/>
    <x v="0"/>
    <s v="I"/>
    <n v="50"/>
    <n v="25"/>
    <n v="0"/>
    <n v="60"/>
  </r>
  <r>
    <x v="0"/>
    <x v="0"/>
    <s v="WA"/>
    <x v="5"/>
    <n v="2013"/>
    <n v="2013"/>
    <n v="17200412"/>
    <n v="3"/>
    <x v="0"/>
    <s v="I"/>
    <n v="84"/>
    <n v="28"/>
    <n v="0"/>
    <n v="305"/>
  </r>
  <r>
    <x v="0"/>
    <x v="0"/>
    <s v="WA"/>
    <x v="5"/>
    <n v="2013"/>
    <n v="2013"/>
    <n v="16295887"/>
    <n v="4"/>
    <x v="0"/>
    <s v="I"/>
    <n v="121"/>
    <n v="30.25"/>
    <n v="0"/>
    <n v="180"/>
  </r>
  <r>
    <x v="0"/>
    <x v="0"/>
    <s v="WA"/>
    <x v="5"/>
    <n v="2013"/>
    <n v="2013"/>
    <n v="500053683"/>
    <n v="1"/>
    <x v="0"/>
    <s v="I"/>
    <n v="25"/>
    <n v="25"/>
    <n v="0"/>
    <n v="411"/>
  </r>
  <r>
    <x v="0"/>
    <x v="0"/>
    <s v="WA"/>
    <x v="5"/>
    <n v="2013"/>
    <n v="2013"/>
    <n v="500270749"/>
    <n v="1"/>
    <x v="0"/>
    <s v="I"/>
    <n v="9"/>
    <n v="9"/>
    <n v="0"/>
    <n v="1"/>
  </r>
  <r>
    <x v="0"/>
    <x v="0"/>
    <s v="WA"/>
    <x v="5"/>
    <n v="2013"/>
    <n v="2013"/>
    <n v="16000865"/>
    <n v="4"/>
    <x v="0"/>
    <s v="I"/>
    <n v="106"/>
    <n v="26.5"/>
    <n v="0"/>
    <n v="50"/>
  </r>
  <r>
    <x v="0"/>
    <x v="0"/>
    <s v="WA"/>
    <x v="5"/>
    <n v="2013"/>
    <n v="2013"/>
    <n v="17918771"/>
    <n v="1"/>
    <x v="0"/>
    <s v="I"/>
    <n v="13"/>
    <n v="13"/>
    <n v="0"/>
    <n v="1"/>
  </r>
  <r>
    <x v="0"/>
    <x v="1"/>
    <s v="WA"/>
    <x v="5"/>
    <n v="2013"/>
    <n v="2013"/>
    <n v="18108573"/>
    <n v="1"/>
    <x v="1"/>
    <s v="I"/>
    <n v="12"/>
    <n v="12"/>
    <n v="0"/>
    <n v="6"/>
  </r>
  <r>
    <x v="0"/>
    <x v="1"/>
    <s v="WA"/>
    <x v="5"/>
    <n v="2013"/>
    <n v="2013"/>
    <n v="16945838"/>
    <n v="2"/>
    <x v="1"/>
    <s v="I"/>
    <n v="63"/>
    <n v="31.5"/>
    <n v="0"/>
    <n v="8"/>
  </r>
  <r>
    <x v="0"/>
    <x v="0"/>
    <s v="WA"/>
    <x v="5"/>
    <n v="2013"/>
    <n v="2013"/>
    <n v="16526153"/>
    <n v="2"/>
    <x v="0"/>
    <s v="I"/>
    <n v="45"/>
    <n v="22.5"/>
    <n v="0"/>
    <n v="124"/>
  </r>
  <r>
    <x v="0"/>
    <x v="0"/>
    <s v="WA"/>
    <x v="5"/>
    <n v="2013"/>
    <n v="2013"/>
    <n v="16591887"/>
    <n v="3"/>
    <x v="0"/>
    <s v="I"/>
    <n v="68"/>
    <n v="22.666666666666664"/>
    <n v="0"/>
    <n v="200"/>
  </r>
  <r>
    <x v="0"/>
    <x v="1"/>
    <s v="WA"/>
    <x v="5"/>
    <n v="2013"/>
    <n v="2013"/>
    <n v="16629458"/>
    <n v="1"/>
    <x v="1"/>
    <s v="I"/>
    <n v="15"/>
    <n v="15"/>
    <n v="0"/>
    <n v="12"/>
  </r>
  <r>
    <x v="0"/>
    <x v="1"/>
    <s v="WA"/>
    <x v="5"/>
    <n v="2013"/>
    <n v="2013"/>
    <n v="431568039"/>
    <n v="1"/>
    <x v="1"/>
    <s v="I"/>
    <n v="14"/>
    <n v="14"/>
    <n v="0"/>
    <n v="5"/>
  </r>
  <r>
    <x v="0"/>
    <x v="1"/>
    <s v="WA"/>
    <x v="5"/>
    <n v="2013"/>
    <n v="2013"/>
    <n v="16602170"/>
    <n v="1"/>
    <x v="1"/>
    <s v="I"/>
    <n v="8"/>
    <n v="8"/>
    <n v="0"/>
    <n v="5"/>
  </r>
  <r>
    <x v="0"/>
    <x v="1"/>
    <s v="WA"/>
    <x v="5"/>
    <n v="2013"/>
    <n v="2013"/>
    <n v="500162552"/>
    <n v="1"/>
    <x v="1"/>
    <s v="I"/>
    <n v="29"/>
    <n v="29"/>
    <n v="0"/>
    <n v="2"/>
  </r>
  <r>
    <x v="1"/>
    <x v="0"/>
    <s v="WA"/>
    <x v="5"/>
    <n v="2013"/>
    <n v="2013"/>
    <n v="384134444"/>
    <n v="2"/>
    <x v="0"/>
    <s v="I"/>
    <n v="63"/>
    <n v="31.5"/>
    <n v="0"/>
    <n v="40"/>
  </r>
  <r>
    <x v="0"/>
    <x v="0"/>
    <s v="WA"/>
    <x v="5"/>
    <n v="2013"/>
    <n v="2013"/>
    <n v="15111517"/>
    <n v="1"/>
    <x v="0"/>
    <s v="I"/>
    <n v="0"/>
    <n v="0"/>
    <n v="0"/>
    <n v="190"/>
  </r>
  <r>
    <x v="0"/>
    <x v="1"/>
    <s v="WA"/>
    <x v="5"/>
    <n v="2013"/>
    <n v="2013"/>
    <n v="500036999"/>
    <n v="1"/>
    <x v="1"/>
    <s v="I"/>
    <n v="31"/>
    <n v="31"/>
    <n v="0"/>
    <n v="1"/>
  </r>
  <r>
    <x v="0"/>
    <x v="0"/>
    <s v="WA"/>
    <x v="5"/>
    <n v="2013"/>
    <n v="2013"/>
    <n v="15078157"/>
    <n v="3"/>
    <x v="0"/>
    <s v="I"/>
    <n v="65"/>
    <n v="21.666666666666664"/>
    <n v="0"/>
    <n v="736"/>
  </r>
  <r>
    <x v="0"/>
    <x v="1"/>
    <s v="WA"/>
    <x v="5"/>
    <n v="2013"/>
    <n v="2013"/>
    <n v="500040626"/>
    <n v="1"/>
    <x v="1"/>
    <s v="I"/>
    <n v="29"/>
    <n v="29"/>
    <n v="0"/>
    <n v="1"/>
  </r>
  <r>
    <x v="0"/>
    <x v="0"/>
    <s v="WA"/>
    <x v="5"/>
    <n v="2013"/>
    <n v="2013"/>
    <n v="19684223"/>
    <n v="1"/>
    <x v="0"/>
    <s v="I"/>
    <n v="32"/>
    <n v="32"/>
    <n v="0"/>
    <n v="36"/>
  </r>
  <r>
    <x v="0"/>
    <x v="0"/>
    <s v="WA"/>
    <x v="5"/>
    <n v="2013"/>
    <n v="2013"/>
    <n v="18706692"/>
    <n v="2"/>
    <x v="0"/>
    <s v="I"/>
    <n v="55"/>
    <n v="27.5"/>
    <n v="0"/>
    <n v="430"/>
  </r>
  <r>
    <x v="0"/>
    <x v="0"/>
    <s v="WA"/>
    <x v="5"/>
    <n v="2013"/>
    <n v="2013"/>
    <n v="16460697"/>
    <n v="1"/>
    <x v="0"/>
    <s v="I"/>
    <n v="4"/>
    <n v="4"/>
    <n v="0"/>
    <n v="33"/>
  </r>
  <r>
    <x v="0"/>
    <x v="0"/>
    <s v="WA"/>
    <x v="5"/>
    <n v="2013"/>
    <n v="2013"/>
    <n v="19346155"/>
    <n v="1"/>
    <x v="0"/>
    <s v="I"/>
    <n v="4"/>
    <n v="4"/>
    <n v="0"/>
    <n v="20"/>
  </r>
  <r>
    <x v="0"/>
    <x v="0"/>
    <s v="WA"/>
    <x v="5"/>
    <n v="2013"/>
    <n v="2013"/>
    <n v="16286630"/>
    <n v="1"/>
    <x v="0"/>
    <s v="I"/>
    <n v="7"/>
    <n v="7"/>
    <n v="0"/>
    <n v="8505"/>
  </r>
  <r>
    <x v="0"/>
    <x v="0"/>
    <s v="WA"/>
    <x v="5"/>
    <n v="2013"/>
    <n v="2013"/>
    <n v="16117937"/>
    <n v="1"/>
    <x v="0"/>
    <s v="I"/>
    <n v="6"/>
    <n v="6"/>
    <n v="0"/>
    <n v="1984"/>
  </r>
  <r>
    <x v="0"/>
    <x v="0"/>
    <s v="WA"/>
    <x v="5"/>
    <n v="2013"/>
    <n v="2013"/>
    <n v="500187783"/>
    <n v="1"/>
    <x v="0"/>
    <s v="I"/>
    <n v="14"/>
    <n v="14"/>
    <n v="0"/>
    <n v="334"/>
  </r>
  <r>
    <x v="0"/>
    <x v="1"/>
    <s v="WA"/>
    <x v="5"/>
    <n v="2013"/>
    <n v="2013"/>
    <n v="18107798"/>
    <n v="3"/>
    <x v="1"/>
    <s v="I"/>
    <n v="73"/>
    <n v="24.333333333333332"/>
    <n v="0"/>
    <n v="17"/>
  </r>
  <r>
    <x v="0"/>
    <x v="0"/>
    <s v="WA"/>
    <x v="5"/>
    <n v="2013"/>
    <n v="2013"/>
    <n v="16419971"/>
    <n v="1"/>
    <x v="0"/>
    <s v="I"/>
    <n v="5"/>
    <n v="5"/>
    <n v="0"/>
    <n v="11"/>
  </r>
  <r>
    <x v="0"/>
    <x v="1"/>
    <s v="WA"/>
    <x v="5"/>
    <n v="2013"/>
    <n v="2013"/>
    <n v="500044945"/>
    <n v="1"/>
    <x v="1"/>
    <s v="I"/>
    <n v="5"/>
    <n v="5"/>
    <n v="0"/>
    <n v="1"/>
  </r>
  <r>
    <x v="0"/>
    <x v="1"/>
    <s v="WA"/>
    <x v="5"/>
    <n v="2013"/>
    <n v="2013"/>
    <n v="18689193"/>
    <n v="2"/>
    <x v="1"/>
    <s v="I"/>
    <n v="32"/>
    <n v="16"/>
    <n v="0"/>
    <n v="6"/>
  </r>
  <r>
    <x v="0"/>
    <x v="0"/>
    <s v="WA"/>
    <x v="5"/>
    <n v="2013"/>
    <n v="2013"/>
    <n v="18724953"/>
    <n v="1"/>
    <x v="0"/>
    <s v="I"/>
    <n v="32"/>
    <n v="32"/>
    <n v="0"/>
    <n v="50"/>
  </r>
  <r>
    <x v="0"/>
    <x v="0"/>
    <s v="WA"/>
    <x v="5"/>
    <n v="2013"/>
    <n v="2013"/>
    <n v="18054057"/>
    <n v="1"/>
    <x v="0"/>
    <s v="I"/>
    <n v="32"/>
    <n v="32"/>
    <n v="0"/>
    <n v="10"/>
  </r>
  <r>
    <x v="0"/>
    <x v="0"/>
    <s v="WA"/>
    <x v="5"/>
    <n v="2013"/>
    <n v="2013"/>
    <n v="18284108"/>
    <n v="1"/>
    <x v="0"/>
    <s v="I"/>
    <n v="0"/>
    <n v="0"/>
    <n v="0"/>
    <n v="120"/>
  </r>
  <r>
    <x v="0"/>
    <x v="1"/>
    <s v="WA"/>
    <x v="5"/>
    <n v="2013"/>
    <n v="2013"/>
    <n v="436060837"/>
    <n v="2"/>
    <x v="1"/>
    <s v="I"/>
    <n v="59"/>
    <n v="29.5"/>
    <n v="0"/>
    <n v="11"/>
  </r>
  <r>
    <x v="0"/>
    <x v="1"/>
    <s v="WA"/>
    <x v="5"/>
    <n v="2013"/>
    <n v="2013"/>
    <n v="500079872"/>
    <n v="1"/>
    <x v="1"/>
    <s v="I"/>
    <n v="28"/>
    <n v="28"/>
    <n v="0"/>
    <n v="4"/>
  </r>
  <r>
    <x v="0"/>
    <x v="1"/>
    <s v="WA"/>
    <x v="5"/>
    <n v="2013"/>
    <n v="2013"/>
    <n v="500045367"/>
    <n v="1"/>
    <x v="1"/>
    <s v="I"/>
    <n v="13"/>
    <n v="13"/>
    <n v="0"/>
    <n v="1"/>
  </r>
  <r>
    <x v="0"/>
    <x v="0"/>
    <s v="WA"/>
    <x v="5"/>
    <n v="2013"/>
    <n v="2013"/>
    <n v="17923909"/>
    <n v="2"/>
    <x v="0"/>
    <s v="I"/>
    <n v="46"/>
    <n v="23"/>
    <n v="0"/>
    <n v="479"/>
  </r>
  <r>
    <x v="0"/>
    <x v="0"/>
    <s v="WA"/>
    <x v="5"/>
    <n v="2013"/>
    <n v="2013"/>
    <n v="18577203"/>
    <n v="1"/>
    <x v="0"/>
    <s v="I"/>
    <n v="10"/>
    <n v="10"/>
    <n v="0"/>
    <n v="50"/>
  </r>
  <r>
    <x v="0"/>
    <x v="0"/>
    <s v="WA"/>
    <x v="5"/>
    <n v="2013"/>
    <n v="2013"/>
    <n v="17498314"/>
    <n v="1"/>
    <x v="0"/>
    <s v="I"/>
    <n v="11"/>
    <n v="11"/>
    <n v="0"/>
    <n v="145"/>
  </r>
  <r>
    <x v="0"/>
    <x v="0"/>
    <s v="WA"/>
    <x v="5"/>
    <n v="2013"/>
    <n v="2013"/>
    <n v="500193196"/>
    <n v="1"/>
    <x v="0"/>
    <s v="I"/>
    <n v="1"/>
    <n v="1"/>
    <n v="0"/>
    <n v="72"/>
  </r>
  <r>
    <x v="0"/>
    <x v="1"/>
    <s v="WA"/>
    <x v="5"/>
    <n v="2013"/>
    <n v="2013"/>
    <n v="500197991"/>
    <n v="1"/>
    <x v="1"/>
    <s v="I"/>
    <n v="1"/>
    <n v="1"/>
    <n v="0"/>
    <n v="2"/>
  </r>
  <r>
    <x v="0"/>
    <x v="1"/>
    <s v="WA"/>
    <x v="5"/>
    <n v="2013"/>
    <n v="2013"/>
    <n v="500197079"/>
    <n v="4"/>
    <x v="1"/>
    <s v="I"/>
    <n v="101"/>
    <n v="25.25"/>
    <n v="0"/>
    <n v="22"/>
  </r>
  <r>
    <x v="0"/>
    <x v="1"/>
    <s v="WA"/>
    <x v="5"/>
    <n v="2013"/>
    <n v="2013"/>
    <n v="16879582"/>
    <n v="1"/>
    <x v="1"/>
    <s v="I"/>
    <n v="20"/>
    <n v="20"/>
    <n v="0"/>
    <n v="2"/>
  </r>
  <r>
    <x v="0"/>
    <x v="0"/>
    <s v="WA"/>
    <x v="5"/>
    <n v="2013"/>
    <n v="2013"/>
    <n v="16237233"/>
    <n v="1"/>
    <x v="0"/>
    <s v="I"/>
    <n v="27"/>
    <n v="27"/>
    <n v="0"/>
    <n v="410"/>
  </r>
  <r>
    <x v="0"/>
    <x v="0"/>
    <s v="WA"/>
    <x v="5"/>
    <n v="2013"/>
    <n v="2013"/>
    <n v="16254935"/>
    <n v="1"/>
    <x v="0"/>
    <s v="I"/>
    <n v="9"/>
    <n v="9"/>
    <n v="0"/>
    <n v="2"/>
  </r>
  <r>
    <x v="0"/>
    <x v="0"/>
    <s v="WA"/>
    <x v="5"/>
    <n v="2013"/>
    <n v="2013"/>
    <n v="16232342"/>
    <n v="2"/>
    <x v="0"/>
    <s v="I"/>
    <n v="36"/>
    <n v="18"/>
    <n v="0"/>
    <n v="220"/>
  </r>
  <r>
    <x v="0"/>
    <x v="0"/>
    <s v="WA"/>
    <x v="5"/>
    <n v="2013"/>
    <n v="2013"/>
    <n v="14137987"/>
    <n v="1"/>
    <x v="0"/>
    <s v="I"/>
    <n v="1"/>
    <n v="1"/>
    <n v="0"/>
    <n v="10"/>
  </r>
  <r>
    <x v="0"/>
    <x v="0"/>
    <s v="WA"/>
    <x v="5"/>
    <n v="2013"/>
    <n v="2013"/>
    <n v="19710619"/>
    <n v="1"/>
    <x v="0"/>
    <s v="I"/>
    <n v="1"/>
    <n v="1"/>
    <n v="0"/>
    <n v="10"/>
  </r>
  <r>
    <x v="0"/>
    <x v="0"/>
    <s v="WA"/>
    <x v="5"/>
    <n v="2013"/>
    <n v="2013"/>
    <n v="15167920"/>
    <n v="3"/>
    <x v="0"/>
    <s v="I"/>
    <n v="92"/>
    <n v="30.666666666666668"/>
    <n v="0"/>
    <n v="56"/>
  </r>
  <r>
    <x v="0"/>
    <x v="1"/>
    <s v="WA"/>
    <x v="5"/>
    <n v="2013"/>
    <n v="2013"/>
    <n v="402710535"/>
    <n v="3"/>
    <x v="1"/>
    <s v="I"/>
    <n v="92"/>
    <n v="30.666666666666668"/>
    <n v="0"/>
    <n v="19"/>
  </r>
  <r>
    <x v="0"/>
    <x v="0"/>
    <s v="WA"/>
    <x v="5"/>
    <n v="2013"/>
    <n v="2013"/>
    <n v="15393309"/>
    <n v="1"/>
    <x v="0"/>
    <s v="I"/>
    <n v="4"/>
    <n v="4"/>
    <n v="0"/>
    <n v="120"/>
  </r>
  <r>
    <x v="0"/>
    <x v="0"/>
    <s v="WA"/>
    <x v="5"/>
    <n v="2013"/>
    <n v="2013"/>
    <n v="15494592"/>
    <n v="3"/>
    <x v="0"/>
    <s v="I"/>
    <n v="65"/>
    <n v="21.666666666666664"/>
    <n v="0"/>
    <n v="80"/>
  </r>
  <r>
    <x v="0"/>
    <x v="0"/>
    <s v="WA"/>
    <x v="5"/>
    <n v="2013"/>
    <n v="2013"/>
    <n v="14054187"/>
    <n v="1"/>
    <x v="0"/>
    <s v="I"/>
    <n v="30"/>
    <n v="30"/>
    <n v="0"/>
    <n v="83"/>
  </r>
  <r>
    <x v="0"/>
    <x v="1"/>
    <s v="WA"/>
    <x v="5"/>
    <n v="2013"/>
    <n v="2013"/>
    <n v="14328486"/>
    <n v="1"/>
    <x v="1"/>
    <s v="I"/>
    <n v="18"/>
    <n v="18"/>
    <n v="0"/>
    <n v="3"/>
  </r>
  <r>
    <x v="0"/>
    <x v="1"/>
    <s v="WA"/>
    <x v="5"/>
    <n v="2013"/>
    <n v="2013"/>
    <n v="14040300"/>
    <n v="1"/>
    <x v="1"/>
    <s v="I"/>
    <n v="3"/>
    <n v="3"/>
    <n v="0"/>
    <n v="3"/>
  </r>
  <r>
    <x v="0"/>
    <x v="1"/>
    <s v="WA"/>
    <x v="5"/>
    <n v="2013"/>
    <n v="2013"/>
    <n v="500009658"/>
    <n v="1"/>
    <x v="1"/>
    <s v="I"/>
    <n v="21"/>
    <n v="21"/>
    <n v="0"/>
    <n v="1"/>
  </r>
  <r>
    <x v="0"/>
    <x v="0"/>
    <s v="WA"/>
    <x v="5"/>
    <n v="2013"/>
    <n v="2013"/>
    <n v="18693617"/>
    <n v="1"/>
    <x v="0"/>
    <s v="I"/>
    <n v="4"/>
    <n v="4"/>
    <n v="0"/>
    <n v="270"/>
  </r>
  <r>
    <x v="0"/>
    <x v="0"/>
    <s v="WA"/>
    <x v="5"/>
    <n v="2013"/>
    <n v="2013"/>
    <n v="19231671"/>
    <n v="1"/>
    <x v="0"/>
    <s v="I"/>
    <n v="4"/>
    <n v="4"/>
    <n v="0"/>
    <n v="3"/>
  </r>
  <r>
    <x v="0"/>
    <x v="0"/>
    <s v="WA"/>
    <x v="5"/>
    <n v="2013"/>
    <n v="2013"/>
    <n v="19009493"/>
    <n v="1"/>
    <x v="0"/>
    <s v="I"/>
    <n v="28"/>
    <n v="28"/>
    <n v="0"/>
    <n v="30"/>
  </r>
  <r>
    <x v="0"/>
    <x v="0"/>
    <s v="WA"/>
    <x v="5"/>
    <n v="2013"/>
    <n v="2013"/>
    <n v="19316480"/>
    <n v="1"/>
    <x v="0"/>
    <s v="I"/>
    <n v="21"/>
    <n v="21"/>
    <n v="0"/>
    <n v="25"/>
  </r>
  <r>
    <x v="0"/>
    <x v="1"/>
    <s v="WA"/>
    <x v="5"/>
    <n v="2013"/>
    <n v="2013"/>
    <n v="18407436"/>
    <n v="1"/>
    <x v="1"/>
    <s v="I"/>
    <n v="24"/>
    <n v="24"/>
    <n v="0"/>
    <n v="6"/>
  </r>
  <r>
    <x v="0"/>
    <x v="0"/>
    <s v="WA"/>
    <x v="5"/>
    <n v="2013"/>
    <n v="2013"/>
    <n v="19784472"/>
    <n v="1"/>
    <x v="0"/>
    <s v="I"/>
    <n v="2"/>
    <n v="2"/>
    <n v="0"/>
    <n v="7"/>
  </r>
  <r>
    <x v="0"/>
    <x v="0"/>
    <s v="WA"/>
    <x v="5"/>
    <n v="2013"/>
    <n v="2013"/>
    <n v="15289409"/>
    <n v="1"/>
    <x v="0"/>
    <s v="I"/>
    <n v="13"/>
    <n v="13"/>
    <n v="0"/>
    <n v="35"/>
  </r>
  <r>
    <x v="0"/>
    <x v="0"/>
    <s v="WA"/>
    <x v="5"/>
    <n v="2013"/>
    <n v="2013"/>
    <n v="19877404"/>
    <n v="1"/>
    <x v="0"/>
    <s v="I"/>
    <n v="17"/>
    <n v="17"/>
    <n v="0"/>
    <n v="70"/>
  </r>
  <r>
    <x v="0"/>
    <x v="1"/>
    <s v="WA"/>
    <x v="5"/>
    <n v="2013"/>
    <n v="2013"/>
    <n v="500063608"/>
    <n v="2"/>
    <x v="1"/>
    <s v="I"/>
    <n v="59"/>
    <n v="29.5"/>
    <n v="0"/>
    <n v="6"/>
  </r>
  <r>
    <x v="0"/>
    <x v="0"/>
    <s v="WA"/>
    <x v="5"/>
    <n v="2013"/>
    <n v="2013"/>
    <n v="500215572"/>
    <n v="1"/>
    <x v="0"/>
    <s v="I"/>
    <n v="8"/>
    <n v="8"/>
    <n v="0"/>
    <n v="390"/>
  </r>
  <r>
    <x v="0"/>
    <x v="0"/>
    <s v="WA"/>
    <x v="5"/>
    <n v="2013"/>
    <n v="2013"/>
    <n v="500192392"/>
    <n v="1"/>
    <x v="0"/>
    <s v="I"/>
    <n v="21"/>
    <n v="21"/>
    <n v="0"/>
    <n v="80"/>
  </r>
  <r>
    <x v="0"/>
    <x v="0"/>
    <s v="WA"/>
    <x v="5"/>
    <n v="2013"/>
    <n v="2013"/>
    <n v="16767880"/>
    <n v="2"/>
    <x v="0"/>
    <s v="I"/>
    <n v="42"/>
    <n v="21"/>
    <n v="0"/>
    <n v="640"/>
  </r>
  <r>
    <x v="0"/>
    <x v="0"/>
    <s v="WA"/>
    <x v="5"/>
    <n v="2013"/>
    <n v="2013"/>
    <n v="446351888"/>
    <n v="1"/>
    <x v="0"/>
    <s v="I"/>
    <n v="0"/>
    <n v="0"/>
    <n v="0"/>
    <n v="144"/>
  </r>
  <r>
    <x v="0"/>
    <x v="1"/>
    <s v="WA"/>
    <x v="5"/>
    <n v="2013"/>
    <n v="2013"/>
    <n v="500250391"/>
    <n v="1"/>
    <x v="1"/>
    <s v="I"/>
    <n v="6"/>
    <n v="6"/>
    <n v="0"/>
    <n v="4"/>
  </r>
  <r>
    <x v="0"/>
    <x v="0"/>
    <s v="WA"/>
    <x v="5"/>
    <n v="2013"/>
    <n v="2013"/>
    <n v="15870077"/>
    <n v="1"/>
    <x v="0"/>
    <s v="I"/>
    <n v="0"/>
    <n v="0"/>
    <n v="0"/>
    <n v="26"/>
  </r>
  <r>
    <x v="0"/>
    <x v="0"/>
    <s v="WA"/>
    <x v="5"/>
    <n v="2013"/>
    <n v="2013"/>
    <n v="16470401"/>
    <n v="2"/>
    <x v="0"/>
    <s v="I"/>
    <n v="37"/>
    <n v="18.5"/>
    <n v="0"/>
    <n v="441"/>
  </r>
  <r>
    <x v="0"/>
    <x v="1"/>
    <s v="WA"/>
    <x v="5"/>
    <n v="2013"/>
    <n v="2013"/>
    <n v="18503756"/>
    <n v="1"/>
    <x v="1"/>
    <s v="I"/>
    <n v="6"/>
    <n v="6"/>
    <n v="0"/>
    <n v="1"/>
  </r>
  <r>
    <x v="0"/>
    <x v="0"/>
    <s v="WA"/>
    <x v="5"/>
    <n v="2013"/>
    <n v="2013"/>
    <n v="16298463"/>
    <n v="1"/>
    <x v="0"/>
    <s v="I"/>
    <n v="21"/>
    <n v="21"/>
    <n v="0"/>
    <n v="317"/>
  </r>
  <r>
    <x v="0"/>
    <x v="1"/>
    <s v="WA"/>
    <x v="5"/>
    <n v="2013"/>
    <n v="2013"/>
    <n v="500286002"/>
    <n v="1"/>
    <x v="1"/>
    <s v="I"/>
    <n v="0"/>
    <n v="0"/>
    <n v="0"/>
    <n v="4"/>
  </r>
  <r>
    <x v="1"/>
    <x v="1"/>
    <s v="WA"/>
    <x v="5"/>
    <n v="2013"/>
    <n v="2013"/>
    <n v="500294014"/>
    <n v="2"/>
    <x v="1"/>
    <s v="I"/>
    <n v="63"/>
    <n v="31.5"/>
    <n v="0"/>
    <n v="11"/>
  </r>
  <r>
    <x v="0"/>
    <x v="0"/>
    <s v="WA"/>
    <x v="5"/>
    <n v="2013"/>
    <n v="2013"/>
    <n v="18110700"/>
    <n v="1"/>
    <x v="0"/>
    <s v="I"/>
    <n v="1"/>
    <n v="1"/>
    <n v="0"/>
    <n v="25"/>
  </r>
  <r>
    <x v="0"/>
    <x v="0"/>
    <s v="WA"/>
    <x v="5"/>
    <n v="2013"/>
    <n v="2013"/>
    <n v="18506601"/>
    <n v="3"/>
    <x v="0"/>
    <s v="I"/>
    <n v="79"/>
    <n v="26.333333333333336"/>
    <n v="0"/>
    <n v="165"/>
  </r>
  <r>
    <x v="1"/>
    <x v="0"/>
    <s v="WA"/>
    <x v="5"/>
    <n v="2013"/>
    <n v="2013"/>
    <n v="19961290"/>
    <n v="2"/>
    <x v="0"/>
    <s v="I"/>
    <n v="66"/>
    <n v="33"/>
    <n v="0"/>
    <n v="1800"/>
  </r>
  <r>
    <x v="0"/>
    <x v="0"/>
    <s v="WA"/>
    <x v="5"/>
    <n v="2013"/>
    <n v="2013"/>
    <n v="17984811"/>
    <n v="1"/>
    <x v="0"/>
    <s v="I"/>
    <n v="91"/>
    <n v="91"/>
    <n v="0"/>
    <n v="1"/>
  </r>
  <r>
    <x v="0"/>
    <x v="0"/>
    <s v="WA"/>
    <x v="5"/>
    <n v="2013"/>
    <n v="2013"/>
    <n v="15818587"/>
    <n v="1"/>
    <x v="0"/>
    <s v="I"/>
    <n v="23"/>
    <n v="23"/>
    <n v="0"/>
    <n v="634"/>
  </r>
  <r>
    <x v="0"/>
    <x v="0"/>
    <s v="WA"/>
    <x v="5"/>
    <n v="2013"/>
    <n v="2013"/>
    <n v="19884066"/>
    <n v="3"/>
    <x v="0"/>
    <s v="I"/>
    <n v="95"/>
    <n v="31.666666666666668"/>
    <n v="0"/>
    <n v="100"/>
  </r>
  <r>
    <x v="0"/>
    <x v="0"/>
    <s v="WA"/>
    <x v="5"/>
    <n v="2013"/>
    <n v="2013"/>
    <n v="14168947"/>
    <n v="1"/>
    <x v="0"/>
    <s v="I"/>
    <n v="27"/>
    <n v="27"/>
    <n v="0"/>
    <n v="1"/>
  </r>
  <r>
    <x v="0"/>
    <x v="1"/>
    <s v="WA"/>
    <x v="5"/>
    <n v="2013"/>
    <n v="2013"/>
    <n v="15702688"/>
    <n v="1"/>
    <x v="1"/>
    <s v="I"/>
    <n v="24"/>
    <n v="24"/>
    <n v="0"/>
    <n v="1"/>
  </r>
  <r>
    <x v="0"/>
    <x v="0"/>
    <s v="WA"/>
    <x v="5"/>
    <n v="2013"/>
    <n v="2013"/>
    <n v="14130819"/>
    <n v="1"/>
    <x v="0"/>
    <s v="I"/>
    <n v="12"/>
    <n v="12"/>
    <n v="0"/>
    <n v="1"/>
  </r>
  <r>
    <x v="0"/>
    <x v="1"/>
    <s v="WA"/>
    <x v="5"/>
    <n v="2013"/>
    <n v="2013"/>
    <n v="500064571"/>
    <n v="4"/>
    <x v="1"/>
    <s v="I"/>
    <n v="123"/>
    <n v="30.75"/>
    <n v="0"/>
    <n v="23"/>
  </r>
  <r>
    <x v="0"/>
    <x v="0"/>
    <s v="WA"/>
    <x v="5"/>
    <n v="2013"/>
    <n v="2013"/>
    <n v="500188020"/>
    <n v="1"/>
    <x v="0"/>
    <s v="I"/>
    <n v="10"/>
    <n v="10"/>
    <n v="0"/>
    <n v="338"/>
  </r>
  <r>
    <x v="0"/>
    <x v="0"/>
    <s v="WA"/>
    <x v="5"/>
    <n v="2013"/>
    <n v="2013"/>
    <n v="500197069"/>
    <n v="2"/>
    <x v="0"/>
    <s v="I"/>
    <n v="60"/>
    <n v="30"/>
    <n v="0"/>
    <n v="915"/>
  </r>
  <r>
    <x v="0"/>
    <x v="0"/>
    <s v="WA"/>
    <x v="5"/>
    <n v="2013"/>
    <n v="2013"/>
    <n v="15543685"/>
    <n v="3"/>
    <x v="0"/>
    <s v="I"/>
    <n v="74"/>
    <n v="24.666666666666664"/>
    <n v="0"/>
    <n v="330"/>
  </r>
  <r>
    <x v="0"/>
    <x v="1"/>
    <s v="WA"/>
    <x v="5"/>
    <n v="2013"/>
    <n v="2013"/>
    <n v="500179319"/>
    <n v="1"/>
    <x v="1"/>
    <s v="I"/>
    <n v="22"/>
    <n v="22"/>
    <n v="0"/>
    <n v="3"/>
  </r>
  <r>
    <x v="1"/>
    <x v="1"/>
    <s v="WA"/>
    <x v="5"/>
    <n v="2013"/>
    <n v="2013"/>
    <n v="500053450"/>
    <n v="1"/>
    <x v="1"/>
    <s v="I"/>
    <n v="32"/>
    <n v="32"/>
    <n v="0"/>
    <n v="1"/>
  </r>
  <r>
    <x v="0"/>
    <x v="0"/>
    <s v="WA"/>
    <x v="5"/>
    <n v="2013"/>
    <n v="2013"/>
    <n v="500191833"/>
    <n v="1"/>
    <x v="0"/>
    <s v="I"/>
    <n v="3"/>
    <n v="3"/>
    <n v="0"/>
    <n v="21"/>
  </r>
  <r>
    <x v="0"/>
    <x v="0"/>
    <s v="WA"/>
    <x v="5"/>
    <n v="2013"/>
    <n v="2013"/>
    <n v="500078511"/>
    <n v="2"/>
    <x v="0"/>
    <s v="I"/>
    <n v="66"/>
    <n v="33"/>
    <n v="0"/>
    <n v="430"/>
  </r>
  <r>
    <x v="0"/>
    <x v="0"/>
    <s v="WA"/>
    <x v="5"/>
    <n v="2013"/>
    <n v="2013"/>
    <n v="18381420"/>
    <n v="4"/>
    <x v="0"/>
    <s v="I"/>
    <n v="113"/>
    <n v="28.25"/>
    <n v="0"/>
    <n v="1759"/>
  </r>
  <r>
    <x v="0"/>
    <x v="0"/>
    <s v="WA"/>
    <x v="5"/>
    <n v="2013"/>
    <n v="2013"/>
    <n v="17767017"/>
    <n v="3"/>
    <x v="0"/>
    <s v="I"/>
    <n v="80"/>
    <n v="26.666666666666668"/>
    <n v="0"/>
    <n v="280"/>
  </r>
  <r>
    <x v="0"/>
    <x v="0"/>
    <s v="WA"/>
    <x v="5"/>
    <n v="2013"/>
    <n v="2013"/>
    <n v="17841286"/>
    <n v="1"/>
    <x v="0"/>
    <s v="I"/>
    <n v="3"/>
    <n v="3"/>
    <n v="0"/>
    <n v="84"/>
  </r>
  <r>
    <x v="0"/>
    <x v="0"/>
    <s v="WA"/>
    <x v="5"/>
    <n v="2013"/>
    <n v="2013"/>
    <n v="19473132"/>
    <n v="3"/>
    <x v="0"/>
    <s v="I"/>
    <n v="94"/>
    <n v="31.333333333333332"/>
    <n v="0"/>
    <n v="910"/>
  </r>
  <r>
    <x v="1"/>
    <x v="0"/>
    <s v="WA"/>
    <x v="5"/>
    <n v="2013"/>
    <n v="2013"/>
    <n v="500028895"/>
    <n v="1"/>
    <x v="0"/>
    <s v="I"/>
    <n v="20"/>
    <n v="20"/>
    <n v="0"/>
    <n v="3760"/>
  </r>
  <r>
    <x v="0"/>
    <x v="1"/>
    <s v="WA"/>
    <x v="5"/>
    <n v="2013"/>
    <n v="2013"/>
    <n v="437616266"/>
    <n v="1"/>
    <x v="1"/>
    <s v="I"/>
    <n v="7"/>
    <n v="7"/>
    <n v="0"/>
    <n v="4"/>
  </r>
  <r>
    <x v="0"/>
    <x v="1"/>
    <s v="WA"/>
    <x v="5"/>
    <n v="2013"/>
    <n v="2013"/>
    <n v="500186558"/>
    <n v="1"/>
    <x v="1"/>
    <s v="I"/>
    <n v="29"/>
    <n v="29"/>
    <n v="0"/>
    <n v="1"/>
  </r>
  <r>
    <x v="0"/>
    <x v="0"/>
    <s v="WA"/>
    <x v="5"/>
    <n v="2013"/>
    <n v="2013"/>
    <n v="500208164"/>
    <n v="3"/>
    <x v="0"/>
    <s v="I"/>
    <n v="87"/>
    <n v="29"/>
    <n v="0"/>
    <n v="626"/>
  </r>
  <r>
    <x v="0"/>
    <x v="0"/>
    <s v="WA"/>
    <x v="5"/>
    <n v="2013"/>
    <n v="2013"/>
    <n v="14423988"/>
    <n v="1"/>
    <x v="0"/>
    <s v="I"/>
    <n v="33"/>
    <n v="33"/>
    <n v="0"/>
    <n v="520"/>
  </r>
  <r>
    <x v="1"/>
    <x v="0"/>
    <s v="WA"/>
    <x v="5"/>
    <n v="2013"/>
    <n v="2013"/>
    <n v="14672724"/>
    <n v="1"/>
    <x v="0"/>
    <s v="I"/>
    <n v="19"/>
    <n v="19"/>
    <n v="0"/>
    <n v="160"/>
  </r>
  <r>
    <x v="0"/>
    <x v="0"/>
    <s v="WA"/>
    <x v="5"/>
    <n v="2013"/>
    <n v="2013"/>
    <n v="18916332"/>
    <n v="1"/>
    <x v="0"/>
    <s v="I"/>
    <n v="4"/>
    <n v="4"/>
    <n v="0"/>
    <n v="70"/>
  </r>
  <r>
    <x v="0"/>
    <x v="0"/>
    <s v="WA"/>
    <x v="5"/>
    <n v="2013"/>
    <n v="2013"/>
    <n v="15433790"/>
    <n v="1"/>
    <x v="0"/>
    <s v="I"/>
    <n v="30"/>
    <n v="30"/>
    <n v="0"/>
    <n v="290"/>
  </r>
  <r>
    <x v="0"/>
    <x v="0"/>
    <s v="WA"/>
    <x v="5"/>
    <n v="2013"/>
    <n v="2013"/>
    <n v="16030646"/>
    <n v="1"/>
    <x v="0"/>
    <s v="I"/>
    <n v="0"/>
    <n v="0"/>
    <n v="0"/>
    <n v="40"/>
  </r>
  <r>
    <x v="0"/>
    <x v="0"/>
    <s v="WA"/>
    <x v="5"/>
    <n v="2013"/>
    <n v="2013"/>
    <n v="500212262"/>
    <n v="1"/>
    <x v="0"/>
    <s v="I"/>
    <n v="31"/>
    <n v="31"/>
    <n v="0"/>
    <n v="3"/>
  </r>
  <r>
    <x v="0"/>
    <x v="1"/>
    <s v="WA"/>
    <x v="5"/>
    <n v="2013"/>
    <n v="2013"/>
    <n v="500210707"/>
    <n v="2"/>
    <x v="1"/>
    <s v="I"/>
    <n v="63"/>
    <n v="31.5"/>
    <n v="0"/>
    <n v="7"/>
  </r>
  <r>
    <x v="0"/>
    <x v="0"/>
    <s v="WA"/>
    <x v="5"/>
    <n v="2013"/>
    <n v="2013"/>
    <n v="16647122"/>
    <n v="4"/>
    <x v="0"/>
    <s v="I"/>
    <n v="105"/>
    <n v="26.25"/>
    <n v="0"/>
    <n v="975"/>
  </r>
  <r>
    <x v="0"/>
    <x v="0"/>
    <s v="WA"/>
    <x v="5"/>
    <n v="2013"/>
    <n v="2013"/>
    <n v="500280945"/>
    <n v="1"/>
    <x v="0"/>
    <s v="I"/>
    <n v="17"/>
    <n v="17"/>
    <n v="0"/>
    <n v="34"/>
  </r>
  <r>
    <x v="0"/>
    <x v="0"/>
    <s v="WA"/>
    <x v="5"/>
    <n v="2013"/>
    <n v="2013"/>
    <n v="17462320"/>
    <n v="3"/>
    <x v="0"/>
    <s v="I"/>
    <n v="81"/>
    <n v="27"/>
    <n v="0"/>
    <n v="330"/>
  </r>
  <r>
    <x v="0"/>
    <x v="1"/>
    <s v="WA"/>
    <x v="5"/>
    <n v="2013"/>
    <n v="2013"/>
    <n v="500104654"/>
    <n v="3"/>
    <x v="1"/>
    <s v="I"/>
    <n v="91"/>
    <n v="30.333333333333332"/>
    <n v="0"/>
    <n v="22"/>
  </r>
  <r>
    <x v="0"/>
    <x v="0"/>
    <s v="WA"/>
    <x v="5"/>
    <n v="2013"/>
    <n v="2013"/>
    <n v="18408210"/>
    <n v="1"/>
    <x v="0"/>
    <s v="I"/>
    <n v="13"/>
    <n v="13"/>
    <n v="0"/>
    <n v="190"/>
  </r>
  <r>
    <x v="0"/>
    <x v="1"/>
    <s v="WA"/>
    <x v="5"/>
    <n v="2013"/>
    <n v="2013"/>
    <n v="18126908"/>
    <n v="2"/>
    <x v="1"/>
    <s v="I"/>
    <n v="47"/>
    <n v="23.5"/>
    <n v="0"/>
    <n v="83"/>
  </r>
  <r>
    <x v="0"/>
    <x v="1"/>
    <s v="WA"/>
    <x v="5"/>
    <n v="2013"/>
    <n v="2013"/>
    <n v="19946802"/>
    <n v="3"/>
    <x v="1"/>
    <s v="I"/>
    <n v="96"/>
    <n v="32"/>
    <n v="0"/>
    <n v="25"/>
  </r>
  <r>
    <x v="0"/>
    <x v="0"/>
    <s v="WA"/>
    <x v="5"/>
    <n v="2013"/>
    <n v="2013"/>
    <n v="18217832"/>
    <n v="1"/>
    <x v="0"/>
    <s v="I"/>
    <n v="0"/>
    <n v="0"/>
    <n v="0"/>
    <n v="3"/>
  </r>
  <r>
    <x v="0"/>
    <x v="0"/>
    <s v="WA"/>
    <x v="5"/>
    <n v="2013"/>
    <n v="2013"/>
    <n v="15392365"/>
    <n v="2"/>
    <x v="0"/>
    <s v="I"/>
    <n v="58"/>
    <n v="29"/>
    <n v="0"/>
    <n v="60"/>
  </r>
  <r>
    <x v="0"/>
    <x v="0"/>
    <s v="WA"/>
    <x v="5"/>
    <n v="2013"/>
    <n v="2013"/>
    <n v="500125642"/>
    <n v="1"/>
    <x v="0"/>
    <s v="I"/>
    <n v="7"/>
    <n v="7"/>
    <n v="0"/>
    <n v="30"/>
  </r>
  <r>
    <x v="0"/>
    <x v="1"/>
    <s v="WA"/>
    <x v="5"/>
    <n v="2013"/>
    <n v="2013"/>
    <n v="500127217"/>
    <n v="1"/>
    <x v="1"/>
    <s v="I"/>
    <n v="7"/>
    <n v="7"/>
    <n v="0"/>
    <n v="1"/>
  </r>
  <r>
    <x v="0"/>
    <x v="0"/>
    <s v="WA"/>
    <x v="5"/>
    <n v="2013"/>
    <n v="2013"/>
    <n v="19378219"/>
    <n v="1"/>
    <x v="0"/>
    <s v="I"/>
    <n v="29"/>
    <n v="29"/>
    <n v="0"/>
    <n v="520"/>
  </r>
  <r>
    <x v="0"/>
    <x v="1"/>
    <s v="WA"/>
    <x v="5"/>
    <n v="2013"/>
    <n v="2013"/>
    <n v="19701045"/>
    <n v="1"/>
    <x v="1"/>
    <s v="I"/>
    <n v="26"/>
    <n v="26"/>
    <n v="0"/>
    <n v="6"/>
  </r>
  <r>
    <x v="0"/>
    <x v="0"/>
    <s v="WA"/>
    <x v="5"/>
    <n v="2013"/>
    <n v="2013"/>
    <n v="500047922"/>
    <n v="3"/>
    <x v="0"/>
    <s v="I"/>
    <n v="84"/>
    <n v="28"/>
    <n v="0"/>
    <n v="210"/>
  </r>
  <r>
    <x v="0"/>
    <x v="0"/>
    <s v="WA"/>
    <x v="5"/>
    <n v="2013"/>
    <n v="2013"/>
    <n v="18954717"/>
    <n v="1"/>
    <x v="0"/>
    <s v="I"/>
    <n v="32"/>
    <n v="32"/>
    <n v="0"/>
    <n v="340"/>
  </r>
  <r>
    <x v="0"/>
    <x v="0"/>
    <s v="WA"/>
    <x v="5"/>
    <n v="2013"/>
    <n v="2013"/>
    <n v="500245222"/>
    <n v="1"/>
    <x v="0"/>
    <s v="I"/>
    <n v="17"/>
    <n v="17"/>
    <n v="0"/>
    <n v="89"/>
  </r>
  <r>
    <x v="0"/>
    <x v="0"/>
    <s v="WA"/>
    <x v="5"/>
    <n v="2013"/>
    <n v="2013"/>
    <n v="19898845"/>
    <n v="1"/>
    <x v="0"/>
    <s v="I"/>
    <n v="27"/>
    <n v="27"/>
    <n v="0"/>
    <n v="87"/>
  </r>
  <r>
    <x v="0"/>
    <x v="0"/>
    <s v="WA"/>
    <x v="5"/>
    <n v="2013"/>
    <n v="2013"/>
    <n v="19955742"/>
    <n v="1"/>
    <x v="0"/>
    <s v="I"/>
    <n v="8"/>
    <n v="8"/>
    <n v="0"/>
    <n v="30"/>
  </r>
  <r>
    <x v="0"/>
    <x v="0"/>
    <s v="WA"/>
    <x v="5"/>
    <n v="2013"/>
    <n v="2013"/>
    <n v="18022468"/>
    <n v="1"/>
    <x v="0"/>
    <s v="I"/>
    <n v="7"/>
    <n v="7"/>
    <n v="0"/>
    <n v="29"/>
  </r>
  <r>
    <x v="0"/>
    <x v="1"/>
    <s v="WA"/>
    <x v="5"/>
    <n v="2013"/>
    <n v="2013"/>
    <n v="358992010"/>
    <n v="3"/>
    <x v="1"/>
    <s v="I"/>
    <n v="71"/>
    <n v="23.666666666666664"/>
    <n v="0"/>
    <n v="98"/>
  </r>
  <r>
    <x v="0"/>
    <x v="1"/>
    <s v="WA"/>
    <x v="5"/>
    <n v="2013"/>
    <n v="2013"/>
    <n v="500027328"/>
    <n v="2"/>
    <x v="1"/>
    <s v="I"/>
    <n v="42"/>
    <n v="21"/>
    <n v="0"/>
    <n v="5"/>
  </r>
  <r>
    <x v="0"/>
    <x v="1"/>
    <s v="WA"/>
    <x v="5"/>
    <n v="2013"/>
    <n v="2013"/>
    <n v="19365486"/>
    <n v="2"/>
    <x v="1"/>
    <s v="I"/>
    <n v="62"/>
    <n v="31"/>
    <n v="0"/>
    <n v="169"/>
  </r>
  <r>
    <x v="0"/>
    <x v="0"/>
    <s v="WA"/>
    <x v="5"/>
    <n v="2013"/>
    <n v="2013"/>
    <n v="19265169"/>
    <n v="1"/>
    <x v="0"/>
    <s v="I"/>
    <n v="1"/>
    <n v="1"/>
    <n v="0"/>
    <n v="30"/>
  </r>
  <r>
    <x v="0"/>
    <x v="0"/>
    <s v="WA"/>
    <x v="5"/>
    <n v="2013"/>
    <n v="2013"/>
    <n v="500019523"/>
    <n v="1"/>
    <x v="0"/>
    <s v="I"/>
    <n v="23"/>
    <n v="23"/>
    <n v="0"/>
    <n v="26"/>
  </r>
  <r>
    <x v="0"/>
    <x v="1"/>
    <s v="WA"/>
    <x v="5"/>
    <n v="2013"/>
    <n v="2013"/>
    <n v="19979450"/>
    <n v="2"/>
    <x v="1"/>
    <s v="I"/>
    <n v="41"/>
    <n v="20.5"/>
    <n v="0"/>
    <n v="10"/>
  </r>
  <r>
    <x v="0"/>
    <x v="1"/>
    <s v="WA"/>
    <x v="5"/>
    <n v="2013"/>
    <n v="2013"/>
    <n v="18108655"/>
    <n v="2"/>
    <x v="1"/>
    <s v="I"/>
    <n v="59"/>
    <n v="29.5"/>
    <n v="0"/>
    <n v="261"/>
  </r>
  <r>
    <x v="0"/>
    <x v="0"/>
    <s v="WA"/>
    <x v="5"/>
    <n v="2013"/>
    <n v="2013"/>
    <n v="16878126"/>
    <n v="1"/>
    <x v="0"/>
    <s v="I"/>
    <n v="28"/>
    <n v="28"/>
    <n v="0"/>
    <n v="757"/>
  </r>
  <r>
    <x v="0"/>
    <x v="1"/>
    <s v="WA"/>
    <x v="5"/>
    <n v="2013"/>
    <n v="2013"/>
    <n v="18004671"/>
    <n v="1"/>
    <x v="1"/>
    <s v="I"/>
    <n v="13"/>
    <n v="13"/>
    <n v="0"/>
    <n v="30"/>
  </r>
  <r>
    <x v="0"/>
    <x v="1"/>
    <s v="WA"/>
    <x v="5"/>
    <n v="2013"/>
    <n v="2013"/>
    <n v="500212424"/>
    <n v="2"/>
    <x v="1"/>
    <s v="I"/>
    <n v="59"/>
    <n v="29.5"/>
    <n v="0"/>
    <n v="89"/>
  </r>
  <r>
    <x v="0"/>
    <x v="0"/>
    <s v="WA"/>
    <x v="5"/>
    <n v="2013"/>
    <n v="2013"/>
    <n v="18864669"/>
    <n v="1"/>
    <x v="0"/>
    <s v="I"/>
    <n v="7"/>
    <n v="7"/>
    <n v="0"/>
    <n v="100"/>
  </r>
  <r>
    <x v="0"/>
    <x v="1"/>
    <s v="WA"/>
    <x v="5"/>
    <n v="2013"/>
    <n v="2013"/>
    <n v="500008465"/>
    <n v="1"/>
    <x v="1"/>
    <s v="I"/>
    <n v="8"/>
    <n v="8"/>
    <n v="0"/>
    <n v="9"/>
  </r>
  <r>
    <x v="0"/>
    <x v="0"/>
    <s v="WA"/>
    <x v="5"/>
    <n v="2013"/>
    <n v="2013"/>
    <n v="19627234"/>
    <n v="1"/>
    <x v="0"/>
    <s v="I"/>
    <n v="13"/>
    <n v="13"/>
    <n v="0"/>
    <n v="175"/>
  </r>
  <r>
    <x v="0"/>
    <x v="0"/>
    <s v="WA"/>
    <x v="5"/>
    <n v="2013"/>
    <n v="2013"/>
    <n v="16467914"/>
    <n v="1"/>
    <x v="0"/>
    <s v="I"/>
    <n v="15"/>
    <n v="15"/>
    <n v="0"/>
    <n v="76"/>
  </r>
  <r>
    <x v="0"/>
    <x v="0"/>
    <s v="WA"/>
    <x v="5"/>
    <n v="2013"/>
    <n v="2013"/>
    <n v="500018930"/>
    <n v="1"/>
    <x v="0"/>
    <s v="I"/>
    <n v="0"/>
    <n v="0"/>
    <n v="0"/>
    <n v="13"/>
  </r>
  <r>
    <x v="0"/>
    <x v="0"/>
    <s v="WA"/>
    <x v="5"/>
    <n v="2013"/>
    <n v="2013"/>
    <n v="19863995"/>
    <n v="1"/>
    <x v="0"/>
    <s v="I"/>
    <n v="29"/>
    <n v="29"/>
    <n v="0"/>
    <n v="1"/>
  </r>
  <r>
    <x v="0"/>
    <x v="1"/>
    <s v="WA"/>
    <x v="5"/>
    <n v="2013"/>
    <n v="2013"/>
    <n v="14436309"/>
    <n v="1"/>
    <x v="2"/>
    <s v="I"/>
    <n v="1"/>
    <n v="1"/>
    <n v="0"/>
    <n v="9556"/>
  </r>
  <r>
    <x v="0"/>
    <x v="0"/>
    <s v="WA"/>
    <x v="5"/>
    <n v="2013"/>
    <n v="2013"/>
    <n v="500047551"/>
    <n v="2"/>
    <x v="0"/>
    <s v="I"/>
    <n v="55"/>
    <n v="27.5"/>
    <n v="0"/>
    <n v="270"/>
  </r>
  <r>
    <x v="0"/>
    <x v="0"/>
    <s v="WA"/>
    <x v="5"/>
    <n v="2013"/>
    <n v="2013"/>
    <n v="15744505"/>
    <n v="1"/>
    <x v="0"/>
    <s v="I"/>
    <n v="21"/>
    <n v="21"/>
    <n v="0"/>
    <n v="198"/>
  </r>
  <r>
    <x v="1"/>
    <x v="0"/>
    <s v="WA"/>
    <x v="5"/>
    <n v="2013"/>
    <n v="2013"/>
    <n v="500002909"/>
    <n v="1"/>
    <x v="0"/>
    <s v="I"/>
    <n v="25"/>
    <n v="25"/>
    <n v="0"/>
    <n v="31"/>
  </r>
  <r>
    <x v="0"/>
    <x v="0"/>
    <s v="WA"/>
    <x v="5"/>
    <n v="2013"/>
    <n v="2013"/>
    <n v="15684707"/>
    <n v="2"/>
    <x v="0"/>
    <s v="I"/>
    <n v="66"/>
    <n v="33"/>
    <n v="0"/>
    <n v="200"/>
  </r>
  <r>
    <x v="1"/>
    <x v="1"/>
    <s v="WA"/>
    <x v="5"/>
    <n v="2013"/>
    <n v="2013"/>
    <n v="500220955"/>
    <n v="1"/>
    <x v="1"/>
    <s v="I"/>
    <n v="11"/>
    <n v="11"/>
    <n v="0"/>
    <n v="3"/>
  </r>
  <r>
    <x v="0"/>
    <x v="0"/>
    <s v="WA"/>
    <x v="5"/>
    <n v="2013"/>
    <n v="2013"/>
    <n v="14870760"/>
    <n v="2"/>
    <x v="0"/>
    <s v="I"/>
    <n v="50"/>
    <n v="25"/>
    <n v="0"/>
    <n v="2200"/>
  </r>
  <r>
    <x v="0"/>
    <x v="0"/>
    <s v="WA"/>
    <x v="5"/>
    <n v="2013"/>
    <n v="2013"/>
    <n v="500176562"/>
    <n v="1"/>
    <x v="0"/>
    <s v="I"/>
    <n v="14"/>
    <n v="14"/>
    <n v="0"/>
    <n v="3"/>
  </r>
  <r>
    <x v="0"/>
    <x v="0"/>
    <s v="WA"/>
    <x v="5"/>
    <n v="2013"/>
    <n v="2013"/>
    <n v="415756919"/>
    <n v="2"/>
    <x v="0"/>
    <s v="I"/>
    <n v="50"/>
    <n v="25"/>
    <n v="0"/>
    <n v="1760"/>
  </r>
  <r>
    <x v="0"/>
    <x v="0"/>
    <s v="WA"/>
    <x v="5"/>
    <n v="2013"/>
    <n v="2013"/>
    <n v="14886265"/>
    <n v="2"/>
    <x v="0"/>
    <s v="I"/>
    <n v="59"/>
    <n v="29.5"/>
    <n v="0"/>
    <n v="184"/>
  </r>
  <r>
    <x v="0"/>
    <x v="0"/>
    <s v="WA"/>
    <x v="5"/>
    <n v="2013"/>
    <n v="2013"/>
    <n v="16871675"/>
    <n v="1"/>
    <x v="0"/>
    <s v="I"/>
    <n v="28"/>
    <n v="28"/>
    <n v="0"/>
    <n v="700"/>
  </r>
  <r>
    <x v="0"/>
    <x v="0"/>
    <s v="WA"/>
    <x v="5"/>
    <n v="2013"/>
    <n v="2013"/>
    <n v="15889390"/>
    <n v="1"/>
    <x v="0"/>
    <s v="I"/>
    <n v="6"/>
    <n v="6"/>
    <n v="0"/>
    <n v="254"/>
  </r>
  <r>
    <x v="1"/>
    <x v="1"/>
    <s v="WA"/>
    <x v="5"/>
    <n v="2013"/>
    <n v="2013"/>
    <n v="15411638"/>
    <n v="1"/>
    <x v="1"/>
    <s v="I"/>
    <n v="0"/>
    <n v="0"/>
    <n v="0"/>
    <n v="161"/>
  </r>
  <r>
    <x v="0"/>
    <x v="0"/>
    <s v="WA"/>
    <x v="5"/>
    <n v="2013"/>
    <n v="2013"/>
    <n v="16878067"/>
    <n v="1"/>
    <x v="0"/>
    <s v="I"/>
    <n v="15"/>
    <n v="15"/>
    <n v="0"/>
    <n v="21"/>
  </r>
  <r>
    <x v="0"/>
    <x v="0"/>
    <s v="WA"/>
    <x v="5"/>
    <n v="2013"/>
    <n v="2013"/>
    <n v="17411723"/>
    <n v="1"/>
    <x v="0"/>
    <s v="I"/>
    <n v="36"/>
    <n v="36"/>
    <n v="0"/>
    <n v="40"/>
  </r>
  <r>
    <x v="0"/>
    <x v="1"/>
    <s v="WA"/>
    <x v="5"/>
    <n v="2013"/>
    <n v="2013"/>
    <n v="16752718"/>
    <n v="1"/>
    <x v="1"/>
    <s v="I"/>
    <n v="4"/>
    <n v="4"/>
    <n v="0"/>
    <n v="8"/>
  </r>
  <r>
    <x v="0"/>
    <x v="1"/>
    <s v="WA"/>
    <x v="5"/>
    <n v="2013"/>
    <n v="2013"/>
    <n v="387072043"/>
    <n v="2"/>
    <x v="1"/>
    <s v="I"/>
    <n v="44"/>
    <n v="22"/>
    <n v="0"/>
    <n v="44"/>
  </r>
  <r>
    <x v="0"/>
    <x v="0"/>
    <s v="WA"/>
    <x v="5"/>
    <n v="2013"/>
    <n v="2013"/>
    <n v="14090961"/>
    <n v="1"/>
    <x v="0"/>
    <s v="I"/>
    <n v="14"/>
    <n v="14"/>
    <n v="0"/>
    <n v="500"/>
  </r>
  <r>
    <x v="0"/>
    <x v="1"/>
    <s v="WA"/>
    <x v="5"/>
    <n v="2013"/>
    <n v="2013"/>
    <n v="419990470"/>
    <n v="2"/>
    <x v="1"/>
    <s v="I"/>
    <n v="44"/>
    <n v="22"/>
    <n v="0"/>
    <n v="127"/>
  </r>
  <r>
    <x v="0"/>
    <x v="1"/>
    <s v="WA"/>
    <x v="5"/>
    <n v="2013"/>
    <n v="2013"/>
    <n v="386380861"/>
    <n v="1"/>
    <x v="1"/>
    <s v="I"/>
    <n v="26"/>
    <n v="26"/>
    <n v="0"/>
    <n v="64"/>
  </r>
  <r>
    <x v="0"/>
    <x v="1"/>
    <s v="WA"/>
    <x v="5"/>
    <n v="2013"/>
    <n v="2014"/>
    <n v="19581206"/>
    <n v="2"/>
    <x v="1"/>
    <s v="I"/>
    <n v="43"/>
    <n v="21.5"/>
    <n v="0"/>
    <n v="72"/>
  </r>
  <r>
    <x v="0"/>
    <x v="0"/>
    <s v="WA"/>
    <x v="5"/>
    <n v="2013"/>
    <n v="2013"/>
    <n v="14124289"/>
    <n v="1"/>
    <x v="0"/>
    <s v="I"/>
    <n v="4"/>
    <n v="4"/>
    <n v="0"/>
    <n v="176"/>
  </r>
  <r>
    <x v="0"/>
    <x v="0"/>
    <s v="WA"/>
    <x v="5"/>
    <n v="2013"/>
    <n v="2013"/>
    <n v="14575481"/>
    <n v="1"/>
    <x v="0"/>
    <s v="I"/>
    <n v="2"/>
    <n v="2"/>
    <n v="0"/>
    <n v="70"/>
  </r>
  <r>
    <x v="0"/>
    <x v="0"/>
    <s v="WA"/>
    <x v="5"/>
    <n v="2013"/>
    <n v="2013"/>
    <n v="393724833"/>
    <n v="2"/>
    <x v="0"/>
    <s v="I"/>
    <n v="59"/>
    <n v="29.5"/>
    <n v="0"/>
    <n v="350"/>
  </r>
  <r>
    <x v="0"/>
    <x v="1"/>
    <s v="WA"/>
    <x v="5"/>
    <n v="2013"/>
    <n v="2013"/>
    <n v="500278594"/>
    <n v="2"/>
    <x v="1"/>
    <s v="I"/>
    <n v="39"/>
    <n v="19.5"/>
    <n v="0"/>
    <n v="42"/>
  </r>
  <r>
    <x v="0"/>
    <x v="0"/>
    <s v="WA"/>
    <x v="5"/>
    <n v="2013"/>
    <n v="2013"/>
    <n v="16323324"/>
    <n v="1"/>
    <x v="0"/>
    <s v="I"/>
    <n v="14"/>
    <n v="14"/>
    <n v="0"/>
    <n v="30"/>
  </r>
  <r>
    <x v="0"/>
    <x v="1"/>
    <s v="WA"/>
    <x v="5"/>
    <n v="2013"/>
    <n v="2013"/>
    <n v="500062265"/>
    <n v="1"/>
    <x v="1"/>
    <s v="I"/>
    <n v="7"/>
    <n v="7"/>
    <n v="0"/>
    <n v="7"/>
  </r>
  <r>
    <x v="0"/>
    <x v="0"/>
    <s v="WA"/>
    <x v="5"/>
    <n v="2013"/>
    <n v="2013"/>
    <n v="15186961"/>
    <n v="1"/>
    <x v="0"/>
    <s v="I"/>
    <n v="22"/>
    <n v="22"/>
    <n v="0"/>
    <n v="13"/>
  </r>
  <r>
    <x v="0"/>
    <x v="1"/>
    <s v="WA"/>
    <x v="5"/>
    <n v="2013"/>
    <n v="2013"/>
    <n v="500168128"/>
    <n v="1"/>
    <x v="1"/>
    <s v="I"/>
    <n v="13"/>
    <n v="13"/>
    <n v="0"/>
    <n v="1"/>
  </r>
  <r>
    <x v="0"/>
    <x v="1"/>
    <s v="WA"/>
    <x v="5"/>
    <n v="2013"/>
    <n v="2013"/>
    <n v="500152017"/>
    <n v="1"/>
    <x v="1"/>
    <s v="I"/>
    <n v="32"/>
    <n v="32"/>
    <n v="0"/>
    <n v="1"/>
  </r>
  <r>
    <x v="0"/>
    <x v="0"/>
    <s v="WA"/>
    <x v="5"/>
    <n v="2013"/>
    <n v="2013"/>
    <n v="19271258"/>
    <n v="1"/>
    <x v="0"/>
    <s v="I"/>
    <n v="16"/>
    <n v="16"/>
    <n v="0"/>
    <n v="130"/>
  </r>
  <r>
    <x v="0"/>
    <x v="1"/>
    <s v="WA"/>
    <x v="5"/>
    <n v="2013"/>
    <n v="2013"/>
    <n v="403142426"/>
    <n v="1"/>
    <x v="1"/>
    <s v="I"/>
    <n v="15"/>
    <n v="15"/>
    <n v="0"/>
    <n v="21"/>
  </r>
  <r>
    <x v="0"/>
    <x v="0"/>
    <s v="WA"/>
    <x v="5"/>
    <n v="2013"/>
    <n v="2013"/>
    <n v="500192674"/>
    <n v="1"/>
    <x v="0"/>
    <s v="I"/>
    <n v="8"/>
    <n v="8"/>
    <n v="0"/>
    <n v="5"/>
  </r>
  <r>
    <x v="0"/>
    <x v="0"/>
    <s v="WA"/>
    <x v="5"/>
    <n v="2013"/>
    <n v="2013"/>
    <n v="14819013"/>
    <n v="1"/>
    <x v="0"/>
    <s v="I"/>
    <n v="29"/>
    <n v="29"/>
    <n v="0"/>
    <n v="2"/>
  </r>
  <r>
    <x v="0"/>
    <x v="0"/>
    <s v="WA"/>
    <x v="5"/>
    <n v="2013"/>
    <n v="2013"/>
    <n v="500146029"/>
    <n v="1"/>
    <x v="0"/>
    <s v="I"/>
    <n v="7"/>
    <n v="7"/>
    <n v="0"/>
    <n v="134"/>
  </r>
  <r>
    <x v="0"/>
    <x v="1"/>
    <s v="WA"/>
    <x v="5"/>
    <n v="2013"/>
    <n v="2013"/>
    <n v="397180847"/>
    <n v="1"/>
    <x v="1"/>
    <s v="I"/>
    <n v="16"/>
    <n v="16"/>
    <n v="0"/>
    <n v="50"/>
  </r>
  <r>
    <x v="0"/>
    <x v="1"/>
    <s v="WA"/>
    <x v="5"/>
    <n v="2013"/>
    <n v="2013"/>
    <n v="15715905"/>
    <n v="1"/>
    <x v="1"/>
    <s v="I"/>
    <n v="33"/>
    <n v="33"/>
    <n v="0"/>
    <n v="58"/>
  </r>
  <r>
    <x v="0"/>
    <x v="1"/>
    <s v="WA"/>
    <x v="5"/>
    <n v="2013"/>
    <n v="2013"/>
    <n v="15745890"/>
    <n v="1"/>
    <x v="1"/>
    <s v="I"/>
    <n v="0"/>
    <n v="0"/>
    <n v="0"/>
    <n v="42"/>
  </r>
  <r>
    <x v="0"/>
    <x v="0"/>
    <s v="WA"/>
    <x v="5"/>
    <n v="2013"/>
    <n v="2013"/>
    <n v="500100718"/>
    <n v="1"/>
    <x v="0"/>
    <s v="I"/>
    <n v="22"/>
    <n v="22"/>
    <n v="0"/>
    <n v="83"/>
  </r>
  <r>
    <x v="0"/>
    <x v="0"/>
    <s v="WA"/>
    <x v="5"/>
    <n v="2013"/>
    <n v="2013"/>
    <n v="15280936"/>
    <n v="1"/>
    <x v="0"/>
    <s v="I"/>
    <n v="2"/>
    <n v="2"/>
    <n v="0"/>
    <n v="60"/>
  </r>
  <r>
    <x v="0"/>
    <x v="0"/>
    <s v="WA"/>
    <x v="6"/>
    <n v="2014"/>
    <n v="2014"/>
    <n v="17159229"/>
    <n v="1"/>
    <x v="0"/>
    <s v="I"/>
    <n v="33"/>
    <n v="33"/>
    <n v="0"/>
    <n v="18"/>
  </r>
  <r>
    <x v="0"/>
    <x v="0"/>
    <s v="WA"/>
    <x v="6"/>
    <n v="2014"/>
    <n v="2014"/>
    <n v="500133664"/>
    <n v="3"/>
    <x v="0"/>
    <s v="I"/>
    <n v="70"/>
    <n v="23.333333333333332"/>
    <n v="0"/>
    <n v="2151"/>
  </r>
  <r>
    <x v="0"/>
    <x v="1"/>
    <s v="WA"/>
    <x v="6"/>
    <n v="2014"/>
    <n v="2014"/>
    <n v="500003587"/>
    <n v="3"/>
    <x v="1"/>
    <s v="I"/>
    <n v="91"/>
    <n v="30.333333333333332"/>
    <n v="0"/>
    <n v="3"/>
  </r>
  <r>
    <x v="0"/>
    <x v="0"/>
    <s v="WA"/>
    <x v="6"/>
    <n v="2014"/>
    <n v="2014"/>
    <n v="17200917"/>
    <n v="2"/>
    <x v="0"/>
    <s v="I"/>
    <n v="62"/>
    <n v="31"/>
    <n v="0"/>
    <n v="50"/>
  </r>
  <r>
    <x v="0"/>
    <x v="0"/>
    <s v="WA"/>
    <x v="6"/>
    <n v="2014"/>
    <n v="2014"/>
    <n v="500248603"/>
    <n v="1"/>
    <x v="0"/>
    <s v="I"/>
    <n v="9"/>
    <n v="9"/>
    <n v="0"/>
    <n v="655"/>
  </r>
  <r>
    <x v="0"/>
    <x v="0"/>
    <s v="WA"/>
    <x v="6"/>
    <n v="2014"/>
    <n v="2014"/>
    <n v="500094085"/>
    <n v="1"/>
    <x v="0"/>
    <s v="I"/>
    <n v="21"/>
    <n v="21"/>
    <n v="0"/>
    <n v="167"/>
  </r>
  <r>
    <x v="0"/>
    <x v="1"/>
    <s v="WA"/>
    <x v="6"/>
    <n v="2014"/>
    <n v="2014"/>
    <n v="419990470"/>
    <n v="1"/>
    <x v="1"/>
    <s v="I"/>
    <n v="31"/>
    <n v="31"/>
    <n v="0"/>
    <n v="43"/>
  </r>
  <r>
    <x v="0"/>
    <x v="0"/>
    <s v="WA"/>
    <x v="6"/>
    <n v="2014"/>
    <n v="2014"/>
    <n v="16263690"/>
    <n v="2"/>
    <x v="0"/>
    <s v="I"/>
    <n v="39"/>
    <n v="19.5"/>
    <n v="0"/>
    <n v="2"/>
  </r>
  <r>
    <x v="0"/>
    <x v="1"/>
    <s v="WA"/>
    <x v="6"/>
    <n v="2014"/>
    <n v="2014"/>
    <n v="17212931"/>
    <n v="3"/>
    <x v="1"/>
    <s v="I"/>
    <n v="85"/>
    <n v="28.333333333333336"/>
    <n v="0"/>
    <n v="120"/>
  </r>
  <r>
    <x v="0"/>
    <x v="0"/>
    <s v="WA"/>
    <x v="6"/>
    <n v="2014"/>
    <n v="2014"/>
    <n v="17186893"/>
    <n v="2"/>
    <x v="0"/>
    <s v="I"/>
    <n v="45"/>
    <n v="22.5"/>
    <n v="0"/>
    <n v="2156"/>
  </r>
  <r>
    <x v="0"/>
    <x v="0"/>
    <s v="WA"/>
    <x v="6"/>
    <n v="2014"/>
    <n v="2014"/>
    <n v="16890576"/>
    <n v="1"/>
    <x v="0"/>
    <s v="I"/>
    <n v="33"/>
    <n v="33"/>
    <n v="0"/>
    <n v="30"/>
  </r>
  <r>
    <x v="1"/>
    <x v="0"/>
    <s v="WA"/>
    <x v="6"/>
    <n v="2014"/>
    <n v="2014"/>
    <n v="17110881"/>
    <n v="4"/>
    <x v="0"/>
    <s v="I"/>
    <n v="127"/>
    <n v="31.75"/>
    <n v="0"/>
    <n v="80"/>
  </r>
  <r>
    <x v="0"/>
    <x v="1"/>
    <s v="WA"/>
    <x v="6"/>
    <n v="2014"/>
    <n v="2014"/>
    <n v="17440490"/>
    <n v="2"/>
    <x v="1"/>
    <s v="I"/>
    <n v="63"/>
    <n v="31.5"/>
    <n v="0"/>
    <n v="26"/>
  </r>
  <r>
    <x v="0"/>
    <x v="0"/>
    <s v="WA"/>
    <x v="6"/>
    <n v="2014"/>
    <n v="2014"/>
    <n v="18644492"/>
    <n v="2"/>
    <x v="0"/>
    <s v="I"/>
    <n v="62"/>
    <n v="31"/>
    <n v="0"/>
    <n v="330"/>
  </r>
  <r>
    <x v="0"/>
    <x v="0"/>
    <s v="WA"/>
    <x v="6"/>
    <n v="2014"/>
    <n v="2014"/>
    <n v="19554014"/>
    <n v="1"/>
    <x v="0"/>
    <s v="I"/>
    <n v="33"/>
    <n v="33"/>
    <n v="0"/>
    <n v="300"/>
  </r>
  <r>
    <x v="0"/>
    <x v="0"/>
    <s v="WA"/>
    <x v="5"/>
    <n v="2014"/>
    <n v="2014"/>
    <n v="19704169"/>
    <n v="1"/>
    <x v="0"/>
    <s v="I"/>
    <n v="27"/>
    <n v="27"/>
    <n v="0"/>
    <n v="460"/>
  </r>
  <r>
    <x v="0"/>
    <x v="0"/>
    <s v="WA"/>
    <x v="5"/>
    <n v="2013"/>
    <n v="2013"/>
    <n v="14342843"/>
    <n v="1"/>
    <x v="0"/>
    <s v="I"/>
    <n v="11"/>
    <n v="11"/>
    <n v="0"/>
    <n v="343"/>
  </r>
  <r>
    <x v="0"/>
    <x v="0"/>
    <s v="WA"/>
    <x v="6"/>
    <n v="2014"/>
    <n v="2014"/>
    <n v="19725425"/>
    <n v="5"/>
    <x v="0"/>
    <s v="I"/>
    <n v="149"/>
    <n v="29.8"/>
    <n v="0"/>
    <n v="179"/>
  </r>
  <r>
    <x v="0"/>
    <x v="0"/>
    <s v="WA"/>
    <x v="5"/>
    <n v="2014"/>
    <n v="2014"/>
    <n v="14125406"/>
    <n v="1"/>
    <x v="0"/>
    <s v="I"/>
    <n v="9"/>
    <n v="9"/>
    <n v="0"/>
    <n v="10"/>
  </r>
  <r>
    <x v="0"/>
    <x v="0"/>
    <s v="WA"/>
    <x v="5"/>
    <n v="2014"/>
    <n v="2014"/>
    <n v="14125703"/>
    <n v="1"/>
    <x v="0"/>
    <s v="I"/>
    <n v="1"/>
    <n v="1"/>
    <n v="0"/>
    <n v="50"/>
  </r>
  <r>
    <x v="0"/>
    <x v="0"/>
    <s v="WA"/>
    <x v="6"/>
    <n v="2014"/>
    <n v="2014"/>
    <n v="19345123"/>
    <n v="4"/>
    <x v="0"/>
    <s v="I"/>
    <n v="120"/>
    <n v="30"/>
    <n v="0"/>
    <n v="26"/>
  </r>
  <r>
    <x v="0"/>
    <x v="1"/>
    <s v="WA"/>
    <x v="6"/>
    <n v="2014"/>
    <n v="2014"/>
    <n v="420249610"/>
    <n v="1"/>
    <x v="1"/>
    <s v="I"/>
    <n v="33"/>
    <n v="33"/>
    <n v="0"/>
    <n v="6"/>
  </r>
  <r>
    <x v="0"/>
    <x v="0"/>
    <s v="WA"/>
    <x v="6"/>
    <n v="2014"/>
    <n v="2014"/>
    <n v="19265462"/>
    <n v="1"/>
    <x v="0"/>
    <s v="I"/>
    <n v="0"/>
    <n v="0"/>
    <n v="0"/>
    <n v="70"/>
  </r>
  <r>
    <x v="0"/>
    <x v="0"/>
    <s v="WA"/>
    <x v="5"/>
    <n v="2014"/>
    <n v="2014"/>
    <n v="19997121"/>
    <n v="1"/>
    <x v="0"/>
    <s v="I"/>
    <n v="15"/>
    <n v="15"/>
    <n v="0"/>
    <n v="400"/>
  </r>
  <r>
    <x v="0"/>
    <x v="0"/>
    <s v="WA"/>
    <x v="6"/>
    <n v="2014"/>
    <n v="2014"/>
    <n v="19471348"/>
    <n v="2"/>
    <x v="0"/>
    <s v="I"/>
    <n v="61"/>
    <n v="30.5"/>
    <n v="0"/>
    <n v="150"/>
  </r>
  <r>
    <x v="0"/>
    <x v="1"/>
    <s v="WA"/>
    <x v="6"/>
    <n v="2014"/>
    <n v="2014"/>
    <n v="14929163"/>
    <n v="3"/>
    <x v="1"/>
    <s v="I"/>
    <n v="89"/>
    <n v="29.666666666666668"/>
    <n v="0"/>
    <n v="22"/>
  </r>
  <r>
    <x v="0"/>
    <x v="0"/>
    <s v="WA"/>
    <x v="6"/>
    <n v="2014"/>
    <n v="2014"/>
    <n v="15554046"/>
    <n v="3"/>
    <x v="0"/>
    <s v="I"/>
    <n v="88"/>
    <n v="29.333333333333336"/>
    <n v="0"/>
    <n v="113"/>
  </r>
  <r>
    <x v="1"/>
    <x v="1"/>
    <s v="WA"/>
    <x v="6"/>
    <n v="2014"/>
    <n v="2015"/>
    <n v="500118488"/>
    <n v="12"/>
    <x v="2"/>
    <s v="I"/>
    <n v="370"/>
    <n v="30.833333333333332"/>
    <n v="0"/>
    <n v="734013"/>
  </r>
  <r>
    <x v="0"/>
    <x v="0"/>
    <s v="WA"/>
    <x v="6"/>
    <n v="2014"/>
    <n v="2014"/>
    <n v="500060607"/>
    <n v="1"/>
    <x v="0"/>
    <s v="I"/>
    <n v="24"/>
    <n v="24"/>
    <n v="0"/>
    <n v="1170"/>
  </r>
  <r>
    <x v="0"/>
    <x v="1"/>
    <s v="WA"/>
    <x v="6"/>
    <n v="2014"/>
    <n v="2014"/>
    <n v="402192128"/>
    <n v="1"/>
    <x v="1"/>
    <s v="I"/>
    <n v="6"/>
    <n v="6"/>
    <n v="0"/>
    <n v="19"/>
  </r>
  <r>
    <x v="0"/>
    <x v="0"/>
    <s v="WA"/>
    <x v="6"/>
    <n v="2014"/>
    <n v="2014"/>
    <n v="500240138"/>
    <n v="12"/>
    <x v="0"/>
    <s v="I"/>
    <n v="368"/>
    <n v="30.666666666666668"/>
    <n v="0"/>
    <n v="39"/>
  </r>
  <r>
    <x v="0"/>
    <x v="1"/>
    <s v="WA"/>
    <x v="6"/>
    <n v="2014"/>
    <n v="2014"/>
    <n v="14052418"/>
    <n v="1"/>
    <x v="1"/>
    <s v="I"/>
    <n v="32"/>
    <n v="32"/>
    <n v="0"/>
    <n v="58"/>
  </r>
  <r>
    <x v="0"/>
    <x v="0"/>
    <s v="WA"/>
    <x v="6"/>
    <n v="2014"/>
    <n v="2014"/>
    <n v="16545355"/>
    <n v="3"/>
    <x v="0"/>
    <s v="I"/>
    <n v="81"/>
    <n v="27"/>
    <n v="0"/>
    <n v="2319"/>
  </r>
  <r>
    <x v="0"/>
    <x v="1"/>
    <s v="WA"/>
    <x v="6"/>
    <n v="2014"/>
    <n v="2014"/>
    <n v="500208655"/>
    <n v="1"/>
    <x v="1"/>
    <s v="I"/>
    <n v="13"/>
    <n v="13"/>
    <n v="0"/>
    <n v="41"/>
  </r>
  <r>
    <x v="0"/>
    <x v="0"/>
    <s v="WA"/>
    <x v="6"/>
    <n v="2014"/>
    <n v="2014"/>
    <n v="500216743"/>
    <n v="5"/>
    <x v="0"/>
    <s v="I"/>
    <n v="151"/>
    <n v="30.2"/>
    <n v="0"/>
    <n v="380"/>
  </r>
  <r>
    <x v="0"/>
    <x v="0"/>
    <s v="WA"/>
    <x v="6"/>
    <n v="2014"/>
    <n v="2014"/>
    <n v="500200040"/>
    <n v="2"/>
    <x v="0"/>
    <s v="I"/>
    <n v="61"/>
    <n v="30.5"/>
    <n v="0"/>
    <n v="37"/>
  </r>
  <r>
    <x v="0"/>
    <x v="0"/>
    <s v="WA"/>
    <x v="6"/>
    <n v="2014"/>
    <n v="2014"/>
    <n v="19201498"/>
    <n v="1"/>
    <x v="0"/>
    <s v="I"/>
    <n v="8"/>
    <n v="8"/>
    <n v="0"/>
    <n v="20"/>
  </r>
  <r>
    <x v="0"/>
    <x v="1"/>
    <s v="WA"/>
    <x v="6"/>
    <n v="2014"/>
    <n v="2014"/>
    <n v="18689193"/>
    <n v="1"/>
    <x v="1"/>
    <s v="I"/>
    <n v="28"/>
    <n v="28"/>
    <n v="0"/>
    <n v="1"/>
  </r>
  <r>
    <x v="1"/>
    <x v="0"/>
    <s v="WA"/>
    <x v="6"/>
    <n v="2014"/>
    <n v="2014"/>
    <n v="500047368"/>
    <n v="1"/>
    <x v="0"/>
    <s v="I"/>
    <n v="4"/>
    <n v="4"/>
    <n v="0"/>
    <n v="6"/>
  </r>
  <r>
    <x v="1"/>
    <x v="1"/>
    <s v="WA"/>
    <x v="6"/>
    <n v="2014"/>
    <n v="2014"/>
    <n v="500278742"/>
    <n v="1"/>
    <x v="1"/>
    <s v="I"/>
    <n v="6"/>
    <n v="6"/>
    <n v="0"/>
    <n v="1807"/>
  </r>
  <r>
    <x v="0"/>
    <x v="0"/>
    <s v="WA"/>
    <x v="6"/>
    <n v="2014"/>
    <n v="2014"/>
    <n v="19606416"/>
    <n v="1"/>
    <x v="0"/>
    <s v="I"/>
    <n v="0"/>
    <n v="0"/>
    <n v="0"/>
    <n v="150"/>
  </r>
  <r>
    <x v="0"/>
    <x v="0"/>
    <s v="WA"/>
    <x v="6"/>
    <n v="2014"/>
    <n v="2014"/>
    <n v="14652375"/>
    <n v="1"/>
    <x v="0"/>
    <s v="I"/>
    <n v="32"/>
    <n v="32"/>
    <n v="0"/>
    <n v="50"/>
  </r>
  <r>
    <x v="1"/>
    <x v="1"/>
    <s v="WA"/>
    <x v="6"/>
    <n v="2014"/>
    <n v="2015"/>
    <n v="500260589"/>
    <n v="10"/>
    <x v="1"/>
    <s v="I"/>
    <n v="311"/>
    <n v="31.1"/>
    <n v="0"/>
    <n v="724"/>
  </r>
  <r>
    <x v="0"/>
    <x v="0"/>
    <s v="WA"/>
    <x v="6"/>
    <n v="2014"/>
    <n v="2014"/>
    <n v="18125869"/>
    <n v="1"/>
    <x v="0"/>
    <s v="I"/>
    <n v="1"/>
    <n v="1"/>
    <n v="0"/>
    <n v="19"/>
  </r>
  <r>
    <x v="0"/>
    <x v="1"/>
    <s v="WA"/>
    <x v="6"/>
    <n v="2014"/>
    <n v="2014"/>
    <n v="394761606"/>
    <n v="1"/>
    <x v="1"/>
    <s v="I"/>
    <n v="13"/>
    <n v="13"/>
    <n v="0"/>
    <n v="44"/>
  </r>
  <r>
    <x v="0"/>
    <x v="0"/>
    <s v="WA"/>
    <x v="6"/>
    <n v="2014"/>
    <n v="2014"/>
    <n v="17625718"/>
    <n v="1"/>
    <x v="0"/>
    <s v="I"/>
    <n v="3"/>
    <n v="3"/>
    <n v="0"/>
    <n v="67"/>
  </r>
  <r>
    <x v="0"/>
    <x v="0"/>
    <s v="WA"/>
    <x v="6"/>
    <n v="2014"/>
    <n v="2014"/>
    <n v="14398534"/>
    <n v="1"/>
    <x v="2"/>
    <s v="I"/>
    <n v="1"/>
    <n v="1"/>
    <n v="0"/>
    <n v="99939"/>
  </r>
  <r>
    <x v="0"/>
    <x v="0"/>
    <s v="WA"/>
    <x v="6"/>
    <n v="2014"/>
    <n v="2014"/>
    <n v="15989109"/>
    <n v="1"/>
    <x v="0"/>
    <s v="I"/>
    <n v="31"/>
    <n v="31"/>
    <n v="0"/>
    <n v="10"/>
  </r>
  <r>
    <x v="0"/>
    <x v="0"/>
    <s v="WA"/>
    <x v="6"/>
    <n v="2014"/>
    <n v="2014"/>
    <n v="500291089"/>
    <n v="1"/>
    <x v="0"/>
    <s v="I"/>
    <n v="88"/>
    <n v="88"/>
    <n v="0"/>
    <n v="16"/>
  </r>
  <r>
    <x v="0"/>
    <x v="0"/>
    <s v="WA"/>
    <x v="6"/>
    <n v="2014"/>
    <n v="2014"/>
    <n v="500262316"/>
    <n v="1"/>
    <x v="0"/>
    <s v="I"/>
    <n v="4"/>
    <n v="4"/>
    <n v="0"/>
    <n v="284"/>
  </r>
  <r>
    <x v="0"/>
    <x v="1"/>
    <s v="WA"/>
    <x v="6"/>
    <n v="2014"/>
    <n v="2014"/>
    <n v="17700448"/>
    <n v="3"/>
    <x v="1"/>
    <s v="I"/>
    <n v="71"/>
    <n v="23.666666666666664"/>
    <n v="0"/>
    <n v="142"/>
  </r>
  <r>
    <x v="0"/>
    <x v="0"/>
    <s v="WA"/>
    <x v="6"/>
    <n v="2014"/>
    <n v="2014"/>
    <n v="398304229"/>
    <n v="1"/>
    <x v="0"/>
    <s v="I"/>
    <n v="0"/>
    <n v="0"/>
    <n v="0"/>
    <n v="150"/>
  </r>
  <r>
    <x v="0"/>
    <x v="1"/>
    <s v="WA"/>
    <x v="6"/>
    <n v="2014"/>
    <n v="2014"/>
    <n v="500077066"/>
    <n v="1"/>
    <x v="1"/>
    <s v="I"/>
    <n v="31"/>
    <n v="31"/>
    <n v="0"/>
    <n v="88"/>
  </r>
  <r>
    <x v="0"/>
    <x v="0"/>
    <s v="WA"/>
    <x v="6"/>
    <n v="2014"/>
    <n v="2014"/>
    <n v="17460801"/>
    <n v="2"/>
    <x v="0"/>
    <s v="I"/>
    <n v="41"/>
    <n v="20.5"/>
    <n v="0"/>
    <n v="280"/>
  </r>
  <r>
    <x v="0"/>
    <x v="1"/>
    <s v="WA"/>
    <x v="6"/>
    <n v="2014"/>
    <n v="2014"/>
    <n v="16557502"/>
    <n v="1"/>
    <x v="1"/>
    <s v="I"/>
    <n v="31"/>
    <n v="31"/>
    <n v="0"/>
    <n v="1"/>
  </r>
  <r>
    <x v="0"/>
    <x v="1"/>
    <s v="WA"/>
    <x v="6"/>
    <n v="2014"/>
    <n v="2014"/>
    <n v="17782813"/>
    <n v="1"/>
    <x v="1"/>
    <s v="I"/>
    <n v="33"/>
    <n v="33"/>
    <n v="0"/>
    <n v="1"/>
  </r>
  <r>
    <x v="0"/>
    <x v="0"/>
    <s v="WA"/>
    <x v="6"/>
    <n v="2014"/>
    <n v="2014"/>
    <n v="17814651"/>
    <n v="2"/>
    <x v="0"/>
    <s v="I"/>
    <n v="62"/>
    <n v="31"/>
    <n v="0"/>
    <n v="296"/>
  </r>
  <r>
    <x v="0"/>
    <x v="1"/>
    <s v="WA"/>
    <x v="6"/>
    <n v="2014"/>
    <n v="2014"/>
    <n v="18693640"/>
    <n v="1"/>
    <x v="1"/>
    <s v="I"/>
    <n v="28"/>
    <n v="28"/>
    <n v="0"/>
    <n v="1"/>
  </r>
  <r>
    <x v="0"/>
    <x v="1"/>
    <s v="WA"/>
    <x v="6"/>
    <n v="2014"/>
    <n v="2014"/>
    <n v="403833622"/>
    <n v="1"/>
    <x v="1"/>
    <s v="I"/>
    <n v="34"/>
    <n v="34"/>
    <n v="0"/>
    <n v="172"/>
  </r>
  <r>
    <x v="0"/>
    <x v="1"/>
    <s v="WA"/>
    <x v="6"/>
    <n v="2014"/>
    <n v="2014"/>
    <n v="17470926"/>
    <n v="2"/>
    <x v="1"/>
    <s v="I"/>
    <n v="42"/>
    <n v="21"/>
    <n v="0"/>
    <n v="104"/>
  </r>
  <r>
    <x v="0"/>
    <x v="0"/>
    <s v="WA"/>
    <x v="6"/>
    <n v="2014"/>
    <n v="2014"/>
    <n v="18709906"/>
    <n v="2"/>
    <x v="0"/>
    <s v="I"/>
    <n v="55"/>
    <n v="27.5"/>
    <n v="0"/>
    <n v="1870"/>
  </r>
  <r>
    <x v="0"/>
    <x v="0"/>
    <s v="WA"/>
    <x v="6"/>
    <n v="2014"/>
    <n v="2014"/>
    <n v="18875784"/>
    <n v="1"/>
    <x v="0"/>
    <s v="I"/>
    <n v="7"/>
    <n v="7"/>
    <n v="0"/>
    <n v="399"/>
  </r>
  <r>
    <x v="0"/>
    <x v="0"/>
    <s v="WA"/>
    <x v="6"/>
    <n v="2014"/>
    <n v="2014"/>
    <n v="18904423"/>
    <n v="2"/>
    <x v="0"/>
    <s v="I"/>
    <n v="49"/>
    <n v="24.5"/>
    <n v="0"/>
    <n v="1034"/>
  </r>
  <r>
    <x v="1"/>
    <x v="0"/>
    <s v="WA"/>
    <x v="6"/>
    <n v="2014"/>
    <n v="2014"/>
    <n v="500127424"/>
    <n v="8"/>
    <x v="2"/>
    <s v="I"/>
    <n v="242"/>
    <n v="30.25"/>
    <n v="0"/>
    <n v="656219"/>
  </r>
  <r>
    <x v="0"/>
    <x v="0"/>
    <s v="WA"/>
    <x v="6"/>
    <n v="2014"/>
    <n v="2014"/>
    <n v="15359750"/>
    <n v="1"/>
    <x v="0"/>
    <s v="I"/>
    <n v="29"/>
    <n v="29"/>
    <n v="0"/>
    <n v="10"/>
  </r>
  <r>
    <x v="0"/>
    <x v="1"/>
    <s v="WA"/>
    <x v="6"/>
    <n v="2014"/>
    <n v="2014"/>
    <n v="16257458"/>
    <n v="1"/>
    <x v="1"/>
    <s v="I"/>
    <n v="0"/>
    <n v="0"/>
    <n v="0"/>
    <n v="8"/>
  </r>
  <r>
    <x v="1"/>
    <x v="0"/>
    <s v="WA"/>
    <x v="6"/>
    <n v="2014"/>
    <n v="2014"/>
    <n v="19962512"/>
    <n v="8"/>
    <x v="2"/>
    <s v="I"/>
    <n v="242"/>
    <n v="30.25"/>
    <n v="0"/>
    <n v="874834"/>
  </r>
  <r>
    <x v="1"/>
    <x v="0"/>
    <s v="WA"/>
    <x v="6"/>
    <n v="2014"/>
    <n v="2014"/>
    <n v="19962536"/>
    <n v="8"/>
    <x v="2"/>
    <s v="I"/>
    <n v="242"/>
    <n v="30.25"/>
    <n v="0"/>
    <n v="328996"/>
  </r>
  <r>
    <x v="1"/>
    <x v="0"/>
    <s v="WA"/>
    <x v="6"/>
    <n v="2014"/>
    <n v="2014"/>
    <n v="19962548"/>
    <n v="8"/>
    <x v="2"/>
    <s v="I"/>
    <n v="242"/>
    <n v="30.25"/>
    <n v="0"/>
    <n v="5405321"/>
  </r>
  <r>
    <x v="1"/>
    <x v="0"/>
    <s v="WA"/>
    <x v="6"/>
    <n v="2014"/>
    <n v="2014"/>
    <n v="19962560"/>
    <n v="8"/>
    <x v="2"/>
    <s v="I"/>
    <n v="242"/>
    <n v="30.25"/>
    <n v="0"/>
    <n v="726275"/>
  </r>
  <r>
    <x v="1"/>
    <x v="0"/>
    <s v="WA"/>
    <x v="6"/>
    <n v="2014"/>
    <n v="2014"/>
    <n v="19962572"/>
    <n v="8"/>
    <x v="2"/>
    <s v="I"/>
    <n v="242"/>
    <n v="30.25"/>
    <n v="0"/>
    <n v="1016727"/>
  </r>
  <r>
    <x v="0"/>
    <x v="0"/>
    <s v="WA"/>
    <x v="6"/>
    <n v="2014"/>
    <n v="2014"/>
    <n v="19648538"/>
    <n v="1"/>
    <x v="0"/>
    <s v="I"/>
    <n v="9"/>
    <n v="9"/>
    <n v="0"/>
    <n v="381"/>
  </r>
  <r>
    <x v="0"/>
    <x v="0"/>
    <s v="WA"/>
    <x v="6"/>
    <n v="2014"/>
    <n v="2014"/>
    <n v="15384811"/>
    <n v="2"/>
    <x v="0"/>
    <s v="I"/>
    <n v="46"/>
    <n v="23"/>
    <n v="0"/>
    <n v="440"/>
  </r>
  <r>
    <x v="1"/>
    <x v="0"/>
    <s v="WA"/>
    <x v="6"/>
    <n v="2014"/>
    <n v="2014"/>
    <n v="500223317"/>
    <n v="1"/>
    <x v="0"/>
    <s v="I"/>
    <n v="32"/>
    <n v="32"/>
    <n v="0"/>
    <n v="27"/>
  </r>
  <r>
    <x v="0"/>
    <x v="0"/>
    <s v="WA"/>
    <x v="6"/>
    <n v="2014"/>
    <n v="2014"/>
    <n v="14739708"/>
    <n v="1"/>
    <x v="0"/>
    <s v="I"/>
    <n v="19"/>
    <n v="19"/>
    <n v="0"/>
    <n v="102"/>
  </r>
  <r>
    <x v="0"/>
    <x v="0"/>
    <s v="WA"/>
    <x v="6"/>
    <n v="2014"/>
    <n v="2014"/>
    <n v="19331553"/>
    <n v="1"/>
    <x v="0"/>
    <s v="I"/>
    <n v="1"/>
    <n v="1"/>
    <n v="0"/>
    <n v="40"/>
  </r>
  <r>
    <x v="0"/>
    <x v="0"/>
    <s v="WA"/>
    <x v="6"/>
    <n v="2014"/>
    <n v="2014"/>
    <n v="19671982"/>
    <n v="1"/>
    <x v="0"/>
    <s v="I"/>
    <n v="11"/>
    <n v="11"/>
    <n v="0"/>
    <n v="1"/>
  </r>
  <r>
    <x v="0"/>
    <x v="0"/>
    <s v="WA"/>
    <x v="6"/>
    <n v="2014"/>
    <n v="2014"/>
    <n v="16792539"/>
    <n v="3"/>
    <x v="0"/>
    <s v="I"/>
    <n v="62"/>
    <n v="20.666666666666664"/>
    <n v="0"/>
    <n v="350"/>
  </r>
  <r>
    <x v="0"/>
    <x v="0"/>
    <s v="WA"/>
    <x v="6"/>
    <n v="2014"/>
    <n v="2014"/>
    <n v="15112562"/>
    <n v="1"/>
    <x v="0"/>
    <s v="I"/>
    <n v="23"/>
    <n v="23"/>
    <n v="0"/>
    <n v="260"/>
  </r>
  <r>
    <x v="0"/>
    <x v="1"/>
    <s v="WA"/>
    <x v="6"/>
    <n v="2014"/>
    <n v="2014"/>
    <n v="500028203"/>
    <n v="1"/>
    <x v="1"/>
    <s v="I"/>
    <n v="14"/>
    <n v="14"/>
    <n v="0"/>
    <n v="56"/>
  </r>
  <r>
    <x v="0"/>
    <x v="1"/>
    <s v="WA"/>
    <x v="6"/>
    <n v="2014"/>
    <n v="2014"/>
    <n v="15161351"/>
    <n v="1"/>
    <x v="1"/>
    <s v="I"/>
    <n v="31"/>
    <n v="31"/>
    <n v="0"/>
    <n v="1"/>
  </r>
  <r>
    <x v="0"/>
    <x v="0"/>
    <s v="WA"/>
    <x v="6"/>
    <n v="2014"/>
    <n v="2014"/>
    <n v="18908351"/>
    <n v="2"/>
    <x v="0"/>
    <s v="I"/>
    <n v="34"/>
    <n v="17"/>
    <n v="0"/>
    <n v="262"/>
  </r>
  <r>
    <x v="0"/>
    <x v="0"/>
    <s v="WA"/>
    <x v="6"/>
    <n v="2014"/>
    <n v="2014"/>
    <n v="19043048"/>
    <n v="1"/>
    <x v="0"/>
    <s v="I"/>
    <n v="3"/>
    <n v="3"/>
    <n v="0"/>
    <n v="70"/>
  </r>
  <r>
    <x v="0"/>
    <x v="0"/>
    <s v="WA"/>
    <x v="6"/>
    <n v="2014"/>
    <n v="2014"/>
    <n v="18688829"/>
    <n v="1"/>
    <x v="0"/>
    <s v="I"/>
    <n v="0"/>
    <n v="0"/>
    <n v="0"/>
    <n v="70"/>
  </r>
  <r>
    <x v="0"/>
    <x v="1"/>
    <s v="WA"/>
    <x v="6"/>
    <n v="2014"/>
    <n v="2014"/>
    <n v="500234712"/>
    <n v="3"/>
    <x v="1"/>
    <s v="I"/>
    <n v="78"/>
    <n v="26"/>
    <n v="0"/>
    <n v="12"/>
  </r>
  <r>
    <x v="0"/>
    <x v="0"/>
    <s v="WA"/>
    <x v="6"/>
    <n v="2014"/>
    <n v="2014"/>
    <n v="17015586"/>
    <n v="1"/>
    <x v="0"/>
    <s v="I"/>
    <n v="25"/>
    <n v="25"/>
    <n v="0"/>
    <n v="681"/>
  </r>
  <r>
    <x v="0"/>
    <x v="0"/>
    <s v="WA"/>
    <x v="6"/>
    <n v="2014"/>
    <n v="2014"/>
    <n v="14816291"/>
    <n v="1"/>
    <x v="0"/>
    <s v="I"/>
    <n v="24"/>
    <n v="24"/>
    <n v="0"/>
    <n v="30"/>
  </r>
  <r>
    <x v="0"/>
    <x v="0"/>
    <s v="WA"/>
    <x v="6"/>
    <n v="2014"/>
    <n v="2014"/>
    <n v="445478414"/>
    <n v="1"/>
    <x v="0"/>
    <s v="I"/>
    <n v="28"/>
    <n v="28"/>
    <n v="0"/>
    <n v="110"/>
  </r>
  <r>
    <x v="0"/>
    <x v="0"/>
    <s v="WA"/>
    <x v="6"/>
    <n v="2014"/>
    <n v="2014"/>
    <n v="17639465"/>
    <n v="1"/>
    <x v="0"/>
    <s v="I"/>
    <n v="1"/>
    <n v="1"/>
    <n v="0"/>
    <n v="29"/>
  </r>
  <r>
    <x v="0"/>
    <x v="0"/>
    <s v="WA"/>
    <x v="6"/>
    <n v="2014"/>
    <n v="2014"/>
    <n v="16460169"/>
    <n v="3"/>
    <x v="0"/>
    <s v="I"/>
    <n v="64"/>
    <n v="21.333333333333332"/>
    <n v="0"/>
    <n v="113"/>
  </r>
  <r>
    <x v="0"/>
    <x v="1"/>
    <s v="WA"/>
    <x v="6"/>
    <n v="2014"/>
    <n v="2014"/>
    <n v="19697272"/>
    <n v="1"/>
    <x v="1"/>
    <s v="I"/>
    <n v="0"/>
    <n v="0"/>
    <n v="0"/>
    <n v="48"/>
  </r>
  <r>
    <x v="0"/>
    <x v="0"/>
    <s v="WA"/>
    <x v="6"/>
    <n v="2014"/>
    <n v="2014"/>
    <n v="14152793"/>
    <n v="1"/>
    <x v="0"/>
    <s v="I"/>
    <n v="2"/>
    <n v="2"/>
    <n v="0"/>
    <n v="10"/>
  </r>
  <r>
    <x v="0"/>
    <x v="0"/>
    <s v="WA"/>
    <x v="6"/>
    <n v="2014"/>
    <n v="2014"/>
    <n v="17700098"/>
    <n v="1"/>
    <x v="0"/>
    <s v="I"/>
    <n v="8"/>
    <n v="8"/>
    <n v="0"/>
    <n v="110"/>
  </r>
  <r>
    <x v="0"/>
    <x v="0"/>
    <s v="WA"/>
    <x v="6"/>
    <n v="2014"/>
    <n v="2014"/>
    <n v="19976368"/>
    <n v="1"/>
    <x v="0"/>
    <s v="I"/>
    <n v="32"/>
    <n v="32"/>
    <n v="0"/>
    <n v="1"/>
  </r>
  <r>
    <x v="0"/>
    <x v="0"/>
    <s v="WA"/>
    <x v="6"/>
    <n v="2014"/>
    <n v="2014"/>
    <n v="500246806"/>
    <n v="1"/>
    <x v="0"/>
    <s v="I"/>
    <n v="13"/>
    <n v="13"/>
    <n v="0"/>
    <n v="73"/>
  </r>
  <r>
    <x v="0"/>
    <x v="0"/>
    <s v="WA"/>
    <x v="6"/>
    <n v="2014"/>
    <n v="2014"/>
    <n v="19973506"/>
    <n v="1"/>
    <x v="0"/>
    <s v="I"/>
    <n v="1"/>
    <n v="1"/>
    <n v="0"/>
    <n v="110"/>
  </r>
  <r>
    <x v="0"/>
    <x v="0"/>
    <s v="WA"/>
    <x v="6"/>
    <n v="2014"/>
    <n v="2014"/>
    <n v="15109833"/>
    <n v="3"/>
    <x v="0"/>
    <s v="I"/>
    <n v="91"/>
    <n v="30.333333333333332"/>
    <n v="0"/>
    <n v="5"/>
  </r>
  <r>
    <x v="0"/>
    <x v="0"/>
    <s v="WA"/>
    <x v="6"/>
    <n v="2014"/>
    <n v="2014"/>
    <n v="19656264"/>
    <n v="1"/>
    <x v="0"/>
    <s v="I"/>
    <n v="1"/>
    <n v="1"/>
    <n v="0"/>
    <n v="3"/>
  </r>
  <r>
    <x v="0"/>
    <x v="0"/>
    <s v="WA"/>
    <x v="6"/>
    <n v="2014"/>
    <n v="2014"/>
    <n v="19672070"/>
    <n v="1"/>
    <x v="0"/>
    <s v="I"/>
    <n v="7"/>
    <n v="7"/>
    <n v="0"/>
    <n v="250"/>
  </r>
  <r>
    <x v="0"/>
    <x v="0"/>
    <s v="WA"/>
    <x v="6"/>
    <n v="2014"/>
    <n v="2014"/>
    <n v="19536698"/>
    <n v="1"/>
    <x v="0"/>
    <s v="I"/>
    <n v="31"/>
    <n v="31"/>
    <n v="0"/>
    <n v="2410"/>
  </r>
  <r>
    <x v="0"/>
    <x v="1"/>
    <s v="WA"/>
    <x v="6"/>
    <n v="2014"/>
    <n v="2014"/>
    <n v="16535601"/>
    <n v="1"/>
    <x v="1"/>
    <s v="I"/>
    <n v="28"/>
    <n v="28"/>
    <n v="0"/>
    <n v="13"/>
  </r>
  <r>
    <x v="0"/>
    <x v="0"/>
    <s v="WA"/>
    <x v="6"/>
    <n v="2014"/>
    <n v="2014"/>
    <n v="16566742"/>
    <n v="1"/>
    <x v="0"/>
    <s v="I"/>
    <n v="1"/>
    <n v="1"/>
    <n v="0"/>
    <n v="30"/>
  </r>
  <r>
    <x v="0"/>
    <x v="0"/>
    <s v="WA"/>
    <x v="6"/>
    <n v="2014"/>
    <n v="2014"/>
    <n v="19415943"/>
    <n v="2"/>
    <x v="0"/>
    <s v="I"/>
    <n v="63"/>
    <n v="31.5"/>
    <n v="0"/>
    <n v="102"/>
  </r>
  <r>
    <x v="0"/>
    <x v="0"/>
    <s v="WA"/>
    <x v="6"/>
    <n v="2014"/>
    <n v="2014"/>
    <n v="18217832"/>
    <n v="1"/>
    <x v="0"/>
    <s v="I"/>
    <n v="18"/>
    <n v="18"/>
    <n v="0"/>
    <n v="454"/>
  </r>
  <r>
    <x v="0"/>
    <x v="1"/>
    <s v="WA"/>
    <x v="6"/>
    <n v="2014"/>
    <n v="2014"/>
    <n v="377308813"/>
    <n v="1"/>
    <x v="1"/>
    <s v="I"/>
    <n v="17"/>
    <n v="17"/>
    <n v="0"/>
    <n v="42"/>
  </r>
  <r>
    <x v="0"/>
    <x v="0"/>
    <s v="WA"/>
    <x v="6"/>
    <n v="2014"/>
    <n v="2014"/>
    <n v="15674882"/>
    <n v="1"/>
    <x v="0"/>
    <s v="I"/>
    <n v="32"/>
    <n v="32"/>
    <n v="0"/>
    <n v="2100"/>
  </r>
  <r>
    <x v="0"/>
    <x v="1"/>
    <s v="WA"/>
    <x v="6"/>
    <n v="2014"/>
    <n v="2014"/>
    <n v="15748210"/>
    <n v="2"/>
    <x v="1"/>
    <s v="I"/>
    <n v="56"/>
    <n v="28"/>
    <n v="0"/>
    <n v="21"/>
  </r>
  <r>
    <x v="0"/>
    <x v="0"/>
    <s v="WA"/>
    <x v="6"/>
    <n v="2014"/>
    <n v="2014"/>
    <n v="14585284"/>
    <n v="1"/>
    <x v="0"/>
    <s v="I"/>
    <n v="0"/>
    <n v="0"/>
    <n v="0"/>
    <n v="10"/>
  </r>
  <r>
    <x v="0"/>
    <x v="1"/>
    <s v="WA"/>
    <x v="6"/>
    <n v="2014"/>
    <n v="2014"/>
    <n v="500247590"/>
    <n v="1"/>
    <x v="1"/>
    <s v="I"/>
    <n v="33"/>
    <n v="33"/>
    <n v="0"/>
    <n v="9"/>
  </r>
  <r>
    <x v="0"/>
    <x v="1"/>
    <s v="WA"/>
    <x v="6"/>
    <n v="2014"/>
    <n v="2014"/>
    <n v="15754561"/>
    <n v="1"/>
    <x v="1"/>
    <s v="I"/>
    <n v="43"/>
    <n v="43"/>
    <n v="0"/>
    <n v="82"/>
  </r>
  <r>
    <x v="0"/>
    <x v="1"/>
    <s v="WA"/>
    <x v="6"/>
    <n v="2014"/>
    <n v="2014"/>
    <n v="18303066"/>
    <n v="4"/>
    <x v="1"/>
    <s v="I"/>
    <n v="125"/>
    <n v="31.25"/>
    <n v="0"/>
    <n v="4"/>
  </r>
  <r>
    <x v="0"/>
    <x v="0"/>
    <s v="WA"/>
    <x v="6"/>
    <n v="2014"/>
    <n v="2014"/>
    <n v="18882344"/>
    <n v="1"/>
    <x v="0"/>
    <s v="I"/>
    <n v="33"/>
    <n v="33"/>
    <n v="0"/>
    <n v="10"/>
  </r>
  <r>
    <x v="0"/>
    <x v="0"/>
    <s v="WA"/>
    <x v="6"/>
    <n v="2014"/>
    <n v="2014"/>
    <n v="15745932"/>
    <n v="3"/>
    <x v="0"/>
    <s v="I"/>
    <n v="80"/>
    <n v="26.666666666666668"/>
    <n v="0"/>
    <n v="99"/>
  </r>
  <r>
    <x v="0"/>
    <x v="0"/>
    <s v="WA"/>
    <x v="6"/>
    <n v="2014"/>
    <n v="2014"/>
    <n v="17773719"/>
    <n v="1"/>
    <x v="0"/>
    <s v="I"/>
    <n v="25"/>
    <n v="25"/>
    <n v="0"/>
    <n v="170"/>
  </r>
  <r>
    <x v="0"/>
    <x v="0"/>
    <s v="WA"/>
    <x v="6"/>
    <n v="2014"/>
    <n v="2014"/>
    <n v="15184538"/>
    <n v="2"/>
    <x v="0"/>
    <s v="I"/>
    <n v="59"/>
    <n v="29.5"/>
    <n v="0"/>
    <n v="2"/>
  </r>
  <r>
    <x v="0"/>
    <x v="0"/>
    <s v="WA"/>
    <x v="6"/>
    <n v="2014"/>
    <n v="2014"/>
    <n v="500272140"/>
    <n v="1"/>
    <x v="0"/>
    <s v="I"/>
    <n v="20"/>
    <n v="20"/>
    <n v="0"/>
    <n v="49"/>
  </r>
  <r>
    <x v="0"/>
    <x v="0"/>
    <s v="WA"/>
    <x v="6"/>
    <n v="2014"/>
    <n v="2014"/>
    <n v="14917392"/>
    <n v="1"/>
    <x v="0"/>
    <s v="I"/>
    <n v="4"/>
    <n v="4"/>
    <n v="0"/>
    <n v="6"/>
  </r>
  <r>
    <x v="0"/>
    <x v="0"/>
    <s v="WA"/>
    <x v="6"/>
    <n v="2014"/>
    <n v="2014"/>
    <n v="15819683"/>
    <n v="4"/>
    <x v="0"/>
    <s v="I"/>
    <n v="97"/>
    <n v="24.25"/>
    <n v="0"/>
    <n v="65"/>
  </r>
  <r>
    <x v="0"/>
    <x v="0"/>
    <s v="WA"/>
    <x v="6"/>
    <n v="2014"/>
    <n v="2014"/>
    <n v="19725425"/>
    <n v="1"/>
    <x v="0"/>
    <s v="I"/>
    <n v="28"/>
    <n v="28"/>
    <n v="0"/>
    <n v="86"/>
  </r>
  <r>
    <x v="0"/>
    <x v="0"/>
    <s v="WA"/>
    <x v="6"/>
    <n v="2014"/>
    <n v="2014"/>
    <n v="15126571"/>
    <n v="1"/>
    <x v="0"/>
    <s v="I"/>
    <n v="8"/>
    <n v="8"/>
    <n v="0"/>
    <n v="30"/>
  </r>
  <r>
    <x v="0"/>
    <x v="0"/>
    <s v="WA"/>
    <x v="6"/>
    <n v="2014"/>
    <n v="2014"/>
    <n v="18107319"/>
    <n v="1"/>
    <x v="0"/>
    <s v="I"/>
    <n v="27"/>
    <n v="27"/>
    <n v="0"/>
    <n v="420"/>
  </r>
  <r>
    <x v="0"/>
    <x v="1"/>
    <s v="WA"/>
    <x v="6"/>
    <n v="2014"/>
    <n v="2014"/>
    <n v="500104369"/>
    <n v="2"/>
    <x v="1"/>
    <s v="I"/>
    <n v="57"/>
    <n v="28.5"/>
    <n v="0"/>
    <n v="13"/>
  </r>
  <r>
    <x v="1"/>
    <x v="0"/>
    <s v="WA"/>
    <x v="6"/>
    <n v="2014"/>
    <n v="2014"/>
    <n v="17303011"/>
    <n v="2"/>
    <x v="0"/>
    <s v="I"/>
    <n v="51"/>
    <n v="25.5"/>
    <n v="0"/>
    <n v="72"/>
  </r>
  <r>
    <x v="0"/>
    <x v="0"/>
    <s v="WA"/>
    <x v="6"/>
    <n v="2014"/>
    <n v="2014"/>
    <n v="16160716"/>
    <n v="1"/>
    <x v="0"/>
    <s v="I"/>
    <n v="8"/>
    <n v="8"/>
    <n v="0"/>
    <n v="104"/>
  </r>
  <r>
    <x v="0"/>
    <x v="1"/>
    <s v="WA"/>
    <x v="6"/>
    <n v="2014"/>
    <n v="2014"/>
    <n v="16305084"/>
    <n v="1"/>
    <x v="1"/>
    <s v="I"/>
    <n v="32"/>
    <n v="32"/>
    <n v="0"/>
    <n v="11"/>
  </r>
  <r>
    <x v="0"/>
    <x v="0"/>
    <s v="WA"/>
    <x v="6"/>
    <n v="2014"/>
    <n v="2014"/>
    <n v="18909328"/>
    <n v="4"/>
    <x v="0"/>
    <s v="I"/>
    <n v="147"/>
    <n v="36.75"/>
    <n v="0"/>
    <n v="400"/>
  </r>
  <r>
    <x v="0"/>
    <x v="0"/>
    <s v="WA"/>
    <x v="6"/>
    <n v="2014"/>
    <n v="2014"/>
    <n v="16328073"/>
    <n v="1"/>
    <x v="0"/>
    <s v="I"/>
    <n v="13"/>
    <n v="13"/>
    <n v="0"/>
    <n v="30"/>
  </r>
  <r>
    <x v="0"/>
    <x v="1"/>
    <s v="WA"/>
    <x v="6"/>
    <n v="2014"/>
    <n v="2014"/>
    <n v="18142921"/>
    <n v="3"/>
    <x v="1"/>
    <s v="I"/>
    <n v="68"/>
    <n v="22.666666666666664"/>
    <n v="0"/>
    <n v="19"/>
  </r>
  <r>
    <x v="0"/>
    <x v="0"/>
    <s v="WA"/>
    <x v="6"/>
    <n v="2014"/>
    <n v="2014"/>
    <n v="500304583"/>
    <n v="1"/>
    <x v="0"/>
    <s v="I"/>
    <n v="28"/>
    <n v="28"/>
    <n v="0"/>
    <n v="122"/>
  </r>
  <r>
    <x v="0"/>
    <x v="1"/>
    <s v="WA"/>
    <x v="6"/>
    <n v="2014"/>
    <n v="2014"/>
    <n v="500039342"/>
    <n v="1"/>
    <x v="1"/>
    <s v="I"/>
    <n v="8"/>
    <n v="8"/>
    <n v="0"/>
    <n v="1"/>
  </r>
  <r>
    <x v="0"/>
    <x v="0"/>
    <s v="WA"/>
    <x v="6"/>
    <n v="2014"/>
    <n v="2014"/>
    <n v="16208928"/>
    <n v="4"/>
    <x v="0"/>
    <s v="I"/>
    <n v="98"/>
    <n v="24.5"/>
    <n v="0"/>
    <n v="280"/>
  </r>
  <r>
    <x v="0"/>
    <x v="0"/>
    <s v="WA"/>
    <x v="6"/>
    <n v="2014"/>
    <n v="2014"/>
    <n v="17502354"/>
    <n v="4"/>
    <x v="0"/>
    <s v="I"/>
    <n v="101"/>
    <n v="25.25"/>
    <n v="0"/>
    <n v="184"/>
  </r>
  <r>
    <x v="0"/>
    <x v="0"/>
    <s v="WA"/>
    <x v="6"/>
    <n v="2014"/>
    <n v="2014"/>
    <n v="15974039"/>
    <n v="1"/>
    <x v="0"/>
    <s v="I"/>
    <n v="13"/>
    <n v="13"/>
    <n v="0"/>
    <n v="30"/>
  </r>
  <r>
    <x v="0"/>
    <x v="1"/>
    <s v="WA"/>
    <x v="6"/>
    <n v="2014"/>
    <n v="2014"/>
    <n v="500063419"/>
    <n v="1"/>
    <x v="1"/>
    <s v="I"/>
    <n v="26"/>
    <n v="26"/>
    <n v="0"/>
    <n v="3"/>
  </r>
  <r>
    <x v="0"/>
    <x v="0"/>
    <s v="WA"/>
    <x v="6"/>
    <n v="2014"/>
    <n v="2014"/>
    <n v="18997296"/>
    <n v="1"/>
    <x v="0"/>
    <s v="I"/>
    <n v="26"/>
    <n v="26"/>
    <n v="0"/>
    <n v="6"/>
  </r>
  <r>
    <x v="0"/>
    <x v="0"/>
    <s v="WA"/>
    <x v="6"/>
    <n v="2014"/>
    <n v="2014"/>
    <n v="18997625"/>
    <n v="3"/>
    <x v="0"/>
    <s v="I"/>
    <n v="85"/>
    <n v="28.333333333333336"/>
    <n v="0"/>
    <n v="285"/>
  </r>
  <r>
    <x v="0"/>
    <x v="0"/>
    <s v="WA"/>
    <x v="6"/>
    <n v="2014"/>
    <n v="2014"/>
    <n v="19598066"/>
    <n v="1"/>
    <x v="0"/>
    <s v="I"/>
    <n v="0"/>
    <n v="0"/>
    <n v="0"/>
    <n v="10"/>
  </r>
  <r>
    <x v="0"/>
    <x v="1"/>
    <s v="WA"/>
    <x v="6"/>
    <n v="2014"/>
    <n v="2014"/>
    <n v="500214077"/>
    <n v="1"/>
    <x v="1"/>
    <s v="I"/>
    <n v="0"/>
    <n v="0"/>
    <n v="0"/>
    <n v="1"/>
  </r>
  <r>
    <x v="0"/>
    <x v="0"/>
    <s v="WA"/>
    <x v="6"/>
    <n v="2014"/>
    <n v="2014"/>
    <n v="19655988"/>
    <n v="1"/>
    <x v="0"/>
    <s v="I"/>
    <n v="4"/>
    <n v="4"/>
    <n v="0"/>
    <n v="84"/>
  </r>
  <r>
    <x v="0"/>
    <x v="0"/>
    <s v="WA"/>
    <x v="6"/>
    <n v="2014"/>
    <n v="2014"/>
    <n v="18355364"/>
    <n v="2"/>
    <x v="0"/>
    <s v="I"/>
    <n v="31"/>
    <n v="15.5"/>
    <n v="0"/>
    <n v="200"/>
  </r>
  <r>
    <x v="0"/>
    <x v="0"/>
    <s v="WA"/>
    <x v="6"/>
    <n v="2014"/>
    <n v="2014"/>
    <n v="500171127"/>
    <n v="1"/>
    <x v="0"/>
    <s v="I"/>
    <n v="0"/>
    <n v="0"/>
    <n v="0"/>
    <n v="166"/>
  </r>
  <r>
    <x v="0"/>
    <x v="0"/>
    <s v="WA"/>
    <x v="6"/>
    <n v="2014"/>
    <n v="2014"/>
    <n v="17917591"/>
    <n v="1"/>
    <x v="0"/>
    <s v="I"/>
    <n v="5"/>
    <n v="5"/>
    <n v="0"/>
    <n v="9"/>
  </r>
  <r>
    <x v="0"/>
    <x v="0"/>
    <s v="WA"/>
    <x v="6"/>
    <n v="2014"/>
    <n v="2014"/>
    <n v="17918888"/>
    <n v="3"/>
    <x v="0"/>
    <s v="I"/>
    <n v="67"/>
    <n v="22.333333333333332"/>
    <n v="0"/>
    <n v="303"/>
  </r>
  <r>
    <x v="0"/>
    <x v="1"/>
    <s v="WA"/>
    <x v="6"/>
    <n v="2014"/>
    <n v="2014"/>
    <n v="500085971"/>
    <n v="1"/>
    <x v="1"/>
    <s v="I"/>
    <n v="25"/>
    <n v="25"/>
    <n v="0"/>
    <n v="5"/>
  </r>
  <r>
    <x v="0"/>
    <x v="0"/>
    <s v="WA"/>
    <x v="6"/>
    <n v="2014"/>
    <n v="2014"/>
    <n v="18710469"/>
    <n v="1"/>
    <x v="0"/>
    <s v="I"/>
    <n v="0"/>
    <n v="0"/>
    <n v="0"/>
    <n v="30"/>
  </r>
  <r>
    <x v="0"/>
    <x v="0"/>
    <s v="WA"/>
    <x v="6"/>
    <n v="2014"/>
    <n v="2014"/>
    <n v="500186626"/>
    <n v="1"/>
    <x v="0"/>
    <s v="I"/>
    <n v="96"/>
    <n v="96"/>
    <n v="0"/>
    <n v="216"/>
  </r>
  <r>
    <x v="0"/>
    <x v="0"/>
    <s v="WA"/>
    <x v="6"/>
    <n v="2014"/>
    <n v="2014"/>
    <n v="17634532"/>
    <n v="1"/>
    <x v="0"/>
    <s v="I"/>
    <n v="0"/>
    <n v="0"/>
    <n v="0"/>
    <n v="17"/>
  </r>
  <r>
    <x v="0"/>
    <x v="0"/>
    <s v="WA"/>
    <x v="6"/>
    <n v="2014"/>
    <n v="2014"/>
    <n v="19906414"/>
    <n v="1"/>
    <x v="0"/>
    <s v="I"/>
    <n v="0"/>
    <n v="0"/>
    <n v="0"/>
    <n v="180"/>
  </r>
  <r>
    <x v="0"/>
    <x v="0"/>
    <s v="WA"/>
    <x v="6"/>
    <n v="2014"/>
    <n v="2014"/>
    <n v="17969742"/>
    <n v="1"/>
    <x v="0"/>
    <s v="I"/>
    <n v="31"/>
    <n v="31"/>
    <n v="0"/>
    <n v="1"/>
  </r>
  <r>
    <x v="0"/>
    <x v="0"/>
    <s v="WA"/>
    <x v="6"/>
    <n v="2014"/>
    <n v="2014"/>
    <n v="500089736"/>
    <n v="1"/>
    <x v="0"/>
    <s v="I"/>
    <n v="36"/>
    <n v="36"/>
    <n v="0"/>
    <n v="2"/>
  </r>
  <r>
    <x v="0"/>
    <x v="0"/>
    <s v="WA"/>
    <x v="6"/>
    <n v="2014"/>
    <n v="2014"/>
    <n v="17635460"/>
    <n v="1"/>
    <x v="0"/>
    <s v="I"/>
    <n v="3"/>
    <n v="3"/>
    <n v="0"/>
    <n v="20"/>
  </r>
  <r>
    <x v="0"/>
    <x v="0"/>
    <s v="WA"/>
    <x v="6"/>
    <n v="2014"/>
    <n v="2014"/>
    <n v="17637448"/>
    <n v="1"/>
    <x v="0"/>
    <s v="I"/>
    <n v="5"/>
    <n v="5"/>
    <n v="0"/>
    <n v="38"/>
  </r>
  <r>
    <x v="0"/>
    <x v="0"/>
    <s v="WA"/>
    <x v="6"/>
    <n v="2014"/>
    <n v="2014"/>
    <n v="18640475"/>
    <n v="1"/>
    <x v="0"/>
    <s v="I"/>
    <n v="2"/>
    <n v="2"/>
    <n v="0"/>
    <n v="55"/>
  </r>
  <r>
    <x v="0"/>
    <x v="1"/>
    <s v="WA"/>
    <x v="6"/>
    <n v="2014"/>
    <n v="2014"/>
    <n v="500183929"/>
    <n v="1"/>
    <x v="1"/>
    <s v="I"/>
    <n v="12"/>
    <n v="12"/>
    <n v="0"/>
    <n v="1"/>
  </r>
  <r>
    <x v="0"/>
    <x v="0"/>
    <s v="WA"/>
    <x v="6"/>
    <n v="2014"/>
    <n v="2014"/>
    <n v="18387245"/>
    <n v="1"/>
    <x v="0"/>
    <s v="I"/>
    <n v="7"/>
    <n v="7"/>
    <n v="0"/>
    <n v="120"/>
  </r>
  <r>
    <x v="0"/>
    <x v="0"/>
    <s v="WA"/>
    <x v="6"/>
    <n v="2014"/>
    <n v="2014"/>
    <n v="14177958"/>
    <n v="1"/>
    <x v="0"/>
    <s v="I"/>
    <n v="23"/>
    <n v="23"/>
    <n v="0"/>
    <n v="110"/>
  </r>
  <r>
    <x v="0"/>
    <x v="0"/>
    <s v="WA"/>
    <x v="6"/>
    <n v="2014"/>
    <n v="2014"/>
    <n v="500006780"/>
    <n v="4"/>
    <x v="0"/>
    <s v="I"/>
    <n v="111"/>
    <n v="27.75"/>
    <n v="0"/>
    <n v="201"/>
  </r>
  <r>
    <x v="0"/>
    <x v="1"/>
    <s v="WA"/>
    <x v="6"/>
    <n v="2014"/>
    <n v="2014"/>
    <n v="500260250"/>
    <n v="1"/>
    <x v="1"/>
    <s v="I"/>
    <n v="8"/>
    <n v="8"/>
    <n v="0"/>
    <n v="1"/>
  </r>
  <r>
    <x v="0"/>
    <x v="0"/>
    <s v="WA"/>
    <x v="6"/>
    <n v="2014"/>
    <n v="2014"/>
    <n v="18320912"/>
    <n v="1"/>
    <x v="0"/>
    <s v="I"/>
    <n v="24"/>
    <n v="24"/>
    <n v="0"/>
    <n v="499"/>
  </r>
  <r>
    <x v="0"/>
    <x v="0"/>
    <s v="WA"/>
    <x v="6"/>
    <n v="2014"/>
    <n v="2014"/>
    <n v="446355265"/>
    <n v="3"/>
    <x v="0"/>
    <s v="I"/>
    <n v="80"/>
    <n v="26.666666666666668"/>
    <n v="0"/>
    <n v="489"/>
  </r>
  <r>
    <x v="0"/>
    <x v="0"/>
    <s v="WA"/>
    <x v="6"/>
    <n v="2014"/>
    <n v="2014"/>
    <n v="15213771"/>
    <n v="1"/>
    <x v="0"/>
    <s v="I"/>
    <n v="15"/>
    <n v="15"/>
    <n v="0"/>
    <n v="200"/>
  </r>
  <r>
    <x v="0"/>
    <x v="0"/>
    <s v="WA"/>
    <x v="6"/>
    <n v="2014"/>
    <n v="2014"/>
    <n v="16132810"/>
    <n v="1"/>
    <x v="0"/>
    <s v="I"/>
    <n v="11"/>
    <n v="11"/>
    <n v="0"/>
    <n v="51"/>
  </r>
  <r>
    <x v="0"/>
    <x v="1"/>
    <s v="WA"/>
    <x v="6"/>
    <n v="2014"/>
    <n v="2014"/>
    <n v="17812993"/>
    <n v="1"/>
    <x v="1"/>
    <s v="I"/>
    <n v="13"/>
    <n v="13"/>
    <n v="0"/>
    <n v="1"/>
  </r>
  <r>
    <x v="0"/>
    <x v="0"/>
    <s v="WA"/>
    <x v="6"/>
    <n v="2014"/>
    <n v="2014"/>
    <n v="18968137"/>
    <n v="3"/>
    <x v="0"/>
    <s v="I"/>
    <n v="70"/>
    <n v="23.333333333333332"/>
    <n v="0"/>
    <n v="113"/>
  </r>
  <r>
    <x v="0"/>
    <x v="1"/>
    <s v="WA"/>
    <x v="6"/>
    <n v="2014"/>
    <n v="2014"/>
    <n v="17817688"/>
    <n v="1"/>
    <x v="1"/>
    <s v="I"/>
    <n v="47"/>
    <n v="47"/>
    <n v="0"/>
    <n v="7"/>
  </r>
  <r>
    <x v="0"/>
    <x v="0"/>
    <s v="WA"/>
    <x v="6"/>
    <n v="2014"/>
    <n v="2014"/>
    <n v="18946832"/>
    <n v="2"/>
    <x v="0"/>
    <s v="I"/>
    <n v="63"/>
    <n v="31.5"/>
    <n v="0"/>
    <n v="40"/>
  </r>
  <r>
    <x v="0"/>
    <x v="0"/>
    <s v="WA"/>
    <x v="6"/>
    <n v="2014"/>
    <n v="2014"/>
    <n v="500231381"/>
    <n v="1"/>
    <x v="0"/>
    <s v="I"/>
    <n v="9"/>
    <n v="9"/>
    <n v="0"/>
    <n v="32"/>
  </r>
  <r>
    <x v="0"/>
    <x v="0"/>
    <s v="WA"/>
    <x v="6"/>
    <n v="2014"/>
    <n v="2014"/>
    <n v="500002651"/>
    <n v="3"/>
    <x v="0"/>
    <s v="I"/>
    <n v="73"/>
    <n v="24.333333333333332"/>
    <n v="0"/>
    <n v="380"/>
  </r>
  <r>
    <x v="0"/>
    <x v="0"/>
    <s v="WA"/>
    <x v="6"/>
    <n v="2014"/>
    <n v="2014"/>
    <n v="15114172"/>
    <n v="2"/>
    <x v="0"/>
    <s v="I"/>
    <n v="29"/>
    <n v="14.5"/>
    <n v="0"/>
    <n v="250"/>
  </r>
  <r>
    <x v="0"/>
    <x v="0"/>
    <s v="WA"/>
    <x v="6"/>
    <n v="2014"/>
    <n v="2014"/>
    <n v="15009813"/>
    <n v="2"/>
    <x v="0"/>
    <s v="I"/>
    <n v="40"/>
    <n v="20"/>
    <n v="0"/>
    <n v="190"/>
  </r>
  <r>
    <x v="0"/>
    <x v="0"/>
    <s v="WA"/>
    <x v="6"/>
    <n v="2014"/>
    <n v="2014"/>
    <n v="500205549"/>
    <n v="3"/>
    <x v="0"/>
    <s v="I"/>
    <n v="88"/>
    <n v="29.333333333333336"/>
    <n v="0"/>
    <n v="213"/>
  </r>
  <r>
    <x v="0"/>
    <x v="0"/>
    <s v="WA"/>
    <x v="6"/>
    <n v="2014"/>
    <n v="2014"/>
    <n v="500008853"/>
    <n v="1"/>
    <x v="0"/>
    <s v="I"/>
    <n v="25"/>
    <n v="25"/>
    <n v="0"/>
    <n v="189"/>
  </r>
  <r>
    <x v="0"/>
    <x v="0"/>
    <s v="WA"/>
    <x v="6"/>
    <n v="2014"/>
    <n v="2014"/>
    <n v="500303182"/>
    <n v="2"/>
    <x v="0"/>
    <s v="I"/>
    <n v="55"/>
    <n v="27.5"/>
    <n v="0"/>
    <n v="91"/>
  </r>
  <r>
    <x v="0"/>
    <x v="0"/>
    <s v="WA"/>
    <x v="6"/>
    <n v="2014"/>
    <n v="2014"/>
    <n v="500262555"/>
    <n v="1"/>
    <x v="0"/>
    <s v="I"/>
    <n v="28"/>
    <n v="28"/>
    <n v="0"/>
    <n v="10"/>
  </r>
  <r>
    <x v="0"/>
    <x v="0"/>
    <s v="WA"/>
    <x v="6"/>
    <n v="2014"/>
    <n v="2014"/>
    <n v="14018445"/>
    <n v="1"/>
    <x v="0"/>
    <s v="I"/>
    <n v="0"/>
    <n v="0"/>
    <n v="0"/>
    <n v="50"/>
  </r>
  <r>
    <x v="0"/>
    <x v="0"/>
    <s v="WA"/>
    <x v="6"/>
    <n v="2014"/>
    <n v="2014"/>
    <n v="500054847"/>
    <n v="1"/>
    <x v="0"/>
    <s v="I"/>
    <n v="8"/>
    <n v="8"/>
    <n v="0"/>
    <n v="18"/>
  </r>
  <r>
    <x v="0"/>
    <x v="0"/>
    <s v="WA"/>
    <x v="6"/>
    <n v="2014"/>
    <n v="2014"/>
    <n v="16030285"/>
    <n v="2"/>
    <x v="0"/>
    <s v="I"/>
    <n v="39"/>
    <n v="19.5"/>
    <n v="0"/>
    <n v="704"/>
  </r>
  <r>
    <x v="0"/>
    <x v="0"/>
    <s v="WA"/>
    <x v="6"/>
    <n v="2014"/>
    <n v="2014"/>
    <n v="15224062"/>
    <n v="3"/>
    <x v="0"/>
    <s v="I"/>
    <n v="68"/>
    <n v="22.666666666666664"/>
    <n v="0"/>
    <n v="136"/>
  </r>
  <r>
    <x v="0"/>
    <x v="0"/>
    <s v="WA"/>
    <x v="6"/>
    <n v="2014"/>
    <n v="2014"/>
    <n v="500167068"/>
    <n v="2"/>
    <x v="0"/>
    <s v="I"/>
    <n v="54"/>
    <n v="27"/>
    <n v="0"/>
    <n v="1950"/>
  </r>
  <r>
    <x v="0"/>
    <x v="0"/>
    <s v="WA"/>
    <x v="6"/>
    <n v="2014"/>
    <n v="2014"/>
    <n v="18925421"/>
    <n v="3"/>
    <x v="0"/>
    <s v="I"/>
    <n v="89"/>
    <n v="29.666666666666668"/>
    <n v="0"/>
    <n v="290"/>
  </r>
  <r>
    <x v="0"/>
    <x v="1"/>
    <s v="WA"/>
    <x v="6"/>
    <n v="2014"/>
    <n v="2014"/>
    <n v="14030844"/>
    <n v="1"/>
    <x v="1"/>
    <s v="I"/>
    <n v="14"/>
    <n v="14"/>
    <n v="0"/>
    <n v="5"/>
  </r>
  <r>
    <x v="0"/>
    <x v="0"/>
    <s v="WA"/>
    <x v="6"/>
    <n v="2014"/>
    <n v="2014"/>
    <n v="16121306"/>
    <n v="1"/>
    <x v="0"/>
    <s v="I"/>
    <n v="21"/>
    <n v="21"/>
    <n v="0"/>
    <n v="4"/>
  </r>
  <r>
    <x v="0"/>
    <x v="0"/>
    <s v="WA"/>
    <x v="6"/>
    <n v="2014"/>
    <n v="2014"/>
    <n v="15656902"/>
    <n v="1"/>
    <x v="0"/>
    <s v="I"/>
    <n v="7"/>
    <n v="7"/>
    <n v="0"/>
    <n v="230"/>
  </r>
  <r>
    <x v="0"/>
    <x v="0"/>
    <s v="WA"/>
    <x v="6"/>
    <n v="2014"/>
    <n v="2014"/>
    <n v="500271991"/>
    <n v="1"/>
    <x v="0"/>
    <s v="I"/>
    <n v="20"/>
    <n v="20"/>
    <n v="0"/>
    <n v="175"/>
  </r>
  <r>
    <x v="0"/>
    <x v="0"/>
    <s v="WA"/>
    <x v="6"/>
    <n v="2014"/>
    <n v="2014"/>
    <n v="14161076"/>
    <n v="1"/>
    <x v="0"/>
    <s v="I"/>
    <n v="25"/>
    <n v="25"/>
    <n v="0"/>
    <n v="57"/>
  </r>
  <r>
    <x v="0"/>
    <x v="0"/>
    <s v="WA"/>
    <x v="6"/>
    <n v="2014"/>
    <n v="2014"/>
    <n v="19784548"/>
    <n v="1"/>
    <x v="0"/>
    <s v="I"/>
    <n v="4"/>
    <n v="4"/>
    <n v="0"/>
    <n v="7"/>
  </r>
  <r>
    <x v="0"/>
    <x v="0"/>
    <s v="WA"/>
    <x v="6"/>
    <n v="2014"/>
    <n v="2014"/>
    <n v="18955399"/>
    <n v="1"/>
    <x v="0"/>
    <s v="I"/>
    <n v="31"/>
    <n v="31"/>
    <n v="0"/>
    <n v="70"/>
  </r>
  <r>
    <x v="0"/>
    <x v="0"/>
    <s v="WA"/>
    <x v="6"/>
    <n v="2014"/>
    <n v="2014"/>
    <n v="16130400"/>
    <n v="1"/>
    <x v="0"/>
    <s v="I"/>
    <n v="7"/>
    <n v="7"/>
    <n v="0"/>
    <n v="40"/>
  </r>
  <r>
    <x v="0"/>
    <x v="1"/>
    <s v="WA"/>
    <x v="6"/>
    <n v="2014"/>
    <n v="2014"/>
    <n v="18110595"/>
    <n v="1"/>
    <x v="1"/>
    <s v="I"/>
    <n v="29"/>
    <n v="29"/>
    <n v="0"/>
    <n v="2"/>
  </r>
  <r>
    <x v="0"/>
    <x v="0"/>
    <s v="WA"/>
    <x v="6"/>
    <n v="2014"/>
    <n v="2014"/>
    <n v="18730901"/>
    <n v="1"/>
    <x v="0"/>
    <s v="I"/>
    <n v="7"/>
    <n v="7"/>
    <n v="0"/>
    <n v="280"/>
  </r>
  <r>
    <x v="0"/>
    <x v="1"/>
    <s v="WA"/>
    <x v="6"/>
    <n v="2014"/>
    <n v="2014"/>
    <n v="500124291"/>
    <n v="1"/>
    <x v="1"/>
    <s v="I"/>
    <n v="8"/>
    <n v="8"/>
    <n v="0"/>
    <n v="5"/>
  </r>
  <r>
    <x v="0"/>
    <x v="0"/>
    <s v="WA"/>
    <x v="6"/>
    <n v="2014"/>
    <n v="2014"/>
    <n v="17416785"/>
    <n v="1"/>
    <x v="0"/>
    <s v="I"/>
    <n v="1"/>
    <n v="1"/>
    <n v="0"/>
    <n v="5"/>
  </r>
  <r>
    <x v="0"/>
    <x v="0"/>
    <s v="WA"/>
    <x v="6"/>
    <n v="2014"/>
    <n v="2014"/>
    <n v="18968695"/>
    <n v="1"/>
    <x v="0"/>
    <s v="I"/>
    <n v="31"/>
    <n v="31"/>
    <n v="0"/>
    <n v="150"/>
  </r>
  <r>
    <x v="1"/>
    <x v="0"/>
    <s v="WA"/>
    <x v="6"/>
    <n v="2014"/>
    <n v="2014"/>
    <n v="500088242"/>
    <n v="5"/>
    <x v="0"/>
    <s v="I"/>
    <n v="154"/>
    <n v="30.8"/>
    <n v="0"/>
    <n v="17"/>
  </r>
  <r>
    <x v="0"/>
    <x v="0"/>
    <s v="WA"/>
    <x v="6"/>
    <n v="2014"/>
    <n v="2014"/>
    <n v="15980811"/>
    <n v="1"/>
    <x v="0"/>
    <s v="I"/>
    <n v="30"/>
    <n v="30"/>
    <n v="0"/>
    <n v="215"/>
  </r>
  <r>
    <x v="0"/>
    <x v="0"/>
    <s v="WA"/>
    <x v="6"/>
    <n v="2014"/>
    <n v="2014"/>
    <n v="15662099"/>
    <n v="1"/>
    <x v="0"/>
    <s v="I"/>
    <n v="0"/>
    <n v="0"/>
    <n v="0"/>
    <n v="30"/>
  </r>
  <r>
    <x v="0"/>
    <x v="0"/>
    <s v="WA"/>
    <x v="6"/>
    <n v="2014"/>
    <n v="2014"/>
    <n v="16800572"/>
    <n v="1"/>
    <x v="0"/>
    <s v="I"/>
    <n v="1"/>
    <n v="1"/>
    <n v="0"/>
    <n v="50"/>
  </r>
  <r>
    <x v="0"/>
    <x v="0"/>
    <s v="WA"/>
    <x v="6"/>
    <n v="2014"/>
    <n v="2014"/>
    <n v="424828916"/>
    <n v="1"/>
    <x v="0"/>
    <s v="I"/>
    <n v="13"/>
    <n v="13"/>
    <n v="0"/>
    <n v="20"/>
  </r>
  <r>
    <x v="0"/>
    <x v="0"/>
    <s v="WA"/>
    <x v="6"/>
    <n v="2014"/>
    <n v="2014"/>
    <n v="15634174"/>
    <n v="2"/>
    <x v="0"/>
    <s v="I"/>
    <n v="40"/>
    <n v="20"/>
    <n v="0"/>
    <n v="214"/>
  </r>
  <r>
    <x v="0"/>
    <x v="0"/>
    <s v="WA"/>
    <x v="6"/>
    <n v="2014"/>
    <n v="2014"/>
    <n v="14133363"/>
    <n v="1"/>
    <x v="0"/>
    <s v="I"/>
    <n v="1"/>
    <n v="1"/>
    <n v="0"/>
    <n v="1"/>
  </r>
  <r>
    <x v="0"/>
    <x v="1"/>
    <s v="WA"/>
    <x v="6"/>
    <n v="2014"/>
    <n v="2014"/>
    <n v="500074741"/>
    <n v="1"/>
    <x v="1"/>
    <s v="I"/>
    <n v="10"/>
    <n v="10"/>
    <n v="0"/>
    <n v="2"/>
  </r>
  <r>
    <x v="0"/>
    <x v="1"/>
    <s v="WA"/>
    <x v="6"/>
    <n v="2014"/>
    <n v="2014"/>
    <n v="18691874"/>
    <n v="1"/>
    <x v="1"/>
    <s v="I"/>
    <n v="0"/>
    <n v="0"/>
    <n v="0"/>
    <n v="1"/>
  </r>
  <r>
    <x v="0"/>
    <x v="1"/>
    <s v="WA"/>
    <x v="6"/>
    <n v="2014"/>
    <n v="2014"/>
    <n v="17163505"/>
    <n v="1"/>
    <x v="1"/>
    <s v="I"/>
    <n v="19"/>
    <n v="19"/>
    <n v="0"/>
    <n v="3"/>
  </r>
  <r>
    <x v="0"/>
    <x v="0"/>
    <s v="WA"/>
    <x v="6"/>
    <n v="2014"/>
    <n v="2014"/>
    <n v="500150197"/>
    <n v="1"/>
    <x v="0"/>
    <s v="I"/>
    <n v="5"/>
    <n v="5"/>
    <n v="0"/>
    <n v="20"/>
  </r>
  <r>
    <x v="0"/>
    <x v="1"/>
    <s v="WA"/>
    <x v="6"/>
    <n v="2014"/>
    <n v="2014"/>
    <n v="500205178"/>
    <n v="2"/>
    <x v="1"/>
    <s v="I"/>
    <n v="42"/>
    <n v="21"/>
    <n v="0"/>
    <n v="16"/>
  </r>
  <r>
    <x v="0"/>
    <x v="1"/>
    <s v="WA"/>
    <x v="6"/>
    <n v="2014"/>
    <n v="2014"/>
    <n v="340848049"/>
    <n v="1"/>
    <x v="1"/>
    <s v="I"/>
    <n v="8"/>
    <n v="8"/>
    <n v="0"/>
    <n v="1"/>
  </r>
  <r>
    <x v="0"/>
    <x v="0"/>
    <s v="WA"/>
    <x v="6"/>
    <n v="2014"/>
    <n v="2014"/>
    <n v="16883753"/>
    <n v="1"/>
    <x v="0"/>
    <s v="I"/>
    <n v="31"/>
    <n v="31"/>
    <n v="0"/>
    <n v="90"/>
  </r>
  <r>
    <x v="0"/>
    <x v="0"/>
    <s v="WA"/>
    <x v="6"/>
    <n v="2014"/>
    <n v="2014"/>
    <n v="16206369"/>
    <n v="1"/>
    <x v="0"/>
    <s v="I"/>
    <n v="4"/>
    <n v="4"/>
    <n v="0"/>
    <n v="117"/>
  </r>
  <r>
    <x v="0"/>
    <x v="1"/>
    <s v="WA"/>
    <x v="6"/>
    <n v="2014"/>
    <n v="2014"/>
    <n v="500059694"/>
    <n v="2"/>
    <x v="1"/>
    <s v="I"/>
    <n v="43"/>
    <n v="21.5"/>
    <n v="0"/>
    <n v="8"/>
  </r>
  <r>
    <x v="0"/>
    <x v="1"/>
    <s v="WA"/>
    <x v="6"/>
    <n v="2014"/>
    <n v="2014"/>
    <n v="500095807"/>
    <n v="4"/>
    <x v="1"/>
    <s v="I"/>
    <n v="123"/>
    <n v="30.75"/>
    <n v="0"/>
    <n v="18"/>
  </r>
  <r>
    <x v="0"/>
    <x v="0"/>
    <s v="WA"/>
    <x v="6"/>
    <n v="2014"/>
    <n v="2014"/>
    <n v="500035110"/>
    <n v="1"/>
    <x v="0"/>
    <s v="I"/>
    <n v="7"/>
    <n v="7"/>
    <n v="0"/>
    <n v="110"/>
  </r>
  <r>
    <x v="0"/>
    <x v="1"/>
    <s v="WA"/>
    <x v="6"/>
    <n v="2014"/>
    <n v="2014"/>
    <n v="16875660"/>
    <n v="3"/>
    <x v="1"/>
    <s v="I"/>
    <n v="101"/>
    <n v="33.666666666666664"/>
    <n v="0"/>
    <n v="16"/>
  </r>
  <r>
    <x v="0"/>
    <x v="0"/>
    <s v="WA"/>
    <x v="6"/>
    <n v="2014"/>
    <n v="2014"/>
    <n v="16202639"/>
    <n v="1"/>
    <x v="0"/>
    <s v="I"/>
    <n v="34"/>
    <n v="34"/>
    <n v="0"/>
    <n v="10"/>
  </r>
  <r>
    <x v="0"/>
    <x v="1"/>
    <s v="WA"/>
    <x v="6"/>
    <n v="2014"/>
    <n v="2014"/>
    <n v="500065962"/>
    <n v="1"/>
    <x v="1"/>
    <s v="I"/>
    <n v="13"/>
    <n v="13"/>
    <n v="0"/>
    <n v="2"/>
  </r>
  <r>
    <x v="0"/>
    <x v="1"/>
    <s v="WA"/>
    <x v="6"/>
    <n v="2014"/>
    <n v="2014"/>
    <n v="500257902"/>
    <n v="1"/>
    <x v="1"/>
    <s v="I"/>
    <n v="35"/>
    <n v="35"/>
    <n v="0"/>
    <n v="1"/>
  </r>
  <r>
    <x v="0"/>
    <x v="0"/>
    <s v="WA"/>
    <x v="6"/>
    <n v="2014"/>
    <n v="2014"/>
    <n v="18945112"/>
    <n v="4"/>
    <x v="0"/>
    <s v="I"/>
    <n v="110"/>
    <n v="27.5"/>
    <n v="0"/>
    <n v="1500"/>
  </r>
  <r>
    <x v="0"/>
    <x v="1"/>
    <s v="WA"/>
    <x v="6"/>
    <n v="2014"/>
    <n v="2014"/>
    <n v="403920011"/>
    <n v="1"/>
    <x v="1"/>
    <s v="I"/>
    <n v="34"/>
    <n v="34"/>
    <n v="0"/>
    <n v="3"/>
  </r>
  <r>
    <x v="0"/>
    <x v="0"/>
    <s v="WA"/>
    <x v="6"/>
    <n v="2014"/>
    <n v="2014"/>
    <n v="18915654"/>
    <n v="1"/>
    <x v="0"/>
    <s v="I"/>
    <n v="22"/>
    <n v="22"/>
    <n v="0"/>
    <n v="30"/>
  </r>
  <r>
    <x v="0"/>
    <x v="0"/>
    <s v="WA"/>
    <x v="6"/>
    <n v="2014"/>
    <n v="2014"/>
    <n v="500206314"/>
    <n v="1"/>
    <x v="0"/>
    <s v="I"/>
    <n v="32"/>
    <n v="32"/>
    <n v="0"/>
    <n v="519"/>
  </r>
  <r>
    <x v="0"/>
    <x v="0"/>
    <s v="WA"/>
    <x v="6"/>
    <n v="2014"/>
    <n v="2014"/>
    <n v="17985034"/>
    <n v="1"/>
    <x v="0"/>
    <s v="I"/>
    <n v="30"/>
    <n v="30"/>
    <n v="0"/>
    <n v="10"/>
  </r>
  <r>
    <x v="0"/>
    <x v="0"/>
    <s v="WA"/>
    <x v="6"/>
    <n v="2014"/>
    <n v="2014"/>
    <n v="19984262"/>
    <n v="1"/>
    <x v="0"/>
    <s v="I"/>
    <n v="18"/>
    <n v="18"/>
    <n v="0"/>
    <n v="21"/>
  </r>
  <r>
    <x v="0"/>
    <x v="0"/>
    <s v="WA"/>
    <x v="6"/>
    <n v="2014"/>
    <n v="2014"/>
    <n v="500270460"/>
    <n v="1"/>
    <x v="0"/>
    <s v="I"/>
    <n v="16"/>
    <n v="16"/>
    <n v="0"/>
    <n v="126"/>
  </r>
  <r>
    <x v="0"/>
    <x v="0"/>
    <s v="WA"/>
    <x v="6"/>
    <n v="2014"/>
    <n v="2014"/>
    <n v="17075727"/>
    <n v="4"/>
    <x v="0"/>
    <s v="I"/>
    <n v="125"/>
    <n v="31.25"/>
    <n v="0"/>
    <n v="1860"/>
  </r>
  <r>
    <x v="0"/>
    <x v="0"/>
    <s v="WA"/>
    <x v="6"/>
    <n v="2014"/>
    <n v="2014"/>
    <n v="18089108"/>
    <n v="1"/>
    <x v="0"/>
    <s v="I"/>
    <n v="0"/>
    <n v="0"/>
    <n v="0"/>
    <n v="74"/>
  </r>
  <r>
    <x v="0"/>
    <x v="0"/>
    <s v="WA"/>
    <x v="6"/>
    <n v="2014"/>
    <n v="2014"/>
    <n v="19714874"/>
    <n v="1"/>
    <x v="0"/>
    <s v="I"/>
    <n v="0"/>
    <n v="0"/>
    <n v="0"/>
    <n v="36"/>
  </r>
  <r>
    <x v="0"/>
    <x v="1"/>
    <s v="WA"/>
    <x v="6"/>
    <n v="2014"/>
    <n v="2014"/>
    <n v="500221195"/>
    <n v="1"/>
    <x v="1"/>
    <s v="I"/>
    <n v="37"/>
    <n v="37"/>
    <n v="0"/>
    <n v="5"/>
  </r>
  <r>
    <x v="0"/>
    <x v="0"/>
    <s v="WA"/>
    <x v="6"/>
    <n v="2014"/>
    <n v="2014"/>
    <n v="500198043"/>
    <n v="1"/>
    <x v="0"/>
    <s v="I"/>
    <n v="32"/>
    <n v="32"/>
    <n v="0"/>
    <n v="860"/>
  </r>
  <r>
    <x v="0"/>
    <x v="0"/>
    <s v="WA"/>
    <x v="6"/>
    <n v="2014"/>
    <n v="2014"/>
    <n v="17333402"/>
    <n v="1"/>
    <x v="0"/>
    <s v="I"/>
    <n v="3"/>
    <n v="3"/>
    <n v="0"/>
    <n v="80"/>
  </r>
  <r>
    <x v="0"/>
    <x v="0"/>
    <s v="WA"/>
    <x v="6"/>
    <n v="2014"/>
    <n v="2014"/>
    <n v="18576465"/>
    <n v="2"/>
    <x v="0"/>
    <s v="I"/>
    <n v="56"/>
    <n v="28"/>
    <n v="0"/>
    <n v="830"/>
  </r>
  <r>
    <x v="0"/>
    <x v="0"/>
    <s v="WA"/>
    <x v="6"/>
    <n v="2014"/>
    <n v="2014"/>
    <n v="19975575"/>
    <n v="1"/>
    <x v="0"/>
    <s v="I"/>
    <n v="2"/>
    <n v="2"/>
    <n v="0"/>
    <n v="10"/>
  </r>
  <r>
    <x v="0"/>
    <x v="0"/>
    <s v="WA"/>
    <x v="6"/>
    <n v="2014"/>
    <n v="2014"/>
    <n v="19976528"/>
    <n v="1"/>
    <x v="0"/>
    <s v="I"/>
    <n v="27"/>
    <n v="27"/>
    <n v="0"/>
    <n v="140"/>
  </r>
  <r>
    <x v="0"/>
    <x v="0"/>
    <s v="WA"/>
    <x v="6"/>
    <n v="2014"/>
    <n v="2014"/>
    <n v="500191521"/>
    <n v="1"/>
    <x v="0"/>
    <s v="I"/>
    <n v="32"/>
    <n v="32"/>
    <n v="0"/>
    <n v="74"/>
  </r>
  <r>
    <x v="0"/>
    <x v="1"/>
    <s v="WA"/>
    <x v="6"/>
    <n v="2014"/>
    <n v="2014"/>
    <n v="17035914"/>
    <n v="1"/>
    <x v="1"/>
    <s v="I"/>
    <n v="29"/>
    <n v="29"/>
    <n v="0"/>
    <n v="4"/>
  </r>
  <r>
    <x v="0"/>
    <x v="0"/>
    <s v="WA"/>
    <x v="6"/>
    <n v="2014"/>
    <n v="2014"/>
    <n v="500159597"/>
    <n v="1"/>
    <x v="0"/>
    <s v="I"/>
    <n v="0"/>
    <n v="0"/>
    <n v="0"/>
    <n v="145"/>
  </r>
  <r>
    <x v="0"/>
    <x v="0"/>
    <s v="WA"/>
    <x v="6"/>
    <n v="2014"/>
    <n v="2014"/>
    <n v="17039409"/>
    <n v="1"/>
    <x v="0"/>
    <s v="I"/>
    <n v="28"/>
    <n v="28"/>
    <n v="0"/>
    <n v="225"/>
  </r>
  <r>
    <x v="0"/>
    <x v="0"/>
    <s v="WA"/>
    <x v="6"/>
    <n v="2014"/>
    <n v="2014"/>
    <n v="18670084"/>
    <n v="1"/>
    <x v="0"/>
    <s v="I"/>
    <n v="37"/>
    <n v="37"/>
    <n v="0"/>
    <n v="140"/>
  </r>
  <r>
    <x v="0"/>
    <x v="1"/>
    <s v="WA"/>
    <x v="6"/>
    <n v="2014"/>
    <n v="2014"/>
    <n v="412387221"/>
    <n v="1"/>
    <x v="1"/>
    <s v="I"/>
    <n v="22"/>
    <n v="22"/>
    <n v="0"/>
    <n v="1"/>
  </r>
  <r>
    <x v="0"/>
    <x v="0"/>
    <s v="WA"/>
    <x v="6"/>
    <n v="2014"/>
    <n v="2014"/>
    <n v="19852173"/>
    <n v="1"/>
    <x v="0"/>
    <s v="I"/>
    <n v="33"/>
    <n v="33"/>
    <n v="0"/>
    <n v="20"/>
  </r>
  <r>
    <x v="0"/>
    <x v="1"/>
    <s v="WA"/>
    <x v="6"/>
    <n v="2014"/>
    <n v="2014"/>
    <n v="355536003"/>
    <n v="2"/>
    <x v="1"/>
    <s v="I"/>
    <n v="31"/>
    <n v="15.5"/>
    <n v="0"/>
    <n v="11"/>
  </r>
  <r>
    <x v="0"/>
    <x v="1"/>
    <s v="WA"/>
    <x v="6"/>
    <n v="2014"/>
    <n v="2014"/>
    <n v="423187327"/>
    <n v="1"/>
    <x v="1"/>
    <s v="I"/>
    <n v="32"/>
    <n v="32"/>
    <n v="0"/>
    <n v="1"/>
  </r>
  <r>
    <x v="0"/>
    <x v="0"/>
    <s v="WA"/>
    <x v="6"/>
    <n v="2014"/>
    <n v="2014"/>
    <n v="14434466"/>
    <n v="1"/>
    <x v="0"/>
    <s v="I"/>
    <n v="17"/>
    <n v="17"/>
    <n v="0"/>
    <n v="390"/>
  </r>
  <r>
    <x v="0"/>
    <x v="1"/>
    <s v="WA"/>
    <x v="6"/>
    <n v="2014"/>
    <n v="2014"/>
    <n v="379641643"/>
    <n v="1"/>
    <x v="1"/>
    <s v="I"/>
    <n v="32"/>
    <n v="32"/>
    <n v="0"/>
    <n v="5"/>
  </r>
  <r>
    <x v="0"/>
    <x v="0"/>
    <s v="WA"/>
    <x v="6"/>
    <n v="2014"/>
    <n v="2014"/>
    <n v="18381736"/>
    <n v="1"/>
    <x v="0"/>
    <s v="I"/>
    <n v="14"/>
    <n v="14"/>
    <n v="0"/>
    <n v="27"/>
  </r>
  <r>
    <x v="0"/>
    <x v="1"/>
    <s v="WA"/>
    <x v="6"/>
    <n v="2014"/>
    <n v="2014"/>
    <n v="17392791"/>
    <n v="1"/>
    <x v="1"/>
    <s v="I"/>
    <n v="3"/>
    <n v="3"/>
    <n v="0"/>
    <n v="3"/>
  </r>
  <r>
    <x v="0"/>
    <x v="0"/>
    <s v="WA"/>
    <x v="6"/>
    <n v="2014"/>
    <n v="2014"/>
    <n v="500285898"/>
    <n v="1"/>
    <x v="0"/>
    <s v="I"/>
    <n v="16"/>
    <n v="16"/>
    <n v="0"/>
    <n v="13"/>
  </r>
  <r>
    <x v="0"/>
    <x v="1"/>
    <s v="WA"/>
    <x v="6"/>
    <n v="2014"/>
    <n v="2014"/>
    <n v="19142440"/>
    <n v="1"/>
    <x v="1"/>
    <s v="I"/>
    <n v="9"/>
    <n v="9"/>
    <n v="0"/>
    <n v="3"/>
  </r>
  <r>
    <x v="0"/>
    <x v="0"/>
    <s v="WA"/>
    <x v="6"/>
    <n v="2014"/>
    <n v="2014"/>
    <n v="19894797"/>
    <n v="1"/>
    <x v="0"/>
    <s v="I"/>
    <n v="29"/>
    <n v="29"/>
    <n v="0"/>
    <n v="100"/>
  </r>
  <r>
    <x v="0"/>
    <x v="0"/>
    <s v="WA"/>
    <x v="6"/>
    <n v="2014"/>
    <n v="2014"/>
    <n v="500017505"/>
    <n v="1"/>
    <x v="0"/>
    <s v="I"/>
    <n v="2"/>
    <n v="2"/>
    <n v="0"/>
    <n v="3"/>
  </r>
  <r>
    <x v="0"/>
    <x v="1"/>
    <s v="WA"/>
    <x v="6"/>
    <n v="2014"/>
    <n v="2014"/>
    <n v="500222237"/>
    <n v="3"/>
    <x v="1"/>
    <s v="I"/>
    <n v="70"/>
    <n v="23.333333333333332"/>
    <n v="0"/>
    <n v="7"/>
  </r>
  <r>
    <x v="0"/>
    <x v="1"/>
    <s v="WA"/>
    <x v="6"/>
    <n v="2014"/>
    <n v="2014"/>
    <n v="16930243"/>
    <n v="1"/>
    <x v="1"/>
    <s v="I"/>
    <n v="5"/>
    <n v="5"/>
    <n v="0"/>
    <n v="3"/>
  </r>
  <r>
    <x v="0"/>
    <x v="0"/>
    <s v="WA"/>
    <x v="6"/>
    <n v="2014"/>
    <n v="2014"/>
    <n v="19192207"/>
    <n v="1"/>
    <x v="0"/>
    <s v="I"/>
    <n v="10"/>
    <n v="10"/>
    <n v="0"/>
    <n v="10"/>
  </r>
  <r>
    <x v="0"/>
    <x v="0"/>
    <s v="WA"/>
    <x v="6"/>
    <n v="2014"/>
    <n v="2014"/>
    <n v="14870779"/>
    <n v="3"/>
    <x v="0"/>
    <s v="I"/>
    <n v="93"/>
    <n v="31"/>
    <n v="0"/>
    <n v="1950"/>
  </r>
  <r>
    <x v="0"/>
    <x v="1"/>
    <s v="WA"/>
    <x v="6"/>
    <n v="2014"/>
    <n v="2014"/>
    <n v="500042057"/>
    <n v="3"/>
    <x v="1"/>
    <s v="I"/>
    <n v="78"/>
    <n v="26"/>
    <n v="0"/>
    <n v="18"/>
  </r>
  <r>
    <x v="0"/>
    <x v="1"/>
    <s v="WA"/>
    <x v="6"/>
    <n v="2014"/>
    <n v="2014"/>
    <n v="500052434"/>
    <n v="1"/>
    <x v="1"/>
    <s v="I"/>
    <n v="29"/>
    <n v="29"/>
    <n v="0"/>
    <n v="4"/>
  </r>
  <r>
    <x v="0"/>
    <x v="0"/>
    <s v="WA"/>
    <x v="6"/>
    <n v="2014"/>
    <n v="2014"/>
    <n v="16268630"/>
    <n v="1"/>
    <x v="0"/>
    <s v="I"/>
    <n v="15"/>
    <n v="15"/>
    <n v="0"/>
    <n v="240"/>
  </r>
  <r>
    <x v="0"/>
    <x v="0"/>
    <s v="WA"/>
    <x v="6"/>
    <n v="2014"/>
    <n v="2014"/>
    <n v="15385404"/>
    <n v="2"/>
    <x v="0"/>
    <s v="I"/>
    <n v="46"/>
    <n v="23"/>
    <n v="0"/>
    <n v="100"/>
  </r>
  <r>
    <x v="0"/>
    <x v="1"/>
    <s v="WA"/>
    <x v="6"/>
    <n v="2014"/>
    <n v="2014"/>
    <n v="500118846"/>
    <n v="1"/>
    <x v="1"/>
    <s v="I"/>
    <n v="0"/>
    <n v="0"/>
    <n v="0"/>
    <n v="2"/>
  </r>
  <r>
    <x v="0"/>
    <x v="0"/>
    <s v="WA"/>
    <x v="6"/>
    <n v="2014"/>
    <n v="2014"/>
    <n v="17082382"/>
    <n v="1"/>
    <x v="0"/>
    <s v="I"/>
    <n v="25"/>
    <n v="25"/>
    <n v="0"/>
    <n v="30"/>
  </r>
  <r>
    <x v="0"/>
    <x v="0"/>
    <s v="WA"/>
    <x v="6"/>
    <n v="2014"/>
    <n v="2014"/>
    <n v="18340060"/>
    <n v="1"/>
    <x v="0"/>
    <s v="I"/>
    <n v="13"/>
    <n v="13"/>
    <n v="0"/>
    <n v="8"/>
  </r>
  <r>
    <x v="0"/>
    <x v="1"/>
    <s v="WA"/>
    <x v="6"/>
    <n v="2014"/>
    <n v="2014"/>
    <n v="500302950"/>
    <n v="1"/>
    <x v="1"/>
    <s v="I"/>
    <n v="1"/>
    <n v="1"/>
    <n v="0"/>
    <n v="1"/>
  </r>
  <r>
    <x v="0"/>
    <x v="0"/>
    <s v="WA"/>
    <x v="6"/>
    <n v="2014"/>
    <n v="2014"/>
    <n v="18487638"/>
    <n v="2"/>
    <x v="0"/>
    <s v="I"/>
    <n v="38"/>
    <n v="19"/>
    <n v="0"/>
    <n v="93"/>
  </r>
  <r>
    <x v="0"/>
    <x v="0"/>
    <s v="WA"/>
    <x v="6"/>
    <n v="2014"/>
    <n v="2014"/>
    <n v="18054243"/>
    <n v="2"/>
    <x v="0"/>
    <s v="I"/>
    <n v="45"/>
    <n v="22.5"/>
    <n v="0"/>
    <n v="114"/>
  </r>
  <r>
    <x v="0"/>
    <x v="0"/>
    <s v="WA"/>
    <x v="6"/>
    <n v="2014"/>
    <n v="2014"/>
    <n v="18989490"/>
    <n v="2"/>
    <x v="0"/>
    <s v="I"/>
    <n v="37"/>
    <n v="18.5"/>
    <n v="0"/>
    <n v="70"/>
  </r>
  <r>
    <x v="0"/>
    <x v="0"/>
    <s v="WA"/>
    <x v="6"/>
    <n v="2014"/>
    <n v="2014"/>
    <n v="19006012"/>
    <n v="2"/>
    <x v="0"/>
    <s v="I"/>
    <n v="54"/>
    <n v="27"/>
    <n v="0"/>
    <n v="170"/>
  </r>
  <r>
    <x v="0"/>
    <x v="1"/>
    <s v="WA"/>
    <x v="6"/>
    <n v="2014"/>
    <n v="2014"/>
    <n v="500076412"/>
    <n v="2"/>
    <x v="1"/>
    <s v="I"/>
    <n v="54"/>
    <n v="27"/>
    <n v="0"/>
    <n v="74"/>
  </r>
  <r>
    <x v="0"/>
    <x v="0"/>
    <s v="WA"/>
    <x v="6"/>
    <n v="2014"/>
    <n v="2014"/>
    <n v="500222201"/>
    <n v="2"/>
    <x v="0"/>
    <s v="I"/>
    <n v="62"/>
    <n v="31"/>
    <n v="0"/>
    <n v="25"/>
  </r>
  <r>
    <x v="0"/>
    <x v="1"/>
    <s v="WA"/>
    <x v="6"/>
    <n v="2014"/>
    <n v="2014"/>
    <n v="500122918"/>
    <n v="2"/>
    <x v="1"/>
    <s v="I"/>
    <n v="59"/>
    <n v="29.5"/>
    <n v="0"/>
    <n v="55"/>
  </r>
  <r>
    <x v="0"/>
    <x v="0"/>
    <s v="WA"/>
    <x v="6"/>
    <n v="2014"/>
    <n v="2014"/>
    <n v="15605953"/>
    <n v="1"/>
    <x v="0"/>
    <s v="I"/>
    <n v="9"/>
    <n v="9"/>
    <n v="0"/>
    <n v="290"/>
  </r>
  <r>
    <x v="0"/>
    <x v="0"/>
    <s v="WA"/>
    <x v="6"/>
    <n v="2014"/>
    <n v="2014"/>
    <n v="15651577"/>
    <n v="2"/>
    <x v="0"/>
    <s v="I"/>
    <n v="44"/>
    <n v="22"/>
    <n v="0"/>
    <n v="220"/>
  </r>
  <r>
    <x v="0"/>
    <x v="0"/>
    <s v="WA"/>
    <x v="6"/>
    <n v="2014"/>
    <n v="2014"/>
    <n v="19977149"/>
    <n v="1"/>
    <x v="0"/>
    <s v="I"/>
    <n v="0"/>
    <n v="0"/>
    <n v="0"/>
    <n v="790"/>
  </r>
  <r>
    <x v="0"/>
    <x v="0"/>
    <s v="WA"/>
    <x v="6"/>
    <n v="2014"/>
    <n v="2014"/>
    <n v="15672051"/>
    <n v="2"/>
    <x v="0"/>
    <s v="I"/>
    <n v="231"/>
    <n v="115.5"/>
    <n v="0"/>
    <n v="865"/>
  </r>
  <r>
    <x v="0"/>
    <x v="0"/>
    <s v="WA"/>
    <x v="6"/>
    <n v="2014"/>
    <n v="2014"/>
    <n v="15674781"/>
    <n v="2"/>
    <x v="0"/>
    <s v="I"/>
    <n v="40"/>
    <n v="20"/>
    <n v="0"/>
    <n v="60"/>
  </r>
  <r>
    <x v="0"/>
    <x v="0"/>
    <s v="WA"/>
    <x v="6"/>
    <n v="2014"/>
    <n v="2014"/>
    <n v="500238284"/>
    <n v="1"/>
    <x v="0"/>
    <s v="I"/>
    <n v="18"/>
    <n v="18"/>
    <n v="0"/>
    <n v="32"/>
  </r>
  <r>
    <x v="0"/>
    <x v="0"/>
    <s v="WA"/>
    <x v="6"/>
    <n v="2014"/>
    <n v="2014"/>
    <n v="17391955"/>
    <n v="1"/>
    <x v="0"/>
    <s v="I"/>
    <n v="10"/>
    <n v="10"/>
    <n v="0"/>
    <n v="910"/>
  </r>
  <r>
    <x v="0"/>
    <x v="0"/>
    <s v="WA"/>
    <x v="6"/>
    <n v="2014"/>
    <n v="2014"/>
    <n v="19958597"/>
    <n v="1"/>
    <x v="0"/>
    <s v="I"/>
    <n v="1"/>
    <n v="1"/>
    <n v="0"/>
    <n v="10"/>
  </r>
  <r>
    <x v="0"/>
    <x v="0"/>
    <s v="WA"/>
    <x v="6"/>
    <n v="2014"/>
    <n v="2014"/>
    <n v="14027462"/>
    <n v="1"/>
    <x v="0"/>
    <s v="I"/>
    <n v="30"/>
    <n v="30"/>
    <n v="0"/>
    <n v="288"/>
  </r>
  <r>
    <x v="0"/>
    <x v="0"/>
    <s v="WA"/>
    <x v="6"/>
    <n v="2014"/>
    <n v="2014"/>
    <n v="14449989"/>
    <n v="1"/>
    <x v="0"/>
    <s v="I"/>
    <n v="25"/>
    <n v="25"/>
    <n v="0"/>
    <n v="400"/>
  </r>
  <r>
    <x v="0"/>
    <x v="0"/>
    <s v="WA"/>
    <x v="6"/>
    <n v="2014"/>
    <n v="2014"/>
    <n v="14914860"/>
    <n v="1"/>
    <x v="0"/>
    <s v="I"/>
    <n v="19"/>
    <n v="19"/>
    <n v="0"/>
    <n v="180"/>
  </r>
  <r>
    <x v="0"/>
    <x v="1"/>
    <s v="WA"/>
    <x v="6"/>
    <n v="2014"/>
    <n v="2014"/>
    <n v="19376512"/>
    <n v="1"/>
    <x v="1"/>
    <s v="I"/>
    <n v="22"/>
    <n v="22"/>
    <n v="0"/>
    <n v="4"/>
  </r>
  <r>
    <x v="0"/>
    <x v="1"/>
    <s v="WA"/>
    <x v="6"/>
    <n v="2014"/>
    <n v="2014"/>
    <n v="500042670"/>
    <n v="1"/>
    <x v="1"/>
    <s v="I"/>
    <n v="31"/>
    <n v="31"/>
    <n v="0"/>
    <n v="40"/>
  </r>
  <r>
    <x v="0"/>
    <x v="0"/>
    <s v="WA"/>
    <x v="6"/>
    <n v="2014"/>
    <n v="2014"/>
    <n v="19572072"/>
    <n v="1"/>
    <x v="0"/>
    <s v="I"/>
    <n v="23"/>
    <n v="23"/>
    <n v="0"/>
    <n v="250"/>
  </r>
  <r>
    <x v="0"/>
    <x v="0"/>
    <s v="WA"/>
    <x v="6"/>
    <n v="2014"/>
    <n v="2014"/>
    <n v="500190182"/>
    <n v="1"/>
    <x v="0"/>
    <s v="I"/>
    <n v="1"/>
    <n v="1"/>
    <n v="0"/>
    <n v="51"/>
  </r>
  <r>
    <x v="0"/>
    <x v="0"/>
    <s v="WA"/>
    <x v="6"/>
    <n v="2014"/>
    <n v="2014"/>
    <n v="16492086"/>
    <n v="1"/>
    <x v="0"/>
    <s v="I"/>
    <n v="34"/>
    <n v="34"/>
    <n v="0"/>
    <n v="37"/>
  </r>
  <r>
    <x v="0"/>
    <x v="0"/>
    <s v="WA"/>
    <x v="6"/>
    <n v="2014"/>
    <n v="2014"/>
    <n v="16088145"/>
    <n v="1"/>
    <x v="0"/>
    <s v="I"/>
    <n v="16"/>
    <n v="16"/>
    <n v="0"/>
    <n v="559"/>
  </r>
  <r>
    <x v="1"/>
    <x v="0"/>
    <s v="WA"/>
    <x v="7"/>
    <n v="2015"/>
    <n v="2015"/>
    <n v="500080714"/>
    <n v="1"/>
    <x v="0"/>
    <s v="I"/>
    <n v="31"/>
    <n v="31"/>
    <n v="0"/>
    <n v="12"/>
  </r>
  <r>
    <x v="0"/>
    <x v="1"/>
    <s v="WA"/>
    <x v="6"/>
    <n v="2015"/>
    <n v="2015"/>
    <n v="500005362"/>
    <n v="1"/>
    <x v="1"/>
    <s v="I"/>
    <n v="33"/>
    <n v="33"/>
    <n v="0"/>
    <n v="1"/>
  </r>
  <r>
    <x v="0"/>
    <x v="1"/>
    <s v="WA"/>
    <x v="6"/>
    <n v="2015"/>
    <n v="2015"/>
    <n v="500029218"/>
    <n v="1"/>
    <x v="1"/>
    <s v="I"/>
    <n v="8"/>
    <n v="8"/>
    <n v="0"/>
    <n v="22"/>
  </r>
  <r>
    <x v="0"/>
    <x v="0"/>
    <s v="WA"/>
    <x v="6"/>
    <n v="2015"/>
    <n v="2015"/>
    <n v="500153602"/>
    <n v="1"/>
    <x v="0"/>
    <s v="I"/>
    <n v="4"/>
    <n v="4"/>
    <n v="0"/>
    <n v="203"/>
  </r>
  <r>
    <x v="0"/>
    <x v="0"/>
    <s v="WA"/>
    <x v="6"/>
    <n v="2014"/>
    <n v="2014"/>
    <n v="15699037"/>
    <n v="1"/>
    <x v="0"/>
    <s v="I"/>
    <n v="29"/>
    <n v="29"/>
    <n v="0"/>
    <n v="522"/>
  </r>
  <r>
    <x v="0"/>
    <x v="0"/>
    <s v="WA"/>
    <x v="6"/>
    <n v="2015"/>
    <n v="2015"/>
    <n v="19627149"/>
    <n v="1"/>
    <x v="0"/>
    <s v="I"/>
    <n v="16"/>
    <n v="16"/>
    <n v="0"/>
    <n v="260"/>
  </r>
  <r>
    <x v="0"/>
    <x v="1"/>
    <s v="WA"/>
    <x v="6"/>
    <n v="2014"/>
    <n v="2014"/>
    <n v="19852331"/>
    <n v="1"/>
    <x v="1"/>
    <s v="I"/>
    <n v="34"/>
    <n v="34"/>
    <n v="0"/>
    <n v="2"/>
  </r>
  <r>
    <x v="0"/>
    <x v="1"/>
    <s v="WA"/>
    <x v="7"/>
    <n v="2015"/>
    <n v="2015"/>
    <n v="406512142"/>
    <n v="1"/>
    <x v="1"/>
    <s v="I"/>
    <n v="18"/>
    <n v="18"/>
    <n v="0"/>
    <n v="136"/>
  </r>
  <r>
    <x v="0"/>
    <x v="1"/>
    <s v="WA"/>
    <x v="7"/>
    <n v="2015"/>
    <n v="2015"/>
    <n v="500045213"/>
    <n v="1"/>
    <x v="1"/>
    <s v="I"/>
    <n v="31"/>
    <n v="31"/>
    <n v="0"/>
    <n v="6"/>
  </r>
  <r>
    <x v="0"/>
    <x v="0"/>
    <s v="WA"/>
    <x v="6"/>
    <n v="2014"/>
    <n v="2014"/>
    <n v="15095452"/>
    <n v="1"/>
    <x v="0"/>
    <s v="I"/>
    <n v="32"/>
    <n v="32"/>
    <n v="0"/>
    <n v="250"/>
  </r>
  <r>
    <x v="0"/>
    <x v="0"/>
    <s v="WA"/>
    <x v="7"/>
    <n v="2015"/>
    <n v="2015"/>
    <n v="18355078"/>
    <n v="1"/>
    <x v="0"/>
    <s v="I"/>
    <n v="32"/>
    <n v="32"/>
    <n v="0"/>
    <n v="310"/>
  </r>
  <r>
    <x v="0"/>
    <x v="1"/>
    <s v="WA"/>
    <x v="6"/>
    <n v="2014"/>
    <n v="2014"/>
    <n v="500306820"/>
    <n v="1"/>
    <x v="1"/>
    <s v="I"/>
    <n v="0"/>
    <n v="0"/>
    <n v="0"/>
    <n v="112"/>
  </r>
  <r>
    <x v="0"/>
    <x v="1"/>
    <s v="WA"/>
    <x v="7"/>
    <n v="2015"/>
    <n v="2015"/>
    <n v="500206677"/>
    <n v="1"/>
    <x v="1"/>
    <s v="I"/>
    <n v="33"/>
    <n v="33"/>
    <n v="0"/>
    <n v="122"/>
  </r>
  <r>
    <x v="0"/>
    <x v="1"/>
    <s v="WA"/>
    <x v="7"/>
    <n v="2015"/>
    <n v="2015"/>
    <n v="19378275"/>
    <n v="1"/>
    <x v="1"/>
    <s v="I"/>
    <n v="32"/>
    <n v="32"/>
    <n v="0"/>
    <n v="82"/>
  </r>
  <r>
    <x v="0"/>
    <x v="0"/>
    <s v="WA"/>
    <x v="7"/>
    <n v="2015"/>
    <n v="2015"/>
    <n v="18895302"/>
    <n v="1"/>
    <x v="0"/>
    <s v="I"/>
    <n v="4"/>
    <n v="4"/>
    <n v="0"/>
    <n v="140"/>
  </r>
  <r>
    <x v="0"/>
    <x v="0"/>
    <s v="WA"/>
    <x v="7"/>
    <n v="2015"/>
    <n v="2015"/>
    <n v="18903063"/>
    <n v="1"/>
    <x v="0"/>
    <s v="I"/>
    <n v="4"/>
    <n v="4"/>
    <n v="0"/>
    <n v="30"/>
  </r>
  <r>
    <x v="0"/>
    <x v="0"/>
    <s v="WA"/>
    <x v="7"/>
    <n v="2015"/>
    <n v="2015"/>
    <n v="19266763"/>
    <n v="1"/>
    <x v="0"/>
    <s v="I"/>
    <n v="5"/>
    <n v="5"/>
    <n v="0"/>
    <n v="190"/>
  </r>
  <r>
    <x v="0"/>
    <x v="1"/>
    <s v="WA"/>
    <x v="7"/>
    <n v="2015"/>
    <n v="2015"/>
    <n v="500155831"/>
    <n v="1"/>
    <x v="1"/>
    <s v="I"/>
    <n v="32"/>
    <n v="32"/>
    <n v="0"/>
    <n v="40"/>
  </r>
  <r>
    <x v="0"/>
    <x v="1"/>
    <s v="WA"/>
    <x v="7"/>
    <n v="2015"/>
    <n v="2015"/>
    <n v="500224495"/>
    <n v="1"/>
    <x v="1"/>
    <s v="I"/>
    <n v="14"/>
    <n v="14"/>
    <n v="0"/>
    <n v="7"/>
  </r>
  <r>
    <x v="0"/>
    <x v="0"/>
    <s v="WA"/>
    <x v="7"/>
    <n v="2015"/>
    <n v="2015"/>
    <n v="19384279"/>
    <n v="1"/>
    <x v="0"/>
    <s v="I"/>
    <n v="28"/>
    <n v="28"/>
    <n v="0"/>
    <n v="215"/>
  </r>
  <r>
    <x v="0"/>
    <x v="0"/>
    <s v="WA"/>
    <x v="7"/>
    <n v="2015"/>
    <n v="2015"/>
    <n v="19385529"/>
    <n v="1"/>
    <x v="0"/>
    <s v="I"/>
    <n v="33"/>
    <n v="33"/>
    <n v="0"/>
    <n v="30"/>
  </r>
  <r>
    <x v="0"/>
    <x v="1"/>
    <s v="WA"/>
    <x v="6"/>
    <n v="2014"/>
    <n v="2014"/>
    <n v="500072924"/>
    <n v="1"/>
    <x v="1"/>
    <s v="I"/>
    <n v="15"/>
    <n v="15"/>
    <n v="0"/>
    <n v="53"/>
  </r>
  <r>
    <x v="0"/>
    <x v="0"/>
    <s v="WA"/>
    <x v="6"/>
    <n v="2015"/>
    <n v="2015"/>
    <n v="500246367"/>
    <n v="1"/>
    <x v="0"/>
    <s v="I"/>
    <n v="1"/>
    <n v="1"/>
    <n v="0"/>
    <n v="33"/>
  </r>
  <r>
    <x v="0"/>
    <x v="0"/>
    <s v="WA"/>
    <x v="7"/>
    <n v="2015"/>
    <n v="2015"/>
    <n v="15010018"/>
    <n v="1"/>
    <x v="0"/>
    <s v="I"/>
    <n v="31"/>
    <n v="31"/>
    <n v="0"/>
    <n v="246"/>
  </r>
  <r>
    <x v="0"/>
    <x v="1"/>
    <s v="WA"/>
    <x v="7"/>
    <n v="2015"/>
    <n v="2015"/>
    <n v="15704773"/>
    <n v="1"/>
    <x v="1"/>
    <s v="I"/>
    <n v="37"/>
    <n v="37"/>
    <n v="0"/>
    <n v="33"/>
  </r>
  <r>
    <x v="0"/>
    <x v="0"/>
    <s v="WA"/>
    <x v="7"/>
    <n v="2015"/>
    <n v="2015"/>
    <n v="15169034"/>
    <n v="1"/>
    <x v="0"/>
    <s v="I"/>
    <n v="7"/>
    <n v="7"/>
    <n v="0"/>
    <n v="20"/>
  </r>
  <r>
    <x v="0"/>
    <x v="0"/>
    <s v="WA"/>
    <x v="7"/>
    <n v="2015"/>
    <n v="2015"/>
    <n v="16328738"/>
    <n v="1"/>
    <x v="0"/>
    <s v="I"/>
    <n v="35"/>
    <n v="35"/>
    <n v="0"/>
    <n v="235"/>
  </r>
  <r>
    <x v="0"/>
    <x v="0"/>
    <s v="WA"/>
    <x v="7"/>
    <n v="2015"/>
    <n v="2015"/>
    <n v="14355474"/>
    <n v="1"/>
    <x v="0"/>
    <s v="I"/>
    <n v="30"/>
    <n v="30"/>
    <n v="0"/>
    <n v="164"/>
  </r>
  <r>
    <x v="0"/>
    <x v="1"/>
    <s v="WA"/>
    <x v="7"/>
    <n v="2015"/>
    <n v="2015"/>
    <n v="15922683"/>
    <n v="1"/>
    <x v="1"/>
    <s v="I"/>
    <n v="5"/>
    <n v="5"/>
    <n v="0"/>
    <n v="10"/>
  </r>
  <r>
    <x v="1"/>
    <x v="1"/>
    <s v="WA"/>
    <x v="7"/>
    <n v="2015"/>
    <n v="2015"/>
    <n v="500080933"/>
    <n v="1"/>
    <x v="1"/>
    <s v="I"/>
    <n v="33"/>
    <n v="33"/>
    <n v="0"/>
    <n v="1"/>
  </r>
  <r>
    <x v="0"/>
    <x v="1"/>
    <s v="WA"/>
    <x v="7"/>
    <n v="2015"/>
    <n v="2015"/>
    <n v="16610969"/>
    <n v="1"/>
    <x v="1"/>
    <s v="I"/>
    <n v="25"/>
    <n v="25"/>
    <n v="0"/>
    <n v="116"/>
  </r>
  <r>
    <x v="0"/>
    <x v="0"/>
    <s v="WA"/>
    <x v="7"/>
    <n v="2015"/>
    <n v="2015"/>
    <n v="17450407"/>
    <n v="1"/>
    <x v="0"/>
    <s v="I"/>
    <n v="14"/>
    <n v="14"/>
    <n v="0"/>
    <n v="3205"/>
  </r>
  <r>
    <x v="0"/>
    <x v="1"/>
    <s v="WA"/>
    <x v="7"/>
    <n v="2015"/>
    <n v="2015"/>
    <n v="16521994"/>
    <n v="1"/>
    <x v="1"/>
    <s v="I"/>
    <n v="15"/>
    <n v="15"/>
    <n v="0"/>
    <n v="70"/>
  </r>
  <r>
    <x v="0"/>
    <x v="1"/>
    <s v="WA"/>
    <x v="7"/>
    <n v="2015"/>
    <n v="2015"/>
    <n v="16997253"/>
    <n v="1"/>
    <x v="1"/>
    <s v="I"/>
    <n v="34"/>
    <n v="34"/>
    <n v="0"/>
    <n v="9"/>
  </r>
  <r>
    <x v="0"/>
    <x v="0"/>
    <s v="WA"/>
    <x v="7"/>
    <n v="2015"/>
    <n v="2015"/>
    <n v="16657687"/>
    <n v="1"/>
    <x v="0"/>
    <s v="I"/>
    <n v="32"/>
    <n v="32"/>
    <n v="0"/>
    <n v="673"/>
  </r>
  <r>
    <x v="0"/>
    <x v="1"/>
    <s v="WA"/>
    <x v="7"/>
    <n v="2015"/>
    <n v="2015"/>
    <n v="500197699"/>
    <n v="1"/>
    <x v="1"/>
    <s v="I"/>
    <n v="31"/>
    <n v="31"/>
    <n v="0"/>
    <n v="99"/>
  </r>
  <r>
    <x v="0"/>
    <x v="0"/>
    <s v="WA"/>
    <x v="7"/>
    <n v="2015"/>
    <n v="2015"/>
    <n v="500207407"/>
    <n v="1"/>
    <x v="0"/>
    <s v="I"/>
    <n v="31"/>
    <n v="31"/>
    <n v="0"/>
    <n v="205"/>
  </r>
  <r>
    <x v="1"/>
    <x v="0"/>
    <s v="WA"/>
    <x v="7"/>
    <n v="2015"/>
    <n v="2015"/>
    <n v="15429452"/>
    <n v="1"/>
    <x v="0"/>
    <s v="I"/>
    <n v="20"/>
    <n v="20"/>
    <n v="0"/>
    <n v="1120"/>
  </r>
  <r>
    <x v="1"/>
    <x v="0"/>
    <s v="WA"/>
    <x v="7"/>
    <n v="2015"/>
    <n v="2015"/>
    <n v="17307996"/>
    <n v="1"/>
    <x v="0"/>
    <s v="I"/>
    <n v="20"/>
    <n v="20"/>
    <n v="0"/>
    <n v="179"/>
  </r>
  <r>
    <x v="0"/>
    <x v="0"/>
    <s v="WA"/>
    <x v="7"/>
    <n v="2015"/>
    <n v="2015"/>
    <n v="500080294"/>
    <n v="1"/>
    <x v="0"/>
    <s v="I"/>
    <n v="33"/>
    <n v="33"/>
    <n v="0"/>
    <n v="5"/>
  </r>
  <r>
    <x v="0"/>
    <x v="1"/>
    <s v="WA"/>
    <x v="7"/>
    <n v="2015"/>
    <n v="2015"/>
    <n v="500121294"/>
    <n v="1"/>
    <x v="1"/>
    <s v="I"/>
    <n v="13"/>
    <n v="13"/>
    <n v="0"/>
    <n v="37"/>
  </r>
  <r>
    <x v="0"/>
    <x v="1"/>
    <s v="WA"/>
    <x v="7"/>
    <n v="2015"/>
    <n v="2015"/>
    <n v="375321741"/>
    <n v="1"/>
    <x v="1"/>
    <s v="I"/>
    <n v="32"/>
    <n v="32"/>
    <n v="0"/>
    <n v="113"/>
  </r>
  <r>
    <x v="0"/>
    <x v="0"/>
    <s v="WA"/>
    <x v="7"/>
    <n v="2015"/>
    <n v="2015"/>
    <n v="17761089"/>
    <n v="1"/>
    <x v="0"/>
    <s v="I"/>
    <n v="30"/>
    <n v="30"/>
    <n v="0"/>
    <n v="200"/>
  </r>
  <r>
    <x v="0"/>
    <x v="1"/>
    <s v="WA"/>
    <x v="7"/>
    <n v="2015"/>
    <n v="2015"/>
    <n v="17798765"/>
    <n v="1"/>
    <x v="1"/>
    <s v="I"/>
    <n v="13"/>
    <n v="13"/>
    <n v="0"/>
    <n v="91"/>
  </r>
  <r>
    <x v="0"/>
    <x v="0"/>
    <s v="WA"/>
    <x v="1"/>
    <n v="2009"/>
    <n v="2009"/>
    <n v="19136175"/>
    <n v="1"/>
    <x v="0"/>
    <s v="I"/>
    <n v="5"/>
    <n v="5"/>
    <n v="0"/>
    <n v="430"/>
  </r>
  <r>
    <x v="0"/>
    <x v="1"/>
    <s v="WA"/>
    <x v="0"/>
    <n v="2009"/>
    <n v="2009"/>
    <n v="19273468"/>
    <n v="1"/>
    <x v="1"/>
    <s v="I"/>
    <n v="33"/>
    <n v="33"/>
    <n v="0"/>
    <n v="3"/>
  </r>
  <r>
    <x v="0"/>
    <x v="0"/>
    <s v="WA"/>
    <x v="1"/>
    <n v="2009"/>
    <n v="2009"/>
    <n v="19784548"/>
    <n v="1"/>
    <x v="0"/>
    <s v="I"/>
    <n v="33"/>
    <n v="33"/>
    <n v="0"/>
    <n v="380"/>
  </r>
  <r>
    <x v="0"/>
    <x v="0"/>
    <s v="WA"/>
    <x v="0"/>
    <n v="2009"/>
    <n v="2009"/>
    <n v="19948136"/>
    <n v="1"/>
    <x v="0"/>
    <s v="I"/>
    <n v="0"/>
    <n v="0"/>
    <n v="0"/>
    <n v="740"/>
  </r>
  <r>
    <x v="0"/>
    <x v="0"/>
    <s v="WA"/>
    <x v="1"/>
    <n v="2009"/>
    <n v="2009"/>
    <n v="17033812"/>
    <n v="1"/>
    <x v="0"/>
    <s v="I"/>
    <n v="4"/>
    <n v="4"/>
    <n v="0"/>
    <n v="273"/>
  </r>
  <r>
    <x v="0"/>
    <x v="0"/>
    <s v="WA"/>
    <x v="1"/>
    <n v="2009"/>
    <n v="2009"/>
    <n v="18097528"/>
    <n v="5"/>
    <x v="0"/>
    <s v="I"/>
    <n v="153"/>
    <n v="30.6"/>
    <n v="0"/>
    <n v="260"/>
  </r>
  <r>
    <x v="0"/>
    <x v="0"/>
    <s v="WA"/>
    <x v="1"/>
    <n v="2009"/>
    <n v="2009"/>
    <n v="403228817"/>
    <n v="1"/>
    <x v="0"/>
    <s v="I"/>
    <n v="0"/>
    <n v="0"/>
    <n v="0"/>
    <n v="80"/>
  </r>
  <r>
    <x v="0"/>
    <x v="1"/>
    <s v="WA"/>
    <x v="1"/>
    <n v="2009"/>
    <n v="2009"/>
    <n v="18917994"/>
    <n v="1"/>
    <x v="1"/>
    <s v="I"/>
    <n v="0"/>
    <n v="0"/>
    <n v="0"/>
    <n v="17"/>
  </r>
  <r>
    <x v="1"/>
    <x v="0"/>
    <s v="WA"/>
    <x v="1"/>
    <n v="2009"/>
    <n v="2009"/>
    <n v="17975921"/>
    <n v="1"/>
    <x v="0"/>
    <s v="I"/>
    <n v="17"/>
    <n v="17"/>
    <n v="0"/>
    <n v="100"/>
  </r>
  <r>
    <x v="0"/>
    <x v="0"/>
    <s v="WA"/>
    <x v="1"/>
    <n v="2009"/>
    <n v="2009"/>
    <n v="18269016"/>
    <n v="3"/>
    <x v="0"/>
    <s v="I"/>
    <n v="69"/>
    <n v="23"/>
    <n v="0"/>
    <n v="100"/>
  </r>
  <r>
    <x v="0"/>
    <x v="0"/>
    <s v="WA"/>
    <x v="1"/>
    <n v="2009"/>
    <n v="2009"/>
    <n v="17415235"/>
    <n v="1"/>
    <x v="0"/>
    <s v="I"/>
    <n v="43"/>
    <n v="43"/>
    <n v="0"/>
    <n v="290"/>
  </r>
  <r>
    <x v="0"/>
    <x v="0"/>
    <s v="WA"/>
    <x v="1"/>
    <n v="2009"/>
    <n v="2009"/>
    <n v="17484728"/>
    <n v="3"/>
    <x v="0"/>
    <s v="I"/>
    <n v="71"/>
    <n v="23.666666666666664"/>
    <n v="0"/>
    <n v="1523"/>
  </r>
  <r>
    <x v="0"/>
    <x v="0"/>
    <s v="WA"/>
    <x v="1"/>
    <n v="2009"/>
    <n v="2009"/>
    <n v="500159634"/>
    <n v="3"/>
    <x v="0"/>
    <s v="I"/>
    <n v="70"/>
    <n v="23.333333333333332"/>
    <n v="0"/>
    <n v="782"/>
  </r>
  <r>
    <x v="0"/>
    <x v="0"/>
    <s v="WA"/>
    <x v="1"/>
    <n v="2009"/>
    <n v="2009"/>
    <n v="16336366"/>
    <n v="1"/>
    <x v="0"/>
    <s v="I"/>
    <n v="37"/>
    <n v="37"/>
    <n v="0"/>
    <n v="10"/>
  </r>
  <r>
    <x v="0"/>
    <x v="0"/>
    <s v="WA"/>
    <x v="1"/>
    <n v="2009"/>
    <n v="2009"/>
    <n v="500024221"/>
    <n v="4"/>
    <x v="0"/>
    <s v="I"/>
    <n v="124"/>
    <n v="31"/>
    <n v="0"/>
    <n v="484"/>
  </r>
  <r>
    <x v="1"/>
    <x v="1"/>
    <s v="WA"/>
    <x v="1"/>
    <n v="2009"/>
    <n v="2009"/>
    <n v="16193338"/>
    <n v="2"/>
    <x v="1"/>
    <s v="I"/>
    <n v="62"/>
    <n v="31"/>
    <n v="0"/>
    <n v="2"/>
  </r>
  <r>
    <x v="0"/>
    <x v="0"/>
    <s v="WA"/>
    <x v="1"/>
    <n v="2009"/>
    <n v="2009"/>
    <n v="16878049"/>
    <n v="4"/>
    <x v="0"/>
    <s v="I"/>
    <n v="124"/>
    <n v="31"/>
    <n v="0"/>
    <n v="254"/>
  </r>
  <r>
    <x v="0"/>
    <x v="0"/>
    <s v="WA"/>
    <x v="1"/>
    <n v="2009"/>
    <n v="2009"/>
    <n v="500224827"/>
    <n v="2"/>
    <x v="0"/>
    <s v="I"/>
    <n v="32"/>
    <n v="16"/>
    <n v="0"/>
    <n v="174"/>
  </r>
  <r>
    <x v="0"/>
    <x v="0"/>
    <s v="WA"/>
    <x v="1"/>
    <n v="2009"/>
    <n v="2009"/>
    <n v="15433605"/>
    <n v="1"/>
    <x v="0"/>
    <s v="I"/>
    <n v="34"/>
    <n v="34"/>
    <n v="0"/>
    <n v="810"/>
  </r>
  <r>
    <x v="0"/>
    <x v="0"/>
    <s v="WA"/>
    <x v="1"/>
    <n v="2009"/>
    <n v="2009"/>
    <n v="15139744"/>
    <n v="2"/>
    <x v="0"/>
    <s v="I"/>
    <n v="63"/>
    <n v="31.5"/>
    <n v="0"/>
    <n v="1130"/>
  </r>
  <r>
    <x v="0"/>
    <x v="1"/>
    <s v="WA"/>
    <x v="1"/>
    <n v="2009"/>
    <n v="2009"/>
    <n v="500196145"/>
    <n v="1"/>
    <x v="1"/>
    <s v="I"/>
    <n v="28"/>
    <n v="28"/>
    <n v="0"/>
    <n v="122"/>
  </r>
  <r>
    <x v="0"/>
    <x v="0"/>
    <s v="WA"/>
    <x v="1"/>
    <n v="2009"/>
    <n v="2009"/>
    <n v="19572912"/>
    <n v="1"/>
    <x v="0"/>
    <s v="I"/>
    <n v="1"/>
    <n v="1"/>
    <n v="0"/>
    <n v="110"/>
  </r>
  <r>
    <x v="1"/>
    <x v="0"/>
    <s v="WA"/>
    <x v="1"/>
    <n v="2009"/>
    <n v="2009"/>
    <n v="500109122"/>
    <n v="2"/>
    <x v="0"/>
    <s v="I"/>
    <n v="65"/>
    <n v="32.5"/>
    <n v="0"/>
    <n v="160"/>
  </r>
  <r>
    <x v="0"/>
    <x v="1"/>
    <s v="WA"/>
    <x v="1"/>
    <n v="2009"/>
    <n v="2009"/>
    <n v="15132116"/>
    <n v="3"/>
    <x v="1"/>
    <s v="I"/>
    <n v="93"/>
    <n v="31"/>
    <n v="0"/>
    <n v="338"/>
  </r>
  <r>
    <x v="0"/>
    <x v="0"/>
    <s v="WA"/>
    <x v="1"/>
    <n v="2009"/>
    <n v="2009"/>
    <n v="500118243"/>
    <n v="2"/>
    <x v="0"/>
    <s v="I"/>
    <n v="64"/>
    <n v="32"/>
    <n v="0"/>
    <n v="1029"/>
  </r>
  <r>
    <x v="0"/>
    <x v="1"/>
    <s v="WA"/>
    <x v="1"/>
    <n v="2009"/>
    <n v="2009"/>
    <n v="435801744"/>
    <n v="1"/>
    <x v="1"/>
    <s v="I"/>
    <n v="34"/>
    <n v="34"/>
    <n v="0"/>
    <n v="65"/>
  </r>
  <r>
    <x v="0"/>
    <x v="1"/>
    <s v="WA"/>
    <x v="1"/>
    <n v="2009"/>
    <n v="2009"/>
    <n v="500023777"/>
    <n v="1"/>
    <x v="1"/>
    <s v="I"/>
    <n v="34"/>
    <n v="34"/>
    <n v="0"/>
    <n v="9"/>
  </r>
  <r>
    <x v="1"/>
    <x v="1"/>
    <s v="WA"/>
    <x v="1"/>
    <n v="2009"/>
    <n v="2009"/>
    <n v="14601018"/>
    <n v="2"/>
    <x v="1"/>
    <s v="I"/>
    <n v="62"/>
    <n v="31"/>
    <n v="0"/>
    <n v="2"/>
  </r>
  <r>
    <x v="0"/>
    <x v="0"/>
    <s v="WA"/>
    <x v="1"/>
    <n v="2009"/>
    <n v="2009"/>
    <n v="500018002"/>
    <n v="2"/>
    <x v="0"/>
    <s v="I"/>
    <n v="66"/>
    <n v="33"/>
    <n v="0"/>
    <n v="128"/>
  </r>
  <r>
    <x v="0"/>
    <x v="0"/>
    <s v="WA"/>
    <x v="1"/>
    <n v="2009"/>
    <n v="2009"/>
    <n v="19951455"/>
    <n v="1"/>
    <x v="0"/>
    <s v="I"/>
    <n v="16"/>
    <n v="16"/>
    <n v="0"/>
    <n v="286"/>
  </r>
  <r>
    <x v="0"/>
    <x v="0"/>
    <s v="WA"/>
    <x v="1"/>
    <n v="2009"/>
    <n v="2009"/>
    <n v="500251547"/>
    <n v="2"/>
    <x v="0"/>
    <s v="I"/>
    <n v="58"/>
    <n v="29"/>
    <n v="0"/>
    <n v="372"/>
  </r>
  <r>
    <x v="0"/>
    <x v="1"/>
    <s v="WA"/>
    <x v="1"/>
    <n v="2009"/>
    <n v="2009"/>
    <n v="14037151"/>
    <n v="1"/>
    <x v="1"/>
    <s v="I"/>
    <n v="0"/>
    <n v="0"/>
    <n v="0"/>
    <n v="132"/>
  </r>
  <r>
    <x v="0"/>
    <x v="1"/>
    <s v="WA"/>
    <x v="1"/>
    <n v="2009"/>
    <n v="2009"/>
    <n v="18918045"/>
    <n v="1"/>
    <x v="1"/>
    <s v="I"/>
    <n v="29"/>
    <n v="29"/>
    <n v="0"/>
    <n v="69"/>
  </r>
  <r>
    <x v="0"/>
    <x v="0"/>
    <s v="WA"/>
    <x v="1"/>
    <n v="2009"/>
    <n v="2009"/>
    <n v="17809677"/>
    <n v="1"/>
    <x v="0"/>
    <s v="I"/>
    <n v="0"/>
    <n v="0"/>
    <n v="0"/>
    <n v="20"/>
  </r>
  <r>
    <x v="0"/>
    <x v="0"/>
    <s v="WA"/>
    <x v="1"/>
    <n v="2009"/>
    <n v="2009"/>
    <n v="19932368"/>
    <n v="1"/>
    <x v="0"/>
    <s v="I"/>
    <n v="0"/>
    <n v="0"/>
    <n v="0"/>
    <n v="80"/>
  </r>
  <r>
    <x v="0"/>
    <x v="0"/>
    <s v="WA"/>
    <x v="1"/>
    <n v="2009"/>
    <n v="2009"/>
    <n v="19241135"/>
    <n v="1"/>
    <x v="0"/>
    <s v="I"/>
    <n v="0"/>
    <n v="0"/>
    <n v="0"/>
    <n v="10"/>
  </r>
  <r>
    <x v="0"/>
    <x v="0"/>
    <s v="WA"/>
    <x v="1"/>
    <n v="2009"/>
    <n v="2009"/>
    <n v="19469974"/>
    <n v="2"/>
    <x v="0"/>
    <s v="I"/>
    <n v="43"/>
    <n v="21.5"/>
    <n v="0"/>
    <n v="1800"/>
  </r>
  <r>
    <x v="0"/>
    <x v="1"/>
    <s v="WA"/>
    <x v="1"/>
    <n v="2009"/>
    <n v="2009"/>
    <n v="18931961"/>
    <n v="1"/>
    <x v="1"/>
    <s v="I"/>
    <n v="30"/>
    <n v="30"/>
    <n v="0"/>
    <n v="84"/>
  </r>
  <r>
    <x v="0"/>
    <x v="1"/>
    <s v="WA"/>
    <x v="1"/>
    <n v="2009"/>
    <n v="2009"/>
    <n v="500006016"/>
    <n v="1"/>
    <x v="1"/>
    <s v="I"/>
    <n v="4"/>
    <n v="4"/>
    <n v="0"/>
    <n v="6"/>
  </r>
  <r>
    <x v="0"/>
    <x v="0"/>
    <s v="WA"/>
    <x v="1"/>
    <n v="2009"/>
    <n v="2009"/>
    <n v="16875026"/>
    <n v="1"/>
    <x v="0"/>
    <s v="I"/>
    <n v="23"/>
    <n v="23"/>
    <n v="0"/>
    <n v="10"/>
  </r>
  <r>
    <x v="0"/>
    <x v="0"/>
    <s v="WA"/>
    <x v="1"/>
    <n v="2009"/>
    <n v="2009"/>
    <n v="18097462"/>
    <n v="2"/>
    <x v="0"/>
    <s v="I"/>
    <n v="33"/>
    <n v="16.5"/>
    <n v="0"/>
    <n v="166"/>
  </r>
  <r>
    <x v="0"/>
    <x v="1"/>
    <s v="WA"/>
    <x v="1"/>
    <n v="2009"/>
    <n v="2010"/>
    <n v="390700829"/>
    <n v="4"/>
    <x v="1"/>
    <s v="I"/>
    <n v="92"/>
    <n v="23"/>
    <n v="0"/>
    <n v="47"/>
  </r>
  <r>
    <x v="0"/>
    <x v="1"/>
    <s v="WA"/>
    <x v="1"/>
    <n v="2009"/>
    <n v="2009"/>
    <n v="14070491"/>
    <n v="1"/>
    <x v="1"/>
    <s v="I"/>
    <n v="27"/>
    <n v="27"/>
    <n v="0"/>
    <n v="65"/>
  </r>
  <r>
    <x v="0"/>
    <x v="0"/>
    <s v="WA"/>
    <x v="1"/>
    <n v="2009"/>
    <n v="2009"/>
    <n v="16943457"/>
    <n v="1"/>
    <x v="0"/>
    <s v="I"/>
    <n v="5"/>
    <n v="5"/>
    <n v="0"/>
    <n v="160"/>
  </r>
  <r>
    <x v="0"/>
    <x v="0"/>
    <s v="WA"/>
    <x v="1"/>
    <n v="2009"/>
    <n v="2009"/>
    <n v="18430318"/>
    <n v="1"/>
    <x v="0"/>
    <s v="I"/>
    <n v="23"/>
    <n v="23"/>
    <n v="0"/>
    <n v="120"/>
  </r>
  <r>
    <x v="0"/>
    <x v="0"/>
    <s v="WA"/>
    <x v="1"/>
    <n v="2009"/>
    <n v="2009"/>
    <n v="500058985"/>
    <n v="1"/>
    <x v="0"/>
    <s v="I"/>
    <n v="0"/>
    <n v="0"/>
    <n v="0"/>
    <n v="35"/>
  </r>
  <r>
    <x v="0"/>
    <x v="1"/>
    <s v="WA"/>
    <x v="1"/>
    <n v="2009"/>
    <n v="2009"/>
    <n v="500034853"/>
    <n v="2"/>
    <x v="1"/>
    <s v="I"/>
    <n v="46"/>
    <n v="23"/>
    <n v="0"/>
    <n v="49"/>
  </r>
  <r>
    <x v="0"/>
    <x v="0"/>
    <s v="WA"/>
    <x v="1"/>
    <n v="2009"/>
    <n v="2009"/>
    <n v="17463755"/>
    <n v="1"/>
    <x v="0"/>
    <s v="I"/>
    <n v="28"/>
    <n v="28"/>
    <n v="0"/>
    <n v="1500"/>
  </r>
  <r>
    <x v="0"/>
    <x v="1"/>
    <s v="WA"/>
    <x v="1"/>
    <n v="2009"/>
    <n v="2009"/>
    <n v="500178448"/>
    <n v="1"/>
    <x v="1"/>
    <s v="I"/>
    <n v="3"/>
    <n v="3"/>
    <n v="0"/>
    <n v="11"/>
  </r>
  <r>
    <x v="0"/>
    <x v="0"/>
    <s v="WA"/>
    <x v="1"/>
    <n v="2009"/>
    <n v="2009"/>
    <n v="16084932"/>
    <n v="2"/>
    <x v="0"/>
    <s v="I"/>
    <n v="46"/>
    <n v="23"/>
    <n v="0"/>
    <n v="47"/>
  </r>
  <r>
    <x v="0"/>
    <x v="0"/>
    <s v="WA"/>
    <x v="1"/>
    <n v="2009"/>
    <n v="2009"/>
    <n v="17985360"/>
    <n v="6"/>
    <x v="0"/>
    <s v="I"/>
    <n v="155"/>
    <n v="25.833333333333336"/>
    <n v="0"/>
    <n v="250"/>
  </r>
  <r>
    <x v="0"/>
    <x v="0"/>
    <s v="WA"/>
    <x v="1"/>
    <n v="2009"/>
    <n v="2009"/>
    <n v="17985374"/>
    <n v="2"/>
    <x v="0"/>
    <s v="I"/>
    <n v="35"/>
    <n v="17.5"/>
    <n v="0"/>
    <n v="130"/>
  </r>
  <r>
    <x v="0"/>
    <x v="1"/>
    <s v="WA"/>
    <x v="1"/>
    <n v="2009"/>
    <n v="2009"/>
    <n v="423705653"/>
    <n v="3"/>
    <x v="1"/>
    <s v="I"/>
    <n v="87"/>
    <n v="29"/>
    <n v="0"/>
    <n v="153"/>
  </r>
  <r>
    <x v="0"/>
    <x v="0"/>
    <s v="WA"/>
    <x v="1"/>
    <n v="2009"/>
    <n v="2009"/>
    <n v="16403539"/>
    <n v="1"/>
    <x v="0"/>
    <s v="I"/>
    <n v="0"/>
    <n v="0"/>
    <n v="0"/>
    <n v="2621"/>
  </r>
  <r>
    <x v="1"/>
    <x v="1"/>
    <s v="WA"/>
    <x v="1"/>
    <n v="2009"/>
    <n v="2009"/>
    <n v="406425654"/>
    <n v="1"/>
    <x v="1"/>
    <s v="I"/>
    <n v="34"/>
    <n v="34"/>
    <n v="0"/>
    <n v="18"/>
  </r>
  <r>
    <x v="0"/>
    <x v="0"/>
    <s v="WA"/>
    <x v="1"/>
    <n v="2009"/>
    <n v="2009"/>
    <n v="19307934"/>
    <n v="1"/>
    <x v="0"/>
    <s v="I"/>
    <n v="1"/>
    <n v="1"/>
    <n v="0"/>
    <n v="9187"/>
  </r>
  <r>
    <x v="0"/>
    <x v="0"/>
    <s v="WA"/>
    <x v="1"/>
    <n v="2009"/>
    <n v="2009"/>
    <n v="15139883"/>
    <n v="1"/>
    <x v="0"/>
    <s v="I"/>
    <n v="0"/>
    <n v="0"/>
    <n v="0"/>
    <n v="20"/>
  </r>
  <r>
    <x v="0"/>
    <x v="1"/>
    <s v="WA"/>
    <x v="1"/>
    <n v="2009"/>
    <n v="2009"/>
    <n v="14656931"/>
    <n v="1"/>
    <x v="1"/>
    <s v="I"/>
    <n v="33"/>
    <n v="33"/>
    <n v="0"/>
    <n v="14"/>
  </r>
  <r>
    <x v="0"/>
    <x v="1"/>
    <s v="WA"/>
    <x v="1"/>
    <n v="2009"/>
    <n v="2009"/>
    <n v="500097725"/>
    <n v="1"/>
    <x v="1"/>
    <s v="I"/>
    <n v="13"/>
    <n v="13"/>
    <n v="0"/>
    <n v="92"/>
  </r>
  <r>
    <x v="0"/>
    <x v="1"/>
    <s v="WA"/>
    <x v="1"/>
    <n v="2009"/>
    <n v="2009"/>
    <n v="500083730"/>
    <n v="1"/>
    <x v="1"/>
    <s v="I"/>
    <n v="21"/>
    <n v="21"/>
    <n v="0"/>
    <n v="8"/>
  </r>
  <r>
    <x v="0"/>
    <x v="1"/>
    <s v="WA"/>
    <x v="1"/>
    <n v="2009"/>
    <n v="2009"/>
    <n v="436320341"/>
    <n v="5"/>
    <x v="1"/>
    <s v="I"/>
    <n v="138"/>
    <n v="27.6"/>
    <n v="0"/>
    <n v="21"/>
  </r>
  <r>
    <x v="0"/>
    <x v="0"/>
    <s v="WA"/>
    <x v="1"/>
    <n v="2009"/>
    <n v="2009"/>
    <n v="14185583"/>
    <n v="1"/>
    <x v="0"/>
    <s v="I"/>
    <n v="0"/>
    <n v="0"/>
    <n v="0"/>
    <n v="1673"/>
  </r>
  <r>
    <x v="0"/>
    <x v="0"/>
    <s v="WA"/>
    <x v="1"/>
    <n v="2009"/>
    <n v="2009"/>
    <n v="15174561"/>
    <n v="1"/>
    <x v="0"/>
    <s v="I"/>
    <n v="13"/>
    <n v="13"/>
    <n v="0"/>
    <n v="2"/>
  </r>
  <r>
    <x v="0"/>
    <x v="1"/>
    <s v="WA"/>
    <x v="1"/>
    <n v="2009"/>
    <n v="2009"/>
    <n v="500218854"/>
    <n v="1"/>
    <x v="1"/>
    <s v="I"/>
    <n v="4"/>
    <n v="4"/>
    <n v="0"/>
    <n v="21"/>
  </r>
  <r>
    <x v="0"/>
    <x v="1"/>
    <s v="WA"/>
    <x v="1"/>
    <n v="2009"/>
    <n v="2009"/>
    <n v="500060336"/>
    <n v="1"/>
    <x v="1"/>
    <s v="I"/>
    <n v="4"/>
    <n v="4"/>
    <n v="0"/>
    <n v="1"/>
  </r>
  <r>
    <x v="0"/>
    <x v="0"/>
    <s v="WA"/>
    <x v="1"/>
    <n v="2009"/>
    <n v="2009"/>
    <n v="500066465"/>
    <n v="1"/>
    <x v="0"/>
    <s v="I"/>
    <n v="4"/>
    <n v="4"/>
    <n v="0"/>
    <n v="74"/>
  </r>
  <r>
    <x v="0"/>
    <x v="0"/>
    <s v="WA"/>
    <x v="1"/>
    <n v="2009"/>
    <n v="2009"/>
    <n v="500234473"/>
    <n v="1"/>
    <x v="0"/>
    <s v="I"/>
    <n v="27"/>
    <n v="27"/>
    <n v="0"/>
    <n v="1708"/>
  </r>
  <r>
    <x v="0"/>
    <x v="0"/>
    <s v="WA"/>
    <x v="1"/>
    <n v="2009"/>
    <n v="2009"/>
    <n v="18922606"/>
    <n v="1"/>
    <x v="0"/>
    <s v="I"/>
    <n v="33"/>
    <n v="33"/>
    <n v="0"/>
    <n v="10"/>
  </r>
  <r>
    <x v="0"/>
    <x v="1"/>
    <s v="WA"/>
    <x v="1"/>
    <n v="2009"/>
    <n v="2009"/>
    <n v="19311062"/>
    <n v="1"/>
    <x v="1"/>
    <s v="I"/>
    <n v="0"/>
    <n v="0"/>
    <n v="0"/>
    <n v="122"/>
  </r>
  <r>
    <x v="0"/>
    <x v="0"/>
    <s v="WA"/>
    <x v="1"/>
    <n v="2009"/>
    <n v="2009"/>
    <n v="18947655"/>
    <n v="1"/>
    <x v="0"/>
    <s v="I"/>
    <n v="0"/>
    <n v="0"/>
    <n v="0"/>
    <n v="90"/>
  </r>
  <r>
    <x v="0"/>
    <x v="0"/>
    <s v="WA"/>
    <x v="1"/>
    <n v="2009"/>
    <n v="2009"/>
    <n v="18392213"/>
    <n v="1"/>
    <x v="0"/>
    <s v="I"/>
    <n v="31"/>
    <n v="31"/>
    <n v="0"/>
    <n v="2"/>
  </r>
  <r>
    <x v="0"/>
    <x v="0"/>
    <s v="WA"/>
    <x v="1"/>
    <n v="2009"/>
    <n v="2009"/>
    <n v="500248954"/>
    <n v="1"/>
    <x v="0"/>
    <s v="I"/>
    <n v="0"/>
    <n v="0"/>
    <n v="0"/>
    <n v="43"/>
  </r>
  <r>
    <x v="0"/>
    <x v="0"/>
    <s v="WA"/>
    <x v="1"/>
    <n v="2009"/>
    <n v="2009"/>
    <n v="500203647"/>
    <n v="2"/>
    <x v="0"/>
    <s v="I"/>
    <n v="34"/>
    <n v="17"/>
    <n v="0"/>
    <n v="819"/>
  </r>
  <r>
    <x v="0"/>
    <x v="1"/>
    <s v="WA"/>
    <x v="1"/>
    <n v="2009"/>
    <n v="2009"/>
    <n v="500077597"/>
    <n v="1"/>
    <x v="1"/>
    <s v="I"/>
    <n v="53"/>
    <n v="53"/>
    <n v="0"/>
    <n v="108"/>
  </r>
  <r>
    <x v="0"/>
    <x v="0"/>
    <s v="WA"/>
    <x v="1"/>
    <n v="2009"/>
    <n v="2009"/>
    <n v="18038365"/>
    <n v="1"/>
    <x v="0"/>
    <s v="I"/>
    <n v="0"/>
    <n v="0"/>
    <n v="0"/>
    <n v="140"/>
  </r>
  <r>
    <x v="0"/>
    <x v="0"/>
    <s v="WA"/>
    <x v="1"/>
    <n v="2009"/>
    <n v="2009"/>
    <n v="17679562"/>
    <n v="1"/>
    <x v="0"/>
    <s v="I"/>
    <n v="8"/>
    <n v="8"/>
    <n v="0"/>
    <n v="1"/>
  </r>
  <r>
    <x v="0"/>
    <x v="1"/>
    <s v="WA"/>
    <x v="1"/>
    <n v="2009"/>
    <n v="2009"/>
    <n v="17452881"/>
    <n v="2"/>
    <x v="1"/>
    <s v="I"/>
    <n v="39"/>
    <n v="19.5"/>
    <n v="0"/>
    <n v="85"/>
  </r>
  <r>
    <x v="0"/>
    <x v="0"/>
    <s v="WA"/>
    <x v="1"/>
    <n v="2009"/>
    <n v="2009"/>
    <n v="17840492"/>
    <n v="1"/>
    <x v="0"/>
    <s v="I"/>
    <n v="9"/>
    <n v="9"/>
    <n v="0"/>
    <n v="300"/>
  </r>
  <r>
    <x v="0"/>
    <x v="1"/>
    <s v="WA"/>
    <x v="1"/>
    <n v="2009"/>
    <n v="2009"/>
    <n v="500214591"/>
    <n v="3"/>
    <x v="1"/>
    <s v="I"/>
    <n v="72"/>
    <n v="24"/>
    <n v="0"/>
    <n v="169"/>
  </r>
  <r>
    <x v="0"/>
    <x v="1"/>
    <s v="WA"/>
    <x v="1"/>
    <n v="2009"/>
    <n v="2009"/>
    <n v="15980605"/>
    <n v="4"/>
    <x v="1"/>
    <s v="I"/>
    <n v="101"/>
    <n v="25.25"/>
    <n v="0"/>
    <n v="31"/>
  </r>
  <r>
    <x v="0"/>
    <x v="0"/>
    <s v="WA"/>
    <x v="1"/>
    <n v="2009"/>
    <n v="2009"/>
    <n v="16304595"/>
    <n v="2"/>
    <x v="0"/>
    <s v="I"/>
    <n v="44"/>
    <n v="22"/>
    <n v="0"/>
    <n v="117"/>
  </r>
  <r>
    <x v="1"/>
    <x v="1"/>
    <s v="WA"/>
    <x v="1"/>
    <n v="2009"/>
    <n v="2009"/>
    <n v="16776117"/>
    <n v="1"/>
    <x v="1"/>
    <s v="I"/>
    <n v="18"/>
    <n v="18"/>
    <n v="0"/>
    <n v="64"/>
  </r>
  <r>
    <x v="1"/>
    <x v="0"/>
    <s v="WA"/>
    <x v="1"/>
    <n v="2009"/>
    <n v="2009"/>
    <n v="500211572"/>
    <n v="1"/>
    <x v="0"/>
    <s v="I"/>
    <n v="30"/>
    <n v="30"/>
    <n v="0"/>
    <n v="400"/>
  </r>
  <r>
    <x v="0"/>
    <x v="0"/>
    <s v="WA"/>
    <x v="1"/>
    <n v="2009"/>
    <n v="2009"/>
    <n v="16344169"/>
    <n v="1"/>
    <x v="0"/>
    <s v="I"/>
    <n v="14"/>
    <n v="14"/>
    <n v="0"/>
    <n v="130"/>
  </r>
  <r>
    <x v="0"/>
    <x v="1"/>
    <s v="WA"/>
    <x v="1"/>
    <n v="2009"/>
    <n v="2009"/>
    <n v="400377662"/>
    <n v="5"/>
    <x v="1"/>
    <s v="I"/>
    <n v="134"/>
    <n v="26.8"/>
    <n v="0"/>
    <n v="86"/>
  </r>
  <r>
    <x v="0"/>
    <x v="0"/>
    <s v="WA"/>
    <x v="1"/>
    <n v="2009"/>
    <n v="2009"/>
    <n v="16346415"/>
    <n v="1"/>
    <x v="0"/>
    <s v="I"/>
    <n v="13"/>
    <n v="13"/>
    <n v="0"/>
    <n v="50"/>
  </r>
  <r>
    <x v="0"/>
    <x v="0"/>
    <s v="WA"/>
    <x v="1"/>
    <n v="2009"/>
    <n v="2009"/>
    <n v="16264205"/>
    <n v="2"/>
    <x v="0"/>
    <s v="I"/>
    <n v="33"/>
    <n v="16.5"/>
    <n v="0"/>
    <n v="140"/>
  </r>
  <r>
    <x v="0"/>
    <x v="1"/>
    <s v="WA"/>
    <x v="1"/>
    <n v="2009"/>
    <n v="2009"/>
    <n v="16573722"/>
    <n v="1"/>
    <x v="1"/>
    <s v="I"/>
    <n v="25"/>
    <n v="25"/>
    <n v="0"/>
    <n v="101"/>
  </r>
  <r>
    <x v="0"/>
    <x v="1"/>
    <s v="WA"/>
    <x v="1"/>
    <n v="2009"/>
    <n v="2009"/>
    <n v="500132621"/>
    <n v="1"/>
    <x v="1"/>
    <s v="I"/>
    <n v="30"/>
    <n v="30"/>
    <n v="0"/>
    <n v="24"/>
  </r>
  <r>
    <x v="0"/>
    <x v="1"/>
    <s v="WA"/>
    <x v="1"/>
    <n v="2009"/>
    <n v="2009"/>
    <n v="16026607"/>
    <n v="1"/>
    <x v="1"/>
    <s v="I"/>
    <n v="35"/>
    <n v="35"/>
    <n v="0"/>
    <n v="102"/>
  </r>
  <r>
    <x v="0"/>
    <x v="1"/>
    <s v="WA"/>
    <x v="1"/>
    <n v="2009"/>
    <n v="2009"/>
    <n v="15495102"/>
    <n v="1"/>
    <x v="1"/>
    <s v="I"/>
    <n v="29"/>
    <n v="29"/>
    <n v="0"/>
    <n v="72"/>
  </r>
  <r>
    <x v="0"/>
    <x v="0"/>
    <s v="WA"/>
    <x v="1"/>
    <n v="2009"/>
    <n v="2009"/>
    <n v="15495104"/>
    <n v="1"/>
    <x v="0"/>
    <s v="I"/>
    <n v="29"/>
    <n v="29"/>
    <n v="0"/>
    <n v="410"/>
  </r>
  <r>
    <x v="0"/>
    <x v="0"/>
    <s v="WA"/>
    <x v="1"/>
    <n v="2009"/>
    <n v="2009"/>
    <n v="14812751"/>
    <n v="1"/>
    <x v="0"/>
    <s v="I"/>
    <n v="36"/>
    <n v="36"/>
    <n v="0"/>
    <n v="440"/>
  </r>
  <r>
    <x v="0"/>
    <x v="1"/>
    <s v="WA"/>
    <x v="1"/>
    <n v="2009"/>
    <n v="2009"/>
    <n v="500091344"/>
    <n v="1"/>
    <x v="1"/>
    <s v="I"/>
    <n v="13"/>
    <n v="13"/>
    <n v="0"/>
    <n v="2"/>
  </r>
  <r>
    <x v="0"/>
    <x v="1"/>
    <s v="WA"/>
    <x v="1"/>
    <n v="2009"/>
    <n v="2009"/>
    <n v="435110525"/>
    <n v="1"/>
    <x v="1"/>
    <s v="I"/>
    <n v="23"/>
    <n v="23"/>
    <n v="0"/>
    <n v="61"/>
  </r>
  <r>
    <x v="0"/>
    <x v="0"/>
    <s v="WA"/>
    <x v="1"/>
    <n v="2009"/>
    <n v="2009"/>
    <n v="19955477"/>
    <n v="1"/>
    <x v="0"/>
    <s v="I"/>
    <n v="27"/>
    <n v="27"/>
    <n v="0"/>
    <n v="10"/>
  </r>
  <r>
    <x v="0"/>
    <x v="1"/>
    <s v="WA"/>
    <x v="1"/>
    <n v="2009"/>
    <n v="2009"/>
    <n v="500063333"/>
    <n v="1"/>
    <x v="1"/>
    <s v="I"/>
    <n v="29"/>
    <n v="29"/>
    <n v="0"/>
    <n v="20"/>
  </r>
  <r>
    <x v="0"/>
    <x v="0"/>
    <s v="WA"/>
    <x v="1"/>
    <n v="2009"/>
    <n v="2009"/>
    <n v="500170289"/>
    <n v="1"/>
    <x v="0"/>
    <s v="I"/>
    <n v="0"/>
    <n v="0"/>
    <n v="0"/>
    <n v="366"/>
  </r>
  <r>
    <x v="0"/>
    <x v="0"/>
    <s v="WA"/>
    <x v="1"/>
    <n v="2009"/>
    <n v="2009"/>
    <n v="17375993"/>
    <n v="1"/>
    <x v="0"/>
    <s v="I"/>
    <n v="21"/>
    <n v="21"/>
    <n v="0"/>
    <n v="1400"/>
  </r>
  <r>
    <x v="0"/>
    <x v="0"/>
    <s v="WA"/>
    <x v="1"/>
    <n v="2009"/>
    <n v="2009"/>
    <n v="19326603"/>
    <n v="1"/>
    <x v="0"/>
    <s v="I"/>
    <n v="0"/>
    <n v="0"/>
    <n v="0"/>
    <n v="244"/>
  </r>
  <r>
    <x v="0"/>
    <x v="0"/>
    <s v="WA"/>
    <x v="1"/>
    <n v="2009"/>
    <n v="2009"/>
    <n v="500066615"/>
    <n v="1"/>
    <x v="0"/>
    <s v="I"/>
    <n v="12"/>
    <n v="12"/>
    <n v="0"/>
    <n v="1"/>
  </r>
  <r>
    <x v="0"/>
    <x v="0"/>
    <s v="WA"/>
    <x v="1"/>
    <n v="2009"/>
    <n v="2009"/>
    <n v="500082433"/>
    <n v="1"/>
    <x v="0"/>
    <s v="I"/>
    <n v="11"/>
    <n v="11"/>
    <n v="0"/>
    <n v="1"/>
  </r>
  <r>
    <x v="0"/>
    <x v="0"/>
    <s v="WA"/>
    <x v="1"/>
    <n v="2009"/>
    <n v="2009"/>
    <n v="500235769"/>
    <n v="1"/>
    <x v="0"/>
    <s v="I"/>
    <n v="0"/>
    <n v="0"/>
    <n v="0"/>
    <n v="64"/>
  </r>
  <r>
    <x v="0"/>
    <x v="1"/>
    <s v="WA"/>
    <x v="1"/>
    <n v="2009"/>
    <n v="2009"/>
    <n v="500237195"/>
    <n v="1"/>
    <x v="1"/>
    <s v="I"/>
    <n v="0"/>
    <n v="0"/>
    <n v="0"/>
    <n v="17"/>
  </r>
  <r>
    <x v="0"/>
    <x v="0"/>
    <s v="WA"/>
    <x v="1"/>
    <n v="2009"/>
    <n v="2009"/>
    <n v="18953700"/>
    <n v="1"/>
    <x v="0"/>
    <s v="I"/>
    <n v="0"/>
    <n v="0"/>
    <n v="0"/>
    <n v="30"/>
  </r>
  <r>
    <x v="0"/>
    <x v="1"/>
    <s v="WA"/>
    <x v="1"/>
    <n v="2009"/>
    <n v="2009"/>
    <n v="391910410"/>
    <n v="1"/>
    <x v="1"/>
    <s v="I"/>
    <n v="7"/>
    <n v="7"/>
    <n v="0"/>
    <n v="24"/>
  </r>
  <r>
    <x v="0"/>
    <x v="0"/>
    <s v="WA"/>
    <x v="1"/>
    <n v="2009"/>
    <n v="2009"/>
    <n v="18910627"/>
    <n v="1"/>
    <x v="0"/>
    <s v="I"/>
    <n v="8"/>
    <n v="8"/>
    <n v="0"/>
    <n v="140"/>
  </r>
  <r>
    <x v="0"/>
    <x v="0"/>
    <s v="WA"/>
    <x v="1"/>
    <n v="2009"/>
    <n v="2009"/>
    <n v="18364402"/>
    <n v="1"/>
    <x v="0"/>
    <s v="I"/>
    <n v="7"/>
    <n v="7"/>
    <n v="0"/>
    <n v="160"/>
  </r>
  <r>
    <x v="0"/>
    <x v="1"/>
    <s v="WA"/>
    <x v="1"/>
    <n v="2009"/>
    <n v="2009"/>
    <n v="500202823"/>
    <n v="1"/>
    <x v="1"/>
    <s v="I"/>
    <n v="0"/>
    <n v="0"/>
    <n v="0"/>
    <n v="4"/>
  </r>
  <r>
    <x v="0"/>
    <x v="0"/>
    <s v="WA"/>
    <x v="1"/>
    <n v="2009"/>
    <n v="2009"/>
    <n v="17354078"/>
    <n v="2"/>
    <x v="0"/>
    <s v="I"/>
    <n v="34"/>
    <n v="17"/>
    <n v="0"/>
    <n v="515"/>
  </r>
  <r>
    <x v="0"/>
    <x v="0"/>
    <s v="WA"/>
    <x v="1"/>
    <n v="2009"/>
    <n v="2009"/>
    <n v="15197420"/>
    <n v="1"/>
    <x v="0"/>
    <s v="I"/>
    <n v="1"/>
    <n v="1"/>
    <n v="0"/>
    <n v="10"/>
  </r>
  <r>
    <x v="0"/>
    <x v="0"/>
    <s v="WA"/>
    <x v="1"/>
    <n v="2009"/>
    <n v="2009"/>
    <n v="17179121"/>
    <n v="1"/>
    <x v="0"/>
    <s v="I"/>
    <n v="0"/>
    <n v="0"/>
    <n v="0"/>
    <n v="10"/>
  </r>
  <r>
    <x v="0"/>
    <x v="0"/>
    <s v="WA"/>
    <x v="1"/>
    <n v="2009"/>
    <n v="2009"/>
    <n v="500174646"/>
    <n v="2"/>
    <x v="0"/>
    <s v="I"/>
    <n v="40"/>
    <n v="20"/>
    <n v="0"/>
    <n v="122"/>
  </r>
  <r>
    <x v="0"/>
    <x v="0"/>
    <s v="WA"/>
    <x v="1"/>
    <n v="2009"/>
    <n v="2009"/>
    <n v="17163143"/>
    <n v="2"/>
    <x v="0"/>
    <s v="I"/>
    <n v="47"/>
    <n v="23.5"/>
    <n v="0"/>
    <n v="210"/>
  </r>
  <r>
    <x v="0"/>
    <x v="1"/>
    <s v="WA"/>
    <x v="1"/>
    <n v="2009"/>
    <n v="2009"/>
    <n v="16921127"/>
    <n v="1"/>
    <x v="1"/>
    <s v="I"/>
    <n v="20"/>
    <n v="20"/>
    <n v="0"/>
    <n v="3"/>
  </r>
  <r>
    <x v="0"/>
    <x v="1"/>
    <s v="WA"/>
    <x v="1"/>
    <n v="2009"/>
    <n v="2009"/>
    <n v="352080021"/>
    <n v="1"/>
    <x v="1"/>
    <s v="I"/>
    <n v="0"/>
    <n v="0"/>
    <n v="0"/>
    <n v="2"/>
  </r>
  <r>
    <x v="0"/>
    <x v="1"/>
    <s v="WA"/>
    <x v="1"/>
    <n v="2009"/>
    <n v="2009"/>
    <n v="371692877"/>
    <n v="2"/>
    <x v="1"/>
    <s v="I"/>
    <n v="36"/>
    <n v="18"/>
    <n v="0"/>
    <n v="39"/>
  </r>
  <r>
    <x v="0"/>
    <x v="1"/>
    <s v="WA"/>
    <x v="1"/>
    <n v="2009"/>
    <n v="2009"/>
    <n v="500230645"/>
    <n v="2"/>
    <x v="1"/>
    <s v="I"/>
    <n v="51"/>
    <n v="25.5"/>
    <n v="0"/>
    <n v="72"/>
  </r>
  <r>
    <x v="0"/>
    <x v="0"/>
    <s v="WA"/>
    <x v="1"/>
    <n v="2009"/>
    <n v="2009"/>
    <n v="500040584"/>
    <n v="1"/>
    <x v="0"/>
    <s v="I"/>
    <n v="10"/>
    <n v="10"/>
    <n v="0"/>
    <n v="1091"/>
  </r>
  <r>
    <x v="0"/>
    <x v="1"/>
    <s v="WA"/>
    <x v="1"/>
    <n v="2009"/>
    <n v="2009"/>
    <n v="500023049"/>
    <n v="1"/>
    <x v="1"/>
    <s v="I"/>
    <n v="0"/>
    <n v="0"/>
    <n v="0"/>
    <n v="8"/>
  </r>
  <r>
    <x v="0"/>
    <x v="1"/>
    <s v="WA"/>
    <x v="1"/>
    <n v="2009"/>
    <n v="2009"/>
    <n v="500253608"/>
    <n v="1"/>
    <x v="1"/>
    <s v="I"/>
    <n v="0"/>
    <n v="0"/>
    <n v="0"/>
    <n v="35"/>
  </r>
  <r>
    <x v="0"/>
    <x v="1"/>
    <s v="WA"/>
    <x v="1"/>
    <n v="2009"/>
    <n v="2009"/>
    <n v="500117196"/>
    <n v="3"/>
    <x v="2"/>
    <s v="I"/>
    <n v="60"/>
    <n v="20"/>
    <n v="0"/>
    <n v="9641"/>
  </r>
  <r>
    <x v="1"/>
    <x v="0"/>
    <s v="WA"/>
    <x v="1"/>
    <n v="2009"/>
    <n v="2009"/>
    <n v="19880912"/>
    <n v="2"/>
    <x v="0"/>
    <s v="I"/>
    <n v="63"/>
    <n v="31.5"/>
    <n v="0"/>
    <n v="170"/>
  </r>
  <r>
    <x v="0"/>
    <x v="1"/>
    <s v="WA"/>
    <x v="1"/>
    <n v="2009"/>
    <n v="2009"/>
    <n v="362188839"/>
    <n v="2"/>
    <x v="1"/>
    <s v="I"/>
    <n v="53"/>
    <n v="26.5"/>
    <n v="0"/>
    <n v="22"/>
  </r>
  <r>
    <x v="1"/>
    <x v="0"/>
    <s v="WA"/>
    <x v="1"/>
    <n v="2009"/>
    <n v="2009"/>
    <n v="14356978"/>
    <n v="1"/>
    <x v="0"/>
    <s v="I"/>
    <n v="0"/>
    <n v="0"/>
    <n v="0"/>
    <n v="370"/>
  </r>
  <r>
    <x v="0"/>
    <x v="1"/>
    <s v="WA"/>
    <x v="1"/>
    <n v="2009"/>
    <n v="2009"/>
    <n v="379814489"/>
    <n v="1"/>
    <x v="2"/>
    <s v="I"/>
    <n v="7"/>
    <n v="7"/>
    <n v="0"/>
    <n v="9622"/>
  </r>
  <r>
    <x v="0"/>
    <x v="0"/>
    <s v="WA"/>
    <x v="1"/>
    <n v="2009"/>
    <n v="2009"/>
    <n v="500236642"/>
    <n v="2"/>
    <x v="0"/>
    <s v="I"/>
    <n v="41"/>
    <n v="20.5"/>
    <n v="0"/>
    <n v="82"/>
  </r>
  <r>
    <x v="0"/>
    <x v="1"/>
    <s v="WA"/>
    <x v="1"/>
    <n v="2009"/>
    <n v="2009"/>
    <n v="19646737"/>
    <n v="1"/>
    <x v="1"/>
    <s v="I"/>
    <n v="21"/>
    <n v="21"/>
    <n v="0"/>
    <n v="3"/>
  </r>
  <r>
    <x v="1"/>
    <x v="1"/>
    <s v="WA"/>
    <x v="1"/>
    <n v="2009"/>
    <n v="2009"/>
    <n v="446354205"/>
    <n v="2"/>
    <x v="1"/>
    <s v="I"/>
    <n v="58"/>
    <n v="29"/>
    <n v="0"/>
    <n v="99"/>
  </r>
  <r>
    <x v="0"/>
    <x v="1"/>
    <s v="WA"/>
    <x v="1"/>
    <n v="2009"/>
    <n v="2009"/>
    <n v="339811204"/>
    <n v="1"/>
    <x v="1"/>
    <s v="I"/>
    <n v="44"/>
    <n v="44"/>
    <n v="0"/>
    <n v="15"/>
  </r>
  <r>
    <x v="0"/>
    <x v="0"/>
    <s v="WA"/>
    <x v="1"/>
    <n v="2009"/>
    <n v="2009"/>
    <n v="19868702"/>
    <n v="1"/>
    <x v="0"/>
    <s v="I"/>
    <n v="0"/>
    <n v="0"/>
    <n v="0"/>
    <n v="20"/>
  </r>
  <r>
    <x v="0"/>
    <x v="0"/>
    <s v="WA"/>
    <x v="1"/>
    <n v="2009"/>
    <n v="2009"/>
    <n v="18902425"/>
    <n v="1"/>
    <x v="0"/>
    <s v="I"/>
    <n v="10"/>
    <n v="10"/>
    <n v="0"/>
    <n v="10"/>
  </r>
  <r>
    <x v="0"/>
    <x v="0"/>
    <s v="WA"/>
    <x v="1"/>
    <n v="2009"/>
    <n v="2009"/>
    <n v="18905757"/>
    <n v="1"/>
    <x v="0"/>
    <s v="I"/>
    <n v="31"/>
    <n v="31"/>
    <n v="0"/>
    <n v="90"/>
  </r>
  <r>
    <x v="0"/>
    <x v="0"/>
    <s v="WA"/>
    <x v="1"/>
    <n v="2009"/>
    <n v="2009"/>
    <n v="14416948"/>
    <n v="1"/>
    <x v="0"/>
    <s v="I"/>
    <n v="36"/>
    <n v="36"/>
    <n v="0"/>
    <n v="1040"/>
  </r>
  <r>
    <x v="0"/>
    <x v="0"/>
    <s v="WA"/>
    <x v="1"/>
    <n v="2009"/>
    <n v="2009"/>
    <n v="18987229"/>
    <n v="1"/>
    <x v="0"/>
    <s v="I"/>
    <n v="0"/>
    <n v="0"/>
    <n v="0"/>
    <n v="16"/>
  </r>
  <r>
    <x v="0"/>
    <x v="0"/>
    <s v="WA"/>
    <x v="1"/>
    <n v="2009"/>
    <n v="2009"/>
    <n v="500150926"/>
    <n v="1"/>
    <x v="0"/>
    <s v="I"/>
    <n v="1"/>
    <n v="1"/>
    <n v="0"/>
    <n v="35"/>
  </r>
  <r>
    <x v="0"/>
    <x v="0"/>
    <s v="WA"/>
    <x v="1"/>
    <n v="2009"/>
    <n v="2009"/>
    <n v="500063019"/>
    <n v="1"/>
    <x v="0"/>
    <s v="I"/>
    <n v="0"/>
    <n v="0"/>
    <n v="0"/>
    <n v="42"/>
  </r>
  <r>
    <x v="0"/>
    <x v="1"/>
    <s v="WA"/>
    <x v="1"/>
    <n v="2009"/>
    <n v="2009"/>
    <n v="500185540"/>
    <n v="1"/>
    <x v="1"/>
    <s v="I"/>
    <n v="11"/>
    <n v="11"/>
    <n v="0"/>
    <n v="4"/>
  </r>
  <r>
    <x v="0"/>
    <x v="1"/>
    <s v="WA"/>
    <x v="1"/>
    <n v="2009"/>
    <n v="2009"/>
    <n v="500204227"/>
    <n v="2"/>
    <x v="1"/>
    <s v="I"/>
    <n v="65"/>
    <n v="32.5"/>
    <n v="0"/>
    <n v="26"/>
  </r>
  <r>
    <x v="0"/>
    <x v="1"/>
    <s v="WA"/>
    <x v="1"/>
    <n v="2009"/>
    <n v="2009"/>
    <n v="500156440"/>
    <n v="1"/>
    <x v="1"/>
    <s v="I"/>
    <n v="7"/>
    <n v="7"/>
    <n v="0"/>
    <n v="67"/>
  </r>
  <r>
    <x v="0"/>
    <x v="0"/>
    <s v="WA"/>
    <x v="1"/>
    <n v="2009"/>
    <n v="2009"/>
    <n v="18691704"/>
    <n v="2"/>
    <x v="0"/>
    <s v="I"/>
    <n v="45"/>
    <n v="22.5"/>
    <n v="0"/>
    <n v="60"/>
  </r>
  <r>
    <x v="0"/>
    <x v="0"/>
    <s v="WA"/>
    <x v="1"/>
    <n v="2009"/>
    <n v="2009"/>
    <n v="500252919"/>
    <n v="1"/>
    <x v="0"/>
    <s v="I"/>
    <n v="32"/>
    <n v="32"/>
    <n v="0"/>
    <n v="1"/>
  </r>
  <r>
    <x v="0"/>
    <x v="0"/>
    <s v="WA"/>
    <x v="1"/>
    <n v="2009"/>
    <n v="2009"/>
    <n v="500166179"/>
    <n v="1"/>
    <x v="0"/>
    <s v="I"/>
    <n v="0"/>
    <n v="0"/>
    <n v="0"/>
    <n v="460"/>
  </r>
  <r>
    <x v="0"/>
    <x v="0"/>
    <s v="WA"/>
    <x v="1"/>
    <n v="2009"/>
    <n v="2009"/>
    <n v="17018591"/>
    <n v="2"/>
    <x v="0"/>
    <s v="I"/>
    <n v="60"/>
    <n v="30"/>
    <n v="0"/>
    <n v="300"/>
  </r>
  <r>
    <x v="0"/>
    <x v="1"/>
    <s v="WA"/>
    <x v="1"/>
    <n v="2009"/>
    <n v="2009"/>
    <n v="19554012"/>
    <n v="1"/>
    <x v="2"/>
    <s v="I"/>
    <n v="1"/>
    <n v="1"/>
    <n v="0"/>
    <n v="9688"/>
  </r>
  <r>
    <x v="0"/>
    <x v="1"/>
    <s v="WA"/>
    <x v="1"/>
    <n v="2009"/>
    <n v="2009"/>
    <n v="16520246"/>
    <n v="1"/>
    <x v="1"/>
    <s v="I"/>
    <n v="21"/>
    <n v="21"/>
    <n v="0"/>
    <n v="4"/>
  </r>
  <r>
    <x v="0"/>
    <x v="1"/>
    <s v="WA"/>
    <x v="1"/>
    <n v="2009"/>
    <n v="2009"/>
    <n v="500001914"/>
    <n v="1"/>
    <x v="1"/>
    <s v="I"/>
    <n v="34"/>
    <n v="34"/>
    <n v="0"/>
    <n v="7"/>
  </r>
  <r>
    <x v="0"/>
    <x v="1"/>
    <s v="WA"/>
    <x v="1"/>
    <n v="2009"/>
    <n v="2009"/>
    <n v="500065638"/>
    <n v="2"/>
    <x v="1"/>
    <s v="I"/>
    <n v="59"/>
    <n v="29.5"/>
    <n v="0"/>
    <n v="6"/>
  </r>
  <r>
    <x v="0"/>
    <x v="0"/>
    <s v="WA"/>
    <x v="1"/>
    <n v="2009"/>
    <n v="2009"/>
    <n v="17177866"/>
    <n v="1"/>
    <x v="0"/>
    <s v="I"/>
    <n v="3"/>
    <n v="3"/>
    <n v="0"/>
    <n v="40"/>
  </r>
  <r>
    <x v="0"/>
    <x v="1"/>
    <s v="WA"/>
    <x v="1"/>
    <n v="2009"/>
    <n v="2009"/>
    <n v="16594088"/>
    <n v="1"/>
    <x v="1"/>
    <s v="I"/>
    <n v="28"/>
    <n v="28"/>
    <n v="0"/>
    <n v="9"/>
  </r>
  <r>
    <x v="0"/>
    <x v="0"/>
    <s v="WA"/>
    <x v="1"/>
    <n v="2009"/>
    <n v="2009"/>
    <n v="15938340"/>
    <n v="1"/>
    <x v="0"/>
    <s v="I"/>
    <n v="0"/>
    <n v="0"/>
    <n v="0"/>
    <n v="10"/>
  </r>
  <r>
    <x v="0"/>
    <x v="0"/>
    <s v="WA"/>
    <x v="1"/>
    <n v="2009"/>
    <n v="2009"/>
    <n v="16293095"/>
    <n v="1"/>
    <x v="0"/>
    <s v="I"/>
    <n v="0"/>
    <n v="0"/>
    <n v="0"/>
    <n v="4"/>
  </r>
  <r>
    <x v="0"/>
    <x v="0"/>
    <s v="WA"/>
    <x v="1"/>
    <n v="2009"/>
    <n v="2009"/>
    <n v="16332323"/>
    <n v="3"/>
    <x v="0"/>
    <s v="I"/>
    <n v="65"/>
    <n v="21.666666666666664"/>
    <n v="0"/>
    <n v="160"/>
  </r>
  <r>
    <x v="0"/>
    <x v="0"/>
    <s v="WA"/>
    <x v="1"/>
    <n v="2009"/>
    <n v="2009"/>
    <n v="16011623"/>
    <n v="1"/>
    <x v="0"/>
    <s v="I"/>
    <n v="10"/>
    <n v="10"/>
    <n v="0"/>
    <n v="270"/>
  </r>
  <r>
    <x v="0"/>
    <x v="1"/>
    <s v="WA"/>
    <x v="1"/>
    <n v="2009"/>
    <n v="2009"/>
    <n v="423360106"/>
    <n v="1"/>
    <x v="1"/>
    <s v="I"/>
    <n v="10"/>
    <n v="10"/>
    <n v="0"/>
    <n v="10"/>
  </r>
  <r>
    <x v="0"/>
    <x v="1"/>
    <s v="WA"/>
    <x v="1"/>
    <n v="2009"/>
    <n v="2009"/>
    <n v="16013523"/>
    <n v="3"/>
    <x v="1"/>
    <s v="I"/>
    <n v="93"/>
    <n v="31"/>
    <n v="0"/>
    <n v="19"/>
  </r>
  <r>
    <x v="0"/>
    <x v="1"/>
    <s v="WA"/>
    <x v="1"/>
    <n v="2009"/>
    <n v="2009"/>
    <n v="16636358"/>
    <n v="1"/>
    <x v="1"/>
    <s v="I"/>
    <n v="11"/>
    <n v="11"/>
    <n v="0"/>
    <n v="6"/>
  </r>
  <r>
    <x v="0"/>
    <x v="1"/>
    <s v="WA"/>
    <x v="1"/>
    <n v="2009"/>
    <n v="2009"/>
    <n v="500060194"/>
    <n v="1"/>
    <x v="1"/>
    <s v="I"/>
    <n v="28"/>
    <n v="28"/>
    <n v="0"/>
    <n v="1"/>
  </r>
  <r>
    <x v="0"/>
    <x v="1"/>
    <s v="WA"/>
    <x v="1"/>
    <n v="2009"/>
    <n v="2009"/>
    <n v="15684031"/>
    <n v="6"/>
    <x v="1"/>
    <s v="I"/>
    <n v="157"/>
    <n v="26.166666666666668"/>
    <n v="0"/>
    <n v="35"/>
  </r>
  <r>
    <x v="0"/>
    <x v="1"/>
    <s v="WA"/>
    <x v="1"/>
    <n v="2009"/>
    <n v="2009"/>
    <n v="500226342"/>
    <n v="2"/>
    <x v="1"/>
    <s v="I"/>
    <n v="57"/>
    <n v="28.5"/>
    <n v="0"/>
    <n v="18"/>
  </r>
  <r>
    <x v="0"/>
    <x v="1"/>
    <s v="WA"/>
    <x v="1"/>
    <n v="2009"/>
    <n v="2009"/>
    <n v="446354260"/>
    <n v="1"/>
    <x v="1"/>
    <s v="I"/>
    <n v="30"/>
    <n v="30"/>
    <n v="0"/>
    <n v="9"/>
  </r>
  <r>
    <x v="0"/>
    <x v="0"/>
    <s v="WA"/>
    <x v="1"/>
    <n v="2009"/>
    <n v="2009"/>
    <n v="500160915"/>
    <n v="1"/>
    <x v="0"/>
    <s v="I"/>
    <n v="17"/>
    <n v="17"/>
    <n v="0"/>
    <n v="6"/>
  </r>
  <r>
    <x v="0"/>
    <x v="0"/>
    <s v="WA"/>
    <x v="1"/>
    <n v="2009"/>
    <n v="2009"/>
    <n v="500076301"/>
    <n v="3"/>
    <x v="0"/>
    <s v="I"/>
    <n v="84"/>
    <n v="28"/>
    <n v="0"/>
    <n v="68"/>
  </r>
  <r>
    <x v="0"/>
    <x v="1"/>
    <s v="WA"/>
    <x v="1"/>
    <n v="2009"/>
    <n v="2009"/>
    <n v="500209225"/>
    <n v="1"/>
    <x v="1"/>
    <s v="I"/>
    <n v="21"/>
    <n v="21"/>
    <n v="0"/>
    <n v="9"/>
  </r>
  <r>
    <x v="0"/>
    <x v="0"/>
    <s v="WA"/>
    <x v="1"/>
    <n v="2009"/>
    <n v="2009"/>
    <n v="16121774"/>
    <n v="1"/>
    <x v="0"/>
    <s v="I"/>
    <n v="20"/>
    <n v="20"/>
    <n v="0"/>
    <n v="820"/>
  </r>
  <r>
    <x v="0"/>
    <x v="0"/>
    <s v="WA"/>
    <x v="1"/>
    <n v="2009"/>
    <n v="2009"/>
    <n v="500242325"/>
    <n v="3"/>
    <x v="0"/>
    <s v="I"/>
    <n v="82"/>
    <n v="27.333333333333336"/>
    <n v="0"/>
    <n v="317"/>
  </r>
  <r>
    <x v="0"/>
    <x v="1"/>
    <s v="WA"/>
    <x v="1"/>
    <n v="2009"/>
    <n v="2009"/>
    <n v="406425702"/>
    <n v="5"/>
    <x v="1"/>
    <s v="I"/>
    <n v="153"/>
    <n v="30.6"/>
    <n v="0"/>
    <n v="34"/>
  </r>
  <r>
    <x v="0"/>
    <x v="1"/>
    <s v="WA"/>
    <x v="1"/>
    <n v="2009"/>
    <n v="2009"/>
    <n v="500213662"/>
    <n v="1"/>
    <x v="1"/>
    <s v="I"/>
    <n v="4"/>
    <n v="4"/>
    <n v="0"/>
    <n v="4"/>
  </r>
  <r>
    <x v="0"/>
    <x v="0"/>
    <s v="WA"/>
    <x v="1"/>
    <n v="2009"/>
    <n v="2009"/>
    <n v="500126975"/>
    <n v="1"/>
    <x v="0"/>
    <s v="I"/>
    <n v="4"/>
    <n v="4"/>
    <n v="0"/>
    <n v="80"/>
  </r>
  <r>
    <x v="0"/>
    <x v="0"/>
    <s v="WA"/>
    <x v="1"/>
    <n v="2009"/>
    <n v="2009"/>
    <n v="14685513"/>
    <n v="1"/>
    <x v="0"/>
    <s v="I"/>
    <n v="5"/>
    <n v="5"/>
    <n v="0"/>
    <n v="10"/>
  </r>
  <r>
    <x v="1"/>
    <x v="0"/>
    <s v="WA"/>
    <x v="1"/>
    <n v="2009"/>
    <n v="2010"/>
    <n v="17041273"/>
    <n v="6"/>
    <x v="2"/>
    <s v="I"/>
    <n v="180"/>
    <n v="30"/>
    <n v="0"/>
    <n v="288239"/>
  </r>
  <r>
    <x v="0"/>
    <x v="1"/>
    <s v="WA"/>
    <x v="1"/>
    <n v="2009"/>
    <n v="2009"/>
    <n v="337392001"/>
    <n v="1"/>
    <x v="1"/>
    <s v="I"/>
    <n v="0"/>
    <n v="0"/>
    <n v="0"/>
    <n v="3"/>
  </r>
  <r>
    <x v="0"/>
    <x v="0"/>
    <s v="WA"/>
    <x v="1"/>
    <n v="2009"/>
    <n v="2009"/>
    <n v="19889078"/>
    <n v="1"/>
    <x v="0"/>
    <s v="I"/>
    <n v="0"/>
    <n v="0"/>
    <n v="0"/>
    <n v="240"/>
  </r>
  <r>
    <x v="0"/>
    <x v="0"/>
    <s v="WA"/>
    <x v="1"/>
    <n v="2009"/>
    <n v="2009"/>
    <n v="18901259"/>
    <n v="1"/>
    <x v="0"/>
    <s v="I"/>
    <n v="27"/>
    <n v="27"/>
    <n v="0"/>
    <n v="110"/>
  </r>
  <r>
    <x v="1"/>
    <x v="1"/>
    <s v="WA"/>
    <x v="1"/>
    <n v="2009"/>
    <n v="2009"/>
    <n v="19880890"/>
    <n v="1"/>
    <x v="1"/>
    <s v="I"/>
    <n v="34"/>
    <n v="34"/>
    <n v="0"/>
    <n v="35"/>
  </r>
  <r>
    <x v="0"/>
    <x v="0"/>
    <s v="WA"/>
    <x v="1"/>
    <n v="2009"/>
    <n v="2009"/>
    <n v="500202939"/>
    <n v="2"/>
    <x v="0"/>
    <s v="I"/>
    <n v="60"/>
    <n v="30"/>
    <n v="0"/>
    <n v="277"/>
  </r>
  <r>
    <x v="0"/>
    <x v="0"/>
    <s v="WA"/>
    <x v="1"/>
    <n v="2009"/>
    <n v="2009"/>
    <n v="19589225"/>
    <n v="1"/>
    <x v="0"/>
    <s v="I"/>
    <n v="7"/>
    <n v="7"/>
    <n v="0"/>
    <n v="102"/>
  </r>
  <r>
    <x v="0"/>
    <x v="0"/>
    <s v="WA"/>
    <x v="1"/>
    <n v="2009"/>
    <n v="2009"/>
    <n v="19911904"/>
    <n v="1"/>
    <x v="0"/>
    <s v="I"/>
    <n v="9"/>
    <n v="9"/>
    <n v="0"/>
    <n v="40"/>
  </r>
  <r>
    <x v="0"/>
    <x v="0"/>
    <s v="WA"/>
    <x v="1"/>
    <n v="2009"/>
    <n v="2009"/>
    <n v="19944102"/>
    <n v="1"/>
    <x v="0"/>
    <s v="I"/>
    <n v="1"/>
    <n v="1"/>
    <n v="0"/>
    <n v="10"/>
  </r>
  <r>
    <x v="0"/>
    <x v="1"/>
    <s v="WA"/>
    <x v="1"/>
    <n v="2009"/>
    <n v="2009"/>
    <n v="500192571"/>
    <n v="1"/>
    <x v="1"/>
    <s v="I"/>
    <n v="10"/>
    <n v="10"/>
    <n v="0"/>
    <n v="4"/>
  </r>
  <r>
    <x v="0"/>
    <x v="0"/>
    <s v="WA"/>
    <x v="1"/>
    <n v="2009"/>
    <n v="2009"/>
    <n v="500193036"/>
    <n v="1"/>
    <x v="0"/>
    <s v="I"/>
    <n v="10"/>
    <n v="10"/>
    <n v="0"/>
    <n v="206"/>
  </r>
  <r>
    <x v="0"/>
    <x v="0"/>
    <s v="WA"/>
    <x v="1"/>
    <n v="2009"/>
    <n v="2009"/>
    <n v="19905640"/>
    <n v="1"/>
    <x v="0"/>
    <s v="I"/>
    <n v="1"/>
    <n v="1"/>
    <n v="0"/>
    <n v="10"/>
  </r>
  <r>
    <x v="0"/>
    <x v="0"/>
    <s v="WA"/>
    <x v="1"/>
    <n v="2009"/>
    <n v="2009"/>
    <n v="500065528"/>
    <n v="1"/>
    <x v="0"/>
    <s v="I"/>
    <n v="0"/>
    <n v="0"/>
    <n v="0"/>
    <n v="66"/>
  </r>
  <r>
    <x v="0"/>
    <x v="0"/>
    <s v="WA"/>
    <x v="1"/>
    <n v="2009"/>
    <n v="2009"/>
    <n v="19673436"/>
    <n v="1"/>
    <x v="0"/>
    <s v="I"/>
    <n v="1"/>
    <n v="1"/>
    <n v="0"/>
    <n v="335"/>
  </r>
  <r>
    <x v="0"/>
    <x v="0"/>
    <s v="WA"/>
    <x v="1"/>
    <n v="2009"/>
    <n v="2009"/>
    <n v="18941727"/>
    <n v="1"/>
    <x v="0"/>
    <s v="I"/>
    <n v="0"/>
    <n v="0"/>
    <n v="0"/>
    <n v="140"/>
  </r>
  <r>
    <x v="0"/>
    <x v="0"/>
    <s v="WA"/>
    <x v="1"/>
    <n v="2009"/>
    <n v="2009"/>
    <n v="19402375"/>
    <n v="1"/>
    <x v="0"/>
    <s v="I"/>
    <n v="4"/>
    <n v="4"/>
    <n v="0"/>
    <n v="70"/>
  </r>
  <r>
    <x v="0"/>
    <x v="0"/>
    <s v="WA"/>
    <x v="1"/>
    <n v="2009"/>
    <n v="2009"/>
    <n v="17919034"/>
    <n v="3"/>
    <x v="0"/>
    <s v="I"/>
    <n v="65"/>
    <n v="21.666666666666664"/>
    <n v="0"/>
    <n v="330"/>
  </r>
  <r>
    <x v="0"/>
    <x v="1"/>
    <s v="WA"/>
    <x v="1"/>
    <n v="2009"/>
    <n v="2009"/>
    <n v="434592025"/>
    <n v="1"/>
    <x v="1"/>
    <s v="I"/>
    <n v="35"/>
    <n v="35"/>
    <n v="0"/>
    <n v="7"/>
  </r>
  <r>
    <x v="0"/>
    <x v="0"/>
    <s v="WA"/>
    <x v="1"/>
    <n v="2009"/>
    <n v="2009"/>
    <n v="500028055"/>
    <n v="1"/>
    <x v="0"/>
    <s v="I"/>
    <n v="8"/>
    <n v="8"/>
    <n v="0"/>
    <n v="16"/>
  </r>
  <r>
    <x v="0"/>
    <x v="1"/>
    <s v="WA"/>
    <x v="1"/>
    <n v="2009"/>
    <n v="2009"/>
    <n v="500212350"/>
    <n v="2"/>
    <x v="1"/>
    <s v="I"/>
    <n v="49"/>
    <n v="24.5"/>
    <n v="0"/>
    <n v="14"/>
  </r>
  <r>
    <x v="0"/>
    <x v="1"/>
    <s v="WA"/>
    <x v="1"/>
    <n v="2009"/>
    <n v="2009"/>
    <n v="500066670"/>
    <n v="5"/>
    <x v="1"/>
    <s v="I"/>
    <n v="150"/>
    <n v="30"/>
    <n v="0"/>
    <n v="21"/>
  </r>
  <r>
    <x v="0"/>
    <x v="0"/>
    <s v="WA"/>
    <x v="1"/>
    <n v="2009"/>
    <n v="2009"/>
    <n v="18692001"/>
    <n v="1"/>
    <x v="0"/>
    <s v="I"/>
    <n v="0"/>
    <n v="0"/>
    <n v="0"/>
    <n v="180"/>
  </r>
  <r>
    <x v="0"/>
    <x v="0"/>
    <s v="WA"/>
    <x v="1"/>
    <n v="2009"/>
    <n v="2009"/>
    <n v="19603627"/>
    <n v="1"/>
    <x v="0"/>
    <s v="I"/>
    <n v="0"/>
    <n v="0"/>
    <n v="0"/>
    <n v="120"/>
  </r>
  <r>
    <x v="0"/>
    <x v="1"/>
    <s v="WA"/>
    <x v="1"/>
    <n v="2009"/>
    <n v="2009"/>
    <n v="500008623"/>
    <n v="2"/>
    <x v="1"/>
    <s v="I"/>
    <n v="46"/>
    <n v="23"/>
    <n v="0"/>
    <n v="30"/>
  </r>
  <r>
    <x v="0"/>
    <x v="0"/>
    <s v="WA"/>
    <x v="1"/>
    <n v="2009"/>
    <n v="2009"/>
    <n v="18596386"/>
    <n v="2"/>
    <x v="0"/>
    <s v="I"/>
    <n v="49"/>
    <n v="24.5"/>
    <n v="0"/>
    <n v="510"/>
  </r>
  <r>
    <x v="0"/>
    <x v="0"/>
    <s v="WA"/>
    <x v="1"/>
    <n v="2009"/>
    <n v="2009"/>
    <n v="18638588"/>
    <n v="1"/>
    <x v="0"/>
    <s v="I"/>
    <n v="21"/>
    <n v="21"/>
    <n v="0"/>
    <n v="70"/>
  </r>
  <r>
    <x v="0"/>
    <x v="0"/>
    <s v="WA"/>
    <x v="1"/>
    <n v="2009"/>
    <n v="2009"/>
    <n v="17786558"/>
    <n v="4"/>
    <x v="0"/>
    <s v="I"/>
    <n v="97"/>
    <n v="24.25"/>
    <n v="0"/>
    <n v="313"/>
  </r>
  <r>
    <x v="0"/>
    <x v="0"/>
    <s v="WA"/>
    <x v="1"/>
    <n v="2009"/>
    <n v="2009"/>
    <n v="370656026"/>
    <n v="2"/>
    <x v="0"/>
    <s v="I"/>
    <n v="62"/>
    <n v="31"/>
    <n v="0"/>
    <n v="710"/>
  </r>
  <r>
    <x v="0"/>
    <x v="0"/>
    <s v="WA"/>
    <x v="1"/>
    <n v="2009"/>
    <n v="2009"/>
    <n v="18085054"/>
    <n v="2"/>
    <x v="0"/>
    <s v="I"/>
    <n v="38"/>
    <n v="19"/>
    <n v="0"/>
    <n v="160"/>
  </r>
  <r>
    <x v="0"/>
    <x v="0"/>
    <s v="WA"/>
    <x v="1"/>
    <n v="2009"/>
    <n v="2009"/>
    <n v="18510183"/>
    <n v="1"/>
    <x v="0"/>
    <s v="I"/>
    <n v="6"/>
    <n v="6"/>
    <n v="0"/>
    <n v="70"/>
  </r>
  <r>
    <x v="0"/>
    <x v="1"/>
    <s v="WA"/>
    <x v="1"/>
    <n v="2009"/>
    <n v="2009"/>
    <n v="500219583"/>
    <n v="1"/>
    <x v="1"/>
    <s v="I"/>
    <n v="11"/>
    <n v="11"/>
    <n v="0"/>
    <n v="8"/>
  </r>
  <r>
    <x v="0"/>
    <x v="1"/>
    <s v="WA"/>
    <x v="1"/>
    <n v="2009"/>
    <n v="2009"/>
    <n v="16883385"/>
    <n v="1"/>
    <x v="1"/>
    <s v="I"/>
    <n v="46"/>
    <n v="46"/>
    <n v="0"/>
    <n v="95"/>
  </r>
  <r>
    <x v="0"/>
    <x v="1"/>
    <s v="WA"/>
    <x v="1"/>
    <n v="2009"/>
    <n v="2009"/>
    <n v="16887999"/>
    <n v="5"/>
    <x v="1"/>
    <s v="I"/>
    <n v="139"/>
    <n v="27.8"/>
    <n v="0"/>
    <n v="20"/>
  </r>
  <r>
    <x v="0"/>
    <x v="1"/>
    <s v="WA"/>
    <x v="1"/>
    <n v="2009"/>
    <n v="2009"/>
    <n v="16925512"/>
    <n v="1"/>
    <x v="1"/>
    <s v="I"/>
    <n v="7"/>
    <n v="7"/>
    <n v="0"/>
    <n v="4"/>
  </r>
  <r>
    <x v="0"/>
    <x v="1"/>
    <s v="WA"/>
    <x v="1"/>
    <n v="2009"/>
    <n v="2009"/>
    <n v="16507808"/>
    <n v="4"/>
    <x v="1"/>
    <s v="I"/>
    <n v="97"/>
    <n v="24.25"/>
    <n v="0"/>
    <n v="17"/>
  </r>
  <r>
    <x v="0"/>
    <x v="0"/>
    <s v="WA"/>
    <x v="1"/>
    <n v="2009"/>
    <n v="2009"/>
    <n v="13987556"/>
    <n v="1"/>
    <x v="0"/>
    <s v="I"/>
    <n v="32"/>
    <n v="32"/>
    <n v="0"/>
    <n v="81"/>
  </r>
  <r>
    <x v="0"/>
    <x v="0"/>
    <s v="WA"/>
    <x v="1"/>
    <n v="2009"/>
    <n v="2009"/>
    <n v="16517338"/>
    <n v="1"/>
    <x v="0"/>
    <s v="I"/>
    <n v="0"/>
    <n v="0"/>
    <n v="0"/>
    <n v="5"/>
  </r>
  <r>
    <x v="0"/>
    <x v="1"/>
    <s v="WA"/>
    <x v="1"/>
    <n v="2009"/>
    <n v="2009"/>
    <n v="16640898"/>
    <n v="1"/>
    <x v="1"/>
    <s v="I"/>
    <n v="0"/>
    <n v="0"/>
    <n v="0"/>
    <n v="3"/>
  </r>
  <r>
    <x v="0"/>
    <x v="1"/>
    <s v="WA"/>
    <x v="1"/>
    <n v="2009"/>
    <n v="2009"/>
    <n v="446083337"/>
    <n v="2"/>
    <x v="1"/>
    <s v="I"/>
    <n v="45"/>
    <n v="22.5"/>
    <n v="0"/>
    <n v="11"/>
  </r>
  <r>
    <x v="0"/>
    <x v="1"/>
    <s v="WA"/>
    <x v="1"/>
    <n v="2009"/>
    <n v="2009"/>
    <n v="500102423"/>
    <n v="1"/>
    <x v="1"/>
    <s v="I"/>
    <n v="30"/>
    <n v="30"/>
    <n v="0"/>
    <n v="1"/>
  </r>
  <r>
    <x v="0"/>
    <x v="1"/>
    <s v="WA"/>
    <x v="1"/>
    <n v="2009"/>
    <n v="2009"/>
    <n v="343008043"/>
    <n v="1"/>
    <x v="1"/>
    <s v="I"/>
    <n v="30"/>
    <n v="30"/>
    <n v="0"/>
    <n v="1"/>
  </r>
  <r>
    <x v="0"/>
    <x v="1"/>
    <s v="WA"/>
    <x v="1"/>
    <n v="2009"/>
    <n v="2009"/>
    <n v="500077325"/>
    <n v="1"/>
    <x v="1"/>
    <s v="I"/>
    <n v="13"/>
    <n v="13"/>
    <n v="0"/>
    <n v="12"/>
  </r>
  <r>
    <x v="0"/>
    <x v="0"/>
    <s v="WA"/>
    <x v="1"/>
    <n v="2009"/>
    <n v="2009"/>
    <n v="15286223"/>
    <n v="2"/>
    <x v="0"/>
    <s v="I"/>
    <n v="42"/>
    <n v="21"/>
    <n v="0"/>
    <n v="710"/>
  </r>
  <r>
    <x v="0"/>
    <x v="0"/>
    <s v="WA"/>
    <x v="1"/>
    <n v="2009"/>
    <n v="2009"/>
    <n v="15987417"/>
    <n v="4"/>
    <x v="0"/>
    <s v="I"/>
    <n v="110"/>
    <n v="27.5"/>
    <n v="0"/>
    <n v="770"/>
  </r>
  <r>
    <x v="0"/>
    <x v="0"/>
    <s v="WA"/>
    <x v="1"/>
    <n v="2009"/>
    <n v="2009"/>
    <n v="15752613"/>
    <n v="1"/>
    <x v="0"/>
    <s v="I"/>
    <n v="4"/>
    <n v="4"/>
    <n v="0"/>
    <n v="60"/>
  </r>
  <r>
    <x v="0"/>
    <x v="0"/>
    <s v="WA"/>
    <x v="1"/>
    <n v="2009"/>
    <n v="2009"/>
    <n v="16080291"/>
    <n v="1"/>
    <x v="0"/>
    <s v="I"/>
    <n v="0"/>
    <n v="0"/>
    <n v="0"/>
    <n v="30"/>
  </r>
  <r>
    <x v="0"/>
    <x v="0"/>
    <s v="WA"/>
    <x v="1"/>
    <n v="2009"/>
    <n v="2009"/>
    <n v="15884087"/>
    <n v="1"/>
    <x v="0"/>
    <s v="I"/>
    <n v="20"/>
    <n v="20"/>
    <n v="0"/>
    <n v="40"/>
  </r>
  <r>
    <x v="0"/>
    <x v="1"/>
    <s v="WA"/>
    <x v="1"/>
    <n v="2009"/>
    <n v="2009"/>
    <n v="15386123"/>
    <n v="3"/>
    <x v="1"/>
    <s v="I"/>
    <n v="90"/>
    <n v="30"/>
    <n v="0"/>
    <n v="12"/>
  </r>
  <r>
    <x v="0"/>
    <x v="1"/>
    <s v="WA"/>
    <x v="1"/>
    <n v="2009"/>
    <n v="2009"/>
    <n v="404352077"/>
    <n v="1"/>
    <x v="1"/>
    <s v="I"/>
    <n v="33"/>
    <n v="33"/>
    <n v="0"/>
    <n v="22"/>
  </r>
  <r>
    <x v="0"/>
    <x v="0"/>
    <s v="WA"/>
    <x v="1"/>
    <n v="2009"/>
    <n v="2009"/>
    <n v="500038845"/>
    <n v="1"/>
    <x v="0"/>
    <s v="I"/>
    <n v="28"/>
    <n v="28"/>
    <n v="0"/>
    <n v="64"/>
  </r>
  <r>
    <x v="0"/>
    <x v="1"/>
    <s v="WA"/>
    <x v="1"/>
    <n v="2009"/>
    <n v="2009"/>
    <n v="500075967"/>
    <n v="1"/>
    <x v="1"/>
    <s v="I"/>
    <n v="28"/>
    <n v="28"/>
    <n v="0"/>
    <n v="1"/>
  </r>
  <r>
    <x v="0"/>
    <x v="1"/>
    <s v="WA"/>
    <x v="1"/>
    <n v="2009"/>
    <n v="2009"/>
    <n v="430272069"/>
    <n v="1"/>
    <x v="1"/>
    <s v="I"/>
    <n v="0"/>
    <n v="0"/>
    <n v="0"/>
    <n v="7"/>
  </r>
  <r>
    <x v="0"/>
    <x v="1"/>
    <s v="WA"/>
    <x v="1"/>
    <n v="2009"/>
    <n v="2009"/>
    <n v="18960147"/>
    <n v="2"/>
    <x v="1"/>
    <s v="I"/>
    <n v="47"/>
    <n v="23.5"/>
    <n v="0"/>
    <n v="22"/>
  </r>
  <r>
    <x v="0"/>
    <x v="0"/>
    <s v="WA"/>
    <x v="1"/>
    <n v="2009"/>
    <n v="2009"/>
    <n v="19769729"/>
    <n v="2"/>
    <x v="0"/>
    <s v="I"/>
    <n v="63"/>
    <n v="31.5"/>
    <n v="0"/>
    <n v="140"/>
  </r>
  <r>
    <x v="0"/>
    <x v="1"/>
    <s v="WA"/>
    <x v="1"/>
    <n v="2009"/>
    <n v="2009"/>
    <n v="500110786"/>
    <n v="1"/>
    <x v="1"/>
    <s v="I"/>
    <n v="0"/>
    <n v="0"/>
    <n v="0"/>
    <n v="5"/>
  </r>
  <r>
    <x v="0"/>
    <x v="0"/>
    <s v="WA"/>
    <x v="1"/>
    <n v="2009"/>
    <n v="2009"/>
    <n v="446344947"/>
    <n v="1"/>
    <x v="0"/>
    <s v="I"/>
    <n v="10"/>
    <n v="10"/>
    <n v="0"/>
    <n v="149"/>
  </r>
  <r>
    <x v="0"/>
    <x v="0"/>
    <s v="WA"/>
    <x v="1"/>
    <n v="2009"/>
    <n v="2009"/>
    <n v="500168750"/>
    <n v="1"/>
    <x v="0"/>
    <s v="I"/>
    <n v="22"/>
    <n v="22"/>
    <n v="0"/>
    <n v="210"/>
  </r>
  <r>
    <x v="0"/>
    <x v="1"/>
    <s v="WA"/>
    <x v="1"/>
    <n v="2009"/>
    <n v="2009"/>
    <n v="18731966"/>
    <n v="2"/>
    <x v="1"/>
    <s v="I"/>
    <n v="34"/>
    <n v="17"/>
    <n v="0"/>
    <n v="3"/>
  </r>
  <r>
    <x v="0"/>
    <x v="0"/>
    <s v="WA"/>
    <x v="1"/>
    <n v="2009"/>
    <n v="2009"/>
    <n v="18928508"/>
    <n v="1"/>
    <x v="0"/>
    <s v="I"/>
    <n v="0"/>
    <n v="0"/>
    <n v="0"/>
    <n v="10"/>
  </r>
  <r>
    <x v="0"/>
    <x v="0"/>
    <s v="WA"/>
    <x v="1"/>
    <n v="2009"/>
    <n v="2009"/>
    <n v="18959649"/>
    <n v="1"/>
    <x v="0"/>
    <s v="I"/>
    <n v="0"/>
    <n v="0"/>
    <n v="0"/>
    <n v="10"/>
  </r>
  <r>
    <x v="0"/>
    <x v="0"/>
    <s v="WA"/>
    <x v="1"/>
    <n v="2009"/>
    <n v="2009"/>
    <n v="408585615"/>
    <n v="1"/>
    <x v="0"/>
    <s v="I"/>
    <n v="0"/>
    <n v="0"/>
    <n v="0"/>
    <n v="20"/>
  </r>
  <r>
    <x v="0"/>
    <x v="0"/>
    <s v="WA"/>
    <x v="1"/>
    <n v="2009"/>
    <n v="2009"/>
    <n v="19341598"/>
    <n v="1"/>
    <x v="0"/>
    <s v="I"/>
    <n v="0"/>
    <n v="0"/>
    <n v="0"/>
    <n v="6"/>
  </r>
  <r>
    <x v="0"/>
    <x v="0"/>
    <s v="WA"/>
    <x v="1"/>
    <n v="2009"/>
    <n v="2009"/>
    <n v="19406333"/>
    <n v="1"/>
    <x v="0"/>
    <s v="I"/>
    <n v="7"/>
    <n v="7"/>
    <n v="0"/>
    <n v="10"/>
  </r>
  <r>
    <x v="0"/>
    <x v="1"/>
    <s v="WA"/>
    <x v="1"/>
    <n v="2009"/>
    <n v="2009"/>
    <n v="18856141"/>
    <n v="1"/>
    <x v="1"/>
    <s v="I"/>
    <n v="34"/>
    <n v="34"/>
    <n v="0"/>
    <n v="1"/>
  </r>
  <r>
    <x v="0"/>
    <x v="0"/>
    <s v="WA"/>
    <x v="1"/>
    <n v="2009"/>
    <n v="2009"/>
    <n v="16864983"/>
    <n v="1"/>
    <x v="0"/>
    <s v="I"/>
    <n v="13"/>
    <n v="13"/>
    <n v="0"/>
    <n v="10"/>
  </r>
  <r>
    <x v="0"/>
    <x v="0"/>
    <s v="WA"/>
    <x v="1"/>
    <n v="2009"/>
    <n v="2009"/>
    <n v="18976955"/>
    <n v="4"/>
    <x v="0"/>
    <s v="I"/>
    <n v="119"/>
    <n v="29.75"/>
    <n v="0"/>
    <n v="1860"/>
  </r>
  <r>
    <x v="0"/>
    <x v="0"/>
    <s v="WA"/>
    <x v="1"/>
    <n v="2009"/>
    <n v="2009"/>
    <n v="18303123"/>
    <n v="1"/>
    <x v="0"/>
    <s v="I"/>
    <n v="7"/>
    <n v="7"/>
    <n v="0"/>
    <n v="10"/>
  </r>
  <r>
    <x v="0"/>
    <x v="0"/>
    <s v="WA"/>
    <x v="1"/>
    <n v="2009"/>
    <n v="2009"/>
    <n v="18272221"/>
    <n v="1"/>
    <x v="0"/>
    <s v="I"/>
    <n v="5"/>
    <n v="5"/>
    <n v="0"/>
    <n v="110"/>
  </r>
  <r>
    <x v="0"/>
    <x v="0"/>
    <s v="WA"/>
    <x v="1"/>
    <n v="2009"/>
    <n v="2009"/>
    <n v="500086185"/>
    <n v="1"/>
    <x v="0"/>
    <s v="I"/>
    <n v="0"/>
    <n v="0"/>
    <n v="0"/>
    <n v="57"/>
  </r>
  <r>
    <x v="0"/>
    <x v="0"/>
    <s v="WA"/>
    <x v="1"/>
    <n v="2009"/>
    <n v="2009"/>
    <n v="500094430"/>
    <n v="2"/>
    <x v="0"/>
    <s v="I"/>
    <n v="36"/>
    <n v="18"/>
    <n v="0"/>
    <n v="410"/>
  </r>
  <r>
    <x v="0"/>
    <x v="0"/>
    <s v="WA"/>
    <x v="1"/>
    <n v="2009"/>
    <n v="2009"/>
    <n v="17351146"/>
    <n v="1"/>
    <x v="0"/>
    <s v="I"/>
    <n v="5"/>
    <n v="5"/>
    <n v="0"/>
    <n v="50"/>
  </r>
  <r>
    <x v="0"/>
    <x v="0"/>
    <s v="WA"/>
    <x v="1"/>
    <n v="2009"/>
    <n v="2009"/>
    <n v="14301499"/>
    <n v="1"/>
    <x v="0"/>
    <s v="I"/>
    <n v="31"/>
    <n v="31"/>
    <n v="0"/>
    <n v="10"/>
  </r>
  <r>
    <x v="0"/>
    <x v="1"/>
    <s v="WA"/>
    <x v="1"/>
    <n v="2009"/>
    <n v="2009"/>
    <n v="435283274"/>
    <n v="5"/>
    <x v="1"/>
    <s v="I"/>
    <n v="147"/>
    <n v="29.4"/>
    <n v="0"/>
    <n v="21"/>
  </r>
  <r>
    <x v="0"/>
    <x v="1"/>
    <s v="WA"/>
    <x v="1"/>
    <n v="2009"/>
    <n v="2009"/>
    <n v="403833653"/>
    <n v="1"/>
    <x v="1"/>
    <s v="I"/>
    <n v="0"/>
    <n v="0"/>
    <n v="0"/>
    <n v="5"/>
  </r>
  <r>
    <x v="0"/>
    <x v="1"/>
    <s v="WA"/>
    <x v="1"/>
    <n v="2009"/>
    <n v="2009"/>
    <n v="17163456"/>
    <n v="3"/>
    <x v="1"/>
    <s v="I"/>
    <n v="71"/>
    <n v="23.666666666666664"/>
    <n v="0"/>
    <n v="19"/>
  </r>
  <r>
    <x v="0"/>
    <x v="0"/>
    <s v="WA"/>
    <x v="1"/>
    <n v="2009"/>
    <n v="2009"/>
    <n v="16821000"/>
    <n v="1"/>
    <x v="0"/>
    <s v="I"/>
    <n v="6"/>
    <n v="6"/>
    <n v="0"/>
    <n v="2"/>
  </r>
  <r>
    <x v="0"/>
    <x v="1"/>
    <s v="WA"/>
    <x v="1"/>
    <n v="2009"/>
    <n v="2009"/>
    <n v="500026211"/>
    <n v="1"/>
    <x v="1"/>
    <s v="I"/>
    <n v="9"/>
    <n v="9"/>
    <n v="0"/>
    <n v="4"/>
  </r>
  <r>
    <x v="0"/>
    <x v="1"/>
    <s v="WA"/>
    <x v="1"/>
    <n v="2009"/>
    <n v="2009"/>
    <n v="500116102"/>
    <n v="1"/>
    <x v="1"/>
    <s v="I"/>
    <n v="28"/>
    <n v="28"/>
    <n v="0"/>
    <n v="1"/>
  </r>
  <r>
    <x v="0"/>
    <x v="1"/>
    <s v="WA"/>
    <x v="1"/>
    <n v="2009"/>
    <n v="2009"/>
    <n v="379814486"/>
    <n v="1"/>
    <x v="1"/>
    <s v="I"/>
    <n v="28"/>
    <n v="28"/>
    <n v="0"/>
    <n v="1"/>
  </r>
  <r>
    <x v="0"/>
    <x v="0"/>
    <s v="WA"/>
    <x v="1"/>
    <n v="2009"/>
    <n v="2009"/>
    <n v="15889647"/>
    <n v="3"/>
    <x v="0"/>
    <s v="I"/>
    <n v="90"/>
    <n v="30"/>
    <n v="0"/>
    <n v="18"/>
  </r>
  <r>
    <x v="0"/>
    <x v="0"/>
    <s v="WA"/>
    <x v="1"/>
    <n v="2009"/>
    <n v="2009"/>
    <n v="15961850"/>
    <n v="1"/>
    <x v="0"/>
    <s v="I"/>
    <n v="7"/>
    <n v="7"/>
    <n v="0"/>
    <n v="97"/>
  </r>
  <r>
    <x v="0"/>
    <x v="0"/>
    <s v="WA"/>
    <x v="1"/>
    <n v="2009"/>
    <n v="2009"/>
    <n v="500044409"/>
    <n v="1"/>
    <x v="0"/>
    <s v="I"/>
    <n v="8"/>
    <n v="8"/>
    <n v="0"/>
    <n v="20"/>
  </r>
  <r>
    <x v="0"/>
    <x v="0"/>
    <s v="WA"/>
    <x v="1"/>
    <n v="2009"/>
    <n v="2009"/>
    <n v="500061039"/>
    <n v="1"/>
    <x v="0"/>
    <s v="I"/>
    <n v="25"/>
    <n v="25"/>
    <n v="0"/>
    <n v="770"/>
  </r>
  <r>
    <x v="0"/>
    <x v="0"/>
    <s v="WA"/>
    <x v="1"/>
    <n v="2009"/>
    <n v="2009"/>
    <n v="500204741"/>
    <n v="1"/>
    <x v="0"/>
    <s v="I"/>
    <n v="13"/>
    <n v="13"/>
    <n v="0"/>
    <n v="74"/>
  </r>
  <r>
    <x v="0"/>
    <x v="0"/>
    <s v="WA"/>
    <x v="1"/>
    <n v="2009"/>
    <n v="2009"/>
    <n v="16609556"/>
    <n v="1"/>
    <x v="0"/>
    <s v="I"/>
    <n v="13"/>
    <n v="13"/>
    <n v="0"/>
    <n v="40"/>
  </r>
  <r>
    <x v="0"/>
    <x v="1"/>
    <s v="WA"/>
    <x v="1"/>
    <n v="2009"/>
    <n v="2009"/>
    <n v="15617396"/>
    <n v="6"/>
    <x v="1"/>
    <s v="I"/>
    <n v="180"/>
    <n v="30"/>
    <n v="0"/>
    <n v="26"/>
  </r>
  <r>
    <x v="0"/>
    <x v="1"/>
    <s v="WA"/>
    <x v="1"/>
    <n v="2009"/>
    <n v="2009"/>
    <n v="15982314"/>
    <n v="6"/>
    <x v="1"/>
    <s v="I"/>
    <n v="176"/>
    <n v="29.333333333333336"/>
    <n v="0"/>
    <n v="25"/>
  </r>
  <r>
    <x v="0"/>
    <x v="0"/>
    <s v="WA"/>
    <x v="1"/>
    <n v="2009"/>
    <n v="2009"/>
    <n v="14045711"/>
    <n v="1"/>
    <x v="0"/>
    <s v="I"/>
    <n v="0"/>
    <n v="0"/>
    <n v="0"/>
    <n v="124"/>
  </r>
  <r>
    <x v="0"/>
    <x v="1"/>
    <s v="WA"/>
    <x v="1"/>
    <n v="2009"/>
    <n v="2009"/>
    <n v="500130412"/>
    <n v="1"/>
    <x v="1"/>
    <s v="I"/>
    <n v="15"/>
    <n v="15"/>
    <n v="0"/>
    <n v="1"/>
  </r>
  <r>
    <x v="0"/>
    <x v="0"/>
    <s v="WA"/>
    <x v="1"/>
    <n v="2009"/>
    <n v="2009"/>
    <n v="15183996"/>
    <n v="1"/>
    <x v="0"/>
    <s v="I"/>
    <n v="8"/>
    <n v="8"/>
    <n v="0"/>
    <n v="10"/>
  </r>
  <r>
    <x v="0"/>
    <x v="0"/>
    <s v="WA"/>
    <x v="1"/>
    <n v="2009"/>
    <n v="2009"/>
    <n v="15423971"/>
    <n v="1"/>
    <x v="0"/>
    <s v="I"/>
    <n v="0"/>
    <n v="0"/>
    <n v="0"/>
    <n v="7"/>
  </r>
  <r>
    <x v="0"/>
    <x v="0"/>
    <s v="WA"/>
    <x v="1"/>
    <n v="2009"/>
    <n v="2009"/>
    <n v="15084774"/>
    <n v="1"/>
    <x v="0"/>
    <s v="I"/>
    <n v="28"/>
    <n v="28"/>
    <n v="0"/>
    <n v="80"/>
  </r>
  <r>
    <x v="0"/>
    <x v="1"/>
    <s v="WA"/>
    <x v="1"/>
    <n v="2009"/>
    <n v="2009"/>
    <n v="435715914"/>
    <n v="5"/>
    <x v="1"/>
    <s v="I"/>
    <n v="148"/>
    <n v="29.6"/>
    <n v="0"/>
    <n v="18"/>
  </r>
  <r>
    <x v="0"/>
    <x v="1"/>
    <s v="WA"/>
    <x v="1"/>
    <n v="2009"/>
    <n v="2009"/>
    <n v="500158080"/>
    <n v="1"/>
    <x v="1"/>
    <s v="I"/>
    <n v="18"/>
    <n v="18"/>
    <n v="0"/>
    <n v="10"/>
  </r>
  <r>
    <x v="0"/>
    <x v="0"/>
    <s v="WA"/>
    <x v="1"/>
    <n v="2009"/>
    <n v="2009"/>
    <n v="15490799"/>
    <n v="3"/>
    <x v="0"/>
    <s v="I"/>
    <n v="78"/>
    <n v="26"/>
    <n v="0"/>
    <n v="200"/>
  </r>
  <r>
    <x v="0"/>
    <x v="0"/>
    <s v="WA"/>
    <x v="1"/>
    <n v="2009"/>
    <n v="2009"/>
    <n v="500076127"/>
    <n v="2"/>
    <x v="0"/>
    <s v="I"/>
    <n v="50"/>
    <n v="25"/>
    <n v="0"/>
    <n v="1170"/>
  </r>
  <r>
    <x v="1"/>
    <x v="0"/>
    <s v="WA"/>
    <x v="1"/>
    <n v="2009"/>
    <n v="2009"/>
    <n v="500255701"/>
    <n v="1"/>
    <x v="0"/>
    <s v="I"/>
    <n v="29"/>
    <n v="29"/>
    <n v="0"/>
    <n v="1"/>
  </r>
  <r>
    <x v="1"/>
    <x v="0"/>
    <s v="WA"/>
    <x v="1"/>
    <n v="2009"/>
    <n v="2009"/>
    <n v="500166613"/>
    <n v="1"/>
    <x v="0"/>
    <s v="I"/>
    <n v="23"/>
    <n v="23"/>
    <n v="0"/>
    <n v="1"/>
  </r>
  <r>
    <x v="0"/>
    <x v="1"/>
    <s v="WA"/>
    <x v="1"/>
    <n v="2009"/>
    <n v="2009"/>
    <n v="17327521"/>
    <n v="1"/>
    <x v="1"/>
    <s v="I"/>
    <n v="28"/>
    <n v="28"/>
    <n v="0"/>
    <n v="1"/>
  </r>
  <r>
    <x v="0"/>
    <x v="0"/>
    <s v="WA"/>
    <x v="1"/>
    <n v="2009"/>
    <n v="2009"/>
    <n v="500202120"/>
    <n v="1"/>
    <x v="0"/>
    <s v="I"/>
    <n v="0"/>
    <n v="0"/>
    <n v="0"/>
    <n v="54"/>
  </r>
  <r>
    <x v="0"/>
    <x v="0"/>
    <s v="WA"/>
    <x v="1"/>
    <n v="2009"/>
    <n v="2009"/>
    <n v="14360398"/>
    <n v="1"/>
    <x v="0"/>
    <s v="I"/>
    <n v="32"/>
    <n v="32"/>
    <n v="0"/>
    <n v="10"/>
  </r>
  <r>
    <x v="0"/>
    <x v="0"/>
    <s v="WA"/>
    <x v="1"/>
    <n v="2009"/>
    <n v="2009"/>
    <n v="18707755"/>
    <n v="1"/>
    <x v="0"/>
    <s v="I"/>
    <n v="29"/>
    <n v="29"/>
    <n v="0"/>
    <n v="10"/>
  </r>
  <r>
    <x v="0"/>
    <x v="0"/>
    <s v="WA"/>
    <x v="1"/>
    <n v="2009"/>
    <n v="2009"/>
    <n v="19883423"/>
    <n v="1"/>
    <x v="0"/>
    <s v="I"/>
    <n v="11"/>
    <n v="11"/>
    <n v="0"/>
    <n v="240"/>
  </r>
  <r>
    <x v="0"/>
    <x v="0"/>
    <s v="WA"/>
    <x v="1"/>
    <n v="2009"/>
    <n v="2009"/>
    <n v="19672195"/>
    <n v="1"/>
    <x v="0"/>
    <s v="I"/>
    <n v="30"/>
    <n v="30"/>
    <n v="0"/>
    <n v="10"/>
  </r>
  <r>
    <x v="0"/>
    <x v="0"/>
    <s v="WA"/>
    <x v="1"/>
    <n v="2009"/>
    <n v="2009"/>
    <n v="370483225"/>
    <n v="1"/>
    <x v="0"/>
    <s v="I"/>
    <n v="29"/>
    <n v="29"/>
    <n v="0"/>
    <n v="170"/>
  </r>
  <r>
    <x v="0"/>
    <x v="0"/>
    <s v="WA"/>
    <x v="1"/>
    <n v="2009"/>
    <n v="2009"/>
    <n v="19379012"/>
    <n v="1"/>
    <x v="0"/>
    <s v="I"/>
    <n v="2"/>
    <n v="2"/>
    <n v="0"/>
    <n v="20"/>
  </r>
  <r>
    <x v="0"/>
    <x v="0"/>
    <s v="WA"/>
    <x v="1"/>
    <n v="2009"/>
    <n v="2009"/>
    <n v="500156861"/>
    <n v="1"/>
    <x v="0"/>
    <s v="I"/>
    <n v="16"/>
    <n v="16"/>
    <n v="0"/>
    <n v="324"/>
  </r>
  <r>
    <x v="0"/>
    <x v="0"/>
    <s v="WA"/>
    <x v="1"/>
    <n v="2009"/>
    <n v="2009"/>
    <n v="18813524"/>
    <n v="1"/>
    <x v="0"/>
    <s v="I"/>
    <n v="4"/>
    <n v="4"/>
    <n v="0"/>
    <n v="30"/>
  </r>
  <r>
    <x v="0"/>
    <x v="1"/>
    <s v="WA"/>
    <x v="1"/>
    <n v="2009"/>
    <n v="2009"/>
    <n v="500017461"/>
    <n v="1"/>
    <x v="1"/>
    <s v="I"/>
    <n v="4"/>
    <n v="4"/>
    <n v="0"/>
    <n v="2"/>
  </r>
  <r>
    <x v="0"/>
    <x v="1"/>
    <s v="WA"/>
    <x v="1"/>
    <n v="2009"/>
    <n v="2009"/>
    <n v="340848011"/>
    <n v="1"/>
    <x v="1"/>
    <s v="I"/>
    <n v="29"/>
    <n v="29"/>
    <n v="0"/>
    <n v="1"/>
  </r>
  <r>
    <x v="0"/>
    <x v="0"/>
    <s v="WA"/>
    <x v="1"/>
    <n v="2009"/>
    <n v="2009"/>
    <n v="19785998"/>
    <n v="1"/>
    <x v="0"/>
    <s v="I"/>
    <n v="4"/>
    <n v="4"/>
    <n v="0"/>
    <n v="20"/>
  </r>
  <r>
    <x v="0"/>
    <x v="0"/>
    <s v="WA"/>
    <x v="1"/>
    <n v="2009"/>
    <n v="2009"/>
    <n v="500145939"/>
    <n v="1"/>
    <x v="0"/>
    <s v="I"/>
    <n v="11"/>
    <n v="11"/>
    <n v="0"/>
    <n v="250"/>
  </r>
  <r>
    <x v="0"/>
    <x v="1"/>
    <s v="WA"/>
    <x v="1"/>
    <n v="2009"/>
    <n v="2009"/>
    <n v="19357830"/>
    <n v="1"/>
    <x v="1"/>
    <s v="I"/>
    <n v="9"/>
    <n v="9"/>
    <n v="0"/>
    <n v="28"/>
  </r>
  <r>
    <x v="0"/>
    <x v="0"/>
    <s v="WA"/>
    <x v="1"/>
    <n v="2009"/>
    <n v="2009"/>
    <n v="18959575"/>
    <n v="1"/>
    <x v="0"/>
    <s v="I"/>
    <n v="0"/>
    <n v="0"/>
    <n v="0"/>
    <n v="280"/>
  </r>
  <r>
    <x v="0"/>
    <x v="1"/>
    <s v="WA"/>
    <x v="1"/>
    <n v="2009"/>
    <n v="2009"/>
    <n v="500054790"/>
    <n v="2"/>
    <x v="1"/>
    <s v="I"/>
    <n v="56"/>
    <n v="28"/>
    <n v="0"/>
    <n v="6"/>
  </r>
  <r>
    <x v="0"/>
    <x v="0"/>
    <s v="WA"/>
    <x v="1"/>
    <n v="2009"/>
    <n v="2009"/>
    <n v="17918927"/>
    <n v="1"/>
    <x v="0"/>
    <s v="I"/>
    <n v="5"/>
    <n v="5"/>
    <n v="0"/>
    <n v="60"/>
  </r>
  <r>
    <x v="0"/>
    <x v="0"/>
    <s v="WA"/>
    <x v="1"/>
    <n v="2009"/>
    <n v="2009"/>
    <n v="15156866"/>
    <n v="1"/>
    <x v="0"/>
    <s v="I"/>
    <n v="1"/>
    <n v="1"/>
    <n v="0"/>
    <n v="10"/>
  </r>
  <r>
    <x v="0"/>
    <x v="0"/>
    <s v="WA"/>
    <x v="1"/>
    <n v="2009"/>
    <n v="2009"/>
    <n v="500235925"/>
    <n v="1"/>
    <x v="0"/>
    <s v="I"/>
    <n v="5"/>
    <n v="5"/>
    <n v="0"/>
    <n v="147"/>
  </r>
  <r>
    <x v="0"/>
    <x v="1"/>
    <s v="WA"/>
    <x v="1"/>
    <n v="2009"/>
    <n v="2009"/>
    <n v="442022452"/>
    <n v="1"/>
    <x v="1"/>
    <s v="I"/>
    <n v="29"/>
    <n v="29"/>
    <n v="0"/>
    <n v="1"/>
  </r>
  <r>
    <x v="0"/>
    <x v="0"/>
    <s v="WA"/>
    <x v="1"/>
    <n v="2009"/>
    <n v="2009"/>
    <n v="18089735"/>
    <n v="1"/>
    <x v="0"/>
    <s v="I"/>
    <n v="13"/>
    <n v="13"/>
    <n v="0"/>
    <n v="10"/>
  </r>
  <r>
    <x v="0"/>
    <x v="0"/>
    <s v="WA"/>
    <x v="1"/>
    <n v="2009"/>
    <n v="2009"/>
    <n v="16128437"/>
    <n v="1"/>
    <x v="0"/>
    <s v="I"/>
    <n v="6"/>
    <n v="6"/>
    <n v="0"/>
    <n v="40"/>
  </r>
  <r>
    <x v="0"/>
    <x v="0"/>
    <s v="WA"/>
    <x v="1"/>
    <n v="2009"/>
    <n v="2009"/>
    <n v="17682142"/>
    <n v="3"/>
    <x v="0"/>
    <s v="I"/>
    <n v="65"/>
    <n v="21.666666666666664"/>
    <n v="0"/>
    <n v="577"/>
  </r>
  <r>
    <x v="0"/>
    <x v="0"/>
    <s v="WA"/>
    <x v="1"/>
    <n v="2009"/>
    <n v="2009"/>
    <n v="17802033"/>
    <n v="1"/>
    <x v="0"/>
    <s v="I"/>
    <n v="6"/>
    <n v="6"/>
    <n v="0"/>
    <n v="40"/>
  </r>
  <r>
    <x v="0"/>
    <x v="0"/>
    <s v="WA"/>
    <x v="1"/>
    <n v="2009"/>
    <n v="2009"/>
    <n v="17692104"/>
    <n v="1"/>
    <x v="0"/>
    <s v="I"/>
    <n v="28"/>
    <n v="28"/>
    <n v="0"/>
    <n v="950"/>
  </r>
  <r>
    <x v="0"/>
    <x v="0"/>
    <s v="WA"/>
    <x v="1"/>
    <n v="2009"/>
    <n v="2009"/>
    <n v="380160069"/>
    <n v="1"/>
    <x v="0"/>
    <s v="I"/>
    <n v="4"/>
    <n v="4"/>
    <n v="0"/>
    <n v="100"/>
  </r>
  <r>
    <x v="0"/>
    <x v="0"/>
    <s v="WA"/>
    <x v="1"/>
    <n v="2009"/>
    <n v="2009"/>
    <n v="500256832"/>
    <n v="1"/>
    <x v="0"/>
    <s v="I"/>
    <n v="7"/>
    <n v="7"/>
    <n v="0"/>
    <n v="76"/>
  </r>
  <r>
    <x v="0"/>
    <x v="0"/>
    <s v="WA"/>
    <x v="1"/>
    <n v="2009"/>
    <n v="2009"/>
    <n v="17496758"/>
    <n v="4"/>
    <x v="0"/>
    <s v="I"/>
    <n v="107"/>
    <n v="26.75"/>
    <n v="0"/>
    <n v="596"/>
  </r>
  <r>
    <x v="0"/>
    <x v="1"/>
    <s v="WA"/>
    <x v="1"/>
    <n v="2009"/>
    <n v="2009"/>
    <n v="500101250"/>
    <n v="2"/>
    <x v="1"/>
    <s v="I"/>
    <n v="58"/>
    <n v="29"/>
    <n v="0"/>
    <n v="22"/>
  </r>
  <r>
    <x v="0"/>
    <x v="0"/>
    <s v="WA"/>
    <x v="1"/>
    <n v="2009"/>
    <n v="2009"/>
    <n v="16121662"/>
    <n v="1"/>
    <x v="0"/>
    <s v="I"/>
    <n v="28"/>
    <n v="28"/>
    <n v="0"/>
    <n v="40"/>
  </r>
  <r>
    <x v="0"/>
    <x v="0"/>
    <s v="WA"/>
    <x v="1"/>
    <n v="2009"/>
    <n v="2009"/>
    <n v="500204998"/>
    <n v="1"/>
    <x v="0"/>
    <s v="I"/>
    <n v="14"/>
    <n v="14"/>
    <n v="0"/>
    <n v="58"/>
  </r>
  <r>
    <x v="0"/>
    <x v="0"/>
    <s v="WA"/>
    <x v="1"/>
    <n v="2009"/>
    <n v="2009"/>
    <n v="500040343"/>
    <n v="5"/>
    <x v="0"/>
    <s v="I"/>
    <n v="137"/>
    <n v="27.4"/>
    <n v="0"/>
    <n v="479"/>
  </r>
  <r>
    <x v="0"/>
    <x v="1"/>
    <s v="WA"/>
    <x v="1"/>
    <n v="2009"/>
    <n v="2009"/>
    <n v="500244125"/>
    <n v="1"/>
    <x v="1"/>
    <s v="I"/>
    <n v="30"/>
    <n v="30"/>
    <n v="0"/>
    <n v="1"/>
  </r>
  <r>
    <x v="0"/>
    <x v="0"/>
    <s v="WA"/>
    <x v="1"/>
    <n v="2009"/>
    <n v="2009"/>
    <n v="14049441"/>
    <n v="4"/>
    <x v="0"/>
    <s v="I"/>
    <n v="101"/>
    <n v="25.25"/>
    <n v="0"/>
    <n v="428"/>
  </r>
  <r>
    <x v="0"/>
    <x v="0"/>
    <s v="WA"/>
    <x v="1"/>
    <n v="2009"/>
    <n v="2009"/>
    <n v="15815002"/>
    <n v="1"/>
    <x v="0"/>
    <s v="I"/>
    <n v="0"/>
    <n v="0"/>
    <n v="0"/>
    <n v="7"/>
  </r>
  <r>
    <x v="0"/>
    <x v="0"/>
    <s v="WA"/>
    <x v="1"/>
    <n v="2009"/>
    <n v="2009"/>
    <n v="15864163"/>
    <n v="2"/>
    <x v="0"/>
    <s v="I"/>
    <n v="4"/>
    <n v="2"/>
    <n v="0"/>
    <n v="250"/>
  </r>
  <r>
    <x v="0"/>
    <x v="0"/>
    <s v="WA"/>
    <x v="1"/>
    <n v="2009"/>
    <n v="2009"/>
    <n v="500068445"/>
    <n v="1"/>
    <x v="0"/>
    <s v="I"/>
    <n v="0"/>
    <n v="0"/>
    <n v="0"/>
    <n v="34"/>
  </r>
  <r>
    <x v="0"/>
    <x v="0"/>
    <s v="WA"/>
    <x v="1"/>
    <n v="2009"/>
    <n v="2009"/>
    <n v="14424980"/>
    <n v="1"/>
    <x v="0"/>
    <s v="I"/>
    <n v="25"/>
    <n v="25"/>
    <n v="0"/>
    <n v="63"/>
  </r>
  <r>
    <x v="0"/>
    <x v="0"/>
    <s v="WA"/>
    <x v="1"/>
    <n v="2009"/>
    <n v="2009"/>
    <n v="19905483"/>
    <n v="1"/>
    <x v="0"/>
    <s v="I"/>
    <n v="13"/>
    <n v="13"/>
    <n v="0"/>
    <n v="20"/>
  </r>
  <r>
    <x v="0"/>
    <x v="0"/>
    <s v="WA"/>
    <x v="1"/>
    <n v="2009"/>
    <n v="2009"/>
    <n v="14181744"/>
    <n v="1"/>
    <x v="0"/>
    <s v="I"/>
    <n v="29"/>
    <n v="29"/>
    <n v="0"/>
    <n v="400"/>
  </r>
  <r>
    <x v="0"/>
    <x v="1"/>
    <s v="WA"/>
    <x v="1"/>
    <n v="2009"/>
    <n v="2009"/>
    <n v="415497616"/>
    <n v="1"/>
    <x v="1"/>
    <s v="I"/>
    <n v="30"/>
    <n v="30"/>
    <n v="0"/>
    <n v="5"/>
  </r>
  <r>
    <x v="0"/>
    <x v="0"/>
    <s v="WA"/>
    <x v="1"/>
    <n v="2009"/>
    <n v="2009"/>
    <n v="500156041"/>
    <n v="4"/>
    <x v="0"/>
    <s v="I"/>
    <n v="117"/>
    <n v="29.25"/>
    <n v="0"/>
    <n v="421"/>
  </r>
  <r>
    <x v="0"/>
    <x v="0"/>
    <s v="WA"/>
    <x v="1"/>
    <n v="2009"/>
    <n v="2009"/>
    <n v="408585618"/>
    <n v="1"/>
    <x v="0"/>
    <s v="I"/>
    <n v="0"/>
    <n v="0"/>
    <n v="0"/>
    <n v="10"/>
  </r>
  <r>
    <x v="0"/>
    <x v="0"/>
    <s v="WA"/>
    <x v="1"/>
    <n v="2009"/>
    <n v="2009"/>
    <n v="18712163"/>
    <n v="2"/>
    <x v="0"/>
    <s v="I"/>
    <n v="55"/>
    <n v="27.5"/>
    <n v="0"/>
    <n v="370"/>
  </r>
  <r>
    <x v="0"/>
    <x v="0"/>
    <s v="WA"/>
    <x v="1"/>
    <n v="2009"/>
    <n v="2009"/>
    <n v="403228818"/>
    <n v="1"/>
    <x v="0"/>
    <s v="I"/>
    <n v="25"/>
    <n v="25"/>
    <n v="0"/>
    <n v="60"/>
  </r>
  <r>
    <x v="0"/>
    <x v="0"/>
    <s v="WA"/>
    <x v="1"/>
    <n v="2009"/>
    <n v="2009"/>
    <n v="18986837"/>
    <n v="1"/>
    <x v="0"/>
    <s v="I"/>
    <n v="0"/>
    <n v="0"/>
    <n v="0"/>
    <n v="10"/>
  </r>
  <r>
    <x v="0"/>
    <x v="0"/>
    <s v="WA"/>
    <x v="1"/>
    <n v="2009"/>
    <n v="2009"/>
    <n v="18881861"/>
    <n v="1"/>
    <x v="0"/>
    <s v="I"/>
    <n v="28"/>
    <n v="28"/>
    <n v="0"/>
    <n v="1250"/>
  </r>
  <r>
    <x v="0"/>
    <x v="0"/>
    <s v="WA"/>
    <x v="1"/>
    <n v="2009"/>
    <n v="2009"/>
    <n v="18146047"/>
    <n v="2"/>
    <x v="0"/>
    <s v="I"/>
    <n v="49"/>
    <n v="24.5"/>
    <n v="0"/>
    <n v="150"/>
  </r>
  <r>
    <x v="0"/>
    <x v="0"/>
    <s v="WA"/>
    <x v="1"/>
    <n v="2009"/>
    <n v="2009"/>
    <n v="17771748"/>
    <n v="1"/>
    <x v="0"/>
    <s v="I"/>
    <n v="20"/>
    <n v="20"/>
    <n v="0"/>
    <n v="360"/>
  </r>
  <r>
    <x v="0"/>
    <x v="0"/>
    <s v="WA"/>
    <x v="1"/>
    <n v="2009"/>
    <n v="2009"/>
    <n v="17719081"/>
    <n v="2"/>
    <x v="0"/>
    <s v="I"/>
    <n v="38"/>
    <n v="19"/>
    <n v="0"/>
    <n v="730"/>
  </r>
  <r>
    <x v="0"/>
    <x v="0"/>
    <s v="WA"/>
    <x v="1"/>
    <n v="2009"/>
    <n v="2009"/>
    <n v="17411761"/>
    <n v="2"/>
    <x v="0"/>
    <s v="I"/>
    <n v="61"/>
    <n v="30.5"/>
    <n v="0"/>
    <n v="260"/>
  </r>
  <r>
    <x v="0"/>
    <x v="1"/>
    <s v="WA"/>
    <x v="1"/>
    <n v="2009"/>
    <n v="2009"/>
    <n v="17386097"/>
    <n v="3"/>
    <x v="1"/>
    <s v="I"/>
    <n v="88"/>
    <n v="29.333333333333336"/>
    <n v="0"/>
    <n v="32"/>
  </r>
  <r>
    <x v="0"/>
    <x v="0"/>
    <s v="WA"/>
    <x v="1"/>
    <n v="2009"/>
    <n v="2009"/>
    <n v="14765219"/>
    <n v="3"/>
    <x v="0"/>
    <s v="I"/>
    <n v="77"/>
    <n v="25.666666666666668"/>
    <n v="0"/>
    <n v="780"/>
  </r>
  <r>
    <x v="0"/>
    <x v="0"/>
    <s v="WA"/>
    <x v="1"/>
    <n v="2009"/>
    <n v="2009"/>
    <n v="15330447"/>
    <n v="4"/>
    <x v="0"/>
    <s v="I"/>
    <n v="118"/>
    <n v="29.5"/>
    <n v="0"/>
    <n v="368"/>
  </r>
  <r>
    <x v="0"/>
    <x v="0"/>
    <s v="WA"/>
    <x v="1"/>
    <n v="2009"/>
    <n v="2009"/>
    <n v="16267203"/>
    <n v="1"/>
    <x v="0"/>
    <s v="I"/>
    <n v="11"/>
    <n v="11"/>
    <n v="0"/>
    <n v="351"/>
  </r>
  <r>
    <x v="0"/>
    <x v="1"/>
    <s v="WA"/>
    <x v="1"/>
    <n v="2009"/>
    <n v="2009"/>
    <n v="16877709"/>
    <n v="1"/>
    <x v="1"/>
    <s v="I"/>
    <n v="0"/>
    <n v="0"/>
    <n v="0"/>
    <n v="2"/>
  </r>
  <r>
    <x v="0"/>
    <x v="0"/>
    <s v="WA"/>
    <x v="1"/>
    <n v="2009"/>
    <n v="2009"/>
    <n v="16309352"/>
    <n v="1"/>
    <x v="0"/>
    <s v="I"/>
    <n v="22"/>
    <n v="22"/>
    <n v="0"/>
    <n v="400"/>
  </r>
  <r>
    <x v="0"/>
    <x v="1"/>
    <s v="WA"/>
    <x v="1"/>
    <n v="2009"/>
    <n v="2009"/>
    <n v="343872112"/>
    <n v="1"/>
    <x v="1"/>
    <s v="I"/>
    <n v="32"/>
    <n v="32"/>
    <n v="0"/>
    <n v="13"/>
  </r>
  <r>
    <x v="0"/>
    <x v="0"/>
    <s v="WA"/>
    <x v="1"/>
    <n v="2009"/>
    <n v="2009"/>
    <n v="15981033"/>
    <n v="3"/>
    <x v="0"/>
    <s v="I"/>
    <n v="62"/>
    <n v="20.666666666666664"/>
    <n v="0"/>
    <n v="100"/>
  </r>
  <r>
    <x v="0"/>
    <x v="0"/>
    <s v="WA"/>
    <x v="1"/>
    <n v="2009"/>
    <n v="2009"/>
    <n v="500244792"/>
    <n v="1"/>
    <x v="0"/>
    <s v="I"/>
    <n v="8"/>
    <n v="8"/>
    <n v="0"/>
    <n v="901"/>
  </r>
  <r>
    <x v="0"/>
    <x v="1"/>
    <s v="WA"/>
    <x v="1"/>
    <n v="2009"/>
    <n v="2009"/>
    <n v="500015272"/>
    <n v="1"/>
    <x v="1"/>
    <s v="I"/>
    <n v="0"/>
    <n v="0"/>
    <n v="0"/>
    <n v="6"/>
  </r>
  <r>
    <x v="0"/>
    <x v="0"/>
    <s v="WA"/>
    <x v="1"/>
    <n v="2009"/>
    <n v="2009"/>
    <n v="15460008"/>
    <n v="1"/>
    <x v="0"/>
    <s v="I"/>
    <n v="22"/>
    <n v="22"/>
    <n v="0"/>
    <n v="25"/>
  </r>
  <r>
    <x v="0"/>
    <x v="1"/>
    <s v="WA"/>
    <x v="1"/>
    <n v="2009"/>
    <n v="2009"/>
    <n v="15689543"/>
    <n v="1"/>
    <x v="1"/>
    <s v="I"/>
    <n v="15"/>
    <n v="15"/>
    <n v="0"/>
    <n v="99"/>
  </r>
  <r>
    <x v="0"/>
    <x v="0"/>
    <s v="WA"/>
    <x v="1"/>
    <n v="2009"/>
    <n v="2009"/>
    <n v="15075486"/>
    <n v="1"/>
    <x v="0"/>
    <s v="I"/>
    <n v="0"/>
    <n v="0"/>
    <n v="0"/>
    <n v="170"/>
  </r>
  <r>
    <x v="0"/>
    <x v="1"/>
    <s v="WA"/>
    <x v="1"/>
    <n v="2009"/>
    <n v="2009"/>
    <n v="500220324"/>
    <n v="4"/>
    <x v="1"/>
    <s v="I"/>
    <n v="115"/>
    <n v="28.75"/>
    <n v="0"/>
    <n v="22"/>
  </r>
  <r>
    <x v="0"/>
    <x v="0"/>
    <s v="WA"/>
    <x v="1"/>
    <n v="2009"/>
    <n v="2009"/>
    <n v="17465100"/>
    <n v="4"/>
    <x v="0"/>
    <s v="I"/>
    <n v="117"/>
    <n v="29.25"/>
    <n v="0"/>
    <n v="1206"/>
  </r>
  <r>
    <x v="0"/>
    <x v="0"/>
    <s v="WA"/>
    <x v="1"/>
    <n v="2009"/>
    <n v="2009"/>
    <n v="500006735"/>
    <n v="2"/>
    <x v="0"/>
    <s v="I"/>
    <n v="34"/>
    <n v="17"/>
    <n v="0"/>
    <n v="772"/>
  </r>
  <r>
    <x v="0"/>
    <x v="0"/>
    <s v="WA"/>
    <x v="1"/>
    <n v="2009"/>
    <n v="2009"/>
    <n v="19881961"/>
    <n v="1"/>
    <x v="0"/>
    <s v="I"/>
    <n v="12"/>
    <n v="12"/>
    <n v="0"/>
    <n v="10"/>
  </r>
  <r>
    <x v="0"/>
    <x v="0"/>
    <s v="WA"/>
    <x v="1"/>
    <n v="2009"/>
    <n v="2009"/>
    <n v="500240820"/>
    <n v="1"/>
    <x v="0"/>
    <s v="I"/>
    <n v="12"/>
    <n v="12"/>
    <n v="0"/>
    <n v="28"/>
  </r>
  <r>
    <x v="0"/>
    <x v="0"/>
    <s v="WA"/>
    <x v="1"/>
    <n v="2009"/>
    <n v="2009"/>
    <n v="18032167"/>
    <n v="1"/>
    <x v="0"/>
    <s v="I"/>
    <n v="32"/>
    <n v="32"/>
    <n v="0"/>
    <n v="240"/>
  </r>
  <r>
    <x v="0"/>
    <x v="1"/>
    <s v="WA"/>
    <x v="1"/>
    <n v="2009"/>
    <n v="2009"/>
    <n v="16459307"/>
    <n v="3"/>
    <x v="1"/>
    <s v="I"/>
    <n v="70"/>
    <n v="23.333333333333332"/>
    <n v="0"/>
    <n v="13"/>
  </r>
  <r>
    <x v="0"/>
    <x v="0"/>
    <s v="WA"/>
    <x v="1"/>
    <n v="2009"/>
    <n v="2009"/>
    <n v="500193025"/>
    <n v="1"/>
    <x v="0"/>
    <s v="I"/>
    <n v="0"/>
    <n v="0"/>
    <n v="0"/>
    <n v="5"/>
  </r>
  <r>
    <x v="0"/>
    <x v="1"/>
    <s v="WA"/>
    <x v="1"/>
    <n v="2009"/>
    <n v="2009"/>
    <n v="18614490"/>
    <n v="1"/>
    <x v="1"/>
    <s v="I"/>
    <n v="0"/>
    <n v="0"/>
    <n v="0"/>
    <n v="2"/>
  </r>
  <r>
    <x v="0"/>
    <x v="0"/>
    <s v="WA"/>
    <x v="1"/>
    <n v="2009"/>
    <n v="2009"/>
    <n v="500239156"/>
    <n v="1"/>
    <x v="0"/>
    <s v="I"/>
    <n v="0"/>
    <n v="0"/>
    <n v="0"/>
    <n v="2"/>
  </r>
  <r>
    <x v="0"/>
    <x v="0"/>
    <s v="WA"/>
    <x v="1"/>
    <n v="2009"/>
    <n v="2009"/>
    <n v="17758441"/>
    <n v="1"/>
    <x v="0"/>
    <s v="I"/>
    <n v="0"/>
    <n v="0"/>
    <n v="0"/>
    <n v="60"/>
  </r>
  <r>
    <x v="0"/>
    <x v="1"/>
    <s v="WA"/>
    <x v="1"/>
    <n v="2009"/>
    <n v="2009"/>
    <n v="500212778"/>
    <n v="1"/>
    <x v="1"/>
    <s v="I"/>
    <n v="2"/>
    <n v="2"/>
    <n v="0"/>
    <n v="1"/>
  </r>
  <r>
    <x v="0"/>
    <x v="0"/>
    <s v="WA"/>
    <x v="1"/>
    <n v="2009"/>
    <n v="2009"/>
    <n v="17104550"/>
    <n v="1"/>
    <x v="0"/>
    <s v="I"/>
    <n v="0"/>
    <n v="0"/>
    <n v="0"/>
    <n v="9"/>
  </r>
  <r>
    <x v="0"/>
    <x v="0"/>
    <s v="WA"/>
    <x v="1"/>
    <n v="2009"/>
    <n v="2009"/>
    <n v="500029462"/>
    <n v="1"/>
    <x v="0"/>
    <s v="I"/>
    <n v="0"/>
    <n v="0"/>
    <n v="0"/>
    <n v="560"/>
  </r>
  <r>
    <x v="0"/>
    <x v="0"/>
    <s v="WA"/>
    <x v="1"/>
    <n v="2009"/>
    <n v="2009"/>
    <n v="500051891"/>
    <n v="1"/>
    <x v="0"/>
    <s v="I"/>
    <n v="0"/>
    <n v="0"/>
    <n v="0"/>
    <n v="10"/>
  </r>
  <r>
    <x v="0"/>
    <x v="0"/>
    <s v="WA"/>
    <x v="1"/>
    <n v="2009"/>
    <n v="2009"/>
    <n v="19300333"/>
    <n v="1"/>
    <x v="0"/>
    <s v="I"/>
    <n v="18"/>
    <n v="18"/>
    <n v="0"/>
    <n v="266"/>
  </r>
  <r>
    <x v="0"/>
    <x v="0"/>
    <s v="WA"/>
    <x v="1"/>
    <n v="2009"/>
    <n v="2009"/>
    <n v="15649051"/>
    <n v="1"/>
    <x v="0"/>
    <s v="I"/>
    <n v="12"/>
    <n v="12"/>
    <n v="0"/>
    <n v="330"/>
  </r>
  <r>
    <x v="0"/>
    <x v="0"/>
    <s v="WA"/>
    <x v="1"/>
    <n v="2009"/>
    <n v="2009"/>
    <n v="15970161"/>
    <n v="1"/>
    <x v="0"/>
    <s v="I"/>
    <n v="5"/>
    <n v="5"/>
    <n v="0"/>
    <n v="232"/>
  </r>
  <r>
    <x v="0"/>
    <x v="1"/>
    <s v="WA"/>
    <x v="1"/>
    <n v="2009"/>
    <n v="2009"/>
    <n v="435974504"/>
    <n v="1"/>
    <x v="1"/>
    <s v="I"/>
    <n v="11"/>
    <n v="11"/>
    <n v="0"/>
    <n v="5"/>
  </r>
  <r>
    <x v="0"/>
    <x v="0"/>
    <s v="WA"/>
    <x v="1"/>
    <n v="2009"/>
    <n v="2009"/>
    <n v="424483232"/>
    <n v="1"/>
    <x v="0"/>
    <s v="I"/>
    <n v="0"/>
    <n v="0"/>
    <n v="0"/>
    <n v="2"/>
  </r>
  <r>
    <x v="0"/>
    <x v="0"/>
    <s v="WA"/>
    <x v="1"/>
    <n v="2009"/>
    <n v="2009"/>
    <n v="14844570"/>
    <n v="1"/>
    <x v="0"/>
    <s v="I"/>
    <n v="28"/>
    <n v="28"/>
    <n v="0"/>
    <n v="430"/>
  </r>
  <r>
    <x v="0"/>
    <x v="0"/>
    <s v="WA"/>
    <x v="1"/>
    <n v="2009"/>
    <n v="2009"/>
    <n v="500238813"/>
    <n v="3"/>
    <x v="0"/>
    <s v="I"/>
    <n v="87"/>
    <n v="29"/>
    <n v="0"/>
    <n v="326"/>
  </r>
  <r>
    <x v="0"/>
    <x v="0"/>
    <s v="WA"/>
    <x v="1"/>
    <n v="2009"/>
    <n v="2009"/>
    <n v="15685054"/>
    <n v="1"/>
    <x v="0"/>
    <s v="I"/>
    <n v="0"/>
    <n v="0"/>
    <n v="0"/>
    <n v="20"/>
  </r>
  <r>
    <x v="0"/>
    <x v="1"/>
    <s v="WA"/>
    <x v="1"/>
    <n v="2009"/>
    <n v="2009"/>
    <n v="500043659"/>
    <n v="1"/>
    <x v="1"/>
    <s v="I"/>
    <n v="14"/>
    <n v="14"/>
    <n v="0"/>
    <n v="12"/>
  </r>
  <r>
    <x v="0"/>
    <x v="0"/>
    <s v="WA"/>
    <x v="1"/>
    <n v="2009"/>
    <n v="2009"/>
    <n v="15498746"/>
    <n v="1"/>
    <x v="0"/>
    <s v="I"/>
    <n v="7"/>
    <n v="7"/>
    <n v="0"/>
    <n v="40"/>
  </r>
  <r>
    <x v="0"/>
    <x v="0"/>
    <s v="WA"/>
    <x v="1"/>
    <n v="2009"/>
    <n v="2009"/>
    <n v="15391624"/>
    <n v="1"/>
    <x v="0"/>
    <s v="I"/>
    <n v="7"/>
    <n v="7"/>
    <n v="0"/>
    <n v="76"/>
  </r>
  <r>
    <x v="0"/>
    <x v="0"/>
    <s v="WA"/>
    <x v="1"/>
    <n v="2009"/>
    <n v="2009"/>
    <n v="18390826"/>
    <n v="1"/>
    <x v="0"/>
    <s v="I"/>
    <n v="20"/>
    <n v="20"/>
    <n v="0"/>
    <n v="10"/>
  </r>
  <r>
    <x v="0"/>
    <x v="0"/>
    <s v="WA"/>
    <x v="1"/>
    <n v="2009"/>
    <n v="2009"/>
    <n v="16862988"/>
    <n v="1"/>
    <x v="0"/>
    <s v="I"/>
    <n v="23"/>
    <n v="23"/>
    <n v="0"/>
    <n v="500"/>
  </r>
  <r>
    <x v="0"/>
    <x v="1"/>
    <s v="WA"/>
    <x v="1"/>
    <n v="2009"/>
    <n v="2009"/>
    <n v="404006451"/>
    <n v="2"/>
    <x v="1"/>
    <s v="I"/>
    <n v="46"/>
    <n v="23"/>
    <n v="0"/>
    <n v="44"/>
  </r>
  <r>
    <x v="0"/>
    <x v="0"/>
    <s v="WA"/>
    <x v="1"/>
    <n v="2009"/>
    <n v="2009"/>
    <n v="15738301"/>
    <n v="1"/>
    <x v="0"/>
    <s v="I"/>
    <n v="0"/>
    <n v="0"/>
    <n v="0"/>
    <n v="260"/>
  </r>
  <r>
    <x v="0"/>
    <x v="1"/>
    <s v="WA"/>
    <x v="1"/>
    <n v="2009"/>
    <n v="2009"/>
    <n v="14862086"/>
    <n v="1"/>
    <x v="1"/>
    <s v="I"/>
    <n v="25"/>
    <n v="25"/>
    <n v="0"/>
    <n v="11"/>
  </r>
  <r>
    <x v="0"/>
    <x v="0"/>
    <s v="WA"/>
    <x v="1"/>
    <n v="2009"/>
    <n v="2009"/>
    <n v="14911536"/>
    <n v="2"/>
    <x v="0"/>
    <s v="I"/>
    <n v="38"/>
    <n v="19"/>
    <n v="0"/>
    <n v="281"/>
  </r>
  <r>
    <x v="0"/>
    <x v="0"/>
    <s v="WA"/>
    <x v="1"/>
    <n v="2009"/>
    <n v="2009"/>
    <n v="17719081"/>
    <n v="1"/>
    <x v="0"/>
    <s v="I"/>
    <n v="20"/>
    <n v="20"/>
    <n v="0"/>
    <n v="960"/>
  </r>
  <r>
    <x v="0"/>
    <x v="0"/>
    <s v="WA"/>
    <x v="1"/>
    <n v="2009"/>
    <n v="2009"/>
    <n v="19536552"/>
    <n v="3"/>
    <x v="0"/>
    <s v="I"/>
    <n v="89"/>
    <n v="29.666666666666668"/>
    <n v="0"/>
    <n v="130"/>
  </r>
  <r>
    <x v="0"/>
    <x v="0"/>
    <s v="WA"/>
    <x v="1"/>
    <n v="2009"/>
    <n v="2009"/>
    <n v="14330672"/>
    <n v="1"/>
    <x v="0"/>
    <s v="I"/>
    <n v="9"/>
    <n v="9"/>
    <n v="0"/>
    <n v="10"/>
  </r>
  <r>
    <x v="0"/>
    <x v="1"/>
    <s v="WA"/>
    <x v="1"/>
    <n v="2009"/>
    <n v="2009"/>
    <n v="500115983"/>
    <n v="3"/>
    <x v="1"/>
    <s v="I"/>
    <n v="76"/>
    <n v="25.333333333333336"/>
    <n v="0"/>
    <n v="23"/>
  </r>
  <r>
    <x v="1"/>
    <x v="0"/>
    <s v="WA"/>
    <x v="1"/>
    <n v="2009"/>
    <n v="2009"/>
    <n v="500117808"/>
    <n v="3"/>
    <x v="0"/>
    <s v="I"/>
    <n v="81"/>
    <n v="27"/>
    <n v="0"/>
    <n v="7"/>
  </r>
  <r>
    <x v="0"/>
    <x v="1"/>
    <s v="WA"/>
    <x v="1"/>
    <n v="2009"/>
    <n v="2009"/>
    <n v="18927605"/>
    <n v="1"/>
    <x v="1"/>
    <s v="I"/>
    <n v="13"/>
    <n v="13"/>
    <n v="0"/>
    <n v="15"/>
  </r>
  <r>
    <x v="0"/>
    <x v="1"/>
    <s v="WA"/>
    <x v="1"/>
    <n v="2009"/>
    <n v="2009"/>
    <n v="19120548"/>
    <n v="2"/>
    <x v="1"/>
    <s v="I"/>
    <n v="31"/>
    <n v="15.5"/>
    <n v="0"/>
    <n v="88"/>
  </r>
  <r>
    <x v="0"/>
    <x v="0"/>
    <s v="WA"/>
    <x v="1"/>
    <n v="2009"/>
    <n v="2009"/>
    <n v="19019317"/>
    <n v="1"/>
    <x v="0"/>
    <s v="I"/>
    <n v="0"/>
    <n v="0"/>
    <n v="0"/>
    <n v="2"/>
  </r>
  <r>
    <x v="0"/>
    <x v="0"/>
    <s v="WA"/>
    <x v="1"/>
    <n v="2009"/>
    <n v="2009"/>
    <n v="19606315"/>
    <n v="2"/>
    <x v="0"/>
    <s v="I"/>
    <n v="54"/>
    <n v="27"/>
    <n v="0"/>
    <n v="2201"/>
  </r>
  <r>
    <x v="0"/>
    <x v="0"/>
    <s v="WA"/>
    <x v="1"/>
    <n v="2009"/>
    <n v="2009"/>
    <n v="18388820"/>
    <n v="1"/>
    <x v="0"/>
    <s v="I"/>
    <n v="4"/>
    <n v="4"/>
    <n v="0"/>
    <n v="129"/>
  </r>
  <r>
    <x v="0"/>
    <x v="0"/>
    <s v="WA"/>
    <x v="1"/>
    <n v="2009"/>
    <n v="2009"/>
    <n v="18384136"/>
    <n v="1"/>
    <x v="0"/>
    <s v="I"/>
    <n v="0"/>
    <n v="0"/>
    <n v="0"/>
    <n v="388"/>
  </r>
  <r>
    <x v="0"/>
    <x v="1"/>
    <s v="WA"/>
    <x v="1"/>
    <n v="2009"/>
    <n v="2009"/>
    <n v="419558462"/>
    <n v="2"/>
    <x v="1"/>
    <s v="I"/>
    <n v="55"/>
    <n v="27.5"/>
    <n v="0"/>
    <n v="78"/>
  </r>
  <r>
    <x v="1"/>
    <x v="0"/>
    <s v="WA"/>
    <x v="1"/>
    <n v="2009"/>
    <n v="2009"/>
    <n v="16563581"/>
    <n v="2"/>
    <x v="0"/>
    <s v="I"/>
    <n v="57"/>
    <n v="28.5"/>
    <n v="0"/>
    <n v="157"/>
  </r>
  <r>
    <x v="0"/>
    <x v="0"/>
    <s v="WA"/>
    <x v="1"/>
    <n v="2009"/>
    <n v="2009"/>
    <n v="17015167"/>
    <n v="1"/>
    <x v="0"/>
    <s v="I"/>
    <n v="14"/>
    <n v="14"/>
    <n v="0"/>
    <n v="60"/>
  </r>
  <r>
    <x v="0"/>
    <x v="1"/>
    <s v="WA"/>
    <x v="1"/>
    <n v="2009"/>
    <n v="2009"/>
    <n v="15398229"/>
    <n v="1"/>
    <x v="1"/>
    <s v="I"/>
    <n v="28"/>
    <n v="28"/>
    <n v="0"/>
    <n v="1"/>
  </r>
  <r>
    <x v="0"/>
    <x v="1"/>
    <s v="WA"/>
    <x v="1"/>
    <n v="2009"/>
    <n v="2009"/>
    <n v="500045364"/>
    <n v="1"/>
    <x v="1"/>
    <s v="I"/>
    <n v="29"/>
    <n v="29"/>
    <n v="0"/>
    <n v="1"/>
  </r>
  <r>
    <x v="0"/>
    <x v="1"/>
    <s v="WA"/>
    <x v="1"/>
    <n v="2009"/>
    <n v="2009"/>
    <n v="500090593"/>
    <n v="1"/>
    <x v="1"/>
    <s v="I"/>
    <n v="0"/>
    <n v="0"/>
    <n v="0"/>
    <n v="2"/>
  </r>
  <r>
    <x v="0"/>
    <x v="1"/>
    <s v="WA"/>
    <x v="1"/>
    <n v="2009"/>
    <n v="2009"/>
    <n v="500259679"/>
    <n v="1"/>
    <x v="1"/>
    <s v="I"/>
    <n v="11"/>
    <n v="11"/>
    <n v="0"/>
    <n v="7"/>
  </r>
  <r>
    <x v="0"/>
    <x v="0"/>
    <s v="WA"/>
    <x v="1"/>
    <n v="2009"/>
    <n v="2009"/>
    <n v="500207785"/>
    <n v="1"/>
    <x v="0"/>
    <s v="I"/>
    <n v="12"/>
    <n v="12"/>
    <n v="0"/>
    <n v="1"/>
  </r>
  <r>
    <x v="0"/>
    <x v="1"/>
    <s v="WA"/>
    <x v="1"/>
    <n v="2009"/>
    <n v="2009"/>
    <n v="405820950"/>
    <n v="2"/>
    <x v="1"/>
    <s v="I"/>
    <n v="44"/>
    <n v="22"/>
    <n v="0"/>
    <n v="104"/>
  </r>
  <r>
    <x v="0"/>
    <x v="0"/>
    <s v="WA"/>
    <x v="1"/>
    <n v="2009"/>
    <n v="2009"/>
    <n v="16494309"/>
    <n v="1"/>
    <x v="0"/>
    <s v="I"/>
    <n v="27"/>
    <n v="27"/>
    <n v="0"/>
    <n v="80"/>
  </r>
  <r>
    <x v="1"/>
    <x v="0"/>
    <s v="WA"/>
    <x v="1"/>
    <n v="2009"/>
    <n v="2009"/>
    <n v="446345304"/>
    <n v="2"/>
    <x v="0"/>
    <s v="I"/>
    <n v="38"/>
    <n v="19"/>
    <n v="0"/>
    <n v="69"/>
  </r>
  <r>
    <x v="0"/>
    <x v="0"/>
    <s v="WA"/>
    <x v="1"/>
    <n v="2009"/>
    <n v="2009"/>
    <n v="15111962"/>
    <n v="1"/>
    <x v="0"/>
    <s v="I"/>
    <n v="18"/>
    <n v="18"/>
    <n v="0"/>
    <n v="143"/>
  </r>
  <r>
    <x v="0"/>
    <x v="0"/>
    <s v="WA"/>
    <x v="1"/>
    <n v="2009"/>
    <n v="2009"/>
    <n v="15442823"/>
    <n v="1"/>
    <x v="0"/>
    <s v="I"/>
    <n v="14"/>
    <n v="14"/>
    <n v="0"/>
    <n v="230"/>
  </r>
  <r>
    <x v="0"/>
    <x v="1"/>
    <s v="WA"/>
    <x v="1"/>
    <n v="2009"/>
    <n v="2009"/>
    <n v="14881353"/>
    <n v="1"/>
    <x v="1"/>
    <s v="I"/>
    <n v="42"/>
    <n v="42"/>
    <n v="0"/>
    <n v="25"/>
  </r>
  <r>
    <x v="0"/>
    <x v="0"/>
    <s v="WA"/>
    <x v="1"/>
    <n v="2009"/>
    <n v="2009"/>
    <n v="500237821"/>
    <n v="1"/>
    <x v="0"/>
    <s v="I"/>
    <n v="30"/>
    <n v="30"/>
    <n v="0"/>
    <n v="10"/>
  </r>
  <r>
    <x v="0"/>
    <x v="0"/>
    <s v="WA"/>
    <x v="1"/>
    <n v="2009"/>
    <n v="2009"/>
    <n v="14331509"/>
    <n v="1"/>
    <x v="0"/>
    <s v="I"/>
    <n v="0"/>
    <n v="0"/>
    <n v="0"/>
    <n v="70"/>
  </r>
  <r>
    <x v="0"/>
    <x v="0"/>
    <s v="WA"/>
    <x v="1"/>
    <n v="2009"/>
    <n v="2009"/>
    <n v="17157036"/>
    <n v="1"/>
    <x v="0"/>
    <s v="I"/>
    <n v="1"/>
    <n v="1"/>
    <n v="0"/>
    <n v="49"/>
  </r>
  <r>
    <x v="0"/>
    <x v="0"/>
    <s v="WA"/>
    <x v="1"/>
    <n v="2009"/>
    <n v="2009"/>
    <n v="14035439"/>
    <n v="1"/>
    <x v="0"/>
    <s v="I"/>
    <n v="30"/>
    <n v="30"/>
    <n v="0"/>
    <n v="110"/>
  </r>
  <r>
    <x v="0"/>
    <x v="0"/>
    <s v="WA"/>
    <x v="1"/>
    <n v="2009"/>
    <n v="2009"/>
    <n v="14299085"/>
    <n v="1"/>
    <x v="0"/>
    <s v="I"/>
    <n v="31"/>
    <n v="31"/>
    <n v="0"/>
    <n v="10"/>
  </r>
  <r>
    <x v="0"/>
    <x v="0"/>
    <s v="WA"/>
    <x v="1"/>
    <n v="2009"/>
    <n v="2009"/>
    <n v="17754759"/>
    <n v="1"/>
    <x v="0"/>
    <s v="I"/>
    <n v="1"/>
    <n v="1"/>
    <n v="0"/>
    <n v="70"/>
  </r>
  <r>
    <x v="0"/>
    <x v="0"/>
    <s v="WA"/>
    <x v="1"/>
    <n v="2009"/>
    <n v="2009"/>
    <n v="500031095"/>
    <n v="1"/>
    <x v="0"/>
    <s v="I"/>
    <n v="2"/>
    <n v="2"/>
    <n v="0"/>
    <n v="30"/>
  </r>
  <r>
    <x v="0"/>
    <x v="1"/>
    <s v="WA"/>
    <x v="1"/>
    <n v="2009"/>
    <n v="2009"/>
    <n v="19972718"/>
    <n v="1"/>
    <x v="1"/>
    <s v="I"/>
    <n v="15"/>
    <n v="15"/>
    <n v="0"/>
    <n v="3"/>
  </r>
  <r>
    <x v="0"/>
    <x v="0"/>
    <s v="WA"/>
    <x v="1"/>
    <n v="2009"/>
    <n v="2009"/>
    <n v="19899396"/>
    <n v="1"/>
    <x v="0"/>
    <s v="I"/>
    <n v="20"/>
    <n v="20"/>
    <n v="0"/>
    <n v="300"/>
  </r>
  <r>
    <x v="0"/>
    <x v="1"/>
    <s v="WA"/>
    <x v="1"/>
    <n v="2009"/>
    <n v="2009"/>
    <n v="19899464"/>
    <n v="1"/>
    <x v="1"/>
    <s v="I"/>
    <n v="15"/>
    <n v="15"/>
    <n v="0"/>
    <n v="40"/>
  </r>
  <r>
    <x v="0"/>
    <x v="0"/>
    <s v="WA"/>
    <x v="1"/>
    <n v="2009"/>
    <n v="2009"/>
    <n v="500219018"/>
    <n v="1"/>
    <x v="0"/>
    <s v="I"/>
    <n v="0"/>
    <n v="0"/>
    <n v="0"/>
    <n v="1360"/>
  </r>
  <r>
    <x v="1"/>
    <x v="0"/>
    <s v="WA"/>
    <x v="1"/>
    <n v="2009"/>
    <n v="2009"/>
    <n v="19261356"/>
    <n v="1"/>
    <x v="0"/>
    <s v="I"/>
    <n v="0"/>
    <n v="0"/>
    <n v="0"/>
    <n v="81"/>
  </r>
  <r>
    <x v="0"/>
    <x v="0"/>
    <s v="WA"/>
    <x v="1"/>
    <n v="2009"/>
    <n v="2009"/>
    <n v="19348222"/>
    <n v="1"/>
    <x v="0"/>
    <s v="I"/>
    <n v="0"/>
    <n v="0"/>
    <n v="0"/>
    <n v="60"/>
  </r>
  <r>
    <x v="0"/>
    <x v="0"/>
    <s v="WA"/>
    <x v="1"/>
    <n v="2009"/>
    <n v="2009"/>
    <n v="18724329"/>
    <n v="1"/>
    <x v="0"/>
    <s v="I"/>
    <n v="0"/>
    <n v="0"/>
    <n v="0"/>
    <n v="280"/>
  </r>
  <r>
    <x v="0"/>
    <x v="0"/>
    <s v="WA"/>
    <x v="1"/>
    <n v="2009"/>
    <n v="2009"/>
    <n v="18596106"/>
    <n v="1"/>
    <x v="0"/>
    <s v="I"/>
    <n v="0"/>
    <n v="0"/>
    <n v="0"/>
    <n v="30"/>
  </r>
  <r>
    <x v="0"/>
    <x v="0"/>
    <s v="WA"/>
    <x v="1"/>
    <n v="2009"/>
    <n v="2009"/>
    <n v="500212432"/>
    <n v="1"/>
    <x v="0"/>
    <s v="I"/>
    <n v="0"/>
    <n v="0"/>
    <n v="0"/>
    <n v="57"/>
  </r>
  <r>
    <x v="0"/>
    <x v="0"/>
    <s v="WA"/>
    <x v="1"/>
    <n v="2009"/>
    <n v="2009"/>
    <n v="18363923"/>
    <n v="1"/>
    <x v="0"/>
    <s v="I"/>
    <n v="0"/>
    <n v="0"/>
    <n v="0"/>
    <n v="10"/>
  </r>
  <r>
    <x v="0"/>
    <x v="1"/>
    <s v="WA"/>
    <x v="1"/>
    <n v="2009"/>
    <n v="2010"/>
    <n v="500147528"/>
    <n v="2"/>
    <x v="1"/>
    <s v="I"/>
    <n v="61"/>
    <n v="30.5"/>
    <n v="0"/>
    <n v="60"/>
  </r>
  <r>
    <x v="0"/>
    <x v="0"/>
    <s v="WA"/>
    <x v="1"/>
    <n v="2009"/>
    <n v="2010"/>
    <n v="18118945"/>
    <n v="2"/>
    <x v="0"/>
    <s v="I"/>
    <n v="53"/>
    <n v="26.5"/>
    <n v="0"/>
    <n v="200"/>
  </r>
  <r>
    <x v="0"/>
    <x v="1"/>
    <s v="WA"/>
    <x v="1"/>
    <n v="2009"/>
    <n v="2009"/>
    <n v="342748858"/>
    <n v="1"/>
    <x v="1"/>
    <s v="I"/>
    <n v="0"/>
    <n v="0"/>
    <n v="0"/>
    <n v="1"/>
  </r>
  <r>
    <x v="0"/>
    <x v="0"/>
    <s v="WA"/>
    <x v="1"/>
    <n v="2009"/>
    <n v="2009"/>
    <n v="16126771"/>
    <n v="1"/>
    <x v="0"/>
    <s v="I"/>
    <n v="0"/>
    <n v="0"/>
    <n v="0"/>
    <n v="20"/>
  </r>
  <r>
    <x v="0"/>
    <x v="0"/>
    <s v="WA"/>
    <x v="1"/>
    <n v="2009"/>
    <n v="2009"/>
    <n v="17175677"/>
    <n v="1"/>
    <x v="0"/>
    <s v="I"/>
    <n v="26"/>
    <n v="26"/>
    <n v="0"/>
    <n v="100"/>
  </r>
  <r>
    <x v="0"/>
    <x v="0"/>
    <s v="WA"/>
    <x v="1"/>
    <n v="2009"/>
    <n v="2009"/>
    <n v="17765462"/>
    <n v="1"/>
    <x v="0"/>
    <s v="I"/>
    <n v="0"/>
    <n v="0"/>
    <n v="0"/>
    <n v="20"/>
  </r>
  <r>
    <x v="0"/>
    <x v="1"/>
    <s v="WA"/>
    <x v="1"/>
    <n v="2009"/>
    <n v="2009"/>
    <n v="16850450"/>
    <n v="1"/>
    <x v="1"/>
    <s v="I"/>
    <n v="29"/>
    <n v="29"/>
    <n v="0"/>
    <n v="1"/>
  </r>
  <r>
    <x v="0"/>
    <x v="0"/>
    <s v="WA"/>
    <x v="1"/>
    <n v="2009"/>
    <n v="2009"/>
    <n v="17121459"/>
    <n v="1"/>
    <x v="0"/>
    <s v="I"/>
    <n v="2"/>
    <n v="2"/>
    <n v="0"/>
    <n v="44"/>
  </r>
  <r>
    <x v="0"/>
    <x v="1"/>
    <s v="WA"/>
    <x v="1"/>
    <n v="2009"/>
    <n v="2009"/>
    <n v="16902750"/>
    <n v="1"/>
    <x v="1"/>
    <s v="I"/>
    <n v="7"/>
    <n v="7"/>
    <n v="0"/>
    <n v="100"/>
  </r>
  <r>
    <x v="0"/>
    <x v="0"/>
    <s v="WA"/>
    <x v="1"/>
    <n v="2009"/>
    <n v="2009"/>
    <n v="16510033"/>
    <n v="1"/>
    <x v="0"/>
    <s v="I"/>
    <n v="0"/>
    <n v="0"/>
    <n v="0"/>
    <n v="40"/>
  </r>
  <r>
    <x v="0"/>
    <x v="0"/>
    <s v="WA"/>
    <x v="1"/>
    <n v="2009"/>
    <n v="2009"/>
    <n v="500231633"/>
    <n v="1"/>
    <x v="0"/>
    <s v="I"/>
    <n v="30"/>
    <n v="30"/>
    <n v="0"/>
    <n v="2"/>
  </r>
  <r>
    <x v="1"/>
    <x v="0"/>
    <s v="WA"/>
    <x v="1"/>
    <n v="2009"/>
    <n v="2009"/>
    <n v="15469042"/>
    <n v="1"/>
    <x v="0"/>
    <s v="I"/>
    <n v="28"/>
    <n v="28"/>
    <n v="0"/>
    <n v="10"/>
  </r>
  <r>
    <x v="0"/>
    <x v="0"/>
    <s v="WA"/>
    <x v="1"/>
    <n v="2009"/>
    <n v="2009"/>
    <n v="15099911"/>
    <n v="1"/>
    <x v="0"/>
    <s v="I"/>
    <n v="0"/>
    <n v="0"/>
    <n v="0"/>
    <n v="20"/>
  </r>
  <r>
    <x v="0"/>
    <x v="0"/>
    <s v="WA"/>
    <x v="1"/>
    <n v="2009"/>
    <n v="2009"/>
    <n v="500041009"/>
    <n v="1"/>
    <x v="0"/>
    <s v="I"/>
    <n v="0"/>
    <n v="0"/>
    <n v="0"/>
    <n v="15"/>
  </r>
  <r>
    <x v="0"/>
    <x v="0"/>
    <s v="WA"/>
    <x v="1"/>
    <n v="2009"/>
    <n v="2009"/>
    <n v="14608756"/>
    <n v="1"/>
    <x v="0"/>
    <s v="I"/>
    <n v="0"/>
    <n v="0"/>
    <n v="0"/>
    <n v="20"/>
  </r>
  <r>
    <x v="0"/>
    <x v="0"/>
    <s v="WA"/>
    <x v="1"/>
    <n v="2009"/>
    <n v="2009"/>
    <n v="500187769"/>
    <n v="1"/>
    <x v="0"/>
    <s v="I"/>
    <n v="0"/>
    <n v="0"/>
    <n v="0"/>
    <n v="604"/>
  </r>
  <r>
    <x v="0"/>
    <x v="0"/>
    <s v="WA"/>
    <x v="1"/>
    <n v="2009"/>
    <n v="2009"/>
    <n v="500116894"/>
    <n v="1"/>
    <x v="0"/>
    <s v="I"/>
    <n v="0"/>
    <n v="0"/>
    <n v="0"/>
    <n v="1"/>
  </r>
  <r>
    <x v="0"/>
    <x v="0"/>
    <s v="WA"/>
    <x v="1"/>
    <n v="2010"/>
    <n v="2010"/>
    <n v="19876705"/>
    <n v="1"/>
    <x v="0"/>
    <s v="I"/>
    <n v="17"/>
    <n v="17"/>
    <n v="0"/>
    <n v="402"/>
  </r>
  <r>
    <x v="0"/>
    <x v="1"/>
    <s v="WA"/>
    <x v="1"/>
    <n v="2010"/>
    <n v="2010"/>
    <n v="500087729"/>
    <n v="1"/>
    <x v="1"/>
    <s v="I"/>
    <n v="25"/>
    <n v="25"/>
    <n v="0"/>
    <n v="112"/>
  </r>
  <r>
    <x v="0"/>
    <x v="0"/>
    <s v="WA"/>
    <x v="1"/>
    <n v="2010"/>
    <n v="2010"/>
    <n v="18952372"/>
    <n v="1"/>
    <x v="0"/>
    <s v="I"/>
    <n v="0"/>
    <n v="0"/>
    <n v="0"/>
    <n v="1380"/>
  </r>
  <r>
    <x v="0"/>
    <x v="0"/>
    <s v="WA"/>
    <x v="2"/>
    <n v="2010"/>
    <n v="2010"/>
    <n v="17795020"/>
    <n v="2"/>
    <x v="0"/>
    <s v="I"/>
    <n v="61"/>
    <n v="30.5"/>
    <n v="0"/>
    <n v="940"/>
  </r>
  <r>
    <x v="0"/>
    <x v="0"/>
    <s v="WA"/>
    <x v="1"/>
    <n v="2010"/>
    <n v="2010"/>
    <n v="19619653"/>
    <n v="1"/>
    <x v="0"/>
    <s v="I"/>
    <n v="0"/>
    <n v="0"/>
    <n v="0"/>
    <n v="649"/>
  </r>
  <r>
    <x v="0"/>
    <x v="0"/>
    <s v="WA"/>
    <x v="2"/>
    <n v="2010"/>
    <n v="2010"/>
    <n v="18681858"/>
    <n v="1"/>
    <x v="0"/>
    <s v="I"/>
    <n v="0"/>
    <n v="0"/>
    <n v="0"/>
    <n v="60"/>
  </r>
  <r>
    <x v="0"/>
    <x v="0"/>
    <s v="WA"/>
    <x v="2"/>
    <n v="2010"/>
    <n v="2010"/>
    <n v="17052872"/>
    <n v="12"/>
    <x v="0"/>
    <s v="I"/>
    <n v="367"/>
    <n v="30.583333333333332"/>
    <n v="0"/>
    <n v="182"/>
  </r>
  <r>
    <x v="0"/>
    <x v="0"/>
    <s v="WA"/>
    <x v="2"/>
    <n v="2010"/>
    <n v="2010"/>
    <n v="18510103"/>
    <n v="1"/>
    <x v="0"/>
    <s v="I"/>
    <n v="0"/>
    <n v="0"/>
    <n v="0"/>
    <n v="1094"/>
  </r>
  <r>
    <x v="0"/>
    <x v="0"/>
    <s v="WA"/>
    <x v="2"/>
    <n v="2010"/>
    <n v="2010"/>
    <n v="19258674"/>
    <n v="1"/>
    <x v="0"/>
    <s v="I"/>
    <n v="10"/>
    <n v="10"/>
    <n v="0"/>
    <n v="140"/>
  </r>
  <r>
    <x v="0"/>
    <x v="1"/>
    <s v="WA"/>
    <x v="2"/>
    <n v="2010"/>
    <n v="2010"/>
    <n v="16210921"/>
    <n v="3"/>
    <x v="1"/>
    <s v="I"/>
    <n v="89"/>
    <n v="29.666666666666668"/>
    <n v="0"/>
    <n v="19"/>
  </r>
  <r>
    <x v="0"/>
    <x v="1"/>
    <s v="WA"/>
    <x v="2"/>
    <n v="2010"/>
    <n v="2010"/>
    <n v="500023531"/>
    <n v="3"/>
    <x v="1"/>
    <s v="I"/>
    <n v="63"/>
    <n v="21"/>
    <n v="0"/>
    <n v="19"/>
  </r>
  <r>
    <x v="0"/>
    <x v="1"/>
    <s v="WA"/>
    <x v="2"/>
    <n v="2010"/>
    <n v="2010"/>
    <n v="16995953"/>
    <n v="2"/>
    <x v="1"/>
    <s v="I"/>
    <n v="58"/>
    <n v="29"/>
    <n v="0"/>
    <n v="83"/>
  </r>
  <r>
    <x v="0"/>
    <x v="1"/>
    <s v="WA"/>
    <x v="2"/>
    <n v="2010"/>
    <n v="2010"/>
    <n v="15398425"/>
    <n v="1"/>
    <x v="1"/>
    <s v="I"/>
    <n v="33"/>
    <n v="33"/>
    <n v="0"/>
    <n v="1"/>
  </r>
  <r>
    <x v="1"/>
    <x v="0"/>
    <s v="WA"/>
    <x v="2"/>
    <n v="2010"/>
    <n v="2010"/>
    <n v="446351264"/>
    <n v="5"/>
    <x v="0"/>
    <s v="I"/>
    <n v="156"/>
    <n v="31.2"/>
    <n v="0"/>
    <n v="45"/>
  </r>
  <r>
    <x v="0"/>
    <x v="0"/>
    <s v="WA"/>
    <x v="2"/>
    <n v="2010"/>
    <n v="2010"/>
    <n v="17157226"/>
    <n v="2"/>
    <x v="0"/>
    <s v="I"/>
    <n v="32"/>
    <n v="16"/>
    <n v="0"/>
    <n v="250"/>
  </r>
  <r>
    <x v="0"/>
    <x v="0"/>
    <s v="WA"/>
    <x v="2"/>
    <n v="2010"/>
    <n v="2010"/>
    <n v="15969945"/>
    <n v="1"/>
    <x v="0"/>
    <s v="I"/>
    <n v="33"/>
    <n v="33"/>
    <n v="0"/>
    <n v="230"/>
  </r>
  <r>
    <x v="0"/>
    <x v="1"/>
    <s v="WA"/>
    <x v="2"/>
    <n v="2010"/>
    <n v="2010"/>
    <n v="500208199"/>
    <n v="5"/>
    <x v="1"/>
    <s v="I"/>
    <n v="124"/>
    <n v="24.8"/>
    <n v="0"/>
    <n v="27"/>
  </r>
  <r>
    <x v="0"/>
    <x v="1"/>
    <s v="WA"/>
    <x v="2"/>
    <n v="2010"/>
    <n v="2010"/>
    <n v="500065638"/>
    <n v="1"/>
    <x v="1"/>
    <s v="I"/>
    <n v="20"/>
    <n v="20"/>
    <n v="0"/>
    <n v="24"/>
  </r>
  <r>
    <x v="0"/>
    <x v="0"/>
    <s v="WA"/>
    <x v="2"/>
    <n v="2010"/>
    <n v="2010"/>
    <n v="15192111"/>
    <n v="3"/>
    <x v="0"/>
    <s v="I"/>
    <n v="92"/>
    <n v="30.666666666666668"/>
    <n v="0"/>
    <n v="200"/>
  </r>
  <r>
    <x v="0"/>
    <x v="1"/>
    <s v="WA"/>
    <x v="2"/>
    <n v="2010"/>
    <n v="2010"/>
    <n v="331171232"/>
    <n v="1"/>
    <x v="1"/>
    <s v="I"/>
    <n v="33"/>
    <n v="33"/>
    <n v="0"/>
    <n v="122"/>
  </r>
  <r>
    <x v="1"/>
    <x v="1"/>
    <s v="WA"/>
    <x v="2"/>
    <n v="2010"/>
    <n v="2010"/>
    <n v="500186723"/>
    <n v="1"/>
    <x v="1"/>
    <s v="I"/>
    <n v="34"/>
    <n v="34"/>
    <n v="0"/>
    <n v="17"/>
  </r>
  <r>
    <x v="0"/>
    <x v="0"/>
    <s v="WA"/>
    <x v="2"/>
    <n v="2010"/>
    <n v="2010"/>
    <n v="14556879"/>
    <n v="7"/>
    <x v="0"/>
    <s v="I"/>
    <n v="211"/>
    <n v="30.142857142857142"/>
    <n v="0"/>
    <n v="82"/>
  </r>
  <r>
    <x v="0"/>
    <x v="0"/>
    <s v="WA"/>
    <x v="2"/>
    <n v="2010"/>
    <n v="2010"/>
    <n v="15099706"/>
    <n v="4"/>
    <x v="0"/>
    <s v="I"/>
    <n v="106"/>
    <n v="26.5"/>
    <n v="0"/>
    <n v="1480"/>
  </r>
  <r>
    <x v="0"/>
    <x v="0"/>
    <s v="WA"/>
    <x v="2"/>
    <n v="2010"/>
    <n v="2010"/>
    <n v="15168758"/>
    <n v="1"/>
    <x v="0"/>
    <s v="I"/>
    <n v="32"/>
    <n v="32"/>
    <n v="0"/>
    <n v="130"/>
  </r>
  <r>
    <x v="0"/>
    <x v="1"/>
    <s v="WA"/>
    <x v="2"/>
    <n v="2010"/>
    <n v="2010"/>
    <n v="500196147"/>
    <n v="1"/>
    <x v="1"/>
    <s v="I"/>
    <n v="0"/>
    <n v="0"/>
    <n v="0"/>
    <n v="44"/>
  </r>
  <r>
    <x v="1"/>
    <x v="1"/>
    <s v="WA"/>
    <x v="2"/>
    <n v="2010"/>
    <n v="2010"/>
    <n v="19881102"/>
    <n v="1"/>
    <x v="1"/>
    <s v="I"/>
    <n v="31"/>
    <n v="31"/>
    <n v="0"/>
    <n v="6"/>
  </r>
  <r>
    <x v="0"/>
    <x v="1"/>
    <s v="WA"/>
    <x v="2"/>
    <n v="2010"/>
    <n v="2010"/>
    <n v="500016826"/>
    <n v="2"/>
    <x v="1"/>
    <s v="I"/>
    <n v="60"/>
    <n v="30"/>
    <n v="0"/>
    <n v="2"/>
  </r>
  <r>
    <x v="0"/>
    <x v="0"/>
    <s v="WA"/>
    <x v="2"/>
    <n v="2010"/>
    <n v="2010"/>
    <n v="17756229"/>
    <n v="1"/>
    <x v="0"/>
    <s v="I"/>
    <n v="28"/>
    <n v="28"/>
    <n v="0"/>
    <n v="240"/>
  </r>
  <r>
    <x v="0"/>
    <x v="1"/>
    <s v="WA"/>
    <x v="2"/>
    <n v="2010"/>
    <n v="2010"/>
    <n v="19574346"/>
    <n v="1"/>
    <x v="1"/>
    <s v="I"/>
    <n v="32"/>
    <n v="32"/>
    <n v="0"/>
    <n v="1"/>
  </r>
  <r>
    <x v="0"/>
    <x v="1"/>
    <s v="WA"/>
    <x v="2"/>
    <n v="2010"/>
    <n v="2010"/>
    <n v="500066311"/>
    <n v="1"/>
    <x v="1"/>
    <s v="I"/>
    <n v="33"/>
    <n v="33"/>
    <n v="0"/>
    <n v="21"/>
  </r>
  <r>
    <x v="0"/>
    <x v="0"/>
    <s v="WA"/>
    <x v="2"/>
    <n v="2010"/>
    <n v="2010"/>
    <n v="403228811"/>
    <n v="2"/>
    <x v="0"/>
    <s v="I"/>
    <n v="58"/>
    <n v="29"/>
    <n v="0"/>
    <n v="90"/>
  </r>
  <r>
    <x v="0"/>
    <x v="0"/>
    <s v="WA"/>
    <x v="2"/>
    <n v="2010"/>
    <n v="2010"/>
    <n v="415497623"/>
    <n v="1"/>
    <x v="0"/>
    <s v="I"/>
    <n v="1"/>
    <n v="1"/>
    <n v="0"/>
    <n v="12"/>
  </r>
  <r>
    <x v="0"/>
    <x v="0"/>
    <s v="WA"/>
    <x v="2"/>
    <n v="2010"/>
    <n v="2010"/>
    <n v="446349257"/>
    <n v="1"/>
    <x v="0"/>
    <s v="I"/>
    <n v="3"/>
    <n v="3"/>
    <n v="0"/>
    <n v="386"/>
  </r>
  <r>
    <x v="0"/>
    <x v="0"/>
    <s v="WA"/>
    <x v="2"/>
    <n v="2010"/>
    <n v="2010"/>
    <n v="18631762"/>
    <n v="1"/>
    <x v="0"/>
    <s v="I"/>
    <n v="6"/>
    <n v="6"/>
    <n v="0"/>
    <n v="157"/>
  </r>
  <r>
    <x v="0"/>
    <x v="1"/>
    <s v="WA"/>
    <x v="2"/>
    <n v="2010"/>
    <n v="2010"/>
    <n v="18632470"/>
    <n v="1"/>
    <x v="1"/>
    <s v="I"/>
    <n v="0"/>
    <n v="0"/>
    <n v="0"/>
    <n v="3"/>
  </r>
  <r>
    <x v="0"/>
    <x v="0"/>
    <s v="WA"/>
    <x v="2"/>
    <n v="2010"/>
    <n v="2010"/>
    <n v="16222440"/>
    <n v="1"/>
    <x v="0"/>
    <s v="I"/>
    <n v="25"/>
    <n v="25"/>
    <n v="0"/>
    <n v="125"/>
  </r>
  <r>
    <x v="1"/>
    <x v="1"/>
    <s v="WA"/>
    <x v="2"/>
    <n v="2010"/>
    <n v="2010"/>
    <n v="17361797"/>
    <n v="2"/>
    <x v="1"/>
    <s v="I"/>
    <n v="33"/>
    <n v="16.5"/>
    <n v="0"/>
    <n v="51"/>
  </r>
  <r>
    <x v="0"/>
    <x v="1"/>
    <s v="WA"/>
    <x v="2"/>
    <n v="2010"/>
    <n v="2010"/>
    <n v="408585673"/>
    <n v="1"/>
    <x v="1"/>
    <s v="I"/>
    <n v="0"/>
    <n v="0"/>
    <n v="0"/>
    <n v="5"/>
  </r>
  <r>
    <x v="0"/>
    <x v="1"/>
    <s v="WA"/>
    <x v="2"/>
    <n v="2010"/>
    <n v="2010"/>
    <n v="500239985"/>
    <n v="1"/>
    <x v="1"/>
    <s v="I"/>
    <n v="28"/>
    <n v="28"/>
    <n v="0"/>
    <n v="1"/>
  </r>
  <r>
    <x v="0"/>
    <x v="0"/>
    <s v="WA"/>
    <x v="2"/>
    <n v="2010"/>
    <n v="2010"/>
    <n v="17370751"/>
    <n v="1"/>
    <x v="0"/>
    <s v="I"/>
    <n v="0"/>
    <n v="0"/>
    <n v="0"/>
    <n v="538"/>
  </r>
  <r>
    <x v="0"/>
    <x v="1"/>
    <s v="WA"/>
    <x v="2"/>
    <n v="2010"/>
    <n v="2010"/>
    <n v="500247730"/>
    <n v="1"/>
    <x v="1"/>
    <s v="I"/>
    <n v="9"/>
    <n v="9"/>
    <n v="0"/>
    <n v="50"/>
  </r>
  <r>
    <x v="0"/>
    <x v="0"/>
    <s v="WA"/>
    <x v="2"/>
    <n v="2010"/>
    <n v="2010"/>
    <n v="15445240"/>
    <n v="1"/>
    <x v="0"/>
    <s v="I"/>
    <n v="15"/>
    <n v="15"/>
    <n v="0"/>
    <n v="99"/>
  </r>
  <r>
    <x v="0"/>
    <x v="0"/>
    <s v="WA"/>
    <x v="2"/>
    <n v="2010"/>
    <n v="2010"/>
    <n v="14166805"/>
    <n v="1"/>
    <x v="0"/>
    <s v="I"/>
    <n v="0"/>
    <n v="0"/>
    <n v="0"/>
    <n v="860"/>
  </r>
  <r>
    <x v="0"/>
    <x v="1"/>
    <s v="WA"/>
    <x v="2"/>
    <n v="2010"/>
    <n v="2010"/>
    <n v="500206690"/>
    <n v="1"/>
    <x v="1"/>
    <s v="I"/>
    <n v="0"/>
    <n v="0"/>
    <n v="0"/>
    <n v="9"/>
  </r>
  <r>
    <x v="0"/>
    <x v="0"/>
    <s v="WA"/>
    <x v="2"/>
    <n v="2010"/>
    <n v="2010"/>
    <n v="14297989"/>
    <n v="1"/>
    <x v="0"/>
    <s v="I"/>
    <n v="29"/>
    <n v="29"/>
    <n v="0"/>
    <n v="90"/>
  </r>
  <r>
    <x v="1"/>
    <x v="0"/>
    <s v="WA"/>
    <x v="2"/>
    <n v="2010"/>
    <n v="2010"/>
    <n v="500073010"/>
    <n v="2"/>
    <x v="0"/>
    <s v="I"/>
    <n v="50"/>
    <n v="25"/>
    <n v="0"/>
    <n v="1269"/>
  </r>
  <r>
    <x v="0"/>
    <x v="0"/>
    <s v="WA"/>
    <x v="2"/>
    <n v="2010"/>
    <n v="2010"/>
    <n v="15419078"/>
    <n v="1"/>
    <x v="0"/>
    <s v="I"/>
    <n v="14"/>
    <n v="14"/>
    <n v="0"/>
    <n v="190"/>
  </r>
  <r>
    <x v="0"/>
    <x v="0"/>
    <s v="WA"/>
    <x v="2"/>
    <n v="2010"/>
    <n v="2010"/>
    <n v="15211746"/>
    <n v="1"/>
    <x v="0"/>
    <s v="I"/>
    <n v="8"/>
    <n v="8"/>
    <n v="0"/>
    <n v="100"/>
  </r>
  <r>
    <x v="0"/>
    <x v="0"/>
    <s v="WA"/>
    <x v="2"/>
    <n v="2010"/>
    <n v="2010"/>
    <n v="15146655"/>
    <n v="1"/>
    <x v="0"/>
    <s v="I"/>
    <n v="0"/>
    <n v="0"/>
    <n v="0"/>
    <n v="1320"/>
  </r>
  <r>
    <x v="0"/>
    <x v="0"/>
    <s v="WA"/>
    <x v="2"/>
    <n v="2010"/>
    <n v="2010"/>
    <n v="14593808"/>
    <n v="1"/>
    <x v="0"/>
    <s v="I"/>
    <n v="0"/>
    <n v="0"/>
    <n v="0"/>
    <n v="10"/>
  </r>
  <r>
    <x v="0"/>
    <x v="1"/>
    <s v="WA"/>
    <x v="2"/>
    <n v="2010"/>
    <n v="2010"/>
    <n v="437788946"/>
    <n v="1"/>
    <x v="1"/>
    <s v="I"/>
    <n v="15"/>
    <n v="15"/>
    <n v="0"/>
    <n v="29"/>
  </r>
  <r>
    <x v="0"/>
    <x v="1"/>
    <s v="WA"/>
    <x v="2"/>
    <n v="2010"/>
    <n v="2010"/>
    <n v="446351595"/>
    <n v="1"/>
    <x v="1"/>
    <s v="I"/>
    <n v="0"/>
    <n v="0"/>
    <n v="0"/>
    <n v="73"/>
  </r>
  <r>
    <x v="0"/>
    <x v="0"/>
    <s v="WA"/>
    <x v="2"/>
    <n v="2010"/>
    <n v="2010"/>
    <n v="19873860"/>
    <n v="1"/>
    <x v="0"/>
    <s v="I"/>
    <n v="29"/>
    <n v="29"/>
    <n v="0"/>
    <n v="1134"/>
  </r>
  <r>
    <x v="0"/>
    <x v="0"/>
    <s v="WA"/>
    <x v="2"/>
    <n v="2010"/>
    <n v="2010"/>
    <n v="19980235"/>
    <n v="4"/>
    <x v="0"/>
    <s v="I"/>
    <n v="104"/>
    <n v="26"/>
    <n v="0"/>
    <n v="320"/>
  </r>
  <r>
    <x v="0"/>
    <x v="0"/>
    <s v="WA"/>
    <x v="2"/>
    <n v="2010"/>
    <n v="2010"/>
    <n v="18064881"/>
    <n v="1"/>
    <x v="0"/>
    <s v="I"/>
    <n v="45"/>
    <n v="45"/>
    <n v="0"/>
    <n v="360"/>
  </r>
  <r>
    <x v="0"/>
    <x v="0"/>
    <s v="WA"/>
    <x v="2"/>
    <n v="2010"/>
    <n v="2010"/>
    <n v="19670379"/>
    <n v="1"/>
    <x v="0"/>
    <s v="I"/>
    <n v="0"/>
    <n v="0"/>
    <n v="0"/>
    <n v="550"/>
  </r>
  <r>
    <x v="0"/>
    <x v="0"/>
    <s v="WA"/>
    <x v="2"/>
    <n v="2010"/>
    <n v="2010"/>
    <n v="18691582"/>
    <n v="2"/>
    <x v="0"/>
    <s v="I"/>
    <n v="58"/>
    <n v="29"/>
    <n v="0"/>
    <n v="350"/>
  </r>
  <r>
    <x v="0"/>
    <x v="1"/>
    <s v="WA"/>
    <x v="2"/>
    <n v="2010"/>
    <n v="2010"/>
    <n v="19699020"/>
    <n v="1"/>
    <x v="1"/>
    <s v="I"/>
    <n v="1"/>
    <n v="1"/>
    <n v="0"/>
    <n v="2"/>
  </r>
  <r>
    <x v="0"/>
    <x v="0"/>
    <s v="WA"/>
    <x v="2"/>
    <n v="2010"/>
    <n v="2010"/>
    <n v="17190296"/>
    <n v="1"/>
    <x v="0"/>
    <s v="I"/>
    <n v="0"/>
    <n v="0"/>
    <n v="0"/>
    <n v="104"/>
  </r>
  <r>
    <x v="0"/>
    <x v="0"/>
    <s v="WA"/>
    <x v="2"/>
    <n v="2010"/>
    <n v="2010"/>
    <n v="18342096"/>
    <n v="1"/>
    <x v="0"/>
    <s v="I"/>
    <n v="0"/>
    <n v="0"/>
    <n v="0"/>
    <n v="418"/>
  </r>
  <r>
    <x v="0"/>
    <x v="0"/>
    <s v="WA"/>
    <x v="2"/>
    <n v="2010"/>
    <n v="2010"/>
    <n v="18558187"/>
    <n v="1"/>
    <x v="0"/>
    <s v="I"/>
    <n v="22"/>
    <n v="22"/>
    <n v="0"/>
    <n v="1150"/>
  </r>
  <r>
    <x v="0"/>
    <x v="1"/>
    <s v="WA"/>
    <x v="2"/>
    <n v="2010"/>
    <n v="2010"/>
    <n v="343008013"/>
    <n v="1"/>
    <x v="1"/>
    <s v="I"/>
    <n v="22"/>
    <n v="22"/>
    <n v="0"/>
    <n v="10"/>
  </r>
  <r>
    <x v="0"/>
    <x v="0"/>
    <s v="WA"/>
    <x v="2"/>
    <n v="2010"/>
    <n v="2010"/>
    <n v="500249504"/>
    <n v="1"/>
    <x v="0"/>
    <s v="I"/>
    <n v="32"/>
    <n v="32"/>
    <n v="0"/>
    <n v="11"/>
  </r>
  <r>
    <x v="0"/>
    <x v="0"/>
    <s v="WA"/>
    <x v="2"/>
    <n v="2010"/>
    <n v="2010"/>
    <n v="14120844"/>
    <n v="1"/>
    <x v="0"/>
    <s v="I"/>
    <n v="25"/>
    <n v="25"/>
    <n v="0"/>
    <n v="1"/>
  </r>
  <r>
    <x v="0"/>
    <x v="1"/>
    <s v="WA"/>
    <x v="2"/>
    <n v="2010"/>
    <n v="2010"/>
    <n v="17804974"/>
    <n v="1"/>
    <x v="1"/>
    <s v="I"/>
    <n v="9"/>
    <n v="9"/>
    <n v="0"/>
    <n v="5"/>
  </r>
  <r>
    <x v="0"/>
    <x v="0"/>
    <s v="WA"/>
    <x v="2"/>
    <n v="2010"/>
    <n v="2010"/>
    <n v="16424526"/>
    <n v="1"/>
    <x v="0"/>
    <s v="I"/>
    <n v="0"/>
    <n v="0"/>
    <n v="0"/>
    <n v="20"/>
  </r>
  <r>
    <x v="0"/>
    <x v="0"/>
    <s v="WA"/>
    <x v="2"/>
    <n v="2010"/>
    <n v="2010"/>
    <n v="17708608"/>
    <n v="1"/>
    <x v="0"/>
    <s v="I"/>
    <n v="0"/>
    <n v="0"/>
    <n v="0"/>
    <n v="1"/>
  </r>
  <r>
    <x v="0"/>
    <x v="1"/>
    <s v="WA"/>
    <x v="2"/>
    <n v="2010"/>
    <n v="2010"/>
    <n v="17513225"/>
    <n v="3"/>
    <x v="1"/>
    <s v="I"/>
    <n v="66"/>
    <n v="22"/>
    <n v="0"/>
    <n v="78"/>
  </r>
  <r>
    <x v="0"/>
    <x v="1"/>
    <s v="WA"/>
    <x v="2"/>
    <n v="2010"/>
    <n v="2010"/>
    <n v="17212531"/>
    <n v="3"/>
    <x v="1"/>
    <s v="I"/>
    <n v="69"/>
    <n v="23"/>
    <n v="0"/>
    <n v="24"/>
  </r>
  <r>
    <x v="0"/>
    <x v="1"/>
    <s v="WA"/>
    <x v="2"/>
    <n v="2010"/>
    <n v="2010"/>
    <n v="446350979"/>
    <n v="3"/>
    <x v="1"/>
    <s v="I"/>
    <n v="69"/>
    <n v="23"/>
    <n v="0"/>
    <n v="72"/>
  </r>
  <r>
    <x v="0"/>
    <x v="1"/>
    <s v="WA"/>
    <x v="2"/>
    <n v="2010"/>
    <n v="2010"/>
    <n v="16881870"/>
    <n v="1"/>
    <x v="1"/>
    <s v="I"/>
    <n v="0"/>
    <n v="0"/>
    <n v="0"/>
    <n v="2"/>
  </r>
  <r>
    <x v="0"/>
    <x v="0"/>
    <s v="WA"/>
    <x v="2"/>
    <n v="2010"/>
    <n v="2010"/>
    <n v="16287705"/>
    <n v="1"/>
    <x v="0"/>
    <s v="I"/>
    <n v="29"/>
    <n v="29"/>
    <n v="0"/>
    <n v="80"/>
  </r>
  <r>
    <x v="0"/>
    <x v="0"/>
    <s v="WA"/>
    <x v="2"/>
    <n v="2010"/>
    <n v="2010"/>
    <n v="17380903"/>
    <n v="1"/>
    <x v="0"/>
    <s v="I"/>
    <n v="12"/>
    <n v="12"/>
    <n v="0"/>
    <n v="10"/>
  </r>
  <r>
    <x v="0"/>
    <x v="0"/>
    <s v="WA"/>
    <x v="2"/>
    <n v="2010"/>
    <n v="2010"/>
    <n v="19864251"/>
    <n v="1"/>
    <x v="0"/>
    <s v="I"/>
    <n v="33"/>
    <n v="33"/>
    <n v="0"/>
    <n v="10"/>
  </r>
  <r>
    <x v="0"/>
    <x v="0"/>
    <s v="WA"/>
    <x v="2"/>
    <n v="2010"/>
    <n v="2010"/>
    <n v="14359709"/>
    <n v="2"/>
    <x v="0"/>
    <s v="I"/>
    <n v="39"/>
    <n v="19.5"/>
    <n v="0"/>
    <n v="590"/>
  </r>
  <r>
    <x v="0"/>
    <x v="0"/>
    <s v="WA"/>
    <x v="2"/>
    <n v="2010"/>
    <n v="2010"/>
    <n v="14648154"/>
    <n v="1"/>
    <x v="0"/>
    <s v="I"/>
    <n v="0"/>
    <n v="0"/>
    <n v="0"/>
    <n v="1150"/>
  </r>
  <r>
    <x v="0"/>
    <x v="1"/>
    <s v="WA"/>
    <x v="2"/>
    <n v="2010"/>
    <n v="2010"/>
    <n v="17658419"/>
    <n v="4"/>
    <x v="1"/>
    <s v="I"/>
    <n v="121"/>
    <n v="30.25"/>
    <n v="0"/>
    <n v="24"/>
  </r>
  <r>
    <x v="0"/>
    <x v="1"/>
    <s v="WA"/>
    <x v="2"/>
    <n v="2010"/>
    <n v="2010"/>
    <n v="16610501"/>
    <n v="1"/>
    <x v="1"/>
    <s v="I"/>
    <n v="27"/>
    <n v="27"/>
    <n v="0"/>
    <n v="25"/>
  </r>
  <r>
    <x v="0"/>
    <x v="1"/>
    <s v="WA"/>
    <x v="2"/>
    <n v="2010"/>
    <n v="2010"/>
    <n v="500018820"/>
    <n v="1"/>
    <x v="1"/>
    <s v="I"/>
    <n v="0"/>
    <n v="0"/>
    <n v="0"/>
    <n v="7"/>
  </r>
  <r>
    <x v="0"/>
    <x v="1"/>
    <s v="WA"/>
    <x v="2"/>
    <n v="2010"/>
    <n v="2010"/>
    <n v="19981972"/>
    <n v="1"/>
    <x v="1"/>
    <s v="I"/>
    <n v="27"/>
    <n v="27"/>
    <n v="0"/>
    <n v="6"/>
  </r>
  <r>
    <x v="0"/>
    <x v="0"/>
    <s v="WA"/>
    <x v="2"/>
    <n v="2010"/>
    <n v="2010"/>
    <n v="17811044"/>
    <n v="1"/>
    <x v="0"/>
    <s v="I"/>
    <n v="32"/>
    <n v="32"/>
    <n v="0"/>
    <n v="176"/>
  </r>
  <r>
    <x v="0"/>
    <x v="1"/>
    <s v="WA"/>
    <x v="2"/>
    <n v="2010"/>
    <n v="2010"/>
    <n v="14382467"/>
    <n v="1"/>
    <x v="1"/>
    <s v="I"/>
    <n v="7"/>
    <n v="7"/>
    <n v="0"/>
    <n v="6"/>
  </r>
  <r>
    <x v="0"/>
    <x v="0"/>
    <s v="WA"/>
    <x v="2"/>
    <n v="2010"/>
    <n v="2010"/>
    <n v="19288306"/>
    <n v="1"/>
    <x v="0"/>
    <s v="I"/>
    <n v="0"/>
    <n v="0"/>
    <n v="0"/>
    <n v="20"/>
  </r>
  <r>
    <x v="0"/>
    <x v="0"/>
    <s v="WA"/>
    <x v="2"/>
    <n v="2010"/>
    <n v="2010"/>
    <n v="18959875"/>
    <n v="1"/>
    <x v="0"/>
    <s v="I"/>
    <n v="14"/>
    <n v="14"/>
    <n v="0"/>
    <n v="6"/>
  </r>
  <r>
    <x v="0"/>
    <x v="0"/>
    <s v="WA"/>
    <x v="2"/>
    <n v="2010"/>
    <n v="2010"/>
    <n v="500067049"/>
    <n v="1"/>
    <x v="0"/>
    <s v="I"/>
    <n v="0"/>
    <n v="0"/>
    <n v="0"/>
    <n v="38"/>
  </r>
  <r>
    <x v="1"/>
    <x v="1"/>
    <s v="WA"/>
    <x v="2"/>
    <n v="2010"/>
    <n v="2010"/>
    <n v="438912035"/>
    <n v="1"/>
    <x v="1"/>
    <s v="I"/>
    <n v="34"/>
    <n v="34"/>
    <n v="0"/>
    <n v="1"/>
  </r>
  <r>
    <x v="0"/>
    <x v="1"/>
    <s v="WA"/>
    <x v="2"/>
    <n v="2010"/>
    <n v="2010"/>
    <n v="394761622"/>
    <n v="4"/>
    <x v="1"/>
    <s v="I"/>
    <n v="117"/>
    <n v="29.25"/>
    <n v="0"/>
    <n v="42"/>
  </r>
  <r>
    <x v="0"/>
    <x v="0"/>
    <s v="WA"/>
    <x v="2"/>
    <n v="2010"/>
    <n v="2010"/>
    <n v="18651776"/>
    <n v="1"/>
    <x v="0"/>
    <s v="I"/>
    <n v="0"/>
    <n v="0"/>
    <n v="0"/>
    <n v="10"/>
  </r>
  <r>
    <x v="0"/>
    <x v="1"/>
    <s v="WA"/>
    <x v="2"/>
    <n v="2010"/>
    <n v="2010"/>
    <n v="500206605"/>
    <n v="2"/>
    <x v="1"/>
    <s v="I"/>
    <n v="62"/>
    <n v="31"/>
    <n v="0"/>
    <n v="19"/>
  </r>
  <r>
    <x v="0"/>
    <x v="0"/>
    <s v="WA"/>
    <x v="2"/>
    <n v="2010"/>
    <n v="2010"/>
    <n v="17440515"/>
    <n v="1"/>
    <x v="0"/>
    <s v="I"/>
    <n v="32"/>
    <n v="32"/>
    <n v="0"/>
    <n v="1820"/>
  </r>
  <r>
    <x v="0"/>
    <x v="1"/>
    <s v="WA"/>
    <x v="2"/>
    <n v="2010"/>
    <n v="2010"/>
    <n v="17493209"/>
    <n v="1"/>
    <x v="1"/>
    <s v="I"/>
    <n v="23"/>
    <n v="23"/>
    <n v="0"/>
    <n v="53"/>
  </r>
  <r>
    <x v="0"/>
    <x v="1"/>
    <s v="WA"/>
    <x v="2"/>
    <n v="2010"/>
    <n v="2010"/>
    <n v="17489706"/>
    <n v="1"/>
    <x v="1"/>
    <s v="I"/>
    <n v="0"/>
    <n v="0"/>
    <n v="0"/>
    <n v="4"/>
  </r>
  <r>
    <x v="0"/>
    <x v="0"/>
    <s v="WA"/>
    <x v="2"/>
    <n v="2010"/>
    <n v="2010"/>
    <n v="17762884"/>
    <n v="1"/>
    <x v="0"/>
    <s v="I"/>
    <n v="0"/>
    <n v="0"/>
    <n v="0"/>
    <n v="10"/>
  </r>
  <r>
    <x v="1"/>
    <x v="0"/>
    <s v="WA"/>
    <x v="2"/>
    <n v="2010"/>
    <n v="2010"/>
    <n v="17733878"/>
    <n v="1"/>
    <x v="0"/>
    <s v="I"/>
    <n v="0"/>
    <n v="0"/>
    <n v="0"/>
    <n v="80"/>
  </r>
  <r>
    <x v="0"/>
    <x v="1"/>
    <s v="WA"/>
    <x v="2"/>
    <n v="2010"/>
    <n v="2010"/>
    <n v="15340454"/>
    <n v="1"/>
    <x v="1"/>
    <s v="I"/>
    <n v="7"/>
    <n v="7"/>
    <n v="0"/>
    <n v="12"/>
  </r>
  <r>
    <x v="0"/>
    <x v="0"/>
    <s v="WA"/>
    <x v="2"/>
    <n v="2010"/>
    <n v="2010"/>
    <n v="17823073"/>
    <n v="1"/>
    <x v="0"/>
    <s v="I"/>
    <n v="0"/>
    <n v="0"/>
    <n v="0"/>
    <n v="30"/>
  </r>
  <r>
    <x v="0"/>
    <x v="1"/>
    <s v="WA"/>
    <x v="2"/>
    <n v="2010"/>
    <n v="2010"/>
    <n v="500163116"/>
    <n v="1"/>
    <x v="1"/>
    <s v="I"/>
    <n v="21"/>
    <n v="21"/>
    <n v="0"/>
    <n v="33"/>
  </r>
  <r>
    <x v="0"/>
    <x v="1"/>
    <s v="WA"/>
    <x v="2"/>
    <n v="2010"/>
    <n v="2010"/>
    <n v="500264210"/>
    <n v="1"/>
    <x v="1"/>
    <s v="I"/>
    <n v="0"/>
    <n v="0"/>
    <n v="0"/>
    <n v="4"/>
  </r>
  <r>
    <x v="0"/>
    <x v="1"/>
    <s v="WA"/>
    <x v="2"/>
    <n v="2010"/>
    <n v="2010"/>
    <n v="500002183"/>
    <n v="1"/>
    <x v="1"/>
    <s v="I"/>
    <n v="1"/>
    <n v="1"/>
    <n v="0"/>
    <n v="2"/>
  </r>
  <r>
    <x v="0"/>
    <x v="1"/>
    <s v="WA"/>
    <x v="2"/>
    <n v="2010"/>
    <n v="2010"/>
    <n v="500071099"/>
    <n v="2"/>
    <x v="1"/>
    <s v="I"/>
    <n v="47"/>
    <n v="23.5"/>
    <n v="0"/>
    <n v="10"/>
  </r>
  <r>
    <x v="0"/>
    <x v="0"/>
    <s v="WA"/>
    <x v="2"/>
    <n v="2010"/>
    <n v="2010"/>
    <n v="18419436"/>
    <n v="1"/>
    <x v="0"/>
    <s v="I"/>
    <n v="7"/>
    <n v="7"/>
    <n v="0"/>
    <n v="195"/>
  </r>
  <r>
    <x v="0"/>
    <x v="0"/>
    <s v="WA"/>
    <x v="2"/>
    <n v="2010"/>
    <n v="2010"/>
    <n v="14907701"/>
    <n v="2"/>
    <x v="0"/>
    <s v="I"/>
    <n v="47"/>
    <n v="23.5"/>
    <n v="0"/>
    <n v="280"/>
  </r>
  <r>
    <x v="1"/>
    <x v="0"/>
    <s v="WA"/>
    <x v="2"/>
    <n v="2010"/>
    <n v="2010"/>
    <n v="14301331"/>
    <n v="2"/>
    <x v="0"/>
    <s v="I"/>
    <n v="56"/>
    <n v="28"/>
    <n v="0"/>
    <n v="92"/>
  </r>
  <r>
    <x v="0"/>
    <x v="0"/>
    <s v="WA"/>
    <x v="2"/>
    <n v="2010"/>
    <n v="2010"/>
    <n v="14395123"/>
    <n v="1"/>
    <x v="0"/>
    <s v="I"/>
    <n v="0"/>
    <n v="0"/>
    <n v="0"/>
    <n v="10"/>
  </r>
  <r>
    <x v="0"/>
    <x v="0"/>
    <s v="WA"/>
    <x v="2"/>
    <n v="2010"/>
    <n v="2010"/>
    <n v="14895592"/>
    <n v="2"/>
    <x v="0"/>
    <s v="I"/>
    <n v="48"/>
    <n v="24"/>
    <n v="0"/>
    <n v="580"/>
  </r>
  <r>
    <x v="0"/>
    <x v="0"/>
    <s v="WA"/>
    <x v="2"/>
    <n v="2010"/>
    <n v="2010"/>
    <n v="14898997"/>
    <n v="1"/>
    <x v="0"/>
    <s v="I"/>
    <n v="0"/>
    <n v="0"/>
    <n v="0"/>
    <n v="280"/>
  </r>
  <r>
    <x v="0"/>
    <x v="0"/>
    <s v="WA"/>
    <x v="2"/>
    <n v="2010"/>
    <n v="2010"/>
    <n v="19938134"/>
    <n v="1"/>
    <x v="0"/>
    <s v="I"/>
    <n v="0"/>
    <n v="0"/>
    <n v="0"/>
    <n v="526"/>
  </r>
  <r>
    <x v="0"/>
    <x v="1"/>
    <s v="WA"/>
    <x v="2"/>
    <n v="2010"/>
    <n v="2010"/>
    <n v="19715276"/>
    <n v="1"/>
    <x v="1"/>
    <s v="I"/>
    <n v="0"/>
    <n v="0"/>
    <n v="0"/>
    <n v="1"/>
  </r>
  <r>
    <x v="1"/>
    <x v="0"/>
    <s v="WA"/>
    <x v="2"/>
    <n v="2010"/>
    <n v="2010"/>
    <n v="19639428"/>
    <n v="1"/>
    <x v="0"/>
    <s v="I"/>
    <n v="7"/>
    <n v="7"/>
    <n v="0"/>
    <n v="4"/>
  </r>
  <r>
    <x v="0"/>
    <x v="0"/>
    <s v="WA"/>
    <x v="2"/>
    <n v="2010"/>
    <n v="2010"/>
    <n v="19872889"/>
    <n v="1"/>
    <x v="0"/>
    <s v="I"/>
    <n v="11"/>
    <n v="11"/>
    <n v="0"/>
    <n v="350"/>
  </r>
  <r>
    <x v="0"/>
    <x v="0"/>
    <s v="WA"/>
    <x v="2"/>
    <n v="2010"/>
    <n v="2010"/>
    <n v="18949429"/>
    <n v="1"/>
    <x v="0"/>
    <s v="I"/>
    <n v="30"/>
    <n v="30"/>
    <n v="0"/>
    <n v="1"/>
  </r>
  <r>
    <x v="0"/>
    <x v="0"/>
    <s v="WA"/>
    <x v="2"/>
    <n v="2010"/>
    <n v="2010"/>
    <n v="19979884"/>
    <n v="1"/>
    <x v="0"/>
    <s v="I"/>
    <n v="28"/>
    <n v="28"/>
    <n v="0"/>
    <n v="1"/>
  </r>
  <r>
    <x v="0"/>
    <x v="1"/>
    <s v="WA"/>
    <x v="2"/>
    <n v="2010"/>
    <n v="2010"/>
    <n v="18018697"/>
    <n v="1"/>
    <x v="1"/>
    <s v="I"/>
    <n v="32"/>
    <n v="32"/>
    <n v="0"/>
    <n v="1"/>
  </r>
  <r>
    <x v="0"/>
    <x v="1"/>
    <s v="WA"/>
    <x v="2"/>
    <n v="2010"/>
    <n v="2010"/>
    <n v="19017442"/>
    <n v="1"/>
    <x v="1"/>
    <s v="I"/>
    <n v="32"/>
    <n v="32"/>
    <n v="0"/>
    <n v="12"/>
  </r>
  <r>
    <x v="0"/>
    <x v="1"/>
    <s v="WA"/>
    <x v="2"/>
    <n v="2010"/>
    <n v="2010"/>
    <n v="347068805"/>
    <n v="1"/>
    <x v="1"/>
    <s v="I"/>
    <n v="38"/>
    <n v="38"/>
    <n v="0"/>
    <n v="14"/>
  </r>
  <r>
    <x v="0"/>
    <x v="0"/>
    <s v="WA"/>
    <x v="2"/>
    <n v="2010"/>
    <n v="2010"/>
    <n v="19363769"/>
    <n v="1"/>
    <x v="0"/>
    <s v="I"/>
    <n v="0"/>
    <n v="0"/>
    <n v="0"/>
    <n v="1"/>
  </r>
  <r>
    <x v="0"/>
    <x v="0"/>
    <s v="WA"/>
    <x v="2"/>
    <n v="2010"/>
    <n v="2010"/>
    <n v="19343946"/>
    <n v="1"/>
    <x v="0"/>
    <s v="I"/>
    <n v="0"/>
    <n v="0"/>
    <n v="0"/>
    <n v="5"/>
  </r>
  <r>
    <x v="0"/>
    <x v="0"/>
    <s v="WA"/>
    <x v="2"/>
    <n v="2010"/>
    <n v="2010"/>
    <n v="500001708"/>
    <n v="3"/>
    <x v="0"/>
    <s v="I"/>
    <n v="71"/>
    <n v="23.666666666666664"/>
    <n v="0"/>
    <n v="26"/>
  </r>
  <r>
    <x v="0"/>
    <x v="1"/>
    <s v="WA"/>
    <x v="2"/>
    <n v="2010"/>
    <n v="2010"/>
    <n v="500160346"/>
    <n v="1"/>
    <x v="1"/>
    <s v="I"/>
    <n v="1"/>
    <n v="1"/>
    <n v="0"/>
    <n v="11"/>
  </r>
  <r>
    <x v="0"/>
    <x v="1"/>
    <s v="WA"/>
    <x v="2"/>
    <n v="2010"/>
    <n v="2010"/>
    <n v="18389404"/>
    <n v="1"/>
    <x v="1"/>
    <s v="I"/>
    <n v="3"/>
    <n v="3"/>
    <n v="0"/>
    <n v="1"/>
  </r>
  <r>
    <x v="0"/>
    <x v="0"/>
    <s v="WA"/>
    <x v="2"/>
    <n v="2010"/>
    <n v="2010"/>
    <n v="17912884"/>
    <n v="1"/>
    <x v="0"/>
    <s v="I"/>
    <n v="0"/>
    <n v="0"/>
    <n v="0"/>
    <n v="10"/>
  </r>
  <r>
    <x v="0"/>
    <x v="0"/>
    <s v="WA"/>
    <x v="2"/>
    <n v="2010"/>
    <n v="2010"/>
    <n v="16424132"/>
    <n v="1"/>
    <x v="0"/>
    <s v="I"/>
    <n v="22"/>
    <n v="22"/>
    <n v="0"/>
    <n v="410"/>
  </r>
  <r>
    <x v="0"/>
    <x v="0"/>
    <s v="WA"/>
    <x v="2"/>
    <n v="2010"/>
    <n v="2010"/>
    <n v="16425800"/>
    <n v="1"/>
    <x v="0"/>
    <s v="I"/>
    <n v="0"/>
    <n v="0"/>
    <n v="0"/>
    <n v="40"/>
  </r>
  <r>
    <x v="0"/>
    <x v="0"/>
    <s v="WA"/>
    <x v="2"/>
    <n v="2010"/>
    <n v="2010"/>
    <n v="18108057"/>
    <n v="3"/>
    <x v="0"/>
    <s v="I"/>
    <n v="62"/>
    <n v="20.666666666666664"/>
    <n v="0"/>
    <n v="142"/>
  </r>
  <r>
    <x v="0"/>
    <x v="1"/>
    <s v="WA"/>
    <x v="2"/>
    <n v="2010"/>
    <n v="2010"/>
    <n v="17775604"/>
    <n v="2"/>
    <x v="1"/>
    <s v="I"/>
    <n v="37"/>
    <n v="18.5"/>
    <n v="0"/>
    <n v="8"/>
  </r>
  <r>
    <x v="0"/>
    <x v="1"/>
    <s v="WA"/>
    <x v="2"/>
    <n v="2010"/>
    <n v="2010"/>
    <n v="500094964"/>
    <n v="1"/>
    <x v="1"/>
    <s v="I"/>
    <n v="1"/>
    <n v="1"/>
    <n v="0"/>
    <n v="3"/>
  </r>
  <r>
    <x v="0"/>
    <x v="0"/>
    <s v="WA"/>
    <x v="2"/>
    <n v="2010"/>
    <n v="2010"/>
    <n v="15678285"/>
    <n v="2"/>
    <x v="0"/>
    <s v="I"/>
    <n v="43"/>
    <n v="21.5"/>
    <n v="0"/>
    <n v="533"/>
  </r>
  <r>
    <x v="1"/>
    <x v="1"/>
    <s v="WA"/>
    <x v="2"/>
    <n v="2010"/>
    <n v="2010"/>
    <n v="500152517"/>
    <n v="2"/>
    <x v="1"/>
    <s v="I"/>
    <n v="36"/>
    <n v="18"/>
    <n v="0"/>
    <n v="7"/>
  </r>
  <r>
    <x v="0"/>
    <x v="1"/>
    <s v="WA"/>
    <x v="2"/>
    <n v="2010"/>
    <n v="2010"/>
    <n v="16027795"/>
    <n v="3"/>
    <x v="1"/>
    <s v="I"/>
    <n v="69"/>
    <n v="23"/>
    <n v="0"/>
    <n v="22"/>
  </r>
  <r>
    <x v="1"/>
    <x v="0"/>
    <s v="WA"/>
    <x v="2"/>
    <n v="2010"/>
    <n v="2011"/>
    <n v="19962592"/>
    <n v="11"/>
    <x v="2"/>
    <s v="I"/>
    <n v="335"/>
    <n v="30.454545454545453"/>
    <n v="0"/>
    <n v="276441"/>
  </r>
  <r>
    <x v="1"/>
    <x v="0"/>
    <s v="WA"/>
    <x v="2"/>
    <n v="2010"/>
    <n v="2011"/>
    <n v="500122810"/>
    <n v="11"/>
    <x v="2"/>
    <s v="I"/>
    <n v="334"/>
    <n v="30.36363636363636"/>
    <n v="0"/>
    <n v="959901"/>
  </r>
  <r>
    <x v="0"/>
    <x v="1"/>
    <s v="WA"/>
    <x v="2"/>
    <n v="2010"/>
    <n v="2010"/>
    <n v="436406540"/>
    <n v="3"/>
    <x v="1"/>
    <s v="I"/>
    <n v="70"/>
    <n v="23.333333333333332"/>
    <n v="0"/>
    <n v="23"/>
  </r>
  <r>
    <x v="0"/>
    <x v="1"/>
    <s v="WA"/>
    <x v="2"/>
    <n v="2010"/>
    <n v="2010"/>
    <n v="500091995"/>
    <n v="4"/>
    <x v="1"/>
    <s v="I"/>
    <n v="111"/>
    <n v="27.75"/>
    <n v="0"/>
    <n v="37"/>
  </r>
  <r>
    <x v="0"/>
    <x v="1"/>
    <s v="WA"/>
    <x v="2"/>
    <n v="2010"/>
    <n v="2010"/>
    <n v="16302681"/>
    <n v="1"/>
    <x v="1"/>
    <s v="I"/>
    <n v="32"/>
    <n v="32"/>
    <n v="0"/>
    <n v="1"/>
  </r>
  <r>
    <x v="0"/>
    <x v="0"/>
    <s v="WA"/>
    <x v="2"/>
    <n v="2010"/>
    <n v="2010"/>
    <n v="17306465"/>
    <n v="1"/>
    <x v="0"/>
    <s v="I"/>
    <n v="0"/>
    <n v="0"/>
    <n v="0"/>
    <n v="420"/>
  </r>
  <r>
    <x v="0"/>
    <x v="0"/>
    <s v="WA"/>
    <x v="2"/>
    <n v="2010"/>
    <n v="2010"/>
    <n v="500206420"/>
    <n v="1"/>
    <x v="0"/>
    <s v="I"/>
    <n v="6"/>
    <n v="6"/>
    <n v="0"/>
    <n v="1"/>
  </r>
  <r>
    <x v="0"/>
    <x v="1"/>
    <s v="WA"/>
    <x v="2"/>
    <n v="2010"/>
    <n v="2010"/>
    <n v="500009478"/>
    <n v="3"/>
    <x v="1"/>
    <s v="I"/>
    <n v="88"/>
    <n v="29.333333333333336"/>
    <n v="0"/>
    <n v="10"/>
  </r>
  <r>
    <x v="0"/>
    <x v="1"/>
    <s v="WA"/>
    <x v="2"/>
    <n v="2010"/>
    <n v="2010"/>
    <n v="16118784"/>
    <n v="2"/>
    <x v="1"/>
    <s v="I"/>
    <n v="42"/>
    <n v="21"/>
    <n v="0"/>
    <n v="2"/>
  </r>
  <r>
    <x v="0"/>
    <x v="0"/>
    <s v="WA"/>
    <x v="2"/>
    <n v="2010"/>
    <n v="2010"/>
    <n v="16122330"/>
    <n v="1"/>
    <x v="0"/>
    <s v="I"/>
    <n v="3"/>
    <n v="3"/>
    <n v="0"/>
    <n v="60"/>
  </r>
  <r>
    <x v="0"/>
    <x v="0"/>
    <s v="WA"/>
    <x v="2"/>
    <n v="2010"/>
    <n v="2010"/>
    <n v="15277585"/>
    <n v="1"/>
    <x v="0"/>
    <s v="I"/>
    <n v="10"/>
    <n v="10"/>
    <n v="0"/>
    <n v="10"/>
  </r>
  <r>
    <x v="0"/>
    <x v="1"/>
    <s v="WA"/>
    <x v="2"/>
    <n v="2010"/>
    <n v="2010"/>
    <n v="14847659"/>
    <n v="1"/>
    <x v="1"/>
    <s v="I"/>
    <n v="6"/>
    <n v="6"/>
    <n v="0"/>
    <n v="1"/>
  </r>
  <r>
    <x v="0"/>
    <x v="0"/>
    <s v="WA"/>
    <x v="2"/>
    <n v="2010"/>
    <n v="2010"/>
    <n v="15484405"/>
    <n v="1"/>
    <x v="0"/>
    <s v="I"/>
    <n v="0"/>
    <n v="0"/>
    <n v="0"/>
    <n v="30"/>
  </r>
  <r>
    <x v="0"/>
    <x v="0"/>
    <s v="WA"/>
    <x v="2"/>
    <n v="2010"/>
    <n v="2010"/>
    <n v="19950822"/>
    <n v="2"/>
    <x v="0"/>
    <s v="I"/>
    <n v="42"/>
    <n v="21"/>
    <n v="0"/>
    <n v="188"/>
  </r>
  <r>
    <x v="0"/>
    <x v="0"/>
    <s v="WA"/>
    <x v="2"/>
    <n v="2010"/>
    <n v="2010"/>
    <n v="14446677"/>
    <n v="1"/>
    <x v="0"/>
    <s v="I"/>
    <n v="27"/>
    <n v="27"/>
    <n v="0"/>
    <n v="40"/>
  </r>
  <r>
    <x v="0"/>
    <x v="0"/>
    <s v="WA"/>
    <x v="2"/>
    <n v="2010"/>
    <n v="2010"/>
    <n v="14097451"/>
    <n v="1"/>
    <x v="0"/>
    <s v="I"/>
    <n v="24"/>
    <n v="24"/>
    <n v="0"/>
    <n v="100"/>
  </r>
  <r>
    <x v="0"/>
    <x v="0"/>
    <s v="WA"/>
    <x v="2"/>
    <n v="2010"/>
    <n v="2010"/>
    <n v="17664870"/>
    <n v="1"/>
    <x v="0"/>
    <s v="I"/>
    <n v="30"/>
    <n v="30"/>
    <n v="0"/>
    <n v="262"/>
  </r>
  <r>
    <x v="0"/>
    <x v="1"/>
    <s v="WA"/>
    <x v="2"/>
    <n v="2010"/>
    <n v="2010"/>
    <n v="500026633"/>
    <n v="1"/>
    <x v="1"/>
    <s v="I"/>
    <n v="13"/>
    <n v="13"/>
    <n v="0"/>
    <n v="4"/>
  </r>
  <r>
    <x v="0"/>
    <x v="0"/>
    <s v="WA"/>
    <x v="2"/>
    <n v="2010"/>
    <n v="2010"/>
    <n v="19992098"/>
    <n v="1"/>
    <x v="0"/>
    <s v="I"/>
    <n v="34"/>
    <n v="34"/>
    <n v="0"/>
    <n v="200"/>
  </r>
  <r>
    <x v="0"/>
    <x v="0"/>
    <s v="WA"/>
    <x v="2"/>
    <n v="2010"/>
    <n v="2010"/>
    <n v="19603048"/>
    <n v="1"/>
    <x v="0"/>
    <s v="I"/>
    <n v="0"/>
    <n v="0"/>
    <n v="0"/>
    <n v="10"/>
  </r>
  <r>
    <x v="0"/>
    <x v="0"/>
    <s v="WA"/>
    <x v="2"/>
    <n v="2010"/>
    <n v="2010"/>
    <n v="19595735"/>
    <n v="1"/>
    <x v="0"/>
    <s v="I"/>
    <n v="0"/>
    <n v="0"/>
    <n v="0"/>
    <n v="60"/>
  </r>
  <r>
    <x v="0"/>
    <x v="0"/>
    <s v="WA"/>
    <x v="2"/>
    <n v="2010"/>
    <n v="2010"/>
    <n v="19596322"/>
    <n v="1"/>
    <x v="0"/>
    <s v="I"/>
    <n v="0"/>
    <n v="0"/>
    <n v="0"/>
    <n v="12"/>
  </r>
  <r>
    <x v="0"/>
    <x v="1"/>
    <s v="WA"/>
    <x v="2"/>
    <n v="2010"/>
    <n v="2010"/>
    <n v="500199198"/>
    <n v="2"/>
    <x v="1"/>
    <s v="I"/>
    <n v="45"/>
    <n v="22.5"/>
    <n v="0"/>
    <n v="10"/>
  </r>
  <r>
    <x v="0"/>
    <x v="0"/>
    <s v="WA"/>
    <x v="2"/>
    <n v="2010"/>
    <n v="2010"/>
    <n v="19786424"/>
    <n v="1"/>
    <x v="0"/>
    <s v="I"/>
    <n v="0"/>
    <n v="0"/>
    <n v="0"/>
    <n v="40"/>
  </r>
  <r>
    <x v="0"/>
    <x v="0"/>
    <s v="WA"/>
    <x v="2"/>
    <n v="2010"/>
    <n v="2010"/>
    <n v="18023277"/>
    <n v="1"/>
    <x v="0"/>
    <s v="I"/>
    <n v="0"/>
    <n v="0"/>
    <n v="0"/>
    <n v="10"/>
  </r>
  <r>
    <x v="0"/>
    <x v="0"/>
    <s v="WA"/>
    <x v="2"/>
    <n v="2010"/>
    <n v="2010"/>
    <n v="18692769"/>
    <n v="1"/>
    <x v="0"/>
    <s v="I"/>
    <n v="0"/>
    <n v="0"/>
    <n v="0"/>
    <n v="14"/>
  </r>
  <r>
    <x v="0"/>
    <x v="1"/>
    <s v="WA"/>
    <x v="2"/>
    <n v="2010"/>
    <n v="2010"/>
    <n v="19393960"/>
    <n v="1"/>
    <x v="1"/>
    <s v="I"/>
    <n v="0"/>
    <n v="0"/>
    <n v="0"/>
    <n v="1"/>
  </r>
  <r>
    <x v="0"/>
    <x v="1"/>
    <s v="WA"/>
    <x v="2"/>
    <n v="2010"/>
    <n v="2010"/>
    <n v="19399132"/>
    <n v="1"/>
    <x v="1"/>
    <s v="I"/>
    <n v="0"/>
    <n v="0"/>
    <n v="0"/>
    <n v="1"/>
  </r>
  <r>
    <x v="0"/>
    <x v="0"/>
    <s v="WA"/>
    <x v="2"/>
    <n v="2010"/>
    <n v="2010"/>
    <n v="18332190"/>
    <n v="1"/>
    <x v="0"/>
    <s v="I"/>
    <n v="0"/>
    <n v="0"/>
    <n v="0"/>
    <n v="22"/>
  </r>
  <r>
    <x v="0"/>
    <x v="1"/>
    <s v="WA"/>
    <x v="2"/>
    <n v="2010"/>
    <n v="2010"/>
    <n v="17912387"/>
    <n v="1"/>
    <x v="1"/>
    <s v="I"/>
    <n v="0"/>
    <n v="0"/>
    <n v="0"/>
    <n v="4"/>
  </r>
  <r>
    <x v="0"/>
    <x v="1"/>
    <s v="WA"/>
    <x v="2"/>
    <n v="2010"/>
    <n v="2010"/>
    <n v="17913084"/>
    <n v="1"/>
    <x v="1"/>
    <s v="I"/>
    <n v="3"/>
    <n v="3"/>
    <n v="0"/>
    <n v="1"/>
  </r>
  <r>
    <x v="0"/>
    <x v="0"/>
    <s v="WA"/>
    <x v="2"/>
    <n v="2010"/>
    <n v="2010"/>
    <n v="17791216"/>
    <n v="1"/>
    <x v="0"/>
    <s v="I"/>
    <n v="1"/>
    <n v="1"/>
    <n v="0"/>
    <n v="30"/>
  </r>
  <r>
    <x v="0"/>
    <x v="0"/>
    <s v="WA"/>
    <x v="2"/>
    <n v="2010"/>
    <n v="2010"/>
    <n v="17750220"/>
    <n v="1"/>
    <x v="0"/>
    <s v="I"/>
    <n v="0"/>
    <n v="0"/>
    <n v="0"/>
    <n v="50"/>
  </r>
  <r>
    <x v="0"/>
    <x v="0"/>
    <s v="WA"/>
    <x v="2"/>
    <n v="2010"/>
    <n v="2010"/>
    <n v="17455497"/>
    <n v="3"/>
    <x v="0"/>
    <s v="I"/>
    <n v="93"/>
    <n v="31"/>
    <n v="0"/>
    <n v="540"/>
  </r>
  <r>
    <x v="0"/>
    <x v="1"/>
    <s v="WA"/>
    <x v="2"/>
    <n v="2010"/>
    <n v="2010"/>
    <n v="500041876"/>
    <n v="1"/>
    <x v="1"/>
    <s v="I"/>
    <n v="8"/>
    <n v="8"/>
    <n v="0"/>
    <n v="2"/>
  </r>
  <r>
    <x v="0"/>
    <x v="0"/>
    <s v="WA"/>
    <x v="2"/>
    <n v="2010"/>
    <n v="2010"/>
    <n v="17151910"/>
    <n v="1"/>
    <x v="0"/>
    <s v="I"/>
    <n v="0"/>
    <n v="0"/>
    <n v="0"/>
    <n v="30"/>
  </r>
  <r>
    <x v="0"/>
    <x v="0"/>
    <s v="WA"/>
    <x v="2"/>
    <n v="2010"/>
    <n v="2010"/>
    <n v="17086273"/>
    <n v="1"/>
    <x v="0"/>
    <s v="I"/>
    <n v="0"/>
    <n v="0"/>
    <n v="0"/>
    <n v="30"/>
  </r>
  <r>
    <x v="0"/>
    <x v="0"/>
    <s v="WA"/>
    <x v="2"/>
    <n v="2010"/>
    <n v="2010"/>
    <n v="16886747"/>
    <n v="1"/>
    <x v="0"/>
    <s v="I"/>
    <n v="29"/>
    <n v="29"/>
    <n v="0"/>
    <n v="13"/>
  </r>
  <r>
    <x v="0"/>
    <x v="0"/>
    <s v="WA"/>
    <x v="2"/>
    <n v="2010"/>
    <n v="2010"/>
    <n v="16921129"/>
    <n v="1"/>
    <x v="0"/>
    <s v="I"/>
    <n v="0"/>
    <n v="0"/>
    <n v="0"/>
    <n v="10"/>
  </r>
  <r>
    <x v="0"/>
    <x v="0"/>
    <s v="WA"/>
    <x v="2"/>
    <n v="2010"/>
    <n v="2010"/>
    <n v="16415096"/>
    <n v="1"/>
    <x v="0"/>
    <s v="I"/>
    <n v="9"/>
    <n v="9"/>
    <n v="0"/>
    <n v="90"/>
  </r>
  <r>
    <x v="0"/>
    <x v="0"/>
    <s v="WA"/>
    <x v="2"/>
    <n v="2010"/>
    <n v="2010"/>
    <n v="15616460"/>
    <n v="1"/>
    <x v="0"/>
    <s v="I"/>
    <n v="28"/>
    <n v="28"/>
    <n v="0"/>
    <n v="50"/>
  </r>
  <r>
    <x v="0"/>
    <x v="0"/>
    <s v="WA"/>
    <x v="2"/>
    <n v="2010"/>
    <n v="2010"/>
    <n v="16815767"/>
    <n v="1"/>
    <x v="0"/>
    <s v="I"/>
    <n v="0"/>
    <n v="0"/>
    <n v="0"/>
    <n v="40"/>
  </r>
  <r>
    <x v="0"/>
    <x v="0"/>
    <s v="WA"/>
    <x v="2"/>
    <n v="2010"/>
    <n v="2010"/>
    <n v="16479958"/>
    <n v="1"/>
    <x v="0"/>
    <s v="I"/>
    <n v="21"/>
    <n v="21"/>
    <n v="0"/>
    <n v="290"/>
  </r>
  <r>
    <x v="1"/>
    <x v="0"/>
    <s v="WA"/>
    <x v="2"/>
    <n v="2010"/>
    <n v="2010"/>
    <n v="16609169"/>
    <n v="1"/>
    <x v="0"/>
    <s v="I"/>
    <n v="0"/>
    <n v="0"/>
    <n v="0"/>
    <n v="70"/>
  </r>
  <r>
    <x v="0"/>
    <x v="1"/>
    <s v="WA"/>
    <x v="2"/>
    <n v="2010"/>
    <n v="2010"/>
    <n v="500071801"/>
    <n v="2"/>
    <x v="1"/>
    <s v="I"/>
    <n v="38"/>
    <n v="19"/>
    <n v="0"/>
    <n v="4"/>
  </r>
  <r>
    <x v="0"/>
    <x v="1"/>
    <s v="WA"/>
    <x v="2"/>
    <n v="2010"/>
    <n v="2010"/>
    <n v="13989837"/>
    <n v="2"/>
    <x v="1"/>
    <s v="I"/>
    <n v="44"/>
    <n v="22"/>
    <n v="0"/>
    <n v="17"/>
  </r>
  <r>
    <x v="0"/>
    <x v="0"/>
    <s v="WA"/>
    <x v="2"/>
    <n v="2010"/>
    <n v="2010"/>
    <n v="15982762"/>
    <n v="1"/>
    <x v="0"/>
    <s v="I"/>
    <n v="0"/>
    <n v="0"/>
    <n v="0"/>
    <n v="4"/>
  </r>
  <r>
    <x v="0"/>
    <x v="0"/>
    <s v="WA"/>
    <x v="2"/>
    <n v="2010"/>
    <n v="2010"/>
    <n v="15883477"/>
    <n v="1"/>
    <x v="0"/>
    <s v="I"/>
    <n v="31"/>
    <n v="31"/>
    <n v="0"/>
    <n v="69"/>
  </r>
  <r>
    <x v="0"/>
    <x v="0"/>
    <s v="WA"/>
    <x v="2"/>
    <n v="2010"/>
    <n v="2010"/>
    <n v="14051359"/>
    <n v="1"/>
    <x v="0"/>
    <s v="I"/>
    <n v="14"/>
    <n v="14"/>
    <n v="0"/>
    <n v="140"/>
  </r>
  <r>
    <x v="0"/>
    <x v="0"/>
    <s v="WA"/>
    <x v="2"/>
    <n v="2010"/>
    <n v="2010"/>
    <n v="16219581"/>
    <n v="1"/>
    <x v="0"/>
    <s v="I"/>
    <n v="0"/>
    <n v="0"/>
    <n v="0"/>
    <n v="24"/>
  </r>
  <r>
    <x v="0"/>
    <x v="1"/>
    <s v="WA"/>
    <x v="2"/>
    <n v="2010"/>
    <n v="2010"/>
    <n v="15744287"/>
    <n v="2"/>
    <x v="1"/>
    <s v="I"/>
    <n v="63"/>
    <n v="31.5"/>
    <n v="0"/>
    <n v="20"/>
  </r>
  <r>
    <x v="0"/>
    <x v="0"/>
    <s v="WA"/>
    <x v="2"/>
    <n v="2010"/>
    <n v="2010"/>
    <n v="15350669"/>
    <n v="1"/>
    <x v="0"/>
    <s v="I"/>
    <n v="0"/>
    <n v="0"/>
    <n v="0"/>
    <n v="10"/>
  </r>
  <r>
    <x v="0"/>
    <x v="1"/>
    <s v="WA"/>
    <x v="2"/>
    <n v="2010"/>
    <n v="2010"/>
    <n v="14329029"/>
    <n v="1"/>
    <x v="1"/>
    <s v="I"/>
    <n v="0"/>
    <n v="0"/>
    <n v="0"/>
    <n v="5"/>
  </r>
  <r>
    <x v="0"/>
    <x v="0"/>
    <s v="WA"/>
    <x v="2"/>
    <n v="2010"/>
    <n v="2010"/>
    <n v="15817036"/>
    <n v="2"/>
    <x v="0"/>
    <s v="I"/>
    <n v="42"/>
    <n v="21"/>
    <n v="0"/>
    <n v="300"/>
  </r>
  <r>
    <x v="0"/>
    <x v="0"/>
    <s v="WA"/>
    <x v="2"/>
    <n v="2010"/>
    <n v="2010"/>
    <n v="15820347"/>
    <n v="1"/>
    <x v="0"/>
    <s v="I"/>
    <n v="11"/>
    <n v="11"/>
    <n v="0"/>
    <n v="10"/>
  </r>
  <r>
    <x v="0"/>
    <x v="1"/>
    <s v="WA"/>
    <x v="2"/>
    <n v="2010"/>
    <n v="2010"/>
    <n v="446350353"/>
    <n v="1"/>
    <x v="1"/>
    <s v="I"/>
    <n v="10"/>
    <n v="10"/>
    <n v="0"/>
    <n v="5"/>
  </r>
  <r>
    <x v="0"/>
    <x v="0"/>
    <s v="WA"/>
    <x v="2"/>
    <n v="2010"/>
    <n v="2010"/>
    <n v="500026801"/>
    <n v="1"/>
    <x v="0"/>
    <s v="I"/>
    <n v="21"/>
    <n v="21"/>
    <n v="0"/>
    <n v="10"/>
  </r>
  <r>
    <x v="0"/>
    <x v="1"/>
    <s v="WA"/>
    <x v="2"/>
    <n v="2010"/>
    <n v="2010"/>
    <n v="500188912"/>
    <n v="1"/>
    <x v="1"/>
    <s v="I"/>
    <n v="16"/>
    <n v="16"/>
    <n v="0"/>
    <n v="7"/>
  </r>
  <r>
    <x v="0"/>
    <x v="0"/>
    <s v="WA"/>
    <x v="2"/>
    <n v="2010"/>
    <n v="2010"/>
    <n v="14659925"/>
    <n v="2"/>
    <x v="0"/>
    <s v="I"/>
    <n v="51"/>
    <n v="25.5"/>
    <n v="0"/>
    <n v="307"/>
  </r>
  <r>
    <x v="0"/>
    <x v="0"/>
    <s v="WA"/>
    <x v="2"/>
    <n v="2010"/>
    <n v="2010"/>
    <n v="14446202"/>
    <n v="2"/>
    <x v="0"/>
    <s v="I"/>
    <n v="41"/>
    <n v="20.5"/>
    <n v="0"/>
    <n v="320"/>
  </r>
  <r>
    <x v="0"/>
    <x v="0"/>
    <s v="WA"/>
    <x v="2"/>
    <n v="2010"/>
    <n v="2010"/>
    <n v="17614023"/>
    <n v="2"/>
    <x v="0"/>
    <s v="I"/>
    <n v="60"/>
    <n v="30"/>
    <n v="0"/>
    <n v="390"/>
  </r>
  <r>
    <x v="0"/>
    <x v="0"/>
    <s v="WA"/>
    <x v="2"/>
    <n v="2010"/>
    <n v="2010"/>
    <n v="500031361"/>
    <n v="1"/>
    <x v="0"/>
    <s v="I"/>
    <n v="12"/>
    <n v="12"/>
    <n v="0"/>
    <n v="292"/>
  </r>
  <r>
    <x v="0"/>
    <x v="0"/>
    <s v="WA"/>
    <x v="2"/>
    <n v="2010"/>
    <n v="2010"/>
    <n v="500227023"/>
    <n v="1"/>
    <x v="0"/>
    <s v="I"/>
    <n v="0"/>
    <n v="0"/>
    <n v="0"/>
    <n v="2"/>
  </r>
  <r>
    <x v="0"/>
    <x v="1"/>
    <s v="WA"/>
    <x v="2"/>
    <n v="2010"/>
    <n v="2010"/>
    <n v="500086466"/>
    <n v="1"/>
    <x v="1"/>
    <s v="I"/>
    <n v="29"/>
    <n v="29"/>
    <n v="0"/>
    <n v="22"/>
  </r>
  <r>
    <x v="0"/>
    <x v="1"/>
    <s v="WA"/>
    <x v="2"/>
    <n v="2010"/>
    <n v="2010"/>
    <n v="500045827"/>
    <n v="5"/>
    <x v="1"/>
    <s v="I"/>
    <n v="149"/>
    <n v="29.8"/>
    <n v="0"/>
    <n v="35"/>
  </r>
  <r>
    <x v="0"/>
    <x v="0"/>
    <s v="WA"/>
    <x v="2"/>
    <n v="2010"/>
    <n v="2010"/>
    <n v="18806637"/>
    <n v="1"/>
    <x v="0"/>
    <s v="I"/>
    <n v="0"/>
    <n v="0"/>
    <n v="0"/>
    <n v="50"/>
  </r>
  <r>
    <x v="0"/>
    <x v="0"/>
    <s v="WA"/>
    <x v="2"/>
    <n v="2010"/>
    <n v="2010"/>
    <n v="500064659"/>
    <n v="1"/>
    <x v="0"/>
    <s v="I"/>
    <n v="0"/>
    <n v="0"/>
    <n v="0"/>
    <n v="11"/>
  </r>
  <r>
    <x v="1"/>
    <x v="1"/>
    <s v="WA"/>
    <x v="2"/>
    <n v="2010"/>
    <n v="2010"/>
    <n v="18567319"/>
    <n v="2"/>
    <x v="1"/>
    <s v="I"/>
    <n v="68"/>
    <n v="34"/>
    <n v="0"/>
    <n v="12"/>
  </r>
  <r>
    <x v="0"/>
    <x v="0"/>
    <s v="WA"/>
    <x v="2"/>
    <n v="2010"/>
    <n v="2010"/>
    <n v="19385488"/>
    <n v="1"/>
    <x v="0"/>
    <s v="I"/>
    <n v="0"/>
    <n v="0"/>
    <n v="0"/>
    <n v="40"/>
  </r>
  <r>
    <x v="0"/>
    <x v="0"/>
    <s v="WA"/>
    <x v="2"/>
    <n v="2010"/>
    <n v="2010"/>
    <n v="19694118"/>
    <n v="1"/>
    <x v="0"/>
    <s v="I"/>
    <n v="8"/>
    <n v="8"/>
    <n v="0"/>
    <n v="7"/>
  </r>
  <r>
    <x v="0"/>
    <x v="0"/>
    <s v="WA"/>
    <x v="2"/>
    <n v="2010"/>
    <n v="2010"/>
    <n v="19598511"/>
    <n v="1"/>
    <x v="0"/>
    <s v="I"/>
    <n v="0"/>
    <n v="0"/>
    <n v="0"/>
    <n v="2"/>
  </r>
  <r>
    <x v="0"/>
    <x v="1"/>
    <s v="WA"/>
    <x v="2"/>
    <n v="2010"/>
    <n v="2010"/>
    <n v="500150665"/>
    <n v="1"/>
    <x v="1"/>
    <s v="I"/>
    <n v="13"/>
    <n v="13"/>
    <n v="0"/>
    <n v="9"/>
  </r>
  <r>
    <x v="0"/>
    <x v="0"/>
    <s v="WA"/>
    <x v="2"/>
    <n v="2010"/>
    <n v="2010"/>
    <n v="18613547"/>
    <n v="1"/>
    <x v="0"/>
    <s v="I"/>
    <n v="8"/>
    <n v="8"/>
    <n v="0"/>
    <n v="60"/>
  </r>
  <r>
    <x v="0"/>
    <x v="1"/>
    <s v="WA"/>
    <x v="2"/>
    <n v="2010"/>
    <n v="2010"/>
    <n v="500219736"/>
    <n v="1"/>
    <x v="1"/>
    <s v="I"/>
    <n v="2"/>
    <n v="2"/>
    <n v="0"/>
    <n v="98"/>
  </r>
  <r>
    <x v="0"/>
    <x v="1"/>
    <s v="WA"/>
    <x v="2"/>
    <n v="2010"/>
    <n v="2010"/>
    <n v="500085387"/>
    <n v="3"/>
    <x v="1"/>
    <s v="I"/>
    <n v="80"/>
    <n v="26.666666666666668"/>
    <n v="0"/>
    <n v="12"/>
  </r>
  <r>
    <x v="0"/>
    <x v="1"/>
    <s v="WA"/>
    <x v="2"/>
    <n v="2010"/>
    <n v="2010"/>
    <n v="17913171"/>
    <n v="1"/>
    <x v="1"/>
    <s v="I"/>
    <n v="19"/>
    <n v="19"/>
    <n v="0"/>
    <n v="4"/>
  </r>
  <r>
    <x v="0"/>
    <x v="0"/>
    <s v="WA"/>
    <x v="2"/>
    <n v="2010"/>
    <n v="2010"/>
    <n v="18346076"/>
    <n v="5"/>
    <x v="0"/>
    <s v="I"/>
    <n v="142"/>
    <n v="28.4"/>
    <n v="0"/>
    <n v="220"/>
  </r>
  <r>
    <x v="0"/>
    <x v="1"/>
    <s v="WA"/>
    <x v="2"/>
    <n v="2010"/>
    <n v="2010"/>
    <n v="446344698"/>
    <n v="1"/>
    <x v="1"/>
    <s v="I"/>
    <n v="0"/>
    <n v="0"/>
    <n v="0"/>
    <n v="10"/>
  </r>
  <r>
    <x v="0"/>
    <x v="0"/>
    <s v="WA"/>
    <x v="2"/>
    <n v="2010"/>
    <n v="2010"/>
    <n v="19027402"/>
    <n v="4"/>
    <x v="0"/>
    <s v="I"/>
    <n v="102"/>
    <n v="25.5"/>
    <n v="0"/>
    <n v="220"/>
  </r>
  <r>
    <x v="0"/>
    <x v="1"/>
    <s v="WA"/>
    <x v="2"/>
    <n v="2010"/>
    <n v="2010"/>
    <n v="329529609"/>
    <n v="4"/>
    <x v="1"/>
    <s v="I"/>
    <n v="102"/>
    <n v="25.5"/>
    <n v="0"/>
    <n v="16"/>
  </r>
  <r>
    <x v="0"/>
    <x v="0"/>
    <s v="WA"/>
    <x v="2"/>
    <n v="2010"/>
    <n v="2010"/>
    <n v="18070963"/>
    <n v="1"/>
    <x v="0"/>
    <s v="I"/>
    <n v="0"/>
    <n v="0"/>
    <n v="0"/>
    <n v="70"/>
  </r>
  <r>
    <x v="0"/>
    <x v="0"/>
    <s v="WA"/>
    <x v="2"/>
    <n v="2010"/>
    <n v="2010"/>
    <n v="17461602"/>
    <n v="2"/>
    <x v="0"/>
    <s v="I"/>
    <n v="49"/>
    <n v="24.5"/>
    <n v="0"/>
    <n v="590"/>
  </r>
  <r>
    <x v="0"/>
    <x v="0"/>
    <s v="WA"/>
    <x v="2"/>
    <n v="2010"/>
    <n v="2010"/>
    <n v="19633586"/>
    <n v="1"/>
    <x v="0"/>
    <s v="I"/>
    <n v="26"/>
    <n v="26"/>
    <n v="0"/>
    <n v="20"/>
  </r>
  <r>
    <x v="0"/>
    <x v="0"/>
    <s v="WA"/>
    <x v="2"/>
    <n v="2010"/>
    <n v="2010"/>
    <n v="500232322"/>
    <n v="1"/>
    <x v="0"/>
    <s v="I"/>
    <n v="0"/>
    <n v="0"/>
    <n v="0"/>
    <n v="81"/>
  </r>
  <r>
    <x v="0"/>
    <x v="0"/>
    <s v="WA"/>
    <x v="2"/>
    <n v="2010"/>
    <n v="2010"/>
    <n v="17212290"/>
    <n v="1"/>
    <x v="0"/>
    <s v="I"/>
    <n v="1"/>
    <n v="1"/>
    <n v="0"/>
    <n v="9"/>
  </r>
  <r>
    <x v="0"/>
    <x v="0"/>
    <s v="WA"/>
    <x v="2"/>
    <n v="2010"/>
    <n v="2010"/>
    <n v="18215147"/>
    <n v="1"/>
    <x v="0"/>
    <s v="I"/>
    <n v="27"/>
    <n v="27"/>
    <n v="0"/>
    <n v="172"/>
  </r>
  <r>
    <x v="0"/>
    <x v="0"/>
    <s v="WA"/>
    <x v="2"/>
    <n v="2010"/>
    <n v="2010"/>
    <n v="500224476"/>
    <n v="2"/>
    <x v="0"/>
    <s v="I"/>
    <n v="44"/>
    <n v="22"/>
    <n v="0"/>
    <n v="138"/>
  </r>
  <r>
    <x v="0"/>
    <x v="0"/>
    <s v="WA"/>
    <x v="2"/>
    <n v="2010"/>
    <n v="2010"/>
    <n v="14082390"/>
    <n v="2"/>
    <x v="0"/>
    <s v="I"/>
    <n v="44"/>
    <n v="22"/>
    <n v="0"/>
    <n v="190"/>
  </r>
  <r>
    <x v="0"/>
    <x v="1"/>
    <s v="WA"/>
    <x v="2"/>
    <n v="2010"/>
    <n v="2010"/>
    <n v="15921058"/>
    <n v="1"/>
    <x v="1"/>
    <s v="I"/>
    <n v="3"/>
    <n v="3"/>
    <n v="0"/>
    <n v="2"/>
  </r>
  <r>
    <x v="0"/>
    <x v="0"/>
    <s v="WA"/>
    <x v="2"/>
    <n v="2010"/>
    <n v="2010"/>
    <n v="500171967"/>
    <n v="1"/>
    <x v="0"/>
    <s v="I"/>
    <n v="0"/>
    <n v="0"/>
    <n v="0"/>
    <n v="10"/>
  </r>
  <r>
    <x v="0"/>
    <x v="0"/>
    <s v="WA"/>
    <x v="2"/>
    <n v="2010"/>
    <n v="2010"/>
    <n v="17464664"/>
    <n v="1"/>
    <x v="0"/>
    <s v="I"/>
    <n v="8"/>
    <n v="8"/>
    <n v="0"/>
    <n v="8"/>
  </r>
  <r>
    <x v="0"/>
    <x v="0"/>
    <s v="WA"/>
    <x v="2"/>
    <n v="2010"/>
    <n v="2010"/>
    <n v="14019364"/>
    <n v="1"/>
    <x v="0"/>
    <s v="I"/>
    <n v="30"/>
    <n v="30"/>
    <n v="0"/>
    <n v="80"/>
  </r>
  <r>
    <x v="0"/>
    <x v="0"/>
    <s v="WA"/>
    <x v="2"/>
    <n v="2010"/>
    <n v="2010"/>
    <n v="16115356"/>
    <n v="1"/>
    <x v="0"/>
    <s v="I"/>
    <n v="5"/>
    <n v="5"/>
    <n v="0"/>
    <n v="20"/>
  </r>
  <r>
    <x v="0"/>
    <x v="0"/>
    <s v="WA"/>
    <x v="2"/>
    <n v="2010"/>
    <n v="2010"/>
    <n v="16121774"/>
    <n v="1"/>
    <x v="0"/>
    <s v="I"/>
    <n v="8"/>
    <n v="8"/>
    <n v="0"/>
    <n v="470"/>
  </r>
  <r>
    <x v="0"/>
    <x v="0"/>
    <s v="WA"/>
    <x v="2"/>
    <n v="2010"/>
    <n v="2010"/>
    <n v="16122077"/>
    <n v="1"/>
    <x v="0"/>
    <s v="I"/>
    <n v="14"/>
    <n v="14"/>
    <n v="0"/>
    <n v="88"/>
  </r>
  <r>
    <x v="0"/>
    <x v="0"/>
    <s v="WA"/>
    <x v="2"/>
    <n v="2010"/>
    <n v="2010"/>
    <n v="14843903"/>
    <n v="2"/>
    <x v="0"/>
    <s v="I"/>
    <n v="67"/>
    <n v="33.5"/>
    <n v="0"/>
    <n v="327"/>
  </r>
  <r>
    <x v="0"/>
    <x v="0"/>
    <s v="WA"/>
    <x v="2"/>
    <n v="2010"/>
    <n v="2010"/>
    <n v="18098327"/>
    <n v="1"/>
    <x v="0"/>
    <s v="I"/>
    <n v="54"/>
    <n v="54"/>
    <n v="0"/>
    <n v="494"/>
  </r>
  <r>
    <x v="0"/>
    <x v="0"/>
    <s v="WA"/>
    <x v="2"/>
    <n v="2010"/>
    <n v="2010"/>
    <n v="500029337"/>
    <n v="1"/>
    <x v="0"/>
    <s v="I"/>
    <n v="3"/>
    <n v="3"/>
    <n v="0"/>
    <n v="94"/>
  </r>
  <r>
    <x v="0"/>
    <x v="0"/>
    <s v="WA"/>
    <x v="2"/>
    <n v="2010"/>
    <n v="2010"/>
    <n v="500190116"/>
    <n v="2"/>
    <x v="0"/>
    <s v="I"/>
    <n v="55"/>
    <n v="27.5"/>
    <n v="0"/>
    <n v="232"/>
  </r>
  <r>
    <x v="0"/>
    <x v="0"/>
    <s v="WA"/>
    <x v="2"/>
    <n v="2010"/>
    <n v="2010"/>
    <n v="429753607"/>
    <n v="1"/>
    <x v="0"/>
    <s v="I"/>
    <n v="28"/>
    <n v="28"/>
    <n v="0"/>
    <n v="662"/>
  </r>
  <r>
    <x v="0"/>
    <x v="0"/>
    <s v="WA"/>
    <x v="2"/>
    <n v="2010"/>
    <n v="2010"/>
    <n v="19914143"/>
    <n v="1"/>
    <x v="2"/>
    <s v="I"/>
    <n v="1"/>
    <n v="1"/>
    <n v="0"/>
    <n v="98380"/>
  </r>
  <r>
    <x v="0"/>
    <x v="1"/>
    <s v="WA"/>
    <x v="2"/>
    <n v="2010"/>
    <n v="2010"/>
    <n v="500009346"/>
    <n v="1"/>
    <x v="1"/>
    <s v="I"/>
    <n v="19"/>
    <n v="19"/>
    <n v="0"/>
    <n v="3"/>
  </r>
  <r>
    <x v="0"/>
    <x v="0"/>
    <s v="WA"/>
    <x v="2"/>
    <n v="2010"/>
    <n v="2010"/>
    <n v="18716252"/>
    <n v="1"/>
    <x v="0"/>
    <s v="I"/>
    <n v="34"/>
    <n v="34"/>
    <n v="0"/>
    <n v="500"/>
  </r>
  <r>
    <x v="0"/>
    <x v="0"/>
    <s v="WA"/>
    <x v="2"/>
    <n v="2010"/>
    <n v="2010"/>
    <n v="18006167"/>
    <n v="3"/>
    <x v="0"/>
    <s v="I"/>
    <n v="67"/>
    <n v="22.333333333333332"/>
    <n v="0"/>
    <n v="480"/>
  </r>
  <r>
    <x v="0"/>
    <x v="0"/>
    <s v="WA"/>
    <x v="2"/>
    <n v="2010"/>
    <n v="2010"/>
    <n v="18508209"/>
    <n v="1"/>
    <x v="0"/>
    <s v="I"/>
    <n v="6"/>
    <n v="6"/>
    <n v="0"/>
    <n v="27"/>
  </r>
  <r>
    <x v="0"/>
    <x v="1"/>
    <s v="WA"/>
    <x v="2"/>
    <n v="2010"/>
    <n v="2010"/>
    <n v="500079420"/>
    <n v="1"/>
    <x v="1"/>
    <s v="I"/>
    <n v="0"/>
    <n v="0"/>
    <n v="0"/>
    <n v="1"/>
  </r>
  <r>
    <x v="0"/>
    <x v="0"/>
    <s v="WA"/>
    <x v="2"/>
    <n v="2010"/>
    <n v="2010"/>
    <n v="500139755"/>
    <n v="1"/>
    <x v="0"/>
    <s v="I"/>
    <n v="0"/>
    <n v="0"/>
    <n v="0"/>
    <n v="30"/>
  </r>
  <r>
    <x v="0"/>
    <x v="0"/>
    <s v="WA"/>
    <x v="2"/>
    <n v="2010"/>
    <n v="2010"/>
    <n v="17504900"/>
    <n v="5"/>
    <x v="0"/>
    <s v="I"/>
    <n v="135"/>
    <n v="27"/>
    <n v="0"/>
    <n v="249"/>
  </r>
  <r>
    <x v="0"/>
    <x v="0"/>
    <s v="WA"/>
    <x v="2"/>
    <n v="2010"/>
    <n v="2010"/>
    <n v="16296836"/>
    <n v="1"/>
    <x v="0"/>
    <s v="I"/>
    <n v="4"/>
    <n v="4"/>
    <n v="0"/>
    <n v="20"/>
  </r>
  <r>
    <x v="1"/>
    <x v="0"/>
    <s v="WA"/>
    <x v="2"/>
    <n v="2010"/>
    <n v="2010"/>
    <n v="16587083"/>
    <n v="1"/>
    <x v="0"/>
    <s v="I"/>
    <n v="0"/>
    <n v="0"/>
    <n v="0"/>
    <n v="80"/>
  </r>
  <r>
    <x v="0"/>
    <x v="0"/>
    <s v="WA"/>
    <x v="2"/>
    <n v="2010"/>
    <n v="2010"/>
    <n v="16298221"/>
    <n v="1"/>
    <x v="0"/>
    <s v="I"/>
    <n v="0"/>
    <n v="0"/>
    <n v="0"/>
    <n v="459"/>
  </r>
  <r>
    <x v="0"/>
    <x v="1"/>
    <s v="WA"/>
    <x v="2"/>
    <n v="2010"/>
    <n v="2010"/>
    <n v="500009252"/>
    <n v="1"/>
    <x v="1"/>
    <s v="I"/>
    <n v="17"/>
    <n v="17"/>
    <n v="0"/>
    <n v="8"/>
  </r>
  <r>
    <x v="0"/>
    <x v="0"/>
    <s v="WA"/>
    <x v="2"/>
    <n v="2010"/>
    <n v="2010"/>
    <n v="15698371"/>
    <n v="1"/>
    <x v="0"/>
    <s v="I"/>
    <n v="18"/>
    <n v="18"/>
    <n v="0"/>
    <n v="10"/>
  </r>
  <r>
    <x v="0"/>
    <x v="1"/>
    <s v="WA"/>
    <x v="2"/>
    <n v="2010"/>
    <n v="2010"/>
    <n v="500146474"/>
    <n v="1"/>
    <x v="1"/>
    <s v="I"/>
    <n v="12"/>
    <n v="12"/>
    <n v="0"/>
    <n v="4"/>
  </r>
  <r>
    <x v="0"/>
    <x v="0"/>
    <s v="WA"/>
    <x v="2"/>
    <n v="2010"/>
    <n v="2010"/>
    <n v="14948511"/>
    <n v="3"/>
    <x v="0"/>
    <s v="I"/>
    <n v="92"/>
    <n v="30.666666666666668"/>
    <n v="0"/>
    <n v="372"/>
  </r>
  <r>
    <x v="1"/>
    <x v="1"/>
    <s v="WA"/>
    <x v="2"/>
    <n v="2010"/>
    <n v="2010"/>
    <n v="15201063"/>
    <n v="1"/>
    <x v="1"/>
    <s v="I"/>
    <n v="16"/>
    <n v="16"/>
    <n v="0"/>
    <n v="1"/>
  </r>
  <r>
    <x v="0"/>
    <x v="0"/>
    <s v="WA"/>
    <x v="2"/>
    <n v="2010"/>
    <n v="2010"/>
    <n v="14383514"/>
    <n v="1"/>
    <x v="0"/>
    <s v="I"/>
    <n v="4"/>
    <n v="4"/>
    <n v="0"/>
    <n v="140"/>
  </r>
  <r>
    <x v="0"/>
    <x v="0"/>
    <s v="WA"/>
    <x v="2"/>
    <n v="2010"/>
    <n v="2010"/>
    <n v="14647053"/>
    <n v="1"/>
    <x v="0"/>
    <s v="I"/>
    <n v="23"/>
    <n v="23"/>
    <n v="0"/>
    <n v="80"/>
  </r>
  <r>
    <x v="0"/>
    <x v="0"/>
    <s v="WA"/>
    <x v="2"/>
    <n v="2010"/>
    <n v="2010"/>
    <n v="19863463"/>
    <n v="1"/>
    <x v="0"/>
    <s v="I"/>
    <n v="26"/>
    <n v="26"/>
    <n v="0"/>
    <n v="186"/>
  </r>
  <r>
    <x v="0"/>
    <x v="1"/>
    <s v="WA"/>
    <x v="2"/>
    <n v="2010"/>
    <n v="2010"/>
    <n v="14168805"/>
    <n v="3"/>
    <x v="1"/>
    <s v="I"/>
    <n v="70"/>
    <n v="23.333333333333332"/>
    <n v="0"/>
    <n v="18"/>
  </r>
  <r>
    <x v="0"/>
    <x v="0"/>
    <s v="WA"/>
    <x v="2"/>
    <n v="2010"/>
    <n v="2010"/>
    <n v="14136214"/>
    <n v="1"/>
    <x v="0"/>
    <s v="I"/>
    <n v="9"/>
    <n v="9"/>
    <n v="0"/>
    <n v="100"/>
  </r>
  <r>
    <x v="0"/>
    <x v="0"/>
    <s v="WA"/>
    <x v="2"/>
    <n v="2010"/>
    <n v="2010"/>
    <n v="500190475"/>
    <n v="1"/>
    <x v="0"/>
    <s v="I"/>
    <n v="0"/>
    <n v="0"/>
    <n v="0"/>
    <n v="5"/>
  </r>
  <r>
    <x v="0"/>
    <x v="0"/>
    <s v="WA"/>
    <x v="2"/>
    <n v="2010"/>
    <n v="2010"/>
    <n v="17651166"/>
    <n v="1"/>
    <x v="0"/>
    <s v="I"/>
    <n v="14"/>
    <n v="14"/>
    <n v="0"/>
    <n v="430"/>
  </r>
  <r>
    <x v="0"/>
    <x v="0"/>
    <s v="WA"/>
    <x v="2"/>
    <n v="2010"/>
    <n v="2010"/>
    <n v="19974302"/>
    <n v="2"/>
    <x v="0"/>
    <s v="I"/>
    <n v="53"/>
    <n v="26.5"/>
    <n v="0"/>
    <n v="730"/>
  </r>
  <r>
    <x v="0"/>
    <x v="0"/>
    <s v="WA"/>
    <x v="2"/>
    <n v="2010"/>
    <n v="2010"/>
    <n v="17660506"/>
    <n v="4"/>
    <x v="0"/>
    <s v="I"/>
    <n v="116"/>
    <n v="29"/>
    <n v="0"/>
    <n v="280"/>
  </r>
  <r>
    <x v="0"/>
    <x v="0"/>
    <s v="WA"/>
    <x v="2"/>
    <n v="2010"/>
    <n v="2010"/>
    <n v="19958127"/>
    <n v="1"/>
    <x v="0"/>
    <s v="I"/>
    <n v="0"/>
    <n v="0"/>
    <n v="0"/>
    <n v="230"/>
  </r>
  <r>
    <x v="0"/>
    <x v="0"/>
    <s v="WA"/>
    <x v="2"/>
    <n v="2010"/>
    <n v="2010"/>
    <n v="19371024"/>
    <n v="1"/>
    <x v="0"/>
    <s v="I"/>
    <n v="12"/>
    <n v="12"/>
    <n v="0"/>
    <n v="3"/>
  </r>
  <r>
    <x v="0"/>
    <x v="0"/>
    <s v="WA"/>
    <x v="2"/>
    <n v="2010"/>
    <n v="2010"/>
    <n v="15754563"/>
    <n v="1"/>
    <x v="0"/>
    <s v="I"/>
    <n v="19"/>
    <n v="19"/>
    <n v="0"/>
    <n v="136"/>
  </r>
  <r>
    <x v="0"/>
    <x v="1"/>
    <s v="WA"/>
    <x v="2"/>
    <n v="2010"/>
    <n v="2010"/>
    <n v="398995279"/>
    <n v="1"/>
    <x v="1"/>
    <s v="I"/>
    <n v="9"/>
    <n v="9"/>
    <n v="0"/>
    <n v="1"/>
  </r>
  <r>
    <x v="0"/>
    <x v="1"/>
    <s v="WA"/>
    <x v="2"/>
    <n v="2010"/>
    <n v="2010"/>
    <n v="16310149"/>
    <n v="1"/>
    <x v="1"/>
    <s v="I"/>
    <n v="4"/>
    <n v="4"/>
    <n v="0"/>
    <n v="3"/>
  </r>
  <r>
    <x v="0"/>
    <x v="0"/>
    <s v="WA"/>
    <x v="2"/>
    <n v="2010"/>
    <n v="2010"/>
    <n v="18594520"/>
    <n v="1"/>
    <x v="0"/>
    <s v="I"/>
    <n v="0"/>
    <n v="0"/>
    <n v="0"/>
    <n v="260"/>
  </r>
  <r>
    <x v="0"/>
    <x v="0"/>
    <s v="WA"/>
    <x v="2"/>
    <n v="2010"/>
    <n v="2010"/>
    <n v="500222229"/>
    <n v="1"/>
    <x v="0"/>
    <s v="I"/>
    <n v="9"/>
    <n v="9"/>
    <n v="0"/>
    <n v="62"/>
  </r>
  <r>
    <x v="0"/>
    <x v="0"/>
    <s v="WA"/>
    <x v="2"/>
    <n v="2010"/>
    <n v="2010"/>
    <n v="18022428"/>
    <n v="1"/>
    <x v="0"/>
    <s v="I"/>
    <n v="9"/>
    <n v="9"/>
    <n v="0"/>
    <n v="10"/>
  </r>
  <r>
    <x v="0"/>
    <x v="1"/>
    <s v="WA"/>
    <x v="2"/>
    <n v="2010"/>
    <n v="2010"/>
    <n v="397872062"/>
    <n v="1"/>
    <x v="1"/>
    <s v="I"/>
    <n v="0"/>
    <n v="0"/>
    <n v="0"/>
    <n v="2"/>
  </r>
  <r>
    <x v="0"/>
    <x v="0"/>
    <s v="WA"/>
    <x v="2"/>
    <n v="2010"/>
    <n v="2010"/>
    <n v="500214065"/>
    <n v="1"/>
    <x v="0"/>
    <s v="I"/>
    <n v="0"/>
    <n v="0"/>
    <n v="0"/>
    <n v="4"/>
  </r>
  <r>
    <x v="0"/>
    <x v="0"/>
    <s v="WA"/>
    <x v="2"/>
    <n v="2010"/>
    <n v="2010"/>
    <n v="500123663"/>
    <n v="1"/>
    <x v="0"/>
    <s v="I"/>
    <n v="0"/>
    <n v="0"/>
    <n v="0"/>
    <n v="40"/>
  </r>
  <r>
    <x v="0"/>
    <x v="1"/>
    <s v="WA"/>
    <x v="2"/>
    <n v="2010"/>
    <n v="2010"/>
    <n v="17913880"/>
    <n v="1"/>
    <x v="1"/>
    <s v="I"/>
    <n v="0"/>
    <n v="0"/>
    <n v="0"/>
    <n v="1"/>
  </r>
  <r>
    <x v="0"/>
    <x v="0"/>
    <s v="WA"/>
    <x v="2"/>
    <n v="2010"/>
    <n v="2010"/>
    <n v="18343611"/>
    <n v="1"/>
    <x v="0"/>
    <s v="I"/>
    <n v="2"/>
    <n v="2"/>
    <n v="0"/>
    <n v="50"/>
  </r>
  <r>
    <x v="0"/>
    <x v="0"/>
    <s v="WA"/>
    <x v="2"/>
    <n v="2010"/>
    <n v="2010"/>
    <n v="18303705"/>
    <n v="1"/>
    <x v="0"/>
    <s v="I"/>
    <n v="0"/>
    <n v="0"/>
    <n v="0"/>
    <n v="30"/>
  </r>
  <r>
    <x v="0"/>
    <x v="1"/>
    <s v="WA"/>
    <x v="2"/>
    <n v="2010"/>
    <n v="2010"/>
    <n v="500181005"/>
    <n v="1"/>
    <x v="1"/>
    <s v="I"/>
    <n v="0"/>
    <n v="0"/>
    <n v="0"/>
    <n v="1"/>
  </r>
  <r>
    <x v="0"/>
    <x v="0"/>
    <s v="WA"/>
    <x v="2"/>
    <n v="2010"/>
    <n v="2010"/>
    <n v="500157255"/>
    <n v="2"/>
    <x v="0"/>
    <s v="I"/>
    <n v="60"/>
    <n v="30"/>
    <n v="0"/>
    <n v="735"/>
  </r>
  <r>
    <x v="0"/>
    <x v="0"/>
    <s v="WA"/>
    <x v="2"/>
    <n v="2010"/>
    <n v="2010"/>
    <n v="500249103"/>
    <n v="1"/>
    <x v="0"/>
    <s v="I"/>
    <n v="7"/>
    <n v="7"/>
    <n v="0"/>
    <n v="39"/>
  </r>
  <r>
    <x v="1"/>
    <x v="1"/>
    <s v="WA"/>
    <x v="2"/>
    <n v="2010"/>
    <n v="2010"/>
    <n v="500142942"/>
    <n v="1"/>
    <x v="1"/>
    <s v="I"/>
    <n v="32"/>
    <n v="32"/>
    <n v="0"/>
    <n v="14"/>
  </r>
  <r>
    <x v="1"/>
    <x v="0"/>
    <s v="WA"/>
    <x v="2"/>
    <n v="2010"/>
    <n v="2010"/>
    <n v="19139461"/>
    <n v="2"/>
    <x v="0"/>
    <s v="I"/>
    <n v="60"/>
    <n v="30"/>
    <n v="0"/>
    <n v="200"/>
  </r>
  <r>
    <x v="0"/>
    <x v="0"/>
    <s v="WA"/>
    <x v="2"/>
    <n v="2010"/>
    <n v="2010"/>
    <n v="16489193"/>
    <n v="1"/>
    <x v="0"/>
    <s v="I"/>
    <n v="20"/>
    <n v="20"/>
    <n v="0"/>
    <n v="2"/>
  </r>
  <r>
    <x v="1"/>
    <x v="1"/>
    <s v="WA"/>
    <x v="2"/>
    <n v="2010"/>
    <n v="2010"/>
    <n v="16580194"/>
    <n v="1"/>
    <x v="1"/>
    <s v="I"/>
    <n v="21"/>
    <n v="21"/>
    <n v="0"/>
    <n v="5"/>
  </r>
  <r>
    <x v="0"/>
    <x v="1"/>
    <s v="WA"/>
    <x v="2"/>
    <n v="2010"/>
    <n v="2010"/>
    <n v="500159040"/>
    <n v="1"/>
    <x v="1"/>
    <s v="I"/>
    <n v="0"/>
    <n v="0"/>
    <n v="0"/>
    <n v="15"/>
  </r>
  <r>
    <x v="0"/>
    <x v="0"/>
    <s v="WA"/>
    <x v="2"/>
    <n v="2010"/>
    <n v="2010"/>
    <n v="15706263"/>
    <n v="1"/>
    <x v="0"/>
    <s v="I"/>
    <n v="28"/>
    <n v="28"/>
    <n v="0"/>
    <n v="16"/>
  </r>
  <r>
    <x v="1"/>
    <x v="0"/>
    <s v="WA"/>
    <x v="2"/>
    <n v="2010"/>
    <n v="2010"/>
    <n v="365385673"/>
    <n v="2"/>
    <x v="0"/>
    <s v="I"/>
    <n v="35"/>
    <n v="17.5"/>
    <n v="0"/>
    <n v="440"/>
  </r>
  <r>
    <x v="0"/>
    <x v="1"/>
    <s v="WA"/>
    <x v="2"/>
    <n v="2010"/>
    <n v="2010"/>
    <n v="437529741"/>
    <n v="2"/>
    <x v="1"/>
    <s v="I"/>
    <n v="36"/>
    <n v="18"/>
    <n v="0"/>
    <n v="7"/>
  </r>
  <r>
    <x v="0"/>
    <x v="1"/>
    <s v="WA"/>
    <x v="2"/>
    <n v="2010"/>
    <n v="2010"/>
    <n v="372556844"/>
    <n v="4"/>
    <x v="1"/>
    <s v="I"/>
    <n v="94"/>
    <n v="23.5"/>
    <n v="0"/>
    <n v="29"/>
  </r>
  <r>
    <x v="0"/>
    <x v="1"/>
    <s v="WA"/>
    <x v="2"/>
    <n v="2010"/>
    <n v="2010"/>
    <n v="14930833"/>
    <n v="1"/>
    <x v="1"/>
    <s v="I"/>
    <n v="7"/>
    <n v="7"/>
    <n v="0"/>
    <n v="4"/>
  </r>
  <r>
    <x v="0"/>
    <x v="0"/>
    <s v="WA"/>
    <x v="2"/>
    <n v="2010"/>
    <n v="2010"/>
    <n v="17616096"/>
    <n v="1"/>
    <x v="0"/>
    <s v="I"/>
    <n v="1"/>
    <n v="1"/>
    <n v="0"/>
    <n v="13"/>
  </r>
  <r>
    <x v="0"/>
    <x v="1"/>
    <s v="WA"/>
    <x v="2"/>
    <n v="2010"/>
    <n v="2010"/>
    <n v="500254753"/>
    <n v="1"/>
    <x v="1"/>
    <s v="I"/>
    <n v="0"/>
    <n v="0"/>
    <n v="0"/>
    <n v="1"/>
  </r>
  <r>
    <x v="0"/>
    <x v="1"/>
    <s v="WA"/>
    <x v="2"/>
    <n v="2010"/>
    <n v="2010"/>
    <n v="19624910"/>
    <n v="4"/>
    <x v="1"/>
    <s v="I"/>
    <n v="125"/>
    <n v="31.25"/>
    <n v="0"/>
    <n v="20"/>
  </r>
  <r>
    <x v="0"/>
    <x v="0"/>
    <s v="WA"/>
    <x v="2"/>
    <n v="2010"/>
    <n v="2010"/>
    <n v="500007178"/>
    <n v="1"/>
    <x v="0"/>
    <s v="I"/>
    <n v="26"/>
    <n v="26"/>
    <n v="0"/>
    <n v="50"/>
  </r>
  <r>
    <x v="0"/>
    <x v="0"/>
    <s v="WA"/>
    <x v="2"/>
    <n v="2010"/>
    <n v="2010"/>
    <n v="500267725"/>
    <n v="1"/>
    <x v="0"/>
    <s v="I"/>
    <n v="0"/>
    <n v="0"/>
    <n v="0"/>
    <n v="60"/>
  </r>
  <r>
    <x v="0"/>
    <x v="1"/>
    <s v="WA"/>
    <x v="2"/>
    <n v="2010"/>
    <n v="2010"/>
    <n v="444268808"/>
    <n v="2"/>
    <x v="1"/>
    <s v="I"/>
    <n v="59"/>
    <n v="29.5"/>
    <n v="0"/>
    <n v="29"/>
  </r>
  <r>
    <x v="0"/>
    <x v="0"/>
    <s v="WA"/>
    <x v="2"/>
    <n v="2010"/>
    <n v="2010"/>
    <n v="18910961"/>
    <n v="1"/>
    <x v="0"/>
    <s v="I"/>
    <n v="0"/>
    <n v="0"/>
    <n v="0"/>
    <n v="13"/>
  </r>
  <r>
    <x v="0"/>
    <x v="0"/>
    <s v="WA"/>
    <x v="2"/>
    <n v="2010"/>
    <n v="2010"/>
    <n v="18962812"/>
    <n v="1"/>
    <x v="0"/>
    <s v="I"/>
    <n v="0"/>
    <n v="0"/>
    <n v="0"/>
    <n v="60"/>
  </r>
  <r>
    <x v="0"/>
    <x v="0"/>
    <s v="WA"/>
    <x v="2"/>
    <n v="2010"/>
    <n v="2010"/>
    <n v="17415618"/>
    <n v="1"/>
    <x v="0"/>
    <s v="I"/>
    <n v="33"/>
    <n v="33"/>
    <n v="0"/>
    <n v="10"/>
  </r>
  <r>
    <x v="0"/>
    <x v="1"/>
    <s v="WA"/>
    <x v="2"/>
    <n v="2010"/>
    <n v="2010"/>
    <n v="413424031"/>
    <n v="1"/>
    <x v="1"/>
    <s v="I"/>
    <n v="6"/>
    <n v="6"/>
    <n v="0"/>
    <n v="1"/>
  </r>
  <r>
    <x v="0"/>
    <x v="0"/>
    <s v="WA"/>
    <x v="2"/>
    <n v="2010"/>
    <n v="2010"/>
    <n v="14831111"/>
    <n v="1"/>
    <x v="0"/>
    <s v="I"/>
    <n v="12"/>
    <n v="12"/>
    <n v="0"/>
    <n v="10"/>
  </r>
  <r>
    <x v="0"/>
    <x v="1"/>
    <s v="WA"/>
    <x v="2"/>
    <n v="2010"/>
    <n v="2010"/>
    <n v="425433607"/>
    <n v="2"/>
    <x v="1"/>
    <s v="I"/>
    <n v="37"/>
    <n v="18.5"/>
    <n v="0"/>
    <n v="3"/>
  </r>
  <r>
    <x v="0"/>
    <x v="0"/>
    <s v="WA"/>
    <x v="2"/>
    <n v="2010"/>
    <n v="2010"/>
    <n v="500178214"/>
    <n v="1"/>
    <x v="0"/>
    <s v="I"/>
    <n v="8"/>
    <n v="8"/>
    <n v="0"/>
    <n v="1"/>
  </r>
  <r>
    <x v="0"/>
    <x v="0"/>
    <s v="WA"/>
    <x v="2"/>
    <n v="2010"/>
    <n v="2010"/>
    <n v="17428324"/>
    <n v="1"/>
    <x v="0"/>
    <s v="I"/>
    <n v="11"/>
    <n v="11"/>
    <n v="0"/>
    <n v="43"/>
  </r>
  <r>
    <x v="0"/>
    <x v="0"/>
    <s v="WA"/>
    <x v="2"/>
    <n v="2010"/>
    <n v="2010"/>
    <n v="17687157"/>
    <n v="1"/>
    <x v="0"/>
    <s v="I"/>
    <n v="1"/>
    <n v="1"/>
    <n v="0"/>
    <n v="414"/>
  </r>
  <r>
    <x v="1"/>
    <x v="0"/>
    <s v="WA"/>
    <x v="2"/>
    <n v="2010"/>
    <n v="2010"/>
    <n v="16935270"/>
    <n v="3"/>
    <x v="0"/>
    <s v="I"/>
    <n v="91"/>
    <n v="30.333333333333332"/>
    <n v="0"/>
    <n v="980"/>
  </r>
  <r>
    <x v="0"/>
    <x v="1"/>
    <s v="WA"/>
    <x v="2"/>
    <n v="2010"/>
    <n v="2010"/>
    <n v="424310461"/>
    <n v="1"/>
    <x v="1"/>
    <s v="I"/>
    <n v="3"/>
    <n v="3"/>
    <n v="0"/>
    <n v="2"/>
  </r>
  <r>
    <x v="0"/>
    <x v="0"/>
    <s v="WA"/>
    <x v="2"/>
    <n v="2010"/>
    <n v="2010"/>
    <n v="15888296"/>
    <n v="3"/>
    <x v="0"/>
    <s v="I"/>
    <n v="65"/>
    <n v="21.666666666666664"/>
    <n v="0"/>
    <n v="1088"/>
  </r>
  <r>
    <x v="1"/>
    <x v="1"/>
    <s v="WA"/>
    <x v="2"/>
    <n v="2010"/>
    <n v="2010"/>
    <n v="16580194"/>
    <n v="1"/>
    <x v="1"/>
    <s v="I"/>
    <n v="0"/>
    <n v="0"/>
    <n v="0"/>
    <n v="7"/>
  </r>
  <r>
    <x v="0"/>
    <x v="1"/>
    <s v="WA"/>
    <x v="2"/>
    <n v="2010"/>
    <n v="2010"/>
    <n v="16309415"/>
    <n v="3"/>
    <x v="1"/>
    <s v="I"/>
    <n v="77"/>
    <n v="25.666666666666668"/>
    <n v="0"/>
    <n v="29"/>
  </r>
  <r>
    <x v="0"/>
    <x v="0"/>
    <s v="WA"/>
    <x v="2"/>
    <n v="2010"/>
    <n v="2010"/>
    <n v="16651065"/>
    <n v="2"/>
    <x v="0"/>
    <s v="I"/>
    <n v="53"/>
    <n v="26.5"/>
    <n v="0"/>
    <n v="1110"/>
  </r>
  <r>
    <x v="0"/>
    <x v="0"/>
    <s v="WA"/>
    <x v="2"/>
    <n v="2010"/>
    <n v="2010"/>
    <n v="15946227"/>
    <n v="1"/>
    <x v="0"/>
    <s v="I"/>
    <n v="31"/>
    <n v="31"/>
    <n v="0"/>
    <n v="11"/>
  </r>
  <r>
    <x v="0"/>
    <x v="1"/>
    <s v="WA"/>
    <x v="2"/>
    <n v="2010"/>
    <n v="2010"/>
    <n v="500130412"/>
    <n v="1"/>
    <x v="1"/>
    <s v="I"/>
    <n v="33"/>
    <n v="33"/>
    <n v="0"/>
    <n v="1"/>
  </r>
  <r>
    <x v="0"/>
    <x v="0"/>
    <s v="WA"/>
    <x v="2"/>
    <n v="2010"/>
    <n v="2010"/>
    <n v="16288854"/>
    <n v="1"/>
    <x v="0"/>
    <s v="I"/>
    <n v="0"/>
    <n v="0"/>
    <n v="0"/>
    <n v="300"/>
  </r>
  <r>
    <x v="0"/>
    <x v="0"/>
    <s v="WA"/>
    <x v="2"/>
    <n v="2010"/>
    <n v="2010"/>
    <n v="17076246"/>
    <n v="2"/>
    <x v="0"/>
    <s v="I"/>
    <n v="34"/>
    <n v="17"/>
    <n v="0"/>
    <n v="169"/>
  </r>
  <r>
    <x v="0"/>
    <x v="1"/>
    <s v="WA"/>
    <x v="2"/>
    <n v="2010"/>
    <n v="2010"/>
    <n v="500182739"/>
    <n v="1"/>
    <x v="1"/>
    <s v="I"/>
    <n v="0"/>
    <n v="0"/>
    <n v="0"/>
    <n v="4"/>
  </r>
  <r>
    <x v="0"/>
    <x v="0"/>
    <s v="WA"/>
    <x v="2"/>
    <n v="2010"/>
    <n v="2010"/>
    <n v="500168490"/>
    <n v="1"/>
    <x v="0"/>
    <s v="I"/>
    <n v="24"/>
    <n v="24"/>
    <n v="0"/>
    <n v="24"/>
  </r>
  <r>
    <x v="0"/>
    <x v="1"/>
    <s v="WA"/>
    <x v="2"/>
    <n v="2010"/>
    <n v="2010"/>
    <n v="19379075"/>
    <n v="1"/>
    <x v="1"/>
    <s v="I"/>
    <n v="29"/>
    <n v="29"/>
    <n v="0"/>
    <n v="2"/>
  </r>
  <r>
    <x v="0"/>
    <x v="1"/>
    <s v="WA"/>
    <x v="2"/>
    <n v="2010"/>
    <n v="2010"/>
    <n v="16181542"/>
    <n v="1"/>
    <x v="1"/>
    <s v="I"/>
    <n v="28"/>
    <n v="28"/>
    <n v="0"/>
    <n v="36"/>
  </r>
  <r>
    <x v="0"/>
    <x v="0"/>
    <s v="WA"/>
    <x v="2"/>
    <n v="2010"/>
    <n v="2010"/>
    <n v="16181544"/>
    <n v="1"/>
    <x v="0"/>
    <s v="I"/>
    <n v="28"/>
    <n v="28"/>
    <n v="0"/>
    <n v="527"/>
  </r>
  <r>
    <x v="0"/>
    <x v="0"/>
    <s v="WA"/>
    <x v="2"/>
    <n v="2010"/>
    <n v="2010"/>
    <n v="19872881"/>
    <n v="1"/>
    <x v="0"/>
    <s v="I"/>
    <n v="18"/>
    <n v="18"/>
    <n v="0"/>
    <n v="60"/>
  </r>
  <r>
    <x v="0"/>
    <x v="1"/>
    <s v="WA"/>
    <x v="2"/>
    <n v="2010"/>
    <n v="2010"/>
    <n v="19019607"/>
    <n v="1"/>
    <x v="1"/>
    <s v="I"/>
    <n v="1"/>
    <n v="1"/>
    <n v="0"/>
    <n v="114"/>
  </r>
  <r>
    <x v="1"/>
    <x v="1"/>
    <s v="WA"/>
    <x v="2"/>
    <n v="2010"/>
    <n v="2010"/>
    <n v="18036546"/>
    <n v="1"/>
    <x v="1"/>
    <s v="I"/>
    <n v="25"/>
    <n v="25"/>
    <n v="0"/>
    <n v="8"/>
  </r>
  <r>
    <x v="0"/>
    <x v="0"/>
    <s v="WA"/>
    <x v="2"/>
    <n v="2010"/>
    <n v="2010"/>
    <n v="19303946"/>
    <n v="1"/>
    <x v="0"/>
    <s v="I"/>
    <n v="1"/>
    <n v="1"/>
    <n v="0"/>
    <n v="9"/>
  </r>
  <r>
    <x v="0"/>
    <x v="1"/>
    <s v="WA"/>
    <x v="2"/>
    <n v="2010"/>
    <n v="2010"/>
    <n v="500210437"/>
    <n v="2"/>
    <x v="1"/>
    <s v="I"/>
    <n v="60"/>
    <n v="30"/>
    <n v="0"/>
    <n v="6"/>
  </r>
  <r>
    <x v="0"/>
    <x v="1"/>
    <s v="WA"/>
    <x v="2"/>
    <n v="2010"/>
    <n v="2010"/>
    <n v="500225997"/>
    <n v="1"/>
    <x v="1"/>
    <s v="I"/>
    <n v="2"/>
    <n v="2"/>
    <n v="0"/>
    <n v="2"/>
  </r>
  <r>
    <x v="0"/>
    <x v="0"/>
    <s v="WA"/>
    <x v="2"/>
    <n v="2010"/>
    <n v="2010"/>
    <n v="18493774"/>
    <n v="1"/>
    <x v="0"/>
    <s v="I"/>
    <n v="12"/>
    <n v="12"/>
    <n v="0"/>
    <n v="247"/>
  </r>
  <r>
    <x v="0"/>
    <x v="1"/>
    <s v="WA"/>
    <x v="2"/>
    <n v="2010"/>
    <n v="2010"/>
    <n v="18092513"/>
    <n v="2"/>
    <x v="1"/>
    <s v="I"/>
    <n v="44"/>
    <n v="22"/>
    <n v="0"/>
    <n v="118"/>
  </r>
  <r>
    <x v="0"/>
    <x v="0"/>
    <s v="WA"/>
    <x v="2"/>
    <n v="2010"/>
    <n v="2010"/>
    <n v="17817587"/>
    <n v="2"/>
    <x v="0"/>
    <s v="I"/>
    <n v="63"/>
    <n v="31.5"/>
    <n v="0"/>
    <n v="280"/>
  </r>
  <r>
    <x v="0"/>
    <x v="0"/>
    <s v="WA"/>
    <x v="2"/>
    <n v="2010"/>
    <n v="2010"/>
    <n v="17518491"/>
    <n v="2"/>
    <x v="0"/>
    <s v="I"/>
    <n v="51"/>
    <n v="25.5"/>
    <n v="0"/>
    <n v="330"/>
  </r>
  <r>
    <x v="0"/>
    <x v="0"/>
    <s v="WA"/>
    <x v="2"/>
    <n v="2010"/>
    <n v="2010"/>
    <n v="15969432"/>
    <n v="1"/>
    <x v="0"/>
    <s v="I"/>
    <n v="27"/>
    <n v="27"/>
    <n v="0"/>
    <n v="121"/>
  </r>
  <r>
    <x v="0"/>
    <x v="1"/>
    <s v="WA"/>
    <x v="2"/>
    <n v="2010"/>
    <n v="2010"/>
    <n v="371692901"/>
    <n v="1"/>
    <x v="1"/>
    <s v="I"/>
    <n v="29"/>
    <n v="29"/>
    <n v="0"/>
    <n v="37"/>
  </r>
  <r>
    <x v="0"/>
    <x v="1"/>
    <s v="WA"/>
    <x v="2"/>
    <n v="2010"/>
    <n v="2010"/>
    <n v="437097715"/>
    <n v="2"/>
    <x v="1"/>
    <s v="I"/>
    <n v="60"/>
    <n v="30"/>
    <n v="0"/>
    <n v="31"/>
  </r>
  <r>
    <x v="0"/>
    <x v="1"/>
    <s v="WA"/>
    <x v="2"/>
    <n v="2010"/>
    <n v="2010"/>
    <n v="16238356"/>
    <n v="2"/>
    <x v="1"/>
    <s v="I"/>
    <n v="45"/>
    <n v="22.5"/>
    <n v="0"/>
    <n v="23"/>
  </r>
  <r>
    <x v="1"/>
    <x v="0"/>
    <s v="WA"/>
    <x v="2"/>
    <n v="2010"/>
    <n v="2010"/>
    <n v="15346434"/>
    <n v="1"/>
    <x v="0"/>
    <s v="I"/>
    <n v="33"/>
    <n v="33"/>
    <n v="0"/>
    <n v="60"/>
  </r>
  <r>
    <x v="0"/>
    <x v="0"/>
    <s v="WA"/>
    <x v="2"/>
    <n v="2010"/>
    <n v="2010"/>
    <n v="15662053"/>
    <n v="1"/>
    <x v="0"/>
    <s v="I"/>
    <n v="0"/>
    <n v="0"/>
    <n v="0"/>
    <n v="40"/>
  </r>
  <r>
    <x v="0"/>
    <x v="0"/>
    <s v="WA"/>
    <x v="2"/>
    <n v="2010"/>
    <n v="2010"/>
    <n v="15676397"/>
    <n v="2"/>
    <x v="0"/>
    <s v="I"/>
    <n v="54"/>
    <n v="27"/>
    <n v="0"/>
    <n v="936"/>
  </r>
  <r>
    <x v="0"/>
    <x v="0"/>
    <s v="WA"/>
    <x v="2"/>
    <n v="2010"/>
    <n v="2010"/>
    <n v="15677282"/>
    <n v="2"/>
    <x v="0"/>
    <s v="I"/>
    <n v="37"/>
    <n v="18.5"/>
    <n v="0"/>
    <n v="244"/>
  </r>
  <r>
    <x v="0"/>
    <x v="0"/>
    <s v="WA"/>
    <x v="2"/>
    <n v="2010"/>
    <n v="2010"/>
    <n v="18346076"/>
    <n v="1"/>
    <x v="0"/>
    <s v="I"/>
    <n v="16"/>
    <n v="16"/>
    <n v="0"/>
    <n v="70"/>
  </r>
  <r>
    <x v="0"/>
    <x v="0"/>
    <s v="WA"/>
    <x v="2"/>
    <n v="2010"/>
    <n v="2010"/>
    <n v="14347080"/>
    <n v="2"/>
    <x v="0"/>
    <s v="I"/>
    <n v="44"/>
    <n v="22"/>
    <n v="0"/>
    <n v="60"/>
  </r>
  <r>
    <x v="0"/>
    <x v="0"/>
    <s v="WA"/>
    <x v="2"/>
    <n v="2010"/>
    <n v="2010"/>
    <n v="19362813"/>
    <n v="1"/>
    <x v="0"/>
    <s v="I"/>
    <n v="11"/>
    <n v="11"/>
    <n v="0"/>
    <n v="105"/>
  </r>
  <r>
    <x v="1"/>
    <x v="0"/>
    <s v="WA"/>
    <x v="2"/>
    <n v="2010"/>
    <n v="2010"/>
    <n v="14597209"/>
    <n v="1"/>
    <x v="0"/>
    <s v="I"/>
    <n v="0"/>
    <n v="0"/>
    <n v="0"/>
    <n v="20"/>
  </r>
  <r>
    <x v="0"/>
    <x v="1"/>
    <s v="WA"/>
    <x v="2"/>
    <n v="2010"/>
    <n v="2010"/>
    <n v="14579214"/>
    <n v="2"/>
    <x v="1"/>
    <s v="I"/>
    <n v="48"/>
    <n v="24"/>
    <n v="0"/>
    <n v="61"/>
  </r>
  <r>
    <x v="0"/>
    <x v="1"/>
    <s v="WA"/>
    <x v="2"/>
    <n v="2010"/>
    <n v="2010"/>
    <n v="19873134"/>
    <n v="1"/>
    <x v="1"/>
    <s v="I"/>
    <n v="34"/>
    <n v="34"/>
    <n v="0"/>
    <n v="3"/>
  </r>
  <r>
    <x v="0"/>
    <x v="0"/>
    <s v="WA"/>
    <x v="2"/>
    <n v="2010"/>
    <n v="2010"/>
    <n v="500192541"/>
    <n v="2"/>
    <x v="0"/>
    <s v="I"/>
    <n v="57"/>
    <n v="28.5"/>
    <n v="0"/>
    <n v="93"/>
  </r>
  <r>
    <x v="0"/>
    <x v="0"/>
    <s v="WA"/>
    <x v="2"/>
    <n v="2010"/>
    <n v="2010"/>
    <n v="15556489"/>
    <n v="1"/>
    <x v="0"/>
    <s v="I"/>
    <n v="6"/>
    <n v="6"/>
    <n v="0"/>
    <n v="580"/>
  </r>
  <r>
    <x v="0"/>
    <x v="0"/>
    <s v="WA"/>
    <x v="2"/>
    <n v="2010"/>
    <n v="2010"/>
    <n v="19709471"/>
    <n v="1"/>
    <x v="0"/>
    <s v="I"/>
    <n v="7"/>
    <n v="7"/>
    <n v="0"/>
    <n v="100"/>
  </r>
  <r>
    <x v="0"/>
    <x v="1"/>
    <s v="WA"/>
    <x v="2"/>
    <n v="2010"/>
    <n v="2010"/>
    <n v="19019409"/>
    <n v="1"/>
    <x v="1"/>
    <s v="I"/>
    <n v="12"/>
    <n v="12"/>
    <n v="0"/>
    <n v="34"/>
  </r>
  <r>
    <x v="0"/>
    <x v="1"/>
    <s v="WA"/>
    <x v="2"/>
    <n v="2010"/>
    <n v="2010"/>
    <n v="500199415"/>
    <n v="1"/>
    <x v="1"/>
    <s v="I"/>
    <n v="30"/>
    <n v="30"/>
    <n v="0"/>
    <n v="43"/>
  </r>
  <r>
    <x v="0"/>
    <x v="0"/>
    <s v="WA"/>
    <x v="2"/>
    <n v="2010"/>
    <n v="2010"/>
    <n v="17075193"/>
    <n v="1"/>
    <x v="0"/>
    <s v="I"/>
    <n v="33"/>
    <n v="33"/>
    <n v="0"/>
    <n v="20"/>
  </r>
  <r>
    <x v="0"/>
    <x v="1"/>
    <s v="WA"/>
    <x v="2"/>
    <n v="2010"/>
    <n v="2010"/>
    <n v="500063438"/>
    <n v="1"/>
    <x v="1"/>
    <s v="I"/>
    <n v="0"/>
    <n v="0"/>
    <n v="0"/>
    <n v="2"/>
  </r>
  <r>
    <x v="0"/>
    <x v="0"/>
    <s v="WA"/>
    <x v="2"/>
    <n v="2010"/>
    <n v="2010"/>
    <n v="18729427"/>
    <n v="1"/>
    <x v="0"/>
    <s v="I"/>
    <n v="26"/>
    <n v="26"/>
    <n v="0"/>
    <n v="50"/>
  </r>
  <r>
    <x v="1"/>
    <x v="0"/>
    <s v="WA"/>
    <x v="2"/>
    <n v="2010"/>
    <n v="2010"/>
    <n v="500268794"/>
    <n v="1"/>
    <x v="0"/>
    <s v="I"/>
    <n v="0"/>
    <n v="0"/>
    <n v="0"/>
    <n v="11"/>
  </r>
  <r>
    <x v="0"/>
    <x v="0"/>
    <s v="WA"/>
    <x v="2"/>
    <n v="2010"/>
    <n v="2010"/>
    <n v="17184821"/>
    <n v="1"/>
    <x v="0"/>
    <s v="I"/>
    <n v="21"/>
    <n v="21"/>
    <n v="0"/>
    <n v="1670"/>
  </r>
  <r>
    <x v="0"/>
    <x v="1"/>
    <s v="WA"/>
    <x v="2"/>
    <n v="2010"/>
    <n v="2010"/>
    <n v="16329932"/>
    <n v="1"/>
    <x v="1"/>
    <s v="I"/>
    <n v="34"/>
    <n v="34"/>
    <n v="0"/>
    <n v="45"/>
  </r>
  <r>
    <x v="0"/>
    <x v="0"/>
    <s v="WA"/>
    <x v="2"/>
    <n v="2010"/>
    <n v="2010"/>
    <n v="16565465"/>
    <n v="1"/>
    <x v="0"/>
    <s v="I"/>
    <n v="14"/>
    <n v="14"/>
    <n v="0"/>
    <n v="30"/>
  </r>
  <r>
    <x v="0"/>
    <x v="0"/>
    <s v="WA"/>
    <x v="2"/>
    <n v="2010"/>
    <n v="2010"/>
    <n v="16645807"/>
    <n v="1"/>
    <x v="0"/>
    <s v="I"/>
    <n v="26"/>
    <n v="26"/>
    <n v="0"/>
    <n v="234"/>
  </r>
  <r>
    <x v="0"/>
    <x v="1"/>
    <s v="WA"/>
    <x v="2"/>
    <n v="2010"/>
    <n v="2010"/>
    <n v="414724080"/>
    <n v="1"/>
    <x v="1"/>
    <s v="I"/>
    <n v="26"/>
    <n v="26"/>
    <n v="0"/>
    <n v="12"/>
  </r>
  <r>
    <x v="0"/>
    <x v="0"/>
    <s v="WA"/>
    <x v="2"/>
    <n v="2010"/>
    <n v="2010"/>
    <n v="16537355"/>
    <n v="1"/>
    <x v="0"/>
    <s v="I"/>
    <n v="23"/>
    <n v="23"/>
    <n v="0"/>
    <n v="78"/>
  </r>
  <r>
    <x v="0"/>
    <x v="0"/>
    <s v="WA"/>
    <x v="2"/>
    <n v="2010"/>
    <n v="2010"/>
    <n v="13988518"/>
    <n v="1"/>
    <x v="0"/>
    <s v="I"/>
    <n v="7"/>
    <n v="7"/>
    <n v="0"/>
    <n v="610"/>
  </r>
  <r>
    <x v="0"/>
    <x v="1"/>
    <s v="WA"/>
    <x v="2"/>
    <n v="2010"/>
    <n v="2010"/>
    <n v="18596384"/>
    <n v="1"/>
    <x v="1"/>
    <s v="I"/>
    <n v="1"/>
    <n v="1"/>
    <n v="0"/>
    <n v="120"/>
  </r>
  <r>
    <x v="0"/>
    <x v="0"/>
    <s v="WA"/>
    <x v="2"/>
    <n v="2010"/>
    <n v="2010"/>
    <n v="15814401"/>
    <n v="1"/>
    <x v="0"/>
    <s v="I"/>
    <n v="19"/>
    <n v="19"/>
    <n v="0"/>
    <n v="587"/>
  </r>
  <r>
    <x v="0"/>
    <x v="0"/>
    <s v="WA"/>
    <x v="2"/>
    <n v="2010"/>
    <n v="2010"/>
    <n v="14897587"/>
    <n v="1"/>
    <x v="0"/>
    <s v="I"/>
    <n v="33"/>
    <n v="33"/>
    <n v="0"/>
    <n v="360"/>
  </r>
  <r>
    <x v="0"/>
    <x v="1"/>
    <s v="WA"/>
    <x v="2"/>
    <n v="2010"/>
    <n v="2010"/>
    <n v="500086839"/>
    <n v="1"/>
    <x v="1"/>
    <s v="I"/>
    <n v="0"/>
    <n v="0"/>
    <n v="0"/>
    <n v="2"/>
  </r>
  <r>
    <x v="0"/>
    <x v="0"/>
    <s v="WA"/>
    <x v="2"/>
    <n v="2011"/>
    <n v="2011"/>
    <n v="14129608"/>
    <n v="1"/>
    <x v="0"/>
    <s v="I"/>
    <n v="0"/>
    <n v="0"/>
    <n v="0"/>
    <n v="40"/>
  </r>
  <r>
    <x v="0"/>
    <x v="1"/>
    <s v="WA"/>
    <x v="2"/>
    <n v="2011"/>
    <n v="2011"/>
    <n v="19977620"/>
    <n v="1"/>
    <x v="1"/>
    <s v="I"/>
    <n v="0"/>
    <n v="0"/>
    <n v="0"/>
    <n v="3"/>
  </r>
  <r>
    <x v="0"/>
    <x v="0"/>
    <s v="WA"/>
    <x v="2"/>
    <n v="2011"/>
    <n v="2011"/>
    <n v="18710344"/>
    <n v="1"/>
    <x v="0"/>
    <s v="I"/>
    <n v="17"/>
    <n v="17"/>
    <n v="0"/>
    <n v="1"/>
  </r>
  <r>
    <x v="0"/>
    <x v="0"/>
    <s v="WA"/>
    <x v="3"/>
    <n v="2011"/>
    <n v="2011"/>
    <n v="18701882"/>
    <n v="1"/>
    <x v="0"/>
    <s v="I"/>
    <n v="31"/>
    <n v="31"/>
    <n v="0"/>
    <n v="250"/>
  </r>
  <r>
    <x v="0"/>
    <x v="1"/>
    <s v="WA"/>
    <x v="2"/>
    <n v="2011"/>
    <n v="2011"/>
    <n v="500048351"/>
    <n v="1"/>
    <x v="1"/>
    <s v="I"/>
    <n v="0"/>
    <n v="0"/>
    <n v="0"/>
    <n v="120"/>
  </r>
  <r>
    <x v="0"/>
    <x v="0"/>
    <s v="WA"/>
    <x v="3"/>
    <n v="2011"/>
    <n v="2011"/>
    <n v="18911176"/>
    <n v="2"/>
    <x v="0"/>
    <s v="I"/>
    <n v="56"/>
    <n v="28"/>
    <n v="0"/>
    <n v="800"/>
  </r>
  <r>
    <x v="0"/>
    <x v="0"/>
    <s v="WA"/>
    <x v="2"/>
    <n v="2011"/>
    <n v="2011"/>
    <n v="19230484"/>
    <n v="1"/>
    <x v="0"/>
    <s v="I"/>
    <n v="0"/>
    <n v="0"/>
    <n v="0"/>
    <n v="50"/>
  </r>
  <r>
    <x v="0"/>
    <x v="1"/>
    <s v="WA"/>
    <x v="3"/>
    <n v="2011"/>
    <n v="2011"/>
    <n v="19115076"/>
    <n v="1"/>
    <x v="1"/>
    <s v="I"/>
    <n v="33"/>
    <n v="33"/>
    <n v="0"/>
    <n v="7"/>
  </r>
  <r>
    <x v="0"/>
    <x v="0"/>
    <s v="WA"/>
    <x v="3"/>
    <n v="2011"/>
    <n v="2011"/>
    <n v="500255887"/>
    <n v="1"/>
    <x v="0"/>
    <s v="I"/>
    <n v="0"/>
    <n v="0"/>
    <n v="0"/>
    <n v="32"/>
  </r>
  <r>
    <x v="0"/>
    <x v="1"/>
    <s v="WA"/>
    <x v="3"/>
    <n v="2011"/>
    <n v="2011"/>
    <n v="17787410"/>
    <n v="1"/>
    <x v="1"/>
    <s v="I"/>
    <n v="30"/>
    <n v="30"/>
    <n v="0"/>
    <n v="110"/>
  </r>
  <r>
    <x v="0"/>
    <x v="0"/>
    <s v="WA"/>
    <x v="3"/>
    <n v="2011"/>
    <n v="2011"/>
    <n v="500154012"/>
    <n v="3"/>
    <x v="0"/>
    <s v="I"/>
    <n v="91"/>
    <n v="30.333333333333332"/>
    <n v="0"/>
    <n v="150"/>
  </r>
  <r>
    <x v="0"/>
    <x v="0"/>
    <s v="WA"/>
    <x v="3"/>
    <n v="2011"/>
    <n v="2011"/>
    <n v="18346138"/>
    <n v="3"/>
    <x v="0"/>
    <s v="I"/>
    <n v="72"/>
    <n v="24"/>
    <n v="0"/>
    <n v="950"/>
  </r>
  <r>
    <x v="0"/>
    <x v="0"/>
    <s v="WA"/>
    <x v="3"/>
    <n v="2011"/>
    <n v="2011"/>
    <n v="17924268"/>
    <n v="1"/>
    <x v="0"/>
    <s v="I"/>
    <n v="0"/>
    <n v="0"/>
    <n v="0"/>
    <n v="20"/>
  </r>
  <r>
    <x v="0"/>
    <x v="0"/>
    <s v="WA"/>
    <x v="3"/>
    <n v="2011"/>
    <n v="2011"/>
    <n v="18038227"/>
    <n v="1"/>
    <x v="0"/>
    <s v="I"/>
    <n v="16"/>
    <n v="16"/>
    <n v="0"/>
    <n v="190"/>
  </r>
  <r>
    <x v="0"/>
    <x v="1"/>
    <s v="WA"/>
    <x v="3"/>
    <n v="2011"/>
    <n v="2011"/>
    <n v="18046766"/>
    <n v="1"/>
    <x v="1"/>
    <s v="I"/>
    <n v="3"/>
    <n v="3"/>
    <n v="0"/>
    <n v="11"/>
  </r>
  <r>
    <x v="0"/>
    <x v="0"/>
    <s v="WA"/>
    <x v="3"/>
    <n v="2011"/>
    <n v="2011"/>
    <n v="17461126"/>
    <n v="2"/>
    <x v="0"/>
    <s v="I"/>
    <n v="60"/>
    <n v="30"/>
    <n v="0"/>
    <n v="426"/>
  </r>
  <r>
    <x v="0"/>
    <x v="0"/>
    <s v="WA"/>
    <x v="3"/>
    <n v="2011"/>
    <n v="2011"/>
    <n v="500242311"/>
    <n v="1"/>
    <x v="0"/>
    <s v="I"/>
    <n v="0"/>
    <n v="0"/>
    <n v="0"/>
    <n v="393"/>
  </r>
  <r>
    <x v="0"/>
    <x v="1"/>
    <s v="WA"/>
    <x v="3"/>
    <n v="2011"/>
    <n v="2011"/>
    <n v="329702404"/>
    <n v="2"/>
    <x v="1"/>
    <s v="I"/>
    <n v="48"/>
    <n v="24"/>
    <n v="0"/>
    <n v="26"/>
  </r>
  <r>
    <x v="0"/>
    <x v="1"/>
    <s v="WA"/>
    <x v="3"/>
    <n v="2011"/>
    <n v="2011"/>
    <n v="15745955"/>
    <n v="2"/>
    <x v="1"/>
    <s v="I"/>
    <n v="60"/>
    <n v="30"/>
    <n v="0"/>
    <n v="6"/>
  </r>
  <r>
    <x v="0"/>
    <x v="0"/>
    <s v="WA"/>
    <x v="3"/>
    <n v="2011"/>
    <n v="2011"/>
    <n v="16645683"/>
    <n v="1"/>
    <x v="0"/>
    <s v="I"/>
    <n v="0"/>
    <n v="0"/>
    <n v="0"/>
    <n v="220"/>
  </r>
  <r>
    <x v="1"/>
    <x v="1"/>
    <s v="WA"/>
    <x v="3"/>
    <n v="2011"/>
    <n v="2011"/>
    <n v="500259588"/>
    <n v="3"/>
    <x v="1"/>
    <s v="I"/>
    <n v="69"/>
    <n v="23"/>
    <n v="0"/>
    <n v="44"/>
  </r>
  <r>
    <x v="0"/>
    <x v="0"/>
    <s v="WA"/>
    <x v="3"/>
    <n v="2011"/>
    <n v="2011"/>
    <n v="446345789"/>
    <n v="1"/>
    <x v="0"/>
    <s v="I"/>
    <n v="31"/>
    <n v="31"/>
    <n v="0"/>
    <n v="8"/>
  </r>
  <r>
    <x v="0"/>
    <x v="0"/>
    <s v="WA"/>
    <x v="3"/>
    <n v="2011"/>
    <n v="2011"/>
    <n v="15145855"/>
    <n v="2"/>
    <x v="0"/>
    <s v="I"/>
    <n v="58"/>
    <n v="29"/>
    <n v="0"/>
    <n v="1610"/>
  </r>
  <r>
    <x v="0"/>
    <x v="1"/>
    <s v="WA"/>
    <x v="3"/>
    <n v="2011"/>
    <n v="2011"/>
    <n v="347241635"/>
    <n v="1"/>
    <x v="1"/>
    <s v="I"/>
    <n v="30"/>
    <n v="30"/>
    <n v="0"/>
    <n v="1"/>
  </r>
  <r>
    <x v="0"/>
    <x v="0"/>
    <s v="WA"/>
    <x v="3"/>
    <n v="2011"/>
    <n v="2011"/>
    <n v="14673739"/>
    <n v="1"/>
    <x v="0"/>
    <s v="I"/>
    <n v="32"/>
    <n v="32"/>
    <n v="0"/>
    <n v="10"/>
  </r>
  <r>
    <x v="0"/>
    <x v="1"/>
    <s v="WA"/>
    <x v="3"/>
    <n v="2011"/>
    <n v="2011"/>
    <n v="500073441"/>
    <n v="2"/>
    <x v="1"/>
    <s v="I"/>
    <n v="59"/>
    <n v="29.5"/>
    <n v="0"/>
    <n v="17"/>
  </r>
  <r>
    <x v="0"/>
    <x v="0"/>
    <s v="WA"/>
    <x v="3"/>
    <n v="2011"/>
    <n v="2011"/>
    <n v="18104444"/>
    <n v="1"/>
    <x v="0"/>
    <s v="I"/>
    <n v="17"/>
    <n v="17"/>
    <n v="0"/>
    <n v="540"/>
  </r>
  <r>
    <x v="1"/>
    <x v="1"/>
    <s v="WA"/>
    <x v="3"/>
    <n v="2011"/>
    <n v="2011"/>
    <n v="14613902"/>
    <n v="3"/>
    <x v="1"/>
    <s v="I"/>
    <n v="89"/>
    <n v="29.666666666666668"/>
    <n v="0"/>
    <n v="25"/>
  </r>
  <r>
    <x v="0"/>
    <x v="0"/>
    <s v="WA"/>
    <x v="3"/>
    <n v="2011"/>
    <n v="2011"/>
    <n v="15497644"/>
    <n v="2"/>
    <x v="0"/>
    <s v="I"/>
    <n v="60"/>
    <n v="30"/>
    <n v="0"/>
    <n v="300"/>
  </r>
  <r>
    <x v="0"/>
    <x v="1"/>
    <s v="WA"/>
    <x v="3"/>
    <n v="2011"/>
    <n v="2011"/>
    <n v="14949237"/>
    <n v="3"/>
    <x v="1"/>
    <s v="I"/>
    <n v="86"/>
    <n v="28.666666666666668"/>
    <n v="0"/>
    <n v="215"/>
  </r>
  <r>
    <x v="0"/>
    <x v="0"/>
    <s v="WA"/>
    <x v="3"/>
    <n v="2011"/>
    <n v="2011"/>
    <n v="14939967"/>
    <n v="1"/>
    <x v="0"/>
    <s v="I"/>
    <n v="2"/>
    <n v="2"/>
    <n v="0"/>
    <n v="71"/>
  </r>
  <r>
    <x v="1"/>
    <x v="0"/>
    <s v="WA"/>
    <x v="3"/>
    <n v="2011"/>
    <n v="2011"/>
    <n v="500050645"/>
    <n v="3"/>
    <x v="0"/>
    <s v="I"/>
    <n v="88"/>
    <n v="29.333333333333336"/>
    <n v="0"/>
    <n v="110"/>
  </r>
  <r>
    <x v="0"/>
    <x v="0"/>
    <s v="WA"/>
    <x v="3"/>
    <n v="2011"/>
    <n v="2011"/>
    <n v="19950389"/>
    <n v="1"/>
    <x v="0"/>
    <s v="I"/>
    <n v="0"/>
    <n v="0"/>
    <n v="0"/>
    <n v="602"/>
  </r>
  <r>
    <x v="0"/>
    <x v="1"/>
    <s v="WA"/>
    <x v="3"/>
    <n v="2011"/>
    <n v="2011"/>
    <n v="500076785"/>
    <n v="1"/>
    <x v="1"/>
    <s v="I"/>
    <n v="13"/>
    <n v="13"/>
    <n v="0"/>
    <n v="1"/>
  </r>
  <r>
    <x v="0"/>
    <x v="0"/>
    <s v="WA"/>
    <x v="3"/>
    <n v="2011"/>
    <n v="2011"/>
    <n v="500150078"/>
    <n v="2"/>
    <x v="0"/>
    <s v="I"/>
    <n v="63"/>
    <n v="31.5"/>
    <n v="0"/>
    <n v="100"/>
  </r>
  <r>
    <x v="0"/>
    <x v="0"/>
    <s v="WA"/>
    <x v="3"/>
    <n v="2011"/>
    <n v="2011"/>
    <n v="500066423"/>
    <n v="2"/>
    <x v="0"/>
    <s v="I"/>
    <n v="35"/>
    <n v="17.5"/>
    <n v="0"/>
    <n v="262"/>
  </r>
  <r>
    <x v="0"/>
    <x v="0"/>
    <s v="WA"/>
    <x v="3"/>
    <n v="2011"/>
    <n v="2011"/>
    <n v="500140236"/>
    <n v="1"/>
    <x v="0"/>
    <s v="I"/>
    <n v="32"/>
    <n v="32"/>
    <n v="0"/>
    <n v="256"/>
  </r>
  <r>
    <x v="1"/>
    <x v="1"/>
    <s v="WA"/>
    <x v="3"/>
    <n v="2011"/>
    <n v="2011"/>
    <n v="438912035"/>
    <n v="1"/>
    <x v="1"/>
    <s v="I"/>
    <n v="30"/>
    <n v="30"/>
    <n v="0"/>
    <n v="1"/>
  </r>
  <r>
    <x v="0"/>
    <x v="0"/>
    <s v="WA"/>
    <x v="3"/>
    <n v="2011"/>
    <n v="2011"/>
    <n v="19637236"/>
    <n v="1"/>
    <x v="0"/>
    <s v="I"/>
    <n v="3"/>
    <n v="3"/>
    <n v="0"/>
    <n v="10"/>
  </r>
  <r>
    <x v="0"/>
    <x v="1"/>
    <s v="WA"/>
    <x v="3"/>
    <n v="2011"/>
    <n v="2011"/>
    <n v="500198168"/>
    <n v="1"/>
    <x v="1"/>
    <s v="I"/>
    <n v="5"/>
    <n v="5"/>
    <n v="0"/>
    <n v="17"/>
  </r>
  <r>
    <x v="0"/>
    <x v="0"/>
    <s v="WA"/>
    <x v="3"/>
    <n v="2011"/>
    <n v="2011"/>
    <n v="19334143"/>
    <n v="1"/>
    <x v="0"/>
    <s v="I"/>
    <n v="0"/>
    <n v="0"/>
    <n v="0"/>
    <n v="10"/>
  </r>
  <r>
    <x v="0"/>
    <x v="1"/>
    <s v="WA"/>
    <x v="3"/>
    <n v="2011"/>
    <n v="2011"/>
    <n v="500213410"/>
    <n v="1"/>
    <x v="1"/>
    <s v="I"/>
    <n v="50"/>
    <n v="50"/>
    <n v="0"/>
    <n v="103"/>
  </r>
  <r>
    <x v="0"/>
    <x v="0"/>
    <s v="WA"/>
    <x v="3"/>
    <n v="2011"/>
    <n v="2011"/>
    <n v="18578673"/>
    <n v="1"/>
    <x v="0"/>
    <s v="I"/>
    <n v="0"/>
    <n v="0"/>
    <n v="0"/>
    <n v="290"/>
  </r>
  <r>
    <x v="0"/>
    <x v="1"/>
    <s v="WA"/>
    <x v="3"/>
    <n v="2011"/>
    <n v="2011"/>
    <n v="500134225"/>
    <n v="1"/>
    <x v="1"/>
    <s v="I"/>
    <n v="0"/>
    <n v="0"/>
    <n v="0"/>
    <n v="4"/>
  </r>
  <r>
    <x v="0"/>
    <x v="1"/>
    <s v="WA"/>
    <x v="3"/>
    <n v="2011"/>
    <n v="2011"/>
    <n v="18401355"/>
    <n v="2"/>
    <x v="1"/>
    <s v="I"/>
    <n v="47"/>
    <n v="23.5"/>
    <n v="0"/>
    <n v="142"/>
  </r>
  <r>
    <x v="0"/>
    <x v="1"/>
    <s v="WA"/>
    <x v="3"/>
    <n v="2011"/>
    <n v="2011"/>
    <n v="500045868"/>
    <n v="1"/>
    <x v="1"/>
    <s v="I"/>
    <n v="0"/>
    <n v="0"/>
    <n v="0"/>
    <n v="14"/>
  </r>
  <r>
    <x v="0"/>
    <x v="0"/>
    <s v="WA"/>
    <x v="3"/>
    <n v="2011"/>
    <n v="2011"/>
    <n v="500263931"/>
    <n v="3"/>
    <x v="0"/>
    <s v="I"/>
    <n v="63"/>
    <n v="21"/>
    <n v="0"/>
    <n v="418"/>
  </r>
  <r>
    <x v="0"/>
    <x v="0"/>
    <s v="WA"/>
    <x v="3"/>
    <n v="2011"/>
    <n v="2011"/>
    <n v="19846739"/>
    <n v="2"/>
    <x v="0"/>
    <s v="I"/>
    <n v="63"/>
    <n v="31.5"/>
    <n v="0"/>
    <n v="150"/>
  </r>
  <r>
    <x v="0"/>
    <x v="0"/>
    <s v="WA"/>
    <x v="3"/>
    <n v="2011"/>
    <n v="2011"/>
    <n v="500123087"/>
    <n v="1"/>
    <x v="0"/>
    <s v="I"/>
    <n v="10"/>
    <n v="10"/>
    <n v="0"/>
    <n v="103"/>
  </r>
  <r>
    <x v="0"/>
    <x v="1"/>
    <s v="WA"/>
    <x v="3"/>
    <n v="2011"/>
    <n v="2011"/>
    <n v="500271715"/>
    <n v="1"/>
    <x v="1"/>
    <s v="I"/>
    <n v="3"/>
    <n v="3"/>
    <n v="0"/>
    <n v="1"/>
  </r>
  <r>
    <x v="0"/>
    <x v="0"/>
    <s v="WA"/>
    <x v="3"/>
    <n v="2011"/>
    <n v="2011"/>
    <n v="16874705"/>
    <n v="1"/>
    <x v="0"/>
    <s v="I"/>
    <n v="0"/>
    <n v="0"/>
    <n v="0"/>
    <n v="20"/>
  </r>
  <r>
    <x v="0"/>
    <x v="0"/>
    <s v="WA"/>
    <x v="3"/>
    <n v="2011"/>
    <n v="2011"/>
    <n v="17215735"/>
    <n v="1"/>
    <x v="0"/>
    <s v="I"/>
    <n v="60"/>
    <n v="60"/>
    <n v="0"/>
    <n v="900"/>
  </r>
  <r>
    <x v="1"/>
    <x v="0"/>
    <s v="WA"/>
    <x v="3"/>
    <n v="2011"/>
    <n v="2011"/>
    <n v="16272756"/>
    <n v="1"/>
    <x v="0"/>
    <s v="I"/>
    <n v="10"/>
    <n v="10"/>
    <n v="0"/>
    <n v="220"/>
  </r>
  <r>
    <x v="0"/>
    <x v="1"/>
    <s v="WA"/>
    <x v="3"/>
    <n v="2011"/>
    <n v="2011"/>
    <n v="16616234"/>
    <n v="1"/>
    <x v="1"/>
    <s v="I"/>
    <n v="0"/>
    <n v="0"/>
    <n v="0"/>
    <n v="1"/>
  </r>
  <r>
    <x v="0"/>
    <x v="1"/>
    <s v="WA"/>
    <x v="3"/>
    <n v="2011"/>
    <n v="2011"/>
    <n v="374198515"/>
    <n v="2"/>
    <x v="1"/>
    <s v="I"/>
    <n v="38"/>
    <n v="19"/>
    <n v="0"/>
    <n v="46"/>
  </r>
  <r>
    <x v="0"/>
    <x v="0"/>
    <s v="WA"/>
    <x v="3"/>
    <n v="2011"/>
    <n v="2011"/>
    <n v="15761387"/>
    <n v="1"/>
    <x v="0"/>
    <s v="I"/>
    <n v="2"/>
    <n v="2"/>
    <n v="0"/>
    <n v="66"/>
  </r>
  <r>
    <x v="0"/>
    <x v="1"/>
    <s v="WA"/>
    <x v="3"/>
    <n v="2011"/>
    <n v="2011"/>
    <n v="15095303"/>
    <n v="2"/>
    <x v="1"/>
    <s v="I"/>
    <n v="34"/>
    <n v="17"/>
    <n v="0"/>
    <n v="77"/>
  </r>
  <r>
    <x v="1"/>
    <x v="1"/>
    <s v="WA"/>
    <x v="3"/>
    <n v="2011"/>
    <n v="2011"/>
    <n v="342403224"/>
    <n v="1"/>
    <x v="1"/>
    <s v="I"/>
    <n v="28"/>
    <n v="28"/>
    <n v="0"/>
    <n v="1"/>
  </r>
  <r>
    <x v="0"/>
    <x v="1"/>
    <s v="WA"/>
    <x v="3"/>
    <n v="2011"/>
    <n v="2011"/>
    <n v="14946468"/>
    <n v="1"/>
    <x v="1"/>
    <s v="I"/>
    <n v="0"/>
    <n v="0"/>
    <n v="0"/>
    <n v="50"/>
  </r>
  <r>
    <x v="0"/>
    <x v="0"/>
    <s v="WA"/>
    <x v="3"/>
    <n v="2011"/>
    <n v="2011"/>
    <n v="14424337"/>
    <n v="1"/>
    <x v="0"/>
    <s v="I"/>
    <n v="29"/>
    <n v="29"/>
    <n v="0"/>
    <n v="10"/>
  </r>
  <r>
    <x v="0"/>
    <x v="0"/>
    <s v="WA"/>
    <x v="3"/>
    <n v="2011"/>
    <n v="2011"/>
    <n v="16121662"/>
    <n v="1"/>
    <x v="0"/>
    <s v="I"/>
    <n v="3"/>
    <n v="3"/>
    <n v="0"/>
    <n v="90"/>
  </r>
  <r>
    <x v="0"/>
    <x v="0"/>
    <s v="WA"/>
    <x v="3"/>
    <n v="2011"/>
    <n v="2011"/>
    <n v="14130211"/>
    <n v="1"/>
    <x v="0"/>
    <s v="I"/>
    <n v="5"/>
    <n v="5"/>
    <n v="0"/>
    <n v="1"/>
  </r>
  <r>
    <x v="0"/>
    <x v="0"/>
    <s v="WA"/>
    <x v="3"/>
    <n v="2011"/>
    <n v="2011"/>
    <n v="500238564"/>
    <n v="3"/>
    <x v="0"/>
    <s v="I"/>
    <n v="85"/>
    <n v="28.333333333333336"/>
    <n v="0"/>
    <n v="530"/>
  </r>
  <r>
    <x v="0"/>
    <x v="1"/>
    <s v="WA"/>
    <x v="3"/>
    <n v="2011"/>
    <n v="2011"/>
    <n v="500248626"/>
    <n v="3"/>
    <x v="1"/>
    <s v="I"/>
    <n v="85"/>
    <n v="28.333333333333336"/>
    <n v="0"/>
    <n v="181"/>
  </r>
  <r>
    <x v="0"/>
    <x v="0"/>
    <s v="WA"/>
    <x v="3"/>
    <n v="2011"/>
    <n v="2011"/>
    <n v="19693866"/>
    <n v="1"/>
    <x v="0"/>
    <s v="I"/>
    <n v="3"/>
    <n v="3"/>
    <n v="0"/>
    <n v="10"/>
  </r>
  <r>
    <x v="1"/>
    <x v="0"/>
    <s v="WA"/>
    <x v="3"/>
    <n v="2011"/>
    <n v="2011"/>
    <n v="15632618"/>
    <n v="1"/>
    <x v="0"/>
    <s v="I"/>
    <n v="26"/>
    <n v="26"/>
    <n v="0"/>
    <n v="3610"/>
  </r>
  <r>
    <x v="0"/>
    <x v="0"/>
    <s v="WA"/>
    <x v="3"/>
    <n v="2011"/>
    <n v="2011"/>
    <n v="500211788"/>
    <n v="1"/>
    <x v="0"/>
    <s v="I"/>
    <n v="0"/>
    <n v="0"/>
    <n v="0"/>
    <n v="51"/>
  </r>
  <r>
    <x v="0"/>
    <x v="0"/>
    <s v="WA"/>
    <x v="3"/>
    <n v="2011"/>
    <n v="2011"/>
    <n v="18712115"/>
    <n v="1"/>
    <x v="0"/>
    <s v="I"/>
    <n v="0"/>
    <n v="0"/>
    <n v="0"/>
    <n v="22"/>
  </r>
  <r>
    <x v="0"/>
    <x v="1"/>
    <s v="WA"/>
    <x v="3"/>
    <n v="2011"/>
    <n v="2011"/>
    <n v="500141949"/>
    <n v="1"/>
    <x v="1"/>
    <s v="I"/>
    <n v="0"/>
    <n v="0"/>
    <n v="0"/>
    <n v="9"/>
  </r>
  <r>
    <x v="0"/>
    <x v="0"/>
    <s v="WA"/>
    <x v="3"/>
    <n v="2011"/>
    <n v="2011"/>
    <n v="18076518"/>
    <n v="1"/>
    <x v="0"/>
    <s v="I"/>
    <n v="4"/>
    <n v="4"/>
    <n v="0"/>
    <n v="194"/>
  </r>
  <r>
    <x v="0"/>
    <x v="0"/>
    <s v="WA"/>
    <x v="3"/>
    <n v="2011"/>
    <n v="2011"/>
    <n v="500138900"/>
    <n v="1"/>
    <x v="0"/>
    <s v="I"/>
    <n v="0"/>
    <n v="0"/>
    <n v="0"/>
    <n v="48"/>
  </r>
  <r>
    <x v="0"/>
    <x v="0"/>
    <s v="WA"/>
    <x v="3"/>
    <n v="2011"/>
    <n v="2011"/>
    <n v="17753642"/>
    <n v="1"/>
    <x v="0"/>
    <s v="I"/>
    <n v="0"/>
    <n v="0"/>
    <n v="0"/>
    <n v="150"/>
  </r>
  <r>
    <x v="0"/>
    <x v="0"/>
    <s v="WA"/>
    <x v="3"/>
    <n v="2011"/>
    <n v="2011"/>
    <n v="19630241"/>
    <n v="1"/>
    <x v="0"/>
    <s v="I"/>
    <n v="7"/>
    <n v="7"/>
    <n v="0"/>
    <n v="6"/>
  </r>
  <r>
    <x v="0"/>
    <x v="1"/>
    <s v="WA"/>
    <x v="3"/>
    <n v="2011"/>
    <n v="2011"/>
    <n v="17841410"/>
    <n v="1"/>
    <x v="1"/>
    <s v="I"/>
    <n v="2"/>
    <n v="2"/>
    <n v="0"/>
    <n v="1"/>
  </r>
  <r>
    <x v="0"/>
    <x v="1"/>
    <s v="WA"/>
    <x v="3"/>
    <n v="2011"/>
    <n v="2011"/>
    <n v="372902620"/>
    <n v="1"/>
    <x v="1"/>
    <s v="I"/>
    <n v="29"/>
    <n v="29"/>
    <n v="0"/>
    <n v="1"/>
  </r>
  <r>
    <x v="0"/>
    <x v="0"/>
    <s v="WA"/>
    <x v="3"/>
    <n v="2011"/>
    <n v="2011"/>
    <n v="500230235"/>
    <n v="1"/>
    <x v="0"/>
    <s v="I"/>
    <n v="1"/>
    <n v="1"/>
    <n v="0"/>
    <n v="233"/>
  </r>
  <r>
    <x v="0"/>
    <x v="0"/>
    <s v="WA"/>
    <x v="3"/>
    <n v="2011"/>
    <n v="2011"/>
    <n v="500074711"/>
    <n v="3"/>
    <x v="0"/>
    <s v="I"/>
    <n v="83"/>
    <n v="27.666666666666668"/>
    <n v="0"/>
    <n v="4035"/>
  </r>
  <r>
    <x v="0"/>
    <x v="0"/>
    <s v="WA"/>
    <x v="3"/>
    <n v="2011"/>
    <n v="2011"/>
    <n v="17197936"/>
    <n v="1"/>
    <x v="0"/>
    <s v="I"/>
    <n v="0"/>
    <n v="0"/>
    <n v="0"/>
    <n v="500"/>
  </r>
  <r>
    <x v="0"/>
    <x v="0"/>
    <s v="WA"/>
    <x v="3"/>
    <n v="2011"/>
    <n v="2011"/>
    <n v="16491488"/>
    <n v="2"/>
    <x v="0"/>
    <s v="I"/>
    <n v="40"/>
    <n v="20"/>
    <n v="0"/>
    <n v="390"/>
  </r>
  <r>
    <x v="0"/>
    <x v="0"/>
    <s v="WA"/>
    <x v="3"/>
    <n v="2011"/>
    <n v="2011"/>
    <n v="16508848"/>
    <n v="1"/>
    <x v="0"/>
    <s v="I"/>
    <n v="0"/>
    <n v="0"/>
    <n v="0"/>
    <n v="20"/>
  </r>
  <r>
    <x v="1"/>
    <x v="1"/>
    <s v="WA"/>
    <x v="3"/>
    <n v="2011"/>
    <n v="2011"/>
    <n v="16573003"/>
    <n v="2"/>
    <x v="1"/>
    <s v="I"/>
    <n v="52"/>
    <n v="26"/>
    <n v="0"/>
    <n v="11"/>
  </r>
  <r>
    <x v="0"/>
    <x v="1"/>
    <s v="WA"/>
    <x v="3"/>
    <n v="2011"/>
    <n v="2011"/>
    <n v="16838957"/>
    <n v="2"/>
    <x v="1"/>
    <s v="I"/>
    <n v="42"/>
    <n v="21"/>
    <n v="0"/>
    <n v="160"/>
  </r>
  <r>
    <x v="0"/>
    <x v="1"/>
    <s v="WA"/>
    <x v="3"/>
    <n v="2011"/>
    <n v="2011"/>
    <n v="18258190"/>
    <n v="1"/>
    <x v="1"/>
    <s v="I"/>
    <n v="6"/>
    <n v="6"/>
    <n v="0"/>
    <n v="12"/>
  </r>
  <r>
    <x v="0"/>
    <x v="1"/>
    <s v="WA"/>
    <x v="3"/>
    <n v="2011"/>
    <n v="2011"/>
    <n v="500090599"/>
    <n v="1"/>
    <x v="1"/>
    <s v="I"/>
    <n v="17"/>
    <n v="17"/>
    <n v="0"/>
    <n v="18"/>
  </r>
  <r>
    <x v="0"/>
    <x v="0"/>
    <s v="WA"/>
    <x v="3"/>
    <n v="2011"/>
    <n v="2011"/>
    <n v="16086803"/>
    <n v="1"/>
    <x v="0"/>
    <s v="I"/>
    <n v="29"/>
    <n v="29"/>
    <n v="0"/>
    <n v="110"/>
  </r>
  <r>
    <x v="0"/>
    <x v="0"/>
    <s v="WA"/>
    <x v="3"/>
    <n v="2011"/>
    <n v="2011"/>
    <n v="15438917"/>
    <n v="1"/>
    <x v="0"/>
    <s v="I"/>
    <n v="1"/>
    <n v="1"/>
    <n v="0"/>
    <n v="20"/>
  </r>
  <r>
    <x v="0"/>
    <x v="1"/>
    <s v="WA"/>
    <x v="3"/>
    <n v="2011"/>
    <n v="2011"/>
    <n v="15187805"/>
    <n v="2"/>
    <x v="1"/>
    <s v="I"/>
    <n v="60"/>
    <n v="30"/>
    <n v="0"/>
    <n v="2"/>
  </r>
  <r>
    <x v="0"/>
    <x v="0"/>
    <s v="WA"/>
    <x v="3"/>
    <n v="2011"/>
    <n v="2011"/>
    <n v="14424337"/>
    <n v="1"/>
    <x v="0"/>
    <s v="I"/>
    <n v="6"/>
    <n v="6"/>
    <n v="0"/>
    <n v="10"/>
  </r>
  <r>
    <x v="0"/>
    <x v="0"/>
    <s v="WA"/>
    <x v="3"/>
    <n v="2011"/>
    <n v="2011"/>
    <n v="500024400"/>
    <n v="4"/>
    <x v="0"/>
    <s v="I"/>
    <n v="100"/>
    <n v="25"/>
    <n v="0"/>
    <n v="159"/>
  </r>
  <r>
    <x v="0"/>
    <x v="0"/>
    <s v="WA"/>
    <x v="3"/>
    <n v="2011"/>
    <n v="2011"/>
    <n v="14170605"/>
    <n v="1"/>
    <x v="0"/>
    <s v="I"/>
    <n v="0"/>
    <n v="0"/>
    <n v="0"/>
    <n v="440"/>
  </r>
  <r>
    <x v="0"/>
    <x v="0"/>
    <s v="WA"/>
    <x v="3"/>
    <n v="2011"/>
    <n v="2011"/>
    <n v="14172940"/>
    <n v="1"/>
    <x v="0"/>
    <s v="I"/>
    <n v="0"/>
    <n v="0"/>
    <n v="0"/>
    <n v="45"/>
  </r>
  <r>
    <x v="0"/>
    <x v="1"/>
    <s v="WA"/>
    <x v="3"/>
    <n v="2011"/>
    <n v="2011"/>
    <n v="14383790"/>
    <n v="1"/>
    <x v="1"/>
    <s v="I"/>
    <n v="11"/>
    <n v="11"/>
    <n v="0"/>
    <n v="27"/>
  </r>
  <r>
    <x v="0"/>
    <x v="0"/>
    <s v="WA"/>
    <x v="3"/>
    <n v="2011"/>
    <n v="2011"/>
    <n v="500258736"/>
    <n v="1"/>
    <x v="0"/>
    <s v="I"/>
    <n v="28"/>
    <n v="28"/>
    <n v="0"/>
    <n v="364"/>
  </r>
  <r>
    <x v="0"/>
    <x v="0"/>
    <s v="WA"/>
    <x v="3"/>
    <n v="2011"/>
    <n v="2011"/>
    <n v="19959073"/>
    <n v="1"/>
    <x v="0"/>
    <s v="I"/>
    <n v="0"/>
    <n v="0"/>
    <n v="0"/>
    <n v="66"/>
  </r>
  <r>
    <x v="0"/>
    <x v="0"/>
    <s v="WA"/>
    <x v="3"/>
    <n v="2011"/>
    <n v="2011"/>
    <n v="19287240"/>
    <n v="1"/>
    <x v="0"/>
    <s v="I"/>
    <n v="0"/>
    <n v="0"/>
    <n v="0"/>
    <n v="50"/>
  </r>
  <r>
    <x v="0"/>
    <x v="0"/>
    <s v="WA"/>
    <x v="3"/>
    <n v="2011"/>
    <n v="2011"/>
    <n v="19402375"/>
    <n v="1"/>
    <x v="0"/>
    <s v="I"/>
    <n v="0"/>
    <n v="0"/>
    <n v="0"/>
    <n v="100"/>
  </r>
  <r>
    <x v="0"/>
    <x v="0"/>
    <s v="WA"/>
    <x v="3"/>
    <n v="2011"/>
    <n v="2011"/>
    <n v="500158566"/>
    <n v="1"/>
    <x v="0"/>
    <s v="I"/>
    <n v="3"/>
    <n v="3"/>
    <n v="0"/>
    <n v="136"/>
  </r>
  <r>
    <x v="0"/>
    <x v="1"/>
    <s v="WA"/>
    <x v="3"/>
    <n v="2011"/>
    <n v="2011"/>
    <n v="500092022"/>
    <n v="2"/>
    <x v="1"/>
    <s v="I"/>
    <n v="47"/>
    <n v="23.5"/>
    <n v="0"/>
    <n v="21"/>
  </r>
  <r>
    <x v="0"/>
    <x v="0"/>
    <s v="WA"/>
    <x v="3"/>
    <n v="2011"/>
    <n v="2011"/>
    <n v="17047012"/>
    <n v="1"/>
    <x v="0"/>
    <s v="I"/>
    <n v="11"/>
    <n v="11"/>
    <n v="0"/>
    <n v="10"/>
  </r>
  <r>
    <x v="0"/>
    <x v="1"/>
    <s v="WA"/>
    <x v="3"/>
    <n v="2011"/>
    <n v="2011"/>
    <n v="17443249"/>
    <n v="1"/>
    <x v="1"/>
    <s v="I"/>
    <n v="15"/>
    <n v="15"/>
    <n v="0"/>
    <n v="32"/>
  </r>
  <r>
    <x v="0"/>
    <x v="1"/>
    <s v="WA"/>
    <x v="3"/>
    <n v="2011"/>
    <n v="2011"/>
    <n v="500070525"/>
    <n v="2"/>
    <x v="1"/>
    <s v="I"/>
    <n v="49"/>
    <n v="24.5"/>
    <n v="0"/>
    <n v="43"/>
  </r>
  <r>
    <x v="0"/>
    <x v="0"/>
    <s v="WA"/>
    <x v="3"/>
    <n v="2011"/>
    <n v="2011"/>
    <n v="16182583"/>
    <n v="3"/>
    <x v="0"/>
    <s v="I"/>
    <n v="87"/>
    <n v="29"/>
    <n v="0"/>
    <n v="1962"/>
  </r>
  <r>
    <x v="0"/>
    <x v="0"/>
    <s v="WA"/>
    <x v="3"/>
    <n v="2011"/>
    <n v="2011"/>
    <n v="16802136"/>
    <n v="3"/>
    <x v="0"/>
    <s v="I"/>
    <n v="81"/>
    <n v="27"/>
    <n v="0"/>
    <n v="240"/>
  </r>
  <r>
    <x v="0"/>
    <x v="1"/>
    <s v="WA"/>
    <x v="3"/>
    <n v="2011"/>
    <n v="2011"/>
    <n v="16606618"/>
    <n v="2"/>
    <x v="1"/>
    <s v="I"/>
    <n v="57"/>
    <n v="28.5"/>
    <n v="0"/>
    <n v="39"/>
  </r>
  <r>
    <x v="0"/>
    <x v="1"/>
    <s v="WA"/>
    <x v="3"/>
    <n v="2011"/>
    <n v="2011"/>
    <n v="15983769"/>
    <n v="1"/>
    <x v="1"/>
    <s v="I"/>
    <n v="6"/>
    <n v="6"/>
    <n v="0"/>
    <n v="2"/>
  </r>
  <r>
    <x v="0"/>
    <x v="0"/>
    <s v="WA"/>
    <x v="3"/>
    <n v="2011"/>
    <n v="2011"/>
    <n v="16619832"/>
    <n v="1"/>
    <x v="0"/>
    <s v="I"/>
    <n v="0"/>
    <n v="0"/>
    <n v="0"/>
    <n v="310"/>
  </r>
  <r>
    <x v="0"/>
    <x v="0"/>
    <s v="WA"/>
    <x v="3"/>
    <n v="2011"/>
    <n v="2011"/>
    <n v="16272374"/>
    <n v="2"/>
    <x v="0"/>
    <s v="I"/>
    <n v="42"/>
    <n v="21"/>
    <n v="0"/>
    <n v="674"/>
  </r>
  <r>
    <x v="0"/>
    <x v="0"/>
    <s v="WA"/>
    <x v="3"/>
    <n v="2011"/>
    <n v="2011"/>
    <n v="15624561"/>
    <n v="1"/>
    <x v="0"/>
    <s v="I"/>
    <n v="4"/>
    <n v="4"/>
    <n v="0"/>
    <n v="60"/>
  </r>
  <r>
    <x v="0"/>
    <x v="0"/>
    <s v="WA"/>
    <x v="3"/>
    <n v="2011"/>
    <n v="2011"/>
    <n v="15186236"/>
    <n v="1"/>
    <x v="0"/>
    <s v="I"/>
    <n v="14"/>
    <n v="14"/>
    <n v="0"/>
    <n v="140"/>
  </r>
  <r>
    <x v="0"/>
    <x v="1"/>
    <s v="WA"/>
    <x v="3"/>
    <n v="2011"/>
    <n v="2011"/>
    <n v="15417908"/>
    <n v="2"/>
    <x v="1"/>
    <s v="I"/>
    <n v="51"/>
    <n v="25.5"/>
    <n v="0"/>
    <n v="16"/>
  </r>
  <r>
    <x v="0"/>
    <x v="1"/>
    <s v="WA"/>
    <x v="3"/>
    <n v="2011"/>
    <n v="2011"/>
    <n v="500113681"/>
    <n v="1"/>
    <x v="1"/>
    <s v="I"/>
    <n v="29"/>
    <n v="29"/>
    <n v="0"/>
    <n v="1"/>
  </r>
  <r>
    <x v="0"/>
    <x v="0"/>
    <s v="WA"/>
    <x v="3"/>
    <n v="2011"/>
    <n v="2011"/>
    <n v="15214470"/>
    <n v="1"/>
    <x v="0"/>
    <s v="I"/>
    <n v="2"/>
    <n v="2"/>
    <n v="0"/>
    <n v="5"/>
  </r>
  <r>
    <x v="0"/>
    <x v="0"/>
    <s v="WA"/>
    <x v="3"/>
    <n v="2011"/>
    <n v="2011"/>
    <n v="500236580"/>
    <n v="2"/>
    <x v="0"/>
    <s v="I"/>
    <n v="35"/>
    <n v="17.5"/>
    <n v="0"/>
    <n v="75"/>
  </r>
  <r>
    <x v="0"/>
    <x v="1"/>
    <s v="WA"/>
    <x v="3"/>
    <n v="2011"/>
    <n v="2011"/>
    <n v="17658395"/>
    <n v="4"/>
    <x v="1"/>
    <s v="I"/>
    <n v="102"/>
    <n v="25.5"/>
    <n v="0"/>
    <n v="8"/>
  </r>
  <r>
    <x v="0"/>
    <x v="0"/>
    <s v="WA"/>
    <x v="3"/>
    <n v="2011"/>
    <n v="2011"/>
    <n v="19615947"/>
    <n v="3"/>
    <x v="0"/>
    <s v="I"/>
    <n v="87"/>
    <n v="29"/>
    <n v="0"/>
    <n v="90"/>
  </r>
  <r>
    <x v="0"/>
    <x v="1"/>
    <s v="WA"/>
    <x v="3"/>
    <n v="2011"/>
    <n v="2011"/>
    <n v="16172801"/>
    <n v="3"/>
    <x v="1"/>
    <s v="I"/>
    <n v="63"/>
    <n v="21"/>
    <n v="0"/>
    <n v="22"/>
  </r>
  <r>
    <x v="0"/>
    <x v="0"/>
    <s v="WA"/>
    <x v="3"/>
    <n v="2011"/>
    <n v="2011"/>
    <n v="19894074"/>
    <n v="4"/>
    <x v="0"/>
    <s v="I"/>
    <n v="114"/>
    <n v="28.5"/>
    <n v="0"/>
    <n v="120"/>
  </r>
  <r>
    <x v="0"/>
    <x v="0"/>
    <s v="WA"/>
    <x v="3"/>
    <n v="2011"/>
    <n v="2011"/>
    <n v="500192802"/>
    <n v="3"/>
    <x v="0"/>
    <s v="I"/>
    <n v="87"/>
    <n v="29"/>
    <n v="0"/>
    <n v="10"/>
  </r>
  <r>
    <x v="0"/>
    <x v="0"/>
    <s v="WA"/>
    <x v="3"/>
    <n v="2011"/>
    <n v="2011"/>
    <n v="19615882"/>
    <n v="1"/>
    <x v="0"/>
    <s v="I"/>
    <n v="31"/>
    <n v="31"/>
    <n v="0"/>
    <n v="1"/>
  </r>
  <r>
    <x v="0"/>
    <x v="0"/>
    <s v="WA"/>
    <x v="3"/>
    <n v="2011"/>
    <n v="2011"/>
    <n v="408758409"/>
    <n v="2"/>
    <x v="0"/>
    <s v="I"/>
    <n v="44"/>
    <n v="22"/>
    <n v="0"/>
    <n v="1160"/>
  </r>
  <r>
    <x v="0"/>
    <x v="1"/>
    <s v="WA"/>
    <x v="3"/>
    <n v="2011"/>
    <n v="2011"/>
    <n v="500204788"/>
    <n v="1"/>
    <x v="1"/>
    <s v="I"/>
    <n v="0"/>
    <n v="0"/>
    <n v="0"/>
    <n v="23"/>
  </r>
  <r>
    <x v="0"/>
    <x v="1"/>
    <s v="WA"/>
    <x v="3"/>
    <n v="2011"/>
    <n v="2011"/>
    <n v="19408494"/>
    <n v="1"/>
    <x v="1"/>
    <s v="I"/>
    <n v="0"/>
    <n v="0"/>
    <n v="0"/>
    <n v="1"/>
  </r>
  <r>
    <x v="0"/>
    <x v="1"/>
    <s v="WA"/>
    <x v="3"/>
    <n v="2011"/>
    <n v="2011"/>
    <n v="19368087"/>
    <n v="5"/>
    <x v="1"/>
    <s v="I"/>
    <n v="154"/>
    <n v="30.8"/>
    <n v="0"/>
    <n v="12"/>
  </r>
  <r>
    <x v="0"/>
    <x v="0"/>
    <s v="WA"/>
    <x v="3"/>
    <n v="2011"/>
    <n v="2011"/>
    <n v="18990570"/>
    <n v="1"/>
    <x v="0"/>
    <s v="I"/>
    <n v="38"/>
    <n v="38"/>
    <n v="0"/>
    <n v="1"/>
  </r>
  <r>
    <x v="1"/>
    <x v="0"/>
    <s v="WA"/>
    <x v="3"/>
    <n v="2011"/>
    <n v="2011"/>
    <n v="19011529"/>
    <n v="1"/>
    <x v="0"/>
    <s v="I"/>
    <n v="0"/>
    <n v="0"/>
    <n v="0"/>
    <n v="2200"/>
  </r>
  <r>
    <x v="0"/>
    <x v="0"/>
    <s v="WA"/>
    <x v="3"/>
    <n v="2011"/>
    <n v="2011"/>
    <n v="18848518"/>
    <n v="1"/>
    <x v="0"/>
    <s v="I"/>
    <n v="1"/>
    <n v="1"/>
    <n v="0"/>
    <n v="40"/>
  </r>
  <r>
    <x v="0"/>
    <x v="1"/>
    <s v="WA"/>
    <x v="3"/>
    <n v="2011"/>
    <n v="2011"/>
    <n v="19007424"/>
    <n v="2"/>
    <x v="1"/>
    <s v="I"/>
    <n v="63"/>
    <n v="31.5"/>
    <n v="0"/>
    <n v="31"/>
  </r>
  <r>
    <x v="1"/>
    <x v="1"/>
    <s v="WA"/>
    <x v="3"/>
    <n v="2011"/>
    <n v="2011"/>
    <n v="500029948"/>
    <n v="1"/>
    <x v="1"/>
    <s v="I"/>
    <n v="27"/>
    <n v="27"/>
    <n v="0"/>
    <n v="32"/>
  </r>
  <r>
    <x v="0"/>
    <x v="0"/>
    <s v="WA"/>
    <x v="3"/>
    <n v="2011"/>
    <n v="2011"/>
    <n v="18941778"/>
    <n v="1"/>
    <x v="0"/>
    <s v="I"/>
    <n v="14"/>
    <n v="14"/>
    <n v="0"/>
    <n v="140"/>
  </r>
  <r>
    <x v="0"/>
    <x v="0"/>
    <s v="WA"/>
    <x v="3"/>
    <n v="2011"/>
    <n v="2011"/>
    <n v="18336642"/>
    <n v="3"/>
    <x v="0"/>
    <s v="I"/>
    <n v="97"/>
    <n v="32.333333333333336"/>
    <n v="0"/>
    <n v="320"/>
  </r>
  <r>
    <x v="0"/>
    <x v="0"/>
    <s v="WA"/>
    <x v="3"/>
    <n v="2011"/>
    <n v="2011"/>
    <n v="18714165"/>
    <n v="1"/>
    <x v="0"/>
    <s v="I"/>
    <n v="29"/>
    <n v="29"/>
    <n v="0"/>
    <n v="314"/>
  </r>
  <r>
    <x v="0"/>
    <x v="0"/>
    <s v="WA"/>
    <x v="3"/>
    <n v="2011"/>
    <n v="2011"/>
    <n v="18673940"/>
    <n v="1"/>
    <x v="0"/>
    <s v="I"/>
    <n v="0"/>
    <n v="0"/>
    <n v="0"/>
    <n v="20"/>
  </r>
  <r>
    <x v="0"/>
    <x v="1"/>
    <s v="WA"/>
    <x v="3"/>
    <n v="2011"/>
    <n v="2011"/>
    <n v="500056607"/>
    <n v="1"/>
    <x v="1"/>
    <s v="I"/>
    <n v="20"/>
    <n v="20"/>
    <n v="0"/>
    <n v="7"/>
  </r>
  <r>
    <x v="0"/>
    <x v="0"/>
    <s v="WA"/>
    <x v="3"/>
    <n v="2011"/>
    <n v="2011"/>
    <n v="18012097"/>
    <n v="1"/>
    <x v="0"/>
    <s v="I"/>
    <n v="0"/>
    <n v="0"/>
    <n v="0"/>
    <n v="84"/>
  </r>
  <r>
    <x v="0"/>
    <x v="1"/>
    <s v="WA"/>
    <x v="3"/>
    <n v="2011"/>
    <n v="2011"/>
    <n v="500039100"/>
    <n v="2"/>
    <x v="1"/>
    <s v="I"/>
    <n v="40"/>
    <n v="20"/>
    <n v="0"/>
    <n v="16"/>
  </r>
  <r>
    <x v="0"/>
    <x v="0"/>
    <s v="WA"/>
    <x v="3"/>
    <n v="2011"/>
    <n v="2011"/>
    <n v="17383684"/>
    <n v="1"/>
    <x v="0"/>
    <s v="I"/>
    <n v="10"/>
    <n v="10"/>
    <n v="0"/>
    <n v="1"/>
  </r>
  <r>
    <x v="0"/>
    <x v="0"/>
    <s v="WA"/>
    <x v="3"/>
    <n v="2011"/>
    <n v="2011"/>
    <n v="17442466"/>
    <n v="1"/>
    <x v="0"/>
    <s v="I"/>
    <n v="0"/>
    <n v="0"/>
    <n v="0"/>
    <n v="40"/>
  </r>
  <r>
    <x v="0"/>
    <x v="1"/>
    <s v="WA"/>
    <x v="3"/>
    <n v="2011"/>
    <n v="2011"/>
    <n v="16835997"/>
    <n v="1"/>
    <x v="1"/>
    <s v="I"/>
    <n v="30"/>
    <n v="30"/>
    <n v="0"/>
    <n v="1"/>
  </r>
  <r>
    <x v="0"/>
    <x v="1"/>
    <s v="WA"/>
    <x v="3"/>
    <n v="2011"/>
    <n v="2011"/>
    <n v="500161081"/>
    <n v="2"/>
    <x v="1"/>
    <s v="I"/>
    <n v="46"/>
    <n v="23"/>
    <n v="0"/>
    <n v="4"/>
  </r>
  <r>
    <x v="0"/>
    <x v="1"/>
    <s v="WA"/>
    <x v="3"/>
    <n v="2011"/>
    <n v="2011"/>
    <n v="500167185"/>
    <n v="1"/>
    <x v="1"/>
    <s v="I"/>
    <n v="5"/>
    <n v="5"/>
    <n v="0"/>
    <n v="3"/>
  </r>
  <r>
    <x v="0"/>
    <x v="0"/>
    <s v="WA"/>
    <x v="3"/>
    <n v="2011"/>
    <n v="2011"/>
    <n v="15984828"/>
    <n v="2"/>
    <x v="0"/>
    <s v="I"/>
    <n v="40"/>
    <n v="20"/>
    <n v="0"/>
    <n v="20"/>
  </r>
  <r>
    <x v="0"/>
    <x v="0"/>
    <s v="WA"/>
    <x v="3"/>
    <n v="2011"/>
    <n v="2011"/>
    <n v="15698600"/>
    <n v="1"/>
    <x v="0"/>
    <s v="I"/>
    <n v="0"/>
    <n v="0"/>
    <n v="0"/>
    <n v="130"/>
  </r>
  <r>
    <x v="0"/>
    <x v="0"/>
    <s v="WA"/>
    <x v="3"/>
    <n v="2011"/>
    <n v="2011"/>
    <n v="15495993"/>
    <n v="3"/>
    <x v="0"/>
    <s v="I"/>
    <n v="88"/>
    <n v="29.333333333333336"/>
    <n v="0"/>
    <n v="180"/>
  </r>
  <r>
    <x v="0"/>
    <x v="1"/>
    <s v="WA"/>
    <x v="3"/>
    <n v="2011"/>
    <n v="2011"/>
    <n v="15496332"/>
    <n v="3"/>
    <x v="1"/>
    <s v="I"/>
    <n v="94"/>
    <n v="31.333333333333332"/>
    <n v="0"/>
    <n v="21"/>
  </r>
  <r>
    <x v="0"/>
    <x v="0"/>
    <s v="WA"/>
    <x v="3"/>
    <n v="2011"/>
    <n v="2011"/>
    <n v="18419436"/>
    <n v="1"/>
    <x v="0"/>
    <s v="I"/>
    <n v="46"/>
    <n v="46"/>
    <n v="0"/>
    <n v="370"/>
  </r>
  <r>
    <x v="1"/>
    <x v="0"/>
    <s v="WA"/>
    <x v="3"/>
    <n v="2011"/>
    <n v="2011"/>
    <n v="410313664"/>
    <n v="1"/>
    <x v="0"/>
    <s v="I"/>
    <n v="0"/>
    <n v="0"/>
    <n v="0"/>
    <n v="80"/>
  </r>
  <r>
    <x v="0"/>
    <x v="0"/>
    <s v="WA"/>
    <x v="3"/>
    <n v="2011"/>
    <n v="2011"/>
    <n v="14853256"/>
    <n v="6"/>
    <x v="0"/>
    <s v="I"/>
    <n v="128"/>
    <n v="21.333333333333332"/>
    <n v="0"/>
    <n v="300"/>
  </r>
  <r>
    <x v="0"/>
    <x v="1"/>
    <s v="WA"/>
    <x v="3"/>
    <n v="2011"/>
    <n v="2011"/>
    <n v="16118916"/>
    <n v="1"/>
    <x v="1"/>
    <s v="I"/>
    <n v="3"/>
    <n v="3"/>
    <n v="0"/>
    <n v="1"/>
  </r>
  <r>
    <x v="0"/>
    <x v="1"/>
    <s v="WA"/>
    <x v="3"/>
    <n v="2011"/>
    <n v="2011"/>
    <n v="500180625"/>
    <n v="1"/>
    <x v="1"/>
    <s v="I"/>
    <n v="0"/>
    <n v="0"/>
    <n v="0"/>
    <n v="39"/>
  </r>
  <r>
    <x v="0"/>
    <x v="0"/>
    <s v="WA"/>
    <x v="3"/>
    <n v="2011"/>
    <n v="2011"/>
    <n v="15419078"/>
    <n v="1"/>
    <x v="0"/>
    <s v="I"/>
    <n v="18"/>
    <n v="18"/>
    <n v="0"/>
    <n v="130"/>
  </r>
  <r>
    <x v="0"/>
    <x v="0"/>
    <s v="WA"/>
    <x v="3"/>
    <n v="2011"/>
    <n v="2011"/>
    <n v="500014563"/>
    <n v="1"/>
    <x v="0"/>
    <s v="I"/>
    <n v="8"/>
    <n v="8"/>
    <n v="0"/>
    <n v="50"/>
  </r>
  <r>
    <x v="0"/>
    <x v="0"/>
    <s v="WA"/>
    <x v="3"/>
    <n v="2011"/>
    <n v="2011"/>
    <n v="17456498"/>
    <n v="1"/>
    <x v="0"/>
    <s v="I"/>
    <n v="23"/>
    <n v="23"/>
    <n v="0"/>
    <n v="310"/>
  </r>
  <r>
    <x v="0"/>
    <x v="0"/>
    <s v="WA"/>
    <x v="3"/>
    <n v="2011"/>
    <n v="2011"/>
    <n v="500183806"/>
    <n v="1"/>
    <x v="0"/>
    <s v="I"/>
    <n v="0"/>
    <n v="0"/>
    <n v="0"/>
    <n v="1"/>
  </r>
  <r>
    <x v="0"/>
    <x v="0"/>
    <s v="WA"/>
    <x v="3"/>
    <n v="2011"/>
    <n v="2011"/>
    <n v="19913996"/>
    <n v="1"/>
    <x v="0"/>
    <s v="I"/>
    <n v="0"/>
    <n v="0"/>
    <n v="0"/>
    <n v="79"/>
  </r>
  <r>
    <x v="1"/>
    <x v="0"/>
    <s v="WA"/>
    <x v="3"/>
    <n v="2011"/>
    <n v="2011"/>
    <n v="19971630"/>
    <n v="1"/>
    <x v="0"/>
    <s v="I"/>
    <n v="26"/>
    <n v="26"/>
    <n v="0"/>
    <n v="240"/>
  </r>
  <r>
    <x v="0"/>
    <x v="0"/>
    <s v="WA"/>
    <x v="3"/>
    <n v="2011"/>
    <n v="2011"/>
    <n v="17326777"/>
    <n v="5"/>
    <x v="0"/>
    <s v="I"/>
    <n v="149"/>
    <n v="29.8"/>
    <n v="0"/>
    <n v="639"/>
  </r>
  <r>
    <x v="0"/>
    <x v="1"/>
    <s v="WA"/>
    <x v="3"/>
    <n v="2011"/>
    <n v="2011"/>
    <n v="14103799"/>
    <n v="1"/>
    <x v="1"/>
    <s v="I"/>
    <n v="1"/>
    <n v="1"/>
    <n v="0"/>
    <n v="2"/>
  </r>
  <r>
    <x v="0"/>
    <x v="0"/>
    <s v="WA"/>
    <x v="3"/>
    <n v="2011"/>
    <n v="2011"/>
    <n v="500230686"/>
    <n v="1"/>
    <x v="0"/>
    <s v="I"/>
    <n v="0"/>
    <n v="0"/>
    <n v="0"/>
    <n v="1"/>
  </r>
  <r>
    <x v="0"/>
    <x v="0"/>
    <s v="WA"/>
    <x v="3"/>
    <n v="2011"/>
    <n v="2011"/>
    <n v="17037788"/>
    <n v="1"/>
    <x v="0"/>
    <s v="I"/>
    <n v="0"/>
    <n v="0"/>
    <n v="0"/>
    <n v="15"/>
  </r>
  <r>
    <x v="0"/>
    <x v="0"/>
    <s v="WA"/>
    <x v="3"/>
    <n v="2011"/>
    <n v="2011"/>
    <n v="500267721"/>
    <n v="3"/>
    <x v="0"/>
    <s v="I"/>
    <n v="89"/>
    <n v="29.666666666666668"/>
    <n v="0"/>
    <n v="139"/>
  </r>
  <r>
    <x v="0"/>
    <x v="0"/>
    <s v="WA"/>
    <x v="3"/>
    <n v="2011"/>
    <n v="2011"/>
    <n v="18943728"/>
    <n v="1"/>
    <x v="0"/>
    <s v="I"/>
    <n v="5"/>
    <n v="5"/>
    <n v="0"/>
    <n v="200"/>
  </r>
  <r>
    <x v="0"/>
    <x v="0"/>
    <s v="WA"/>
    <x v="3"/>
    <n v="2011"/>
    <n v="2011"/>
    <n v="18594609"/>
    <n v="4"/>
    <x v="0"/>
    <s v="I"/>
    <n v="90"/>
    <n v="22.5"/>
    <n v="0"/>
    <n v="674"/>
  </r>
  <r>
    <x v="1"/>
    <x v="1"/>
    <s v="WA"/>
    <x v="3"/>
    <n v="2011"/>
    <n v="2011"/>
    <n v="18913958"/>
    <n v="1"/>
    <x v="1"/>
    <s v="I"/>
    <n v="10"/>
    <n v="10"/>
    <n v="0"/>
    <n v="4"/>
  </r>
  <r>
    <x v="0"/>
    <x v="0"/>
    <s v="WA"/>
    <x v="3"/>
    <n v="2011"/>
    <n v="2011"/>
    <n v="19786693"/>
    <n v="1"/>
    <x v="0"/>
    <s v="I"/>
    <n v="2"/>
    <n v="2"/>
    <n v="0"/>
    <n v="9"/>
  </r>
  <r>
    <x v="0"/>
    <x v="0"/>
    <s v="WA"/>
    <x v="3"/>
    <n v="2011"/>
    <n v="2011"/>
    <n v="18363593"/>
    <n v="6"/>
    <x v="0"/>
    <s v="I"/>
    <n v="191"/>
    <n v="31.833333333333332"/>
    <n v="0"/>
    <n v="33"/>
  </r>
  <r>
    <x v="0"/>
    <x v="0"/>
    <s v="WA"/>
    <x v="3"/>
    <n v="2011"/>
    <n v="2011"/>
    <n v="18516721"/>
    <n v="1"/>
    <x v="0"/>
    <s v="I"/>
    <n v="26"/>
    <n v="26"/>
    <n v="0"/>
    <n v="1"/>
  </r>
  <r>
    <x v="0"/>
    <x v="1"/>
    <s v="WA"/>
    <x v="3"/>
    <n v="2011"/>
    <n v="2011"/>
    <n v="500223703"/>
    <n v="2"/>
    <x v="1"/>
    <s v="I"/>
    <n v="68"/>
    <n v="34"/>
    <n v="0"/>
    <n v="17"/>
  </r>
  <r>
    <x v="0"/>
    <x v="0"/>
    <s v="WA"/>
    <x v="3"/>
    <n v="2011"/>
    <n v="2011"/>
    <n v="19718963"/>
    <n v="1"/>
    <x v="0"/>
    <s v="I"/>
    <n v="0"/>
    <n v="0"/>
    <n v="0"/>
    <n v="40"/>
  </r>
  <r>
    <x v="0"/>
    <x v="0"/>
    <s v="WA"/>
    <x v="3"/>
    <n v="2011"/>
    <n v="2011"/>
    <n v="18894559"/>
    <n v="1"/>
    <x v="0"/>
    <s v="I"/>
    <n v="34"/>
    <n v="34"/>
    <n v="0"/>
    <n v="50"/>
  </r>
  <r>
    <x v="0"/>
    <x v="0"/>
    <s v="WA"/>
    <x v="3"/>
    <n v="2011"/>
    <n v="2011"/>
    <n v="19241472"/>
    <n v="1"/>
    <x v="0"/>
    <s v="I"/>
    <n v="0"/>
    <n v="0"/>
    <n v="0"/>
    <n v="240"/>
  </r>
  <r>
    <x v="0"/>
    <x v="0"/>
    <s v="WA"/>
    <x v="3"/>
    <n v="2011"/>
    <n v="2011"/>
    <n v="18658174"/>
    <n v="1"/>
    <x v="0"/>
    <s v="I"/>
    <n v="0"/>
    <n v="0"/>
    <n v="0"/>
    <n v="2"/>
  </r>
  <r>
    <x v="0"/>
    <x v="0"/>
    <s v="WA"/>
    <x v="3"/>
    <n v="2011"/>
    <n v="2011"/>
    <n v="19783920"/>
    <n v="1"/>
    <x v="0"/>
    <s v="I"/>
    <n v="0"/>
    <n v="0"/>
    <n v="0"/>
    <n v="16"/>
  </r>
  <r>
    <x v="0"/>
    <x v="0"/>
    <s v="WA"/>
    <x v="3"/>
    <n v="2011"/>
    <n v="2011"/>
    <n v="500028050"/>
    <n v="3"/>
    <x v="0"/>
    <s v="I"/>
    <n v="64"/>
    <n v="21.333333333333332"/>
    <n v="0"/>
    <n v="391"/>
  </r>
  <r>
    <x v="0"/>
    <x v="0"/>
    <s v="WA"/>
    <x v="3"/>
    <n v="2011"/>
    <n v="2011"/>
    <n v="500033220"/>
    <n v="3"/>
    <x v="0"/>
    <s v="I"/>
    <n v="63"/>
    <n v="21"/>
    <n v="0"/>
    <n v="215"/>
  </r>
  <r>
    <x v="0"/>
    <x v="0"/>
    <s v="WA"/>
    <x v="3"/>
    <n v="2011"/>
    <n v="2011"/>
    <n v="19304094"/>
    <n v="1"/>
    <x v="2"/>
    <s v="I"/>
    <n v="1"/>
    <n v="1"/>
    <n v="0"/>
    <n v="99990"/>
  </r>
  <r>
    <x v="0"/>
    <x v="0"/>
    <s v="WA"/>
    <x v="3"/>
    <n v="2011"/>
    <n v="2011"/>
    <n v="17808753"/>
    <n v="1"/>
    <x v="0"/>
    <s v="I"/>
    <n v="29"/>
    <n v="29"/>
    <n v="0"/>
    <n v="320"/>
  </r>
  <r>
    <x v="0"/>
    <x v="0"/>
    <s v="WA"/>
    <x v="3"/>
    <n v="2011"/>
    <n v="2011"/>
    <n v="17814697"/>
    <n v="2"/>
    <x v="0"/>
    <s v="I"/>
    <n v="66"/>
    <n v="33"/>
    <n v="0"/>
    <n v="118"/>
  </r>
  <r>
    <x v="0"/>
    <x v="0"/>
    <s v="WA"/>
    <x v="3"/>
    <n v="2011"/>
    <n v="2011"/>
    <n v="18055183"/>
    <n v="1"/>
    <x v="0"/>
    <s v="I"/>
    <n v="34"/>
    <n v="34"/>
    <n v="0"/>
    <n v="170"/>
  </r>
  <r>
    <x v="0"/>
    <x v="1"/>
    <s v="WA"/>
    <x v="3"/>
    <n v="2011"/>
    <n v="2011"/>
    <n v="500262237"/>
    <n v="1"/>
    <x v="1"/>
    <s v="I"/>
    <n v="3"/>
    <n v="3"/>
    <n v="0"/>
    <n v="3"/>
  </r>
  <r>
    <x v="1"/>
    <x v="0"/>
    <s v="WA"/>
    <x v="3"/>
    <n v="2011"/>
    <n v="2011"/>
    <n v="17165832"/>
    <n v="1"/>
    <x v="0"/>
    <s v="I"/>
    <n v="32"/>
    <n v="32"/>
    <n v="0"/>
    <n v="40"/>
  </r>
  <r>
    <x v="0"/>
    <x v="0"/>
    <s v="WA"/>
    <x v="3"/>
    <n v="2011"/>
    <n v="2011"/>
    <n v="500219667"/>
    <n v="3"/>
    <x v="0"/>
    <s v="I"/>
    <n v="87"/>
    <n v="29"/>
    <n v="0"/>
    <n v="411"/>
  </r>
  <r>
    <x v="0"/>
    <x v="1"/>
    <s v="WA"/>
    <x v="3"/>
    <n v="2011"/>
    <n v="2011"/>
    <n v="500224308"/>
    <n v="3"/>
    <x v="1"/>
    <s v="I"/>
    <n v="87"/>
    <n v="29"/>
    <n v="0"/>
    <n v="11"/>
  </r>
  <r>
    <x v="0"/>
    <x v="1"/>
    <s v="WA"/>
    <x v="3"/>
    <n v="2011"/>
    <n v="2011"/>
    <n v="446350979"/>
    <n v="1"/>
    <x v="1"/>
    <s v="I"/>
    <n v="32"/>
    <n v="32"/>
    <n v="0"/>
    <n v="2"/>
  </r>
  <r>
    <x v="0"/>
    <x v="0"/>
    <s v="WA"/>
    <x v="3"/>
    <n v="2011"/>
    <n v="2011"/>
    <n v="17675963"/>
    <n v="1"/>
    <x v="0"/>
    <s v="I"/>
    <n v="28"/>
    <n v="28"/>
    <n v="0"/>
    <n v="10"/>
  </r>
  <r>
    <x v="0"/>
    <x v="1"/>
    <s v="WA"/>
    <x v="3"/>
    <n v="2011"/>
    <n v="2011"/>
    <n v="500055254"/>
    <n v="4"/>
    <x v="1"/>
    <s v="I"/>
    <n v="125"/>
    <n v="31.25"/>
    <n v="0"/>
    <n v="21"/>
  </r>
  <r>
    <x v="0"/>
    <x v="0"/>
    <s v="WA"/>
    <x v="3"/>
    <n v="2011"/>
    <n v="2011"/>
    <n v="16611465"/>
    <n v="2"/>
    <x v="0"/>
    <s v="I"/>
    <n v="43"/>
    <n v="21.5"/>
    <n v="0"/>
    <n v="510"/>
  </r>
  <r>
    <x v="0"/>
    <x v="0"/>
    <s v="WA"/>
    <x v="3"/>
    <n v="2011"/>
    <n v="2011"/>
    <n v="16853030"/>
    <n v="1"/>
    <x v="0"/>
    <s v="I"/>
    <n v="0"/>
    <n v="0"/>
    <n v="0"/>
    <n v="57"/>
  </r>
  <r>
    <x v="0"/>
    <x v="0"/>
    <s v="WA"/>
    <x v="3"/>
    <n v="2011"/>
    <n v="2011"/>
    <n v="16881201"/>
    <n v="2"/>
    <x v="0"/>
    <s v="I"/>
    <n v="38"/>
    <n v="19"/>
    <n v="0"/>
    <n v="89"/>
  </r>
  <r>
    <x v="0"/>
    <x v="0"/>
    <s v="WA"/>
    <x v="3"/>
    <n v="2011"/>
    <n v="2011"/>
    <n v="16633986"/>
    <n v="1"/>
    <x v="0"/>
    <s v="I"/>
    <n v="6"/>
    <n v="6"/>
    <n v="0"/>
    <n v="64"/>
  </r>
  <r>
    <x v="0"/>
    <x v="1"/>
    <s v="WA"/>
    <x v="3"/>
    <n v="2011"/>
    <n v="2011"/>
    <n v="15987044"/>
    <n v="1"/>
    <x v="1"/>
    <s v="I"/>
    <n v="0"/>
    <n v="0"/>
    <n v="0"/>
    <n v="4"/>
  </r>
  <r>
    <x v="0"/>
    <x v="1"/>
    <s v="WA"/>
    <x v="3"/>
    <n v="2011"/>
    <n v="2011"/>
    <n v="500273958"/>
    <n v="1"/>
    <x v="1"/>
    <s v="I"/>
    <n v="0"/>
    <n v="0"/>
    <n v="0"/>
    <n v="9"/>
  </r>
  <r>
    <x v="0"/>
    <x v="1"/>
    <s v="WA"/>
    <x v="3"/>
    <n v="2011"/>
    <n v="2011"/>
    <n v="429926539"/>
    <n v="1"/>
    <x v="1"/>
    <s v="I"/>
    <n v="29"/>
    <n v="29"/>
    <n v="0"/>
    <n v="8"/>
  </r>
  <r>
    <x v="0"/>
    <x v="0"/>
    <s v="WA"/>
    <x v="3"/>
    <n v="2011"/>
    <n v="2011"/>
    <n v="374803270"/>
    <n v="1"/>
    <x v="0"/>
    <s v="I"/>
    <n v="0"/>
    <n v="0"/>
    <n v="0"/>
    <n v="10"/>
  </r>
  <r>
    <x v="0"/>
    <x v="0"/>
    <s v="WA"/>
    <x v="3"/>
    <n v="2011"/>
    <n v="2011"/>
    <n v="14424257"/>
    <n v="1"/>
    <x v="0"/>
    <s v="I"/>
    <n v="19"/>
    <n v="19"/>
    <n v="0"/>
    <n v="493"/>
  </r>
  <r>
    <x v="0"/>
    <x v="0"/>
    <s v="WA"/>
    <x v="3"/>
    <n v="2011"/>
    <n v="2011"/>
    <n v="381542412"/>
    <n v="1"/>
    <x v="0"/>
    <s v="I"/>
    <n v="30"/>
    <n v="30"/>
    <n v="0"/>
    <n v="450"/>
  </r>
  <r>
    <x v="0"/>
    <x v="1"/>
    <s v="WA"/>
    <x v="3"/>
    <n v="2011"/>
    <n v="2011"/>
    <n v="14874682"/>
    <n v="1"/>
    <x v="1"/>
    <s v="I"/>
    <n v="33"/>
    <n v="33"/>
    <n v="0"/>
    <n v="1"/>
  </r>
  <r>
    <x v="0"/>
    <x v="0"/>
    <s v="WA"/>
    <x v="3"/>
    <n v="2011"/>
    <n v="2011"/>
    <n v="15817177"/>
    <n v="2"/>
    <x v="0"/>
    <s v="I"/>
    <n v="37"/>
    <n v="18.5"/>
    <n v="0"/>
    <n v="166"/>
  </r>
  <r>
    <x v="0"/>
    <x v="1"/>
    <s v="WA"/>
    <x v="3"/>
    <n v="2011"/>
    <n v="2011"/>
    <n v="402710413"/>
    <n v="1"/>
    <x v="1"/>
    <s v="I"/>
    <n v="28"/>
    <n v="28"/>
    <n v="0"/>
    <n v="1"/>
  </r>
  <r>
    <x v="0"/>
    <x v="1"/>
    <s v="WA"/>
    <x v="3"/>
    <n v="2011"/>
    <n v="2011"/>
    <n v="14143228"/>
    <n v="2"/>
    <x v="1"/>
    <s v="I"/>
    <n v="60"/>
    <n v="30"/>
    <n v="0"/>
    <n v="36"/>
  </r>
  <r>
    <x v="0"/>
    <x v="0"/>
    <s v="WA"/>
    <x v="3"/>
    <n v="2011"/>
    <n v="2011"/>
    <n v="18636684"/>
    <n v="1"/>
    <x v="0"/>
    <s v="I"/>
    <n v="28"/>
    <n v="28"/>
    <n v="0"/>
    <n v="9"/>
  </r>
  <r>
    <x v="0"/>
    <x v="0"/>
    <s v="WA"/>
    <x v="3"/>
    <n v="2011"/>
    <n v="2011"/>
    <n v="19578118"/>
    <n v="1"/>
    <x v="0"/>
    <s v="I"/>
    <n v="0"/>
    <n v="0"/>
    <n v="0"/>
    <n v="335"/>
  </r>
  <r>
    <x v="0"/>
    <x v="0"/>
    <s v="WA"/>
    <x v="3"/>
    <n v="2011"/>
    <n v="2011"/>
    <n v="18571906"/>
    <n v="1"/>
    <x v="0"/>
    <s v="I"/>
    <n v="25"/>
    <n v="25"/>
    <n v="0"/>
    <n v="50"/>
  </r>
  <r>
    <x v="0"/>
    <x v="1"/>
    <s v="WA"/>
    <x v="3"/>
    <n v="2011"/>
    <n v="2011"/>
    <n v="19046284"/>
    <n v="1"/>
    <x v="1"/>
    <s v="I"/>
    <n v="25"/>
    <n v="25"/>
    <n v="0"/>
    <n v="5"/>
  </r>
  <r>
    <x v="0"/>
    <x v="0"/>
    <s v="WA"/>
    <x v="3"/>
    <n v="2011"/>
    <n v="2011"/>
    <n v="19376583"/>
    <n v="1"/>
    <x v="0"/>
    <s v="I"/>
    <n v="6"/>
    <n v="6"/>
    <n v="0"/>
    <n v="126"/>
  </r>
  <r>
    <x v="0"/>
    <x v="0"/>
    <s v="WA"/>
    <x v="3"/>
    <n v="2011"/>
    <n v="2011"/>
    <n v="17790158"/>
    <n v="1"/>
    <x v="0"/>
    <s v="I"/>
    <n v="28"/>
    <n v="28"/>
    <n v="0"/>
    <n v="16"/>
  </r>
  <r>
    <x v="0"/>
    <x v="0"/>
    <s v="WA"/>
    <x v="3"/>
    <n v="2011"/>
    <n v="2011"/>
    <n v="18263395"/>
    <n v="1"/>
    <x v="0"/>
    <s v="I"/>
    <n v="12"/>
    <n v="12"/>
    <n v="0"/>
    <n v="10"/>
  </r>
  <r>
    <x v="0"/>
    <x v="0"/>
    <s v="WA"/>
    <x v="3"/>
    <n v="2011"/>
    <n v="2011"/>
    <n v="500090404"/>
    <n v="1"/>
    <x v="0"/>
    <s v="I"/>
    <n v="12"/>
    <n v="12"/>
    <n v="0"/>
    <n v="212"/>
  </r>
  <r>
    <x v="0"/>
    <x v="0"/>
    <s v="WA"/>
    <x v="3"/>
    <n v="2011"/>
    <n v="2011"/>
    <n v="18493745"/>
    <n v="2"/>
    <x v="0"/>
    <s v="I"/>
    <n v="33"/>
    <n v="16.5"/>
    <n v="0"/>
    <n v="24"/>
  </r>
  <r>
    <x v="0"/>
    <x v="0"/>
    <s v="WA"/>
    <x v="3"/>
    <n v="2011"/>
    <n v="2011"/>
    <n v="17918187"/>
    <n v="2"/>
    <x v="0"/>
    <s v="I"/>
    <n v="47"/>
    <n v="23.5"/>
    <n v="0"/>
    <n v="172"/>
  </r>
  <r>
    <x v="0"/>
    <x v="0"/>
    <s v="WA"/>
    <x v="3"/>
    <n v="2011"/>
    <n v="2011"/>
    <n v="500078185"/>
    <n v="1"/>
    <x v="0"/>
    <s v="I"/>
    <n v="0"/>
    <n v="0"/>
    <n v="0"/>
    <n v="13"/>
  </r>
  <r>
    <x v="0"/>
    <x v="1"/>
    <s v="WA"/>
    <x v="3"/>
    <n v="2011"/>
    <n v="2011"/>
    <n v="17714535"/>
    <n v="1"/>
    <x v="1"/>
    <s v="I"/>
    <n v="2"/>
    <n v="2"/>
    <n v="0"/>
    <n v="2"/>
  </r>
  <r>
    <x v="0"/>
    <x v="0"/>
    <s v="WA"/>
    <x v="3"/>
    <n v="2011"/>
    <n v="2011"/>
    <n v="16207510"/>
    <n v="1"/>
    <x v="0"/>
    <s v="I"/>
    <n v="33"/>
    <n v="33"/>
    <n v="0"/>
    <n v="20"/>
  </r>
  <r>
    <x v="0"/>
    <x v="0"/>
    <s v="WA"/>
    <x v="3"/>
    <n v="2011"/>
    <n v="2011"/>
    <n v="17813763"/>
    <n v="3"/>
    <x v="0"/>
    <s v="I"/>
    <n v="70"/>
    <n v="23.333333333333332"/>
    <n v="0"/>
    <n v="280"/>
  </r>
  <r>
    <x v="0"/>
    <x v="0"/>
    <s v="WA"/>
    <x v="3"/>
    <n v="2011"/>
    <n v="2011"/>
    <n v="18505800"/>
    <n v="2"/>
    <x v="0"/>
    <s v="I"/>
    <n v="30"/>
    <n v="15"/>
    <n v="0"/>
    <n v="313"/>
  </r>
  <r>
    <x v="0"/>
    <x v="1"/>
    <s v="WA"/>
    <x v="3"/>
    <n v="2011"/>
    <n v="2011"/>
    <n v="19615298"/>
    <n v="1"/>
    <x v="1"/>
    <s v="I"/>
    <n v="15"/>
    <n v="15"/>
    <n v="0"/>
    <n v="18"/>
  </r>
  <r>
    <x v="0"/>
    <x v="1"/>
    <s v="WA"/>
    <x v="3"/>
    <n v="2011"/>
    <n v="2011"/>
    <n v="500097588"/>
    <n v="2"/>
    <x v="1"/>
    <s v="I"/>
    <n v="60"/>
    <n v="30"/>
    <n v="0"/>
    <n v="8"/>
  </r>
  <r>
    <x v="0"/>
    <x v="1"/>
    <s v="WA"/>
    <x v="3"/>
    <n v="2011"/>
    <n v="2011"/>
    <n v="16832550"/>
    <n v="1"/>
    <x v="1"/>
    <s v="I"/>
    <n v="29"/>
    <n v="29"/>
    <n v="0"/>
    <n v="1"/>
  </r>
  <r>
    <x v="0"/>
    <x v="0"/>
    <s v="WA"/>
    <x v="3"/>
    <n v="2011"/>
    <n v="2011"/>
    <n v="18551884"/>
    <n v="1"/>
    <x v="0"/>
    <s v="I"/>
    <n v="25"/>
    <n v="25"/>
    <n v="0"/>
    <n v="10"/>
  </r>
  <r>
    <x v="0"/>
    <x v="1"/>
    <s v="WA"/>
    <x v="3"/>
    <n v="2011"/>
    <n v="2011"/>
    <n v="16815520"/>
    <n v="1"/>
    <x v="1"/>
    <s v="I"/>
    <n v="10"/>
    <n v="10"/>
    <n v="0"/>
    <n v="11"/>
  </r>
  <r>
    <x v="0"/>
    <x v="0"/>
    <s v="WA"/>
    <x v="3"/>
    <n v="2011"/>
    <n v="2011"/>
    <n v="16756103"/>
    <n v="1"/>
    <x v="0"/>
    <s v="I"/>
    <n v="19"/>
    <n v="19"/>
    <n v="0"/>
    <n v="1476"/>
  </r>
  <r>
    <x v="0"/>
    <x v="0"/>
    <s v="WA"/>
    <x v="3"/>
    <n v="2011"/>
    <n v="2011"/>
    <n v="16088842"/>
    <n v="5"/>
    <x v="0"/>
    <s v="I"/>
    <n v="136"/>
    <n v="27.2"/>
    <n v="0"/>
    <n v="140"/>
  </r>
  <r>
    <x v="0"/>
    <x v="0"/>
    <s v="WA"/>
    <x v="3"/>
    <n v="2011"/>
    <n v="2011"/>
    <n v="17117104"/>
    <n v="1"/>
    <x v="0"/>
    <s v="I"/>
    <n v="27"/>
    <n v="27"/>
    <n v="0"/>
    <n v="10"/>
  </r>
  <r>
    <x v="0"/>
    <x v="0"/>
    <s v="WA"/>
    <x v="3"/>
    <n v="2011"/>
    <n v="2011"/>
    <n v="16588438"/>
    <n v="1"/>
    <x v="0"/>
    <s v="I"/>
    <n v="12"/>
    <n v="12"/>
    <n v="0"/>
    <n v="242"/>
  </r>
  <r>
    <x v="0"/>
    <x v="0"/>
    <s v="WA"/>
    <x v="3"/>
    <n v="2011"/>
    <n v="2011"/>
    <n v="14056360"/>
    <n v="2"/>
    <x v="0"/>
    <s v="I"/>
    <n v="50"/>
    <n v="25"/>
    <n v="0"/>
    <n v="119"/>
  </r>
  <r>
    <x v="0"/>
    <x v="0"/>
    <s v="WA"/>
    <x v="3"/>
    <n v="2011"/>
    <n v="2011"/>
    <n v="16299438"/>
    <n v="1"/>
    <x v="0"/>
    <s v="I"/>
    <n v="24"/>
    <n v="24"/>
    <n v="0"/>
    <n v="130"/>
  </r>
  <r>
    <x v="1"/>
    <x v="1"/>
    <s v="WA"/>
    <x v="3"/>
    <n v="2011"/>
    <n v="2011"/>
    <n v="14762758"/>
    <n v="1"/>
    <x v="1"/>
    <s v="I"/>
    <n v="22"/>
    <n v="22"/>
    <n v="0"/>
    <n v="1"/>
  </r>
  <r>
    <x v="0"/>
    <x v="0"/>
    <s v="WA"/>
    <x v="3"/>
    <n v="2011"/>
    <n v="2011"/>
    <n v="15384105"/>
    <n v="2"/>
    <x v="0"/>
    <s v="I"/>
    <n v="6"/>
    <n v="3"/>
    <n v="0"/>
    <n v="178"/>
  </r>
  <r>
    <x v="0"/>
    <x v="1"/>
    <s v="WA"/>
    <x v="3"/>
    <n v="2011"/>
    <n v="2011"/>
    <n v="15124041"/>
    <n v="2"/>
    <x v="1"/>
    <s v="I"/>
    <n v="40"/>
    <n v="20"/>
    <n v="0"/>
    <n v="14"/>
  </r>
  <r>
    <x v="0"/>
    <x v="0"/>
    <s v="WA"/>
    <x v="3"/>
    <n v="2011"/>
    <n v="2011"/>
    <n v="15449673"/>
    <n v="2"/>
    <x v="0"/>
    <s v="I"/>
    <n v="33"/>
    <n v="16.5"/>
    <n v="0"/>
    <n v="390"/>
  </r>
  <r>
    <x v="0"/>
    <x v="0"/>
    <s v="WA"/>
    <x v="3"/>
    <n v="2011"/>
    <n v="2011"/>
    <n v="15451525"/>
    <n v="1"/>
    <x v="0"/>
    <s v="I"/>
    <n v="8"/>
    <n v="8"/>
    <n v="0"/>
    <n v="40"/>
  </r>
  <r>
    <x v="0"/>
    <x v="1"/>
    <s v="WA"/>
    <x v="3"/>
    <n v="2011"/>
    <n v="2011"/>
    <n v="14930561"/>
    <n v="2"/>
    <x v="1"/>
    <s v="I"/>
    <n v="36"/>
    <n v="18"/>
    <n v="0"/>
    <n v="29"/>
  </r>
  <r>
    <x v="0"/>
    <x v="1"/>
    <s v="WA"/>
    <x v="3"/>
    <n v="2011"/>
    <n v="2011"/>
    <n v="500201998"/>
    <n v="1"/>
    <x v="1"/>
    <s v="I"/>
    <n v="30"/>
    <n v="30"/>
    <n v="0"/>
    <n v="7"/>
  </r>
  <r>
    <x v="0"/>
    <x v="1"/>
    <s v="WA"/>
    <x v="3"/>
    <n v="2011"/>
    <n v="2011"/>
    <n v="500017807"/>
    <n v="1"/>
    <x v="1"/>
    <s v="I"/>
    <n v="0"/>
    <n v="0"/>
    <n v="0"/>
    <n v="1"/>
  </r>
  <r>
    <x v="0"/>
    <x v="0"/>
    <s v="WA"/>
    <x v="3"/>
    <n v="2011"/>
    <n v="2011"/>
    <n v="500269509"/>
    <n v="1"/>
    <x v="0"/>
    <s v="I"/>
    <n v="1"/>
    <n v="1"/>
    <n v="0"/>
    <n v="152"/>
  </r>
  <r>
    <x v="0"/>
    <x v="1"/>
    <s v="WA"/>
    <x v="3"/>
    <n v="2011"/>
    <n v="2011"/>
    <n v="500253620"/>
    <n v="2"/>
    <x v="1"/>
    <s v="I"/>
    <n v="53"/>
    <n v="26.5"/>
    <n v="0"/>
    <n v="5"/>
  </r>
  <r>
    <x v="0"/>
    <x v="1"/>
    <s v="WA"/>
    <x v="3"/>
    <n v="2011"/>
    <n v="2011"/>
    <n v="500178333"/>
    <n v="4"/>
    <x v="1"/>
    <s v="I"/>
    <n v="125"/>
    <n v="31.25"/>
    <n v="0"/>
    <n v="60"/>
  </r>
  <r>
    <x v="0"/>
    <x v="0"/>
    <s v="WA"/>
    <x v="3"/>
    <n v="2011"/>
    <n v="2011"/>
    <n v="19914092"/>
    <n v="1"/>
    <x v="0"/>
    <s v="I"/>
    <n v="4"/>
    <n v="4"/>
    <n v="0"/>
    <n v="42"/>
  </r>
  <r>
    <x v="0"/>
    <x v="1"/>
    <s v="WA"/>
    <x v="3"/>
    <n v="2011"/>
    <n v="2011"/>
    <n v="17663750"/>
    <n v="1"/>
    <x v="1"/>
    <s v="I"/>
    <n v="1"/>
    <n v="1"/>
    <n v="0"/>
    <n v="6"/>
  </r>
  <r>
    <x v="0"/>
    <x v="0"/>
    <s v="WA"/>
    <x v="3"/>
    <n v="2011"/>
    <n v="2011"/>
    <n v="17663752"/>
    <n v="1"/>
    <x v="0"/>
    <s v="I"/>
    <n v="1"/>
    <n v="1"/>
    <n v="0"/>
    <n v="349"/>
  </r>
  <r>
    <x v="0"/>
    <x v="1"/>
    <s v="WA"/>
    <x v="3"/>
    <n v="2011"/>
    <n v="2011"/>
    <n v="15595035"/>
    <n v="1"/>
    <x v="1"/>
    <s v="I"/>
    <n v="9"/>
    <n v="9"/>
    <n v="0"/>
    <n v="1"/>
  </r>
  <r>
    <x v="0"/>
    <x v="0"/>
    <s v="WA"/>
    <x v="3"/>
    <n v="2011"/>
    <n v="2011"/>
    <n v="16161493"/>
    <n v="1"/>
    <x v="0"/>
    <s v="I"/>
    <n v="7"/>
    <n v="7"/>
    <n v="0"/>
    <n v="43"/>
  </r>
  <r>
    <x v="0"/>
    <x v="0"/>
    <s v="WA"/>
    <x v="3"/>
    <n v="2011"/>
    <n v="2011"/>
    <n v="14173670"/>
    <n v="2"/>
    <x v="0"/>
    <s v="I"/>
    <n v="36"/>
    <n v="18"/>
    <n v="0"/>
    <n v="140"/>
  </r>
  <r>
    <x v="0"/>
    <x v="0"/>
    <s v="WA"/>
    <x v="3"/>
    <n v="2011"/>
    <n v="2011"/>
    <n v="14132115"/>
    <n v="1"/>
    <x v="0"/>
    <s v="I"/>
    <n v="0"/>
    <n v="0"/>
    <n v="0"/>
    <n v="64"/>
  </r>
  <r>
    <x v="0"/>
    <x v="0"/>
    <s v="WA"/>
    <x v="3"/>
    <n v="2011"/>
    <n v="2011"/>
    <n v="19231896"/>
    <n v="1"/>
    <x v="0"/>
    <s v="I"/>
    <n v="0"/>
    <n v="0"/>
    <n v="0"/>
    <n v="10"/>
  </r>
  <r>
    <x v="0"/>
    <x v="0"/>
    <s v="WA"/>
    <x v="3"/>
    <n v="2011"/>
    <n v="2011"/>
    <n v="500237556"/>
    <n v="1"/>
    <x v="0"/>
    <s v="I"/>
    <n v="0"/>
    <n v="0"/>
    <n v="0"/>
    <n v="130"/>
  </r>
  <r>
    <x v="0"/>
    <x v="0"/>
    <s v="WA"/>
    <x v="3"/>
    <n v="2011"/>
    <n v="2011"/>
    <n v="19905221"/>
    <n v="1"/>
    <x v="0"/>
    <s v="I"/>
    <n v="5"/>
    <n v="5"/>
    <n v="0"/>
    <n v="10"/>
  </r>
  <r>
    <x v="0"/>
    <x v="0"/>
    <s v="WA"/>
    <x v="3"/>
    <n v="2011"/>
    <n v="2011"/>
    <n v="500239154"/>
    <n v="1"/>
    <x v="0"/>
    <s v="I"/>
    <n v="0"/>
    <n v="0"/>
    <n v="0"/>
    <n v="15"/>
  </r>
  <r>
    <x v="0"/>
    <x v="0"/>
    <s v="WA"/>
    <x v="3"/>
    <n v="2011"/>
    <n v="2011"/>
    <n v="500239166"/>
    <n v="1"/>
    <x v="0"/>
    <s v="I"/>
    <n v="0"/>
    <n v="0"/>
    <n v="0"/>
    <n v="16"/>
  </r>
  <r>
    <x v="0"/>
    <x v="0"/>
    <s v="WA"/>
    <x v="3"/>
    <n v="2011"/>
    <n v="2011"/>
    <n v="500242315"/>
    <n v="1"/>
    <x v="0"/>
    <s v="I"/>
    <n v="1"/>
    <n v="1"/>
    <n v="0"/>
    <n v="1"/>
  </r>
  <r>
    <x v="0"/>
    <x v="0"/>
    <s v="WA"/>
    <x v="3"/>
    <n v="2011"/>
    <n v="2011"/>
    <n v="18374491"/>
    <n v="1"/>
    <x v="0"/>
    <s v="I"/>
    <n v="21"/>
    <n v="21"/>
    <n v="0"/>
    <n v="30"/>
  </r>
  <r>
    <x v="0"/>
    <x v="0"/>
    <s v="WA"/>
    <x v="3"/>
    <n v="2011"/>
    <n v="2011"/>
    <n v="500187020"/>
    <n v="1"/>
    <x v="0"/>
    <s v="I"/>
    <n v="0"/>
    <n v="0"/>
    <n v="0"/>
    <n v="20"/>
  </r>
  <r>
    <x v="0"/>
    <x v="0"/>
    <s v="WA"/>
    <x v="3"/>
    <n v="2011"/>
    <n v="2011"/>
    <n v="19891113"/>
    <n v="2"/>
    <x v="0"/>
    <s v="I"/>
    <n v="38"/>
    <n v="19"/>
    <n v="0"/>
    <n v="240"/>
  </r>
  <r>
    <x v="0"/>
    <x v="0"/>
    <s v="WA"/>
    <x v="3"/>
    <n v="2011"/>
    <n v="2011"/>
    <n v="18346988"/>
    <n v="1"/>
    <x v="0"/>
    <s v="I"/>
    <n v="0"/>
    <n v="0"/>
    <n v="0"/>
    <n v="10"/>
  </r>
  <r>
    <x v="0"/>
    <x v="0"/>
    <s v="WA"/>
    <x v="3"/>
    <n v="2011"/>
    <n v="2011"/>
    <n v="18197710"/>
    <n v="1"/>
    <x v="0"/>
    <s v="I"/>
    <n v="29"/>
    <n v="29"/>
    <n v="0"/>
    <n v="100"/>
  </r>
  <r>
    <x v="0"/>
    <x v="0"/>
    <s v="WA"/>
    <x v="3"/>
    <n v="2011"/>
    <n v="2011"/>
    <n v="18658015"/>
    <n v="1"/>
    <x v="0"/>
    <s v="I"/>
    <n v="11"/>
    <n v="11"/>
    <n v="0"/>
    <n v="20"/>
  </r>
  <r>
    <x v="0"/>
    <x v="0"/>
    <s v="WA"/>
    <x v="3"/>
    <n v="2011"/>
    <n v="2011"/>
    <n v="17914701"/>
    <n v="1"/>
    <x v="0"/>
    <s v="I"/>
    <n v="28"/>
    <n v="28"/>
    <n v="0"/>
    <n v="428"/>
  </r>
  <r>
    <x v="0"/>
    <x v="0"/>
    <s v="WA"/>
    <x v="3"/>
    <n v="2011"/>
    <n v="2011"/>
    <n v="17436822"/>
    <n v="1"/>
    <x v="0"/>
    <s v="I"/>
    <n v="21"/>
    <n v="21"/>
    <n v="0"/>
    <n v="420"/>
  </r>
  <r>
    <x v="0"/>
    <x v="0"/>
    <s v="WA"/>
    <x v="3"/>
    <n v="2011"/>
    <n v="2011"/>
    <n v="15978786"/>
    <n v="1"/>
    <x v="0"/>
    <s v="I"/>
    <n v="29"/>
    <n v="29"/>
    <n v="0"/>
    <n v="40"/>
  </r>
  <r>
    <x v="0"/>
    <x v="0"/>
    <s v="WA"/>
    <x v="3"/>
    <n v="2011"/>
    <n v="2011"/>
    <n v="17464232"/>
    <n v="2"/>
    <x v="0"/>
    <s v="I"/>
    <n v="34"/>
    <n v="17"/>
    <n v="0"/>
    <n v="250"/>
  </r>
  <r>
    <x v="0"/>
    <x v="0"/>
    <s v="WA"/>
    <x v="3"/>
    <n v="2011"/>
    <n v="2011"/>
    <n v="15893335"/>
    <n v="2"/>
    <x v="0"/>
    <s v="I"/>
    <n v="46"/>
    <n v="23"/>
    <n v="0"/>
    <n v="797"/>
  </r>
  <r>
    <x v="0"/>
    <x v="0"/>
    <s v="WA"/>
    <x v="3"/>
    <n v="2011"/>
    <n v="2011"/>
    <n v="16609083"/>
    <n v="1"/>
    <x v="0"/>
    <s v="I"/>
    <n v="12"/>
    <n v="12"/>
    <n v="0"/>
    <n v="32"/>
  </r>
  <r>
    <x v="0"/>
    <x v="0"/>
    <s v="WA"/>
    <x v="3"/>
    <n v="2011"/>
    <n v="2011"/>
    <n v="16864547"/>
    <n v="1"/>
    <x v="0"/>
    <s v="I"/>
    <n v="21"/>
    <n v="21"/>
    <n v="0"/>
    <n v="1"/>
  </r>
  <r>
    <x v="0"/>
    <x v="0"/>
    <s v="WA"/>
    <x v="3"/>
    <n v="2011"/>
    <n v="2011"/>
    <n v="14128223"/>
    <n v="1"/>
    <x v="0"/>
    <s v="I"/>
    <n v="22"/>
    <n v="22"/>
    <n v="0"/>
    <n v="1"/>
  </r>
  <r>
    <x v="0"/>
    <x v="0"/>
    <s v="WA"/>
    <x v="3"/>
    <n v="2011"/>
    <n v="2011"/>
    <n v="14327059"/>
    <n v="1"/>
    <x v="0"/>
    <s v="I"/>
    <n v="1"/>
    <n v="1"/>
    <n v="0"/>
    <n v="10"/>
  </r>
  <r>
    <x v="0"/>
    <x v="0"/>
    <s v="WA"/>
    <x v="3"/>
    <n v="2011"/>
    <n v="2011"/>
    <n v="16581858"/>
    <n v="1"/>
    <x v="0"/>
    <s v="I"/>
    <n v="1"/>
    <n v="1"/>
    <n v="0"/>
    <n v="1"/>
  </r>
  <r>
    <x v="1"/>
    <x v="0"/>
    <s v="WA"/>
    <x v="3"/>
    <n v="2011"/>
    <n v="2011"/>
    <n v="17303863"/>
    <n v="1"/>
    <x v="0"/>
    <s v="I"/>
    <n v="17"/>
    <n v="17"/>
    <n v="0"/>
    <n v="247"/>
  </r>
  <r>
    <x v="0"/>
    <x v="0"/>
    <s v="WA"/>
    <x v="3"/>
    <n v="2011"/>
    <n v="2011"/>
    <n v="500231378"/>
    <n v="1"/>
    <x v="0"/>
    <s v="I"/>
    <n v="22"/>
    <n v="22"/>
    <n v="0"/>
    <n v="32"/>
  </r>
  <r>
    <x v="0"/>
    <x v="1"/>
    <s v="WA"/>
    <x v="3"/>
    <n v="2011"/>
    <n v="2011"/>
    <n v="437616205"/>
    <n v="2"/>
    <x v="1"/>
    <s v="I"/>
    <n v="64"/>
    <n v="32"/>
    <n v="0"/>
    <n v="15"/>
  </r>
  <r>
    <x v="1"/>
    <x v="1"/>
    <s v="WA"/>
    <x v="3"/>
    <n v="2011"/>
    <n v="2011"/>
    <n v="394848088"/>
    <n v="2"/>
    <x v="1"/>
    <s v="I"/>
    <n v="62"/>
    <n v="31"/>
    <n v="0"/>
    <n v="8"/>
  </r>
  <r>
    <x v="0"/>
    <x v="0"/>
    <s v="WA"/>
    <x v="3"/>
    <n v="2011"/>
    <n v="2011"/>
    <n v="15150586"/>
    <n v="1"/>
    <x v="0"/>
    <s v="I"/>
    <n v="18"/>
    <n v="18"/>
    <n v="0"/>
    <n v="40"/>
  </r>
  <r>
    <x v="0"/>
    <x v="0"/>
    <s v="WA"/>
    <x v="3"/>
    <n v="2011"/>
    <n v="2011"/>
    <n v="500193221"/>
    <n v="1"/>
    <x v="0"/>
    <s v="I"/>
    <n v="16"/>
    <n v="16"/>
    <n v="0"/>
    <n v="172"/>
  </r>
  <r>
    <x v="0"/>
    <x v="1"/>
    <s v="WA"/>
    <x v="3"/>
    <n v="2011"/>
    <n v="2011"/>
    <n v="19857788"/>
    <n v="1"/>
    <x v="1"/>
    <s v="I"/>
    <n v="15"/>
    <n v="15"/>
    <n v="0"/>
    <n v="8"/>
  </r>
  <r>
    <x v="0"/>
    <x v="0"/>
    <s v="WA"/>
    <x v="3"/>
    <n v="2011"/>
    <n v="2011"/>
    <n v="500192085"/>
    <n v="1"/>
    <x v="0"/>
    <s v="I"/>
    <n v="14"/>
    <n v="14"/>
    <n v="0"/>
    <n v="13"/>
  </r>
  <r>
    <x v="0"/>
    <x v="0"/>
    <s v="WA"/>
    <x v="3"/>
    <n v="2011"/>
    <n v="2011"/>
    <n v="19668997"/>
    <n v="2"/>
    <x v="0"/>
    <s v="I"/>
    <n v="59"/>
    <n v="29.5"/>
    <n v="0"/>
    <n v="859"/>
  </r>
  <r>
    <x v="0"/>
    <x v="0"/>
    <s v="WA"/>
    <x v="3"/>
    <n v="2011"/>
    <n v="2011"/>
    <n v="19374816"/>
    <n v="1"/>
    <x v="0"/>
    <s v="I"/>
    <n v="0"/>
    <n v="0"/>
    <n v="0"/>
    <n v="10"/>
  </r>
  <r>
    <x v="0"/>
    <x v="0"/>
    <s v="WA"/>
    <x v="3"/>
    <n v="2011"/>
    <n v="2011"/>
    <n v="18360880"/>
    <n v="1"/>
    <x v="0"/>
    <s v="I"/>
    <n v="29"/>
    <n v="29"/>
    <n v="0"/>
    <n v="100"/>
  </r>
  <r>
    <x v="0"/>
    <x v="1"/>
    <s v="WA"/>
    <x v="3"/>
    <n v="2011"/>
    <n v="2011"/>
    <n v="500140114"/>
    <n v="1"/>
    <x v="1"/>
    <s v="I"/>
    <n v="1"/>
    <n v="1"/>
    <n v="0"/>
    <n v="1"/>
  </r>
  <r>
    <x v="0"/>
    <x v="1"/>
    <s v="WA"/>
    <x v="3"/>
    <n v="2011"/>
    <n v="2011"/>
    <n v="336787209"/>
    <n v="2"/>
    <x v="1"/>
    <s v="I"/>
    <n v="62"/>
    <n v="31"/>
    <n v="0"/>
    <n v="6"/>
  </r>
  <r>
    <x v="0"/>
    <x v="1"/>
    <s v="WA"/>
    <x v="3"/>
    <n v="2011"/>
    <n v="2011"/>
    <n v="18946510"/>
    <n v="1"/>
    <x v="1"/>
    <s v="I"/>
    <n v="7"/>
    <n v="7"/>
    <n v="0"/>
    <n v="1"/>
  </r>
  <r>
    <x v="0"/>
    <x v="1"/>
    <s v="WA"/>
    <x v="3"/>
    <n v="2011"/>
    <n v="2011"/>
    <n v="18627484"/>
    <n v="2"/>
    <x v="1"/>
    <s v="I"/>
    <n v="38"/>
    <n v="19"/>
    <n v="0"/>
    <n v="29"/>
  </r>
  <r>
    <x v="0"/>
    <x v="0"/>
    <s v="WA"/>
    <x v="3"/>
    <n v="2011"/>
    <n v="2011"/>
    <n v="500149458"/>
    <n v="4"/>
    <x v="0"/>
    <s v="I"/>
    <n v="123"/>
    <n v="30.75"/>
    <n v="0"/>
    <n v="43"/>
  </r>
  <r>
    <x v="0"/>
    <x v="0"/>
    <s v="WA"/>
    <x v="3"/>
    <n v="2011"/>
    <n v="2011"/>
    <n v="19022022"/>
    <n v="1"/>
    <x v="0"/>
    <s v="I"/>
    <n v="0"/>
    <n v="0"/>
    <n v="0"/>
    <n v="10"/>
  </r>
  <r>
    <x v="0"/>
    <x v="1"/>
    <s v="WA"/>
    <x v="3"/>
    <n v="2011"/>
    <n v="2011"/>
    <n v="18600500"/>
    <n v="1"/>
    <x v="1"/>
    <s v="I"/>
    <n v="29"/>
    <n v="29"/>
    <n v="0"/>
    <n v="1"/>
  </r>
  <r>
    <x v="0"/>
    <x v="1"/>
    <s v="WA"/>
    <x v="3"/>
    <n v="2011"/>
    <n v="2011"/>
    <n v="500202683"/>
    <n v="1"/>
    <x v="1"/>
    <s v="I"/>
    <n v="0"/>
    <n v="0"/>
    <n v="0"/>
    <n v="6"/>
  </r>
  <r>
    <x v="0"/>
    <x v="0"/>
    <s v="WA"/>
    <x v="3"/>
    <n v="2011"/>
    <n v="2011"/>
    <n v="18123692"/>
    <n v="2"/>
    <x v="0"/>
    <s v="I"/>
    <n v="49"/>
    <n v="24.5"/>
    <n v="0"/>
    <n v="200"/>
  </r>
  <r>
    <x v="0"/>
    <x v="0"/>
    <s v="WA"/>
    <x v="3"/>
    <n v="2011"/>
    <n v="2011"/>
    <n v="17840025"/>
    <n v="1"/>
    <x v="0"/>
    <s v="I"/>
    <n v="14"/>
    <n v="14"/>
    <n v="0"/>
    <n v="75"/>
  </r>
  <r>
    <x v="0"/>
    <x v="0"/>
    <s v="WA"/>
    <x v="3"/>
    <n v="2011"/>
    <n v="2011"/>
    <n v="17788138"/>
    <n v="2"/>
    <x v="0"/>
    <s v="I"/>
    <n v="59"/>
    <n v="29.5"/>
    <n v="0"/>
    <n v="185"/>
  </r>
  <r>
    <x v="0"/>
    <x v="0"/>
    <s v="WA"/>
    <x v="3"/>
    <n v="2011"/>
    <n v="2011"/>
    <n v="18097508"/>
    <n v="1"/>
    <x v="0"/>
    <s v="I"/>
    <n v="0"/>
    <n v="0"/>
    <n v="0"/>
    <n v="30"/>
  </r>
  <r>
    <x v="0"/>
    <x v="0"/>
    <s v="WA"/>
    <x v="3"/>
    <n v="2011"/>
    <n v="2011"/>
    <n v="500090978"/>
    <n v="1"/>
    <x v="0"/>
    <s v="I"/>
    <n v="7"/>
    <n v="7"/>
    <n v="0"/>
    <n v="94"/>
  </r>
  <r>
    <x v="0"/>
    <x v="0"/>
    <s v="WA"/>
    <x v="3"/>
    <n v="2011"/>
    <n v="2011"/>
    <n v="16293047"/>
    <n v="1"/>
    <x v="0"/>
    <s v="I"/>
    <n v="9"/>
    <n v="9"/>
    <n v="0"/>
    <n v="150"/>
  </r>
  <r>
    <x v="0"/>
    <x v="0"/>
    <s v="WA"/>
    <x v="3"/>
    <n v="2011"/>
    <n v="2011"/>
    <n v="15684825"/>
    <n v="1"/>
    <x v="0"/>
    <s v="I"/>
    <n v="37"/>
    <n v="37"/>
    <n v="0"/>
    <n v="10"/>
  </r>
  <r>
    <x v="0"/>
    <x v="1"/>
    <s v="WA"/>
    <x v="3"/>
    <n v="2011"/>
    <n v="2011"/>
    <n v="446351280"/>
    <n v="1"/>
    <x v="1"/>
    <s v="I"/>
    <n v="33"/>
    <n v="33"/>
    <n v="0"/>
    <n v="3"/>
  </r>
  <r>
    <x v="0"/>
    <x v="1"/>
    <s v="WA"/>
    <x v="3"/>
    <n v="2011"/>
    <n v="2011"/>
    <n v="500111174"/>
    <n v="1"/>
    <x v="1"/>
    <s v="I"/>
    <n v="56"/>
    <n v="56"/>
    <n v="0"/>
    <n v="12"/>
  </r>
  <r>
    <x v="0"/>
    <x v="0"/>
    <s v="WA"/>
    <x v="3"/>
    <n v="2011"/>
    <n v="2011"/>
    <n v="500060047"/>
    <n v="1"/>
    <x v="0"/>
    <s v="I"/>
    <n v="56"/>
    <n v="56"/>
    <n v="0"/>
    <n v="1102"/>
  </r>
  <r>
    <x v="0"/>
    <x v="0"/>
    <s v="WA"/>
    <x v="3"/>
    <n v="2011"/>
    <n v="2011"/>
    <n v="15690340"/>
    <n v="1"/>
    <x v="0"/>
    <s v="I"/>
    <n v="11"/>
    <n v="11"/>
    <n v="0"/>
    <n v="3000"/>
  </r>
  <r>
    <x v="0"/>
    <x v="0"/>
    <s v="WA"/>
    <x v="3"/>
    <n v="2011"/>
    <n v="2011"/>
    <n v="444787383"/>
    <n v="3"/>
    <x v="0"/>
    <s v="I"/>
    <n v="84"/>
    <n v="28"/>
    <n v="0"/>
    <n v="504"/>
  </r>
  <r>
    <x v="0"/>
    <x v="1"/>
    <s v="WA"/>
    <x v="3"/>
    <n v="2011"/>
    <n v="2011"/>
    <n v="19420558"/>
    <n v="2"/>
    <x v="1"/>
    <s v="I"/>
    <n v="58"/>
    <n v="29"/>
    <n v="0"/>
    <n v="17"/>
  </r>
  <r>
    <x v="1"/>
    <x v="1"/>
    <s v="WA"/>
    <x v="3"/>
    <n v="2011"/>
    <n v="2011"/>
    <n v="500064735"/>
    <n v="4"/>
    <x v="1"/>
    <s v="I"/>
    <n v="125"/>
    <n v="31.25"/>
    <n v="0"/>
    <n v="4"/>
  </r>
  <r>
    <x v="0"/>
    <x v="0"/>
    <s v="WA"/>
    <x v="3"/>
    <n v="2011"/>
    <n v="2011"/>
    <n v="19937653"/>
    <n v="1"/>
    <x v="0"/>
    <s v="I"/>
    <n v="34"/>
    <n v="34"/>
    <n v="0"/>
    <n v="130"/>
  </r>
  <r>
    <x v="0"/>
    <x v="0"/>
    <s v="WA"/>
    <x v="3"/>
    <n v="2011"/>
    <n v="2011"/>
    <n v="19696884"/>
    <n v="1"/>
    <x v="0"/>
    <s v="I"/>
    <n v="3"/>
    <n v="3"/>
    <n v="0"/>
    <n v="100"/>
  </r>
  <r>
    <x v="0"/>
    <x v="1"/>
    <s v="WA"/>
    <x v="3"/>
    <n v="2011"/>
    <n v="2011"/>
    <n v="18517082"/>
    <n v="1"/>
    <x v="1"/>
    <s v="I"/>
    <n v="12"/>
    <n v="12"/>
    <n v="0"/>
    <n v="3"/>
  </r>
  <r>
    <x v="0"/>
    <x v="0"/>
    <s v="WA"/>
    <x v="3"/>
    <n v="2011"/>
    <n v="2011"/>
    <n v="18874484"/>
    <n v="1"/>
    <x v="0"/>
    <s v="I"/>
    <n v="0"/>
    <n v="0"/>
    <n v="0"/>
    <n v="10"/>
  </r>
  <r>
    <x v="0"/>
    <x v="0"/>
    <s v="WA"/>
    <x v="3"/>
    <n v="2011"/>
    <n v="2011"/>
    <n v="19333158"/>
    <n v="1"/>
    <x v="0"/>
    <s v="I"/>
    <n v="34"/>
    <n v="34"/>
    <n v="0"/>
    <n v="83"/>
  </r>
  <r>
    <x v="0"/>
    <x v="0"/>
    <s v="WA"/>
    <x v="3"/>
    <n v="2011"/>
    <n v="2011"/>
    <n v="16464328"/>
    <n v="1"/>
    <x v="0"/>
    <s v="I"/>
    <n v="7"/>
    <n v="7"/>
    <n v="0"/>
    <n v="6"/>
  </r>
  <r>
    <x v="0"/>
    <x v="0"/>
    <s v="WA"/>
    <x v="3"/>
    <n v="2011"/>
    <n v="2012"/>
    <n v="19341538"/>
    <n v="4"/>
    <x v="0"/>
    <s v="I"/>
    <n v="105"/>
    <n v="26.25"/>
    <n v="0"/>
    <n v="158"/>
  </r>
  <r>
    <x v="0"/>
    <x v="1"/>
    <s v="WA"/>
    <x v="3"/>
    <n v="2011"/>
    <n v="2011"/>
    <n v="446355147"/>
    <n v="3"/>
    <x v="1"/>
    <s v="I"/>
    <n v="92"/>
    <n v="30.666666666666668"/>
    <n v="0"/>
    <n v="10"/>
  </r>
  <r>
    <x v="0"/>
    <x v="1"/>
    <s v="WA"/>
    <x v="3"/>
    <n v="2011"/>
    <n v="2011"/>
    <n v="500256722"/>
    <n v="2"/>
    <x v="1"/>
    <s v="I"/>
    <n v="47"/>
    <n v="23.5"/>
    <n v="0"/>
    <n v="67"/>
  </r>
  <r>
    <x v="0"/>
    <x v="0"/>
    <s v="WA"/>
    <x v="3"/>
    <n v="2011"/>
    <n v="2011"/>
    <n v="500246878"/>
    <n v="1"/>
    <x v="0"/>
    <s v="I"/>
    <n v="7"/>
    <n v="7"/>
    <n v="0"/>
    <n v="546"/>
  </r>
  <r>
    <x v="0"/>
    <x v="1"/>
    <s v="WA"/>
    <x v="3"/>
    <n v="2011"/>
    <n v="2011"/>
    <n v="18730704"/>
    <n v="1"/>
    <x v="1"/>
    <s v="I"/>
    <n v="4"/>
    <n v="4"/>
    <n v="0"/>
    <n v="3"/>
  </r>
  <r>
    <x v="0"/>
    <x v="1"/>
    <s v="WA"/>
    <x v="3"/>
    <n v="2011"/>
    <n v="2011"/>
    <n v="391996808"/>
    <n v="1"/>
    <x v="1"/>
    <s v="I"/>
    <n v="30"/>
    <n v="30"/>
    <n v="0"/>
    <n v="5"/>
  </r>
  <r>
    <x v="0"/>
    <x v="1"/>
    <s v="WA"/>
    <x v="3"/>
    <n v="2011"/>
    <n v="2011"/>
    <n v="446348751"/>
    <n v="2"/>
    <x v="1"/>
    <s v="I"/>
    <n v="43"/>
    <n v="21.5"/>
    <n v="0"/>
    <n v="12"/>
  </r>
  <r>
    <x v="0"/>
    <x v="0"/>
    <s v="WA"/>
    <x v="3"/>
    <n v="2011"/>
    <n v="2011"/>
    <n v="500215378"/>
    <n v="1"/>
    <x v="0"/>
    <s v="I"/>
    <n v="10"/>
    <n v="10"/>
    <n v="0"/>
    <n v="207"/>
  </r>
  <r>
    <x v="0"/>
    <x v="0"/>
    <s v="WA"/>
    <x v="3"/>
    <n v="2011"/>
    <n v="2011"/>
    <n v="446355633"/>
    <n v="1"/>
    <x v="0"/>
    <s v="I"/>
    <n v="0"/>
    <n v="0"/>
    <n v="0"/>
    <n v="19"/>
  </r>
  <r>
    <x v="0"/>
    <x v="1"/>
    <s v="WA"/>
    <x v="3"/>
    <n v="2011"/>
    <n v="2011"/>
    <n v="340848036"/>
    <n v="2"/>
    <x v="1"/>
    <s v="I"/>
    <n v="42"/>
    <n v="21"/>
    <n v="0"/>
    <n v="64"/>
  </r>
  <r>
    <x v="0"/>
    <x v="0"/>
    <s v="WA"/>
    <x v="3"/>
    <n v="2011"/>
    <n v="2011"/>
    <n v="18357789"/>
    <n v="1"/>
    <x v="0"/>
    <s v="I"/>
    <n v="38"/>
    <n v="38"/>
    <n v="0"/>
    <n v="40"/>
  </r>
  <r>
    <x v="0"/>
    <x v="0"/>
    <s v="WA"/>
    <x v="3"/>
    <n v="2011"/>
    <n v="2011"/>
    <n v="16880012"/>
    <n v="2"/>
    <x v="0"/>
    <s v="I"/>
    <n v="33"/>
    <n v="16.5"/>
    <n v="0"/>
    <n v="240"/>
  </r>
  <r>
    <x v="0"/>
    <x v="1"/>
    <s v="WA"/>
    <x v="3"/>
    <n v="2011"/>
    <n v="2011"/>
    <n v="16896416"/>
    <n v="2"/>
    <x v="1"/>
    <s v="I"/>
    <n v="63"/>
    <n v="31.5"/>
    <n v="0"/>
    <n v="11"/>
  </r>
  <r>
    <x v="0"/>
    <x v="1"/>
    <s v="WA"/>
    <x v="3"/>
    <n v="2011"/>
    <n v="2011"/>
    <n v="500207231"/>
    <n v="1"/>
    <x v="1"/>
    <s v="I"/>
    <n v="17"/>
    <n v="17"/>
    <n v="0"/>
    <n v="22"/>
  </r>
  <r>
    <x v="0"/>
    <x v="0"/>
    <s v="WA"/>
    <x v="3"/>
    <n v="2011"/>
    <n v="2011"/>
    <n v="16855259"/>
    <n v="1"/>
    <x v="0"/>
    <s v="I"/>
    <n v="0"/>
    <n v="0"/>
    <n v="0"/>
    <n v="3"/>
  </r>
  <r>
    <x v="0"/>
    <x v="0"/>
    <s v="WA"/>
    <x v="3"/>
    <n v="2011"/>
    <n v="2011"/>
    <n v="16233373"/>
    <n v="1"/>
    <x v="0"/>
    <s v="I"/>
    <n v="0"/>
    <n v="0"/>
    <n v="0"/>
    <n v="10"/>
  </r>
  <r>
    <x v="0"/>
    <x v="1"/>
    <s v="WA"/>
    <x v="3"/>
    <n v="2011"/>
    <n v="2011"/>
    <n v="16829006"/>
    <n v="1"/>
    <x v="1"/>
    <s v="I"/>
    <n v="15"/>
    <n v="15"/>
    <n v="0"/>
    <n v="3"/>
  </r>
  <r>
    <x v="0"/>
    <x v="0"/>
    <s v="WA"/>
    <x v="3"/>
    <n v="2011"/>
    <n v="2011"/>
    <n v="500118030"/>
    <n v="1"/>
    <x v="0"/>
    <s v="I"/>
    <n v="1"/>
    <n v="1"/>
    <n v="0"/>
    <n v="25"/>
  </r>
  <r>
    <x v="0"/>
    <x v="1"/>
    <s v="WA"/>
    <x v="3"/>
    <n v="2011"/>
    <n v="2011"/>
    <n v="500271686"/>
    <n v="1"/>
    <x v="1"/>
    <s v="I"/>
    <n v="10"/>
    <n v="10"/>
    <n v="0"/>
    <n v="1"/>
  </r>
  <r>
    <x v="0"/>
    <x v="1"/>
    <s v="WA"/>
    <x v="3"/>
    <n v="2011"/>
    <n v="2011"/>
    <n v="500112130"/>
    <n v="1"/>
    <x v="1"/>
    <s v="I"/>
    <n v="29"/>
    <n v="29"/>
    <n v="0"/>
    <n v="2"/>
  </r>
  <r>
    <x v="0"/>
    <x v="0"/>
    <s v="WA"/>
    <x v="3"/>
    <n v="2011"/>
    <n v="2011"/>
    <n v="18589437"/>
    <n v="1"/>
    <x v="0"/>
    <s v="I"/>
    <n v="38"/>
    <n v="38"/>
    <n v="0"/>
    <n v="420"/>
  </r>
  <r>
    <x v="0"/>
    <x v="0"/>
    <s v="WA"/>
    <x v="3"/>
    <n v="2011"/>
    <n v="2011"/>
    <n v="15468087"/>
    <n v="1"/>
    <x v="0"/>
    <s v="I"/>
    <n v="13"/>
    <n v="13"/>
    <n v="0"/>
    <n v="30"/>
  </r>
  <r>
    <x v="1"/>
    <x v="1"/>
    <s v="WA"/>
    <x v="3"/>
    <n v="2011"/>
    <n v="2011"/>
    <n v="15448398"/>
    <n v="1"/>
    <x v="1"/>
    <s v="I"/>
    <n v="30"/>
    <n v="30"/>
    <n v="0"/>
    <n v="10"/>
  </r>
  <r>
    <x v="0"/>
    <x v="0"/>
    <s v="WA"/>
    <x v="3"/>
    <n v="2011"/>
    <n v="2011"/>
    <n v="14436569"/>
    <n v="1"/>
    <x v="0"/>
    <s v="I"/>
    <n v="5"/>
    <n v="5"/>
    <n v="0"/>
    <n v="70"/>
  </r>
  <r>
    <x v="0"/>
    <x v="0"/>
    <s v="WA"/>
    <x v="3"/>
    <n v="2011"/>
    <n v="2011"/>
    <n v="14682759"/>
    <n v="1"/>
    <x v="0"/>
    <s v="I"/>
    <n v="33"/>
    <n v="33"/>
    <n v="0"/>
    <n v="90"/>
  </r>
  <r>
    <x v="0"/>
    <x v="0"/>
    <s v="WA"/>
    <x v="3"/>
    <n v="2011"/>
    <n v="2011"/>
    <n v="19974148"/>
    <n v="1"/>
    <x v="0"/>
    <s v="I"/>
    <n v="26"/>
    <n v="26"/>
    <n v="0"/>
    <n v="130"/>
  </r>
  <r>
    <x v="1"/>
    <x v="0"/>
    <s v="WA"/>
    <x v="3"/>
    <n v="2011"/>
    <n v="2011"/>
    <n v="446348547"/>
    <n v="1"/>
    <x v="0"/>
    <s v="I"/>
    <n v="30"/>
    <n v="30"/>
    <n v="0"/>
    <n v="820"/>
  </r>
  <r>
    <x v="0"/>
    <x v="1"/>
    <s v="WA"/>
    <x v="3"/>
    <n v="2011"/>
    <n v="2011"/>
    <n v="500053181"/>
    <n v="1"/>
    <x v="1"/>
    <s v="I"/>
    <n v="28"/>
    <n v="28"/>
    <n v="0"/>
    <n v="5"/>
  </r>
  <r>
    <x v="0"/>
    <x v="1"/>
    <s v="WA"/>
    <x v="3"/>
    <n v="2011"/>
    <n v="2011"/>
    <n v="16156461"/>
    <n v="1"/>
    <x v="1"/>
    <s v="I"/>
    <n v="19"/>
    <n v="19"/>
    <n v="0"/>
    <n v="40"/>
  </r>
  <r>
    <x v="0"/>
    <x v="0"/>
    <s v="WA"/>
    <x v="3"/>
    <n v="2011"/>
    <n v="2011"/>
    <n v="19363629"/>
    <n v="1"/>
    <x v="0"/>
    <s v="I"/>
    <n v="17"/>
    <n v="17"/>
    <n v="0"/>
    <n v="40"/>
  </r>
  <r>
    <x v="0"/>
    <x v="0"/>
    <s v="WA"/>
    <x v="3"/>
    <n v="2011"/>
    <n v="2011"/>
    <n v="18946016"/>
    <n v="1"/>
    <x v="0"/>
    <s v="I"/>
    <n v="1"/>
    <n v="1"/>
    <n v="0"/>
    <n v="20"/>
  </r>
  <r>
    <x v="0"/>
    <x v="0"/>
    <s v="WA"/>
    <x v="3"/>
    <n v="2011"/>
    <n v="2011"/>
    <n v="18954586"/>
    <n v="1"/>
    <x v="0"/>
    <s v="I"/>
    <n v="31"/>
    <n v="31"/>
    <n v="0"/>
    <n v="80"/>
  </r>
  <r>
    <x v="0"/>
    <x v="0"/>
    <s v="WA"/>
    <x v="3"/>
    <n v="2011"/>
    <n v="2011"/>
    <n v="18977082"/>
    <n v="1"/>
    <x v="0"/>
    <s v="I"/>
    <n v="23"/>
    <n v="23"/>
    <n v="0"/>
    <n v="70"/>
  </r>
  <r>
    <x v="0"/>
    <x v="0"/>
    <s v="WA"/>
    <x v="3"/>
    <n v="2011"/>
    <n v="2011"/>
    <n v="18369939"/>
    <n v="1"/>
    <x v="0"/>
    <s v="I"/>
    <n v="29"/>
    <n v="29"/>
    <n v="0"/>
    <n v="462"/>
  </r>
  <r>
    <x v="0"/>
    <x v="0"/>
    <s v="WA"/>
    <x v="3"/>
    <n v="2011"/>
    <n v="2011"/>
    <n v="18971316"/>
    <n v="1"/>
    <x v="0"/>
    <s v="I"/>
    <n v="7"/>
    <n v="7"/>
    <n v="0"/>
    <n v="60"/>
  </r>
  <r>
    <x v="0"/>
    <x v="1"/>
    <s v="WA"/>
    <x v="3"/>
    <n v="2011"/>
    <n v="2011"/>
    <n v="500206783"/>
    <n v="2"/>
    <x v="1"/>
    <s v="I"/>
    <n v="66"/>
    <n v="33"/>
    <n v="0"/>
    <n v="20"/>
  </r>
  <r>
    <x v="0"/>
    <x v="0"/>
    <s v="WA"/>
    <x v="3"/>
    <n v="2011"/>
    <n v="2011"/>
    <n v="18288159"/>
    <n v="1"/>
    <x v="0"/>
    <s v="I"/>
    <n v="3"/>
    <n v="3"/>
    <n v="0"/>
    <n v="70"/>
  </r>
  <r>
    <x v="0"/>
    <x v="1"/>
    <s v="WA"/>
    <x v="3"/>
    <n v="2011"/>
    <n v="2011"/>
    <n v="18690969"/>
    <n v="1"/>
    <x v="1"/>
    <s v="I"/>
    <n v="29"/>
    <n v="29"/>
    <n v="0"/>
    <n v="3"/>
  </r>
  <r>
    <x v="0"/>
    <x v="0"/>
    <s v="WA"/>
    <x v="3"/>
    <n v="2011"/>
    <n v="2011"/>
    <n v="17999810"/>
    <n v="1"/>
    <x v="0"/>
    <s v="I"/>
    <n v="3"/>
    <n v="3"/>
    <n v="0"/>
    <n v="50"/>
  </r>
  <r>
    <x v="0"/>
    <x v="0"/>
    <s v="WA"/>
    <x v="3"/>
    <n v="2011"/>
    <n v="2011"/>
    <n v="500230110"/>
    <n v="1"/>
    <x v="0"/>
    <s v="I"/>
    <n v="0"/>
    <n v="0"/>
    <n v="0"/>
    <n v="17"/>
  </r>
  <r>
    <x v="0"/>
    <x v="0"/>
    <s v="WA"/>
    <x v="3"/>
    <n v="2011"/>
    <n v="2011"/>
    <n v="13988550"/>
    <n v="2"/>
    <x v="0"/>
    <s v="I"/>
    <n v="37"/>
    <n v="18.5"/>
    <n v="0"/>
    <n v="831"/>
  </r>
  <r>
    <x v="0"/>
    <x v="1"/>
    <s v="WA"/>
    <x v="3"/>
    <n v="2011"/>
    <n v="2011"/>
    <n v="500268614"/>
    <n v="2"/>
    <x v="1"/>
    <s v="I"/>
    <n v="33"/>
    <n v="16.5"/>
    <n v="0"/>
    <n v="88"/>
  </r>
  <r>
    <x v="0"/>
    <x v="0"/>
    <s v="WA"/>
    <x v="3"/>
    <n v="2011"/>
    <n v="2011"/>
    <n v="18630166"/>
    <n v="1"/>
    <x v="0"/>
    <s v="I"/>
    <n v="5"/>
    <n v="5"/>
    <n v="0"/>
    <n v="120"/>
  </r>
  <r>
    <x v="0"/>
    <x v="0"/>
    <s v="WA"/>
    <x v="3"/>
    <n v="2011"/>
    <n v="2011"/>
    <n v="19141841"/>
    <n v="1"/>
    <x v="0"/>
    <s v="I"/>
    <n v="22"/>
    <n v="22"/>
    <n v="0"/>
    <n v="286"/>
  </r>
  <r>
    <x v="1"/>
    <x v="1"/>
    <s v="WA"/>
    <x v="3"/>
    <n v="2011"/>
    <n v="2011"/>
    <n v="500020939"/>
    <n v="1"/>
    <x v="1"/>
    <s v="I"/>
    <n v="14"/>
    <n v="14"/>
    <n v="0"/>
    <n v="2"/>
  </r>
  <r>
    <x v="0"/>
    <x v="0"/>
    <s v="WA"/>
    <x v="3"/>
    <n v="2011"/>
    <n v="2011"/>
    <n v="500137837"/>
    <n v="1"/>
    <x v="0"/>
    <s v="I"/>
    <n v="1"/>
    <n v="1"/>
    <n v="0"/>
    <n v="10"/>
  </r>
  <r>
    <x v="0"/>
    <x v="0"/>
    <s v="WA"/>
    <x v="3"/>
    <n v="2011"/>
    <n v="2011"/>
    <n v="16614311"/>
    <n v="1"/>
    <x v="0"/>
    <s v="I"/>
    <n v="4"/>
    <n v="4"/>
    <n v="0"/>
    <n v="10"/>
  </r>
  <r>
    <x v="0"/>
    <x v="0"/>
    <s v="WA"/>
    <x v="3"/>
    <n v="2011"/>
    <n v="2011"/>
    <n v="15654359"/>
    <n v="1"/>
    <x v="0"/>
    <s v="I"/>
    <n v="28"/>
    <n v="28"/>
    <n v="0"/>
    <n v="1"/>
  </r>
  <r>
    <x v="0"/>
    <x v="1"/>
    <s v="WA"/>
    <x v="3"/>
    <n v="2011"/>
    <n v="2011"/>
    <n v="16301002"/>
    <n v="1"/>
    <x v="1"/>
    <s v="I"/>
    <n v="23"/>
    <n v="23"/>
    <n v="0"/>
    <n v="61"/>
  </r>
  <r>
    <x v="0"/>
    <x v="0"/>
    <s v="WA"/>
    <x v="3"/>
    <n v="2011"/>
    <n v="2011"/>
    <n v="500062173"/>
    <n v="1"/>
    <x v="0"/>
    <s v="I"/>
    <n v="5"/>
    <n v="5"/>
    <n v="0"/>
    <n v="17"/>
  </r>
  <r>
    <x v="0"/>
    <x v="1"/>
    <s v="WA"/>
    <x v="3"/>
    <n v="2011"/>
    <n v="2011"/>
    <n v="15960044"/>
    <n v="2"/>
    <x v="1"/>
    <s v="I"/>
    <n v="46"/>
    <n v="23"/>
    <n v="0"/>
    <n v="37"/>
  </r>
  <r>
    <x v="0"/>
    <x v="0"/>
    <s v="WA"/>
    <x v="3"/>
    <n v="2011"/>
    <n v="2011"/>
    <n v="14129294"/>
    <n v="1"/>
    <x v="0"/>
    <s v="I"/>
    <n v="1"/>
    <n v="1"/>
    <n v="0"/>
    <n v="9987"/>
  </r>
  <r>
    <x v="0"/>
    <x v="0"/>
    <s v="WA"/>
    <x v="3"/>
    <n v="2011"/>
    <n v="2011"/>
    <n v="15130421"/>
    <n v="1"/>
    <x v="0"/>
    <s v="I"/>
    <n v="30"/>
    <n v="30"/>
    <n v="0"/>
    <n v="193"/>
  </r>
  <r>
    <x v="1"/>
    <x v="0"/>
    <s v="WA"/>
    <x v="3"/>
    <n v="2011"/>
    <n v="2011"/>
    <n v="14614568"/>
    <n v="2"/>
    <x v="0"/>
    <s v="I"/>
    <n v="34"/>
    <n v="17"/>
    <n v="0"/>
    <n v="2880"/>
  </r>
  <r>
    <x v="0"/>
    <x v="0"/>
    <s v="WA"/>
    <x v="3"/>
    <n v="2011"/>
    <n v="2011"/>
    <n v="18221273"/>
    <n v="1"/>
    <x v="0"/>
    <s v="I"/>
    <n v="0"/>
    <n v="0"/>
    <n v="0"/>
    <n v="23"/>
  </r>
  <r>
    <x v="0"/>
    <x v="0"/>
    <s v="WA"/>
    <x v="3"/>
    <n v="2011"/>
    <n v="2011"/>
    <n v="14416842"/>
    <n v="1"/>
    <x v="0"/>
    <s v="I"/>
    <n v="34"/>
    <n v="34"/>
    <n v="0"/>
    <n v="10"/>
  </r>
  <r>
    <x v="0"/>
    <x v="0"/>
    <s v="WA"/>
    <x v="3"/>
    <n v="2011"/>
    <n v="2011"/>
    <n v="19284186"/>
    <n v="1"/>
    <x v="0"/>
    <s v="I"/>
    <n v="23"/>
    <n v="23"/>
    <n v="0"/>
    <n v="1180"/>
  </r>
  <r>
    <x v="0"/>
    <x v="0"/>
    <s v="WA"/>
    <x v="3"/>
    <n v="2011"/>
    <n v="2012"/>
    <n v="19299021"/>
    <n v="2"/>
    <x v="0"/>
    <s v="I"/>
    <n v="46"/>
    <n v="23"/>
    <n v="0"/>
    <n v="910"/>
  </r>
  <r>
    <x v="0"/>
    <x v="0"/>
    <s v="WA"/>
    <x v="3"/>
    <n v="2011"/>
    <n v="2011"/>
    <n v="19318124"/>
    <n v="1"/>
    <x v="0"/>
    <s v="I"/>
    <n v="1"/>
    <n v="1"/>
    <n v="0"/>
    <n v="54"/>
  </r>
  <r>
    <x v="0"/>
    <x v="0"/>
    <s v="WA"/>
    <x v="3"/>
    <n v="2011"/>
    <n v="2011"/>
    <n v="19700320"/>
    <n v="2"/>
    <x v="0"/>
    <s v="I"/>
    <n v="56"/>
    <n v="28"/>
    <n v="0"/>
    <n v="210"/>
  </r>
  <r>
    <x v="0"/>
    <x v="0"/>
    <s v="WA"/>
    <x v="3"/>
    <n v="2011"/>
    <n v="2011"/>
    <n v="19462444"/>
    <n v="1"/>
    <x v="0"/>
    <s v="I"/>
    <n v="3"/>
    <n v="3"/>
    <n v="0"/>
    <n v="180"/>
  </r>
  <r>
    <x v="0"/>
    <x v="1"/>
    <s v="WA"/>
    <x v="3"/>
    <n v="2011"/>
    <n v="2011"/>
    <n v="500058859"/>
    <n v="1"/>
    <x v="1"/>
    <s v="I"/>
    <n v="14"/>
    <n v="14"/>
    <n v="0"/>
    <n v="7"/>
  </r>
  <r>
    <x v="0"/>
    <x v="1"/>
    <s v="WA"/>
    <x v="3"/>
    <n v="2011"/>
    <n v="2011"/>
    <n v="500174322"/>
    <n v="1"/>
    <x v="1"/>
    <s v="I"/>
    <n v="0"/>
    <n v="0"/>
    <n v="0"/>
    <n v="8"/>
  </r>
  <r>
    <x v="0"/>
    <x v="0"/>
    <s v="WA"/>
    <x v="3"/>
    <n v="2011"/>
    <n v="2011"/>
    <n v="18949054"/>
    <n v="1"/>
    <x v="0"/>
    <s v="I"/>
    <n v="0"/>
    <n v="0"/>
    <n v="0"/>
    <n v="810"/>
  </r>
  <r>
    <x v="1"/>
    <x v="1"/>
    <s v="WA"/>
    <x v="3"/>
    <n v="2011"/>
    <n v="2011"/>
    <n v="18626833"/>
    <n v="1"/>
    <x v="1"/>
    <s v="I"/>
    <n v="31"/>
    <n v="31"/>
    <n v="0"/>
    <n v="1"/>
  </r>
  <r>
    <x v="0"/>
    <x v="0"/>
    <s v="WA"/>
    <x v="3"/>
    <n v="2011"/>
    <n v="2011"/>
    <n v="18663420"/>
    <n v="1"/>
    <x v="0"/>
    <s v="I"/>
    <n v="29"/>
    <n v="29"/>
    <n v="0"/>
    <n v="100"/>
  </r>
  <r>
    <x v="0"/>
    <x v="1"/>
    <s v="WA"/>
    <x v="3"/>
    <n v="2011"/>
    <n v="2011"/>
    <n v="500169461"/>
    <n v="1"/>
    <x v="1"/>
    <s v="I"/>
    <n v="1"/>
    <n v="1"/>
    <n v="0"/>
    <n v="5"/>
  </r>
  <r>
    <x v="0"/>
    <x v="0"/>
    <s v="WA"/>
    <x v="3"/>
    <n v="2011"/>
    <n v="2011"/>
    <n v="403228812"/>
    <n v="1"/>
    <x v="0"/>
    <s v="I"/>
    <n v="3"/>
    <n v="3"/>
    <n v="0"/>
    <n v="20"/>
  </r>
  <r>
    <x v="0"/>
    <x v="0"/>
    <s v="WA"/>
    <x v="3"/>
    <n v="2011"/>
    <n v="2011"/>
    <n v="18909404"/>
    <n v="1"/>
    <x v="0"/>
    <s v="I"/>
    <n v="2"/>
    <n v="2"/>
    <n v="0"/>
    <n v="10"/>
  </r>
  <r>
    <x v="0"/>
    <x v="1"/>
    <s v="WA"/>
    <x v="3"/>
    <n v="2011"/>
    <n v="2011"/>
    <n v="382060803"/>
    <n v="1"/>
    <x v="1"/>
    <s v="I"/>
    <n v="0"/>
    <n v="0"/>
    <n v="0"/>
    <n v="3"/>
  </r>
  <r>
    <x v="0"/>
    <x v="0"/>
    <s v="WA"/>
    <x v="3"/>
    <n v="2011"/>
    <n v="2011"/>
    <n v="18373755"/>
    <n v="1"/>
    <x v="0"/>
    <s v="I"/>
    <n v="22"/>
    <n v="22"/>
    <n v="0"/>
    <n v="1"/>
  </r>
  <r>
    <x v="0"/>
    <x v="0"/>
    <s v="WA"/>
    <x v="3"/>
    <n v="2011"/>
    <n v="2011"/>
    <n v="500269568"/>
    <n v="1"/>
    <x v="0"/>
    <s v="I"/>
    <n v="15"/>
    <n v="15"/>
    <n v="0"/>
    <n v="1"/>
  </r>
  <r>
    <x v="0"/>
    <x v="0"/>
    <s v="WA"/>
    <x v="3"/>
    <n v="2011"/>
    <n v="2011"/>
    <n v="368841635"/>
    <n v="1"/>
    <x v="0"/>
    <s v="I"/>
    <n v="30"/>
    <n v="30"/>
    <n v="0"/>
    <n v="430"/>
  </r>
  <r>
    <x v="0"/>
    <x v="0"/>
    <s v="WA"/>
    <x v="3"/>
    <n v="2011"/>
    <n v="2011"/>
    <n v="17840451"/>
    <n v="1"/>
    <x v="0"/>
    <s v="I"/>
    <n v="5"/>
    <n v="5"/>
    <n v="0"/>
    <n v="110"/>
  </r>
  <r>
    <x v="0"/>
    <x v="0"/>
    <s v="WA"/>
    <x v="3"/>
    <n v="2011"/>
    <n v="2011"/>
    <n v="17470226"/>
    <n v="1"/>
    <x v="0"/>
    <s v="I"/>
    <n v="7"/>
    <n v="7"/>
    <n v="0"/>
    <n v="480"/>
  </r>
  <r>
    <x v="0"/>
    <x v="0"/>
    <s v="WA"/>
    <x v="3"/>
    <n v="2011"/>
    <n v="2011"/>
    <n v="17419514"/>
    <n v="1"/>
    <x v="0"/>
    <s v="I"/>
    <n v="34"/>
    <n v="34"/>
    <n v="0"/>
    <n v="355"/>
  </r>
  <r>
    <x v="0"/>
    <x v="0"/>
    <s v="WA"/>
    <x v="3"/>
    <n v="2011"/>
    <n v="2011"/>
    <n v="17749694"/>
    <n v="1"/>
    <x v="0"/>
    <s v="I"/>
    <n v="31"/>
    <n v="31"/>
    <n v="0"/>
    <n v="90"/>
  </r>
  <r>
    <x v="0"/>
    <x v="1"/>
    <s v="WA"/>
    <x v="3"/>
    <n v="2011"/>
    <n v="2011"/>
    <n v="410572845"/>
    <n v="1"/>
    <x v="1"/>
    <s v="I"/>
    <n v="33"/>
    <n v="33"/>
    <n v="0"/>
    <n v="4"/>
  </r>
  <r>
    <x v="0"/>
    <x v="1"/>
    <s v="WA"/>
    <x v="3"/>
    <n v="2011"/>
    <n v="2011"/>
    <n v="18092367"/>
    <n v="1"/>
    <x v="1"/>
    <s v="I"/>
    <n v="33"/>
    <n v="33"/>
    <n v="0"/>
    <n v="32"/>
  </r>
  <r>
    <x v="0"/>
    <x v="0"/>
    <s v="WA"/>
    <x v="3"/>
    <n v="2011"/>
    <n v="2011"/>
    <n v="500177458"/>
    <n v="1"/>
    <x v="0"/>
    <s v="I"/>
    <n v="30"/>
    <n v="30"/>
    <n v="0"/>
    <n v="1"/>
  </r>
  <r>
    <x v="0"/>
    <x v="0"/>
    <s v="WA"/>
    <x v="3"/>
    <n v="2011"/>
    <n v="2011"/>
    <n v="16022128"/>
    <n v="1"/>
    <x v="0"/>
    <s v="I"/>
    <n v="18"/>
    <n v="18"/>
    <n v="0"/>
    <n v="200"/>
  </r>
  <r>
    <x v="0"/>
    <x v="1"/>
    <s v="WA"/>
    <x v="3"/>
    <n v="2011"/>
    <n v="2011"/>
    <n v="500121007"/>
    <n v="1"/>
    <x v="1"/>
    <s v="I"/>
    <n v="17"/>
    <n v="17"/>
    <n v="0"/>
    <n v="30"/>
  </r>
  <r>
    <x v="0"/>
    <x v="0"/>
    <s v="WA"/>
    <x v="3"/>
    <n v="2011"/>
    <n v="2011"/>
    <n v="15475266"/>
    <n v="1"/>
    <x v="0"/>
    <s v="I"/>
    <n v="27"/>
    <n v="27"/>
    <n v="0"/>
    <n v="720"/>
  </r>
  <r>
    <x v="0"/>
    <x v="0"/>
    <s v="WA"/>
    <x v="3"/>
    <n v="2011"/>
    <n v="2011"/>
    <n v="14564942"/>
    <n v="1"/>
    <x v="0"/>
    <s v="I"/>
    <n v="32"/>
    <n v="32"/>
    <n v="0"/>
    <n v="2"/>
  </r>
  <r>
    <x v="0"/>
    <x v="0"/>
    <s v="WA"/>
    <x v="3"/>
    <n v="2011"/>
    <n v="2011"/>
    <n v="500024205"/>
    <n v="1"/>
    <x v="0"/>
    <s v="I"/>
    <n v="30"/>
    <n v="30"/>
    <n v="0"/>
    <n v="770"/>
  </r>
  <r>
    <x v="0"/>
    <x v="0"/>
    <s v="WA"/>
    <x v="3"/>
    <n v="2011"/>
    <n v="2011"/>
    <n v="14295233"/>
    <n v="1"/>
    <x v="0"/>
    <s v="I"/>
    <n v="26"/>
    <n v="26"/>
    <n v="0"/>
    <n v="840"/>
  </r>
  <r>
    <x v="0"/>
    <x v="0"/>
    <s v="WA"/>
    <x v="3"/>
    <n v="2011"/>
    <n v="2011"/>
    <n v="396230427"/>
    <n v="1"/>
    <x v="0"/>
    <s v="I"/>
    <n v="1"/>
    <n v="1"/>
    <n v="0"/>
    <n v="102"/>
  </r>
  <r>
    <x v="0"/>
    <x v="0"/>
    <s v="WA"/>
    <x v="4"/>
    <n v="2012"/>
    <n v="2012"/>
    <n v="18911520"/>
    <n v="5"/>
    <x v="0"/>
    <s v="I"/>
    <n v="151"/>
    <n v="30.2"/>
    <n v="0"/>
    <n v="211"/>
  </r>
  <r>
    <x v="0"/>
    <x v="1"/>
    <s v="WA"/>
    <x v="4"/>
    <n v="2012"/>
    <n v="2012"/>
    <n v="500041082"/>
    <n v="1"/>
    <x v="1"/>
    <s v="I"/>
    <n v="32"/>
    <n v="32"/>
    <n v="0"/>
    <n v="26"/>
  </r>
  <r>
    <x v="0"/>
    <x v="0"/>
    <s v="WA"/>
    <x v="4"/>
    <n v="2012"/>
    <n v="2012"/>
    <n v="19262511"/>
    <n v="1"/>
    <x v="0"/>
    <s v="I"/>
    <n v="28"/>
    <n v="28"/>
    <n v="0"/>
    <n v="240"/>
  </r>
  <r>
    <x v="0"/>
    <x v="0"/>
    <s v="WA"/>
    <x v="4"/>
    <n v="2012"/>
    <n v="2012"/>
    <n v="500271025"/>
    <n v="12"/>
    <x v="0"/>
    <s v="I"/>
    <n v="365"/>
    <n v="30.416666666666668"/>
    <n v="0"/>
    <n v="20"/>
  </r>
  <r>
    <x v="0"/>
    <x v="1"/>
    <s v="WA"/>
    <x v="4"/>
    <n v="2012"/>
    <n v="2012"/>
    <n v="442108841"/>
    <n v="2"/>
    <x v="1"/>
    <s v="I"/>
    <n v="62"/>
    <n v="31"/>
    <n v="0"/>
    <n v="7"/>
  </r>
  <r>
    <x v="0"/>
    <x v="1"/>
    <s v="WA"/>
    <x v="3"/>
    <n v="2012"/>
    <n v="2012"/>
    <n v="15657684"/>
    <n v="1"/>
    <x v="1"/>
    <s v="I"/>
    <n v="1"/>
    <n v="1"/>
    <n v="0"/>
    <n v="2"/>
  </r>
  <r>
    <x v="0"/>
    <x v="0"/>
    <s v="WA"/>
    <x v="4"/>
    <n v="2012"/>
    <n v="2012"/>
    <n v="446351871"/>
    <n v="1"/>
    <x v="0"/>
    <s v="I"/>
    <n v="30"/>
    <n v="30"/>
    <n v="0"/>
    <n v="2500"/>
  </r>
  <r>
    <x v="0"/>
    <x v="0"/>
    <s v="WA"/>
    <x v="4"/>
    <n v="2012"/>
    <n v="2012"/>
    <n v="18812240"/>
    <n v="1"/>
    <x v="0"/>
    <s v="I"/>
    <n v="0"/>
    <n v="0"/>
    <n v="0"/>
    <n v="45"/>
  </r>
  <r>
    <x v="0"/>
    <x v="0"/>
    <s v="WA"/>
    <x v="4"/>
    <n v="2012"/>
    <n v="2012"/>
    <n v="18043804"/>
    <n v="4"/>
    <x v="0"/>
    <s v="I"/>
    <n v="119"/>
    <n v="29.75"/>
    <n v="0"/>
    <n v="29"/>
  </r>
  <r>
    <x v="0"/>
    <x v="1"/>
    <s v="WA"/>
    <x v="4"/>
    <n v="2012"/>
    <n v="2012"/>
    <n v="18935932"/>
    <n v="2"/>
    <x v="1"/>
    <s v="I"/>
    <n v="60"/>
    <n v="30"/>
    <n v="0"/>
    <n v="13"/>
  </r>
  <r>
    <x v="0"/>
    <x v="0"/>
    <s v="WA"/>
    <x v="4"/>
    <n v="2012"/>
    <n v="2012"/>
    <n v="18994139"/>
    <n v="1"/>
    <x v="0"/>
    <s v="I"/>
    <n v="3"/>
    <n v="3"/>
    <n v="0"/>
    <n v="112"/>
  </r>
  <r>
    <x v="0"/>
    <x v="0"/>
    <s v="WA"/>
    <x v="4"/>
    <n v="2012"/>
    <n v="2012"/>
    <n v="18197710"/>
    <n v="1"/>
    <x v="0"/>
    <s v="I"/>
    <n v="26"/>
    <n v="26"/>
    <n v="0"/>
    <n v="100"/>
  </r>
  <r>
    <x v="0"/>
    <x v="0"/>
    <s v="WA"/>
    <x v="4"/>
    <n v="2012"/>
    <n v="2012"/>
    <n v="19270240"/>
    <n v="1"/>
    <x v="0"/>
    <s v="I"/>
    <n v="3"/>
    <n v="3"/>
    <n v="0"/>
    <n v="100"/>
  </r>
  <r>
    <x v="0"/>
    <x v="0"/>
    <s v="WA"/>
    <x v="4"/>
    <n v="2012"/>
    <n v="2012"/>
    <n v="18298987"/>
    <n v="1"/>
    <x v="0"/>
    <s v="I"/>
    <n v="0"/>
    <n v="0"/>
    <n v="0"/>
    <n v="59"/>
  </r>
  <r>
    <x v="0"/>
    <x v="1"/>
    <s v="WA"/>
    <x v="4"/>
    <n v="2012"/>
    <n v="2012"/>
    <n v="17166295"/>
    <n v="6"/>
    <x v="1"/>
    <s v="I"/>
    <n v="182"/>
    <n v="30.333333333333332"/>
    <n v="0"/>
    <n v="6"/>
  </r>
  <r>
    <x v="0"/>
    <x v="1"/>
    <s v="WA"/>
    <x v="4"/>
    <n v="2012"/>
    <n v="2012"/>
    <n v="500187311"/>
    <n v="3"/>
    <x v="1"/>
    <s v="I"/>
    <n v="78"/>
    <n v="26"/>
    <n v="0"/>
    <n v="57"/>
  </r>
  <r>
    <x v="0"/>
    <x v="0"/>
    <s v="WA"/>
    <x v="4"/>
    <n v="2012"/>
    <n v="2012"/>
    <n v="500237476"/>
    <n v="1"/>
    <x v="0"/>
    <s v="I"/>
    <n v="27"/>
    <n v="27"/>
    <n v="0"/>
    <n v="802"/>
  </r>
  <r>
    <x v="0"/>
    <x v="0"/>
    <s v="WA"/>
    <x v="4"/>
    <n v="2012"/>
    <n v="2012"/>
    <n v="17716444"/>
    <n v="2"/>
    <x v="0"/>
    <s v="I"/>
    <n v="33"/>
    <n v="16.5"/>
    <n v="0"/>
    <n v="460"/>
  </r>
  <r>
    <x v="0"/>
    <x v="1"/>
    <s v="WA"/>
    <x v="4"/>
    <n v="2012"/>
    <n v="2012"/>
    <n v="500066077"/>
    <n v="2"/>
    <x v="1"/>
    <s v="I"/>
    <n v="33"/>
    <n v="16.5"/>
    <n v="0"/>
    <n v="123"/>
  </r>
  <r>
    <x v="0"/>
    <x v="1"/>
    <s v="WA"/>
    <x v="4"/>
    <n v="2012"/>
    <n v="2012"/>
    <n v="14051577"/>
    <n v="1"/>
    <x v="1"/>
    <s v="I"/>
    <n v="29"/>
    <n v="29"/>
    <n v="0"/>
    <n v="1"/>
  </r>
  <r>
    <x v="0"/>
    <x v="1"/>
    <s v="WA"/>
    <x v="4"/>
    <n v="2012"/>
    <n v="2012"/>
    <n v="17382957"/>
    <n v="1"/>
    <x v="1"/>
    <s v="I"/>
    <n v="20"/>
    <n v="20"/>
    <n v="0"/>
    <n v="23"/>
  </r>
  <r>
    <x v="0"/>
    <x v="1"/>
    <s v="WA"/>
    <x v="4"/>
    <n v="2012"/>
    <n v="2012"/>
    <n v="17091314"/>
    <n v="1"/>
    <x v="1"/>
    <s v="I"/>
    <n v="32"/>
    <n v="32"/>
    <n v="0"/>
    <n v="110"/>
  </r>
  <r>
    <x v="0"/>
    <x v="0"/>
    <s v="WA"/>
    <x v="4"/>
    <n v="2012"/>
    <n v="2012"/>
    <n v="17091316"/>
    <n v="1"/>
    <x v="0"/>
    <s v="I"/>
    <n v="32"/>
    <n v="32"/>
    <n v="0"/>
    <n v="1100"/>
  </r>
  <r>
    <x v="0"/>
    <x v="0"/>
    <s v="WA"/>
    <x v="4"/>
    <n v="2012"/>
    <n v="2012"/>
    <n v="17463124"/>
    <n v="1"/>
    <x v="0"/>
    <s v="I"/>
    <n v="31"/>
    <n v="31"/>
    <n v="0"/>
    <n v="70"/>
  </r>
  <r>
    <x v="0"/>
    <x v="0"/>
    <s v="WA"/>
    <x v="4"/>
    <n v="2012"/>
    <n v="2012"/>
    <n v="17789954"/>
    <n v="1"/>
    <x v="0"/>
    <s v="I"/>
    <n v="29"/>
    <n v="29"/>
    <n v="0"/>
    <n v="30"/>
  </r>
  <r>
    <x v="1"/>
    <x v="0"/>
    <s v="WA"/>
    <x v="4"/>
    <n v="2012"/>
    <n v="2012"/>
    <n v="15205163"/>
    <n v="2"/>
    <x v="0"/>
    <s v="I"/>
    <n v="58"/>
    <n v="29"/>
    <n v="0"/>
    <n v="210"/>
  </r>
  <r>
    <x v="0"/>
    <x v="0"/>
    <s v="WA"/>
    <x v="4"/>
    <n v="2012"/>
    <n v="2012"/>
    <n v="500001316"/>
    <n v="1"/>
    <x v="0"/>
    <s v="I"/>
    <n v="0"/>
    <n v="0"/>
    <n v="0"/>
    <n v="27"/>
  </r>
  <r>
    <x v="0"/>
    <x v="1"/>
    <s v="WA"/>
    <x v="4"/>
    <n v="2012"/>
    <n v="2012"/>
    <n v="16945707"/>
    <n v="1"/>
    <x v="1"/>
    <s v="I"/>
    <n v="29"/>
    <n v="29"/>
    <n v="0"/>
    <n v="41"/>
  </r>
  <r>
    <x v="0"/>
    <x v="0"/>
    <s v="WA"/>
    <x v="4"/>
    <n v="2012"/>
    <n v="2012"/>
    <n v="409190539"/>
    <n v="1"/>
    <x v="0"/>
    <s v="I"/>
    <n v="29"/>
    <n v="29"/>
    <n v="0"/>
    <n v="1610"/>
  </r>
  <r>
    <x v="0"/>
    <x v="1"/>
    <s v="WA"/>
    <x v="4"/>
    <n v="2012"/>
    <n v="2012"/>
    <n v="16647959"/>
    <n v="3"/>
    <x v="1"/>
    <s v="I"/>
    <n v="91"/>
    <n v="30.333333333333332"/>
    <n v="0"/>
    <n v="11"/>
  </r>
  <r>
    <x v="1"/>
    <x v="0"/>
    <s v="WA"/>
    <x v="4"/>
    <n v="2012"/>
    <n v="2012"/>
    <n v="500210138"/>
    <n v="5"/>
    <x v="0"/>
    <s v="I"/>
    <n v="153"/>
    <n v="30.6"/>
    <n v="0"/>
    <n v="64"/>
  </r>
  <r>
    <x v="0"/>
    <x v="1"/>
    <s v="WA"/>
    <x v="4"/>
    <n v="2012"/>
    <n v="2012"/>
    <n v="500202198"/>
    <n v="1"/>
    <x v="1"/>
    <s v="I"/>
    <n v="18"/>
    <n v="18"/>
    <n v="0"/>
    <n v="63"/>
  </r>
  <r>
    <x v="0"/>
    <x v="0"/>
    <s v="WA"/>
    <x v="3"/>
    <n v="2012"/>
    <n v="2012"/>
    <n v="500254180"/>
    <n v="1"/>
    <x v="0"/>
    <s v="I"/>
    <n v="1"/>
    <n v="1"/>
    <n v="0"/>
    <n v="858"/>
  </r>
  <r>
    <x v="0"/>
    <x v="0"/>
    <s v="WA"/>
    <x v="4"/>
    <n v="2012"/>
    <n v="2012"/>
    <n v="500258252"/>
    <n v="2"/>
    <x v="0"/>
    <s v="I"/>
    <n v="59"/>
    <n v="29.5"/>
    <n v="0"/>
    <n v="25"/>
  </r>
  <r>
    <x v="0"/>
    <x v="0"/>
    <s v="WA"/>
    <x v="4"/>
    <n v="2012"/>
    <n v="2012"/>
    <n v="16298463"/>
    <n v="1"/>
    <x v="0"/>
    <s v="I"/>
    <n v="27"/>
    <n v="27"/>
    <n v="0"/>
    <n v="71"/>
  </r>
  <r>
    <x v="0"/>
    <x v="0"/>
    <s v="WA"/>
    <x v="4"/>
    <n v="2012"/>
    <n v="2012"/>
    <n v="15613281"/>
    <n v="1"/>
    <x v="0"/>
    <s v="I"/>
    <n v="14"/>
    <n v="14"/>
    <n v="0"/>
    <n v="150"/>
  </r>
  <r>
    <x v="1"/>
    <x v="0"/>
    <s v="WA"/>
    <x v="4"/>
    <n v="2012"/>
    <n v="2012"/>
    <n v="500244151"/>
    <n v="12"/>
    <x v="0"/>
    <s v="I"/>
    <n v="364"/>
    <n v="30.333333333333332"/>
    <n v="0"/>
    <n v="65"/>
  </r>
  <r>
    <x v="0"/>
    <x v="1"/>
    <s v="WA"/>
    <x v="4"/>
    <n v="2012"/>
    <n v="2012"/>
    <n v="500180109"/>
    <n v="1"/>
    <x v="1"/>
    <s v="I"/>
    <n v="7"/>
    <n v="7"/>
    <n v="0"/>
    <n v="3"/>
  </r>
  <r>
    <x v="0"/>
    <x v="1"/>
    <s v="WA"/>
    <x v="4"/>
    <n v="2012"/>
    <n v="2012"/>
    <n v="500047954"/>
    <n v="1"/>
    <x v="1"/>
    <s v="I"/>
    <n v="5"/>
    <n v="5"/>
    <n v="0"/>
    <n v="4"/>
  </r>
  <r>
    <x v="0"/>
    <x v="1"/>
    <s v="WA"/>
    <x v="4"/>
    <n v="2012"/>
    <n v="2012"/>
    <n v="500207660"/>
    <n v="3"/>
    <x v="1"/>
    <s v="I"/>
    <n v="59"/>
    <n v="19.666666666666664"/>
    <n v="0"/>
    <n v="10"/>
  </r>
  <r>
    <x v="0"/>
    <x v="0"/>
    <s v="WA"/>
    <x v="4"/>
    <n v="2012"/>
    <n v="2012"/>
    <n v="500006885"/>
    <n v="1"/>
    <x v="0"/>
    <s v="I"/>
    <n v="29"/>
    <n v="29"/>
    <n v="0"/>
    <n v="290"/>
  </r>
  <r>
    <x v="0"/>
    <x v="1"/>
    <s v="WA"/>
    <x v="4"/>
    <n v="2012"/>
    <n v="2012"/>
    <n v="500094332"/>
    <n v="1"/>
    <x v="1"/>
    <s v="I"/>
    <n v="1"/>
    <n v="1"/>
    <n v="0"/>
    <n v="6"/>
  </r>
  <r>
    <x v="0"/>
    <x v="0"/>
    <s v="WA"/>
    <x v="4"/>
    <n v="2012"/>
    <n v="2012"/>
    <n v="19374275"/>
    <n v="3"/>
    <x v="0"/>
    <s v="I"/>
    <n v="90"/>
    <n v="30"/>
    <n v="0"/>
    <n v="35"/>
  </r>
  <r>
    <x v="0"/>
    <x v="0"/>
    <s v="WA"/>
    <x v="4"/>
    <n v="2012"/>
    <n v="2012"/>
    <n v="14126076"/>
    <n v="4"/>
    <x v="0"/>
    <s v="I"/>
    <n v="115"/>
    <n v="28.75"/>
    <n v="0"/>
    <n v="280"/>
  </r>
  <r>
    <x v="0"/>
    <x v="1"/>
    <s v="WA"/>
    <x v="4"/>
    <n v="2012"/>
    <n v="2012"/>
    <n v="500063416"/>
    <n v="1"/>
    <x v="1"/>
    <s v="I"/>
    <n v="0"/>
    <n v="0"/>
    <n v="0"/>
    <n v="4"/>
  </r>
  <r>
    <x v="0"/>
    <x v="0"/>
    <s v="WA"/>
    <x v="4"/>
    <n v="2012"/>
    <n v="2012"/>
    <n v="18123692"/>
    <n v="1"/>
    <x v="0"/>
    <s v="I"/>
    <n v="28"/>
    <n v="28"/>
    <n v="0"/>
    <n v="20"/>
  </r>
  <r>
    <x v="0"/>
    <x v="0"/>
    <s v="WA"/>
    <x v="4"/>
    <n v="2012"/>
    <n v="2012"/>
    <n v="18645968"/>
    <n v="1"/>
    <x v="0"/>
    <s v="I"/>
    <n v="6"/>
    <n v="6"/>
    <n v="0"/>
    <n v="169"/>
  </r>
  <r>
    <x v="0"/>
    <x v="0"/>
    <s v="WA"/>
    <x v="4"/>
    <n v="2012"/>
    <n v="2012"/>
    <n v="18642673"/>
    <n v="1"/>
    <x v="0"/>
    <s v="I"/>
    <n v="19"/>
    <n v="19"/>
    <n v="0"/>
    <n v="1450"/>
  </r>
  <r>
    <x v="0"/>
    <x v="1"/>
    <s v="WA"/>
    <x v="4"/>
    <n v="2012"/>
    <n v="2012"/>
    <n v="19389856"/>
    <n v="1"/>
    <x v="1"/>
    <s v="I"/>
    <n v="0"/>
    <n v="0"/>
    <n v="0"/>
    <n v="3"/>
  </r>
  <r>
    <x v="0"/>
    <x v="1"/>
    <s v="WA"/>
    <x v="4"/>
    <n v="2012"/>
    <n v="2012"/>
    <n v="402796801"/>
    <n v="1"/>
    <x v="1"/>
    <s v="I"/>
    <n v="0"/>
    <n v="0"/>
    <n v="0"/>
    <n v="4"/>
  </r>
  <r>
    <x v="0"/>
    <x v="0"/>
    <s v="WA"/>
    <x v="4"/>
    <n v="2012"/>
    <n v="2012"/>
    <n v="19189852"/>
    <n v="1"/>
    <x v="0"/>
    <s v="I"/>
    <n v="25"/>
    <n v="25"/>
    <n v="0"/>
    <n v="400"/>
  </r>
  <r>
    <x v="0"/>
    <x v="0"/>
    <s v="WA"/>
    <x v="4"/>
    <n v="2012"/>
    <n v="2012"/>
    <n v="500011093"/>
    <n v="1"/>
    <x v="0"/>
    <s v="I"/>
    <n v="0"/>
    <n v="0"/>
    <n v="0"/>
    <n v="9"/>
  </r>
  <r>
    <x v="0"/>
    <x v="0"/>
    <s v="WA"/>
    <x v="4"/>
    <n v="2012"/>
    <n v="2012"/>
    <n v="500277820"/>
    <n v="1"/>
    <x v="0"/>
    <s v="I"/>
    <n v="0"/>
    <n v="0"/>
    <n v="0"/>
    <n v="33"/>
  </r>
  <r>
    <x v="0"/>
    <x v="1"/>
    <s v="WA"/>
    <x v="4"/>
    <n v="2012"/>
    <n v="2012"/>
    <n v="500197409"/>
    <n v="1"/>
    <x v="1"/>
    <s v="I"/>
    <n v="11"/>
    <n v="11"/>
    <n v="0"/>
    <n v="113"/>
  </r>
  <r>
    <x v="0"/>
    <x v="0"/>
    <s v="WA"/>
    <x v="4"/>
    <n v="2012"/>
    <n v="2012"/>
    <n v="500189736"/>
    <n v="1"/>
    <x v="0"/>
    <s v="I"/>
    <n v="0"/>
    <n v="0"/>
    <n v="0"/>
    <n v="28"/>
  </r>
  <r>
    <x v="0"/>
    <x v="0"/>
    <s v="WA"/>
    <x v="4"/>
    <n v="2012"/>
    <n v="2012"/>
    <n v="500269487"/>
    <n v="1"/>
    <x v="0"/>
    <s v="I"/>
    <n v="0"/>
    <n v="0"/>
    <n v="0"/>
    <n v="44"/>
  </r>
  <r>
    <x v="1"/>
    <x v="0"/>
    <s v="WA"/>
    <x v="4"/>
    <n v="2012"/>
    <n v="2013"/>
    <n v="17041273"/>
    <n v="12"/>
    <x v="2"/>
    <s v="I"/>
    <n v="366"/>
    <n v="30.5"/>
    <n v="0"/>
    <n v="1415745"/>
  </r>
  <r>
    <x v="0"/>
    <x v="1"/>
    <s v="WA"/>
    <x v="4"/>
    <n v="2012"/>
    <n v="2012"/>
    <n v="19044670"/>
    <n v="1"/>
    <x v="1"/>
    <s v="I"/>
    <n v="21"/>
    <n v="21"/>
    <n v="0"/>
    <n v="30"/>
  </r>
  <r>
    <x v="0"/>
    <x v="0"/>
    <s v="WA"/>
    <x v="4"/>
    <n v="2012"/>
    <n v="2012"/>
    <n v="14898743"/>
    <n v="1"/>
    <x v="0"/>
    <s v="I"/>
    <n v="1"/>
    <n v="1"/>
    <n v="0"/>
    <n v="170"/>
  </r>
  <r>
    <x v="0"/>
    <x v="0"/>
    <s v="WA"/>
    <x v="4"/>
    <n v="2012"/>
    <n v="2012"/>
    <n v="15621684"/>
    <n v="3"/>
    <x v="0"/>
    <s v="I"/>
    <n v="79"/>
    <n v="26.333333333333336"/>
    <n v="0"/>
    <n v="4110"/>
  </r>
  <r>
    <x v="0"/>
    <x v="0"/>
    <s v="WA"/>
    <x v="4"/>
    <n v="2012"/>
    <n v="2012"/>
    <n v="19986108"/>
    <n v="1"/>
    <x v="0"/>
    <s v="I"/>
    <n v="25"/>
    <n v="25"/>
    <n v="0"/>
    <n v="278"/>
  </r>
  <r>
    <x v="0"/>
    <x v="0"/>
    <s v="WA"/>
    <x v="4"/>
    <n v="2012"/>
    <n v="2012"/>
    <n v="15940980"/>
    <n v="1"/>
    <x v="0"/>
    <s v="I"/>
    <n v="0"/>
    <n v="0"/>
    <n v="0"/>
    <n v="48"/>
  </r>
  <r>
    <x v="0"/>
    <x v="1"/>
    <s v="WA"/>
    <x v="4"/>
    <n v="2012"/>
    <n v="2012"/>
    <n v="500037170"/>
    <n v="1"/>
    <x v="1"/>
    <s v="I"/>
    <n v="0"/>
    <n v="0"/>
    <n v="0"/>
    <n v="12"/>
  </r>
  <r>
    <x v="0"/>
    <x v="0"/>
    <s v="WA"/>
    <x v="4"/>
    <n v="2012"/>
    <n v="2012"/>
    <n v="500210162"/>
    <n v="2"/>
    <x v="0"/>
    <s v="I"/>
    <n v="56"/>
    <n v="28"/>
    <n v="0"/>
    <n v="120"/>
  </r>
  <r>
    <x v="0"/>
    <x v="0"/>
    <s v="WA"/>
    <x v="4"/>
    <n v="2012"/>
    <n v="2012"/>
    <n v="14878583"/>
    <n v="1"/>
    <x v="0"/>
    <s v="I"/>
    <n v="29"/>
    <n v="29"/>
    <n v="0"/>
    <n v="1730"/>
  </r>
  <r>
    <x v="0"/>
    <x v="0"/>
    <s v="WA"/>
    <x v="4"/>
    <n v="2012"/>
    <n v="2012"/>
    <n v="14929591"/>
    <n v="1"/>
    <x v="0"/>
    <s v="I"/>
    <n v="4"/>
    <n v="4"/>
    <n v="0"/>
    <n v="30"/>
  </r>
  <r>
    <x v="0"/>
    <x v="1"/>
    <s v="WA"/>
    <x v="4"/>
    <n v="2012"/>
    <n v="2012"/>
    <n v="500132749"/>
    <n v="1"/>
    <x v="1"/>
    <s v="I"/>
    <n v="30"/>
    <n v="30"/>
    <n v="0"/>
    <n v="1"/>
  </r>
  <r>
    <x v="0"/>
    <x v="1"/>
    <s v="WA"/>
    <x v="4"/>
    <n v="2012"/>
    <n v="2012"/>
    <n v="500116945"/>
    <n v="2"/>
    <x v="1"/>
    <s v="I"/>
    <n v="53"/>
    <n v="26.5"/>
    <n v="0"/>
    <n v="54"/>
  </r>
  <r>
    <x v="0"/>
    <x v="0"/>
    <s v="WA"/>
    <x v="4"/>
    <n v="2012"/>
    <n v="2012"/>
    <n v="14354239"/>
    <n v="1"/>
    <x v="0"/>
    <s v="I"/>
    <n v="0"/>
    <n v="0"/>
    <n v="0"/>
    <n v="40"/>
  </r>
  <r>
    <x v="0"/>
    <x v="0"/>
    <s v="WA"/>
    <x v="4"/>
    <n v="2012"/>
    <n v="2012"/>
    <n v="15670332"/>
    <n v="1"/>
    <x v="0"/>
    <s v="I"/>
    <n v="14"/>
    <n v="14"/>
    <n v="0"/>
    <n v="71"/>
  </r>
  <r>
    <x v="0"/>
    <x v="1"/>
    <s v="WA"/>
    <x v="4"/>
    <n v="2012"/>
    <n v="2012"/>
    <n v="331776002"/>
    <n v="1"/>
    <x v="1"/>
    <s v="I"/>
    <n v="12"/>
    <n v="12"/>
    <n v="0"/>
    <n v="37"/>
  </r>
  <r>
    <x v="0"/>
    <x v="0"/>
    <s v="WA"/>
    <x v="4"/>
    <n v="2012"/>
    <n v="2012"/>
    <n v="500051578"/>
    <n v="1"/>
    <x v="0"/>
    <s v="I"/>
    <n v="0"/>
    <n v="0"/>
    <n v="0"/>
    <n v="163"/>
  </r>
  <r>
    <x v="0"/>
    <x v="0"/>
    <s v="WA"/>
    <x v="4"/>
    <n v="2012"/>
    <n v="2012"/>
    <n v="16756645"/>
    <n v="1"/>
    <x v="0"/>
    <s v="I"/>
    <n v="20"/>
    <n v="20"/>
    <n v="0"/>
    <n v="810"/>
  </r>
  <r>
    <x v="0"/>
    <x v="0"/>
    <s v="WA"/>
    <x v="4"/>
    <n v="2012"/>
    <n v="2012"/>
    <n v="500047640"/>
    <n v="1"/>
    <x v="0"/>
    <s v="I"/>
    <n v="5"/>
    <n v="5"/>
    <n v="0"/>
    <n v="27"/>
  </r>
  <r>
    <x v="0"/>
    <x v="1"/>
    <s v="WA"/>
    <x v="4"/>
    <n v="2012"/>
    <n v="2012"/>
    <n v="15489932"/>
    <n v="1"/>
    <x v="1"/>
    <s v="I"/>
    <n v="10"/>
    <n v="10"/>
    <n v="0"/>
    <n v="38"/>
  </r>
  <r>
    <x v="0"/>
    <x v="1"/>
    <s v="WA"/>
    <x v="4"/>
    <n v="2012"/>
    <n v="2012"/>
    <n v="500048082"/>
    <n v="2"/>
    <x v="1"/>
    <s v="I"/>
    <n v="41"/>
    <n v="20.5"/>
    <n v="0"/>
    <n v="31"/>
  </r>
  <r>
    <x v="0"/>
    <x v="0"/>
    <s v="WA"/>
    <x v="4"/>
    <n v="2012"/>
    <n v="2012"/>
    <n v="18905944"/>
    <n v="2"/>
    <x v="0"/>
    <s v="I"/>
    <n v="34"/>
    <n v="17"/>
    <n v="0"/>
    <n v="107"/>
  </r>
  <r>
    <x v="0"/>
    <x v="0"/>
    <s v="WA"/>
    <x v="4"/>
    <n v="2012"/>
    <n v="2012"/>
    <n v="500189430"/>
    <n v="1"/>
    <x v="0"/>
    <s v="I"/>
    <n v="9"/>
    <n v="9"/>
    <n v="0"/>
    <n v="1"/>
  </r>
  <r>
    <x v="0"/>
    <x v="0"/>
    <s v="WA"/>
    <x v="4"/>
    <n v="2012"/>
    <n v="2012"/>
    <n v="18323279"/>
    <n v="1"/>
    <x v="0"/>
    <s v="I"/>
    <n v="5"/>
    <n v="5"/>
    <n v="0"/>
    <n v="70"/>
  </r>
  <r>
    <x v="0"/>
    <x v="0"/>
    <s v="WA"/>
    <x v="4"/>
    <n v="2012"/>
    <n v="2012"/>
    <n v="18858715"/>
    <n v="1"/>
    <x v="0"/>
    <s v="I"/>
    <n v="4"/>
    <n v="4"/>
    <n v="0"/>
    <n v="78"/>
  </r>
  <r>
    <x v="0"/>
    <x v="0"/>
    <s v="WA"/>
    <x v="4"/>
    <n v="2012"/>
    <n v="2012"/>
    <n v="500041354"/>
    <n v="2"/>
    <x v="0"/>
    <s v="I"/>
    <n v="57"/>
    <n v="28.5"/>
    <n v="0"/>
    <n v="1237"/>
  </r>
  <r>
    <x v="0"/>
    <x v="1"/>
    <s v="WA"/>
    <x v="4"/>
    <n v="2012"/>
    <n v="2012"/>
    <n v="500071260"/>
    <n v="1"/>
    <x v="1"/>
    <s v="I"/>
    <n v="5"/>
    <n v="5"/>
    <n v="0"/>
    <n v="22"/>
  </r>
  <r>
    <x v="0"/>
    <x v="0"/>
    <s v="WA"/>
    <x v="4"/>
    <n v="2012"/>
    <n v="2012"/>
    <n v="17394940"/>
    <n v="1"/>
    <x v="0"/>
    <s v="I"/>
    <n v="1"/>
    <n v="1"/>
    <n v="0"/>
    <n v="30"/>
  </r>
  <r>
    <x v="0"/>
    <x v="0"/>
    <s v="WA"/>
    <x v="4"/>
    <n v="2012"/>
    <n v="2012"/>
    <n v="500199824"/>
    <n v="2"/>
    <x v="0"/>
    <s v="I"/>
    <n v="39"/>
    <n v="19.5"/>
    <n v="0"/>
    <n v="376"/>
  </r>
  <r>
    <x v="0"/>
    <x v="1"/>
    <s v="WA"/>
    <x v="4"/>
    <n v="2012"/>
    <n v="2012"/>
    <n v="500207237"/>
    <n v="2"/>
    <x v="1"/>
    <s v="I"/>
    <n v="39"/>
    <n v="19.5"/>
    <n v="0"/>
    <n v="118"/>
  </r>
  <r>
    <x v="0"/>
    <x v="0"/>
    <s v="WA"/>
    <x v="4"/>
    <n v="2012"/>
    <n v="2012"/>
    <n v="369273630"/>
    <n v="1"/>
    <x v="0"/>
    <s v="I"/>
    <n v="8"/>
    <n v="8"/>
    <n v="0"/>
    <n v="260"/>
  </r>
  <r>
    <x v="1"/>
    <x v="1"/>
    <s v="WA"/>
    <x v="4"/>
    <n v="2012"/>
    <n v="2012"/>
    <n v="500119916"/>
    <n v="1"/>
    <x v="1"/>
    <s v="I"/>
    <n v="4"/>
    <n v="4"/>
    <n v="0"/>
    <n v="5"/>
  </r>
  <r>
    <x v="0"/>
    <x v="0"/>
    <s v="WA"/>
    <x v="4"/>
    <n v="2012"/>
    <n v="2012"/>
    <n v="16889836"/>
    <n v="1"/>
    <x v="0"/>
    <s v="I"/>
    <n v="8"/>
    <n v="8"/>
    <n v="0"/>
    <n v="30"/>
  </r>
  <r>
    <x v="0"/>
    <x v="0"/>
    <s v="WA"/>
    <x v="4"/>
    <n v="2012"/>
    <n v="2012"/>
    <n v="15442513"/>
    <n v="2"/>
    <x v="0"/>
    <s v="I"/>
    <n v="44"/>
    <n v="22"/>
    <n v="0"/>
    <n v="70"/>
  </r>
  <r>
    <x v="0"/>
    <x v="1"/>
    <s v="WA"/>
    <x v="4"/>
    <n v="2012"/>
    <n v="2012"/>
    <n v="500233861"/>
    <n v="2"/>
    <x v="1"/>
    <s v="I"/>
    <n v="48"/>
    <n v="24"/>
    <n v="0"/>
    <n v="66"/>
  </r>
  <r>
    <x v="0"/>
    <x v="0"/>
    <s v="WA"/>
    <x v="4"/>
    <n v="2012"/>
    <n v="2012"/>
    <n v="14374543"/>
    <n v="2"/>
    <x v="0"/>
    <s v="I"/>
    <n v="52"/>
    <n v="26"/>
    <n v="0"/>
    <n v="1100"/>
  </r>
  <r>
    <x v="0"/>
    <x v="0"/>
    <s v="WA"/>
    <x v="4"/>
    <n v="2012"/>
    <n v="2012"/>
    <n v="15498266"/>
    <n v="1"/>
    <x v="0"/>
    <s v="I"/>
    <n v="0"/>
    <n v="0"/>
    <n v="0"/>
    <n v="25"/>
  </r>
  <r>
    <x v="0"/>
    <x v="0"/>
    <s v="WA"/>
    <x v="4"/>
    <n v="2012"/>
    <n v="2012"/>
    <n v="17653919"/>
    <n v="1"/>
    <x v="0"/>
    <s v="I"/>
    <n v="0"/>
    <n v="0"/>
    <n v="0"/>
    <n v="129"/>
  </r>
  <r>
    <x v="1"/>
    <x v="0"/>
    <s v="WA"/>
    <x v="4"/>
    <n v="2012"/>
    <n v="2012"/>
    <n v="500270425"/>
    <n v="2"/>
    <x v="0"/>
    <s v="I"/>
    <n v="62"/>
    <n v="31"/>
    <n v="0"/>
    <n v="2"/>
  </r>
  <r>
    <x v="0"/>
    <x v="0"/>
    <s v="WA"/>
    <x v="4"/>
    <n v="2012"/>
    <n v="2012"/>
    <n v="19970574"/>
    <n v="1"/>
    <x v="0"/>
    <s v="I"/>
    <n v="0"/>
    <n v="0"/>
    <n v="0"/>
    <n v="20"/>
  </r>
  <r>
    <x v="0"/>
    <x v="0"/>
    <s v="WA"/>
    <x v="4"/>
    <n v="2012"/>
    <n v="2012"/>
    <n v="19380366"/>
    <n v="1"/>
    <x v="0"/>
    <s v="I"/>
    <n v="22"/>
    <n v="22"/>
    <n v="0"/>
    <n v="3660"/>
  </r>
  <r>
    <x v="0"/>
    <x v="0"/>
    <s v="WA"/>
    <x v="4"/>
    <n v="2012"/>
    <n v="2012"/>
    <n v="18081570"/>
    <n v="2"/>
    <x v="0"/>
    <s v="I"/>
    <n v="36"/>
    <n v="18"/>
    <n v="0"/>
    <n v="230"/>
  </r>
  <r>
    <x v="0"/>
    <x v="0"/>
    <s v="WA"/>
    <x v="4"/>
    <n v="2012"/>
    <n v="2012"/>
    <n v="18197732"/>
    <n v="2"/>
    <x v="0"/>
    <s v="I"/>
    <n v="60"/>
    <n v="30"/>
    <n v="0"/>
    <n v="2710"/>
  </r>
  <r>
    <x v="0"/>
    <x v="0"/>
    <s v="WA"/>
    <x v="4"/>
    <n v="2012"/>
    <n v="2012"/>
    <n v="408585645"/>
    <n v="1"/>
    <x v="0"/>
    <s v="I"/>
    <n v="0"/>
    <n v="0"/>
    <n v="0"/>
    <n v="30"/>
  </r>
  <r>
    <x v="0"/>
    <x v="0"/>
    <s v="WA"/>
    <x v="4"/>
    <n v="2012"/>
    <n v="2012"/>
    <n v="18626498"/>
    <n v="1"/>
    <x v="0"/>
    <s v="I"/>
    <n v="11"/>
    <n v="11"/>
    <n v="0"/>
    <n v="10"/>
  </r>
  <r>
    <x v="0"/>
    <x v="0"/>
    <s v="WA"/>
    <x v="4"/>
    <n v="2012"/>
    <n v="2012"/>
    <n v="18691261"/>
    <n v="1"/>
    <x v="0"/>
    <s v="I"/>
    <n v="2"/>
    <n v="2"/>
    <n v="0"/>
    <n v="130"/>
  </r>
  <r>
    <x v="0"/>
    <x v="1"/>
    <s v="WA"/>
    <x v="4"/>
    <n v="2012"/>
    <n v="2012"/>
    <n v="373507271"/>
    <n v="1"/>
    <x v="1"/>
    <s v="I"/>
    <n v="29"/>
    <n v="29"/>
    <n v="0"/>
    <n v="1"/>
  </r>
  <r>
    <x v="0"/>
    <x v="1"/>
    <s v="WA"/>
    <x v="4"/>
    <n v="2012"/>
    <n v="2012"/>
    <n v="500040807"/>
    <n v="1"/>
    <x v="1"/>
    <s v="I"/>
    <n v="3"/>
    <n v="3"/>
    <n v="0"/>
    <n v="5"/>
  </r>
  <r>
    <x v="0"/>
    <x v="1"/>
    <s v="WA"/>
    <x v="4"/>
    <n v="2012"/>
    <n v="2012"/>
    <n v="500023055"/>
    <n v="1"/>
    <x v="1"/>
    <s v="I"/>
    <n v="12"/>
    <n v="12"/>
    <n v="0"/>
    <n v="14"/>
  </r>
  <r>
    <x v="0"/>
    <x v="1"/>
    <s v="WA"/>
    <x v="4"/>
    <n v="2012"/>
    <n v="2012"/>
    <n v="16906090"/>
    <n v="2"/>
    <x v="1"/>
    <s v="I"/>
    <n v="56"/>
    <n v="28"/>
    <n v="0"/>
    <n v="44"/>
  </r>
  <r>
    <x v="0"/>
    <x v="1"/>
    <s v="WA"/>
    <x v="4"/>
    <n v="2012"/>
    <n v="2012"/>
    <n v="414724076"/>
    <n v="1"/>
    <x v="1"/>
    <s v="I"/>
    <n v="0"/>
    <n v="0"/>
    <n v="0"/>
    <n v="30"/>
  </r>
  <r>
    <x v="0"/>
    <x v="1"/>
    <s v="WA"/>
    <x v="4"/>
    <n v="2012"/>
    <n v="2012"/>
    <n v="397872067"/>
    <n v="1"/>
    <x v="1"/>
    <s v="I"/>
    <n v="12"/>
    <n v="12"/>
    <n v="0"/>
    <n v="34"/>
  </r>
  <r>
    <x v="0"/>
    <x v="1"/>
    <s v="WA"/>
    <x v="4"/>
    <n v="2012"/>
    <n v="2012"/>
    <n v="16930313"/>
    <n v="2"/>
    <x v="1"/>
    <s v="I"/>
    <n v="45"/>
    <n v="22.5"/>
    <n v="0"/>
    <n v="44"/>
  </r>
  <r>
    <x v="0"/>
    <x v="0"/>
    <s v="WA"/>
    <x v="4"/>
    <n v="2012"/>
    <n v="2012"/>
    <n v="17202397"/>
    <n v="1"/>
    <x v="0"/>
    <s v="I"/>
    <n v="9"/>
    <n v="9"/>
    <n v="0"/>
    <n v="21"/>
  </r>
  <r>
    <x v="0"/>
    <x v="1"/>
    <s v="WA"/>
    <x v="4"/>
    <n v="2012"/>
    <n v="2012"/>
    <n v="500049877"/>
    <n v="1"/>
    <x v="1"/>
    <s v="I"/>
    <n v="8"/>
    <n v="8"/>
    <n v="0"/>
    <n v="8"/>
  </r>
  <r>
    <x v="0"/>
    <x v="0"/>
    <s v="WA"/>
    <x v="4"/>
    <n v="2012"/>
    <n v="2012"/>
    <n v="17985194"/>
    <n v="1"/>
    <x v="0"/>
    <s v="I"/>
    <n v="0"/>
    <n v="0"/>
    <n v="0"/>
    <n v="10"/>
  </r>
  <r>
    <x v="0"/>
    <x v="0"/>
    <s v="WA"/>
    <x v="4"/>
    <n v="2012"/>
    <n v="2012"/>
    <n v="14742267"/>
    <n v="2"/>
    <x v="0"/>
    <s v="I"/>
    <n v="46"/>
    <n v="23"/>
    <n v="0"/>
    <n v="545"/>
  </r>
  <r>
    <x v="0"/>
    <x v="1"/>
    <s v="WA"/>
    <x v="4"/>
    <n v="2012"/>
    <n v="2012"/>
    <n v="16520192"/>
    <n v="1"/>
    <x v="1"/>
    <s v="I"/>
    <n v="2"/>
    <n v="2"/>
    <n v="0"/>
    <n v="3"/>
  </r>
  <r>
    <x v="0"/>
    <x v="0"/>
    <s v="WA"/>
    <x v="4"/>
    <n v="2012"/>
    <n v="2012"/>
    <n v="16267180"/>
    <n v="1"/>
    <x v="0"/>
    <s v="I"/>
    <n v="12"/>
    <n v="12"/>
    <n v="0"/>
    <n v="84"/>
  </r>
  <r>
    <x v="0"/>
    <x v="1"/>
    <s v="WA"/>
    <x v="4"/>
    <n v="2012"/>
    <n v="2012"/>
    <n v="500084968"/>
    <n v="1"/>
    <x v="1"/>
    <s v="I"/>
    <n v="12"/>
    <n v="12"/>
    <n v="0"/>
    <n v="38"/>
  </r>
  <r>
    <x v="0"/>
    <x v="1"/>
    <s v="WA"/>
    <x v="4"/>
    <n v="2012"/>
    <n v="2012"/>
    <n v="500187488"/>
    <n v="1"/>
    <x v="1"/>
    <s v="I"/>
    <n v="16"/>
    <n v="16"/>
    <n v="0"/>
    <n v="33"/>
  </r>
  <r>
    <x v="0"/>
    <x v="0"/>
    <s v="WA"/>
    <x v="4"/>
    <n v="2012"/>
    <n v="2012"/>
    <n v="15989409"/>
    <n v="2"/>
    <x v="0"/>
    <s v="I"/>
    <n v="62"/>
    <n v="31"/>
    <n v="0"/>
    <n v="690"/>
  </r>
  <r>
    <x v="0"/>
    <x v="0"/>
    <s v="WA"/>
    <x v="4"/>
    <n v="2012"/>
    <n v="2012"/>
    <n v="14865304"/>
    <n v="1"/>
    <x v="0"/>
    <s v="I"/>
    <n v="4"/>
    <n v="4"/>
    <n v="0"/>
    <n v="104"/>
  </r>
  <r>
    <x v="0"/>
    <x v="0"/>
    <s v="WA"/>
    <x v="4"/>
    <n v="2012"/>
    <n v="2012"/>
    <n v="19341424"/>
    <n v="1"/>
    <x v="0"/>
    <s v="I"/>
    <n v="29"/>
    <n v="29"/>
    <n v="0"/>
    <n v="1"/>
  </r>
  <r>
    <x v="0"/>
    <x v="0"/>
    <s v="WA"/>
    <x v="4"/>
    <n v="2012"/>
    <n v="2012"/>
    <n v="369014401"/>
    <n v="1"/>
    <x v="0"/>
    <s v="I"/>
    <n v="30"/>
    <n v="30"/>
    <n v="0"/>
    <n v="10"/>
  </r>
  <r>
    <x v="0"/>
    <x v="1"/>
    <s v="WA"/>
    <x v="4"/>
    <n v="2012"/>
    <n v="2012"/>
    <n v="500047469"/>
    <n v="5"/>
    <x v="1"/>
    <s v="I"/>
    <n v="149"/>
    <n v="29.8"/>
    <n v="0"/>
    <n v="11"/>
  </r>
  <r>
    <x v="0"/>
    <x v="0"/>
    <s v="WA"/>
    <x v="4"/>
    <n v="2012"/>
    <n v="2012"/>
    <n v="19556831"/>
    <n v="1"/>
    <x v="0"/>
    <s v="I"/>
    <n v="10"/>
    <n v="10"/>
    <n v="0"/>
    <n v="80"/>
  </r>
  <r>
    <x v="0"/>
    <x v="0"/>
    <s v="WA"/>
    <x v="4"/>
    <n v="2012"/>
    <n v="2012"/>
    <n v="14173708"/>
    <n v="2"/>
    <x v="0"/>
    <s v="I"/>
    <n v="58"/>
    <n v="29"/>
    <n v="0"/>
    <n v="90"/>
  </r>
  <r>
    <x v="0"/>
    <x v="0"/>
    <s v="WA"/>
    <x v="4"/>
    <n v="2012"/>
    <n v="2012"/>
    <n v="17812273"/>
    <n v="1"/>
    <x v="0"/>
    <s v="I"/>
    <n v="16"/>
    <n v="16"/>
    <n v="0"/>
    <n v="75"/>
  </r>
  <r>
    <x v="0"/>
    <x v="0"/>
    <s v="WA"/>
    <x v="4"/>
    <n v="2012"/>
    <n v="2012"/>
    <n v="17189289"/>
    <n v="1"/>
    <x v="0"/>
    <s v="I"/>
    <n v="0"/>
    <n v="0"/>
    <n v="0"/>
    <n v="30"/>
  </r>
  <r>
    <x v="0"/>
    <x v="0"/>
    <s v="WA"/>
    <x v="4"/>
    <n v="2012"/>
    <n v="2012"/>
    <n v="19598459"/>
    <n v="1"/>
    <x v="0"/>
    <s v="I"/>
    <n v="1"/>
    <n v="1"/>
    <n v="0"/>
    <n v="140"/>
  </r>
  <r>
    <x v="0"/>
    <x v="1"/>
    <s v="WA"/>
    <x v="4"/>
    <n v="2012"/>
    <n v="2012"/>
    <n v="500171143"/>
    <n v="1"/>
    <x v="1"/>
    <s v="I"/>
    <n v="27"/>
    <n v="27"/>
    <n v="0"/>
    <n v="69"/>
  </r>
  <r>
    <x v="0"/>
    <x v="0"/>
    <s v="WA"/>
    <x v="4"/>
    <n v="2012"/>
    <n v="2012"/>
    <n v="17915306"/>
    <n v="1"/>
    <x v="0"/>
    <s v="I"/>
    <n v="1"/>
    <n v="1"/>
    <n v="0"/>
    <n v="6"/>
  </r>
  <r>
    <x v="0"/>
    <x v="0"/>
    <s v="WA"/>
    <x v="4"/>
    <n v="2012"/>
    <n v="2012"/>
    <n v="19413852"/>
    <n v="2"/>
    <x v="0"/>
    <s v="I"/>
    <n v="47"/>
    <n v="23.5"/>
    <n v="0"/>
    <n v="160"/>
  </r>
  <r>
    <x v="0"/>
    <x v="1"/>
    <s v="WA"/>
    <x v="4"/>
    <n v="2012"/>
    <n v="2012"/>
    <n v="409968027"/>
    <n v="3"/>
    <x v="1"/>
    <s v="I"/>
    <n v="94"/>
    <n v="31.333333333333332"/>
    <n v="0"/>
    <n v="11"/>
  </r>
  <r>
    <x v="0"/>
    <x v="0"/>
    <s v="WA"/>
    <x v="4"/>
    <n v="2012"/>
    <n v="2012"/>
    <n v="17041908"/>
    <n v="1"/>
    <x v="0"/>
    <s v="I"/>
    <n v="0"/>
    <n v="0"/>
    <n v="0"/>
    <n v="11"/>
  </r>
  <r>
    <x v="0"/>
    <x v="1"/>
    <s v="WA"/>
    <x v="4"/>
    <n v="2012"/>
    <n v="2012"/>
    <n v="446345503"/>
    <n v="1"/>
    <x v="1"/>
    <s v="I"/>
    <n v="0"/>
    <n v="0"/>
    <n v="0"/>
    <n v="1"/>
  </r>
  <r>
    <x v="0"/>
    <x v="0"/>
    <s v="WA"/>
    <x v="4"/>
    <n v="2012"/>
    <n v="2012"/>
    <n v="358560021"/>
    <n v="1"/>
    <x v="0"/>
    <s v="I"/>
    <n v="18"/>
    <n v="18"/>
    <n v="0"/>
    <n v="90"/>
  </r>
  <r>
    <x v="0"/>
    <x v="1"/>
    <s v="WA"/>
    <x v="4"/>
    <n v="2012"/>
    <n v="2012"/>
    <n v="18935182"/>
    <n v="1"/>
    <x v="1"/>
    <s v="I"/>
    <n v="33"/>
    <n v="33"/>
    <n v="0"/>
    <n v="1"/>
  </r>
  <r>
    <x v="0"/>
    <x v="1"/>
    <s v="WA"/>
    <x v="4"/>
    <n v="2012"/>
    <n v="2012"/>
    <n v="500229257"/>
    <n v="8"/>
    <x v="1"/>
    <s v="I"/>
    <n v="241"/>
    <n v="30.125"/>
    <n v="0"/>
    <n v="25"/>
  </r>
  <r>
    <x v="0"/>
    <x v="0"/>
    <s v="WA"/>
    <x v="4"/>
    <n v="2012"/>
    <n v="2012"/>
    <n v="16422274"/>
    <n v="1"/>
    <x v="0"/>
    <s v="I"/>
    <n v="1"/>
    <n v="1"/>
    <n v="0"/>
    <n v="6"/>
  </r>
  <r>
    <x v="0"/>
    <x v="0"/>
    <s v="WA"/>
    <x v="4"/>
    <n v="2012"/>
    <n v="2012"/>
    <n v="17700098"/>
    <n v="1"/>
    <x v="0"/>
    <s v="I"/>
    <n v="8"/>
    <n v="8"/>
    <n v="0"/>
    <n v="20"/>
  </r>
  <r>
    <x v="0"/>
    <x v="1"/>
    <s v="WA"/>
    <x v="4"/>
    <n v="2012"/>
    <n v="2012"/>
    <n v="17778580"/>
    <n v="2"/>
    <x v="1"/>
    <s v="I"/>
    <n v="34"/>
    <n v="17"/>
    <n v="0"/>
    <n v="4"/>
  </r>
  <r>
    <x v="0"/>
    <x v="0"/>
    <s v="WA"/>
    <x v="4"/>
    <n v="2012"/>
    <n v="2012"/>
    <n v="17778582"/>
    <n v="2"/>
    <x v="0"/>
    <s v="I"/>
    <n v="34"/>
    <n v="17"/>
    <n v="0"/>
    <n v="70"/>
  </r>
  <r>
    <x v="0"/>
    <x v="1"/>
    <s v="WA"/>
    <x v="4"/>
    <n v="2012"/>
    <n v="2012"/>
    <n v="500048013"/>
    <n v="1"/>
    <x v="1"/>
    <s v="I"/>
    <n v="3"/>
    <n v="3"/>
    <n v="0"/>
    <n v="4"/>
  </r>
  <r>
    <x v="0"/>
    <x v="1"/>
    <s v="WA"/>
    <x v="4"/>
    <n v="2012"/>
    <n v="2012"/>
    <n v="17435213"/>
    <n v="3"/>
    <x v="1"/>
    <s v="I"/>
    <n v="71"/>
    <n v="23.666666666666664"/>
    <n v="0"/>
    <n v="8"/>
  </r>
  <r>
    <x v="0"/>
    <x v="0"/>
    <s v="WA"/>
    <x v="4"/>
    <n v="2012"/>
    <n v="2012"/>
    <n v="16005302"/>
    <n v="1"/>
    <x v="0"/>
    <s v="I"/>
    <n v="33"/>
    <n v="33"/>
    <n v="0"/>
    <n v="10"/>
  </r>
  <r>
    <x v="0"/>
    <x v="0"/>
    <s v="WA"/>
    <x v="4"/>
    <n v="2012"/>
    <n v="2012"/>
    <n v="500278553"/>
    <n v="1"/>
    <x v="0"/>
    <s v="I"/>
    <n v="4"/>
    <n v="4"/>
    <n v="0"/>
    <n v="117"/>
  </r>
  <r>
    <x v="0"/>
    <x v="1"/>
    <s v="WA"/>
    <x v="4"/>
    <n v="2012"/>
    <n v="2012"/>
    <n v="15981133"/>
    <n v="2"/>
    <x v="1"/>
    <s v="I"/>
    <n v="67"/>
    <n v="33.5"/>
    <n v="0"/>
    <n v="16"/>
  </r>
  <r>
    <x v="0"/>
    <x v="0"/>
    <s v="WA"/>
    <x v="4"/>
    <n v="2012"/>
    <n v="2012"/>
    <n v="500017740"/>
    <n v="3"/>
    <x v="0"/>
    <s v="I"/>
    <n v="83"/>
    <n v="27.666666666666668"/>
    <n v="0"/>
    <n v="557"/>
  </r>
  <r>
    <x v="0"/>
    <x v="1"/>
    <s v="WA"/>
    <x v="4"/>
    <n v="2012"/>
    <n v="2012"/>
    <n v="338428867"/>
    <n v="1"/>
    <x v="1"/>
    <s v="I"/>
    <n v="70"/>
    <n v="70"/>
    <n v="0"/>
    <n v="103"/>
  </r>
  <r>
    <x v="0"/>
    <x v="0"/>
    <s v="WA"/>
    <x v="4"/>
    <n v="2012"/>
    <n v="2012"/>
    <n v="16120509"/>
    <n v="1"/>
    <x v="0"/>
    <s v="I"/>
    <n v="10"/>
    <n v="10"/>
    <n v="0"/>
    <n v="4"/>
  </r>
  <r>
    <x v="0"/>
    <x v="0"/>
    <s v="WA"/>
    <x v="4"/>
    <n v="2012"/>
    <n v="2012"/>
    <n v="16121645"/>
    <n v="1"/>
    <x v="0"/>
    <s v="I"/>
    <n v="16"/>
    <n v="16"/>
    <n v="0"/>
    <n v="3"/>
  </r>
  <r>
    <x v="0"/>
    <x v="0"/>
    <s v="WA"/>
    <x v="4"/>
    <n v="2012"/>
    <n v="2012"/>
    <n v="14554239"/>
    <n v="1"/>
    <x v="0"/>
    <s v="I"/>
    <n v="30"/>
    <n v="30"/>
    <n v="0"/>
    <n v="250"/>
  </r>
  <r>
    <x v="0"/>
    <x v="1"/>
    <s v="WA"/>
    <x v="4"/>
    <n v="2012"/>
    <n v="2012"/>
    <n v="500093102"/>
    <n v="1"/>
    <x v="1"/>
    <s v="I"/>
    <n v="8"/>
    <n v="8"/>
    <n v="0"/>
    <n v="1"/>
  </r>
  <r>
    <x v="0"/>
    <x v="1"/>
    <s v="WA"/>
    <x v="4"/>
    <n v="2012"/>
    <n v="2012"/>
    <n v="405821067"/>
    <n v="1"/>
    <x v="1"/>
    <s v="I"/>
    <n v="3"/>
    <n v="3"/>
    <n v="0"/>
    <n v="2"/>
  </r>
  <r>
    <x v="0"/>
    <x v="0"/>
    <s v="WA"/>
    <x v="4"/>
    <n v="2012"/>
    <n v="2012"/>
    <n v="19857702"/>
    <n v="2"/>
    <x v="0"/>
    <s v="I"/>
    <n v="47"/>
    <n v="23.5"/>
    <n v="0"/>
    <n v="260"/>
  </r>
  <r>
    <x v="0"/>
    <x v="0"/>
    <s v="WA"/>
    <x v="4"/>
    <n v="2012"/>
    <n v="2012"/>
    <n v="427507319"/>
    <n v="1"/>
    <x v="0"/>
    <s v="I"/>
    <n v="20"/>
    <n v="20"/>
    <n v="0"/>
    <n v="236"/>
  </r>
  <r>
    <x v="0"/>
    <x v="0"/>
    <s v="WA"/>
    <x v="4"/>
    <n v="2012"/>
    <n v="2012"/>
    <n v="17637598"/>
    <n v="1"/>
    <x v="0"/>
    <s v="I"/>
    <n v="8"/>
    <n v="8"/>
    <n v="0"/>
    <n v="51"/>
  </r>
  <r>
    <x v="0"/>
    <x v="0"/>
    <s v="WA"/>
    <x v="4"/>
    <n v="2012"/>
    <n v="2012"/>
    <n v="446343363"/>
    <n v="1"/>
    <x v="0"/>
    <s v="I"/>
    <n v="19"/>
    <n v="19"/>
    <n v="0"/>
    <n v="113"/>
  </r>
  <r>
    <x v="0"/>
    <x v="0"/>
    <s v="WA"/>
    <x v="4"/>
    <n v="2012"/>
    <n v="2012"/>
    <n v="19983396"/>
    <n v="1"/>
    <x v="0"/>
    <s v="I"/>
    <n v="0"/>
    <n v="0"/>
    <n v="0"/>
    <n v="357"/>
  </r>
  <r>
    <x v="0"/>
    <x v="0"/>
    <s v="WA"/>
    <x v="4"/>
    <n v="2012"/>
    <n v="2012"/>
    <n v="14173647"/>
    <n v="1"/>
    <x v="0"/>
    <s v="I"/>
    <n v="31"/>
    <n v="31"/>
    <n v="0"/>
    <n v="22"/>
  </r>
  <r>
    <x v="0"/>
    <x v="0"/>
    <s v="WA"/>
    <x v="4"/>
    <n v="2012"/>
    <n v="2012"/>
    <n v="18506454"/>
    <n v="3"/>
    <x v="0"/>
    <s v="I"/>
    <n v="91"/>
    <n v="30.333333333333332"/>
    <n v="0"/>
    <n v="77"/>
  </r>
  <r>
    <x v="0"/>
    <x v="0"/>
    <s v="WA"/>
    <x v="4"/>
    <n v="2012"/>
    <n v="2012"/>
    <n v="500065528"/>
    <n v="1"/>
    <x v="0"/>
    <s v="I"/>
    <n v="9"/>
    <n v="9"/>
    <n v="0"/>
    <n v="40"/>
  </r>
  <r>
    <x v="0"/>
    <x v="1"/>
    <s v="WA"/>
    <x v="4"/>
    <n v="2012"/>
    <n v="2012"/>
    <n v="17913149"/>
    <n v="3"/>
    <x v="1"/>
    <s v="I"/>
    <n v="67"/>
    <n v="22.333333333333332"/>
    <n v="0"/>
    <n v="14"/>
  </r>
  <r>
    <x v="0"/>
    <x v="0"/>
    <s v="WA"/>
    <x v="4"/>
    <n v="2012"/>
    <n v="2012"/>
    <n v="17919788"/>
    <n v="2"/>
    <x v="0"/>
    <s v="I"/>
    <n v="46"/>
    <n v="23"/>
    <n v="0"/>
    <n v="610"/>
  </r>
  <r>
    <x v="0"/>
    <x v="0"/>
    <s v="WA"/>
    <x v="4"/>
    <n v="2012"/>
    <n v="2012"/>
    <n v="500130328"/>
    <n v="1"/>
    <x v="0"/>
    <s v="I"/>
    <n v="0"/>
    <n v="0"/>
    <n v="0"/>
    <n v="222"/>
  </r>
  <r>
    <x v="0"/>
    <x v="0"/>
    <s v="WA"/>
    <x v="4"/>
    <n v="2012"/>
    <n v="2012"/>
    <n v="19783838"/>
    <n v="2"/>
    <x v="0"/>
    <s v="I"/>
    <n v="33"/>
    <n v="16.5"/>
    <n v="0"/>
    <n v="430"/>
  </r>
  <r>
    <x v="0"/>
    <x v="1"/>
    <s v="WA"/>
    <x v="4"/>
    <n v="2012"/>
    <n v="2012"/>
    <n v="500271425"/>
    <n v="1"/>
    <x v="1"/>
    <s v="I"/>
    <n v="0"/>
    <n v="0"/>
    <n v="0"/>
    <n v="4"/>
  </r>
  <r>
    <x v="0"/>
    <x v="1"/>
    <s v="WA"/>
    <x v="4"/>
    <n v="2012"/>
    <n v="2012"/>
    <n v="500115284"/>
    <n v="1"/>
    <x v="1"/>
    <s v="I"/>
    <n v="0"/>
    <n v="0"/>
    <n v="0"/>
    <n v="6"/>
  </r>
  <r>
    <x v="0"/>
    <x v="1"/>
    <s v="WA"/>
    <x v="4"/>
    <n v="2012"/>
    <n v="2012"/>
    <n v="500072404"/>
    <n v="1"/>
    <x v="1"/>
    <s v="I"/>
    <n v="34"/>
    <n v="34"/>
    <n v="0"/>
    <n v="1"/>
  </r>
  <r>
    <x v="0"/>
    <x v="1"/>
    <s v="WA"/>
    <x v="4"/>
    <n v="2012"/>
    <n v="2012"/>
    <n v="16879527"/>
    <n v="1"/>
    <x v="1"/>
    <s v="I"/>
    <n v="12"/>
    <n v="12"/>
    <n v="0"/>
    <n v="4"/>
  </r>
  <r>
    <x v="0"/>
    <x v="1"/>
    <s v="WA"/>
    <x v="4"/>
    <n v="2012"/>
    <n v="2012"/>
    <n v="17079938"/>
    <n v="3"/>
    <x v="1"/>
    <s v="I"/>
    <n v="93"/>
    <n v="31"/>
    <n v="0"/>
    <n v="12"/>
  </r>
  <r>
    <x v="0"/>
    <x v="1"/>
    <s v="WA"/>
    <x v="4"/>
    <n v="2012"/>
    <n v="2012"/>
    <n v="17192869"/>
    <n v="1"/>
    <x v="1"/>
    <s v="I"/>
    <n v="29"/>
    <n v="29"/>
    <n v="0"/>
    <n v="14"/>
  </r>
  <r>
    <x v="0"/>
    <x v="1"/>
    <s v="WA"/>
    <x v="4"/>
    <n v="2012"/>
    <n v="2012"/>
    <n v="500232746"/>
    <n v="2"/>
    <x v="1"/>
    <s v="I"/>
    <n v="42"/>
    <n v="21"/>
    <n v="0"/>
    <n v="11"/>
  </r>
  <r>
    <x v="0"/>
    <x v="0"/>
    <s v="WA"/>
    <x v="4"/>
    <n v="2012"/>
    <n v="2012"/>
    <n v="17184204"/>
    <n v="1"/>
    <x v="0"/>
    <s v="I"/>
    <n v="7"/>
    <n v="7"/>
    <n v="0"/>
    <n v="1"/>
  </r>
  <r>
    <x v="0"/>
    <x v="1"/>
    <s v="WA"/>
    <x v="4"/>
    <n v="2012"/>
    <n v="2012"/>
    <n v="15401336"/>
    <n v="1"/>
    <x v="1"/>
    <s v="I"/>
    <n v="29"/>
    <n v="29"/>
    <n v="0"/>
    <n v="1"/>
  </r>
  <r>
    <x v="0"/>
    <x v="0"/>
    <s v="WA"/>
    <x v="4"/>
    <n v="2012"/>
    <n v="2012"/>
    <n v="500216162"/>
    <n v="1"/>
    <x v="0"/>
    <s v="I"/>
    <n v="1"/>
    <n v="1"/>
    <n v="0"/>
    <n v="697"/>
  </r>
  <r>
    <x v="0"/>
    <x v="0"/>
    <s v="WA"/>
    <x v="4"/>
    <n v="2012"/>
    <n v="2012"/>
    <n v="18616517"/>
    <n v="1"/>
    <x v="0"/>
    <s v="I"/>
    <n v="16"/>
    <n v="16"/>
    <n v="0"/>
    <n v="40"/>
  </r>
  <r>
    <x v="0"/>
    <x v="0"/>
    <s v="WA"/>
    <x v="4"/>
    <n v="2012"/>
    <n v="2012"/>
    <n v="14680229"/>
    <n v="4"/>
    <x v="0"/>
    <s v="I"/>
    <n v="101"/>
    <n v="25.25"/>
    <n v="0"/>
    <n v="26"/>
  </r>
  <r>
    <x v="0"/>
    <x v="0"/>
    <s v="WA"/>
    <x v="4"/>
    <n v="2012"/>
    <n v="2012"/>
    <n v="500267450"/>
    <n v="2"/>
    <x v="0"/>
    <s v="I"/>
    <n v="33"/>
    <n v="16.5"/>
    <n v="0"/>
    <n v="149"/>
  </r>
  <r>
    <x v="0"/>
    <x v="0"/>
    <s v="WA"/>
    <x v="4"/>
    <n v="2012"/>
    <n v="2012"/>
    <n v="17714976"/>
    <n v="1"/>
    <x v="0"/>
    <s v="I"/>
    <n v="7"/>
    <n v="7"/>
    <n v="0"/>
    <n v="110"/>
  </r>
  <r>
    <x v="0"/>
    <x v="0"/>
    <s v="WA"/>
    <x v="4"/>
    <n v="2012"/>
    <n v="2012"/>
    <n v="14666634"/>
    <n v="2"/>
    <x v="0"/>
    <s v="I"/>
    <n v="54"/>
    <n v="27"/>
    <n v="0"/>
    <n v="310"/>
  </r>
  <r>
    <x v="0"/>
    <x v="1"/>
    <s v="WA"/>
    <x v="4"/>
    <n v="2012"/>
    <n v="2012"/>
    <n v="14183056"/>
    <n v="2"/>
    <x v="1"/>
    <s v="I"/>
    <n v="57"/>
    <n v="28.5"/>
    <n v="0"/>
    <n v="2"/>
  </r>
  <r>
    <x v="0"/>
    <x v="0"/>
    <s v="WA"/>
    <x v="4"/>
    <n v="2012"/>
    <n v="2012"/>
    <n v="16117083"/>
    <n v="2"/>
    <x v="0"/>
    <s v="I"/>
    <n v="61"/>
    <n v="30.5"/>
    <n v="0"/>
    <n v="93"/>
  </r>
  <r>
    <x v="0"/>
    <x v="1"/>
    <s v="WA"/>
    <x v="4"/>
    <n v="2012"/>
    <n v="2012"/>
    <n v="16118784"/>
    <n v="1"/>
    <x v="1"/>
    <s v="I"/>
    <n v="24"/>
    <n v="24"/>
    <n v="0"/>
    <n v="1"/>
  </r>
  <r>
    <x v="0"/>
    <x v="0"/>
    <s v="WA"/>
    <x v="4"/>
    <n v="2012"/>
    <n v="2012"/>
    <n v="16120081"/>
    <n v="2"/>
    <x v="0"/>
    <s v="I"/>
    <n v="38"/>
    <n v="19"/>
    <n v="0"/>
    <n v="418"/>
  </r>
  <r>
    <x v="0"/>
    <x v="0"/>
    <s v="WA"/>
    <x v="4"/>
    <n v="2012"/>
    <n v="2012"/>
    <n v="16122497"/>
    <n v="1"/>
    <x v="0"/>
    <s v="I"/>
    <n v="9"/>
    <n v="9"/>
    <n v="0"/>
    <n v="4"/>
  </r>
  <r>
    <x v="0"/>
    <x v="1"/>
    <s v="WA"/>
    <x v="4"/>
    <n v="2012"/>
    <n v="2012"/>
    <n v="500168885"/>
    <n v="2"/>
    <x v="1"/>
    <s v="I"/>
    <n v="61"/>
    <n v="30.5"/>
    <n v="0"/>
    <n v="10"/>
  </r>
  <r>
    <x v="0"/>
    <x v="1"/>
    <s v="WA"/>
    <x v="4"/>
    <n v="2012"/>
    <n v="2012"/>
    <n v="500111923"/>
    <n v="2"/>
    <x v="1"/>
    <s v="I"/>
    <n v="50"/>
    <n v="25"/>
    <n v="0"/>
    <n v="2"/>
  </r>
  <r>
    <x v="0"/>
    <x v="0"/>
    <s v="WA"/>
    <x v="4"/>
    <n v="2012"/>
    <n v="2012"/>
    <n v="19951838"/>
    <n v="3"/>
    <x v="0"/>
    <s v="I"/>
    <n v="76"/>
    <n v="25.333333333333336"/>
    <n v="0"/>
    <n v="144"/>
  </r>
  <r>
    <x v="0"/>
    <x v="1"/>
    <s v="WA"/>
    <x v="4"/>
    <n v="2012"/>
    <n v="2012"/>
    <n v="19846389"/>
    <n v="1"/>
    <x v="1"/>
    <s v="I"/>
    <n v="10"/>
    <n v="10"/>
    <n v="0"/>
    <n v="5"/>
  </r>
  <r>
    <x v="0"/>
    <x v="0"/>
    <s v="WA"/>
    <x v="4"/>
    <n v="2012"/>
    <n v="2012"/>
    <n v="18891660"/>
    <n v="1"/>
    <x v="0"/>
    <s v="I"/>
    <n v="16"/>
    <n v="16"/>
    <n v="0"/>
    <n v="40"/>
  </r>
  <r>
    <x v="0"/>
    <x v="0"/>
    <s v="WA"/>
    <x v="4"/>
    <n v="2012"/>
    <n v="2012"/>
    <n v="19886346"/>
    <n v="2"/>
    <x v="0"/>
    <s v="I"/>
    <n v="50"/>
    <n v="25"/>
    <n v="0"/>
    <n v="87"/>
  </r>
  <r>
    <x v="0"/>
    <x v="1"/>
    <s v="WA"/>
    <x v="4"/>
    <n v="2012"/>
    <n v="2012"/>
    <n v="18098805"/>
    <n v="1"/>
    <x v="1"/>
    <s v="I"/>
    <n v="23"/>
    <n v="23"/>
    <n v="0"/>
    <n v="10"/>
  </r>
  <r>
    <x v="0"/>
    <x v="0"/>
    <s v="WA"/>
    <x v="4"/>
    <n v="2012"/>
    <n v="2012"/>
    <n v="19700603"/>
    <n v="1"/>
    <x v="0"/>
    <s v="I"/>
    <n v="0"/>
    <n v="0"/>
    <n v="0"/>
    <n v="110"/>
  </r>
  <r>
    <x v="0"/>
    <x v="0"/>
    <s v="WA"/>
    <x v="4"/>
    <n v="2012"/>
    <n v="2012"/>
    <n v="18616694"/>
    <n v="1"/>
    <x v="0"/>
    <s v="I"/>
    <n v="2"/>
    <n v="2"/>
    <n v="0"/>
    <n v="40"/>
  </r>
  <r>
    <x v="0"/>
    <x v="1"/>
    <s v="WA"/>
    <x v="4"/>
    <n v="2012"/>
    <n v="2012"/>
    <n v="18780841"/>
    <n v="3"/>
    <x v="1"/>
    <s v="I"/>
    <n v="77"/>
    <n v="25.666666666666668"/>
    <n v="0"/>
    <n v="19"/>
  </r>
  <r>
    <x v="0"/>
    <x v="1"/>
    <s v="WA"/>
    <x v="4"/>
    <n v="2012"/>
    <n v="2012"/>
    <n v="434073609"/>
    <n v="5"/>
    <x v="1"/>
    <s v="I"/>
    <n v="130"/>
    <n v="26"/>
    <n v="0"/>
    <n v="10"/>
  </r>
  <r>
    <x v="0"/>
    <x v="0"/>
    <s v="WA"/>
    <x v="4"/>
    <n v="2012"/>
    <n v="2012"/>
    <n v="19335285"/>
    <n v="1"/>
    <x v="0"/>
    <s v="I"/>
    <n v="0"/>
    <n v="0"/>
    <n v="0"/>
    <n v="80"/>
  </r>
  <r>
    <x v="0"/>
    <x v="1"/>
    <s v="WA"/>
    <x v="4"/>
    <n v="2012"/>
    <n v="2012"/>
    <n v="500069687"/>
    <n v="4"/>
    <x v="1"/>
    <s v="I"/>
    <n v="108"/>
    <n v="27"/>
    <n v="0"/>
    <n v="43"/>
  </r>
  <r>
    <x v="0"/>
    <x v="1"/>
    <s v="WA"/>
    <x v="4"/>
    <n v="2012"/>
    <n v="2012"/>
    <n v="500148512"/>
    <n v="1"/>
    <x v="1"/>
    <s v="I"/>
    <n v="14"/>
    <n v="14"/>
    <n v="0"/>
    <n v="8"/>
  </r>
  <r>
    <x v="0"/>
    <x v="0"/>
    <s v="WA"/>
    <x v="4"/>
    <n v="2012"/>
    <n v="2012"/>
    <n v="19790531"/>
    <n v="1"/>
    <x v="0"/>
    <s v="I"/>
    <n v="2"/>
    <n v="2"/>
    <n v="0"/>
    <n v="2"/>
  </r>
  <r>
    <x v="0"/>
    <x v="0"/>
    <s v="WA"/>
    <x v="4"/>
    <n v="2012"/>
    <n v="2012"/>
    <n v="18934372"/>
    <n v="1"/>
    <x v="0"/>
    <s v="I"/>
    <n v="15"/>
    <n v="15"/>
    <n v="0"/>
    <n v="180"/>
  </r>
  <r>
    <x v="0"/>
    <x v="1"/>
    <s v="WA"/>
    <x v="4"/>
    <n v="2012"/>
    <n v="2012"/>
    <n v="444528011"/>
    <n v="1"/>
    <x v="1"/>
    <s v="I"/>
    <n v="15"/>
    <n v="15"/>
    <n v="0"/>
    <n v="3"/>
  </r>
  <r>
    <x v="0"/>
    <x v="0"/>
    <s v="WA"/>
    <x v="4"/>
    <n v="2012"/>
    <n v="2012"/>
    <n v="500090404"/>
    <n v="1"/>
    <x v="0"/>
    <s v="I"/>
    <n v="4"/>
    <n v="4"/>
    <n v="0"/>
    <n v="43"/>
  </r>
  <r>
    <x v="0"/>
    <x v="0"/>
    <s v="WA"/>
    <x v="4"/>
    <n v="2012"/>
    <n v="2012"/>
    <n v="18343395"/>
    <n v="1"/>
    <x v="0"/>
    <s v="I"/>
    <n v="0"/>
    <n v="0"/>
    <n v="0"/>
    <n v="100"/>
  </r>
  <r>
    <x v="0"/>
    <x v="0"/>
    <s v="WA"/>
    <x v="4"/>
    <n v="2012"/>
    <n v="2012"/>
    <n v="18047841"/>
    <n v="5"/>
    <x v="0"/>
    <s v="I"/>
    <n v="127"/>
    <n v="25.4"/>
    <n v="0"/>
    <n v="200"/>
  </r>
  <r>
    <x v="0"/>
    <x v="0"/>
    <s v="WA"/>
    <x v="4"/>
    <n v="2012"/>
    <n v="2012"/>
    <n v="18503686"/>
    <n v="1"/>
    <x v="0"/>
    <s v="I"/>
    <n v="1"/>
    <n v="1"/>
    <n v="0"/>
    <n v="4"/>
  </r>
  <r>
    <x v="0"/>
    <x v="1"/>
    <s v="WA"/>
    <x v="4"/>
    <n v="2012"/>
    <n v="2012"/>
    <n v="500057642"/>
    <n v="3"/>
    <x v="1"/>
    <s v="I"/>
    <n v="83"/>
    <n v="27.666666666666668"/>
    <n v="0"/>
    <n v="13"/>
  </r>
  <r>
    <x v="0"/>
    <x v="0"/>
    <s v="WA"/>
    <x v="4"/>
    <n v="2012"/>
    <n v="2012"/>
    <n v="500029151"/>
    <n v="1"/>
    <x v="0"/>
    <s v="I"/>
    <n v="18"/>
    <n v="18"/>
    <n v="0"/>
    <n v="181"/>
  </r>
  <r>
    <x v="0"/>
    <x v="0"/>
    <s v="WA"/>
    <x v="4"/>
    <n v="2012"/>
    <n v="2012"/>
    <n v="16299202"/>
    <n v="3"/>
    <x v="0"/>
    <s v="I"/>
    <n v="67"/>
    <n v="22.333333333333332"/>
    <n v="0"/>
    <n v="433"/>
  </r>
  <r>
    <x v="0"/>
    <x v="1"/>
    <s v="WA"/>
    <x v="4"/>
    <n v="2012"/>
    <n v="2012"/>
    <n v="500120049"/>
    <n v="2"/>
    <x v="1"/>
    <s v="I"/>
    <n v="48"/>
    <n v="24"/>
    <n v="0"/>
    <n v="29"/>
  </r>
  <r>
    <x v="0"/>
    <x v="0"/>
    <s v="WA"/>
    <x v="4"/>
    <n v="2012"/>
    <n v="2012"/>
    <n v="15705381"/>
    <n v="2"/>
    <x v="0"/>
    <s v="I"/>
    <n v="46"/>
    <n v="23"/>
    <n v="0"/>
    <n v="81"/>
  </r>
  <r>
    <x v="0"/>
    <x v="1"/>
    <s v="WA"/>
    <x v="4"/>
    <n v="2012"/>
    <n v="2012"/>
    <n v="14956469"/>
    <n v="1"/>
    <x v="1"/>
    <s v="I"/>
    <n v="32"/>
    <n v="32"/>
    <n v="0"/>
    <n v="1"/>
  </r>
  <r>
    <x v="0"/>
    <x v="0"/>
    <s v="WA"/>
    <x v="4"/>
    <n v="2012"/>
    <n v="2012"/>
    <n v="15619080"/>
    <n v="1"/>
    <x v="0"/>
    <s v="I"/>
    <n v="2"/>
    <n v="2"/>
    <n v="0"/>
    <n v="41"/>
  </r>
  <r>
    <x v="0"/>
    <x v="0"/>
    <s v="WA"/>
    <x v="4"/>
    <n v="2012"/>
    <n v="2012"/>
    <n v="14741057"/>
    <n v="1"/>
    <x v="0"/>
    <s v="I"/>
    <n v="1"/>
    <n v="1"/>
    <n v="0"/>
    <n v="1"/>
  </r>
  <r>
    <x v="0"/>
    <x v="1"/>
    <s v="WA"/>
    <x v="4"/>
    <n v="2012"/>
    <n v="2012"/>
    <n v="14865866"/>
    <n v="1"/>
    <x v="1"/>
    <s v="I"/>
    <n v="15"/>
    <n v="15"/>
    <n v="0"/>
    <n v="1"/>
  </r>
  <r>
    <x v="0"/>
    <x v="0"/>
    <s v="WA"/>
    <x v="4"/>
    <n v="2012"/>
    <n v="2012"/>
    <n v="500274779"/>
    <n v="1"/>
    <x v="0"/>
    <s v="I"/>
    <n v="17"/>
    <n v="17"/>
    <n v="0"/>
    <n v="65"/>
  </r>
  <r>
    <x v="0"/>
    <x v="0"/>
    <s v="WA"/>
    <x v="4"/>
    <n v="2012"/>
    <n v="2012"/>
    <n v="15208869"/>
    <n v="1"/>
    <x v="0"/>
    <s v="I"/>
    <n v="32"/>
    <n v="32"/>
    <n v="0"/>
    <n v="150"/>
  </r>
  <r>
    <x v="0"/>
    <x v="0"/>
    <s v="WA"/>
    <x v="4"/>
    <n v="2012"/>
    <n v="2012"/>
    <n v="14915161"/>
    <n v="1"/>
    <x v="0"/>
    <s v="I"/>
    <n v="33"/>
    <n v="33"/>
    <n v="0"/>
    <n v="80"/>
  </r>
  <r>
    <x v="0"/>
    <x v="0"/>
    <s v="WA"/>
    <x v="4"/>
    <n v="2012"/>
    <n v="2012"/>
    <n v="14629208"/>
    <n v="3"/>
    <x v="0"/>
    <s v="I"/>
    <n v="82"/>
    <n v="27.333333333333336"/>
    <n v="0"/>
    <n v="416"/>
  </r>
  <r>
    <x v="0"/>
    <x v="1"/>
    <s v="WA"/>
    <x v="4"/>
    <n v="2012"/>
    <n v="2012"/>
    <n v="14416840"/>
    <n v="2"/>
    <x v="1"/>
    <s v="I"/>
    <n v="55"/>
    <n v="27.5"/>
    <n v="0"/>
    <n v="15"/>
  </r>
  <r>
    <x v="0"/>
    <x v="0"/>
    <s v="WA"/>
    <x v="4"/>
    <n v="2012"/>
    <n v="2012"/>
    <n v="16116717"/>
    <n v="1"/>
    <x v="0"/>
    <s v="I"/>
    <n v="8"/>
    <n v="8"/>
    <n v="0"/>
    <n v="12"/>
  </r>
  <r>
    <x v="0"/>
    <x v="0"/>
    <s v="WA"/>
    <x v="4"/>
    <n v="2012"/>
    <n v="2012"/>
    <n v="16155030"/>
    <n v="1"/>
    <x v="0"/>
    <s v="I"/>
    <n v="0"/>
    <n v="0"/>
    <n v="0"/>
    <n v="446"/>
  </r>
  <r>
    <x v="0"/>
    <x v="0"/>
    <s v="WA"/>
    <x v="4"/>
    <n v="2012"/>
    <n v="2012"/>
    <n v="500223218"/>
    <n v="1"/>
    <x v="0"/>
    <s v="I"/>
    <n v="2"/>
    <n v="2"/>
    <n v="0"/>
    <n v="16"/>
  </r>
  <r>
    <x v="0"/>
    <x v="1"/>
    <s v="WA"/>
    <x v="4"/>
    <n v="2012"/>
    <n v="2012"/>
    <n v="408844974"/>
    <n v="3"/>
    <x v="1"/>
    <s v="I"/>
    <n v="84"/>
    <n v="28"/>
    <n v="0"/>
    <n v="18"/>
  </r>
  <r>
    <x v="0"/>
    <x v="0"/>
    <s v="WA"/>
    <x v="4"/>
    <n v="2012"/>
    <n v="2012"/>
    <n v="19892685"/>
    <n v="1"/>
    <x v="0"/>
    <s v="I"/>
    <n v="0"/>
    <n v="0"/>
    <n v="0"/>
    <n v="90"/>
  </r>
  <r>
    <x v="0"/>
    <x v="0"/>
    <s v="WA"/>
    <x v="4"/>
    <n v="2012"/>
    <n v="2012"/>
    <n v="19894204"/>
    <n v="1"/>
    <x v="0"/>
    <s v="I"/>
    <n v="1"/>
    <n v="1"/>
    <n v="0"/>
    <n v="160"/>
  </r>
  <r>
    <x v="0"/>
    <x v="1"/>
    <s v="WA"/>
    <x v="4"/>
    <n v="2012"/>
    <n v="2012"/>
    <n v="500022764"/>
    <n v="1"/>
    <x v="1"/>
    <s v="I"/>
    <n v="25"/>
    <n v="25"/>
    <n v="0"/>
    <n v="14"/>
  </r>
  <r>
    <x v="0"/>
    <x v="0"/>
    <s v="WA"/>
    <x v="4"/>
    <n v="2012"/>
    <n v="2012"/>
    <n v="19906959"/>
    <n v="1"/>
    <x v="0"/>
    <s v="I"/>
    <n v="4"/>
    <n v="4"/>
    <n v="0"/>
    <n v="19"/>
  </r>
  <r>
    <x v="0"/>
    <x v="0"/>
    <s v="WA"/>
    <x v="4"/>
    <n v="2012"/>
    <n v="2012"/>
    <n v="18610352"/>
    <n v="1"/>
    <x v="0"/>
    <s v="I"/>
    <n v="30"/>
    <n v="30"/>
    <n v="0"/>
    <n v="10"/>
  </r>
  <r>
    <x v="0"/>
    <x v="0"/>
    <s v="WA"/>
    <x v="4"/>
    <n v="2012"/>
    <n v="2012"/>
    <n v="500277383"/>
    <n v="1"/>
    <x v="0"/>
    <s v="I"/>
    <n v="30"/>
    <n v="30"/>
    <n v="0"/>
    <n v="302"/>
  </r>
  <r>
    <x v="0"/>
    <x v="0"/>
    <s v="WA"/>
    <x v="4"/>
    <n v="2012"/>
    <n v="2012"/>
    <n v="15632592"/>
    <n v="1"/>
    <x v="0"/>
    <s v="I"/>
    <n v="27"/>
    <n v="27"/>
    <n v="0"/>
    <n v="10"/>
  </r>
  <r>
    <x v="0"/>
    <x v="0"/>
    <s v="WA"/>
    <x v="4"/>
    <n v="2012"/>
    <n v="2012"/>
    <n v="18904603"/>
    <n v="1"/>
    <x v="0"/>
    <s v="I"/>
    <n v="0"/>
    <n v="0"/>
    <n v="0"/>
    <n v="9"/>
  </r>
  <r>
    <x v="0"/>
    <x v="1"/>
    <s v="WA"/>
    <x v="4"/>
    <n v="2012"/>
    <n v="2012"/>
    <n v="500073696"/>
    <n v="2"/>
    <x v="1"/>
    <s v="I"/>
    <n v="45"/>
    <n v="22.5"/>
    <n v="0"/>
    <n v="4"/>
  </r>
  <r>
    <x v="0"/>
    <x v="0"/>
    <s v="WA"/>
    <x v="4"/>
    <n v="2012"/>
    <n v="2012"/>
    <n v="18959051"/>
    <n v="1"/>
    <x v="0"/>
    <s v="I"/>
    <n v="1"/>
    <n v="1"/>
    <n v="0"/>
    <n v="15"/>
  </r>
  <r>
    <x v="0"/>
    <x v="0"/>
    <s v="WA"/>
    <x v="4"/>
    <n v="2012"/>
    <n v="2012"/>
    <n v="17797011"/>
    <n v="2"/>
    <x v="0"/>
    <s v="I"/>
    <n v="58"/>
    <n v="29"/>
    <n v="0"/>
    <n v="1280"/>
  </r>
  <r>
    <x v="0"/>
    <x v="1"/>
    <s v="WA"/>
    <x v="4"/>
    <n v="2012"/>
    <n v="2012"/>
    <n v="18703554"/>
    <n v="1"/>
    <x v="1"/>
    <s v="I"/>
    <n v="0"/>
    <n v="0"/>
    <n v="0"/>
    <n v="10"/>
  </r>
  <r>
    <x v="0"/>
    <x v="0"/>
    <s v="WA"/>
    <x v="4"/>
    <n v="2012"/>
    <n v="2012"/>
    <n v="396144007"/>
    <n v="1"/>
    <x v="0"/>
    <s v="I"/>
    <n v="12"/>
    <n v="12"/>
    <n v="0"/>
    <n v="40"/>
  </r>
  <r>
    <x v="0"/>
    <x v="0"/>
    <s v="WA"/>
    <x v="4"/>
    <n v="2012"/>
    <n v="2012"/>
    <n v="18577435"/>
    <n v="1"/>
    <x v="0"/>
    <s v="I"/>
    <n v="0"/>
    <n v="0"/>
    <n v="0"/>
    <n v="2"/>
  </r>
  <r>
    <x v="0"/>
    <x v="0"/>
    <s v="WA"/>
    <x v="4"/>
    <n v="2012"/>
    <n v="2012"/>
    <n v="18578531"/>
    <n v="1"/>
    <x v="0"/>
    <s v="I"/>
    <n v="0"/>
    <n v="0"/>
    <n v="0"/>
    <n v="50"/>
  </r>
  <r>
    <x v="0"/>
    <x v="1"/>
    <s v="WA"/>
    <x v="4"/>
    <n v="2012"/>
    <n v="2012"/>
    <n v="18306313"/>
    <n v="2"/>
    <x v="1"/>
    <s v="I"/>
    <n v="36"/>
    <n v="18"/>
    <n v="0"/>
    <n v="32"/>
  </r>
  <r>
    <x v="0"/>
    <x v="0"/>
    <s v="WA"/>
    <x v="4"/>
    <n v="2012"/>
    <n v="2012"/>
    <n v="18258529"/>
    <n v="1"/>
    <x v="0"/>
    <s v="I"/>
    <n v="1"/>
    <n v="1"/>
    <n v="0"/>
    <n v="10"/>
  </r>
  <r>
    <x v="0"/>
    <x v="0"/>
    <s v="WA"/>
    <x v="4"/>
    <n v="2012"/>
    <n v="2012"/>
    <n v="18101298"/>
    <n v="1"/>
    <x v="0"/>
    <s v="I"/>
    <n v="0"/>
    <n v="0"/>
    <n v="0"/>
    <n v="368"/>
  </r>
  <r>
    <x v="0"/>
    <x v="1"/>
    <s v="WA"/>
    <x v="4"/>
    <n v="2012"/>
    <n v="2012"/>
    <n v="500157645"/>
    <n v="1"/>
    <x v="1"/>
    <s v="I"/>
    <n v="27"/>
    <n v="27"/>
    <n v="0"/>
    <n v="1"/>
  </r>
  <r>
    <x v="0"/>
    <x v="0"/>
    <s v="WA"/>
    <x v="4"/>
    <n v="2012"/>
    <n v="2012"/>
    <n v="17819225"/>
    <n v="3"/>
    <x v="0"/>
    <s v="I"/>
    <n v="64"/>
    <n v="21.333333333333332"/>
    <n v="0"/>
    <n v="400"/>
  </r>
  <r>
    <x v="0"/>
    <x v="1"/>
    <s v="WA"/>
    <x v="4"/>
    <n v="2012"/>
    <n v="2012"/>
    <n v="16767571"/>
    <n v="1"/>
    <x v="1"/>
    <s v="I"/>
    <n v="4"/>
    <n v="4"/>
    <n v="0"/>
    <n v="1"/>
  </r>
  <r>
    <x v="0"/>
    <x v="1"/>
    <s v="WA"/>
    <x v="4"/>
    <n v="2012"/>
    <n v="2012"/>
    <n v="408585711"/>
    <n v="3"/>
    <x v="1"/>
    <s v="I"/>
    <n v="77"/>
    <n v="25.666666666666668"/>
    <n v="0"/>
    <n v="6"/>
  </r>
  <r>
    <x v="0"/>
    <x v="0"/>
    <s v="WA"/>
    <x v="4"/>
    <n v="2012"/>
    <n v="2012"/>
    <n v="15549669"/>
    <n v="1"/>
    <x v="0"/>
    <s v="I"/>
    <n v="27"/>
    <n v="27"/>
    <n v="0"/>
    <n v="45"/>
  </r>
  <r>
    <x v="0"/>
    <x v="1"/>
    <s v="WA"/>
    <x v="4"/>
    <n v="2012"/>
    <n v="2012"/>
    <n v="17101897"/>
    <n v="1"/>
    <x v="1"/>
    <s v="I"/>
    <n v="19"/>
    <n v="19"/>
    <n v="0"/>
    <n v="27"/>
  </r>
  <r>
    <x v="0"/>
    <x v="1"/>
    <s v="WA"/>
    <x v="4"/>
    <n v="2012"/>
    <n v="2012"/>
    <n v="16647959"/>
    <n v="1"/>
    <x v="1"/>
    <s v="I"/>
    <n v="0"/>
    <n v="0"/>
    <n v="0"/>
    <n v="1"/>
  </r>
  <r>
    <x v="0"/>
    <x v="0"/>
    <s v="WA"/>
    <x v="4"/>
    <n v="2012"/>
    <n v="2012"/>
    <n v="421805166"/>
    <n v="1"/>
    <x v="0"/>
    <s v="I"/>
    <n v="15"/>
    <n v="15"/>
    <n v="0"/>
    <n v="218"/>
  </r>
  <r>
    <x v="0"/>
    <x v="0"/>
    <s v="WA"/>
    <x v="4"/>
    <n v="2012"/>
    <n v="2012"/>
    <n v="16419763"/>
    <n v="1"/>
    <x v="0"/>
    <s v="I"/>
    <n v="3"/>
    <n v="3"/>
    <n v="0"/>
    <n v="39"/>
  </r>
  <r>
    <x v="1"/>
    <x v="1"/>
    <s v="WA"/>
    <x v="4"/>
    <n v="2012"/>
    <n v="2012"/>
    <n v="16560183"/>
    <n v="1"/>
    <x v="1"/>
    <s v="I"/>
    <n v="2"/>
    <n v="2"/>
    <n v="0"/>
    <n v="1"/>
  </r>
  <r>
    <x v="0"/>
    <x v="1"/>
    <s v="WA"/>
    <x v="4"/>
    <n v="2012"/>
    <n v="2012"/>
    <n v="500239085"/>
    <n v="1"/>
    <x v="1"/>
    <s v="I"/>
    <n v="11"/>
    <n v="11"/>
    <n v="0"/>
    <n v="1"/>
  </r>
  <r>
    <x v="0"/>
    <x v="0"/>
    <s v="WA"/>
    <x v="4"/>
    <n v="2012"/>
    <n v="2012"/>
    <n v="500144804"/>
    <n v="1"/>
    <x v="0"/>
    <s v="I"/>
    <n v="1"/>
    <n v="1"/>
    <n v="0"/>
    <n v="20"/>
  </r>
  <r>
    <x v="0"/>
    <x v="1"/>
    <s v="WA"/>
    <x v="4"/>
    <n v="2012"/>
    <n v="2012"/>
    <n v="14385866"/>
    <n v="1"/>
    <x v="1"/>
    <s v="I"/>
    <n v="16"/>
    <n v="16"/>
    <n v="0"/>
    <n v="4"/>
  </r>
  <r>
    <x v="0"/>
    <x v="0"/>
    <s v="WA"/>
    <x v="4"/>
    <n v="2012"/>
    <n v="2012"/>
    <n v="19353659"/>
    <n v="1"/>
    <x v="0"/>
    <s v="I"/>
    <n v="27"/>
    <n v="27"/>
    <n v="0"/>
    <n v="1"/>
  </r>
  <r>
    <x v="0"/>
    <x v="0"/>
    <s v="WA"/>
    <x v="4"/>
    <n v="2012"/>
    <n v="2012"/>
    <n v="500030776"/>
    <n v="1"/>
    <x v="0"/>
    <s v="I"/>
    <n v="0"/>
    <n v="0"/>
    <n v="0"/>
    <n v="180"/>
  </r>
  <r>
    <x v="0"/>
    <x v="1"/>
    <s v="WA"/>
    <x v="4"/>
    <n v="2012"/>
    <n v="2012"/>
    <n v="357350427"/>
    <n v="1"/>
    <x v="1"/>
    <s v="I"/>
    <n v="17"/>
    <n v="17"/>
    <n v="0"/>
    <n v="4"/>
  </r>
  <r>
    <x v="0"/>
    <x v="0"/>
    <s v="WA"/>
    <x v="4"/>
    <n v="2012"/>
    <n v="2012"/>
    <n v="19985046"/>
    <n v="1"/>
    <x v="0"/>
    <s v="I"/>
    <n v="15"/>
    <n v="15"/>
    <n v="0"/>
    <n v="1"/>
  </r>
  <r>
    <x v="0"/>
    <x v="0"/>
    <s v="WA"/>
    <x v="4"/>
    <n v="2012"/>
    <n v="2012"/>
    <n v="19847249"/>
    <n v="1"/>
    <x v="0"/>
    <s v="I"/>
    <n v="19"/>
    <n v="19"/>
    <n v="0"/>
    <n v="20"/>
  </r>
  <r>
    <x v="0"/>
    <x v="1"/>
    <s v="WA"/>
    <x v="4"/>
    <n v="2012"/>
    <n v="2012"/>
    <n v="500162930"/>
    <n v="1"/>
    <x v="1"/>
    <s v="I"/>
    <n v="0"/>
    <n v="0"/>
    <n v="0"/>
    <n v="3"/>
  </r>
  <r>
    <x v="0"/>
    <x v="0"/>
    <s v="WA"/>
    <x v="4"/>
    <n v="2012"/>
    <n v="2012"/>
    <n v="19233987"/>
    <n v="1"/>
    <x v="0"/>
    <s v="I"/>
    <n v="9"/>
    <n v="9"/>
    <n v="0"/>
    <n v="190"/>
  </r>
  <r>
    <x v="0"/>
    <x v="0"/>
    <s v="WA"/>
    <x v="4"/>
    <n v="2012"/>
    <n v="2012"/>
    <n v="17996005"/>
    <n v="1"/>
    <x v="0"/>
    <s v="I"/>
    <n v="8"/>
    <n v="8"/>
    <n v="0"/>
    <n v="20"/>
  </r>
  <r>
    <x v="0"/>
    <x v="1"/>
    <s v="WA"/>
    <x v="4"/>
    <n v="2012"/>
    <n v="2012"/>
    <n v="19015542"/>
    <n v="1"/>
    <x v="1"/>
    <s v="I"/>
    <n v="2"/>
    <n v="2"/>
    <n v="0"/>
    <n v="2"/>
  </r>
  <r>
    <x v="0"/>
    <x v="0"/>
    <s v="WA"/>
    <x v="4"/>
    <n v="2012"/>
    <n v="2012"/>
    <n v="18691754"/>
    <n v="1"/>
    <x v="0"/>
    <s v="I"/>
    <n v="0"/>
    <n v="0"/>
    <n v="0"/>
    <n v="4"/>
  </r>
  <r>
    <x v="0"/>
    <x v="1"/>
    <s v="WA"/>
    <x v="4"/>
    <n v="2012"/>
    <n v="2012"/>
    <n v="500254442"/>
    <n v="1"/>
    <x v="1"/>
    <s v="I"/>
    <n v="3"/>
    <n v="3"/>
    <n v="0"/>
    <n v="1"/>
  </r>
  <r>
    <x v="0"/>
    <x v="1"/>
    <s v="WA"/>
    <x v="4"/>
    <n v="2012"/>
    <n v="2012"/>
    <n v="17171136"/>
    <n v="1"/>
    <x v="1"/>
    <s v="I"/>
    <n v="29"/>
    <n v="29"/>
    <n v="0"/>
    <n v="1"/>
  </r>
  <r>
    <x v="0"/>
    <x v="0"/>
    <s v="WA"/>
    <x v="4"/>
    <n v="2012"/>
    <n v="2012"/>
    <n v="344131220"/>
    <n v="1"/>
    <x v="0"/>
    <s v="I"/>
    <n v="22"/>
    <n v="22"/>
    <n v="0"/>
    <n v="173"/>
  </r>
  <r>
    <x v="0"/>
    <x v="1"/>
    <s v="WA"/>
    <x v="4"/>
    <n v="2012"/>
    <n v="2012"/>
    <n v="364608011"/>
    <n v="2"/>
    <x v="1"/>
    <s v="I"/>
    <n v="40"/>
    <n v="20"/>
    <n v="0"/>
    <n v="10"/>
  </r>
  <r>
    <x v="0"/>
    <x v="1"/>
    <s v="WA"/>
    <x v="4"/>
    <n v="2012"/>
    <n v="2012"/>
    <n v="500214871"/>
    <n v="3"/>
    <x v="1"/>
    <s v="I"/>
    <n v="68"/>
    <n v="22.666666666666664"/>
    <n v="0"/>
    <n v="29"/>
  </r>
  <r>
    <x v="0"/>
    <x v="1"/>
    <s v="WA"/>
    <x v="4"/>
    <n v="2012"/>
    <n v="2012"/>
    <n v="15603881"/>
    <n v="1"/>
    <x v="2"/>
    <s v="I"/>
    <n v="2"/>
    <n v="2"/>
    <n v="0"/>
    <n v="9757"/>
  </r>
  <r>
    <x v="0"/>
    <x v="0"/>
    <s v="WA"/>
    <x v="4"/>
    <n v="2012"/>
    <n v="2012"/>
    <n v="18093910"/>
    <n v="1"/>
    <x v="0"/>
    <s v="I"/>
    <n v="19"/>
    <n v="19"/>
    <n v="0"/>
    <n v="10"/>
  </r>
  <r>
    <x v="0"/>
    <x v="0"/>
    <s v="WA"/>
    <x v="4"/>
    <n v="2012"/>
    <n v="2012"/>
    <n v="17991021"/>
    <n v="1"/>
    <x v="0"/>
    <s v="I"/>
    <n v="29"/>
    <n v="29"/>
    <n v="0"/>
    <n v="210"/>
  </r>
  <r>
    <x v="0"/>
    <x v="0"/>
    <s v="WA"/>
    <x v="4"/>
    <n v="2012"/>
    <n v="2012"/>
    <n v="17998063"/>
    <n v="3"/>
    <x v="0"/>
    <s v="I"/>
    <n v="61"/>
    <n v="20.333333333333332"/>
    <n v="0"/>
    <n v="214"/>
  </r>
  <r>
    <x v="0"/>
    <x v="1"/>
    <s v="WA"/>
    <x v="4"/>
    <n v="2012"/>
    <n v="2012"/>
    <n v="15699134"/>
    <n v="3"/>
    <x v="1"/>
    <s v="I"/>
    <n v="78"/>
    <n v="26"/>
    <n v="0"/>
    <n v="51"/>
  </r>
  <r>
    <x v="0"/>
    <x v="0"/>
    <s v="WA"/>
    <x v="4"/>
    <n v="2012"/>
    <n v="2012"/>
    <n v="15700889"/>
    <n v="1"/>
    <x v="0"/>
    <s v="I"/>
    <n v="30"/>
    <n v="30"/>
    <n v="0"/>
    <n v="1080"/>
  </r>
  <r>
    <x v="0"/>
    <x v="0"/>
    <s v="WA"/>
    <x v="4"/>
    <n v="2012"/>
    <n v="2012"/>
    <n v="395452837"/>
    <n v="1"/>
    <x v="0"/>
    <s v="I"/>
    <n v="0"/>
    <n v="0"/>
    <n v="0"/>
    <n v="10"/>
  </r>
  <r>
    <x v="0"/>
    <x v="0"/>
    <s v="WA"/>
    <x v="4"/>
    <n v="2012"/>
    <n v="2012"/>
    <n v="17703596"/>
    <n v="1"/>
    <x v="0"/>
    <s v="I"/>
    <n v="11"/>
    <n v="11"/>
    <n v="0"/>
    <n v="14"/>
  </r>
  <r>
    <x v="0"/>
    <x v="0"/>
    <s v="WA"/>
    <x v="4"/>
    <n v="2012"/>
    <n v="2012"/>
    <n v="500269477"/>
    <n v="1"/>
    <x v="0"/>
    <s v="I"/>
    <n v="0"/>
    <n v="0"/>
    <n v="0"/>
    <n v="38"/>
  </r>
  <r>
    <x v="0"/>
    <x v="0"/>
    <s v="WA"/>
    <x v="4"/>
    <n v="2012"/>
    <n v="2012"/>
    <n v="500254746"/>
    <n v="1"/>
    <x v="0"/>
    <s v="I"/>
    <n v="13"/>
    <n v="13"/>
    <n v="0"/>
    <n v="114"/>
  </r>
  <r>
    <x v="0"/>
    <x v="0"/>
    <s v="WA"/>
    <x v="4"/>
    <n v="2012"/>
    <n v="2012"/>
    <n v="15476567"/>
    <n v="1"/>
    <x v="0"/>
    <s v="I"/>
    <n v="0"/>
    <n v="0"/>
    <n v="0"/>
    <n v="2"/>
  </r>
  <r>
    <x v="0"/>
    <x v="0"/>
    <s v="WA"/>
    <x v="4"/>
    <n v="2012"/>
    <n v="2012"/>
    <n v="16203508"/>
    <n v="3"/>
    <x v="0"/>
    <s v="I"/>
    <n v="98"/>
    <n v="32.666666666666664"/>
    <n v="0"/>
    <n v="140"/>
  </r>
  <r>
    <x v="0"/>
    <x v="0"/>
    <s v="WA"/>
    <x v="4"/>
    <n v="2012"/>
    <n v="2012"/>
    <n v="19324528"/>
    <n v="1"/>
    <x v="0"/>
    <s v="I"/>
    <n v="24"/>
    <n v="24"/>
    <n v="0"/>
    <n v="170"/>
  </r>
  <r>
    <x v="0"/>
    <x v="1"/>
    <s v="WA"/>
    <x v="4"/>
    <n v="2012"/>
    <n v="2012"/>
    <n v="446354998"/>
    <n v="1"/>
    <x v="1"/>
    <s v="I"/>
    <n v="25"/>
    <n v="25"/>
    <n v="0"/>
    <n v="5"/>
  </r>
  <r>
    <x v="0"/>
    <x v="0"/>
    <s v="WA"/>
    <x v="4"/>
    <n v="2012"/>
    <n v="2012"/>
    <n v="15103943"/>
    <n v="1"/>
    <x v="0"/>
    <s v="I"/>
    <n v="0"/>
    <n v="0"/>
    <n v="0"/>
    <n v="220"/>
  </r>
  <r>
    <x v="0"/>
    <x v="1"/>
    <s v="WA"/>
    <x v="4"/>
    <n v="2012"/>
    <n v="2012"/>
    <n v="14637924"/>
    <n v="3"/>
    <x v="1"/>
    <s v="I"/>
    <n v="68"/>
    <n v="22.666666666666664"/>
    <n v="0"/>
    <n v="12"/>
  </r>
  <r>
    <x v="0"/>
    <x v="0"/>
    <s v="WA"/>
    <x v="4"/>
    <n v="2012"/>
    <n v="2012"/>
    <n v="14878653"/>
    <n v="1"/>
    <x v="0"/>
    <s v="I"/>
    <n v="11"/>
    <n v="11"/>
    <n v="0"/>
    <n v="498"/>
  </r>
  <r>
    <x v="0"/>
    <x v="0"/>
    <s v="WA"/>
    <x v="4"/>
    <n v="2012"/>
    <n v="2012"/>
    <n v="14898701"/>
    <n v="1"/>
    <x v="0"/>
    <s v="I"/>
    <n v="25"/>
    <n v="25"/>
    <n v="0"/>
    <n v="50"/>
  </r>
  <r>
    <x v="0"/>
    <x v="0"/>
    <s v="WA"/>
    <x v="4"/>
    <n v="2012"/>
    <n v="2012"/>
    <n v="16440648"/>
    <n v="4"/>
    <x v="0"/>
    <s v="I"/>
    <n v="118"/>
    <n v="29.5"/>
    <n v="0"/>
    <n v="530"/>
  </r>
  <r>
    <x v="0"/>
    <x v="0"/>
    <s v="WA"/>
    <x v="4"/>
    <n v="2012"/>
    <n v="2012"/>
    <n v="18216768"/>
    <n v="1"/>
    <x v="0"/>
    <s v="I"/>
    <n v="12"/>
    <n v="12"/>
    <n v="0"/>
    <n v="82"/>
  </r>
  <r>
    <x v="0"/>
    <x v="1"/>
    <s v="WA"/>
    <x v="4"/>
    <n v="2012"/>
    <n v="2012"/>
    <n v="18856311"/>
    <n v="1"/>
    <x v="1"/>
    <s v="I"/>
    <n v="3"/>
    <n v="3"/>
    <n v="0"/>
    <n v="2"/>
  </r>
  <r>
    <x v="0"/>
    <x v="0"/>
    <s v="WA"/>
    <x v="4"/>
    <n v="2012"/>
    <n v="2012"/>
    <n v="19661321"/>
    <n v="2"/>
    <x v="0"/>
    <s v="I"/>
    <n v="58"/>
    <n v="29"/>
    <n v="0"/>
    <n v="320"/>
  </r>
  <r>
    <x v="0"/>
    <x v="1"/>
    <s v="WA"/>
    <x v="4"/>
    <n v="2012"/>
    <n v="2012"/>
    <n v="17441190"/>
    <n v="1"/>
    <x v="1"/>
    <s v="I"/>
    <n v="32"/>
    <n v="32"/>
    <n v="0"/>
    <n v="1"/>
  </r>
  <r>
    <x v="0"/>
    <x v="0"/>
    <s v="WA"/>
    <x v="4"/>
    <n v="2012"/>
    <n v="2012"/>
    <n v="446354756"/>
    <n v="1"/>
    <x v="0"/>
    <s v="I"/>
    <n v="22"/>
    <n v="22"/>
    <n v="0"/>
    <n v="149"/>
  </r>
  <r>
    <x v="0"/>
    <x v="0"/>
    <s v="WA"/>
    <x v="4"/>
    <n v="2012"/>
    <n v="2012"/>
    <n v="18609330"/>
    <n v="1"/>
    <x v="0"/>
    <s v="I"/>
    <n v="0"/>
    <n v="0"/>
    <n v="0"/>
    <n v="30"/>
  </r>
  <r>
    <x v="0"/>
    <x v="0"/>
    <s v="WA"/>
    <x v="4"/>
    <n v="2012"/>
    <n v="2012"/>
    <n v="500001480"/>
    <n v="1"/>
    <x v="0"/>
    <s v="I"/>
    <n v="31"/>
    <n v="31"/>
    <n v="0"/>
    <n v="9"/>
  </r>
  <r>
    <x v="0"/>
    <x v="0"/>
    <s v="WA"/>
    <x v="4"/>
    <n v="2012"/>
    <n v="2012"/>
    <n v="500225788"/>
    <n v="3"/>
    <x v="0"/>
    <s v="I"/>
    <n v="74"/>
    <n v="24.666666666666664"/>
    <n v="0"/>
    <n v="343"/>
  </r>
  <r>
    <x v="0"/>
    <x v="0"/>
    <s v="WA"/>
    <x v="4"/>
    <n v="2012"/>
    <n v="2012"/>
    <n v="17500356"/>
    <n v="1"/>
    <x v="0"/>
    <s v="I"/>
    <n v="0"/>
    <n v="0"/>
    <n v="0"/>
    <n v="3"/>
  </r>
  <r>
    <x v="0"/>
    <x v="0"/>
    <s v="WA"/>
    <x v="4"/>
    <n v="2012"/>
    <n v="2012"/>
    <n v="16926676"/>
    <n v="1"/>
    <x v="0"/>
    <s v="I"/>
    <n v="13"/>
    <n v="13"/>
    <n v="0"/>
    <n v="230"/>
  </r>
  <r>
    <x v="0"/>
    <x v="0"/>
    <s v="WA"/>
    <x v="4"/>
    <n v="2012"/>
    <n v="2012"/>
    <n v="17152787"/>
    <n v="2"/>
    <x v="0"/>
    <s v="I"/>
    <n v="37"/>
    <n v="18.5"/>
    <n v="0"/>
    <n v="90"/>
  </r>
  <r>
    <x v="0"/>
    <x v="0"/>
    <s v="WA"/>
    <x v="4"/>
    <n v="2012"/>
    <n v="2012"/>
    <n v="16582840"/>
    <n v="1"/>
    <x v="0"/>
    <s v="I"/>
    <n v="20"/>
    <n v="20"/>
    <n v="0"/>
    <n v="222"/>
  </r>
  <r>
    <x v="0"/>
    <x v="1"/>
    <s v="WA"/>
    <x v="4"/>
    <n v="2012"/>
    <n v="2012"/>
    <n v="15369511"/>
    <n v="3"/>
    <x v="1"/>
    <s v="I"/>
    <n v="91"/>
    <n v="30.333333333333332"/>
    <n v="0"/>
    <n v="20"/>
  </r>
  <r>
    <x v="0"/>
    <x v="1"/>
    <s v="WA"/>
    <x v="4"/>
    <n v="2012"/>
    <n v="2012"/>
    <n v="500208284"/>
    <n v="2"/>
    <x v="1"/>
    <s v="I"/>
    <n v="49"/>
    <n v="24.5"/>
    <n v="0"/>
    <n v="10"/>
  </r>
  <r>
    <x v="0"/>
    <x v="1"/>
    <s v="WA"/>
    <x v="4"/>
    <n v="2012"/>
    <n v="2012"/>
    <n v="412387316"/>
    <n v="1"/>
    <x v="1"/>
    <s v="I"/>
    <n v="0"/>
    <n v="0"/>
    <n v="0"/>
    <n v="5"/>
  </r>
  <r>
    <x v="0"/>
    <x v="0"/>
    <s v="WA"/>
    <x v="4"/>
    <n v="2012"/>
    <n v="2012"/>
    <n v="426297716"/>
    <n v="2"/>
    <x v="0"/>
    <s v="I"/>
    <n v="63"/>
    <n v="31.5"/>
    <n v="0"/>
    <n v="28"/>
  </r>
  <r>
    <x v="0"/>
    <x v="0"/>
    <s v="WA"/>
    <x v="4"/>
    <n v="2012"/>
    <n v="2012"/>
    <n v="14422985"/>
    <n v="2"/>
    <x v="0"/>
    <s v="I"/>
    <n v="52"/>
    <n v="26"/>
    <n v="0"/>
    <n v="970"/>
  </r>
  <r>
    <x v="0"/>
    <x v="0"/>
    <s v="WA"/>
    <x v="4"/>
    <n v="2012"/>
    <n v="2012"/>
    <n v="14128379"/>
    <n v="2"/>
    <x v="0"/>
    <s v="I"/>
    <n v="61"/>
    <n v="30.5"/>
    <n v="0"/>
    <n v="260"/>
  </r>
  <r>
    <x v="0"/>
    <x v="0"/>
    <s v="WA"/>
    <x v="4"/>
    <n v="2012"/>
    <n v="2012"/>
    <n v="19766568"/>
    <n v="1"/>
    <x v="0"/>
    <s v="I"/>
    <n v="32"/>
    <n v="32"/>
    <n v="0"/>
    <n v="11"/>
  </r>
  <r>
    <x v="0"/>
    <x v="0"/>
    <s v="WA"/>
    <x v="4"/>
    <n v="2012"/>
    <n v="2012"/>
    <n v="500150926"/>
    <n v="1"/>
    <x v="0"/>
    <s v="I"/>
    <n v="0"/>
    <n v="0"/>
    <n v="0"/>
    <n v="55"/>
  </r>
  <r>
    <x v="0"/>
    <x v="0"/>
    <s v="WA"/>
    <x v="4"/>
    <n v="2012"/>
    <n v="2012"/>
    <n v="17411745"/>
    <n v="1"/>
    <x v="0"/>
    <s v="I"/>
    <n v="31"/>
    <n v="31"/>
    <n v="0"/>
    <n v="454"/>
  </r>
  <r>
    <x v="0"/>
    <x v="1"/>
    <s v="WA"/>
    <x v="4"/>
    <n v="2012"/>
    <n v="2012"/>
    <n v="402019216"/>
    <n v="1"/>
    <x v="1"/>
    <s v="I"/>
    <n v="16"/>
    <n v="16"/>
    <n v="0"/>
    <n v="6"/>
  </r>
  <r>
    <x v="0"/>
    <x v="0"/>
    <s v="WA"/>
    <x v="4"/>
    <n v="2012"/>
    <n v="2012"/>
    <n v="500037398"/>
    <n v="1"/>
    <x v="0"/>
    <s v="I"/>
    <n v="24"/>
    <n v="24"/>
    <n v="0"/>
    <n v="66"/>
  </r>
  <r>
    <x v="0"/>
    <x v="0"/>
    <s v="WA"/>
    <x v="4"/>
    <n v="2012"/>
    <n v="2012"/>
    <n v="19989332"/>
    <n v="2"/>
    <x v="0"/>
    <s v="I"/>
    <n v="42"/>
    <n v="21"/>
    <n v="0"/>
    <n v="47"/>
  </r>
  <r>
    <x v="0"/>
    <x v="1"/>
    <s v="WA"/>
    <x v="4"/>
    <n v="2012"/>
    <n v="2012"/>
    <n v="17948206"/>
    <n v="3"/>
    <x v="1"/>
    <s v="I"/>
    <n v="87"/>
    <n v="29"/>
    <n v="0"/>
    <n v="19"/>
  </r>
  <r>
    <x v="1"/>
    <x v="1"/>
    <s v="WA"/>
    <x v="4"/>
    <n v="2012"/>
    <n v="2012"/>
    <n v="17403847"/>
    <n v="1"/>
    <x v="1"/>
    <s v="I"/>
    <n v="33"/>
    <n v="33"/>
    <n v="0"/>
    <n v="2"/>
  </r>
  <r>
    <x v="0"/>
    <x v="0"/>
    <s v="WA"/>
    <x v="4"/>
    <n v="2012"/>
    <n v="2012"/>
    <n v="17912603"/>
    <n v="1"/>
    <x v="0"/>
    <s v="I"/>
    <n v="14"/>
    <n v="14"/>
    <n v="0"/>
    <n v="1"/>
  </r>
  <r>
    <x v="0"/>
    <x v="1"/>
    <s v="WA"/>
    <x v="4"/>
    <n v="2012"/>
    <n v="2012"/>
    <n v="500262121"/>
    <n v="2"/>
    <x v="1"/>
    <s v="I"/>
    <n v="63"/>
    <n v="31.5"/>
    <n v="0"/>
    <n v="2"/>
  </r>
  <r>
    <x v="0"/>
    <x v="0"/>
    <s v="WA"/>
    <x v="4"/>
    <n v="2012"/>
    <n v="2012"/>
    <n v="18715268"/>
    <n v="1"/>
    <x v="0"/>
    <s v="I"/>
    <n v="0"/>
    <n v="0"/>
    <n v="0"/>
    <n v="20"/>
  </r>
  <r>
    <x v="0"/>
    <x v="0"/>
    <s v="WA"/>
    <x v="4"/>
    <n v="2012"/>
    <n v="2012"/>
    <n v="14862088"/>
    <n v="1"/>
    <x v="0"/>
    <s v="I"/>
    <n v="1"/>
    <n v="1"/>
    <n v="0"/>
    <n v="790"/>
  </r>
  <r>
    <x v="0"/>
    <x v="1"/>
    <s v="WA"/>
    <x v="4"/>
    <n v="2012"/>
    <n v="2012"/>
    <n v="14879173"/>
    <n v="1"/>
    <x v="2"/>
    <s v="I"/>
    <n v="1"/>
    <n v="1"/>
    <n v="0"/>
    <n v="9562"/>
  </r>
  <r>
    <x v="0"/>
    <x v="0"/>
    <s v="WA"/>
    <x v="4"/>
    <n v="2012"/>
    <n v="2012"/>
    <n v="16926676"/>
    <n v="1"/>
    <x v="0"/>
    <s v="I"/>
    <n v="23"/>
    <n v="23"/>
    <n v="0"/>
    <n v="390"/>
  </r>
  <r>
    <x v="0"/>
    <x v="1"/>
    <s v="WA"/>
    <x v="4"/>
    <n v="2012"/>
    <n v="2012"/>
    <n v="500080506"/>
    <n v="2"/>
    <x v="1"/>
    <s v="I"/>
    <n v="43"/>
    <n v="21.5"/>
    <n v="0"/>
    <n v="23"/>
  </r>
  <r>
    <x v="0"/>
    <x v="0"/>
    <s v="WA"/>
    <x v="4"/>
    <n v="2012"/>
    <n v="2012"/>
    <n v="15145316"/>
    <n v="1"/>
    <x v="0"/>
    <s v="I"/>
    <n v="33"/>
    <n v="33"/>
    <n v="0"/>
    <n v="130"/>
  </r>
  <r>
    <x v="0"/>
    <x v="1"/>
    <s v="WA"/>
    <x v="4"/>
    <n v="2012"/>
    <n v="2012"/>
    <n v="15973457"/>
    <n v="1"/>
    <x v="1"/>
    <s v="I"/>
    <n v="30"/>
    <n v="30"/>
    <n v="0"/>
    <n v="7"/>
  </r>
  <r>
    <x v="0"/>
    <x v="0"/>
    <s v="WA"/>
    <x v="4"/>
    <n v="2012"/>
    <n v="2012"/>
    <n v="15481925"/>
    <n v="2"/>
    <x v="0"/>
    <s v="I"/>
    <n v="61"/>
    <n v="30.5"/>
    <n v="0"/>
    <n v="279"/>
  </r>
  <r>
    <x v="0"/>
    <x v="1"/>
    <s v="WA"/>
    <x v="4"/>
    <n v="2012"/>
    <n v="2012"/>
    <n v="15702027"/>
    <n v="2"/>
    <x v="1"/>
    <s v="I"/>
    <n v="59"/>
    <n v="29.5"/>
    <n v="0"/>
    <n v="28"/>
  </r>
  <r>
    <x v="0"/>
    <x v="1"/>
    <s v="WA"/>
    <x v="4"/>
    <n v="2012"/>
    <n v="2012"/>
    <n v="500079999"/>
    <n v="1"/>
    <x v="1"/>
    <s v="I"/>
    <n v="33"/>
    <n v="33"/>
    <n v="0"/>
    <n v="75"/>
  </r>
  <r>
    <x v="0"/>
    <x v="1"/>
    <s v="WA"/>
    <x v="4"/>
    <n v="2012"/>
    <n v="2012"/>
    <n v="425692925"/>
    <n v="1"/>
    <x v="1"/>
    <s v="I"/>
    <n v="12"/>
    <n v="12"/>
    <n v="0"/>
    <n v="61"/>
  </r>
  <r>
    <x v="0"/>
    <x v="0"/>
    <s v="WA"/>
    <x v="4"/>
    <n v="2012"/>
    <n v="2012"/>
    <n v="15145644"/>
    <n v="2"/>
    <x v="0"/>
    <s v="I"/>
    <n v="33"/>
    <n v="16.5"/>
    <n v="0"/>
    <n v="200"/>
  </r>
  <r>
    <x v="0"/>
    <x v="0"/>
    <s v="WA"/>
    <x v="4"/>
    <n v="2012"/>
    <n v="2013"/>
    <n v="14135275"/>
    <n v="2"/>
    <x v="0"/>
    <s v="I"/>
    <n v="53"/>
    <n v="26.5"/>
    <n v="0"/>
    <n v="343"/>
  </r>
  <r>
    <x v="0"/>
    <x v="1"/>
    <s v="WA"/>
    <x v="4"/>
    <n v="2012"/>
    <n v="2012"/>
    <n v="15595463"/>
    <n v="1"/>
    <x v="1"/>
    <s v="I"/>
    <n v="31"/>
    <n v="31"/>
    <n v="0"/>
    <n v="1"/>
  </r>
  <r>
    <x v="0"/>
    <x v="0"/>
    <s v="WA"/>
    <x v="4"/>
    <n v="2012"/>
    <n v="2012"/>
    <n v="19972720"/>
    <n v="1"/>
    <x v="0"/>
    <s v="I"/>
    <n v="27"/>
    <n v="27"/>
    <n v="0"/>
    <n v="10"/>
  </r>
  <r>
    <x v="0"/>
    <x v="0"/>
    <s v="WA"/>
    <x v="4"/>
    <n v="2012"/>
    <n v="2012"/>
    <n v="500122359"/>
    <n v="1"/>
    <x v="0"/>
    <s v="I"/>
    <n v="33"/>
    <n v="33"/>
    <n v="0"/>
    <n v="355"/>
  </r>
  <r>
    <x v="0"/>
    <x v="0"/>
    <s v="WA"/>
    <x v="4"/>
    <n v="2012"/>
    <n v="2012"/>
    <n v="17621183"/>
    <n v="2"/>
    <x v="0"/>
    <s v="I"/>
    <n v="54"/>
    <n v="27"/>
    <n v="0"/>
    <n v="94"/>
  </r>
  <r>
    <x v="0"/>
    <x v="0"/>
    <s v="WA"/>
    <x v="4"/>
    <n v="2012"/>
    <n v="2012"/>
    <n v="14451589"/>
    <n v="1"/>
    <x v="0"/>
    <s v="I"/>
    <n v="0"/>
    <n v="0"/>
    <n v="0"/>
    <n v="10"/>
  </r>
  <r>
    <x v="0"/>
    <x v="0"/>
    <s v="WA"/>
    <x v="4"/>
    <n v="2012"/>
    <n v="2012"/>
    <n v="19720031"/>
    <n v="1"/>
    <x v="0"/>
    <s v="I"/>
    <n v="26"/>
    <n v="26"/>
    <n v="0"/>
    <n v="100"/>
  </r>
  <r>
    <x v="0"/>
    <x v="0"/>
    <s v="WA"/>
    <x v="4"/>
    <n v="2012"/>
    <n v="2012"/>
    <n v="17029639"/>
    <n v="1"/>
    <x v="0"/>
    <s v="I"/>
    <n v="32"/>
    <n v="32"/>
    <n v="0"/>
    <n v="69"/>
  </r>
  <r>
    <x v="1"/>
    <x v="1"/>
    <s v="WA"/>
    <x v="4"/>
    <n v="2012"/>
    <n v="2012"/>
    <n v="19898960"/>
    <n v="1"/>
    <x v="1"/>
    <s v="I"/>
    <n v="32"/>
    <n v="32"/>
    <n v="0"/>
    <n v="146"/>
  </r>
  <r>
    <x v="1"/>
    <x v="0"/>
    <s v="WA"/>
    <x v="4"/>
    <n v="2012"/>
    <n v="2012"/>
    <n v="500255702"/>
    <n v="1"/>
    <x v="0"/>
    <s v="I"/>
    <n v="33"/>
    <n v="33"/>
    <n v="0"/>
    <n v="7"/>
  </r>
  <r>
    <x v="0"/>
    <x v="0"/>
    <s v="WA"/>
    <x v="4"/>
    <n v="2012"/>
    <n v="2013"/>
    <n v="19414860"/>
    <n v="2"/>
    <x v="0"/>
    <s v="I"/>
    <n v="37"/>
    <n v="18.5"/>
    <n v="0"/>
    <n v="125"/>
  </r>
  <r>
    <x v="0"/>
    <x v="0"/>
    <s v="WA"/>
    <x v="4"/>
    <n v="2012"/>
    <n v="2012"/>
    <n v="18911735"/>
    <n v="1"/>
    <x v="0"/>
    <s v="I"/>
    <n v="0"/>
    <n v="0"/>
    <n v="0"/>
    <n v="2"/>
  </r>
  <r>
    <x v="0"/>
    <x v="1"/>
    <s v="WA"/>
    <x v="4"/>
    <n v="2012"/>
    <n v="2013"/>
    <n v="19706323"/>
    <n v="2"/>
    <x v="1"/>
    <s v="I"/>
    <n v="49"/>
    <n v="24.5"/>
    <n v="0"/>
    <n v="350"/>
  </r>
  <r>
    <x v="0"/>
    <x v="1"/>
    <s v="WA"/>
    <x v="4"/>
    <n v="2012"/>
    <n v="2012"/>
    <n v="19045488"/>
    <n v="1"/>
    <x v="1"/>
    <s v="I"/>
    <n v="0"/>
    <n v="0"/>
    <n v="0"/>
    <n v="3"/>
  </r>
  <r>
    <x v="0"/>
    <x v="1"/>
    <s v="WA"/>
    <x v="4"/>
    <n v="2012"/>
    <n v="2012"/>
    <n v="18102493"/>
    <n v="1"/>
    <x v="1"/>
    <s v="I"/>
    <n v="6"/>
    <n v="6"/>
    <n v="0"/>
    <n v="1"/>
  </r>
  <r>
    <x v="0"/>
    <x v="0"/>
    <s v="WA"/>
    <x v="4"/>
    <n v="2012"/>
    <n v="2012"/>
    <n v="426643257"/>
    <n v="1"/>
    <x v="0"/>
    <s v="I"/>
    <n v="1"/>
    <n v="1"/>
    <n v="0"/>
    <n v="249"/>
  </r>
  <r>
    <x v="0"/>
    <x v="0"/>
    <s v="WA"/>
    <x v="4"/>
    <n v="2012"/>
    <n v="2012"/>
    <n v="500057158"/>
    <n v="1"/>
    <x v="0"/>
    <s v="I"/>
    <n v="2"/>
    <n v="2"/>
    <n v="0"/>
    <n v="31"/>
  </r>
  <r>
    <x v="0"/>
    <x v="0"/>
    <s v="WA"/>
    <x v="4"/>
    <n v="2012"/>
    <n v="2012"/>
    <n v="500096811"/>
    <n v="1"/>
    <x v="0"/>
    <s v="I"/>
    <n v="18"/>
    <n v="18"/>
    <n v="0"/>
    <n v="90"/>
  </r>
  <r>
    <x v="0"/>
    <x v="1"/>
    <s v="WA"/>
    <x v="4"/>
    <n v="2012"/>
    <n v="2012"/>
    <n v="500122327"/>
    <n v="1"/>
    <x v="1"/>
    <s v="I"/>
    <n v="21"/>
    <n v="21"/>
    <n v="0"/>
    <n v="100"/>
  </r>
  <r>
    <x v="0"/>
    <x v="1"/>
    <s v="WA"/>
    <x v="4"/>
    <n v="2012"/>
    <n v="2012"/>
    <n v="385257609"/>
    <n v="1"/>
    <x v="1"/>
    <s v="I"/>
    <n v="6"/>
    <n v="6"/>
    <n v="0"/>
    <n v="49"/>
  </r>
  <r>
    <x v="0"/>
    <x v="0"/>
    <s v="WA"/>
    <x v="4"/>
    <n v="2012"/>
    <n v="2012"/>
    <n v="16016094"/>
    <n v="1"/>
    <x v="0"/>
    <s v="I"/>
    <n v="24"/>
    <n v="24"/>
    <n v="0"/>
    <n v="50"/>
  </r>
  <r>
    <x v="0"/>
    <x v="1"/>
    <s v="WA"/>
    <x v="4"/>
    <n v="2012"/>
    <n v="2012"/>
    <n v="16346928"/>
    <n v="1"/>
    <x v="1"/>
    <s v="I"/>
    <n v="11"/>
    <n v="11"/>
    <n v="0"/>
    <n v="67"/>
  </r>
  <r>
    <x v="0"/>
    <x v="1"/>
    <s v="WA"/>
    <x v="4"/>
    <n v="2012"/>
    <n v="2012"/>
    <n v="500045879"/>
    <n v="1"/>
    <x v="1"/>
    <s v="I"/>
    <n v="34"/>
    <n v="34"/>
    <n v="0"/>
    <n v="1"/>
  </r>
  <r>
    <x v="0"/>
    <x v="0"/>
    <s v="WA"/>
    <x v="4"/>
    <n v="2012"/>
    <n v="2012"/>
    <n v="15942755"/>
    <n v="1"/>
    <x v="0"/>
    <s v="I"/>
    <n v="23"/>
    <n v="23"/>
    <n v="0"/>
    <n v="10"/>
  </r>
  <r>
    <x v="0"/>
    <x v="0"/>
    <s v="WA"/>
    <x v="4"/>
    <n v="2012"/>
    <n v="2012"/>
    <n v="500223295"/>
    <n v="1"/>
    <x v="0"/>
    <s v="I"/>
    <n v="14"/>
    <n v="14"/>
    <n v="0"/>
    <n v="37"/>
  </r>
  <r>
    <x v="0"/>
    <x v="0"/>
    <s v="WA"/>
    <x v="4"/>
    <n v="2012"/>
    <n v="2012"/>
    <n v="14895349"/>
    <n v="1"/>
    <x v="0"/>
    <s v="I"/>
    <n v="2"/>
    <n v="2"/>
    <n v="0"/>
    <n v="10"/>
  </r>
  <r>
    <x v="0"/>
    <x v="0"/>
    <s v="WA"/>
    <x v="4"/>
    <n v="2012"/>
    <n v="2012"/>
    <n v="15608377"/>
    <n v="1"/>
    <x v="0"/>
    <s v="I"/>
    <n v="13"/>
    <n v="13"/>
    <n v="0"/>
    <n v="505"/>
  </r>
  <r>
    <x v="0"/>
    <x v="0"/>
    <s v="WA"/>
    <x v="4"/>
    <n v="2012"/>
    <n v="2012"/>
    <n v="14957160"/>
    <n v="1"/>
    <x v="0"/>
    <s v="I"/>
    <n v="0"/>
    <n v="0"/>
    <n v="0"/>
    <n v="18"/>
  </r>
  <r>
    <x v="0"/>
    <x v="0"/>
    <s v="WA"/>
    <x v="4"/>
    <n v="2012"/>
    <n v="2012"/>
    <n v="15674824"/>
    <n v="1"/>
    <x v="0"/>
    <s v="I"/>
    <n v="17"/>
    <n v="17"/>
    <n v="0"/>
    <n v="1840"/>
  </r>
  <r>
    <x v="0"/>
    <x v="0"/>
    <s v="WA"/>
    <x v="4"/>
    <n v="2012"/>
    <n v="2012"/>
    <n v="500217102"/>
    <n v="1"/>
    <x v="0"/>
    <s v="I"/>
    <n v="1"/>
    <n v="1"/>
    <n v="0"/>
    <n v="49"/>
  </r>
  <r>
    <x v="0"/>
    <x v="0"/>
    <s v="WA"/>
    <x v="4"/>
    <n v="2012"/>
    <n v="2012"/>
    <n v="500219935"/>
    <n v="1"/>
    <x v="0"/>
    <s v="I"/>
    <n v="31"/>
    <n v="31"/>
    <n v="0"/>
    <n v="1516"/>
  </r>
  <r>
    <x v="0"/>
    <x v="0"/>
    <s v="WA"/>
    <x v="4"/>
    <n v="2012"/>
    <n v="2012"/>
    <n v="14387803"/>
    <n v="1"/>
    <x v="0"/>
    <s v="I"/>
    <n v="1"/>
    <n v="1"/>
    <n v="0"/>
    <n v="37"/>
  </r>
  <r>
    <x v="0"/>
    <x v="0"/>
    <s v="WA"/>
    <x v="4"/>
    <n v="2012"/>
    <n v="2012"/>
    <n v="18990027"/>
    <n v="1"/>
    <x v="0"/>
    <s v="I"/>
    <n v="18"/>
    <n v="18"/>
    <n v="0"/>
    <n v="380"/>
  </r>
  <r>
    <x v="0"/>
    <x v="0"/>
    <s v="WA"/>
    <x v="5"/>
    <n v="2013"/>
    <n v="2013"/>
    <n v="15811331"/>
    <n v="1"/>
    <x v="0"/>
    <s v="I"/>
    <n v="9"/>
    <n v="9"/>
    <n v="0"/>
    <n v="255"/>
  </r>
  <r>
    <x v="0"/>
    <x v="0"/>
    <s v="WA"/>
    <x v="4"/>
    <n v="2013"/>
    <n v="2013"/>
    <n v="500175632"/>
    <n v="1"/>
    <x v="0"/>
    <s v="I"/>
    <n v="2"/>
    <n v="2"/>
    <n v="0"/>
    <n v="61"/>
  </r>
  <r>
    <x v="0"/>
    <x v="0"/>
    <s v="WA"/>
    <x v="5"/>
    <n v="2013"/>
    <n v="2013"/>
    <n v="18222546"/>
    <n v="1"/>
    <x v="0"/>
    <s v="I"/>
    <n v="1"/>
    <n v="1"/>
    <n v="0"/>
    <n v="48"/>
  </r>
  <r>
    <x v="1"/>
    <x v="0"/>
    <s v="WA"/>
    <x v="5"/>
    <n v="2013"/>
    <n v="2013"/>
    <n v="18695725"/>
    <n v="4"/>
    <x v="0"/>
    <s v="I"/>
    <n v="117"/>
    <n v="29.25"/>
    <n v="0"/>
    <n v="1324"/>
  </r>
  <r>
    <x v="1"/>
    <x v="0"/>
    <s v="WA"/>
    <x v="5"/>
    <n v="2013"/>
    <n v="2013"/>
    <n v="500097547"/>
    <n v="2"/>
    <x v="0"/>
    <s v="I"/>
    <n v="62"/>
    <n v="31"/>
    <n v="0"/>
    <n v="141"/>
  </r>
  <r>
    <x v="0"/>
    <x v="0"/>
    <s v="WA"/>
    <x v="4"/>
    <n v="2013"/>
    <n v="2013"/>
    <n v="500196528"/>
    <n v="1"/>
    <x v="0"/>
    <s v="I"/>
    <n v="6"/>
    <n v="6"/>
    <n v="0"/>
    <n v="18"/>
  </r>
  <r>
    <x v="0"/>
    <x v="0"/>
    <s v="WA"/>
    <x v="4"/>
    <n v="2013"/>
    <n v="2013"/>
    <n v="19990906"/>
    <n v="1"/>
    <x v="0"/>
    <s v="I"/>
    <n v="21"/>
    <n v="21"/>
    <n v="0"/>
    <n v="151"/>
  </r>
  <r>
    <x v="0"/>
    <x v="0"/>
    <s v="WA"/>
    <x v="5"/>
    <n v="2013"/>
    <n v="2013"/>
    <n v="17414369"/>
    <n v="1"/>
    <x v="0"/>
    <s v="I"/>
    <n v="0"/>
    <n v="0"/>
    <n v="0"/>
    <n v="30"/>
  </r>
  <r>
    <x v="0"/>
    <x v="1"/>
    <s v="WA"/>
    <x v="5"/>
    <n v="2013"/>
    <n v="2013"/>
    <n v="399772822"/>
    <n v="2"/>
    <x v="1"/>
    <s v="I"/>
    <n v="45"/>
    <n v="22.5"/>
    <n v="0"/>
    <n v="226"/>
  </r>
  <r>
    <x v="0"/>
    <x v="0"/>
    <s v="WA"/>
    <x v="5"/>
    <n v="2013"/>
    <n v="2013"/>
    <n v="500021552"/>
    <n v="1"/>
    <x v="0"/>
    <s v="I"/>
    <n v="31"/>
    <n v="31"/>
    <n v="0"/>
    <n v="741"/>
  </r>
  <r>
    <x v="1"/>
    <x v="0"/>
    <s v="WA"/>
    <x v="5"/>
    <n v="2013"/>
    <n v="2013"/>
    <n v="500244151"/>
    <n v="3"/>
    <x v="0"/>
    <s v="I"/>
    <n v="92"/>
    <n v="30.666666666666668"/>
    <n v="0"/>
    <n v="13"/>
  </r>
  <r>
    <x v="0"/>
    <x v="0"/>
    <s v="WA"/>
    <x v="5"/>
    <n v="2013"/>
    <n v="2013"/>
    <n v="379036808"/>
    <n v="1"/>
    <x v="0"/>
    <s v="I"/>
    <n v="31"/>
    <n v="31"/>
    <n v="0"/>
    <n v="90"/>
  </r>
  <r>
    <x v="0"/>
    <x v="1"/>
    <s v="WA"/>
    <x v="5"/>
    <n v="2013"/>
    <n v="2013"/>
    <n v="15924002"/>
    <n v="2"/>
    <x v="1"/>
    <s v="I"/>
    <n v="63"/>
    <n v="31.5"/>
    <n v="0"/>
    <n v="11"/>
  </r>
  <r>
    <x v="0"/>
    <x v="1"/>
    <s v="WA"/>
    <x v="5"/>
    <n v="2013"/>
    <n v="2013"/>
    <n v="15976767"/>
    <n v="1"/>
    <x v="1"/>
    <s v="I"/>
    <n v="34"/>
    <n v="34"/>
    <n v="0"/>
    <n v="59"/>
  </r>
  <r>
    <x v="0"/>
    <x v="1"/>
    <s v="WA"/>
    <x v="5"/>
    <n v="2013"/>
    <n v="2013"/>
    <n v="16536288"/>
    <n v="2"/>
    <x v="1"/>
    <s v="I"/>
    <n v="64"/>
    <n v="32"/>
    <n v="0"/>
    <n v="2"/>
  </r>
  <r>
    <x v="0"/>
    <x v="0"/>
    <s v="WA"/>
    <x v="5"/>
    <n v="2013"/>
    <n v="2013"/>
    <n v="500098868"/>
    <n v="1"/>
    <x v="0"/>
    <s v="I"/>
    <n v="24"/>
    <n v="24"/>
    <n v="0"/>
    <n v="1360"/>
  </r>
  <r>
    <x v="0"/>
    <x v="1"/>
    <s v="WA"/>
    <x v="5"/>
    <n v="2013"/>
    <n v="2013"/>
    <n v="410918476"/>
    <n v="1"/>
    <x v="1"/>
    <s v="I"/>
    <n v="10"/>
    <n v="10"/>
    <n v="0"/>
    <n v="3"/>
  </r>
  <r>
    <x v="0"/>
    <x v="0"/>
    <s v="WA"/>
    <x v="5"/>
    <n v="2013"/>
    <n v="2013"/>
    <n v="15442688"/>
    <n v="3"/>
    <x v="0"/>
    <s v="I"/>
    <n v="92"/>
    <n v="30.666666666666668"/>
    <n v="0"/>
    <n v="287"/>
  </r>
  <r>
    <x v="1"/>
    <x v="1"/>
    <s v="WA"/>
    <x v="5"/>
    <n v="2013"/>
    <n v="2013"/>
    <n v="500254732"/>
    <n v="12"/>
    <x v="2"/>
    <s v="I"/>
    <n v="371"/>
    <n v="30.916666666666668"/>
    <n v="0"/>
    <n v="41477"/>
  </r>
  <r>
    <x v="1"/>
    <x v="0"/>
    <s v="WA"/>
    <x v="5"/>
    <n v="2013"/>
    <n v="2013"/>
    <n v="15133821"/>
    <n v="11"/>
    <x v="0"/>
    <s v="I"/>
    <n v="337"/>
    <n v="30.636363636363637"/>
    <n v="0"/>
    <n v="82"/>
  </r>
  <r>
    <x v="0"/>
    <x v="0"/>
    <s v="WA"/>
    <x v="5"/>
    <n v="2013"/>
    <n v="2013"/>
    <n v="14743856"/>
    <n v="1"/>
    <x v="0"/>
    <s v="I"/>
    <n v="34"/>
    <n v="34"/>
    <n v="0"/>
    <n v="50"/>
  </r>
  <r>
    <x v="0"/>
    <x v="0"/>
    <s v="WA"/>
    <x v="5"/>
    <n v="2013"/>
    <n v="2013"/>
    <n v="15283951"/>
    <n v="2"/>
    <x v="0"/>
    <s v="I"/>
    <n v="38"/>
    <n v="19"/>
    <n v="0"/>
    <n v="812"/>
  </r>
  <r>
    <x v="0"/>
    <x v="0"/>
    <s v="WA"/>
    <x v="5"/>
    <n v="2013"/>
    <n v="2013"/>
    <n v="500158342"/>
    <n v="1"/>
    <x v="0"/>
    <s v="I"/>
    <n v="0"/>
    <n v="0"/>
    <n v="0"/>
    <n v="387"/>
  </r>
  <r>
    <x v="0"/>
    <x v="0"/>
    <s v="WA"/>
    <x v="5"/>
    <n v="2013"/>
    <n v="2013"/>
    <n v="500110086"/>
    <n v="3"/>
    <x v="0"/>
    <s v="I"/>
    <n v="93"/>
    <n v="31"/>
    <n v="0"/>
    <n v="449"/>
  </r>
  <r>
    <x v="0"/>
    <x v="0"/>
    <s v="WA"/>
    <x v="5"/>
    <n v="2013"/>
    <n v="2013"/>
    <n v="500158308"/>
    <n v="2"/>
    <x v="0"/>
    <s v="I"/>
    <n v="63"/>
    <n v="31.5"/>
    <n v="0"/>
    <n v="56"/>
  </r>
  <r>
    <x v="1"/>
    <x v="0"/>
    <s v="WA"/>
    <x v="5"/>
    <n v="2013"/>
    <n v="2013"/>
    <n v="14313400"/>
    <n v="1"/>
    <x v="0"/>
    <s v="I"/>
    <n v="28"/>
    <n v="28"/>
    <n v="0"/>
    <n v="40"/>
  </r>
  <r>
    <x v="0"/>
    <x v="0"/>
    <s v="WA"/>
    <x v="5"/>
    <n v="2013"/>
    <n v="2013"/>
    <n v="15554046"/>
    <n v="12"/>
    <x v="0"/>
    <s v="I"/>
    <n v="367"/>
    <n v="30.583333333333332"/>
    <n v="0"/>
    <n v="137"/>
  </r>
  <r>
    <x v="0"/>
    <x v="0"/>
    <s v="WA"/>
    <x v="5"/>
    <n v="2013"/>
    <n v="2013"/>
    <n v="14184749"/>
    <n v="2"/>
    <x v="0"/>
    <s v="I"/>
    <n v="63"/>
    <n v="31.5"/>
    <n v="0"/>
    <n v="335"/>
  </r>
  <r>
    <x v="0"/>
    <x v="0"/>
    <s v="WA"/>
    <x v="5"/>
    <n v="2013"/>
    <n v="2013"/>
    <n v="14377804"/>
    <n v="2"/>
    <x v="0"/>
    <s v="I"/>
    <n v="35"/>
    <n v="17.5"/>
    <n v="0"/>
    <n v="130"/>
  </r>
  <r>
    <x v="1"/>
    <x v="1"/>
    <s v="WA"/>
    <x v="5"/>
    <n v="2013"/>
    <n v="2013"/>
    <n v="19870647"/>
    <n v="1"/>
    <x v="1"/>
    <s v="I"/>
    <n v="32"/>
    <n v="32"/>
    <n v="0"/>
    <n v="4"/>
  </r>
  <r>
    <x v="0"/>
    <x v="0"/>
    <s v="WA"/>
    <x v="5"/>
    <n v="2013"/>
    <n v="2013"/>
    <n v="18696428"/>
    <n v="2"/>
    <x v="0"/>
    <s v="I"/>
    <n v="43"/>
    <n v="21.5"/>
    <n v="0"/>
    <n v="320"/>
  </r>
  <r>
    <x v="0"/>
    <x v="1"/>
    <s v="WA"/>
    <x v="5"/>
    <n v="2013"/>
    <n v="2013"/>
    <n v="500050291"/>
    <n v="1"/>
    <x v="1"/>
    <s v="I"/>
    <n v="30"/>
    <n v="30"/>
    <n v="0"/>
    <n v="50"/>
  </r>
  <r>
    <x v="0"/>
    <x v="1"/>
    <s v="WA"/>
    <x v="5"/>
    <n v="2013"/>
    <n v="2013"/>
    <n v="18728641"/>
    <n v="1"/>
    <x v="1"/>
    <s v="I"/>
    <n v="0"/>
    <n v="0"/>
    <n v="0"/>
    <n v="3"/>
  </r>
  <r>
    <x v="0"/>
    <x v="1"/>
    <s v="WA"/>
    <x v="5"/>
    <n v="2013"/>
    <n v="2013"/>
    <n v="19353171"/>
    <n v="1"/>
    <x v="1"/>
    <s v="I"/>
    <n v="33"/>
    <n v="33"/>
    <n v="0"/>
    <n v="72"/>
  </r>
  <r>
    <x v="0"/>
    <x v="1"/>
    <s v="WA"/>
    <x v="5"/>
    <n v="2013"/>
    <n v="2013"/>
    <n v="19390950"/>
    <n v="2"/>
    <x v="1"/>
    <s v="I"/>
    <n v="62"/>
    <n v="31"/>
    <n v="0"/>
    <n v="97"/>
  </r>
  <r>
    <x v="0"/>
    <x v="0"/>
    <s v="WA"/>
    <x v="5"/>
    <n v="2013"/>
    <n v="2013"/>
    <n v="500195500"/>
    <n v="1"/>
    <x v="0"/>
    <s v="I"/>
    <n v="7"/>
    <n v="7"/>
    <n v="0"/>
    <n v="29"/>
  </r>
  <r>
    <x v="0"/>
    <x v="1"/>
    <s v="WA"/>
    <x v="5"/>
    <n v="2013"/>
    <n v="2013"/>
    <n v="17391977"/>
    <n v="3"/>
    <x v="1"/>
    <s v="I"/>
    <n v="69"/>
    <n v="23"/>
    <n v="0"/>
    <n v="18"/>
  </r>
  <r>
    <x v="0"/>
    <x v="1"/>
    <s v="WA"/>
    <x v="5"/>
    <n v="2013"/>
    <n v="2013"/>
    <n v="500117145"/>
    <n v="3"/>
    <x v="1"/>
    <s v="I"/>
    <n v="66"/>
    <n v="22"/>
    <n v="0"/>
    <n v="120"/>
  </r>
  <r>
    <x v="0"/>
    <x v="1"/>
    <s v="WA"/>
    <x v="5"/>
    <n v="2013"/>
    <n v="2013"/>
    <n v="17384726"/>
    <n v="1"/>
    <x v="1"/>
    <s v="I"/>
    <n v="0"/>
    <n v="0"/>
    <n v="0"/>
    <n v="4"/>
  </r>
  <r>
    <x v="0"/>
    <x v="0"/>
    <s v="WA"/>
    <x v="5"/>
    <n v="2013"/>
    <n v="2013"/>
    <n v="16591935"/>
    <n v="1"/>
    <x v="0"/>
    <s v="I"/>
    <n v="15"/>
    <n v="15"/>
    <n v="0"/>
    <n v="160"/>
  </r>
  <r>
    <x v="0"/>
    <x v="1"/>
    <s v="WA"/>
    <x v="5"/>
    <n v="2013"/>
    <n v="2013"/>
    <n v="500156105"/>
    <n v="2"/>
    <x v="1"/>
    <s v="I"/>
    <n v="63"/>
    <n v="31.5"/>
    <n v="0"/>
    <n v="2"/>
  </r>
  <r>
    <x v="0"/>
    <x v="1"/>
    <s v="WA"/>
    <x v="5"/>
    <n v="2013"/>
    <n v="2013"/>
    <n v="14955535"/>
    <n v="1"/>
    <x v="1"/>
    <s v="I"/>
    <n v="0"/>
    <n v="0"/>
    <n v="0"/>
    <n v="31"/>
  </r>
  <r>
    <x v="0"/>
    <x v="0"/>
    <s v="WA"/>
    <x v="5"/>
    <n v="2013"/>
    <n v="2013"/>
    <n v="16635877"/>
    <n v="2"/>
    <x v="0"/>
    <s v="I"/>
    <n v="33"/>
    <n v="16.5"/>
    <n v="0"/>
    <n v="90"/>
  </r>
  <r>
    <x v="1"/>
    <x v="1"/>
    <s v="WA"/>
    <x v="5"/>
    <n v="2013"/>
    <n v="2013"/>
    <n v="500181494"/>
    <n v="2"/>
    <x v="1"/>
    <s v="I"/>
    <n v="63"/>
    <n v="31.5"/>
    <n v="0"/>
    <n v="5"/>
  </r>
  <r>
    <x v="0"/>
    <x v="1"/>
    <s v="WA"/>
    <x v="5"/>
    <n v="2013"/>
    <n v="2013"/>
    <n v="393811242"/>
    <n v="2"/>
    <x v="1"/>
    <s v="I"/>
    <n v="39"/>
    <n v="19.5"/>
    <n v="0"/>
    <n v="185"/>
  </r>
  <r>
    <x v="0"/>
    <x v="0"/>
    <s v="WA"/>
    <x v="5"/>
    <n v="2013"/>
    <n v="2013"/>
    <n v="396230415"/>
    <n v="1"/>
    <x v="2"/>
    <s v="I"/>
    <n v="1"/>
    <n v="1"/>
    <n v="0"/>
    <n v="999550"/>
  </r>
  <r>
    <x v="0"/>
    <x v="1"/>
    <s v="WA"/>
    <x v="5"/>
    <n v="2013"/>
    <n v="2013"/>
    <n v="444441771"/>
    <n v="1"/>
    <x v="1"/>
    <s v="I"/>
    <n v="0"/>
    <n v="0"/>
    <n v="0"/>
    <n v="5"/>
  </r>
  <r>
    <x v="0"/>
    <x v="0"/>
    <s v="WA"/>
    <x v="5"/>
    <n v="2013"/>
    <n v="2013"/>
    <n v="17921482"/>
    <n v="2"/>
    <x v="0"/>
    <s v="I"/>
    <n v="33"/>
    <n v="16.5"/>
    <n v="0"/>
    <n v="1812"/>
  </r>
  <r>
    <x v="0"/>
    <x v="0"/>
    <s v="WA"/>
    <x v="5"/>
    <n v="2013"/>
    <n v="2013"/>
    <n v="19254387"/>
    <n v="1"/>
    <x v="0"/>
    <s v="I"/>
    <n v="0"/>
    <n v="0"/>
    <n v="0"/>
    <n v="10"/>
  </r>
  <r>
    <x v="0"/>
    <x v="1"/>
    <s v="WA"/>
    <x v="5"/>
    <n v="2013"/>
    <n v="2013"/>
    <n v="500203019"/>
    <n v="1"/>
    <x v="1"/>
    <s v="I"/>
    <n v="3"/>
    <n v="3"/>
    <n v="0"/>
    <n v="16"/>
  </r>
  <r>
    <x v="0"/>
    <x v="0"/>
    <s v="WA"/>
    <x v="5"/>
    <n v="2013"/>
    <n v="2013"/>
    <n v="15938669"/>
    <n v="2"/>
    <x v="0"/>
    <s v="I"/>
    <n v="39"/>
    <n v="19.5"/>
    <n v="0"/>
    <n v="360"/>
  </r>
  <r>
    <x v="0"/>
    <x v="0"/>
    <s v="WA"/>
    <x v="5"/>
    <n v="2013"/>
    <n v="2013"/>
    <n v="19212177"/>
    <n v="1"/>
    <x v="0"/>
    <s v="I"/>
    <n v="2"/>
    <n v="2"/>
    <n v="0"/>
    <n v="16"/>
  </r>
  <r>
    <x v="0"/>
    <x v="0"/>
    <s v="WA"/>
    <x v="5"/>
    <n v="2013"/>
    <n v="2013"/>
    <n v="19580392"/>
    <n v="2"/>
    <x v="0"/>
    <s v="I"/>
    <n v="56"/>
    <n v="28"/>
    <n v="0"/>
    <n v="1860"/>
  </r>
  <r>
    <x v="0"/>
    <x v="0"/>
    <s v="WA"/>
    <x v="5"/>
    <n v="2013"/>
    <n v="2013"/>
    <n v="14565232"/>
    <n v="4"/>
    <x v="0"/>
    <s v="I"/>
    <n v="119"/>
    <n v="29.75"/>
    <n v="0"/>
    <n v="52"/>
  </r>
  <r>
    <x v="0"/>
    <x v="1"/>
    <s v="WA"/>
    <x v="5"/>
    <n v="2013"/>
    <n v="2013"/>
    <n v="17720127"/>
    <n v="1"/>
    <x v="1"/>
    <s v="I"/>
    <n v="7"/>
    <n v="7"/>
    <n v="0"/>
    <n v="2"/>
  </r>
  <r>
    <x v="0"/>
    <x v="0"/>
    <s v="WA"/>
    <x v="5"/>
    <n v="2013"/>
    <n v="2013"/>
    <n v="18047735"/>
    <n v="2"/>
    <x v="0"/>
    <s v="I"/>
    <n v="36"/>
    <n v="18"/>
    <n v="0"/>
    <n v="90"/>
  </r>
  <r>
    <x v="0"/>
    <x v="0"/>
    <s v="WA"/>
    <x v="5"/>
    <n v="2013"/>
    <n v="2013"/>
    <n v="16872505"/>
    <n v="2"/>
    <x v="0"/>
    <s v="I"/>
    <n v="40"/>
    <n v="20"/>
    <n v="0"/>
    <n v="319"/>
  </r>
  <r>
    <x v="0"/>
    <x v="0"/>
    <s v="WA"/>
    <x v="5"/>
    <n v="2013"/>
    <n v="2013"/>
    <n v="16009737"/>
    <n v="2"/>
    <x v="0"/>
    <s v="I"/>
    <n v="60"/>
    <n v="30"/>
    <n v="0"/>
    <n v="660"/>
  </r>
  <r>
    <x v="0"/>
    <x v="0"/>
    <s v="WA"/>
    <x v="5"/>
    <n v="2013"/>
    <n v="2013"/>
    <n v="500038563"/>
    <n v="1"/>
    <x v="0"/>
    <s v="I"/>
    <n v="14"/>
    <n v="14"/>
    <n v="0"/>
    <n v="584"/>
  </r>
  <r>
    <x v="0"/>
    <x v="1"/>
    <s v="WA"/>
    <x v="5"/>
    <n v="2013"/>
    <n v="2013"/>
    <n v="16309034"/>
    <n v="2"/>
    <x v="1"/>
    <s v="I"/>
    <n v="58"/>
    <n v="29"/>
    <n v="0"/>
    <n v="182"/>
  </r>
  <r>
    <x v="1"/>
    <x v="1"/>
    <s v="WA"/>
    <x v="5"/>
    <n v="2013"/>
    <n v="2013"/>
    <n v="16294862"/>
    <n v="2"/>
    <x v="1"/>
    <s v="I"/>
    <n v="41"/>
    <n v="20.5"/>
    <n v="0"/>
    <n v="46"/>
  </r>
  <r>
    <x v="0"/>
    <x v="1"/>
    <s v="WA"/>
    <x v="5"/>
    <n v="2013"/>
    <n v="2013"/>
    <n v="15982704"/>
    <n v="1"/>
    <x v="1"/>
    <s v="I"/>
    <n v="30"/>
    <n v="30"/>
    <n v="0"/>
    <n v="67"/>
  </r>
  <r>
    <x v="0"/>
    <x v="1"/>
    <s v="WA"/>
    <x v="5"/>
    <n v="2013"/>
    <n v="2013"/>
    <n v="14310112"/>
    <n v="1"/>
    <x v="1"/>
    <s v="I"/>
    <n v="26"/>
    <n v="26"/>
    <n v="0"/>
    <n v="61"/>
  </r>
  <r>
    <x v="1"/>
    <x v="1"/>
    <s v="WA"/>
    <x v="5"/>
    <n v="2013"/>
    <n v="2013"/>
    <n v="14850248"/>
    <n v="2"/>
    <x v="1"/>
    <s v="I"/>
    <n v="63"/>
    <n v="31.5"/>
    <n v="0"/>
    <n v="2"/>
  </r>
  <r>
    <x v="0"/>
    <x v="0"/>
    <s v="WA"/>
    <x v="5"/>
    <n v="2013"/>
    <n v="2013"/>
    <n v="15988607"/>
    <n v="1"/>
    <x v="0"/>
    <s v="I"/>
    <n v="11"/>
    <n v="11"/>
    <n v="0"/>
    <n v="270"/>
  </r>
  <r>
    <x v="0"/>
    <x v="1"/>
    <s v="WA"/>
    <x v="5"/>
    <n v="2013"/>
    <n v="2013"/>
    <n v="500205927"/>
    <n v="1"/>
    <x v="1"/>
    <s v="I"/>
    <n v="24"/>
    <n v="24"/>
    <n v="0"/>
    <n v="6"/>
  </r>
  <r>
    <x v="0"/>
    <x v="0"/>
    <s v="WA"/>
    <x v="5"/>
    <n v="2013"/>
    <n v="2013"/>
    <n v="14384319"/>
    <n v="2"/>
    <x v="0"/>
    <s v="I"/>
    <n v="37"/>
    <n v="18.5"/>
    <n v="0"/>
    <n v="220"/>
  </r>
  <r>
    <x v="0"/>
    <x v="1"/>
    <s v="WA"/>
    <x v="5"/>
    <n v="2013"/>
    <n v="2013"/>
    <n v="426902535"/>
    <n v="4"/>
    <x v="1"/>
    <s v="I"/>
    <n v="104"/>
    <n v="26"/>
    <n v="0"/>
    <n v="24"/>
  </r>
  <r>
    <x v="0"/>
    <x v="1"/>
    <s v="WA"/>
    <x v="5"/>
    <n v="2013"/>
    <n v="2013"/>
    <n v="14028186"/>
    <n v="1"/>
    <x v="1"/>
    <s v="I"/>
    <n v="11"/>
    <n v="11"/>
    <n v="0"/>
    <n v="1"/>
  </r>
  <r>
    <x v="0"/>
    <x v="0"/>
    <s v="WA"/>
    <x v="5"/>
    <n v="2013"/>
    <n v="2013"/>
    <n v="18332037"/>
    <n v="1"/>
    <x v="0"/>
    <s v="I"/>
    <n v="23"/>
    <n v="23"/>
    <n v="0"/>
    <n v="41"/>
  </r>
  <r>
    <x v="0"/>
    <x v="0"/>
    <s v="WA"/>
    <x v="5"/>
    <n v="2013"/>
    <n v="2013"/>
    <n v="19006992"/>
    <n v="1"/>
    <x v="0"/>
    <s v="I"/>
    <n v="21"/>
    <n v="21"/>
    <n v="0"/>
    <n v="930"/>
  </r>
  <r>
    <x v="0"/>
    <x v="0"/>
    <s v="WA"/>
    <x v="5"/>
    <n v="2013"/>
    <n v="2013"/>
    <n v="17921156"/>
    <n v="1"/>
    <x v="0"/>
    <s v="I"/>
    <n v="23"/>
    <n v="23"/>
    <n v="0"/>
    <n v="41"/>
  </r>
  <r>
    <x v="0"/>
    <x v="1"/>
    <s v="WA"/>
    <x v="5"/>
    <n v="2013"/>
    <n v="2013"/>
    <n v="500008062"/>
    <n v="2"/>
    <x v="1"/>
    <s v="I"/>
    <n v="61"/>
    <n v="30.5"/>
    <n v="0"/>
    <n v="16"/>
  </r>
  <r>
    <x v="0"/>
    <x v="1"/>
    <s v="WA"/>
    <x v="5"/>
    <n v="2013"/>
    <n v="2013"/>
    <n v="18052283"/>
    <n v="1"/>
    <x v="1"/>
    <s v="I"/>
    <n v="9"/>
    <n v="9"/>
    <n v="0"/>
    <n v="5"/>
  </r>
  <r>
    <x v="0"/>
    <x v="0"/>
    <s v="WA"/>
    <x v="5"/>
    <n v="2013"/>
    <n v="2013"/>
    <n v="391219214"/>
    <n v="1"/>
    <x v="0"/>
    <s v="I"/>
    <n v="32"/>
    <n v="32"/>
    <n v="0"/>
    <n v="10"/>
  </r>
  <r>
    <x v="0"/>
    <x v="0"/>
    <s v="WA"/>
    <x v="5"/>
    <n v="2013"/>
    <n v="2013"/>
    <n v="18346076"/>
    <n v="3"/>
    <x v="0"/>
    <s v="I"/>
    <n v="84"/>
    <n v="28"/>
    <n v="0"/>
    <n v="170"/>
  </r>
  <r>
    <x v="0"/>
    <x v="0"/>
    <s v="WA"/>
    <x v="5"/>
    <n v="2013"/>
    <n v="2013"/>
    <n v="17767548"/>
    <n v="2"/>
    <x v="0"/>
    <s v="I"/>
    <n v="44"/>
    <n v="22"/>
    <n v="0"/>
    <n v="22"/>
  </r>
  <r>
    <x v="0"/>
    <x v="1"/>
    <s v="WA"/>
    <x v="5"/>
    <n v="2013"/>
    <n v="2013"/>
    <n v="500252245"/>
    <n v="6"/>
    <x v="1"/>
    <s v="I"/>
    <n v="168"/>
    <n v="28"/>
    <n v="0"/>
    <n v="41"/>
  </r>
  <r>
    <x v="0"/>
    <x v="0"/>
    <s v="WA"/>
    <x v="5"/>
    <n v="2013"/>
    <n v="2013"/>
    <n v="18100577"/>
    <n v="1"/>
    <x v="0"/>
    <s v="I"/>
    <n v="0"/>
    <n v="0"/>
    <n v="0"/>
    <n v="30"/>
  </r>
  <r>
    <x v="0"/>
    <x v="0"/>
    <s v="WA"/>
    <x v="5"/>
    <n v="2013"/>
    <n v="2013"/>
    <n v="19630488"/>
    <n v="1"/>
    <x v="0"/>
    <s v="I"/>
    <n v="1"/>
    <n v="1"/>
    <n v="0"/>
    <n v="196"/>
  </r>
  <r>
    <x v="0"/>
    <x v="1"/>
    <s v="WA"/>
    <x v="5"/>
    <n v="2013"/>
    <n v="2013"/>
    <n v="17155367"/>
    <n v="2"/>
    <x v="1"/>
    <s v="I"/>
    <n v="51"/>
    <n v="25.5"/>
    <n v="0"/>
    <n v="30"/>
  </r>
  <r>
    <x v="0"/>
    <x v="1"/>
    <s v="WA"/>
    <x v="5"/>
    <n v="2013"/>
    <n v="2013"/>
    <n v="15979843"/>
    <n v="2"/>
    <x v="1"/>
    <s v="I"/>
    <n v="51"/>
    <n v="25.5"/>
    <n v="0"/>
    <n v="25"/>
  </r>
  <r>
    <x v="0"/>
    <x v="0"/>
    <s v="WA"/>
    <x v="5"/>
    <n v="2013"/>
    <n v="2013"/>
    <n v="15608335"/>
    <n v="1"/>
    <x v="0"/>
    <s v="I"/>
    <n v="14"/>
    <n v="14"/>
    <n v="0"/>
    <n v="12"/>
  </r>
  <r>
    <x v="0"/>
    <x v="1"/>
    <s v="WA"/>
    <x v="5"/>
    <n v="2013"/>
    <n v="2013"/>
    <n v="500074680"/>
    <n v="1"/>
    <x v="1"/>
    <s v="I"/>
    <n v="28"/>
    <n v="28"/>
    <n v="0"/>
    <n v="2"/>
  </r>
  <r>
    <x v="0"/>
    <x v="0"/>
    <s v="WA"/>
    <x v="5"/>
    <n v="2013"/>
    <n v="2013"/>
    <n v="15758122"/>
    <n v="1"/>
    <x v="0"/>
    <s v="I"/>
    <n v="30"/>
    <n v="30"/>
    <n v="0"/>
    <n v="110"/>
  </r>
  <r>
    <x v="0"/>
    <x v="0"/>
    <s v="WA"/>
    <x v="5"/>
    <n v="2013"/>
    <n v="2013"/>
    <n v="15012449"/>
    <n v="1"/>
    <x v="0"/>
    <s v="I"/>
    <n v="1"/>
    <n v="1"/>
    <n v="0"/>
    <n v="10"/>
  </r>
  <r>
    <x v="0"/>
    <x v="0"/>
    <s v="WA"/>
    <x v="5"/>
    <n v="2013"/>
    <n v="2013"/>
    <n v="15144335"/>
    <n v="1"/>
    <x v="0"/>
    <s v="I"/>
    <n v="19"/>
    <n v="19"/>
    <n v="0"/>
    <n v="25"/>
  </r>
  <r>
    <x v="0"/>
    <x v="1"/>
    <s v="WA"/>
    <x v="5"/>
    <n v="2013"/>
    <n v="2013"/>
    <n v="500234998"/>
    <n v="1"/>
    <x v="1"/>
    <s v="I"/>
    <n v="19"/>
    <n v="19"/>
    <n v="0"/>
    <n v="48"/>
  </r>
  <r>
    <x v="0"/>
    <x v="0"/>
    <s v="WA"/>
    <x v="5"/>
    <n v="2013"/>
    <n v="2013"/>
    <n v="500243088"/>
    <n v="1"/>
    <x v="0"/>
    <s v="I"/>
    <n v="16"/>
    <n v="16"/>
    <n v="0"/>
    <n v="520"/>
  </r>
  <r>
    <x v="1"/>
    <x v="0"/>
    <s v="WA"/>
    <x v="5"/>
    <n v="2013"/>
    <n v="2013"/>
    <n v="19918485"/>
    <n v="2"/>
    <x v="0"/>
    <s v="I"/>
    <n v="60"/>
    <n v="30"/>
    <n v="0"/>
    <n v="290"/>
  </r>
  <r>
    <x v="0"/>
    <x v="0"/>
    <s v="WA"/>
    <x v="5"/>
    <n v="2013"/>
    <n v="2013"/>
    <n v="14445405"/>
    <n v="1"/>
    <x v="0"/>
    <s v="I"/>
    <n v="31"/>
    <n v="31"/>
    <n v="0"/>
    <n v="196"/>
  </r>
  <r>
    <x v="0"/>
    <x v="0"/>
    <s v="WA"/>
    <x v="5"/>
    <n v="2013"/>
    <n v="2013"/>
    <n v="14305584"/>
    <n v="1"/>
    <x v="0"/>
    <s v="I"/>
    <n v="9"/>
    <n v="9"/>
    <n v="0"/>
    <n v="1"/>
  </r>
  <r>
    <x v="1"/>
    <x v="1"/>
    <s v="WA"/>
    <x v="5"/>
    <n v="2013"/>
    <n v="2013"/>
    <n v="14593469"/>
    <n v="1"/>
    <x v="1"/>
    <s v="I"/>
    <n v="22"/>
    <n v="22"/>
    <n v="0"/>
    <n v="50"/>
  </r>
  <r>
    <x v="0"/>
    <x v="0"/>
    <s v="WA"/>
    <x v="5"/>
    <n v="2013"/>
    <n v="2013"/>
    <n v="16152819"/>
    <n v="2"/>
    <x v="0"/>
    <s v="I"/>
    <n v="60"/>
    <n v="30"/>
    <n v="0"/>
    <n v="32"/>
  </r>
  <r>
    <x v="1"/>
    <x v="0"/>
    <s v="WA"/>
    <x v="5"/>
    <n v="2013"/>
    <n v="2013"/>
    <n v="19880912"/>
    <n v="1"/>
    <x v="0"/>
    <s v="I"/>
    <n v="4"/>
    <n v="4"/>
    <n v="0"/>
    <n v="10"/>
  </r>
  <r>
    <x v="0"/>
    <x v="0"/>
    <s v="WA"/>
    <x v="5"/>
    <n v="2013"/>
    <n v="2013"/>
    <n v="426297716"/>
    <n v="2"/>
    <x v="0"/>
    <s v="I"/>
    <n v="62"/>
    <n v="31"/>
    <n v="0"/>
    <n v="271"/>
  </r>
  <r>
    <x v="0"/>
    <x v="0"/>
    <s v="WA"/>
    <x v="5"/>
    <n v="2013"/>
    <n v="2013"/>
    <n v="18115162"/>
    <n v="1"/>
    <x v="0"/>
    <s v="I"/>
    <n v="0"/>
    <n v="0"/>
    <n v="0"/>
    <n v="25"/>
  </r>
  <r>
    <x v="0"/>
    <x v="1"/>
    <s v="WA"/>
    <x v="5"/>
    <n v="2013"/>
    <n v="2013"/>
    <n v="18643271"/>
    <n v="1"/>
    <x v="1"/>
    <s v="I"/>
    <n v="23"/>
    <n v="23"/>
    <n v="0"/>
    <n v="29"/>
  </r>
  <r>
    <x v="0"/>
    <x v="1"/>
    <s v="WA"/>
    <x v="5"/>
    <n v="2013"/>
    <n v="2013"/>
    <n v="418348803"/>
    <n v="1"/>
    <x v="1"/>
    <s v="I"/>
    <n v="8"/>
    <n v="8"/>
    <n v="0"/>
    <n v="4"/>
  </r>
  <r>
    <x v="0"/>
    <x v="1"/>
    <s v="WA"/>
    <x v="5"/>
    <n v="2013"/>
    <n v="2013"/>
    <n v="500072905"/>
    <n v="1"/>
    <x v="1"/>
    <s v="I"/>
    <n v="0"/>
    <n v="0"/>
    <n v="0"/>
    <n v="5"/>
  </r>
  <r>
    <x v="0"/>
    <x v="1"/>
    <s v="WA"/>
    <x v="5"/>
    <n v="2013"/>
    <n v="2013"/>
    <n v="18343690"/>
    <n v="1"/>
    <x v="1"/>
    <s v="I"/>
    <n v="32"/>
    <n v="32"/>
    <n v="0"/>
    <n v="8"/>
  </r>
  <r>
    <x v="0"/>
    <x v="0"/>
    <s v="WA"/>
    <x v="5"/>
    <n v="2013"/>
    <n v="2013"/>
    <n v="16478317"/>
    <n v="1"/>
    <x v="0"/>
    <s v="I"/>
    <n v="26"/>
    <n v="26"/>
    <n v="0"/>
    <n v="30"/>
  </r>
  <r>
    <x v="0"/>
    <x v="1"/>
    <s v="WA"/>
    <x v="5"/>
    <n v="2013"/>
    <n v="2013"/>
    <n v="500222211"/>
    <n v="1"/>
    <x v="1"/>
    <s v="I"/>
    <n v="0"/>
    <n v="0"/>
    <n v="0"/>
    <n v="1"/>
  </r>
  <r>
    <x v="0"/>
    <x v="0"/>
    <s v="WA"/>
    <x v="5"/>
    <n v="2013"/>
    <n v="2013"/>
    <n v="500237473"/>
    <n v="2"/>
    <x v="0"/>
    <s v="I"/>
    <n v="35"/>
    <n v="17.5"/>
    <n v="0"/>
    <n v="172"/>
  </r>
  <r>
    <x v="0"/>
    <x v="0"/>
    <s v="WA"/>
    <x v="5"/>
    <n v="2013"/>
    <n v="2013"/>
    <n v="17801820"/>
    <n v="1"/>
    <x v="0"/>
    <s v="I"/>
    <n v="23"/>
    <n v="23"/>
    <n v="0"/>
    <n v="140"/>
  </r>
  <r>
    <x v="0"/>
    <x v="1"/>
    <s v="WA"/>
    <x v="5"/>
    <n v="2013"/>
    <n v="2013"/>
    <n v="376617644"/>
    <n v="1"/>
    <x v="1"/>
    <s v="I"/>
    <n v="36"/>
    <n v="36"/>
    <n v="0"/>
    <n v="34"/>
  </r>
  <r>
    <x v="0"/>
    <x v="1"/>
    <s v="WA"/>
    <x v="5"/>
    <n v="2013"/>
    <n v="2013"/>
    <n v="17163906"/>
    <n v="3"/>
    <x v="1"/>
    <s v="I"/>
    <n v="72"/>
    <n v="24"/>
    <n v="0"/>
    <n v="12"/>
  </r>
  <r>
    <x v="0"/>
    <x v="0"/>
    <s v="WA"/>
    <x v="5"/>
    <n v="2013"/>
    <n v="2013"/>
    <n v="16608184"/>
    <n v="1"/>
    <x v="0"/>
    <s v="I"/>
    <n v="11"/>
    <n v="11"/>
    <n v="0"/>
    <n v="1"/>
  </r>
  <r>
    <x v="0"/>
    <x v="1"/>
    <s v="WA"/>
    <x v="5"/>
    <n v="2013"/>
    <n v="2013"/>
    <n v="15973231"/>
    <n v="2"/>
    <x v="1"/>
    <s v="I"/>
    <n v="56"/>
    <n v="28"/>
    <n v="0"/>
    <n v="25"/>
  </r>
  <r>
    <x v="0"/>
    <x v="0"/>
    <s v="WA"/>
    <x v="5"/>
    <n v="2013"/>
    <n v="2013"/>
    <n v="500288041"/>
    <n v="1"/>
    <x v="0"/>
    <s v="I"/>
    <n v="1"/>
    <n v="1"/>
    <n v="0"/>
    <n v="20"/>
  </r>
  <r>
    <x v="0"/>
    <x v="0"/>
    <s v="WA"/>
    <x v="5"/>
    <n v="2013"/>
    <n v="2013"/>
    <n v="15963773"/>
    <n v="3"/>
    <x v="0"/>
    <s v="I"/>
    <n v="79"/>
    <n v="26.333333333333336"/>
    <n v="0"/>
    <n v="570"/>
  </r>
  <r>
    <x v="0"/>
    <x v="1"/>
    <s v="WA"/>
    <x v="5"/>
    <n v="2013"/>
    <n v="2013"/>
    <n v="15923649"/>
    <n v="1"/>
    <x v="1"/>
    <s v="I"/>
    <n v="4"/>
    <n v="4"/>
    <n v="0"/>
    <n v="9"/>
  </r>
  <r>
    <x v="0"/>
    <x v="0"/>
    <s v="WA"/>
    <x v="5"/>
    <n v="2013"/>
    <n v="2013"/>
    <n v="16014146"/>
    <n v="1"/>
    <x v="0"/>
    <s v="I"/>
    <n v="30"/>
    <n v="30"/>
    <n v="0"/>
    <n v="110"/>
  </r>
  <r>
    <x v="0"/>
    <x v="0"/>
    <s v="WA"/>
    <x v="5"/>
    <n v="2013"/>
    <n v="2013"/>
    <n v="15280798"/>
    <n v="1"/>
    <x v="0"/>
    <s v="I"/>
    <n v="1"/>
    <n v="1"/>
    <n v="0"/>
    <n v="69"/>
  </r>
  <r>
    <x v="0"/>
    <x v="0"/>
    <s v="WA"/>
    <x v="5"/>
    <n v="2013"/>
    <n v="2013"/>
    <n v="15814365"/>
    <n v="3"/>
    <x v="0"/>
    <s v="I"/>
    <n v="78"/>
    <n v="26"/>
    <n v="0"/>
    <n v="517"/>
  </r>
  <r>
    <x v="1"/>
    <x v="0"/>
    <s v="WA"/>
    <x v="5"/>
    <n v="2013"/>
    <n v="2013"/>
    <n v="430012832"/>
    <n v="3"/>
    <x v="0"/>
    <s v="I"/>
    <n v="84"/>
    <n v="28"/>
    <n v="0"/>
    <n v="100"/>
  </r>
  <r>
    <x v="0"/>
    <x v="0"/>
    <s v="WA"/>
    <x v="5"/>
    <n v="2013"/>
    <n v="2013"/>
    <n v="15381899"/>
    <n v="3"/>
    <x v="0"/>
    <s v="I"/>
    <n v="78"/>
    <n v="26"/>
    <n v="0"/>
    <n v="270"/>
  </r>
  <r>
    <x v="0"/>
    <x v="0"/>
    <s v="WA"/>
    <x v="5"/>
    <n v="2013"/>
    <n v="2013"/>
    <n v="14117874"/>
    <n v="1"/>
    <x v="0"/>
    <s v="I"/>
    <n v="3"/>
    <n v="3"/>
    <n v="0"/>
    <n v="40"/>
  </r>
  <r>
    <x v="0"/>
    <x v="0"/>
    <s v="WA"/>
    <x v="5"/>
    <n v="2013"/>
    <n v="2013"/>
    <n v="500069775"/>
    <n v="1"/>
    <x v="0"/>
    <s v="I"/>
    <n v="14"/>
    <n v="14"/>
    <n v="0"/>
    <n v="69"/>
  </r>
  <r>
    <x v="0"/>
    <x v="0"/>
    <s v="WA"/>
    <x v="5"/>
    <n v="2013"/>
    <n v="2013"/>
    <n v="500140232"/>
    <n v="1"/>
    <x v="0"/>
    <s v="I"/>
    <n v="28"/>
    <n v="28"/>
    <n v="0"/>
    <n v="80"/>
  </r>
  <r>
    <x v="0"/>
    <x v="0"/>
    <s v="WA"/>
    <x v="5"/>
    <n v="2013"/>
    <n v="2013"/>
    <n v="19469299"/>
    <n v="1"/>
    <x v="0"/>
    <s v="I"/>
    <n v="21"/>
    <n v="21"/>
    <n v="0"/>
    <n v="30"/>
  </r>
  <r>
    <x v="0"/>
    <x v="0"/>
    <s v="WA"/>
    <x v="5"/>
    <n v="2013"/>
    <n v="2013"/>
    <n v="382924809"/>
    <n v="2"/>
    <x v="0"/>
    <s v="I"/>
    <n v="60"/>
    <n v="30"/>
    <n v="0"/>
    <n v="192"/>
  </r>
  <r>
    <x v="0"/>
    <x v="0"/>
    <s v="WA"/>
    <x v="5"/>
    <n v="2013"/>
    <n v="2013"/>
    <n v="500193605"/>
    <n v="1"/>
    <x v="0"/>
    <s v="I"/>
    <n v="1"/>
    <n v="1"/>
    <n v="0"/>
    <n v="5"/>
  </r>
  <r>
    <x v="0"/>
    <x v="0"/>
    <s v="WA"/>
    <x v="5"/>
    <n v="2013"/>
    <n v="2013"/>
    <n v="500161224"/>
    <n v="1"/>
    <x v="0"/>
    <s v="I"/>
    <n v="2"/>
    <n v="2"/>
    <n v="0"/>
    <n v="18"/>
  </r>
  <r>
    <x v="0"/>
    <x v="1"/>
    <s v="WA"/>
    <x v="5"/>
    <n v="2013"/>
    <n v="2013"/>
    <n v="19695287"/>
    <n v="2"/>
    <x v="1"/>
    <s v="I"/>
    <n v="57"/>
    <n v="28.5"/>
    <n v="0"/>
    <n v="9"/>
  </r>
  <r>
    <x v="0"/>
    <x v="1"/>
    <s v="WA"/>
    <x v="5"/>
    <n v="2013"/>
    <n v="2013"/>
    <n v="19905091"/>
    <n v="1"/>
    <x v="1"/>
    <s v="I"/>
    <n v="0"/>
    <n v="0"/>
    <n v="0"/>
    <n v="8"/>
  </r>
  <r>
    <x v="0"/>
    <x v="0"/>
    <s v="WA"/>
    <x v="5"/>
    <n v="2013"/>
    <n v="2013"/>
    <n v="19907908"/>
    <n v="1"/>
    <x v="0"/>
    <s v="I"/>
    <n v="0"/>
    <n v="0"/>
    <n v="0"/>
    <n v="240"/>
  </r>
  <r>
    <x v="0"/>
    <x v="0"/>
    <s v="WA"/>
    <x v="5"/>
    <n v="2013"/>
    <n v="2013"/>
    <n v="500193576"/>
    <n v="1"/>
    <x v="0"/>
    <s v="I"/>
    <n v="0"/>
    <n v="0"/>
    <n v="0"/>
    <n v="11"/>
  </r>
  <r>
    <x v="0"/>
    <x v="1"/>
    <s v="WA"/>
    <x v="5"/>
    <n v="2013"/>
    <n v="2013"/>
    <n v="19591692"/>
    <n v="1"/>
    <x v="1"/>
    <s v="I"/>
    <n v="17"/>
    <n v="17"/>
    <n v="0"/>
    <n v="11"/>
  </r>
  <r>
    <x v="0"/>
    <x v="1"/>
    <s v="WA"/>
    <x v="5"/>
    <n v="2013"/>
    <n v="2013"/>
    <n v="500074799"/>
    <n v="2"/>
    <x v="1"/>
    <s v="I"/>
    <n v="54"/>
    <n v="27"/>
    <n v="0"/>
    <n v="15"/>
  </r>
  <r>
    <x v="0"/>
    <x v="0"/>
    <s v="WA"/>
    <x v="5"/>
    <n v="2013"/>
    <n v="2013"/>
    <n v="426988801"/>
    <n v="2"/>
    <x v="0"/>
    <s v="I"/>
    <n v="42"/>
    <n v="21"/>
    <n v="0"/>
    <n v="2430"/>
  </r>
  <r>
    <x v="0"/>
    <x v="0"/>
    <s v="WA"/>
    <x v="5"/>
    <n v="2013"/>
    <n v="2013"/>
    <n v="19010403"/>
    <n v="1"/>
    <x v="0"/>
    <s v="I"/>
    <n v="5"/>
    <n v="5"/>
    <n v="0"/>
    <n v="44"/>
  </r>
  <r>
    <x v="0"/>
    <x v="1"/>
    <s v="WA"/>
    <x v="5"/>
    <n v="2013"/>
    <n v="2013"/>
    <n v="18934454"/>
    <n v="1"/>
    <x v="1"/>
    <s v="I"/>
    <n v="3"/>
    <n v="3"/>
    <n v="0"/>
    <n v="2"/>
  </r>
  <r>
    <x v="0"/>
    <x v="1"/>
    <s v="WA"/>
    <x v="5"/>
    <n v="2013"/>
    <n v="2013"/>
    <n v="19708246"/>
    <n v="1"/>
    <x v="1"/>
    <s v="I"/>
    <n v="4"/>
    <n v="4"/>
    <n v="0"/>
    <n v="1"/>
  </r>
  <r>
    <x v="0"/>
    <x v="0"/>
    <s v="WA"/>
    <x v="5"/>
    <n v="2013"/>
    <n v="2013"/>
    <n v="18660943"/>
    <n v="1"/>
    <x v="0"/>
    <s v="I"/>
    <n v="5"/>
    <n v="5"/>
    <n v="0"/>
    <n v="210"/>
  </r>
  <r>
    <x v="0"/>
    <x v="0"/>
    <s v="WA"/>
    <x v="5"/>
    <n v="2013"/>
    <n v="2013"/>
    <n v="19784524"/>
    <n v="5"/>
    <x v="0"/>
    <s v="I"/>
    <n v="145"/>
    <n v="29"/>
    <n v="0"/>
    <n v="235"/>
  </r>
  <r>
    <x v="0"/>
    <x v="0"/>
    <s v="WA"/>
    <x v="5"/>
    <n v="2013"/>
    <n v="2013"/>
    <n v="18578387"/>
    <n v="1"/>
    <x v="0"/>
    <s v="I"/>
    <n v="3"/>
    <n v="3"/>
    <n v="0"/>
    <n v="60"/>
  </r>
  <r>
    <x v="0"/>
    <x v="0"/>
    <s v="WA"/>
    <x v="5"/>
    <n v="2013"/>
    <n v="2013"/>
    <n v="17919697"/>
    <n v="2"/>
    <x v="0"/>
    <s v="I"/>
    <n v="45"/>
    <n v="22.5"/>
    <n v="0"/>
    <n v="331"/>
  </r>
  <r>
    <x v="0"/>
    <x v="1"/>
    <s v="WA"/>
    <x v="5"/>
    <n v="2013"/>
    <n v="2013"/>
    <n v="500226002"/>
    <n v="1"/>
    <x v="1"/>
    <s v="I"/>
    <n v="5"/>
    <n v="5"/>
    <n v="0"/>
    <n v="2"/>
  </r>
  <r>
    <x v="0"/>
    <x v="0"/>
    <s v="WA"/>
    <x v="5"/>
    <n v="2013"/>
    <n v="2013"/>
    <n v="18369022"/>
    <n v="3"/>
    <x v="0"/>
    <s v="I"/>
    <n v="92"/>
    <n v="30.666666666666668"/>
    <n v="0"/>
    <n v="240"/>
  </r>
  <r>
    <x v="0"/>
    <x v="1"/>
    <s v="WA"/>
    <x v="5"/>
    <n v="2013"/>
    <n v="2013"/>
    <n v="17845951"/>
    <n v="5"/>
    <x v="1"/>
    <s v="I"/>
    <n v="148"/>
    <n v="29.6"/>
    <n v="0"/>
    <n v="26"/>
  </r>
  <r>
    <x v="0"/>
    <x v="0"/>
    <s v="WA"/>
    <x v="5"/>
    <n v="2013"/>
    <n v="2013"/>
    <n v="15126887"/>
    <n v="1"/>
    <x v="0"/>
    <s v="I"/>
    <n v="16"/>
    <n v="16"/>
    <n v="0"/>
    <n v="740"/>
  </r>
  <r>
    <x v="0"/>
    <x v="0"/>
    <s v="WA"/>
    <x v="5"/>
    <n v="2013"/>
    <n v="2013"/>
    <n v="18097936"/>
    <n v="2"/>
    <x v="0"/>
    <s v="I"/>
    <n v="65"/>
    <n v="32.5"/>
    <n v="0"/>
    <n v="319"/>
  </r>
  <r>
    <x v="0"/>
    <x v="0"/>
    <s v="WA"/>
    <x v="5"/>
    <n v="2013"/>
    <n v="2013"/>
    <n v="500230803"/>
    <n v="1"/>
    <x v="0"/>
    <s v="I"/>
    <n v="10"/>
    <n v="10"/>
    <n v="0"/>
    <n v="76"/>
  </r>
  <r>
    <x v="0"/>
    <x v="1"/>
    <s v="WA"/>
    <x v="5"/>
    <n v="2013"/>
    <n v="2013"/>
    <n v="500057498"/>
    <n v="1"/>
    <x v="1"/>
    <s v="I"/>
    <n v="25"/>
    <n v="25"/>
    <n v="0"/>
    <n v="18"/>
  </r>
  <r>
    <x v="0"/>
    <x v="1"/>
    <s v="WA"/>
    <x v="5"/>
    <n v="2013"/>
    <n v="2013"/>
    <n v="15965169"/>
    <n v="1"/>
    <x v="1"/>
    <s v="I"/>
    <n v="29"/>
    <n v="29"/>
    <n v="0"/>
    <n v="1"/>
  </r>
  <r>
    <x v="0"/>
    <x v="0"/>
    <s v="WA"/>
    <x v="5"/>
    <n v="2013"/>
    <n v="2013"/>
    <n v="15965171"/>
    <n v="1"/>
    <x v="0"/>
    <s v="I"/>
    <n v="29"/>
    <n v="29"/>
    <n v="0"/>
    <n v="170"/>
  </r>
  <r>
    <x v="0"/>
    <x v="1"/>
    <s v="WA"/>
    <x v="5"/>
    <n v="2013"/>
    <n v="2013"/>
    <n v="500043618"/>
    <n v="1"/>
    <x v="1"/>
    <s v="I"/>
    <n v="31"/>
    <n v="31"/>
    <n v="0"/>
    <n v="20"/>
  </r>
  <r>
    <x v="0"/>
    <x v="1"/>
    <s v="WA"/>
    <x v="5"/>
    <n v="2013"/>
    <n v="2013"/>
    <n v="500066365"/>
    <n v="1"/>
    <x v="1"/>
    <s v="I"/>
    <n v="8"/>
    <n v="8"/>
    <n v="0"/>
    <n v="1"/>
  </r>
  <r>
    <x v="0"/>
    <x v="1"/>
    <s v="WA"/>
    <x v="5"/>
    <n v="2013"/>
    <n v="2013"/>
    <n v="15690823"/>
    <n v="1"/>
    <x v="1"/>
    <s v="I"/>
    <n v="31"/>
    <n v="31"/>
    <n v="0"/>
    <n v="11"/>
  </r>
  <r>
    <x v="0"/>
    <x v="1"/>
    <s v="WA"/>
    <x v="5"/>
    <n v="2013"/>
    <n v="2013"/>
    <n v="15277583"/>
    <n v="2"/>
    <x v="1"/>
    <s v="I"/>
    <n v="36"/>
    <n v="18"/>
    <n v="0"/>
    <n v="36"/>
  </r>
  <r>
    <x v="0"/>
    <x v="0"/>
    <s v="WA"/>
    <x v="5"/>
    <n v="2013"/>
    <n v="2013"/>
    <n v="14349132"/>
    <n v="1"/>
    <x v="0"/>
    <s v="I"/>
    <n v="25"/>
    <n v="25"/>
    <n v="0"/>
    <n v="80"/>
  </r>
  <r>
    <x v="0"/>
    <x v="0"/>
    <s v="WA"/>
    <x v="5"/>
    <n v="2013"/>
    <n v="2013"/>
    <n v="15073099"/>
    <n v="2"/>
    <x v="0"/>
    <s v="I"/>
    <n v="46"/>
    <n v="23"/>
    <n v="0"/>
    <n v="1006"/>
  </r>
  <r>
    <x v="0"/>
    <x v="1"/>
    <s v="WA"/>
    <x v="5"/>
    <n v="2013"/>
    <n v="2013"/>
    <n v="15692590"/>
    <n v="1"/>
    <x v="1"/>
    <s v="I"/>
    <n v="18"/>
    <n v="18"/>
    <n v="0"/>
    <n v="2"/>
  </r>
  <r>
    <x v="0"/>
    <x v="0"/>
    <s v="WA"/>
    <x v="5"/>
    <n v="2013"/>
    <n v="2013"/>
    <n v="15692592"/>
    <n v="2"/>
    <x v="0"/>
    <s v="I"/>
    <n v="47"/>
    <n v="23.5"/>
    <n v="0"/>
    <n v="822"/>
  </r>
  <r>
    <x v="0"/>
    <x v="0"/>
    <s v="WA"/>
    <x v="5"/>
    <n v="2013"/>
    <n v="2013"/>
    <n v="19648557"/>
    <n v="1"/>
    <x v="0"/>
    <s v="I"/>
    <n v="8"/>
    <n v="8"/>
    <n v="0"/>
    <n v="4"/>
  </r>
  <r>
    <x v="0"/>
    <x v="1"/>
    <s v="WA"/>
    <x v="5"/>
    <n v="2013"/>
    <n v="2013"/>
    <n v="19024126"/>
    <n v="2"/>
    <x v="1"/>
    <s v="I"/>
    <n v="56"/>
    <n v="28"/>
    <n v="0"/>
    <n v="2"/>
  </r>
  <r>
    <x v="0"/>
    <x v="0"/>
    <s v="WA"/>
    <x v="5"/>
    <n v="2013"/>
    <n v="2013"/>
    <n v="500136016"/>
    <n v="1"/>
    <x v="0"/>
    <s v="I"/>
    <n v="8"/>
    <n v="8"/>
    <n v="0"/>
    <n v="1"/>
  </r>
  <r>
    <x v="0"/>
    <x v="0"/>
    <s v="WA"/>
    <x v="5"/>
    <n v="2013"/>
    <n v="2013"/>
    <n v="18517596"/>
    <n v="2"/>
    <x v="0"/>
    <s v="I"/>
    <n v="62"/>
    <n v="31"/>
    <n v="0"/>
    <n v="461"/>
  </r>
  <r>
    <x v="0"/>
    <x v="1"/>
    <s v="WA"/>
    <x v="5"/>
    <n v="2013"/>
    <n v="2013"/>
    <n v="500156575"/>
    <n v="1"/>
    <x v="1"/>
    <s v="I"/>
    <n v="4"/>
    <n v="4"/>
    <n v="0"/>
    <n v="1"/>
  </r>
  <r>
    <x v="0"/>
    <x v="0"/>
    <s v="WA"/>
    <x v="5"/>
    <n v="2013"/>
    <n v="2013"/>
    <n v="18689195"/>
    <n v="2"/>
    <x v="0"/>
    <s v="I"/>
    <n v="32"/>
    <n v="16"/>
    <n v="0"/>
    <n v="180"/>
  </r>
  <r>
    <x v="0"/>
    <x v="0"/>
    <s v="WA"/>
    <x v="5"/>
    <n v="2013"/>
    <n v="2013"/>
    <n v="16125646"/>
    <n v="1"/>
    <x v="0"/>
    <s v="I"/>
    <n v="6"/>
    <n v="6"/>
    <n v="0"/>
    <n v="1"/>
  </r>
  <r>
    <x v="0"/>
    <x v="1"/>
    <s v="WA"/>
    <x v="5"/>
    <n v="2013"/>
    <n v="2013"/>
    <n v="18724951"/>
    <n v="3"/>
    <x v="1"/>
    <s v="I"/>
    <n v="91"/>
    <n v="30.333333333333332"/>
    <n v="0"/>
    <n v="12"/>
  </r>
  <r>
    <x v="0"/>
    <x v="1"/>
    <s v="WA"/>
    <x v="5"/>
    <n v="2013"/>
    <n v="2013"/>
    <n v="17707570"/>
    <n v="1"/>
    <x v="1"/>
    <s v="I"/>
    <n v="12"/>
    <n v="12"/>
    <n v="0"/>
    <n v="5"/>
  </r>
  <r>
    <x v="0"/>
    <x v="0"/>
    <s v="WA"/>
    <x v="5"/>
    <n v="2013"/>
    <n v="2013"/>
    <n v="500237291"/>
    <n v="1"/>
    <x v="0"/>
    <s v="I"/>
    <n v="0"/>
    <n v="0"/>
    <n v="0"/>
    <n v="18"/>
  </r>
  <r>
    <x v="0"/>
    <x v="0"/>
    <s v="WA"/>
    <x v="5"/>
    <n v="2013"/>
    <n v="2013"/>
    <n v="500072719"/>
    <n v="1"/>
    <x v="0"/>
    <s v="I"/>
    <n v="21"/>
    <n v="21"/>
    <n v="0"/>
    <n v="259"/>
  </r>
  <r>
    <x v="0"/>
    <x v="0"/>
    <s v="WA"/>
    <x v="5"/>
    <n v="2013"/>
    <n v="2013"/>
    <n v="17509193"/>
    <n v="1"/>
    <x v="0"/>
    <s v="I"/>
    <n v="31"/>
    <n v="31"/>
    <n v="0"/>
    <n v="1"/>
  </r>
  <r>
    <x v="0"/>
    <x v="0"/>
    <s v="WA"/>
    <x v="5"/>
    <n v="2013"/>
    <n v="2013"/>
    <n v="17916540"/>
    <n v="1"/>
    <x v="0"/>
    <s v="I"/>
    <n v="5"/>
    <n v="5"/>
    <n v="0"/>
    <n v="16"/>
  </r>
  <r>
    <x v="0"/>
    <x v="1"/>
    <s v="WA"/>
    <x v="5"/>
    <n v="2013"/>
    <n v="2013"/>
    <n v="18488717"/>
    <n v="1"/>
    <x v="1"/>
    <s v="I"/>
    <n v="2"/>
    <n v="2"/>
    <n v="0"/>
    <n v="1"/>
  </r>
  <r>
    <x v="0"/>
    <x v="0"/>
    <s v="WA"/>
    <x v="5"/>
    <n v="2013"/>
    <n v="2013"/>
    <n v="19630911"/>
    <n v="1"/>
    <x v="0"/>
    <s v="I"/>
    <n v="23"/>
    <n v="23"/>
    <n v="0"/>
    <n v="479"/>
  </r>
  <r>
    <x v="0"/>
    <x v="1"/>
    <s v="WA"/>
    <x v="5"/>
    <n v="2013"/>
    <n v="2013"/>
    <n v="19910175"/>
    <n v="1"/>
    <x v="1"/>
    <s v="I"/>
    <n v="17"/>
    <n v="17"/>
    <n v="0"/>
    <n v="9"/>
  </r>
  <r>
    <x v="0"/>
    <x v="1"/>
    <s v="WA"/>
    <x v="5"/>
    <n v="2013"/>
    <n v="2013"/>
    <n v="434073641"/>
    <n v="2"/>
    <x v="1"/>
    <s v="I"/>
    <n v="59"/>
    <n v="29.5"/>
    <n v="0"/>
    <n v="9"/>
  </r>
  <r>
    <x v="0"/>
    <x v="1"/>
    <s v="WA"/>
    <x v="5"/>
    <n v="2013"/>
    <n v="2013"/>
    <n v="19140018"/>
    <n v="1"/>
    <x v="1"/>
    <s v="I"/>
    <n v="11"/>
    <n v="11"/>
    <n v="0"/>
    <n v="10"/>
  </r>
  <r>
    <x v="0"/>
    <x v="0"/>
    <s v="WA"/>
    <x v="5"/>
    <n v="2013"/>
    <n v="2013"/>
    <n v="16477228"/>
    <n v="1"/>
    <x v="0"/>
    <s v="I"/>
    <n v="10"/>
    <n v="10"/>
    <n v="0"/>
    <n v="254"/>
  </r>
  <r>
    <x v="0"/>
    <x v="0"/>
    <s v="WA"/>
    <x v="5"/>
    <n v="2013"/>
    <n v="2013"/>
    <n v="15964670"/>
    <n v="1"/>
    <x v="0"/>
    <s v="I"/>
    <n v="29"/>
    <n v="29"/>
    <n v="0"/>
    <n v="10"/>
  </r>
  <r>
    <x v="0"/>
    <x v="0"/>
    <s v="WA"/>
    <x v="5"/>
    <n v="2013"/>
    <n v="2013"/>
    <n v="500266784"/>
    <n v="2"/>
    <x v="0"/>
    <s v="I"/>
    <n v="39"/>
    <n v="19.5"/>
    <n v="0"/>
    <n v="657"/>
  </r>
  <r>
    <x v="0"/>
    <x v="0"/>
    <s v="WA"/>
    <x v="5"/>
    <n v="2013"/>
    <n v="2013"/>
    <n v="16282770"/>
    <n v="2"/>
    <x v="0"/>
    <s v="I"/>
    <n v="59"/>
    <n v="29.5"/>
    <n v="0"/>
    <n v="176"/>
  </r>
  <r>
    <x v="0"/>
    <x v="1"/>
    <s v="WA"/>
    <x v="5"/>
    <n v="2013"/>
    <n v="2013"/>
    <n v="500075360"/>
    <n v="1"/>
    <x v="1"/>
    <s v="I"/>
    <n v="19"/>
    <n v="19"/>
    <n v="0"/>
    <n v="22"/>
  </r>
  <r>
    <x v="0"/>
    <x v="0"/>
    <s v="WA"/>
    <x v="5"/>
    <n v="2013"/>
    <n v="2013"/>
    <n v="14557814"/>
    <n v="2"/>
    <x v="0"/>
    <s v="I"/>
    <n v="59"/>
    <n v="29.5"/>
    <n v="0"/>
    <n v="220"/>
  </r>
  <r>
    <x v="0"/>
    <x v="1"/>
    <s v="WA"/>
    <x v="5"/>
    <n v="2013"/>
    <n v="2013"/>
    <n v="16291555"/>
    <n v="1"/>
    <x v="1"/>
    <s v="I"/>
    <n v="7"/>
    <n v="7"/>
    <n v="0"/>
    <n v="2"/>
  </r>
  <r>
    <x v="0"/>
    <x v="1"/>
    <s v="WA"/>
    <x v="5"/>
    <n v="2013"/>
    <n v="2013"/>
    <n v="19467114"/>
    <n v="1"/>
    <x v="1"/>
    <s v="I"/>
    <n v="0"/>
    <n v="0"/>
    <n v="0"/>
    <n v="9"/>
  </r>
  <r>
    <x v="0"/>
    <x v="0"/>
    <s v="WA"/>
    <x v="5"/>
    <n v="2013"/>
    <n v="2013"/>
    <n v="18225203"/>
    <n v="1"/>
    <x v="0"/>
    <s v="I"/>
    <n v="0"/>
    <n v="0"/>
    <n v="0"/>
    <n v="49"/>
  </r>
  <r>
    <x v="0"/>
    <x v="1"/>
    <s v="WA"/>
    <x v="5"/>
    <n v="2013"/>
    <n v="2013"/>
    <n v="500040544"/>
    <n v="1"/>
    <x v="1"/>
    <s v="I"/>
    <n v="1"/>
    <n v="1"/>
    <n v="0"/>
    <n v="1"/>
  </r>
  <r>
    <x v="0"/>
    <x v="0"/>
    <s v="WA"/>
    <x v="5"/>
    <n v="2013"/>
    <n v="2013"/>
    <n v="19265837"/>
    <n v="1"/>
    <x v="0"/>
    <s v="I"/>
    <n v="1"/>
    <n v="1"/>
    <n v="0"/>
    <n v="20"/>
  </r>
  <r>
    <x v="0"/>
    <x v="0"/>
    <s v="WA"/>
    <x v="5"/>
    <n v="2013"/>
    <n v="2013"/>
    <n v="500052841"/>
    <n v="1"/>
    <x v="0"/>
    <s v="I"/>
    <n v="6"/>
    <n v="6"/>
    <n v="0"/>
    <n v="124"/>
  </r>
  <r>
    <x v="1"/>
    <x v="0"/>
    <s v="WA"/>
    <x v="5"/>
    <n v="2013"/>
    <n v="2014"/>
    <n v="19962536"/>
    <n v="12"/>
    <x v="2"/>
    <s v="I"/>
    <n v="365"/>
    <n v="30.416666666666668"/>
    <n v="0"/>
    <n v="297778"/>
  </r>
  <r>
    <x v="0"/>
    <x v="0"/>
    <s v="WA"/>
    <x v="5"/>
    <n v="2013"/>
    <n v="2013"/>
    <n v="19784325"/>
    <n v="1"/>
    <x v="0"/>
    <s v="I"/>
    <n v="1"/>
    <n v="1"/>
    <n v="0"/>
    <n v="1"/>
  </r>
  <r>
    <x v="0"/>
    <x v="0"/>
    <s v="WA"/>
    <x v="5"/>
    <n v="2013"/>
    <n v="2013"/>
    <n v="19144344"/>
    <n v="2"/>
    <x v="0"/>
    <s v="I"/>
    <n v="53"/>
    <n v="26.5"/>
    <n v="0"/>
    <n v="420"/>
  </r>
  <r>
    <x v="0"/>
    <x v="1"/>
    <s v="WA"/>
    <x v="5"/>
    <n v="2013"/>
    <n v="2013"/>
    <n v="500043326"/>
    <n v="2"/>
    <x v="1"/>
    <s v="I"/>
    <n v="37"/>
    <n v="18.5"/>
    <n v="0"/>
    <n v="7"/>
  </r>
  <r>
    <x v="0"/>
    <x v="1"/>
    <s v="WA"/>
    <x v="5"/>
    <n v="2013"/>
    <n v="2013"/>
    <n v="19989064"/>
    <n v="1"/>
    <x v="1"/>
    <s v="I"/>
    <n v="4"/>
    <n v="4"/>
    <n v="0"/>
    <n v="2"/>
  </r>
  <r>
    <x v="0"/>
    <x v="0"/>
    <s v="WA"/>
    <x v="5"/>
    <n v="2013"/>
    <n v="2013"/>
    <n v="19989066"/>
    <n v="1"/>
    <x v="0"/>
    <s v="I"/>
    <n v="4"/>
    <n v="4"/>
    <n v="0"/>
    <n v="3"/>
  </r>
  <r>
    <x v="0"/>
    <x v="0"/>
    <s v="WA"/>
    <x v="5"/>
    <n v="2013"/>
    <n v="2013"/>
    <n v="18330250"/>
    <n v="1"/>
    <x v="0"/>
    <s v="I"/>
    <n v="21"/>
    <n v="21"/>
    <n v="0"/>
    <n v="130"/>
  </r>
  <r>
    <x v="0"/>
    <x v="0"/>
    <s v="WA"/>
    <x v="5"/>
    <n v="2013"/>
    <n v="2013"/>
    <n v="19638303"/>
    <n v="2"/>
    <x v="0"/>
    <s v="I"/>
    <n v="51"/>
    <n v="25.5"/>
    <n v="0"/>
    <n v="682"/>
  </r>
  <r>
    <x v="0"/>
    <x v="0"/>
    <s v="WA"/>
    <x v="5"/>
    <n v="2013"/>
    <n v="2013"/>
    <n v="14178683"/>
    <n v="1"/>
    <x v="0"/>
    <s v="I"/>
    <n v="0"/>
    <n v="0"/>
    <n v="0"/>
    <n v="2"/>
  </r>
  <r>
    <x v="0"/>
    <x v="0"/>
    <s v="WA"/>
    <x v="5"/>
    <n v="2013"/>
    <n v="2013"/>
    <n v="16422107"/>
    <n v="1"/>
    <x v="0"/>
    <s v="I"/>
    <n v="1"/>
    <n v="1"/>
    <n v="0"/>
    <n v="9"/>
  </r>
  <r>
    <x v="0"/>
    <x v="0"/>
    <s v="WA"/>
    <x v="5"/>
    <n v="2013"/>
    <n v="2013"/>
    <n v="19414327"/>
    <n v="1"/>
    <x v="0"/>
    <s v="I"/>
    <n v="0"/>
    <n v="0"/>
    <n v="0"/>
    <n v="40"/>
  </r>
  <r>
    <x v="0"/>
    <x v="0"/>
    <s v="WA"/>
    <x v="5"/>
    <n v="2013"/>
    <n v="2013"/>
    <n v="19972720"/>
    <n v="1"/>
    <x v="0"/>
    <s v="I"/>
    <n v="17"/>
    <n v="17"/>
    <n v="0"/>
    <n v="150"/>
  </r>
  <r>
    <x v="0"/>
    <x v="0"/>
    <s v="WA"/>
    <x v="5"/>
    <n v="2013"/>
    <n v="2013"/>
    <n v="14310700"/>
    <n v="1"/>
    <x v="0"/>
    <s v="I"/>
    <n v="6"/>
    <n v="6"/>
    <n v="0"/>
    <n v="180"/>
  </r>
  <r>
    <x v="0"/>
    <x v="0"/>
    <s v="WA"/>
    <x v="5"/>
    <n v="2013"/>
    <n v="2013"/>
    <n v="18316774"/>
    <n v="1"/>
    <x v="0"/>
    <s v="I"/>
    <n v="0"/>
    <n v="0"/>
    <n v="0"/>
    <n v="84"/>
  </r>
  <r>
    <x v="0"/>
    <x v="1"/>
    <s v="WA"/>
    <x v="5"/>
    <n v="2013"/>
    <n v="2013"/>
    <n v="500176863"/>
    <n v="1"/>
    <x v="1"/>
    <s v="I"/>
    <n v="4"/>
    <n v="4"/>
    <n v="0"/>
    <n v="4"/>
  </r>
  <r>
    <x v="0"/>
    <x v="0"/>
    <s v="WA"/>
    <x v="5"/>
    <n v="2013"/>
    <n v="2013"/>
    <n v="500293456"/>
    <n v="1"/>
    <x v="0"/>
    <s v="I"/>
    <n v="12"/>
    <n v="12"/>
    <n v="0"/>
    <n v="38"/>
  </r>
  <r>
    <x v="0"/>
    <x v="0"/>
    <s v="WA"/>
    <x v="5"/>
    <n v="2013"/>
    <n v="2013"/>
    <n v="16122430"/>
    <n v="1"/>
    <x v="0"/>
    <s v="I"/>
    <n v="5"/>
    <n v="5"/>
    <n v="0"/>
    <n v="5"/>
  </r>
  <r>
    <x v="0"/>
    <x v="1"/>
    <s v="WA"/>
    <x v="5"/>
    <n v="2013"/>
    <n v="2013"/>
    <n v="500037369"/>
    <n v="3"/>
    <x v="1"/>
    <s v="I"/>
    <n v="71"/>
    <n v="23.666666666666664"/>
    <n v="0"/>
    <n v="33"/>
  </r>
  <r>
    <x v="0"/>
    <x v="0"/>
    <s v="WA"/>
    <x v="5"/>
    <n v="2013"/>
    <n v="2013"/>
    <n v="500051930"/>
    <n v="1"/>
    <x v="0"/>
    <s v="I"/>
    <n v="23"/>
    <n v="23"/>
    <n v="0"/>
    <n v="30"/>
  </r>
  <r>
    <x v="0"/>
    <x v="1"/>
    <s v="WA"/>
    <x v="5"/>
    <n v="2013"/>
    <n v="2013"/>
    <n v="500210668"/>
    <n v="1"/>
    <x v="1"/>
    <s v="I"/>
    <n v="15"/>
    <n v="15"/>
    <n v="0"/>
    <n v="22"/>
  </r>
  <r>
    <x v="0"/>
    <x v="0"/>
    <s v="WA"/>
    <x v="5"/>
    <n v="2013"/>
    <n v="2013"/>
    <n v="500078471"/>
    <n v="1"/>
    <x v="0"/>
    <s v="I"/>
    <n v="24"/>
    <n v="24"/>
    <n v="0"/>
    <n v="429"/>
  </r>
  <r>
    <x v="0"/>
    <x v="0"/>
    <s v="WA"/>
    <x v="5"/>
    <n v="2013"/>
    <n v="2013"/>
    <n v="17016106"/>
    <n v="1"/>
    <x v="0"/>
    <s v="I"/>
    <n v="8"/>
    <n v="8"/>
    <n v="0"/>
    <n v="46"/>
  </r>
  <r>
    <x v="0"/>
    <x v="0"/>
    <s v="WA"/>
    <x v="5"/>
    <n v="2013"/>
    <n v="2013"/>
    <n v="17775235"/>
    <n v="2"/>
    <x v="0"/>
    <s v="I"/>
    <n v="72"/>
    <n v="36"/>
    <n v="0"/>
    <n v="151"/>
  </r>
  <r>
    <x v="0"/>
    <x v="1"/>
    <s v="WA"/>
    <x v="5"/>
    <n v="2013"/>
    <n v="2013"/>
    <n v="17435825"/>
    <n v="2"/>
    <x v="1"/>
    <s v="I"/>
    <n v="40"/>
    <n v="20"/>
    <n v="0"/>
    <n v="17"/>
  </r>
  <r>
    <x v="1"/>
    <x v="0"/>
    <s v="WA"/>
    <x v="5"/>
    <n v="2013"/>
    <n v="2013"/>
    <n v="17356835"/>
    <n v="1"/>
    <x v="0"/>
    <s v="I"/>
    <n v="30"/>
    <n v="30"/>
    <n v="0"/>
    <n v="10"/>
  </r>
  <r>
    <x v="0"/>
    <x v="0"/>
    <s v="WA"/>
    <x v="5"/>
    <n v="2013"/>
    <n v="2013"/>
    <n v="15977643"/>
    <n v="2"/>
    <x v="0"/>
    <s v="I"/>
    <n v="43"/>
    <n v="21.5"/>
    <n v="0"/>
    <n v="80"/>
  </r>
  <r>
    <x v="0"/>
    <x v="0"/>
    <s v="WA"/>
    <x v="5"/>
    <n v="2013"/>
    <n v="2013"/>
    <n v="500269458"/>
    <n v="1"/>
    <x v="0"/>
    <s v="I"/>
    <n v="5"/>
    <n v="5"/>
    <n v="0"/>
    <n v="74"/>
  </r>
  <r>
    <x v="0"/>
    <x v="0"/>
    <s v="WA"/>
    <x v="5"/>
    <n v="2013"/>
    <n v="2013"/>
    <n v="17787022"/>
    <n v="1"/>
    <x v="0"/>
    <s v="I"/>
    <n v="30"/>
    <n v="30"/>
    <n v="0"/>
    <n v="20"/>
  </r>
  <r>
    <x v="0"/>
    <x v="1"/>
    <s v="WA"/>
    <x v="5"/>
    <n v="2013"/>
    <n v="2013"/>
    <n v="15208432"/>
    <n v="1"/>
    <x v="1"/>
    <s v="I"/>
    <n v="28"/>
    <n v="28"/>
    <n v="0"/>
    <n v="2"/>
  </r>
  <r>
    <x v="0"/>
    <x v="0"/>
    <s v="WA"/>
    <x v="5"/>
    <n v="2013"/>
    <n v="2013"/>
    <n v="15868042"/>
    <n v="3"/>
    <x v="0"/>
    <s v="I"/>
    <n v="90"/>
    <n v="30"/>
    <n v="0"/>
    <n v="347"/>
  </r>
  <r>
    <x v="0"/>
    <x v="0"/>
    <s v="WA"/>
    <x v="5"/>
    <n v="2013"/>
    <n v="2013"/>
    <n v="15669684"/>
    <n v="4"/>
    <x v="0"/>
    <s v="I"/>
    <n v="119"/>
    <n v="29.75"/>
    <n v="0"/>
    <n v="110"/>
  </r>
  <r>
    <x v="0"/>
    <x v="0"/>
    <s v="WA"/>
    <x v="5"/>
    <n v="2013"/>
    <n v="2013"/>
    <n v="500109466"/>
    <n v="1"/>
    <x v="0"/>
    <s v="I"/>
    <n v="6"/>
    <n v="6"/>
    <n v="0"/>
    <n v="90"/>
  </r>
  <r>
    <x v="0"/>
    <x v="1"/>
    <s v="WA"/>
    <x v="5"/>
    <n v="2013"/>
    <n v="2013"/>
    <n v="500077398"/>
    <n v="1"/>
    <x v="1"/>
    <s v="I"/>
    <n v="10"/>
    <n v="10"/>
    <n v="0"/>
    <n v="2"/>
  </r>
  <r>
    <x v="0"/>
    <x v="1"/>
    <s v="WA"/>
    <x v="5"/>
    <n v="2013"/>
    <n v="2013"/>
    <n v="16013378"/>
    <n v="5"/>
    <x v="1"/>
    <s v="I"/>
    <n v="149"/>
    <n v="29.8"/>
    <n v="0"/>
    <n v="28"/>
  </r>
  <r>
    <x v="0"/>
    <x v="0"/>
    <s v="WA"/>
    <x v="5"/>
    <n v="2013"/>
    <n v="2013"/>
    <n v="16013380"/>
    <n v="1"/>
    <x v="0"/>
    <s v="I"/>
    <n v="28"/>
    <n v="28"/>
    <n v="0"/>
    <n v="10"/>
  </r>
  <r>
    <x v="0"/>
    <x v="0"/>
    <s v="WA"/>
    <x v="5"/>
    <n v="2013"/>
    <n v="2013"/>
    <n v="17069556"/>
    <n v="1"/>
    <x v="0"/>
    <s v="I"/>
    <n v="28"/>
    <n v="28"/>
    <n v="0"/>
    <n v="19"/>
  </r>
  <r>
    <x v="0"/>
    <x v="0"/>
    <s v="WA"/>
    <x v="5"/>
    <n v="2013"/>
    <n v="2013"/>
    <n v="500179565"/>
    <n v="1"/>
    <x v="0"/>
    <s v="I"/>
    <n v="1"/>
    <n v="1"/>
    <n v="0"/>
    <n v="2"/>
  </r>
  <r>
    <x v="0"/>
    <x v="1"/>
    <s v="WA"/>
    <x v="5"/>
    <n v="2013"/>
    <n v="2013"/>
    <n v="19602959"/>
    <n v="1"/>
    <x v="1"/>
    <s v="I"/>
    <n v="36"/>
    <n v="36"/>
    <n v="0"/>
    <n v="10"/>
  </r>
  <r>
    <x v="0"/>
    <x v="0"/>
    <s v="WA"/>
    <x v="5"/>
    <n v="2013"/>
    <n v="2013"/>
    <n v="500036475"/>
    <n v="3"/>
    <x v="0"/>
    <s v="I"/>
    <n v="92"/>
    <n v="30.666666666666668"/>
    <n v="0"/>
    <n v="216"/>
  </r>
  <r>
    <x v="1"/>
    <x v="0"/>
    <s v="WA"/>
    <x v="5"/>
    <n v="2013"/>
    <n v="2013"/>
    <n v="14313257"/>
    <n v="1"/>
    <x v="0"/>
    <s v="I"/>
    <n v="27"/>
    <n v="27"/>
    <n v="0"/>
    <n v="57"/>
  </r>
  <r>
    <x v="0"/>
    <x v="1"/>
    <s v="WA"/>
    <x v="5"/>
    <n v="2013"/>
    <n v="2013"/>
    <n v="14907979"/>
    <n v="3"/>
    <x v="1"/>
    <s v="I"/>
    <n v="75"/>
    <n v="25"/>
    <n v="0"/>
    <n v="25"/>
  </r>
  <r>
    <x v="0"/>
    <x v="0"/>
    <s v="WA"/>
    <x v="5"/>
    <n v="2013"/>
    <n v="2013"/>
    <n v="14907981"/>
    <n v="1"/>
    <x v="0"/>
    <s v="I"/>
    <n v="14"/>
    <n v="14"/>
    <n v="0"/>
    <n v="10"/>
  </r>
  <r>
    <x v="0"/>
    <x v="0"/>
    <s v="WA"/>
    <x v="5"/>
    <n v="2013"/>
    <n v="2013"/>
    <n v="446351323"/>
    <n v="1"/>
    <x v="0"/>
    <s v="I"/>
    <n v="28"/>
    <n v="28"/>
    <n v="0"/>
    <n v="11"/>
  </r>
  <r>
    <x v="0"/>
    <x v="0"/>
    <s v="WA"/>
    <x v="5"/>
    <n v="2013"/>
    <n v="2013"/>
    <n v="18989001"/>
    <n v="1"/>
    <x v="0"/>
    <s v="I"/>
    <n v="1"/>
    <n v="1"/>
    <n v="0"/>
    <n v="8"/>
  </r>
  <r>
    <x v="0"/>
    <x v="0"/>
    <s v="WA"/>
    <x v="5"/>
    <n v="2013"/>
    <n v="2013"/>
    <n v="15715164"/>
    <n v="1"/>
    <x v="0"/>
    <s v="I"/>
    <n v="7"/>
    <n v="7"/>
    <n v="0"/>
    <n v="1"/>
  </r>
  <r>
    <x v="0"/>
    <x v="0"/>
    <s v="WA"/>
    <x v="5"/>
    <n v="2013"/>
    <n v="2013"/>
    <n v="19314263"/>
    <n v="2"/>
    <x v="0"/>
    <s v="I"/>
    <n v="57"/>
    <n v="28.5"/>
    <n v="0"/>
    <n v="363"/>
  </r>
  <r>
    <x v="0"/>
    <x v="0"/>
    <s v="WA"/>
    <x v="5"/>
    <n v="2013"/>
    <n v="2013"/>
    <n v="18611922"/>
    <n v="1"/>
    <x v="0"/>
    <s v="I"/>
    <n v="3"/>
    <n v="3"/>
    <n v="0"/>
    <n v="44"/>
  </r>
  <r>
    <x v="0"/>
    <x v="0"/>
    <s v="WA"/>
    <x v="5"/>
    <n v="2013"/>
    <n v="2013"/>
    <n v="18650262"/>
    <n v="2"/>
    <x v="0"/>
    <s v="I"/>
    <n v="42"/>
    <n v="21"/>
    <n v="0"/>
    <n v="400"/>
  </r>
  <r>
    <x v="0"/>
    <x v="1"/>
    <s v="WA"/>
    <x v="5"/>
    <n v="2013"/>
    <n v="2013"/>
    <n v="500205804"/>
    <n v="2"/>
    <x v="1"/>
    <s v="I"/>
    <n v="67"/>
    <n v="33.5"/>
    <n v="0"/>
    <n v="12"/>
  </r>
  <r>
    <x v="0"/>
    <x v="0"/>
    <s v="WA"/>
    <x v="5"/>
    <n v="2013"/>
    <n v="2013"/>
    <n v="16608159"/>
    <n v="1"/>
    <x v="0"/>
    <s v="I"/>
    <n v="29"/>
    <n v="29"/>
    <n v="0"/>
    <n v="10"/>
  </r>
  <r>
    <x v="0"/>
    <x v="0"/>
    <s v="WA"/>
    <x v="5"/>
    <n v="2013"/>
    <n v="2013"/>
    <n v="17703581"/>
    <n v="1"/>
    <x v="0"/>
    <s v="I"/>
    <n v="9"/>
    <n v="9"/>
    <n v="0"/>
    <n v="55"/>
  </r>
  <r>
    <x v="0"/>
    <x v="0"/>
    <s v="WA"/>
    <x v="5"/>
    <n v="2013"/>
    <n v="2013"/>
    <n v="18663370"/>
    <n v="1"/>
    <x v="0"/>
    <s v="I"/>
    <n v="3"/>
    <n v="3"/>
    <n v="0"/>
    <n v="30"/>
  </r>
  <r>
    <x v="0"/>
    <x v="0"/>
    <s v="WA"/>
    <x v="5"/>
    <n v="2013"/>
    <n v="2013"/>
    <n v="18780887"/>
    <n v="3"/>
    <x v="0"/>
    <s v="I"/>
    <n v="91"/>
    <n v="30.333333333333332"/>
    <n v="0"/>
    <n v="223"/>
  </r>
  <r>
    <x v="0"/>
    <x v="0"/>
    <s v="WA"/>
    <x v="5"/>
    <n v="2013"/>
    <n v="2013"/>
    <n v="17048266"/>
    <n v="1"/>
    <x v="0"/>
    <s v="I"/>
    <n v="11"/>
    <n v="11"/>
    <n v="0"/>
    <n v="129"/>
  </r>
  <r>
    <x v="0"/>
    <x v="0"/>
    <s v="WA"/>
    <x v="5"/>
    <n v="2013"/>
    <n v="2013"/>
    <n v="500296505"/>
    <n v="1"/>
    <x v="0"/>
    <s v="I"/>
    <n v="0"/>
    <n v="0"/>
    <n v="0"/>
    <n v="1"/>
  </r>
  <r>
    <x v="0"/>
    <x v="0"/>
    <s v="WA"/>
    <x v="5"/>
    <n v="2013"/>
    <n v="2013"/>
    <n v="500229403"/>
    <n v="1"/>
    <x v="0"/>
    <s v="I"/>
    <n v="11"/>
    <n v="11"/>
    <n v="0"/>
    <n v="135"/>
  </r>
  <r>
    <x v="0"/>
    <x v="0"/>
    <s v="WA"/>
    <x v="5"/>
    <n v="2013"/>
    <n v="2013"/>
    <n v="17087064"/>
    <n v="3"/>
    <x v="0"/>
    <s v="I"/>
    <n v="85"/>
    <n v="28.333333333333336"/>
    <n v="0"/>
    <n v="790"/>
  </r>
  <r>
    <x v="0"/>
    <x v="0"/>
    <s v="WA"/>
    <x v="5"/>
    <n v="2013"/>
    <n v="2013"/>
    <n v="500061057"/>
    <n v="1"/>
    <x v="0"/>
    <s v="I"/>
    <n v="0"/>
    <n v="0"/>
    <n v="0"/>
    <n v="19"/>
  </r>
  <r>
    <x v="0"/>
    <x v="1"/>
    <s v="WA"/>
    <x v="5"/>
    <n v="2013"/>
    <n v="2013"/>
    <n v="18510442"/>
    <n v="1"/>
    <x v="1"/>
    <s v="I"/>
    <n v="1"/>
    <n v="1"/>
    <n v="0"/>
    <n v="14"/>
  </r>
  <r>
    <x v="0"/>
    <x v="0"/>
    <s v="WA"/>
    <x v="5"/>
    <n v="2013"/>
    <n v="2013"/>
    <n v="19402283"/>
    <n v="1"/>
    <x v="0"/>
    <s v="I"/>
    <n v="0"/>
    <n v="0"/>
    <n v="0"/>
    <n v="10"/>
  </r>
  <r>
    <x v="0"/>
    <x v="0"/>
    <s v="WA"/>
    <x v="5"/>
    <n v="2013"/>
    <n v="2013"/>
    <n v="14868530"/>
    <n v="1"/>
    <x v="0"/>
    <s v="I"/>
    <n v="13"/>
    <n v="13"/>
    <n v="0"/>
    <n v="590"/>
  </r>
  <r>
    <x v="0"/>
    <x v="0"/>
    <s v="WA"/>
    <x v="5"/>
    <n v="2013"/>
    <n v="2013"/>
    <n v="14882638"/>
    <n v="3"/>
    <x v="0"/>
    <s v="I"/>
    <n v="85"/>
    <n v="28.333333333333336"/>
    <n v="0"/>
    <n v="88"/>
  </r>
  <r>
    <x v="0"/>
    <x v="0"/>
    <s v="WA"/>
    <x v="5"/>
    <n v="2013"/>
    <n v="2013"/>
    <n v="17492056"/>
    <n v="1"/>
    <x v="0"/>
    <s v="I"/>
    <n v="21"/>
    <n v="21"/>
    <n v="0"/>
    <n v="120"/>
  </r>
  <r>
    <x v="0"/>
    <x v="1"/>
    <s v="WA"/>
    <x v="5"/>
    <n v="2013"/>
    <n v="2013"/>
    <n v="17464194"/>
    <n v="1"/>
    <x v="1"/>
    <s v="I"/>
    <n v="30"/>
    <n v="30"/>
    <n v="0"/>
    <n v="23"/>
  </r>
  <r>
    <x v="0"/>
    <x v="1"/>
    <s v="WA"/>
    <x v="5"/>
    <n v="2013"/>
    <n v="2013"/>
    <n v="397872063"/>
    <n v="1"/>
    <x v="1"/>
    <s v="I"/>
    <n v="8"/>
    <n v="8"/>
    <n v="0"/>
    <n v="4"/>
  </r>
  <r>
    <x v="0"/>
    <x v="0"/>
    <s v="WA"/>
    <x v="5"/>
    <n v="2013"/>
    <n v="2013"/>
    <n v="17078876"/>
    <n v="1"/>
    <x v="0"/>
    <s v="I"/>
    <n v="28"/>
    <n v="28"/>
    <n v="0"/>
    <n v="77"/>
  </r>
  <r>
    <x v="0"/>
    <x v="1"/>
    <s v="WA"/>
    <x v="5"/>
    <n v="2013"/>
    <n v="2013"/>
    <n v="500122211"/>
    <n v="1"/>
    <x v="1"/>
    <s v="I"/>
    <n v="0"/>
    <n v="0"/>
    <n v="0"/>
    <n v="25"/>
  </r>
  <r>
    <x v="0"/>
    <x v="0"/>
    <s v="WA"/>
    <x v="5"/>
    <n v="2013"/>
    <n v="2013"/>
    <n v="18318129"/>
    <n v="3"/>
    <x v="0"/>
    <s v="I"/>
    <n v="92"/>
    <n v="30.666666666666668"/>
    <n v="0"/>
    <n v="360"/>
  </r>
  <r>
    <x v="0"/>
    <x v="0"/>
    <s v="WA"/>
    <x v="5"/>
    <n v="2013"/>
    <n v="2013"/>
    <n v="19574334"/>
    <n v="1"/>
    <x v="0"/>
    <s v="I"/>
    <n v="28"/>
    <n v="28"/>
    <n v="0"/>
    <n v="10"/>
  </r>
  <r>
    <x v="0"/>
    <x v="0"/>
    <s v="WA"/>
    <x v="5"/>
    <n v="2013"/>
    <n v="2013"/>
    <n v="18306405"/>
    <n v="1"/>
    <x v="0"/>
    <s v="I"/>
    <n v="4"/>
    <n v="4"/>
    <n v="0"/>
    <n v="49"/>
  </r>
  <r>
    <x v="0"/>
    <x v="0"/>
    <s v="WA"/>
    <x v="5"/>
    <n v="2013"/>
    <n v="2013"/>
    <n v="17459543"/>
    <n v="1"/>
    <x v="0"/>
    <s v="I"/>
    <n v="13"/>
    <n v="13"/>
    <n v="0"/>
    <n v="6"/>
  </r>
  <r>
    <x v="0"/>
    <x v="0"/>
    <s v="WA"/>
    <x v="5"/>
    <n v="2013"/>
    <n v="2013"/>
    <n v="356745668"/>
    <n v="2"/>
    <x v="0"/>
    <s v="I"/>
    <n v="42"/>
    <n v="21"/>
    <n v="0"/>
    <n v="90"/>
  </r>
  <r>
    <x v="0"/>
    <x v="1"/>
    <s v="WA"/>
    <x v="5"/>
    <n v="2013"/>
    <n v="2013"/>
    <n v="18724274"/>
    <n v="1"/>
    <x v="1"/>
    <s v="I"/>
    <n v="10"/>
    <n v="10"/>
    <n v="0"/>
    <n v="9"/>
  </r>
  <r>
    <x v="0"/>
    <x v="0"/>
    <s v="WA"/>
    <x v="5"/>
    <n v="2013"/>
    <n v="2013"/>
    <n v="16653658"/>
    <n v="1"/>
    <x v="0"/>
    <s v="I"/>
    <n v="33"/>
    <n v="33"/>
    <n v="0"/>
    <n v="160"/>
  </r>
  <r>
    <x v="0"/>
    <x v="1"/>
    <s v="WA"/>
    <x v="5"/>
    <n v="2013"/>
    <n v="2013"/>
    <n v="500038221"/>
    <n v="1"/>
    <x v="1"/>
    <s v="I"/>
    <n v="30"/>
    <n v="30"/>
    <n v="0"/>
    <n v="4"/>
  </r>
  <r>
    <x v="0"/>
    <x v="1"/>
    <s v="WA"/>
    <x v="5"/>
    <n v="2013"/>
    <n v="2013"/>
    <n v="500036078"/>
    <n v="2"/>
    <x v="1"/>
    <s v="I"/>
    <n v="39"/>
    <n v="19.5"/>
    <n v="0"/>
    <n v="2"/>
  </r>
  <r>
    <x v="0"/>
    <x v="1"/>
    <s v="WA"/>
    <x v="5"/>
    <n v="2013"/>
    <n v="2013"/>
    <n v="500073348"/>
    <n v="2"/>
    <x v="1"/>
    <s v="I"/>
    <n v="63"/>
    <n v="31.5"/>
    <n v="0"/>
    <n v="4"/>
  </r>
  <r>
    <x v="0"/>
    <x v="1"/>
    <s v="WA"/>
    <x v="5"/>
    <n v="2013"/>
    <n v="2013"/>
    <n v="18009284"/>
    <n v="1"/>
    <x v="1"/>
    <s v="I"/>
    <n v="38"/>
    <n v="38"/>
    <n v="0"/>
    <n v="4"/>
  </r>
  <r>
    <x v="0"/>
    <x v="0"/>
    <s v="WA"/>
    <x v="5"/>
    <n v="2013"/>
    <n v="2013"/>
    <n v="418953753"/>
    <n v="1"/>
    <x v="0"/>
    <s v="I"/>
    <n v="29"/>
    <n v="29"/>
    <n v="0"/>
    <n v="30"/>
  </r>
  <r>
    <x v="0"/>
    <x v="0"/>
    <s v="WA"/>
    <x v="5"/>
    <n v="2013"/>
    <n v="2013"/>
    <n v="15695021"/>
    <n v="1"/>
    <x v="0"/>
    <s v="I"/>
    <n v="1"/>
    <n v="1"/>
    <n v="0"/>
    <n v="90"/>
  </r>
  <r>
    <x v="0"/>
    <x v="0"/>
    <s v="WA"/>
    <x v="5"/>
    <n v="2013"/>
    <n v="2013"/>
    <n v="16806108"/>
    <n v="1"/>
    <x v="0"/>
    <s v="I"/>
    <n v="26"/>
    <n v="26"/>
    <n v="0"/>
    <n v="233"/>
  </r>
  <r>
    <x v="0"/>
    <x v="1"/>
    <s v="WA"/>
    <x v="5"/>
    <n v="2013"/>
    <n v="2013"/>
    <n v="375926448"/>
    <n v="1"/>
    <x v="1"/>
    <s v="I"/>
    <n v="26"/>
    <n v="26"/>
    <n v="0"/>
    <n v="19"/>
  </r>
  <r>
    <x v="0"/>
    <x v="0"/>
    <s v="WA"/>
    <x v="5"/>
    <n v="2013"/>
    <n v="2013"/>
    <n v="500026912"/>
    <n v="2"/>
    <x v="0"/>
    <s v="I"/>
    <n v="42"/>
    <n v="21"/>
    <n v="0"/>
    <n v="35"/>
  </r>
  <r>
    <x v="0"/>
    <x v="1"/>
    <s v="WA"/>
    <x v="5"/>
    <n v="2013"/>
    <n v="2013"/>
    <n v="353030433"/>
    <n v="1"/>
    <x v="1"/>
    <s v="I"/>
    <n v="6"/>
    <n v="6"/>
    <n v="0"/>
    <n v="4"/>
  </r>
  <r>
    <x v="0"/>
    <x v="0"/>
    <s v="WA"/>
    <x v="5"/>
    <n v="2013"/>
    <n v="2013"/>
    <n v="18595060"/>
    <n v="1"/>
    <x v="0"/>
    <s v="I"/>
    <n v="25"/>
    <n v="25"/>
    <n v="0"/>
    <n v="12"/>
  </r>
  <r>
    <x v="0"/>
    <x v="1"/>
    <s v="WA"/>
    <x v="5"/>
    <n v="2013"/>
    <n v="2013"/>
    <n v="15444607"/>
    <n v="2"/>
    <x v="1"/>
    <s v="I"/>
    <n v="60"/>
    <n v="30"/>
    <n v="0"/>
    <n v="27"/>
  </r>
  <r>
    <x v="0"/>
    <x v="0"/>
    <s v="WA"/>
    <x v="5"/>
    <n v="2013"/>
    <n v="2013"/>
    <n v="19270263"/>
    <n v="1"/>
    <x v="0"/>
    <s v="I"/>
    <n v="1"/>
    <n v="1"/>
    <n v="0"/>
    <n v="10"/>
  </r>
  <r>
    <x v="0"/>
    <x v="0"/>
    <s v="WA"/>
    <x v="5"/>
    <n v="2013"/>
    <n v="2013"/>
    <n v="19365405"/>
    <n v="1"/>
    <x v="0"/>
    <s v="I"/>
    <n v="28"/>
    <n v="28"/>
    <n v="0"/>
    <n v="250"/>
  </r>
  <r>
    <x v="0"/>
    <x v="1"/>
    <s v="WA"/>
    <x v="5"/>
    <n v="2013"/>
    <n v="2013"/>
    <n v="500102836"/>
    <n v="1"/>
    <x v="1"/>
    <s v="I"/>
    <n v="29"/>
    <n v="29"/>
    <n v="0"/>
    <n v="6"/>
  </r>
  <r>
    <x v="0"/>
    <x v="0"/>
    <s v="WA"/>
    <x v="5"/>
    <n v="2013"/>
    <n v="2013"/>
    <n v="19937447"/>
    <n v="3"/>
    <x v="0"/>
    <s v="I"/>
    <n v="92"/>
    <n v="30.666666666666668"/>
    <n v="0"/>
    <n v="850"/>
  </r>
  <r>
    <x v="0"/>
    <x v="0"/>
    <s v="WA"/>
    <x v="5"/>
    <n v="2013"/>
    <n v="2013"/>
    <n v="18491346"/>
    <n v="2"/>
    <x v="0"/>
    <s v="I"/>
    <n v="36"/>
    <n v="18"/>
    <n v="0"/>
    <n v="410"/>
  </r>
  <r>
    <x v="0"/>
    <x v="0"/>
    <s v="WA"/>
    <x v="5"/>
    <n v="2013"/>
    <n v="2013"/>
    <n v="18354541"/>
    <n v="1"/>
    <x v="0"/>
    <s v="I"/>
    <n v="28"/>
    <n v="28"/>
    <n v="0"/>
    <n v="80"/>
  </r>
  <r>
    <x v="0"/>
    <x v="1"/>
    <s v="WA"/>
    <x v="5"/>
    <n v="2013"/>
    <n v="2013"/>
    <n v="18050340"/>
    <n v="2"/>
    <x v="1"/>
    <s v="I"/>
    <n v="66"/>
    <n v="33"/>
    <n v="0"/>
    <n v="46"/>
  </r>
  <r>
    <x v="0"/>
    <x v="0"/>
    <s v="WA"/>
    <x v="5"/>
    <n v="2013"/>
    <n v="2013"/>
    <n v="500017737"/>
    <n v="1"/>
    <x v="0"/>
    <s v="I"/>
    <n v="17"/>
    <n v="17"/>
    <n v="0"/>
    <n v="100"/>
  </r>
  <r>
    <x v="0"/>
    <x v="0"/>
    <s v="WA"/>
    <x v="5"/>
    <n v="2013"/>
    <n v="2013"/>
    <n v="14554569"/>
    <n v="1"/>
    <x v="0"/>
    <s v="I"/>
    <n v="24"/>
    <n v="24"/>
    <n v="0"/>
    <n v="40"/>
  </r>
  <r>
    <x v="0"/>
    <x v="0"/>
    <s v="WA"/>
    <x v="5"/>
    <n v="2013"/>
    <n v="2013"/>
    <n v="15114034"/>
    <n v="3"/>
    <x v="0"/>
    <s v="I"/>
    <n v="84"/>
    <n v="28"/>
    <n v="0"/>
    <n v="96"/>
  </r>
  <r>
    <x v="0"/>
    <x v="1"/>
    <s v="WA"/>
    <x v="5"/>
    <n v="2013"/>
    <n v="2013"/>
    <n v="500004337"/>
    <n v="1"/>
    <x v="1"/>
    <s v="I"/>
    <n v="32"/>
    <n v="32"/>
    <n v="0"/>
    <n v="10"/>
  </r>
  <r>
    <x v="0"/>
    <x v="0"/>
    <s v="WA"/>
    <x v="5"/>
    <n v="2013"/>
    <n v="2013"/>
    <n v="17035916"/>
    <n v="1"/>
    <x v="0"/>
    <s v="I"/>
    <n v="20"/>
    <n v="20"/>
    <n v="0"/>
    <n v="165"/>
  </r>
  <r>
    <x v="0"/>
    <x v="0"/>
    <s v="WA"/>
    <x v="5"/>
    <n v="2013"/>
    <n v="2013"/>
    <n v="19560771"/>
    <n v="1"/>
    <x v="0"/>
    <s v="I"/>
    <n v="13"/>
    <n v="13"/>
    <n v="0"/>
    <n v="210"/>
  </r>
  <r>
    <x v="0"/>
    <x v="1"/>
    <s v="WA"/>
    <x v="5"/>
    <n v="2013"/>
    <n v="2013"/>
    <n v="500141903"/>
    <n v="1"/>
    <x v="1"/>
    <s v="I"/>
    <n v="20"/>
    <n v="20"/>
    <n v="0"/>
    <n v="1"/>
  </r>
  <r>
    <x v="1"/>
    <x v="0"/>
    <s v="WA"/>
    <x v="5"/>
    <n v="2013"/>
    <n v="2013"/>
    <n v="19900622"/>
    <n v="1"/>
    <x v="0"/>
    <s v="I"/>
    <n v="28"/>
    <n v="28"/>
    <n v="0"/>
    <n v="12"/>
  </r>
  <r>
    <x v="0"/>
    <x v="0"/>
    <s v="WA"/>
    <x v="5"/>
    <n v="2013"/>
    <n v="2013"/>
    <n v="14928520"/>
    <n v="2"/>
    <x v="0"/>
    <s v="I"/>
    <n v="47"/>
    <n v="23.5"/>
    <n v="0"/>
    <n v="166"/>
  </r>
  <r>
    <x v="0"/>
    <x v="1"/>
    <s v="WA"/>
    <x v="5"/>
    <n v="2013"/>
    <n v="2013"/>
    <n v="14384525"/>
    <n v="1"/>
    <x v="1"/>
    <s v="I"/>
    <n v="28"/>
    <n v="28"/>
    <n v="0"/>
    <n v="2"/>
  </r>
  <r>
    <x v="0"/>
    <x v="0"/>
    <s v="WA"/>
    <x v="5"/>
    <n v="2013"/>
    <n v="2013"/>
    <n v="500072762"/>
    <n v="1"/>
    <x v="0"/>
    <s v="I"/>
    <n v="5"/>
    <n v="5"/>
    <n v="0"/>
    <n v="153"/>
  </r>
  <r>
    <x v="0"/>
    <x v="1"/>
    <s v="WA"/>
    <x v="5"/>
    <n v="2013"/>
    <n v="2013"/>
    <n v="14422567"/>
    <n v="2"/>
    <x v="1"/>
    <s v="I"/>
    <n v="36"/>
    <n v="18"/>
    <n v="0"/>
    <n v="27"/>
  </r>
  <r>
    <x v="0"/>
    <x v="0"/>
    <s v="WA"/>
    <x v="5"/>
    <n v="2013"/>
    <n v="2013"/>
    <n v="14424069"/>
    <n v="1"/>
    <x v="0"/>
    <s v="I"/>
    <n v="25"/>
    <n v="25"/>
    <n v="0"/>
    <n v="160"/>
  </r>
  <r>
    <x v="0"/>
    <x v="0"/>
    <s v="WA"/>
    <x v="5"/>
    <n v="2013"/>
    <n v="2013"/>
    <n v="15813967"/>
    <n v="1"/>
    <x v="0"/>
    <s v="I"/>
    <n v="3"/>
    <n v="3"/>
    <n v="0"/>
    <n v="116"/>
  </r>
  <r>
    <x v="0"/>
    <x v="1"/>
    <s v="WA"/>
    <x v="5"/>
    <n v="2013"/>
    <n v="2013"/>
    <n v="14856573"/>
    <n v="1"/>
    <x v="1"/>
    <s v="I"/>
    <n v="29"/>
    <n v="29"/>
    <n v="0"/>
    <n v="1"/>
  </r>
  <r>
    <x v="0"/>
    <x v="0"/>
    <s v="WA"/>
    <x v="5"/>
    <n v="2013"/>
    <n v="2013"/>
    <n v="14812799"/>
    <n v="1"/>
    <x v="0"/>
    <s v="I"/>
    <n v="10"/>
    <n v="10"/>
    <n v="0"/>
    <n v="1524"/>
  </r>
  <r>
    <x v="0"/>
    <x v="1"/>
    <s v="WA"/>
    <x v="5"/>
    <n v="2013"/>
    <n v="2013"/>
    <n v="400204887"/>
    <n v="1"/>
    <x v="1"/>
    <s v="I"/>
    <n v="28"/>
    <n v="28"/>
    <n v="0"/>
    <n v="9"/>
  </r>
  <r>
    <x v="0"/>
    <x v="0"/>
    <s v="WA"/>
    <x v="5"/>
    <n v="2013"/>
    <n v="2013"/>
    <n v="15942139"/>
    <n v="1"/>
    <x v="0"/>
    <s v="I"/>
    <n v="28"/>
    <n v="28"/>
    <n v="0"/>
    <n v="30"/>
  </r>
  <r>
    <x v="0"/>
    <x v="1"/>
    <s v="WA"/>
    <x v="5"/>
    <n v="2013"/>
    <n v="2013"/>
    <n v="15496809"/>
    <n v="2"/>
    <x v="1"/>
    <s v="I"/>
    <n v="56"/>
    <n v="28"/>
    <n v="0"/>
    <n v="133"/>
  </r>
  <r>
    <x v="0"/>
    <x v="1"/>
    <s v="WA"/>
    <x v="5"/>
    <n v="2013"/>
    <n v="2013"/>
    <n v="500121543"/>
    <n v="1"/>
    <x v="1"/>
    <s v="I"/>
    <n v="32"/>
    <n v="32"/>
    <n v="0"/>
    <n v="1"/>
  </r>
  <r>
    <x v="0"/>
    <x v="1"/>
    <s v="WA"/>
    <x v="5"/>
    <n v="2013"/>
    <n v="2013"/>
    <n v="500165001"/>
    <n v="1"/>
    <x v="1"/>
    <s v="I"/>
    <n v="0"/>
    <n v="0"/>
    <n v="0"/>
    <n v="6"/>
  </r>
  <r>
    <x v="0"/>
    <x v="0"/>
    <s v="WA"/>
    <x v="5"/>
    <n v="2013"/>
    <n v="2013"/>
    <n v="500020838"/>
    <n v="1"/>
    <x v="0"/>
    <s v="I"/>
    <n v="4"/>
    <n v="4"/>
    <n v="0"/>
    <n v="97"/>
  </r>
  <r>
    <x v="0"/>
    <x v="0"/>
    <s v="WA"/>
    <x v="5"/>
    <n v="2013"/>
    <n v="2013"/>
    <n v="15124110"/>
    <n v="1"/>
    <x v="0"/>
    <s v="I"/>
    <n v="14"/>
    <n v="14"/>
    <n v="0"/>
    <n v="520"/>
  </r>
  <r>
    <x v="0"/>
    <x v="0"/>
    <s v="WA"/>
    <x v="5"/>
    <n v="2013"/>
    <n v="2013"/>
    <n v="16624437"/>
    <n v="1"/>
    <x v="0"/>
    <s v="I"/>
    <n v="29"/>
    <n v="29"/>
    <n v="0"/>
    <n v="370"/>
  </r>
  <r>
    <x v="0"/>
    <x v="1"/>
    <s v="WA"/>
    <x v="5"/>
    <n v="2013"/>
    <n v="2013"/>
    <n v="373766426"/>
    <n v="2"/>
    <x v="1"/>
    <s v="I"/>
    <n v="56"/>
    <n v="28"/>
    <n v="0"/>
    <n v="13"/>
  </r>
  <r>
    <x v="0"/>
    <x v="1"/>
    <s v="WA"/>
    <x v="5"/>
    <n v="2013"/>
    <n v="2013"/>
    <n v="500054285"/>
    <n v="1"/>
    <x v="1"/>
    <s v="I"/>
    <n v="32"/>
    <n v="32"/>
    <n v="0"/>
    <n v="1"/>
  </r>
  <r>
    <x v="0"/>
    <x v="0"/>
    <s v="WA"/>
    <x v="5"/>
    <n v="2013"/>
    <n v="2013"/>
    <n v="18048828"/>
    <n v="1"/>
    <x v="0"/>
    <s v="I"/>
    <n v="0"/>
    <n v="0"/>
    <n v="0"/>
    <n v="3"/>
  </r>
  <r>
    <x v="0"/>
    <x v="0"/>
    <s v="WA"/>
    <x v="5"/>
    <n v="2013"/>
    <n v="2013"/>
    <n v="16329565"/>
    <n v="1"/>
    <x v="0"/>
    <s v="I"/>
    <n v="32"/>
    <n v="32"/>
    <n v="0"/>
    <n v="22"/>
  </r>
  <r>
    <x v="0"/>
    <x v="0"/>
    <s v="WA"/>
    <x v="5"/>
    <n v="2013"/>
    <n v="2013"/>
    <n v="500191956"/>
    <n v="1"/>
    <x v="0"/>
    <s v="I"/>
    <n v="37"/>
    <n v="37"/>
    <n v="0"/>
    <n v="2"/>
  </r>
  <r>
    <x v="0"/>
    <x v="0"/>
    <s v="WA"/>
    <x v="5"/>
    <n v="2013"/>
    <n v="2013"/>
    <n v="15447892"/>
    <n v="1"/>
    <x v="0"/>
    <s v="I"/>
    <n v="31"/>
    <n v="31"/>
    <n v="0"/>
    <n v="1560"/>
  </r>
  <r>
    <x v="0"/>
    <x v="0"/>
    <s v="WA"/>
    <x v="5"/>
    <n v="2013"/>
    <n v="2013"/>
    <n v="18893382"/>
    <n v="1"/>
    <x v="0"/>
    <s v="I"/>
    <n v="4"/>
    <n v="4"/>
    <n v="0"/>
    <n v="50"/>
  </r>
  <r>
    <x v="0"/>
    <x v="0"/>
    <s v="WA"/>
    <x v="5"/>
    <n v="2013"/>
    <n v="2013"/>
    <n v="500219945"/>
    <n v="1"/>
    <x v="0"/>
    <s v="I"/>
    <n v="0"/>
    <n v="0"/>
    <n v="0"/>
    <n v="222"/>
  </r>
  <r>
    <x v="0"/>
    <x v="0"/>
    <s v="WA"/>
    <x v="5"/>
    <n v="2013"/>
    <n v="2013"/>
    <n v="18357143"/>
    <n v="1"/>
    <x v="0"/>
    <s v="I"/>
    <n v="15"/>
    <n v="15"/>
    <n v="0"/>
    <n v="3920"/>
  </r>
  <r>
    <x v="0"/>
    <x v="0"/>
    <s v="WA"/>
    <x v="5"/>
    <n v="2013"/>
    <n v="2013"/>
    <n v="19635679"/>
    <n v="1"/>
    <x v="0"/>
    <s v="I"/>
    <n v="12"/>
    <n v="12"/>
    <n v="0"/>
    <n v="867"/>
  </r>
  <r>
    <x v="0"/>
    <x v="0"/>
    <s v="WA"/>
    <x v="5"/>
    <n v="2013"/>
    <n v="2013"/>
    <n v="17049662"/>
    <n v="1"/>
    <x v="0"/>
    <s v="I"/>
    <n v="22"/>
    <n v="22"/>
    <n v="0"/>
    <n v="1710"/>
  </r>
  <r>
    <x v="0"/>
    <x v="0"/>
    <s v="WA"/>
    <x v="6"/>
    <n v="2014"/>
    <n v="2014"/>
    <n v="16234811"/>
    <n v="2"/>
    <x v="0"/>
    <s v="I"/>
    <n v="62"/>
    <n v="31"/>
    <n v="0"/>
    <n v="19"/>
  </r>
  <r>
    <x v="0"/>
    <x v="0"/>
    <s v="WA"/>
    <x v="6"/>
    <n v="2014"/>
    <n v="2014"/>
    <n v="16645322"/>
    <n v="1"/>
    <x v="0"/>
    <s v="I"/>
    <n v="30"/>
    <n v="30"/>
    <n v="0"/>
    <n v="465"/>
  </r>
  <r>
    <x v="0"/>
    <x v="1"/>
    <s v="WA"/>
    <x v="6"/>
    <n v="2014"/>
    <n v="2014"/>
    <n v="15741110"/>
    <n v="1"/>
    <x v="1"/>
    <s v="I"/>
    <n v="30"/>
    <n v="30"/>
    <n v="0"/>
    <n v="73"/>
  </r>
  <r>
    <x v="0"/>
    <x v="1"/>
    <s v="WA"/>
    <x v="6"/>
    <n v="2014"/>
    <n v="2014"/>
    <n v="377740917"/>
    <n v="1"/>
    <x v="1"/>
    <s v="I"/>
    <n v="33"/>
    <n v="33"/>
    <n v="0"/>
    <n v="152"/>
  </r>
  <r>
    <x v="0"/>
    <x v="0"/>
    <s v="WA"/>
    <x v="6"/>
    <n v="2014"/>
    <n v="2014"/>
    <n v="14423834"/>
    <n v="1"/>
    <x v="0"/>
    <s v="I"/>
    <n v="13"/>
    <n v="13"/>
    <n v="0"/>
    <n v="339"/>
  </r>
  <r>
    <x v="0"/>
    <x v="0"/>
    <s v="WA"/>
    <x v="6"/>
    <n v="2014"/>
    <n v="2014"/>
    <n v="16858749"/>
    <n v="1"/>
    <x v="0"/>
    <s v="I"/>
    <n v="29"/>
    <n v="29"/>
    <n v="0"/>
    <n v="3052"/>
  </r>
  <r>
    <x v="0"/>
    <x v="1"/>
    <s v="WA"/>
    <x v="6"/>
    <n v="2014"/>
    <n v="2014"/>
    <n v="402019202"/>
    <n v="1"/>
    <x v="1"/>
    <s v="I"/>
    <n v="33"/>
    <n v="33"/>
    <n v="0"/>
    <n v="100"/>
  </r>
  <r>
    <x v="0"/>
    <x v="0"/>
    <s v="WA"/>
    <x v="6"/>
    <n v="2014"/>
    <n v="2014"/>
    <n v="17386708"/>
    <n v="2"/>
    <x v="0"/>
    <s v="I"/>
    <n v="62"/>
    <n v="31"/>
    <n v="0"/>
    <n v="155"/>
  </r>
  <r>
    <x v="1"/>
    <x v="1"/>
    <s v="WA"/>
    <x v="6"/>
    <n v="2014"/>
    <n v="2014"/>
    <n v="18656244"/>
    <n v="8"/>
    <x v="1"/>
    <s v="I"/>
    <n v="239"/>
    <n v="29.875"/>
    <n v="0"/>
    <n v="40"/>
  </r>
  <r>
    <x v="0"/>
    <x v="0"/>
    <s v="WA"/>
    <x v="6"/>
    <n v="2014"/>
    <n v="2014"/>
    <n v="15980183"/>
    <n v="2"/>
    <x v="0"/>
    <s v="I"/>
    <n v="63"/>
    <n v="31.5"/>
    <n v="0"/>
    <n v="30"/>
  </r>
  <r>
    <x v="0"/>
    <x v="1"/>
    <s v="WA"/>
    <x v="6"/>
    <n v="2014"/>
    <n v="2014"/>
    <n v="19290485"/>
    <n v="1"/>
    <x v="1"/>
    <s v="I"/>
    <n v="30"/>
    <n v="30"/>
    <n v="0"/>
    <n v="19"/>
  </r>
  <r>
    <x v="0"/>
    <x v="1"/>
    <s v="WA"/>
    <x v="6"/>
    <n v="2014"/>
    <n v="2014"/>
    <n v="17464230"/>
    <n v="1"/>
    <x v="1"/>
    <s v="I"/>
    <n v="33"/>
    <n v="33"/>
    <n v="0"/>
    <n v="7"/>
  </r>
  <r>
    <x v="0"/>
    <x v="0"/>
    <s v="WA"/>
    <x v="5"/>
    <n v="2013"/>
    <n v="2013"/>
    <n v="446346737"/>
    <n v="1"/>
    <x v="0"/>
    <s v="I"/>
    <n v="1"/>
    <n v="1"/>
    <n v="0"/>
    <n v="36"/>
  </r>
  <r>
    <x v="0"/>
    <x v="0"/>
    <s v="WA"/>
    <x v="6"/>
    <n v="2014"/>
    <n v="2014"/>
    <n v="16741074"/>
    <n v="1"/>
    <x v="0"/>
    <s v="I"/>
    <n v="27"/>
    <n v="27"/>
    <n v="0"/>
    <n v="353"/>
  </r>
  <r>
    <x v="0"/>
    <x v="0"/>
    <s v="WA"/>
    <x v="5"/>
    <n v="2013"/>
    <n v="2013"/>
    <n v="19894144"/>
    <n v="1"/>
    <x v="0"/>
    <s v="I"/>
    <n v="34"/>
    <n v="34"/>
    <n v="0"/>
    <n v="1"/>
  </r>
  <r>
    <x v="0"/>
    <x v="0"/>
    <s v="WA"/>
    <x v="6"/>
    <n v="2014"/>
    <n v="2014"/>
    <n v="16471746"/>
    <n v="1"/>
    <x v="0"/>
    <s v="I"/>
    <n v="34"/>
    <n v="34"/>
    <n v="0"/>
    <n v="10"/>
  </r>
  <r>
    <x v="0"/>
    <x v="0"/>
    <s v="WA"/>
    <x v="6"/>
    <n v="2014"/>
    <n v="2014"/>
    <n v="19715703"/>
    <n v="1"/>
    <x v="0"/>
    <s v="I"/>
    <n v="31"/>
    <n v="31"/>
    <n v="0"/>
    <n v="59"/>
  </r>
  <r>
    <x v="0"/>
    <x v="0"/>
    <s v="WA"/>
    <x v="6"/>
    <n v="2014"/>
    <n v="2014"/>
    <n v="16606685"/>
    <n v="1"/>
    <x v="0"/>
    <s v="I"/>
    <n v="31"/>
    <n v="31"/>
    <n v="0"/>
    <n v="10"/>
  </r>
  <r>
    <x v="0"/>
    <x v="0"/>
    <s v="WA"/>
    <x v="5"/>
    <n v="2014"/>
    <n v="2014"/>
    <n v="19968644"/>
    <n v="1"/>
    <x v="0"/>
    <s v="I"/>
    <n v="33"/>
    <n v="33"/>
    <n v="0"/>
    <n v="170"/>
  </r>
  <r>
    <x v="0"/>
    <x v="0"/>
    <s v="WA"/>
    <x v="6"/>
    <n v="2014"/>
    <n v="2014"/>
    <n v="18931662"/>
    <n v="1"/>
    <x v="0"/>
    <s v="I"/>
    <n v="37"/>
    <n v="37"/>
    <n v="0"/>
    <n v="50"/>
  </r>
  <r>
    <x v="0"/>
    <x v="1"/>
    <s v="WA"/>
    <x v="6"/>
    <n v="2014"/>
    <n v="2014"/>
    <n v="403142426"/>
    <n v="1"/>
    <x v="1"/>
    <s v="I"/>
    <n v="31"/>
    <n v="31"/>
    <n v="0"/>
    <n v="76"/>
  </r>
  <r>
    <x v="0"/>
    <x v="0"/>
    <s v="WA"/>
    <x v="5"/>
    <n v="2013"/>
    <n v="2013"/>
    <n v="14851919"/>
    <n v="1"/>
    <x v="0"/>
    <s v="I"/>
    <n v="1"/>
    <n v="1"/>
    <n v="0"/>
    <n v="3748"/>
  </r>
  <r>
    <x v="0"/>
    <x v="1"/>
    <s v="WA"/>
    <x v="5"/>
    <n v="2014"/>
    <n v="2014"/>
    <n v="19884888"/>
    <n v="1"/>
    <x v="1"/>
    <s v="I"/>
    <n v="34"/>
    <n v="34"/>
    <n v="0"/>
    <n v="1"/>
  </r>
  <r>
    <x v="1"/>
    <x v="0"/>
    <s v="WA"/>
    <x v="5"/>
    <n v="2014"/>
    <n v="2014"/>
    <n v="14172250"/>
    <n v="1"/>
    <x v="0"/>
    <s v="I"/>
    <n v="0"/>
    <n v="0"/>
    <n v="0"/>
    <n v="320"/>
  </r>
  <r>
    <x v="0"/>
    <x v="0"/>
    <s v="WA"/>
    <x v="5"/>
    <n v="2014"/>
    <n v="2014"/>
    <n v="14416749"/>
    <n v="1"/>
    <x v="0"/>
    <s v="I"/>
    <n v="2"/>
    <n v="2"/>
    <n v="0"/>
    <n v="100"/>
  </r>
  <r>
    <x v="0"/>
    <x v="0"/>
    <s v="WA"/>
    <x v="6"/>
    <n v="2014"/>
    <n v="2014"/>
    <n v="18200228"/>
    <n v="6"/>
    <x v="0"/>
    <s v="I"/>
    <n v="185"/>
    <n v="30.833333333333332"/>
    <n v="0"/>
    <n v="100"/>
  </r>
  <r>
    <x v="0"/>
    <x v="0"/>
    <s v="WA"/>
    <x v="6"/>
    <n v="2014"/>
    <n v="2014"/>
    <n v="18491346"/>
    <n v="1"/>
    <x v="0"/>
    <s v="I"/>
    <n v="33"/>
    <n v="33"/>
    <n v="0"/>
    <n v="250"/>
  </r>
  <r>
    <x v="0"/>
    <x v="0"/>
    <s v="WA"/>
    <x v="6"/>
    <n v="2014"/>
    <n v="2014"/>
    <n v="18614746"/>
    <n v="1"/>
    <x v="0"/>
    <s v="I"/>
    <n v="6"/>
    <n v="6"/>
    <n v="0"/>
    <n v="280"/>
  </r>
  <r>
    <x v="0"/>
    <x v="1"/>
    <s v="WA"/>
    <x v="5"/>
    <n v="2014"/>
    <n v="2014"/>
    <n v="436406403"/>
    <n v="1"/>
    <x v="1"/>
    <s v="I"/>
    <n v="33"/>
    <n v="33"/>
    <n v="0"/>
    <n v="1"/>
  </r>
  <r>
    <x v="0"/>
    <x v="1"/>
    <s v="WA"/>
    <x v="6"/>
    <n v="2014"/>
    <n v="2014"/>
    <n v="18223087"/>
    <n v="1"/>
    <x v="1"/>
    <s v="I"/>
    <n v="30"/>
    <n v="30"/>
    <n v="0"/>
    <n v="1"/>
  </r>
  <r>
    <x v="0"/>
    <x v="0"/>
    <s v="WA"/>
    <x v="5"/>
    <n v="2014"/>
    <n v="2014"/>
    <n v="500155716"/>
    <n v="1"/>
    <x v="0"/>
    <s v="I"/>
    <n v="1"/>
    <n v="1"/>
    <n v="0"/>
    <n v="49"/>
  </r>
  <r>
    <x v="0"/>
    <x v="1"/>
    <s v="WA"/>
    <x v="6"/>
    <n v="2014"/>
    <n v="2014"/>
    <n v="14422567"/>
    <n v="1"/>
    <x v="1"/>
    <s v="I"/>
    <n v="33"/>
    <n v="33"/>
    <n v="0"/>
    <n v="6"/>
  </r>
  <r>
    <x v="0"/>
    <x v="0"/>
    <s v="WA"/>
    <x v="6"/>
    <n v="2014"/>
    <n v="2014"/>
    <n v="14652859"/>
    <n v="1"/>
    <x v="0"/>
    <s v="I"/>
    <n v="32"/>
    <n v="32"/>
    <n v="0"/>
    <n v="30"/>
  </r>
  <r>
    <x v="0"/>
    <x v="0"/>
    <s v="WA"/>
    <x v="6"/>
    <n v="2014"/>
    <n v="2014"/>
    <n v="19246148"/>
    <n v="2"/>
    <x v="0"/>
    <s v="I"/>
    <n v="33"/>
    <n v="16.5"/>
    <n v="0"/>
    <n v="234"/>
  </r>
  <r>
    <x v="0"/>
    <x v="1"/>
    <s v="WA"/>
    <x v="6"/>
    <n v="2014"/>
    <n v="2014"/>
    <n v="375926524"/>
    <n v="1"/>
    <x v="1"/>
    <s v="I"/>
    <n v="0"/>
    <n v="0"/>
    <n v="0"/>
    <n v="10"/>
  </r>
  <r>
    <x v="1"/>
    <x v="0"/>
    <s v="WA"/>
    <x v="6"/>
    <n v="2014"/>
    <n v="2014"/>
    <n v="15486984"/>
    <n v="1"/>
    <x v="0"/>
    <s v="I"/>
    <n v="1"/>
    <n v="1"/>
    <n v="0"/>
    <n v="48"/>
  </r>
  <r>
    <x v="0"/>
    <x v="0"/>
    <s v="WA"/>
    <x v="6"/>
    <n v="2014"/>
    <n v="2014"/>
    <n v="15108342"/>
    <n v="1"/>
    <x v="0"/>
    <s v="I"/>
    <n v="34"/>
    <n v="34"/>
    <n v="0"/>
    <n v="10"/>
  </r>
  <r>
    <x v="0"/>
    <x v="0"/>
    <s v="WA"/>
    <x v="6"/>
    <n v="2014"/>
    <n v="2014"/>
    <n v="15346700"/>
    <n v="1"/>
    <x v="0"/>
    <s v="I"/>
    <n v="32"/>
    <n v="32"/>
    <n v="0"/>
    <n v="55"/>
  </r>
  <r>
    <x v="0"/>
    <x v="0"/>
    <s v="WA"/>
    <x v="6"/>
    <n v="2014"/>
    <n v="2014"/>
    <n v="500206317"/>
    <n v="1"/>
    <x v="0"/>
    <s v="I"/>
    <n v="13"/>
    <n v="13"/>
    <n v="0"/>
    <n v="151"/>
  </r>
  <r>
    <x v="0"/>
    <x v="0"/>
    <s v="WA"/>
    <x v="6"/>
    <n v="2014"/>
    <n v="2014"/>
    <n v="18114846"/>
    <n v="1"/>
    <x v="0"/>
    <s v="I"/>
    <n v="4"/>
    <n v="4"/>
    <n v="0"/>
    <n v="115"/>
  </r>
  <r>
    <x v="0"/>
    <x v="1"/>
    <s v="WA"/>
    <x v="6"/>
    <n v="2014"/>
    <n v="2014"/>
    <n v="500178440"/>
    <n v="1"/>
    <x v="1"/>
    <s v="I"/>
    <n v="0"/>
    <n v="0"/>
    <n v="0"/>
    <n v="1"/>
  </r>
  <r>
    <x v="0"/>
    <x v="1"/>
    <s v="WA"/>
    <x v="6"/>
    <n v="2014"/>
    <n v="2014"/>
    <n v="17919012"/>
    <n v="1"/>
    <x v="1"/>
    <s v="I"/>
    <n v="6"/>
    <n v="6"/>
    <n v="0"/>
    <n v="22"/>
  </r>
  <r>
    <x v="0"/>
    <x v="1"/>
    <s v="WA"/>
    <x v="6"/>
    <n v="2014"/>
    <n v="2014"/>
    <n v="15183946"/>
    <n v="2"/>
    <x v="1"/>
    <s v="I"/>
    <n v="37"/>
    <n v="18.5"/>
    <n v="0"/>
    <n v="88"/>
  </r>
  <r>
    <x v="0"/>
    <x v="0"/>
    <s v="WA"/>
    <x v="6"/>
    <n v="2014"/>
    <n v="2014"/>
    <n v="14572864"/>
    <n v="2"/>
    <x v="0"/>
    <s v="I"/>
    <n v="61"/>
    <n v="30.5"/>
    <n v="0"/>
    <n v="90"/>
  </r>
  <r>
    <x v="0"/>
    <x v="0"/>
    <s v="WA"/>
    <x v="6"/>
    <n v="2014"/>
    <n v="2014"/>
    <n v="14625472"/>
    <n v="1"/>
    <x v="0"/>
    <s v="I"/>
    <n v="28"/>
    <n v="28"/>
    <n v="0"/>
    <n v="50"/>
  </r>
  <r>
    <x v="0"/>
    <x v="0"/>
    <s v="WA"/>
    <x v="6"/>
    <n v="2014"/>
    <n v="2014"/>
    <n v="15966901"/>
    <n v="1"/>
    <x v="0"/>
    <s v="I"/>
    <n v="33"/>
    <n v="33"/>
    <n v="0"/>
    <n v="1"/>
  </r>
  <r>
    <x v="0"/>
    <x v="0"/>
    <s v="WA"/>
    <x v="6"/>
    <n v="2014"/>
    <n v="2014"/>
    <n v="16256793"/>
    <n v="1"/>
    <x v="0"/>
    <s v="I"/>
    <n v="31"/>
    <n v="31"/>
    <n v="0"/>
    <n v="112"/>
  </r>
  <r>
    <x v="0"/>
    <x v="1"/>
    <s v="WA"/>
    <x v="6"/>
    <n v="2014"/>
    <n v="2014"/>
    <n v="500249241"/>
    <n v="3"/>
    <x v="1"/>
    <s v="I"/>
    <n v="87"/>
    <n v="29"/>
    <n v="0"/>
    <n v="46"/>
  </r>
  <r>
    <x v="0"/>
    <x v="1"/>
    <s v="WA"/>
    <x v="6"/>
    <n v="2014"/>
    <n v="2014"/>
    <n v="19889476"/>
    <n v="1"/>
    <x v="1"/>
    <s v="I"/>
    <n v="29"/>
    <n v="29"/>
    <n v="0"/>
    <n v="1"/>
  </r>
  <r>
    <x v="0"/>
    <x v="0"/>
    <s v="WA"/>
    <x v="6"/>
    <n v="2014"/>
    <n v="2014"/>
    <n v="19560771"/>
    <n v="1"/>
    <x v="0"/>
    <s v="I"/>
    <n v="28"/>
    <n v="28"/>
    <n v="0"/>
    <n v="10"/>
  </r>
  <r>
    <x v="0"/>
    <x v="1"/>
    <s v="WA"/>
    <x v="6"/>
    <n v="2014"/>
    <n v="2014"/>
    <n v="500134407"/>
    <n v="1"/>
    <x v="1"/>
    <s v="I"/>
    <n v="29"/>
    <n v="29"/>
    <n v="0"/>
    <n v="1"/>
  </r>
  <r>
    <x v="0"/>
    <x v="1"/>
    <s v="WA"/>
    <x v="6"/>
    <n v="2014"/>
    <n v="2014"/>
    <n v="500258216"/>
    <n v="1"/>
    <x v="1"/>
    <s v="I"/>
    <n v="4"/>
    <n v="4"/>
    <n v="0"/>
    <n v="14"/>
  </r>
  <r>
    <x v="0"/>
    <x v="0"/>
    <s v="WA"/>
    <x v="6"/>
    <n v="2014"/>
    <n v="2014"/>
    <n v="500028688"/>
    <n v="2"/>
    <x v="0"/>
    <s v="I"/>
    <n v="9"/>
    <n v="4.5"/>
    <n v="0"/>
    <n v="429"/>
  </r>
  <r>
    <x v="0"/>
    <x v="0"/>
    <s v="WA"/>
    <x v="6"/>
    <n v="2014"/>
    <n v="2014"/>
    <n v="18503686"/>
    <n v="1"/>
    <x v="0"/>
    <s v="I"/>
    <n v="20"/>
    <n v="20"/>
    <n v="0"/>
    <n v="877"/>
  </r>
  <r>
    <x v="0"/>
    <x v="0"/>
    <s v="WA"/>
    <x v="6"/>
    <n v="2014"/>
    <n v="2014"/>
    <n v="17750189"/>
    <n v="1"/>
    <x v="0"/>
    <s v="I"/>
    <n v="6"/>
    <n v="6"/>
    <n v="0"/>
    <n v="210"/>
  </r>
  <r>
    <x v="0"/>
    <x v="0"/>
    <s v="WA"/>
    <x v="6"/>
    <n v="2014"/>
    <n v="2014"/>
    <n v="17722323"/>
    <n v="2"/>
    <x v="0"/>
    <s v="I"/>
    <n v="43"/>
    <n v="21.5"/>
    <n v="0"/>
    <n v="170"/>
  </r>
  <r>
    <x v="0"/>
    <x v="1"/>
    <s v="WA"/>
    <x v="6"/>
    <n v="2014"/>
    <n v="2014"/>
    <n v="15608333"/>
    <n v="1"/>
    <x v="1"/>
    <s v="I"/>
    <n v="30"/>
    <n v="30"/>
    <n v="0"/>
    <n v="10"/>
  </r>
  <r>
    <x v="0"/>
    <x v="0"/>
    <s v="WA"/>
    <x v="6"/>
    <n v="2014"/>
    <n v="2014"/>
    <n v="15704561"/>
    <n v="5"/>
    <x v="0"/>
    <s v="I"/>
    <n v="149"/>
    <n v="29.8"/>
    <n v="0"/>
    <n v="310"/>
  </r>
  <r>
    <x v="0"/>
    <x v="0"/>
    <s v="WA"/>
    <x v="6"/>
    <n v="2014"/>
    <n v="2014"/>
    <n v="18508905"/>
    <n v="1"/>
    <x v="0"/>
    <s v="I"/>
    <n v="2"/>
    <n v="2"/>
    <n v="0"/>
    <n v="209"/>
  </r>
  <r>
    <x v="0"/>
    <x v="0"/>
    <s v="WA"/>
    <x v="6"/>
    <n v="2014"/>
    <n v="2014"/>
    <n v="14861535"/>
    <n v="1"/>
    <x v="0"/>
    <s v="I"/>
    <n v="10"/>
    <n v="10"/>
    <n v="0"/>
    <n v="1024"/>
  </r>
  <r>
    <x v="0"/>
    <x v="1"/>
    <s v="WA"/>
    <x v="6"/>
    <n v="2014"/>
    <n v="2014"/>
    <n v="379555269"/>
    <n v="3"/>
    <x v="1"/>
    <s v="I"/>
    <n v="67"/>
    <n v="22.333333333333332"/>
    <n v="0"/>
    <n v="31"/>
  </r>
  <r>
    <x v="0"/>
    <x v="1"/>
    <s v="WA"/>
    <x v="6"/>
    <n v="2014"/>
    <n v="2014"/>
    <n v="500218245"/>
    <n v="1"/>
    <x v="1"/>
    <s v="I"/>
    <n v="22"/>
    <n v="22"/>
    <n v="0"/>
    <n v="7"/>
  </r>
  <r>
    <x v="0"/>
    <x v="0"/>
    <s v="WA"/>
    <x v="6"/>
    <n v="2014"/>
    <n v="2014"/>
    <n v="16471691"/>
    <n v="1"/>
    <x v="0"/>
    <s v="I"/>
    <n v="14"/>
    <n v="14"/>
    <n v="0"/>
    <n v="1560"/>
  </r>
  <r>
    <x v="0"/>
    <x v="0"/>
    <s v="WA"/>
    <x v="6"/>
    <n v="2014"/>
    <n v="2014"/>
    <n v="16257460"/>
    <n v="1"/>
    <x v="0"/>
    <s v="I"/>
    <n v="0"/>
    <n v="0"/>
    <n v="0"/>
    <n v="210"/>
  </r>
  <r>
    <x v="0"/>
    <x v="0"/>
    <s v="WA"/>
    <x v="6"/>
    <n v="2014"/>
    <n v="2014"/>
    <n v="16634142"/>
    <n v="1"/>
    <x v="0"/>
    <s v="I"/>
    <n v="17"/>
    <n v="17"/>
    <n v="0"/>
    <n v="385"/>
  </r>
  <r>
    <x v="0"/>
    <x v="1"/>
    <s v="WA"/>
    <x v="6"/>
    <n v="2014"/>
    <n v="2014"/>
    <n v="500263489"/>
    <n v="1"/>
    <x v="1"/>
    <s v="I"/>
    <n v="21"/>
    <n v="21"/>
    <n v="0"/>
    <n v="22"/>
  </r>
  <r>
    <x v="0"/>
    <x v="0"/>
    <s v="WA"/>
    <x v="6"/>
    <n v="2014"/>
    <n v="2014"/>
    <n v="17219614"/>
    <n v="1"/>
    <x v="0"/>
    <s v="I"/>
    <n v="17"/>
    <n v="17"/>
    <n v="0"/>
    <n v="100"/>
  </r>
  <r>
    <x v="0"/>
    <x v="1"/>
    <s v="WA"/>
    <x v="6"/>
    <n v="2014"/>
    <n v="2014"/>
    <n v="425433640"/>
    <n v="1"/>
    <x v="1"/>
    <s v="I"/>
    <n v="12"/>
    <n v="12"/>
    <n v="0"/>
    <n v="32"/>
  </r>
  <r>
    <x v="1"/>
    <x v="0"/>
    <s v="WA"/>
    <x v="6"/>
    <n v="2014"/>
    <n v="2014"/>
    <n v="19962488"/>
    <n v="8"/>
    <x v="2"/>
    <s v="I"/>
    <n v="242"/>
    <n v="30.25"/>
    <n v="0"/>
    <n v="174297"/>
  </r>
  <r>
    <x v="1"/>
    <x v="0"/>
    <s v="WA"/>
    <x v="6"/>
    <n v="2014"/>
    <n v="2014"/>
    <n v="17041273"/>
    <n v="8"/>
    <x v="2"/>
    <s v="I"/>
    <n v="242"/>
    <n v="30.25"/>
    <n v="0"/>
    <n v="1273663"/>
  </r>
  <r>
    <x v="1"/>
    <x v="0"/>
    <s v="WA"/>
    <x v="6"/>
    <n v="2014"/>
    <n v="2014"/>
    <n v="17041329"/>
    <n v="9"/>
    <x v="2"/>
    <s v="I"/>
    <n v="273"/>
    <n v="30.333333333333332"/>
    <n v="0"/>
    <n v="31225"/>
  </r>
  <r>
    <x v="0"/>
    <x v="0"/>
    <s v="WA"/>
    <x v="6"/>
    <n v="2014"/>
    <n v="2014"/>
    <n v="15106739"/>
    <n v="1"/>
    <x v="0"/>
    <s v="I"/>
    <n v="28"/>
    <n v="28"/>
    <n v="0"/>
    <n v="730"/>
  </r>
  <r>
    <x v="0"/>
    <x v="0"/>
    <s v="WA"/>
    <x v="6"/>
    <n v="2014"/>
    <n v="2014"/>
    <n v="17383907"/>
    <n v="1"/>
    <x v="0"/>
    <s v="I"/>
    <n v="7"/>
    <n v="7"/>
    <n v="0"/>
    <n v="20"/>
  </r>
  <r>
    <x v="0"/>
    <x v="1"/>
    <s v="WA"/>
    <x v="6"/>
    <n v="2014"/>
    <n v="2014"/>
    <n v="15690166"/>
    <n v="3"/>
    <x v="1"/>
    <s v="I"/>
    <n v="70"/>
    <n v="23.333333333333332"/>
    <n v="0"/>
    <n v="17"/>
  </r>
  <r>
    <x v="0"/>
    <x v="1"/>
    <s v="WA"/>
    <x v="6"/>
    <n v="2014"/>
    <n v="2014"/>
    <n v="500279385"/>
    <n v="1"/>
    <x v="1"/>
    <s v="I"/>
    <n v="12"/>
    <n v="12"/>
    <n v="0"/>
    <n v="43"/>
  </r>
  <r>
    <x v="0"/>
    <x v="1"/>
    <s v="WA"/>
    <x v="6"/>
    <n v="2014"/>
    <n v="2014"/>
    <n v="500050483"/>
    <n v="1"/>
    <x v="1"/>
    <s v="I"/>
    <n v="31"/>
    <n v="31"/>
    <n v="0"/>
    <n v="1"/>
  </r>
  <r>
    <x v="0"/>
    <x v="0"/>
    <s v="WA"/>
    <x v="6"/>
    <n v="2014"/>
    <n v="2014"/>
    <n v="15101076"/>
    <n v="3"/>
    <x v="0"/>
    <s v="I"/>
    <n v="79"/>
    <n v="26.333333333333336"/>
    <n v="0"/>
    <n v="310"/>
  </r>
  <r>
    <x v="0"/>
    <x v="1"/>
    <s v="WA"/>
    <x v="6"/>
    <n v="2014"/>
    <n v="2014"/>
    <n v="500263013"/>
    <n v="1"/>
    <x v="1"/>
    <s v="I"/>
    <n v="4"/>
    <n v="4"/>
    <n v="0"/>
    <n v="10"/>
  </r>
  <r>
    <x v="0"/>
    <x v="1"/>
    <s v="WA"/>
    <x v="6"/>
    <n v="2014"/>
    <n v="2014"/>
    <n v="18597408"/>
    <n v="3"/>
    <x v="1"/>
    <s v="I"/>
    <n v="84"/>
    <n v="28"/>
    <n v="0"/>
    <n v="62"/>
  </r>
  <r>
    <x v="0"/>
    <x v="0"/>
    <s v="WA"/>
    <x v="6"/>
    <n v="2014"/>
    <n v="2014"/>
    <n v="19020156"/>
    <n v="3"/>
    <x v="0"/>
    <s v="I"/>
    <n v="94"/>
    <n v="31.333333333333332"/>
    <n v="0"/>
    <n v="250"/>
  </r>
  <r>
    <x v="0"/>
    <x v="1"/>
    <s v="WA"/>
    <x v="6"/>
    <n v="2014"/>
    <n v="2014"/>
    <n v="18904421"/>
    <n v="1"/>
    <x v="1"/>
    <s v="I"/>
    <n v="29"/>
    <n v="29"/>
    <n v="0"/>
    <n v="1"/>
  </r>
  <r>
    <x v="0"/>
    <x v="0"/>
    <s v="WA"/>
    <x v="6"/>
    <n v="2014"/>
    <n v="2014"/>
    <n v="18374618"/>
    <n v="1"/>
    <x v="0"/>
    <s v="I"/>
    <n v="6"/>
    <n v="6"/>
    <n v="0"/>
    <n v="350"/>
  </r>
  <r>
    <x v="0"/>
    <x v="1"/>
    <s v="WA"/>
    <x v="6"/>
    <n v="2014"/>
    <n v="2014"/>
    <n v="15876627"/>
    <n v="1"/>
    <x v="1"/>
    <s v="I"/>
    <n v="31"/>
    <n v="31"/>
    <n v="0"/>
    <n v="1"/>
  </r>
  <r>
    <x v="0"/>
    <x v="1"/>
    <s v="WA"/>
    <x v="6"/>
    <n v="2014"/>
    <n v="2014"/>
    <n v="500004731"/>
    <n v="1"/>
    <x v="1"/>
    <s v="I"/>
    <n v="28"/>
    <n v="28"/>
    <n v="0"/>
    <n v="3"/>
  </r>
  <r>
    <x v="0"/>
    <x v="0"/>
    <s v="WA"/>
    <x v="6"/>
    <n v="2014"/>
    <n v="2014"/>
    <n v="500230804"/>
    <n v="2"/>
    <x v="0"/>
    <s v="I"/>
    <n v="49"/>
    <n v="24.5"/>
    <n v="0"/>
    <n v="172"/>
  </r>
  <r>
    <x v="0"/>
    <x v="0"/>
    <s v="WA"/>
    <x v="6"/>
    <n v="2014"/>
    <n v="2014"/>
    <n v="500059461"/>
    <n v="1"/>
    <x v="0"/>
    <s v="I"/>
    <n v="1"/>
    <n v="1"/>
    <n v="0"/>
    <n v="22"/>
  </r>
  <r>
    <x v="0"/>
    <x v="0"/>
    <s v="WA"/>
    <x v="6"/>
    <n v="2014"/>
    <n v="2014"/>
    <n v="446343490"/>
    <n v="1"/>
    <x v="0"/>
    <s v="I"/>
    <n v="29"/>
    <n v="29"/>
    <n v="0"/>
    <n v="1"/>
  </r>
  <r>
    <x v="0"/>
    <x v="0"/>
    <s v="WA"/>
    <x v="6"/>
    <n v="2014"/>
    <n v="2014"/>
    <n v="14944033"/>
    <n v="1"/>
    <x v="0"/>
    <s v="I"/>
    <n v="12"/>
    <n v="12"/>
    <n v="0"/>
    <n v="44"/>
  </r>
  <r>
    <x v="0"/>
    <x v="1"/>
    <s v="WA"/>
    <x v="6"/>
    <n v="2014"/>
    <n v="2014"/>
    <n v="500096316"/>
    <n v="1"/>
    <x v="1"/>
    <s v="I"/>
    <n v="26"/>
    <n v="26"/>
    <n v="0"/>
    <n v="35"/>
  </r>
  <r>
    <x v="0"/>
    <x v="0"/>
    <s v="WA"/>
    <x v="6"/>
    <n v="2014"/>
    <n v="2014"/>
    <n v="14420329"/>
    <n v="2"/>
    <x v="0"/>
    <s v="I"/>
    <n v="60"/>
    <n v="30"/>
    <n v="0"/>
    <n v="233"/>
  </r>
  <r>
    <x v="0"/>
    <x v="0"/>
    <s v="WA"/>
    <x v="6"/>
    <n v="2014"/>
    <n v="2014"/>
    <n v="16452096"/>
    <n v="2"/>
    <x v="0"/>
    <s v="I"/>
    <n v="56"/>
    <n v="28"/>
    <n v="0"/>
    <n v="1464"/>
  </r>
  <r>
    <x v="0"/>
    <x v="1"/>
    <s v="WA"/>
    <x v="6"/>
    <n v="2014"/>
    <n v="2014"/>
    <n v="16442081"/>
    <n v="1"/>
    <x v="1"/>
    <s v="I"/>
    <n v="0"/>
    <n v="0"/>
    <n v="0"/>
    <n v="5"/>
  </r>
  <r>
    <x v="0"/>
    <x v="0"/>
    <s v="WA"/>
    <x v="6"/>
    <n v="2014"/>
    <n v="2014"/>
    <n v="18611242"/>
    <n v="2"/>
    <x v="0"/>
    <s v="I"/>
    <n v="56"/>
    <n v="28"/>
    <n v="0"/>
    <n v="213"/>
  </r>
  <r>
    <x v="0"/>
    <x v="0"/>
    <s v="WA"/>
    <x v="6"/>
    <n v="2014"/>
    <n v="2014"/>
    <n v="17700081"/>
    <n v="1"/>
    <x v="0"/>
    <s v="I"/>
    <n v="8"/>
    <n v="8"/>
    <n v="0"/>
    <n v="290"/>
  </r>
  <r>
    <x v="0"/>
    <x v="1"/>
    <s v="WA"/>
    <x v="6"/>
    <n v="2014"/>
    <n v="2014"/>
    <n v="17205550"/>
    <n v="2"/>
    <x v="1"/>
    <s v="I"/>
    <n v="58"/>
    <n v="29"/>
    <n v="0"/>
    <n v="2"/>
  </r>
  <r>
    <x v="0"/>
    <x v="1"/>
    <s v="WA"/>
    <x v="6"/>
    <n v="2014"/>
    <n v="2014"/>
    <n v="14620748"/>
    <n v="1"/>
    <x v="1"/>
    <s v="I"/>
    <n v="8"/>
    <n v="8"/>
    <n v="0"/>
    <n v="13"/>
  </r>
  <r>
    <x v="0"/>
    <x v="0"/>
    <s v="WA"/>
    <x v="6"/>
    <n v="2014"/>
    <n v="2014"/>
    <n v="14620750"/>
    <n v="1"/>
    <x v="0"/>
    <s v="I"/>
    <n v="8"/>
    <n v="8"/>
    <n v="0"/>
    <n v="1"/>
  </r>
  <r>
    <x v="0"/>
    <x v="1"/>
    <s v="WA"/>
    <x v="6"/>
    <n v="2014"/>
    <n v="2014"/>
    <n v="18099958"/>
    <n v="1"/>
    <x v="1"/>
    <s v="I"/>
    <n v="24"/>
    <n v="24"/>
    <n v="0"/>
    <n v="60"/>
  </r>
  <r>
    <x v="0"/>
    <x v="1"/>
    <s v="WA"/>
    <x v="6"/>
    <n v="2014"/>
    <n v="2014"/>
    <n v="14912686"/>
    <n v="2"/>
    <x v="1"/>
    <s v="I"/>
    <n v="58"/>
    <n v="29"/>
    <n v="0"/>
    <n v="18"/>
  </r>
  <r>
    <x v="0"/>
    <x v="0"/>
    <s v="WA"/>
    <x v="6"/>
    <n v="2014"/>
    <n v="2014"/>
    <n v="16155005"/>
    <n v="1"/>
    <x v="0"/>
    <s v="I"/>
    <n v="1"/>
    <n v="1"/>
    <n v="0"/>
    <n v="6"/>
  </r>
  <r>
    <x v="1"/>
    <x v="0"/>
    <s v="WA"/>
    <x v="6"/>
    <n v="2014"/>
    <n v="2014"/>
    <n v="19847848"/>
    <n v="7"/>
    <x v="0"/>
    <s v="I"/>
    <n v="213"/>
    <n v="30.428571428571427"/>
    <n v="0"/>
    <n v="170"/>
  </r>
  <r>
    <x v="1"/>
    <x v="0"/>
    <s v="WA"/>
    <x v="6"/>
    <n v="2014"/>
    <n v="2014"/>
    <n v="500080014"/>
    <n v="1"/>
    <x v="0"/>
    <s v="I"/>
    <n v="30"/>
    <n v="30"/>
    <n v="0"/>
    <n v="1"/>
  </r>
  <r>
    <x v="0"/>
    <x v="0"/>
    <s v="WA"/>
    <x v="6"/>
    <n v="2014"/>
    <n v="2014"/>
    <n v="14186647"/>
    <n v="2"/>
    <x v="0"/>
    <s v="I"/>
    <n v="67"/>
    <n v="33.5"/>
    <n v="0"/>
    <n v="300"/>
  </r>
  <r>
    <x v="0"/>
    <x v="0"/>
    <s v="WA"/>
    <x v="6"/>
    <n v="2014"/>
    <n v="2014"/>
    <n v="14110458"/>
    <n v="5"/>
    <x v="0"/>
    <s v="I"/>
    <n v="135"/>
    <n v="27"/>
    <n v="0"/>
    <n v="439"/>
  </r>
  <r>
    <x v="0"/>
    <x v="0"/>
    <s v="WA"/>
    <x v="6"/>
    <n v="2014"/>
    <n v="2014"/>
    <n v="14161212"/>
    <n v="2"/>
    <x v="0"/>
    <s v="I"/>
    <n v="35"/>
    <n v="17.5"/>
    <n v="0"/>
    <n v="70"/>
  </r>
  <r>
    <x v="0"/>
    <x v="1"/>
    <s v="WA"/>
    <x v="6"/>
    <n v="2014"/>
    <n v="2014"/>
    <n v="500233373"/>
    <n v="1"/>
    <x v="1"/>
    <s v="I"/>
    <n v="25"/>
    <n v="25"/>
    <n v="0"/>
    <n v="28"/>
  </r>
  <r>
    <x v="0"/>
    <x v="0"/>
    <s v="WA"/>
    <x v="6"/>
    <n v="2014"/>
    <n v="2014"/>
    <n v="14760245"/>
    <n v="1"/>
    <x v="0"/>
    <s v="I"/>
    <n v="18"/>
    <n v="18"/>
    <n v="0"/>
    <n v="126"/>
  </r>
  <r>
    <x v="0"/>
    <x v="1"/>
    <s v="WA"/>
    <x v="6"/>
    <n v="2014"/>
    <n v="2014"/>
    <n v="16516932"/>
    <n v="2"/>
    <x v="1"/>
    <s v="I"/>
    <n v="52"/>
    <n v="26"/>
    <n v="0"/>
    <n v="51"/>
  </r>
  <r>
    <x v="0"/>
    <x v="0"/>
    <s v="WA"/>
    <x v="6"/>
    <n v="2014"/>
    <n v="2014"/>
    <n v="500303515"/>
    <n v="1"/>
    <x v="0"/>
    <s v="I"/>
    <n v="11"/>
    <n v="11"/>
    <n v="0"/>
    <n v="1"/>
  </r>
  <r>
    <x v="0"/>
    <x v="1"/>
    <s v="WA"/>
    <x v="6"/>
    <n v="2014"/>
    <n v="2014"/>
    <n v="14348428"/>
    <n v="3"/>
    <x v="1"/>
    <s v="I"/>
    <n v="79"/>
    <n v="26.333333333333336"/>
    <n v="0"/>
    <n v="28"/>
  </r>
  <r>
    <x v="0"/>
    <x v="0"/>
    <s v="WA"/>
    <x v="6"/>
    <n v="2014"/>
    <n v="2014"/>
    <n v="446355352"/>
    <n v="1"/>
    <x v="0"/>
    <s v="I"/>
    <n v="35"/>
    <n v="35"/>
    <n v="0"/>
    <n v="97"/>
  </r>
  <r>
    <x v="0"/>
    <x v="1"/>
    <s v="WA"/>
    <x v="6"/>
    <n v="2014"/>
    <n v="2014"/>
    <n v="14046307"/>
    <n v="1"/>
    <x v="1"/>
    <s v="I"/>
    <n v="18"/>
    <n v="18"/>
    <n v="0"/>
    <n v="18"/>
  </r>
  <r>
    <x v="0"/>
    <x v="0"/>
    <s v="WA"/>
    <x v="6"/>
    <n v="2014"/>
    <n v="2014"/>
    <n v="18912173"/>
    <n v="1"/>
    <x v="0"/>
    <s v="I"/>
    <n v="0"/>
    <n v="0"/>
    <n v="0"/>
    <n v="1"/>
  </r>
  <r>
    <x v="0"/>
    <x v="0"/>
    <s v="WA"/>
    <x v="6"/>
    <n v="2014"/>
    <n v="2014"/>
    <n v="19226544"/>
    <n v="2"/>
    <x v="0"/>
    <s v="I"/>
    <n v="55"/>
    <n v="27.5"/>
    <n v="0"/>
    <n v="237"/>
  </r>
  <r>
    <x v="0"/>
    <x v="0"/>
    <s v="WA"/>
    <x v="6"/>
    <n v="2014"/>
    <n v="2014"/>
    <n v="446343399"/>
    <n v="1"/>
    <x v="0"/>
    <s v="I"/>
    <n v="30"/>
    <n v="30"/>
    <n v="0"/>
    <n v="295"/>
  </r>
  <r>
    <x v="0"/>
    <x v="0"/>
    <s v="WA"/>
    <x v="6"/>
    <n v="2014"/>
    <n v="2014"/>
    <n v="500007332"/>
    <n v="2"/>
    <x v="0"/>
    <s v="I"/>
    <n v="38"/>
    <n v="19"/>
    <n v="0"/>
    <n v="478"/>
  </r>
  <r>
    <x v="0"/>
    <x v="0"/>
    <s v="WA"/>
    <x v="6"/>
    <n v="2014"/>
    <n v="2014"/>
    <n v="17987074"/>
    <n v="1"/>
    <x v="0"/>
    <s v="I"/>
    <n v="7"/>
    <n v="7"/>
    <n v="0"/>
    <n v="106"/>
  </r>
  <r>
    <x v="0"/>
    <x v="0"/>
    <s v="WA"/>
    <x v="6"/>
    <n v="2014"/>
    <n v="2014"/>
    <n v="431136066"/>
    <n v="1"/>
    <x v="0"/>
    <s v="I"/>
    <n v="32"/>
    <n v="32"/>
    <n v="0"/>
    <n v="244"/>
  </r>
  <r>
    <x v="0"/>
    <x v="1"/>
    <s v="WA"/>
    <x v="6"/>
    <n v="2014"/>
    <n v="2014"/>
    <n v="17700179"/>
    <n v="1"/>
    <x v="1"/>
    <s v="I"/>
    <n v="8"/>
    <n v="8"/>
    <n v="0"/>
    <n v="10"/>
  </r>
  <r>
    <x v="0"/>
    <x v="1"/>
    <s v="WA"/>
    <x v="6"/>
    <n v="2014"/>
    <n v="2014"/>
    <n v="414720008"/>
    <n v="1"/>
    <x v="1"/>
    <s v="I"/>
    <n v="18"/>
    <n v="18"/>
    <n v="0"/>
    <n v="17"/>
  </r>
  <r>
    <x v="0"/>
    <x v="0"/>
    <s v="WA"/>
    <x v="6"/>
    <n v="2014"/>
    <n v="2014"/>
    <n v="17705424"/>
    <n v="1"/>
    <x v="0"/>
    <s v="I"/>
    <n v="31"/>
    <n v="31"/>
    <n v="0"/>
    <n v="10"/>
  </r>
  <r>
    <x v="0"/>
    <x v="0"/>
    <s v="WA"/>
    <x v="6"/>
    <n v="2014"/>
    <n v="2014"/>
    <n v="16621580"/>
    <n v="1"/>
    <x v="0"/>
    <s v="I"/>
    <n v="36"/>
    <n v="36"/>
    <n v="0"/>
    <n v="245"/>
  </r>
  <r>
    <x v="0"/>
    <x v="0"/>
    <s v="WA"/>
    <x v="6"/>
    <n v="2014"/>
    <n v="2014"/>
    <n v="16119887"/>
    <n v="4"/>
    <x v="0"/>
    <s v="I"/>
    <n v="109"/>
    <n v="27.25"/>
    <n v="0"/>
    <n v="105"/>
  </r>
  <r>
    <x v="0"/>
    <x v="0"/>
    <s v="WA"/>
    <x v="6"/>
    <n v="2014"/>
    <n v="2014"/>
    <n v="500208233"/>
    <n v="1"/>
    <x v="0"/>
    <s v="I"/>
    <n v="1"/>
    <n v="1"/>
    <n v="0"/>
    <n v="14"/>
  </r>
  <r>
    <x v="0"/>
    <x v="0"/>
    <s v="WA"/>
    <x v="6"/>
    <n v="2014"/>
    <n v="2014"/>
    <n v="14311841"/>
    <n v="2"/>
    <x v="0"/>
    <s v="I"/>
    <n v="61"/>
    <n v="30.5"/>
    <n v="0"/>
    <n v="170"/>
  </r>
  <r>
    <x v="0"/>
    <x v="0"/>
    <s v="WA"/>
    <x v="6"/>
    <n v="2014"/>
    <n v="2014"/>
    <n v="17624620"/>
    <n v="1"/>
    <x v="0"/>
    <s v="I"/>
    <n v="1"/>
    <n v="1"/>
    <n v="0"/>
    <n v="1"/>
  </r>
  <r>
    <x v="0"/>
    <x v="0"/>
    <s v="WA"/>
    <x v="6"/>
    <n v="2014"/>
    <n v="2014"/>
    <n v="14315009"/>
    <n v="1"/>
    <x v="0"/>
    <s v="I"/>
    <n v="22"/>
    <n v="22"/>
    <n v="0"/>
    <n v="80"/>
  </r>
  <r>
    <x v="0"/>
    <x v="0"/>
    <s v="WA"/>
    <x v="6"/>
    <n v="2014"/>
    <n v="2014"/>
    <n v="15814365"/>
    <n v="2"/>
    <x v="0"/>
    <s v="I"/>
    <n v="43"/>
    <n v="21.5"/>
    <n v="0"/>
    <n v="2"/>
  </r>
  <r>
    <x v="0"/>
    <x v="0"/>
    <s v="WA"/>
    <x v="6"/>
    <n v="2014"/>
    <n v="2014"/>
    <n v="500190188"/>
    <n v="1"/>
    <x v="0"/>
    <s v="I"/>
    <n v="1"/>
    <n v="1"/>
    <n v="0"/>
    <n v="3"/>
  </r>
  <r>
    <x v="0"/>
    <x v="1"/>
    <s v="WA"/>
    <x v="6"/>
    <n v="2014"/>
    <n v="2014"/>
    <n v="18124193"/>
    <n v="1"/>
    <x v="1"/>
    <s v="I"/>
    <n v="31"/>
    <n v="31"/>
    <n v="0"/>
    <n v="66"/>
  </r>
  <r>
    <x v="0"/>
    <x v="1"/>
    <s v="WA"/>
    <x v="6"/>
    <n v="2014"/>
    <n v="2014"/>
    <n v="500220858"/>
    <n v="1"/>
    <x v="1"/>
    <s v="I"/>
    <n v="12"/>
    <n v="12"/>
    <n v="0"/>
    <n v="2"/>
  </r>
  <r>
    <x v="0"/>
    <x v="0"/>
    <s v="WA"/>
    <x v="6"/>
    <n v="2014"/>
    <n v="2014"/>
    <n v="500072997"/>
    <n v="2"/>
    <x v="0"/>
    <s v="I"/>
    <n v="60"/>
    <n v="30"/>
    <n v="0"/>
    <n v="2"/>
  </r>
  <r>
    <x v="0"/>
    <x v="0"/>
    <s v="WA"/>
    <x v="6"/>
    <n v="2014"/>
    <n v="2014"/>
    <n v="17200412"/>
    <n v="1"/>
    <x v="0"/>
    <s v="I"/>
    <n v="34"/>
    <n v="34"/>
    <n v="0"/>
    <n v="1163"/>
  </r>
  <r>
    <x v="0"/>
    <x v="1"/>
    <s v="WA"/>
    <x v="6"/>
    <n v="2014"/>
    <n v="2014"/>
    <n v="17492536"/>
    <n v="5"/>
    <x v="1"/>
    <s v="I"/>
    <n v="126"/>
    <n v="25.2"/>
    <n v="0"/>
    <n v="31"/>
  </r>
  <r>
    <x v="0"/>
    <x v="0"/>
    <s v="WA"/>
    <x v="6"/>
    <n v="2014"/>
    <n v="2014"/>
    <n v="16287237"/>
    <n v="2"/>
    <x v="0"/>
    <s v="I"/>
    <n v="57"/>
    <n v="28.5"/>
    <n v="0"/>
    <n v="120"/>
  </r>
  <r>
    <x v="0"/>
    <x v="0"/>
    <s v="WA"/>
    <x v="6"/>
    <n v="2014"/>
    <n v="2014"/>
    <n v="15216545"/>
    <n v="1"/>
    <x v="0"/>
    <s v="I"/>
    <n v="9"/>
    <n v="9"/>
    <n v="0"/>
    <n v="1"/>
  </r>
  <r>
    <x v="0"/>
    <x v="0"/>
    <s v="WA"/>
    <x v="6"/>
    <n v="2014"/>
    <n v="2014"/>
    <n v="15960198"/>
    <n v="2"/>
    <x v="0"/>
    <s v="I"/>
    <n v="62"/>
    <n v="31"/>
    <n v="0"/>
    <n v="1430"/>
  </r>
  <r>
    <x v="0"/>
    <x v="0"/>
    <s v="WA"/>
    <x v="6"/>
    <n v="2014"/>
    <n v="2014"/>
    <n v="500192802"/>
    <n v="2"/>
    <x v="0"/>
    <s v="I"/>
    <n v="59"/>
    <n v="29.5"/>
    <n v="0"/>
    <n v="2"/>
  </r>
  <r>
    <x v="0"/>
    <x v="0"/>
    <s v="WA"/>
    <x v="6"/>
    <n v="2014"/>
    <n v="2014"/>
    <n v="19329172"/>
    <n v="1"/>
    <x v="0"/>
    <s v="I"/>
    <n v="33"/>
    <n v="33"/>
    <n v="0"/>
    <n v="30"/>
  </r>
  <r>
    <x v="0"/>
    <x v="1"/>
    <s v="WA"/>
    <x v="6"/>
    <n v="2014"/>
    <n v="2014"/>
    <n v="500234523"/>
    <n v="1"/>
    <x v="1"/>
    <s v="I"/>
    <n v="27"/>
    <n v="27"/>
    <n v="0"/>
    <n v="4"/>
  </r>
  <r>
    <x v="0"/>
    <x v="0"/>
    <s v="WA"/>
    <x v="6"/>
    <n v="2014"/>
    <n v="2014"/>
    <n v="19386140"/>
    <n v="1"/>
    <x v="0"/>
    <s v="I"/>
    <n v="15"/>
    <n v="15"/>
    <n v="0"/>
    <n v="40"/>
  </r>
  <r>
    <x v="0"/>
    <x v="0"/>
    <s v="WA"/>
    <x v="6"/>
    <n v="2014"/>
    <n v="2014"/>
    <n v="500266460"/>
    <n v="1"/>
    <x v="0"/>
    <s v="I"/>
    <n v="1"/>
    <n v="1"/>
    <n v="0"/>
    <n v="6"/>
  </r>
  <r>
    <x v="0"/>
    <x v="0"/>
    <s v="WA"/>
    <x v="6"/>
    <n v="2014"/>
    <n v="2014"/>
    <n v="18142923"/>
    <n v="4"/>
    <x v="0"/>
    <s v="I"/>
    <n v="98"/>
    <n v="24.5"/>
    <n v="0"/>
    <n v="312"/>
  </r>
  <r>
    <x v="0"/>
    <x v="0"/>
    <s v="WA"/>
    <x v="6"/>
    <n v="2014"/>
    <n v="2014"/>
    <n v="19234827"/>
    <n v="2"/>
    <x v="0"/>
    <s v="I"/>
    <n v="62"/>
    <n v="31"/>
    <n v="0"/>
    <n v="100"/>
  </r>
  <r>
    <x v="0"/>
    <x v="0"/>
    <s v="WA"/>
    <x v="6"/>
    <n v="2014"/>
    <n v="2014"/>
    <n v="17477434"/>
    <n v="1"/>
    <x v="0"/>
    <s v="I"/>
    <n v="35"/>
    <n v="35"/>
    <n v="0"/>
    <n v="63"/>
  </r>
  <r>
    <x v="0"/>
    <x v="0"/>
    <s v="WA"/>
    <x v="6"/>
    <n v="2014"/>
    <n v="2014"/>
    <n v="15977865"/>
    <n v="1"/>
    <x v="0"/>
    <s v="I"/>
    <n v="8"/>
    <n v="8"/>
    <n v="0"/>
    <n v="160"/>
  </r>
  <r>
    <x v="0"/>
    <x v="0"/>
    <s v="WA"/>
    <x v="6"/>
    <n v="2014"/>
    <n v="2014"/>
    <n v="15752690"/>
    <n v="3"/>
    <x v="0"/>
    <s v="I"/>
    <n v="82"/>
    <n v="27.333333333333336"/>
    <n v="0"/>
    <n v="289"/>
  </r>
  <r>
    <x v="0"/>
    <x v="1"/>
    <s v="WA"/>
    <x v="6"/>
    <n v="2014"/>
    <n v="2014"/>
    <n v="500235698"/>
    <n v="4"/>
    <x v="1"/>
    <s v="I"/>
    <n v="110"/>
    <n v="27.5"/>
    <n v="0"/>
    <n v="42"/>
  </r>
  <r>
    <x v="0"/>
    <x v="0"/>
    <s v="WA"/>
    <x v="6"/>
    <n v="2014"/>
    <n v="2014"/>
    <n v="17159284"/>
    <n v="3"/>
    <x v="0"/>
    <s v="I"/>
    <n v="93"/>
    <n v="31"/>
    <n v="0"/>
    <n v="221"/>
  </r>
  <r>
    <x v="0"/>
    <x v="1"/>
    <s v="WA"/>
    <x v="6"/>
    <n v="2014"/>
    <n v="2014"/>
    <n v="15931705"/>
    <n v="2"/>
    <x v="1"/>
    <s v="I"/>
    <n v="59"/>
    <n v="29.5"/>
    <n v="0"/>
    <n v="21"/>
  </r>
  <r>
    <x v="0"/>
    <x v="0"/>
    <s v="WA"/>
    <x v="6"/>
    <n v="2014"/>
    <n v="2014"/>
    <n v="17122893"/>
    <n v="2"/>
    <x v="0"/>
    <s v="I"/>
    <n v="36"/>
    <n v="18"/>
    <n v="0"/>
    <n v="680"/>
  </r>
  <r>
    <x v="0"/>
    <x v="0"/>
    <s v="WA"/>
    <x v="6"/>
    <n v="2014"/>
    <n v="2014"/>
    <n v="500257874"/>
    <n v="3"/>
    <x v="0"/>
    <s v="I"/>
    <n v="95"/>
    <n v="31.666666666666668"/>
    <n v="0"/>
    <n v="3"/>
  </r>
  <r>
    <x v="0"/>
    <x v="0"/>
    <s v="WA"/>
    <x v="6"/>
    <n v="2014"/>
    <n v="2014"/>
    <n v="17411723"/>
    <n v="1"/>
    <x v="0"/>
    <s v="I"/>
    <n v="11"/>
    <n v="11"/>
    <n v="0"/>
    <n v="20"/>
  </r>
  <r>
    <x v="0"/>
    <x v="0"/>
    <s v="WA"/>
    <x v="6"/>
    <n v="2014"/>
    <n v="2014"/>
    <n v="19595962"/>
    <n v="1"/>
    <x v="0"/>
    <s v="I"/>
    <n v="0"/>
    <n v="0"/>
    <n v="0"/>
    <n v="115"/>
  </r>
  <r>
    <x v="0"/>
    <x v="0"/>
    <s v="WA"/>
    <x v="6"/>
    <n v="2014"/>
    <n v="2014"/>
    <n v="18987193"/>
    <n v="1"/>
    <x v="0"/>
    <s v="I"/>
    <n v="13"/>
    <n v="13"/>
    <n v="0"/>
    <n v="1"/>
  </r>
  <r>
    <x v="0"/>
    <x v="0"/>
    <s v="WA"/>
    <x v="6"/>
    <n v="2014"/>
    <n v="2014"/>
    <n v="18813573"/>
    <n v="2"/>
    <x v="0"/>
    <s v="I"/>
    <n v="32"/>
    <n v="16"/>
    <n v="0"/>
    <n v="174"/>
  </r>
  <r>
    <x v="0"/>
    <x v="0"/>
    <s v="WA"/>
    <x v="6"/>
    <n v="2014"/>
    <n v="2014"/>
    <n v="19833831"/>
    <n v="1"/>
    <x v="0"/>
    <s v="I"/>
    <n v="36"/>
    <n v="36"/>
    <n v="0"/>
    <n v="10"/>
  </r>
  <r>
    <x v="0"/>
    <x v="1"/>
    <s v="WA"/>
    <x v="6"/>
    <n v="2014"/>
    <n v="2014"/>
    <n v="18300283"/>
    <n v="5"/>
    <x v="1"/>
    <s v="I"/>
    <n v="131"/>
    <n v="26.2"/>
    <n v="0"/>
    <n v="21"/>
  </r>
  <r>
    <x v="0"/>
    <x v="0"/>
    <s v="WA"/>
    <x v="6"/>
    <n v="2014"/>
    <n v="2014"/>
    <n v="500123891"/>
    <n v="1"/>
    <x v="0"/>
    <s v="I"/>
    <n v="1"/>
    <n v="1"/>
    <n v="0"/>
    <n v="3"/>
  </r>
  <r>
    <x v="0"/>
    <x v="0"/>
    <s v="WA"/>
    <x v="6"/>
    <n v="2014"/>
    <n v="2014"/>
    <n v="17639984"/>
    <n v="1"/>
    <x v="0"/>
    <s v="I"/>
    <n v="2"/>
    <n v="2"/>
    <n v="0"/>
    <n v="8"/>
  </r>
  <r>
    <x v="0"/>
    <x v="1"/>
    <s v="WA"/>
    <x v="6"/>
    <n v="2014"/>
    <n v="2014"/>
    <n v="500091799"/>
    <n v="1"/>
    <x v="1"/>
    <s v="I"/>
    <n v="28"/>
    <n v="28"/>
    <n v="0"/>
    <n v="1"/>
  </r>
  <r>
    <x v="0"/>
    <x v="0"/>
    <s v="WA"/>
    <x v="6"/>
    <n v="2014"/>
    <n v="2014"/>
    <n v="500213083"/>
    <n v="3"/>
    <x v="0"/>
    <s v="I"/>
    <n v="67"/>
    <n v="22.333333333333332"/>
    <n v="0"/>
    <n v="226"/>
  </r>
  <r>
    <x v="0"/>
    <x v="1"/>
    <s v="WA"/>
    <x v="6"/>
    <n v="2014"/>
    <n v="2014"/>
    <n v="500009625"/>
    <n v="1"/>
    <x v="1"/>
    <s v="I"/>
    <n v="7"/>
    <n v="7"/>
    <n v="0"/>
    <n v="5"/>
  </r>
  <r>
    <x v="0"/>
    <x v="0"/>
    <s v="WA"/>
    <x v="6"/>
    <n v="2014"/>
    <n v="2014"/>
    <n v="17812950"/>
    <n v="1"/>
    <x v="0"/>
    <s v="I"/>
    <n v="13"/>
    <n v="13"/>
    <n v="0"/>
    <n v="10"/>
  </r>
  <r>
    <x v="0"/>
    <x v="0"/>
    <s v="WA"/>
    <x v="6"/>
    <n v="2014"/>
    <n v="2014"/>
    <n v="18092171"/>
    <n v="1"/>
    <x v="0"/>
    <s v="I"/>
    <n v="29"/>
    <n v="29"/>
    <n v="0"/>
    <n v="10"/>
  </r>
  <r>
    <x v="0"/>
    <x v="0"/>
    <s v="WA"/>
    <x v="6"/>
    <n v="2014"/>
    <n v="2014"/>
    <n v="16805352"/>
    <n v="4"/>
    <x v="0"/>
    <s v="I"/>
    <n v="124"/>
    <n v="31"/>
    <n v="0"/>
    <n v="85"/>
  </r>
  <r>
    <x v="0"/>
    <x v="0"/>
    <s v="WA"/>
    <x v="6"/>
    <n v="2014"/>
    <n v="2014"/>
    <n v="19135713"/>
    <n v="1"/>
    <x v="0"/>
    <s v="I"/>
    <n v="2"/>
    <n v="2"/>
    <n v="0"/>
    <n v="2"/>
  </r>
  <r>
    <x v="0"/>
    <x v="0"/>
    <s v="WA"/>
    <x v="6"/>
    <n v="2014"/>
    <n v="2014"/>
    <n v="353289602"/>
    <n v="1"/>
    <x v="0"/>
    <s v="I"/>
    <n v="1"/>
    <n v="1"/>
    <n v="0"/>
    <n v="10"/>
  </r>
  <r>
    <x v="0"/>
    <x v="1"/>
    <s v="WA"/>
    <x v="6"/>
    <n v="2014"/>
    <n v="2014"/>
    <n v="500081473"/>
    <n v="2"/>
    <x v="1"/>
    <s v="I"/>
    <n v="59"/>
    <n v="29.5"/>
    <n v="0"/>
    <n v="12"/>
  </r>
  <r>
    <x v="0"/>
    <x v="1"/>
    <s v="WA"/>
    <x v="6"/>
    <n v="2014"/>
    <n v="2014"/>
    <n v="410918480"/>
    <n v="1"/>
    <x v="1"/>
    <s v="I"/>
    <n v="3"/>
    <n v="3"/>
    <n v="0"/>
    <n v="1"/>
  </r>
  <r>
    <x v="0"/>
    <x v="0"/>
    <s v="WA"/>
    <x v="6"/>
    <n v="2014"/>
    <n v="2014"/>
    <n v="19681704"/>
    <n v="1"/>
    <x v="0"/>
    <s v="I"/>
    <n v="30"/>
    <n v="30"/>
    <n v="0"/>
    <n v="190"/>
  </r>
  <r>
    <x v="0"/>
    <x v="0"/>
    <s v="WA"/>
    <x v="6"/>
    <n v="2014"/>
    <n v="2014"/>
    <n v="14651685"/>
    <n v="3"/>
    <x v="0"/>
    <s v="I"/>
    <n v="73"/>
    <n v="24.333333333333332"/>
    <n v="0"/>
    <n v="1470"/>
  </r>
  <r>
    <x v="0"/>
    <x v="1"/>
    <s v="WA"/>
    <x v="6"/>
    <n v="2014"/>
    <n v="2014"/>
    <n v="421459317"/>
    <n v="1"/>
    <x v="1"/>
    <s v="I"/>
    <n v="31"/>
    <n v="31"/>
    <n v="0"/>
    <n v="2"/>
  </r>
  <r>
    <x v="0"/>
    <x v="0"/>
    <s v="WA"/>
    <x v="6"/>
    <n v="2014"/>
    <n v="2014"/>
    <n v="14430938"/>
    <n v="1"/>
    <x v="0"/>
    <s v="I"/>
    <n v="0"/>
    <n v="0"/>
    <n v="0"/>
    <n v="53"/>
  </r>
  <r>
    <x v="0"/>
    <x v="0"/>
    <s v="WA"/>
    <x v="6"/>
    <n v="2014"/>
    <n v="2014"/>
    <n v="500055716"/>
    <n v="1"/>
    <x v="0"/>
    <s v="I"/>
    <n v="11"/>
    <n v="11"/>
    <n v="0"/>
    <n v="64"/>
  </r>
  <r>
    <x v="0"/>
    <x v="0"/>
    <s v="WA"/>
    <x v="6"/>
    <n v="2014"/>
    <n v="2014"/>
    <n v="500069773"/>
    <n v="2"/>
    <x v="0"/>
    <s v="I"/>
    <n v="55"/>
    <n v="27.5"/>
    <n v="0"/>
    <n v="250"/>
  </r>
  <r>
    <x v="0"/>
    <x v="0"/>
    <s v="WA"/>
    <x v="6"/>
    <n v="2014"/>
    <n v="2014"/>
    <n v="15815546"/>
    <n v="1"/>
    <x v="0"/>
    <s v="I"/>
    <n v="25"/>
    <n v="25"/>
    <n v="0"/>
    <n v="793"/>
  </r>
  <r>
    <x v="0"/>
    <x v="0"/>
    <s v="WA"/>
    <x v="6"/>
    <n v="2014"/>
    <n v="2014"/>
    <n v="17458533"/>
    <n v="3"/>
    <x v="0"/>
    <s v="I"/>
    <n v="89"/>
    <n v="29.666666666666668"/>
    <n v="0"/>
    <n v="430"/>
  </r>
  <r>
    <x v="0"/>
    <x v="0"/>
    <s v="WA"/>
    <x v="6"/>
    <n v="2014"/>
    <n v="2014"/>
    <n v="15279189"/>
    <n v="1"/>
    <x v="0"/>
    <s v="I"/>
    <n v="3"/>
    <n v="3"/>
    <n v="0"/>
    <n v="14"/>
  </r>
  <r>
    <x v="0"/>
    <x v="0"/>
    <s v="WA"/>
    <x v="6"/>
    <n v="2014"/>
    <n v="2014"/>
    <n v="500303187"/>
    <n v="3"/>
    <x v="0"/>
    <s v="I"/>
    <n v="86"/>
    <n v="28.666666666666668"/>
    <n v="0"/>
    <n v="249"/>
  </r>
  <r>
    <x v="0"/>
    <x v="0"/>
    <s v="WA"/>
    <x v="6"/>
    <n v="2014"/>
    <n v="2014"/>
    <n v="14385803"/>
    <n v="1"/>
    <x v="0"/>
    <s v="I"/>
    <n v="5"/>
    <n v="5"/>
    <n v="0"/>
    <n v="115"/>
  </r>
  <r>
    <x v="0"/>
    <x v="0"/>
    <s v="WA"/>
    <x v="6"/>
    <n v="2014"/>
    <n v="2014"/>
    <n v="500011880"/>
    <n v="1"/>
    <x v="0"/>
    <s v="I"/>
    <n v="2"/>
    <n v="2"/>
    <n v="0"/>
    <n v="23"/>
  </r>
  <r>
    <x v="0"/>
    <x v="0"/>
    <s v="WA"/>
    <x v="6"/>
    <n v="2014"/>
    <n v="2014"/>
    <n v="16119029"/>
    <n v="2"/>
    <x v="0"/>
    <s v="I"/>
    <n v="62"/>
    <n v="31"/>
    <n v="0"/>
    <n v="307"/>
  </r>
  <r>
    <x v="0"/>
    <x v="0"/>
    <s v="WA"/>
    <x v="6"/>
    <n v="2014"/>
    <n v="2014"/>
    <n v="15333367"/>
    <n v="3"/>
    <x v="0"/>
    <s v="I"/>
    <n v="80"/>
    <n v="26.666666666666668"/>
    <n v="0"/>
    <n v="104"/>
  </r>
  <r>
    <x v="0"/>
    <x v="1"/>
    <s v="WA"/>
    <x v="6"/>
    <n v="2014"/>
    <n v="2014"/>
    <n v="500047073"/>
    <n v="1"/>
    <x v="1"/>
    <s v="I"/>
    <n v="2"/>
    <n v="2"/>
    <n v="0"/>
    <n v="3"/>
  </r>
  <r>
    <x v="1"/>
    <x v="1"/>
    <s v="WA"/>
    <x v="6"/>
    <n v="2014"/>
    <n v="2014"/>
    <n v="438912035"/>
    <n v="1"/>
    <x v="1"/>
    <s v="I"/>
    <n v="33"/>
    <n v="33"/>
    <n v="0"/>
    <n v="1"/>
  </r>
  <r>
    <x v="0"/>
    <x v="1"/>
    <s v="WA"/>
    <x v="6"/>
    <n v="2014"/>
    <n v="2014"/>
    <n v="500172670"/>
    <n v="2"/>
    <x v="1"/>
    <s v="I"/>
    <n v="51"/>
    <n v="25.5"/>
    <n v="0"/>
    <n v="14"/>
  </r>
  <r>
    <x v="0"/>
    <x v="0"/>
    <s v="WA"/>
    <x v="6"/>
    <n v="2014"/>
    <n v="2014"/>
    <n v="15423376"/>
    <n v="1"/>
    <x v="0"/>
    <s v="I"/>
    <n v="4"/>
    <n v="4"/>
    <n v="0"/>
    <n v="88"/>
  </r>
  <r>
    <x v="0"/>
    <x v="1"/>
    <s v="WA"/>
    <x v="6"/>
    <n v="2014"/>
    <n v="2014"/>
    <n v="16031057"/>
    <n v="3"/>
    <x v="1"/>
    <s v="I"/>
    <n v="74"/>
    <n v="24.666666666666664"/>
    <n v="0"/>
    <n v="27"/>
  </r>
  <r>
    <x v="0"/>
    <x v="0"/>
    <s v="WA"/>
    <x v="6"/>
    <n v="2014"/>
    <n v="2014"/>
    <n v="14555948"/>
    <n v="1"/>
    <x v="0"/>
    <s v="I"/>
    <n v="29"/>
    <n v="29"/>
    <n v="0"/>
    <n v="50"/>
  </r>
  <r>
    <x v="0"/>
    <x v="1"/>
    <s v="WA"/>
    <x v="6"/>
    <n v="2014"/>
    <n v="2014"/>
    <n v="500081268"/>
    <n v="1"/>
    <x v="1"/>
    <s v="I"/>
    <n v="13"/>
    <n v="13"/>
    <n v="0"/>
    <n v="6"/>
  </r>
  <r>
    <x v="1"/>
    <x v="0"/>
    <s v="WA"/>
    <x v="6"/>
    <n v="2014"/>
    <n v="2014"/>
    <n v="15007998"/>
    <n v="2"/>
    <x v="0"/>
    <s v="I"/>
    <n v="49"/>
    <n v="24.5"/>
    <n v="0"/>
    <n v="270"/>
  </r>
  <r>
    <x v="0"/>
    <x v="0"/>
    <s v="WA"/>
    <x v="6"/>
    <n v="2014"/>
    <n v="2014"/>
    <n v="15549407"/>
    <n v="1"/>
    <x v="0"/>
    <s v="I"/>
    <n v="9"/>
    <n v="9"/>
    <n v="0"/>
    <n v="100"/>
  </r>
  <r>
    <x v="0"/>
    <x v="0"/>
    <s v="WA"/>
    <x v="6"/>
    <n v="2014"/>
    <n v="2014"/>
    <n v="16121306"/>
    <n v="1"/>
    <x v="0"/>
    <s v="I"/>
    <n v="8"/>
    <n v="8"/>
    <n v="0"/>
    <n v="1"/>
  </r>
  <r>
    <x v="0"/>
    <x v="1"/>
    <s v="WA"/>
    <x v="6"/>
    <n v="2014"/>
    <n v="2014"/>
    <n v="14685584"/>
    <n v="1"/>
    <x v="1"/>
    <s v="I"/>
    <n v="7"/>
    <n v="7"/>
    <n v="0"/>
    <n v="3"/>
  </r>
  <r>
    <x v="0"/>
    <x v="0"/>
    <s v="WA"/>
    <x v="6"/>
    <n v="2014"/>
    <n v="2014"/>
    <n v="16299438"/>
    <n v="5"/>
    <x v="0"/>
    <s v="I"/>
    <n v="153"/>
    <n v="30.6"/>
    <n v="0"/>
    <n v="110"/>
  </r>
  <r>
    <x v="0"/>
    <x v="0"/>
    <s v="WA"/>
    <x v="6"/>
    <n v="2014"/>
    <n v="2014"/>
    <n v="500203217"/>
    <n v="1"/>
    <x v="0"/>
    <s v="I"/>
    <n v="1"/>
    <n v="1"/>
    <n v="0"/>
    <n v="9"/>
  </r>
  <r>
    <x v="0"/>
    <x v="0"/>
    <s v="WA"/>
    <x v="6"/>
    <n v="2014"/>
    <n v="2014"/>
    <n v="15277873"/>
    <n v="1"/>
    <x v="0"/>
    <s v="I"/>
    <n v="19"/>
    <n v="19"/>
    <n v="0"/>
    <n v="59"/>
  </r>
  <r>
    <x v="0"/>
    <x v="1"/>
    <s v="WA"/>
    <x v="6"/>
    <n v="2014"/>
    <n v="2014"/>
    <n v="14738333"/>
    <n v="2"/>
    <x v="1"/>
    <s v="I"/>
    <n v="41"/>
    <n v="20.5"/>
    <n v="0"/>
    <n v="10"/>
  </r>
  <r>
    <x v="0"/>
    <x v="1"/>
    <s v="WA"/>
    <x v="6"/>
    <n v="2014"/>
    <n v="2014"/>
    <n v="18072194"/>
    <n v="1"/>
    <x v="1"/>
    <s v="I"/>
    <n v="18"/>
    <n v="18"/>
    <n v="0"/>
    <n v="5"/>
  </r>
  <r>
    <x v="0"/>
    <x v="0"/>
    <s v="WA"/>
    <x v="6"/>
    <n v="2014"/>
    <n v="2014"/>
    <n v="500246477"/>
    <n v="1"/>
    <x v="0"/>
    <s v="I"/>
    <n v="13"/>
    <n v="13"/>
    <n v="0"/>
    <n v="91"/>
  </r>
  <r>
    <x v="0"/>
    <x v="1"/>
    <s v="WA"/>
    <x v="6"/>
    <n v="2014"/>
    <n v="2014"/>
    <n v="500001914"/>
    <n v="1"/>
    <x v="1"/>
    <s v="I"/>
    <n v="6"/>
    <n v="6"/>
    <n v="0"/>
    <n v="1"/>
  </r>
  <r>
    <x v="0"/>
    <x v="0"/>
    <s v="WA"/>
    <x v="6"/>
    <n v="2014"/>
    <n v="2014"/>
    <n v="500044223"/>
    <n v="2"/>
    <x v="0"/>
    <s v="I"/>
    <n v="61"/>
    <n v="30.5"/>
    <n v="0"/>
    <n v="50"/>
  </r>
  <r>
    <x v="0"/>
    <x v="0"/>
    <s v="WA"/>
    <x v="6"/>
    <n v="2014"/>
    <n v="2014"/>
    <n v="18880769"/>
    <n v="1"/>
    <x v="0"/>
    <s v="I"/>
    <n v="10"/>
    <n v="10"/>
    <n v="0"/>
    <n v="561"/>
  </r>
  <r>
    <x v="0"/>
    <x v="0"/>
    <s v="WA"/>
    <x v="6"/>
    <n v="2014"/>
    <n v="2014"/>
    <n v="18101663"/>
    <n v="2"/>
    <x v="0"/>
    <s v="I"/>
    <n v="39"/>
    <n v="19.5"/>
    <n v="0"/>
    <n v="149"/>
  </r>
  <r>
    <x v="0"/>
    <x v="0"/>
    <s v="WA"/>
    <x v="6"/>
    <n v="2014"/>
    <n v="2014"/>
    <n v="16933303"/>
    <n v="1"/>
    <x v="0"/>
    <s v="I"/>
    <n v="3"/>
    <n v="3"/>
    <n v="0"/>
    <n v="139"/>
  </r>
  <r>
    <x v="0"/>
    <x v="0"/>
    <s v="WA"/>
    <x v="6"/>
    <n v="2014"/>
    <n v="2014"/>
    <n v="19267595"/>
    <n v="1"/>
    <x v="0"/>
    <s v="I"/>
    <n v="0"/>
    <n v="0"/>
    <n v="0"/>
    <n v="10"/>
  </r>
  <r>
    <x v="0"/>
    <x v="0"/>
    <s v="WA"/>
    <x v="6"/>
    <n v="2014"/>
    <n v="2014"/>
    <n v="15819691"/>
    <n v="1"/>
    <x v="0"/>
    <s v="I"/>
    <n v="24"/>
    <n v="24"/>
    <n v="0"/>
    <n v="85"/>
  </r>
  <r>
    <x v="0"/>
    <x v="0"/>
    <s v="WA"/>
    <x v="6"/>
    <n v="2014"/>
    <n v="2014"/>
    <n v="500061523"/>
    <n v="1"/>
    <x v="0"/>
    <s v="I"/>
    <n v="13"/>
    <n v="13"/>
    <n v="0"/>
    <n v="13"/>
  </r>
  <r>
    <x v="0"/>
    <x v="0"/>
    <s v="WA"/>
    <x v="6"/>
    <n v="2014"/>
    <n v="2014"/>
    <n v="16118181"/>
    <n v="1"/>
    <x v="0"/>
    <s v="I"/>
    <n v="24"/>
    <n v="24"/>
    <n v="0"/>
    <n v="94"/>
  </r>
  <r>
    <x v="0"/>
    <x v="0"/>
    <s v="WA"/>
    <x v="6"/>
    <n v="2014"/>
    <n v="2014"/>
    <n v="446351572"/>
    <n v="1"/>
    <x v="0"/>
    <s v="I"/>
    <n v="8"/>
    <n v="8"/>
    <n v="0"/>
    <n v="27"/>
  </r>
  <r>
    <x v="0"/>
    <x v="0"/>
    <s v="WA"/>
    <x v="6"/>
    <n v="2014"/>
    <n v="2014"/>
    <n v="418953755"/>
    <n v="1"/>
    <x v="0"/>
    <s v="I"/>
    <n v="0"/>
    <n v="0"/>
    <n v="0"/>
    <n v="5"/>
  </r>
  <r>
    <x v="0"/>
    <x v="0"/>
    <s v="WA"/>
    <x v="6"/>
    <n v="2014"/>
    <n v="2014"/>
    <n v="16582645"/>
    <n v="2"/>
    <x v="0"/>
    <s v="I"/>
    <n v="120"/>
    <n v="60"/>
    <n v="0"/>
    <n v="511"/>
  </r>
  <r>
    <x v="0"/>
    <x v="0"/>
    <s v="WA"/>
    <x v="6"/>
    <n v="2014"/>
    <n v="2014"/>
    <n v="18119645"/>
    <n v="1"/>
    <x v="0"/>
    <s v="I"/>
    <n v="0"/>
    <n v="0"/>
    <n v="0"/>
    <n v="60"/>
  </r>
  <r>
    <x v="0"/>
    <x v="1"/>
    <s v="WA"/>
    <x v="6"/>
    <n v="2014"/>
    <n v="2014"/>
    <n v="18406242"/>
    <n v="1"/>
    <x v="1"/>
    <s v="I"/>
    <n v="0"/>
    <n v="0"/>
    <n v="0"/>
    <n v="1"/>
  </r>
  <r>
    <x v="1"/>
    <x v="0"/>
    <s v="WA"/>
    <x v="6"/>
    <n v="2014"/>
    <n v="2014"/>
    <n v="444528021"/>
    <n v="1"/>
    <x v="0"/>
    <s v="I"/>
    <n v="7"/>
    <n v="7"/>
    <n v="0"/>
    <n v="80"/>
  </r>
  <r>
    <x v="0"/>
    <x v="0"/>
    <s v="WA"/>
    <x v="6"/>
    <n v="2014"/>
    <n v="2014"/>
    <n v="17679266"/>
    <n v="2"/>
    <x v="0"/>
    <s v="I"/>
    <n v="63"/>
    <n v="31.5"/>
    <n v="0"/>
    <n v="450"/>
  </r>
  <r>
    <x v="0"/>
    <x v="0"/>
    <s v="WA"/>
    <x v="6"/>
    <n v="2014"/>
    <n v="2014"/>
    <n v="18993253"/>
    <n v="1"/>
    <x v="0"/>
    <s v="I"/>
    <n v="1"/>
    <n v="1"/>
    <n v="0"/>
    <n v="7"/>
  </r>
  <r>
    <x v="0"/>
    <x v="1"/>
    <s v="WA"/>
    <x v="6"/>
    <n v="2014"/>
    <n v="2014"/>
    <n v="433900911"/>
    <n v="1"/>
    <x v="1"/>
    <s v="I"/>
    <n v="8"/>
    <n v="8"/>
    <n v="0"/>
    <n v="14"/>
  </r>
  <r>
    <x v="0"/>
    <x v="0"/>
    <s v="WA"/>
    <x v="6"/>
    <n v="2014"/>
    <n v="2014"/>
    <n v="500100488"/>
    <n v="1"/>
    <x v="0"/>
    <s v="I"/>
    <n v="8"/>
    <n v="8"/>
    <n v="0"/>
    <n v="140"/>
  </r>
  <r>
    <x v="0"/>
    <x v="1"/>
    <s v="WA"/>
    <x v="6"/>
    <n v="2014"/>
    <n v="2014"/>
    <n v="500062698"/>
    <n v="3"/>
    <x v="1"/>
    <s v="I"/>
    <n v="82"/>
    <n v="27.333333333333336"/>
    <n v="0"/>
    <n v="19"/>
  </r>
  <r>
    <x v="0"/>
    <x v="0"/>
    <s v="WA"/>
    <x v="6"/>
    <n v="2014"/>
    <n v="2014"/>
    <n v="14159025"/>
    <n v="2"/>
    <x v="0"/>
    <s v="I"/>
    <n v="58"/>
    <n v="29"/>
    <n v="0"/>
    <n v="190"/>
  </r>
  <r>
    <x v="0"/>
    <x v="1"/>
    <s v="WA"/>
    <x v="6"/>
    <n v="2014"/>
    <n v="2014"/>
    <n v="446356013"/>
    <n v="3"/>
    <x v="1"/>
    <s v="I"/>
    <n v="65"/>
    <n v="21.666666666666664"/>
    <n v="0"/>
    <n v="16"/>
  </r>
  <r>
    <x v="0"/>
    <x v="0"/>
    <s v="WA"/>
    <x v="6"/>
    <n v="2014"/>
    <n v="2014"/>
    <n v="19313726"/>
    <n v="1"/>
    <x v="0"/>
    <s v="I"/>
    <n v="12"/>
    <n v="12"/>
    <n v="0"/>
    <n v="52"/>
  </r>
  <r>
    <x v="0"/>
    <x v="0"/>
    <s v="WA"/>
    <x v="6"/>
    <n v="2014"/>
    <n v="2014"/>
    <n v="378691211"/>
    <n v="2"/>
    <x v="0"/>
    <s v="I"/>
    <n v="47"/>
    <n v="23.5"/>
    <n v="0"/>
    <n v="20"/>
  </r>
  <r>
    <x v="0"/>
    <x v="0"/>
    <s v="WA"/>
    <x v="6"/>
    <n v="2014"/>
    <n v="2014"/>
    <n v="500193477"/>
    <n v="2"/>
    <x v="0"/>
    <s v="I"/>
    <n v="64"/>
    <n v="32"/>
    <n v="0"/>
    <n v="255"/>
  </r>
  <r>
    <x v="0"/>
    <x v="0"/>
    <s v="WA"/>
    <x v="6"/>
    <n v="2014"/>
    <n v="2014"/>
    <n v="500231137"/>
    <n v="1"/>
    <x v="0"/>
    <s v="I"/>
    <n v="0"/>
    <n v="0"/>
    <n v="0"/>
    <n v="210"/>
  </r>
  <r>
    <x v="0"/>
    <x v="0"/>
    <s v="WA"/>
    <x v="6"/>
    <n v="2014"/>
    <n v="2014"/>
    <n v="16324831"/>
    <n v="1"/>
    <x v="0"/>
    <s v="I"/>
    <n v="0"/>
    <n v="0"/>
    <n v="0"/>
    <n v="28"/>
  </r>
  <r>
    <x v="0"/>
    <x v="1"/>
    <s v="WA"/>
    <x v="6"/>
    <n v="2014"/>
    <n v="2014"/>
    <n v="500090782"/>
    <n v="2"/>
    <x v="1"/>
    <s v="I"/>
    <n v="56"/>
    <n v="28"/>
    <n v="0"/>
    <n v="20"/>
  </r>
  <r>
    <x v="0"/>
    <x v="1"/>
    <s v="WA"/>
    <x v="6"/>
    <n v="2014"/>
    <n v="2014"/>
    <n v="19467114"/>
    <n v="2"/>
    <x v="1"/>
    <s v="I"/>
    <n v="42"/>
    <n v="21"/>
    <n v="0"/>
    <n v="7"/>
  </r>
  <r>
    <x v="0"/>
    <x v="0"/>
    <s v="WA"/>
    <x v="6"/>
    <n v="2014"/>
    <n v="2014"/>
    <n v="500013055"/>
    <n v="1"/>
    <x v="0"/>
    <s v="I"/>
    <n v="3"/>
    <n v="3"/>
    <n v="0"/>
    <n v="8"/>
  </r>
  <r>
    <x v="0"/>
    <x v="0"/>
    <s v="WA"/>
    <x v="6"/>
    <n v="2014"/>
    <n v="2014"/>
    <n v="500032477"/>
    <n v="1"/>
    <x v="0"/>
    <s v="I"/>
    <n v="0"/>
    <n v="0"/>
    <n v="0"/>
    <n v="5"/>
  </r>
  <r>
    <x v="0"/>
    <x v="1"/>
    <s v="WA"/>
    <x v="6"/>
    <n v="2014"/>
    <n v="2014"/>
    <n v="500212995"/>
    <n v="1"/>
    <x v="1"/>
    <s v="I"/>
    <n v="32"/>
    <n v="32"/>
    <n v="0"/>
    <n v="11"/>
  </r>
  <r>
    <x v="0"/>
    <x v="0"/>
    <s v="WA"/>
    <x v="6"/>
    <n v="2014"/>
    <n v="2014"/>
    <n v="18020928"/>
    <n v="1"/>
    <x v="0"/>
    <s v="I"/>
    <n v="34"/>
    <n v="34"/>
    <n v="0"/>
    <n v="10"/>
  </r>
  <r>
    <x v="0"/>
    <x v="0"/>
    <s v="WA"/>
    <x v="6"/>
    <n v="2014"/>
    <n v="2014"/>
    <n v="19785842"/>
    <n v="1"/>
    <x v="0"/>
    <s v="I"/>
    <n v="9"/>
    <n v="9"/>
    <n v="0"/>
    <n v="33"/>
  </r>
  <r>
    <x v="0"/>
    <x v="0"/>
    <s v="WA"/>
    <x v="6"/>
    <n v="2014"/>
    <n v="2014"/>
    <n v="500157386"/>
    <n v="1"/>
    <x v="0"/>
    <s v="I"/>
    <n v="33"/>
    <n v="33"/>
    <n v="0"/>
    <n v="750"/>
  </r>
  <r>
    <x v="0"/>
    <x v="1"/>
    <s v="WA"/>
    <x v="6"/>
    <n v="2014"/>
    <n v="2014"/>
    <n v="500087178"/>
    <n v="3"/>
    <x v="1"/>
    <s v="I"/>
    <n v="85"/>
    <n v="28.333333333333336"/>
    <n v="0"/>
    <n v="17"/>
  </r>
  <r>
    <x v="0"/>
    <x v="0"/>
    <s v="WA"/>
    <x v="6"/>
    <n v="2014"/>
    <n v="2014"/>
    <n v="16586734"/>
    <n v="1"/>
    <x v="0"/>
    <s v="I"/>
    <n v="3"/>
    <n v="3"/>
    <n v="0"/>
    <n v="30"/>
  </r>
  <r>
    <x v="0"/>
    <x v="0"/>
    <s v="WA"/>
    <x v="6"/>
    <n v="2014"/>
    <n v="2014"/>
    <n v="13973349"/>
    <n v="1"/>
    <x v="0"/>
    <s v="I"/>
    <n v="19"/>
    <n v="19"/>
    <n v="0"/>
    <n v="174"/>
  </r>
  <r>
    <x v="0"/>
    <x v="0"/>
    <s v="WA"/>
    <x v="6"/>
    <n v="2014"/>
    <n v="2014"/>
    <n v="500025424"/>
    <n v="1"/>
    <x v="0"/>
    <s v="I"/>
    <n v="32"/>
    <n v="32"/>
    <n v="0"/>
    <n v="1"/>
  </r>
  <r>
    <x v="0"/>
    <x v="0"/>
    <s v="WA"/>
    <x v="6"/>
    <n v="2014"/>
    <n v="2014"/>
    <n v="15554998"/>
    <n v="1"/>
    <x v="0"/>
    <s v="I"/>
    <n v="9"/>
    <n v="9"/>
    <n v="0"/>
    <n v="84"/>
  </r>
  <r>
    <x v="0"/>
    <x v="1"/>
    <s v="WA"/>
    <x v="6"/>
    <n v="2014"/>
    <n v="2014"/>
    <n v="500093229"/>
    <n v="1"/>
    <x v="1"/>
    <s v="I"/>
    <n v="20"/>
    <n v="20"/>
    <n v="0"/>
    <n v="1"/>
  </r>
  <r>
    <x v="0"/>
    <x v="0"/>
    <s v="WA"/>
    <x v="6"/>
    <n v="2014"/>
    <n v="2014"/>
    <n v="18570993"/>
    <n v="1"/>
    <x v="0"/>
    <s v="I"/>
    <n v="30"/>
    <n v="30"/>
    <n v="0"/>
    <n v="1"/>
  </r>
  <r>
    <x v="0"/>
    <x v="0"/>
    <s v="WA"/>
    <x v="6"/>
    <n v="2014"/>
    <n v="2014"/>
    <n v="16739303"/>
    <n v="1"/>
    <x v="0"/>
    <s v="I"/>
    <n v="1"/>
    <n v="1"/>
    <n v="0"/>
    <n v="978"/>
  </r>
  <r>
    <x v="0"/>
    <x v="1"/>
    <s v="WA"/>
    <x v="6"/>
    <n v="2014"/>
    <n v="2014"/>
    <n v="500131441"/>
    <n v="1"/>
    <x v="1"/>
    <s v="I"/>
    <n v="0"/>
    <n v="0"/>
    <n v="0"/>
    <n v="2"/>
  </r>
  <r>
    <x v="0"/>
    <x v="0"/>
    <s v="WA"/>
    <x v="6"/>
    <n v="2014"/>
    <n v="2014"/>
    <n v="500143537"/>
    <n v="1"/>
    <x v="0"/>
    <s v="I"/>
    <n v="28"/>
    <n v="28"/>
    <n v="0"/>
    <n v="96"/>
  </r>
  <r>
    <x v="0"/>
    <x v="0"/>
    <s v="WA"/>
    <x v="6"/>
    <n v="2014"/>
    <n v="2014"/>
    <n v="19984262"/>
    <n v="1"/>
    <x v="0"/>
    <s v="I"/>
    <n v="109"/>
    <n v="109"/>
    <n v="0"/>
    <n v="113"/>
  </r>
  <r>
    <x v="0"/>
    <x v="0"/>
    <s v="WA"/>
    <x v="6"/>
    <n v="2014"/>
    <n v="2014"/>
    <n v="441158452"/>
    <n v="1"/>
    <x v="0"/>
    <s v="I"/>
    <n v="28"/>
    <n v="28"/>
    <n v="0"/>
    <n v="184"/>
  </r>
  <r>
    <x v="0"/>
    <x v="0"/>
    <s v="WA"/>
    <x v="6"/>
    <n v="2014"/>
    <n v="2014"/>
    <n v="19589865"/>
    <n v="1"/>
    <x v="0"/>
    <s v="I"/>
    <n v="0"/>
    <n v="0"/>
    <n v="0"/>
    <n v="10"/>
  </r>
  <r>
    <x v="0"/>
    <x v="0"/>
    <s v="WA"/>
    <x v="6"/>
    <n v="2014"/>
    <n v="2014"/>
    <n v="409449606"/>
    <n v="1"/>
    <x v="0"/>
    <s v="I"/>
    <n v="0"/>
    <n v="0"/>
    <n v="0"/>
    <n v="90"/>
  </r>
  <r>
    <x v="0"/>
    <x v="0"/>
    <s v="WA"/>
    <x v="6"/>
    <n v="2014"/>
    <n v="2014"/>
    <n v="19888805"/>
    <n v="1"/>
    <x v="0"/>
    <s v="I"/>
    <n v="0"/>
    <n v="0"/>
    <n v="0"/>
    <n v="60"/>
  </r>
  <r>
    <x v="0"/>
    <x v="0"/>
    <s v="WA"/>
    <x v="6"/>
    <n v="2014"/>
    <n v="2014"/>
    <n v="16162691"/>
    <n v="1"/>
    <x v="0"/>
    <s v="I"/>
    <n v="12"/>
    <n v="12"/>
    <n v="0"/>
    <n v="97"/>
  </r>
  <r>
    <x v="0"/>
    <x v="1"/>
    <s v="WA"/>
    <x v="6"/>
    <n v="2014"/>
    <n v="2014"/>
    <n v="500020090"/>
    <n v="2"/>
    <x v="1"/>
    <s v="I"/>
    <n v="50"/>
    <n v="25"/>
    <n v="0"/>
    <n v="9"/>
  </r>
  <r>
    <x v="0"/>
    <x v="1"/>
    <s v="WA"/>
    <x v="6"/>
    <n v="2014"/>
    <n v="2014"/>
    <n v="19868711"/>
    <n v="1"/>
    <x v="1"/>
    <s v="I"/>
    <n v="13"/>
    <n v="13"/>
    <n v="0"/>
    <n v="8"/>
  </r>
  <r>
    <x v="0"/>
    <x v="0"/>
    <s v="WA"/>
    <x v="6"/>
    <n v="2014"/>
    <n v="2014"/>
    <n v="16463298"/>
    <n v="3"/>
    <x v="0"/>
    <s v="I"/>
    <n v="73"/>
    <n v="24.333333333333332"/>
    <n v="0"/>
    <n v="117"/>
  </r>
  <r>
    <x v="0"/>
    <x v="0"/>
    <s v="WA"/>
    <x v="6"/>
    <n v="2014"/>
    <n v="2014"/>
    <n v="500308047"/>
    <n v="1"/>
    <x v="0"/>
    <s v="I"/>
    <n v="0"/>
    <n v="0"/>
    <n v="0"/>
    <n v="52"/>
  </r>
  <r>
    <x v="0"/>
    <x v="0"/>
    <s v="WA"/>
    <x v="6"/>
    <n v="2014"/>
    <n v="2014"/>
    <n v="18097233"/>
    <n v="1"/>
    <x v="0"/>
    <s v="I"/>
    <n v="5"/>
    <n v="5"/>
    <n v="0"/>
    <n v="150"/>
  </r>
  <r>
    <x v="0"/>
    <x v="1"/>
    <s v="WA"/>
    <x v="6"/>
    <n v="2014"/>
    <n v="2014"/>
    <n v="500035078"/>
    <n v="1"/>
    <x v="1"/>
    <s v="I"/>
    <n v="0"/>
    <n v="0"/>
    <n v="0"/>
    <n v="2"/>
  </r>
  <r>
    <x v="0"/>
    <x v="1"/>
    <s v="WA"/>
    <x v="6"/>
    <n v="2014"/>
    <n v="2014"/>
    <n v="500041821"/>
    <n v="3"/>
    <x v="1"/>
    <s v="I"/>
    <n v="85"/>
    <n v="28.333333333333336"/>
    <n v="0"/>
    <n v="111"/>
  </r>
  <r>
    <x v="0"/>
    <x v="0"/>
    <s v="WA"/>
    <x v="6"/>
    <n v="2014"/>
    <n v="2014"/>
    <n v="18610787"/>
    <n v="1"/>
    <x v="0"/>
    <s v="I"/>
    <n v="0"/>
    <n v="0"/>
    <n v="0"/>
    <n v="40"/>
  </r>
  <r>
    <x v="0"/>
    <x v="1"/>
    <s v="WA"/>
    <x v="6"/>
    <n v="2014"/>
    <n v="2014"/>
    <n v="446350618"/>
    <n v="1"/>
    <x v="1"/>
    <s v="I"/>
    <n v="30"/>
    <n v="30"/>
    <n v="0"/>
    <n v="10"/>
  </r>
  <r>
    <x v="0"/>
    <x v="0"/>
    <s v="WA"/>
    <x v="6"/>
    <n v="2014"/>
    <n v="2014"/>
    <n v="14662853"/>
    <n v="1"/>
    <x v="0"/>
    <s v="I"/>
    <n v="8"/>
    <n v="8"/>
    <n v="0"/>
    <n v="149"/>
  </r>
  <r>
    <x v="0"/>
    <x v="0"/>
    <s v="WA"/>
    <x v="6"/>
    <n v="2014"/>
    <n v="2014"/>
    <n v="500230987"/>
    <n v="1"/>
    <x v="0"/>
    <s v="I"/>
    <n v="30"/>
    <n v="30"/>
    <n v="0"/>
    <n v="451"/>
  </r>
  <r>
    <x v="0"/>
    <x v="0"/>
    <s v="WA"/>
    <x v="6"/>
    <n v="2014"/>
    <n v="2014"/>
    <n v="500060107"/>
    <n v="1"/>
    <x v="0"/>
    <s v="I"/>
    <n v="0"/>
    <n v="0"/>
    <n v="0"/>
    <n v="38"/>
  </r>
  <r>
    <x v="0"/>
    <x v="0"/>
    <s v="WA"/>
    <x v="6"/>
    <n v="2014"/>
    <n v="2014"/>
    <n v="500226457"/>
    <n v="2"/>
    <x v="0"/>
    <s v="I"/>
    <n v="41"/>
    <n v="20.5"/>
    <n v="0"/>
    <n v="192"/>
  </r>
  <r>
    <x v="0"/>
    <x v="0"/>
    <s v="WA"/>
    <x v="6"/>
    <n v="2014"/>
    <n v="2014"/>
    <n v="500213876"/>
    <n v="1"/>
    <x v="0"/>
    <s v="I"/>
    <n v="0"/>
    <n v="0"/>
    <n v="0"/>
    <n v="117"/>
  </r>
  <r>
    <x v="0"/>
    <x v="0"/>
    <s v="WA"/>
    <x v="6"/>
    <n v="2014"/>
    <n v="2014"/>
    <n v="19667785"/>
    <n v="2"/>
    <x v="0"/>
    <s v="I"/>
    <n v="46"/>
    <n v="23"/>
    <n v="0"/>
    <n v="250"/>
  </r>
  <r>
    <x v="0"/>
    <x v="0"/>
    <s v="WA"/>
    <x v="6"/>
    <n v="2014"/>
    <n v="2014"/>
    <n v="14423886"/>
    <n v="1"/>
    <x v="0"/>
    <s v="I"/>
    <n v="17"/>
    <n v="17"/>
    <n v="0"/>
    <n v="14"/>
  </r>
  <r>
    <x v="0"/>
    <x v="0"/>
    <s v="WA"/>
    <x v="6"/>
    <n v="2014"/>
    <n v="2014"/>
    <n v="14424226"/>
    <n v="1"/>
    <x v="0"/>
    <s v="I"/>
    <n v="22"/>
    <n v="22"/>
    <n v="0"/>
    <n v="4"/>
  </r>
  <r>
    <x v="0"/>
    <x v="0"/>
    <s v="WA"/>
    <x v="6"/>
    <n v="2014"/>
    <n v="2014"/>
    <n v="14135228"/>
    <n v="1"/>
    <x v="0"/>
    <s v="I"/>
    <n v="0"/>
    <n v="0"/>
    <n v="0"/>
    <n v="27"/>
  </r>
  <r>
    <x v="0"/>
    <x v="0"/>
    <s v="WA"/>
    <x v="6"/>
    <n v="2014"/>
    <n v="2014"/>
    <n v="14318685"/>
    <n v="1"/>
    <x v="0"/>
    <s v="I"/>
    <n v="6"/>
    <n v="6"/>
    <n v="0"/>
    <n v="132"/>
  </r>
  <r>
    <x v="0"/>
    <x v="0"/>
    <s v="WA"/>
    <x v="6"/>
    <n v="2014"/>
    <n v="2014"/>
    <n v="19341819"/>
    <n v="3"/>
    <x v="0"/>
    <s v="I"/>
    <n v="90"/>
    <n v="30"/>
    <n v="0"/>
    <n v="810"/>
  </r>
  <r>
    <x v="0"/>
    <x v="1"/>
    <s v="WA"/>
    <x v="6"/>
    <n v="2014"/>
    <n v="2014"/>
    <n v="17772413"/>
    <n v="1"/>
    <x v="1"/>
    <s v="I"/>
    <n v="29"/>
    <n v="29"/>
    <n v="0"/>
    <n v="1"/>
  </r>
  <r>
    <x v="0"/>
    <x v="1"/>
    <s v="WA"/>
    <x v="6"/>
    <n v="2014"/>
    <n v="2014"/>
    <n v="15113390"/>
    <n v="2"/>
    <x v="1"/>
    <s v="I"/>
    <n v="43"/>
    <n v="21.5"/>
    <n v="0"/>
    <n v="8"/>
  </r>
  <r>
    <x v="0"/>
    <x v="1"/>
    <s v="WA"/>
    <x v="6"/>
    <n v="2014"/>
    <n v="2014"/>
    <n v="410572831"/>
    <n v="1"/>
    <x v="1"/>
    <s v="I"/>
    <n v="10"/>
    <n v="10"/>
    <n v="0"/>
    <n v="2"/>
  </r>
  <r>
    <x v="0"/>
    <x v="0"/>
    <s v="WA"/>
    <x v="6"/>
    <n v="2014"/>
    <n v="2014"/>
    <n v="14818505"/>
    <n v="1"/>
    <x v="0"/>
    <s v="I"/>
    <n v="29"/>
    <n v="29"/>
    <n v="0"/>
    <n v="60"/>
  </r>
  <r>
    <x v="0"/>
    <x v="0"/>
    <s v="WA"/>
    <x v="6"/>
    <n v="2014"/>
    <n v="2014"/>
    <n v="14879431"/>
    <n v="1"/>
    <x v="0"/>
    <s v="I"/>
    <n v="7"/>
    <n v="7"/>
    <n v="0"/>
    <n v="73"/>
  </r>
  <r>
    <x v="0"/>
    <x v="0"/>
    <s v="WA"/>
    <x v="6"/>
    <n v="2014"/>
    <n v="2014"/>
    <n v="500206267"/>
    <n v="3"/>
    <x v="0"/>
    <s v="I"/>
    <n v="90"/>
    <n v="30"/>
    <n v="0"/>
    <n v="1099"/>
  </r>
  <r>
    <x v="0"/>
    <x v="0"/>
    <s v="WA"/>
    <x v="6"/>
    <n v="2014"/>
    <n v="2014"/>
    <n v="17812950"/>
    <n v="2"/>
    <x v="0"/>
    <s v="I"/>
    <n v="57"/>
    <n v="28.5"/>
    <n v="0"/>
    <n v="830"/>
  </r>
  <r>
    <x v="0"/>
    <x v="0"/>
    <s v="WA"/>
    <x v="6"/>
    <n v="2014"/>
    <n v="2014"/>
    <n v="500074066"/>
    <n v="1"/>
    <x v="0"/>
    <s v="I"/>
    <n v="7"/>
    <n v="7"/>
    <n v="0"/>
    <n v="261"/>
  </r>
  <r>
    <x v="0"/>
    <x v="0"/>
    <s v="WA"/>
    <x v="6"/>
    <n v="2014"/>
    <n v="2014"/>
    <n v="15601456"/>
    <n v="1"/>
    <x v="0"/>
    <s v="I"/>
    <n v="32"/>
    <n v="32"/>
    <n v="0"/>
    <n v="140"/>
  </r>
  <r>
    <x v="0"/>
    <x v="0"/>
    <s v="WA"/>
    <x v="6"/>
    <n v="2014"/>
    <n v="2014"/>
    <n v="19142442"/>
    <n v="1"/>
    <x v="0"/>
    <s v="I"/>
    <n v="10"/>
    <n v="10"/>
    <n v="0"/>
    <n v="30"/>
  </r>
  <r>
    <x v="0"/>
    <x v="0"/>
    <s v="WA"/>
    <x v="6"/>
    <n v="2014"/>
    <n v="2014"/>
    <n v="344563227"/>
    <n v="1"/>
    <x v="0"/>
    <s v="I"/>
    <n v="5"/>
    <n v="5"/>
    <n v="0"/>
    <n v="140"/>
  </r>
  <r>
    <x v="0"/>
    <x v="0"/>
    <s v="WA"/>
    <x v="6"/>
    <n v="2014"/>
    <n v="2014"/>
    <n v="16264438"/>
    <n v="1"/>
    <x v="0"/>
    <s v="I"/>
    <n v="13"/>
    <n v="13"/>
    <n v="0"/>
    <n v="140"/>
  </r>
  <r>
    <x v="0"/>
    <x v="1"/>
    <s v="WA"/>
    <x v="6"/>
    <n v="2014"/>
    <n v="2014"/>
    <n v="500165512"/>
    <n v="1"/>
    <x v="1"/>
    <s v="I"/>
    <n v="24"/>
    <n v="24"/>
    <n v="0"/>
    <n v="4"/>
  </r>
  <r>
    <x v="0"/>
    <x v="1"/>
    <s v="WA"/>
    <x v="6"/>
    <n v="2014"/>
    <n v="2014"/>
    <n v="500112588"/>
    <n v="1"/>
    <x v="1"/>
    <s v="I"/>
    <n v="19"/>
    <n v="19"/>
    <n v="0"/>
    <n v="12"/>
  </r>
  <r>
    <x v="0"/>
    <x v="0"/>
    <s v="WA"/>
    <x v="6"/>
    <n v="2014"/>
    <n v="2014"/>
    <n v="16520508"/>
    <n v="1"/>
    <x v="0"/>
    <s v="I"/>
    <n v="15"/>
    <n v="15"/>
    <n v="0"/>
    <n v="454"/>
  </r>
  <r>
    <x v="1"/>
    <x v="0"/>
    <s v="WA"/>
    <x v="6"/>
    <n v="2014"/>
    <n v="2014"/>
    <n v="19767476"/>
    <n v="1"/>
    <x v="0"/>
    <s v="I"/>
    <n v="29"/>
    <n v="29"/>
    <n v="0"/>
    <n v="640"/>
  </r>
  <r>
    <x v="0"/>
    <x v="1"/>
    <s v="WA"/>
    <x v="6"/>
    <n v="2014"/>
    <n v="2014"/>
    <n v="500084508"/>
    <n v="1"/>
    <x v="1"/>
    <s v="I"/>
    <n v="26"/>
    <n v="26"/>
    <n v="0"/>
    <n v="5"/>
  </r>
  <r>
    <x v="0"/>
    <x v="0"/>
    <s v="WA"/>
    <x v="6"/>
    <n v="2014"/>
    <n v="2014"/>
    <n v="17104550"/>
    <n v="1"/>
    <x v="0"/>
    <s v="I"/>
    <n v="11"/>
    <n v="11"/>
    <n v="0"/>
    <n v="1"/>
  </r>
  <r>
    <x v="0"/>
    <x v="1"/>
    <s v="WA"/>
    <x v="6"/>
    <n v="2014"/>
    <n v="2014"/>
    <n v="15758704"/>
    <n v="2"/>
    <x v="1"/>
    <s v="I"/>
    <n v="42"/>
    <n v="21"/>
    <n v="0"/>
    <n v="45"/>
  </r>
  <r>
    <x v="0"/>
    <x v="0"/>
    <s v="WA"/>
    <x v="6"/>
    <n v="2014"/>
    <n v="2014"/>
    <n v="14391098"/>
    <n v="3"/>
    <x v="0"/>
    <s v="I"/>
    <n v="82"/>
    <n v="27.333333333333336"/>
    <n v="0"/>
    <n v="500"/>
  </r>
  <r>
    <x v="0"/>
    <x v="0"/>
    <s v="WA"/>
    <x v="6"/>
    <n v="2014"/>
    <n v="2014"/>
    <n v="14871635"/>
    <n v="3"/>
    <x v="0"/>
    <s v="I"/>
    <n v="69"/>
    <n v="23"/>
    <n v="0"/>
    <n v="2000"/>
  </r>
  <r>
    <x v="0"/>
    <x v="0"/>
    <s v="WA"/>
    <x v="6"/>
    <n v="2014"/>
    <n v="2014"/>
    <n v="16232275"/>
    <n v="1"/>
    <x v="0"/>
    <s v="I"/>
    <n v="26"/>
    <n v="26"/>
    <n v="0"/>
    <n v="360"/>
  </r>
  <r>
    <x v="0"/>
    <x v="1"/>
    <s v="WA"/>
    <x v="6"/>
    <n v="2014"/>
    <n v="2014"/>
    <n v="500248833"/>
    <n v="2"/>
    <x v="1"/>
    <s v="I"/>
    <n v="48"/>
    <n v="24"/>
    <n v="0"/>
    <n v="40"/>
  </r>
  <r>
    <x v="0"/>
    <x v="0"/>
    <s v="WA"/>
    <x v="6"/>
    <n v="2014"/>
    <n v="2014"/>
    <n v="16088313"/>
    <n v="2"/>
    <x v="0"/>
    <s v="I"/>
    <n v="49"/>
    <n v="24.5"/>
    <n v="0"/>
    <n v="195"/>
  </r>
  <r>
    <x v="0"/>
    <x v="0"/>
    <s v="WA"/>
    <x v="6"/>
    <n v="2014"/>
    <n v="2014"/>
    <n v="18406008"/>
    <n v="1"/>
    <x v="0"/>
    <s v="I"/>
    <n v="5"/>
    <n v="5"/>
    <n v="0"/>
    <n v="6"/>
  </r>
  <r>
    <x v="0"/>
    <x v="0"/>
    <s v="WA"/>
    <x v="6"/>
    <n v="2014"/>
    <n v="2014"/>
    <n v="500267103"/>
    <n v="1"/>
    <x v="0"/>
    <s v="I"/>
    <n v="30"/>
    <n v="30"/>
    <n v="0"/>
    <n v="201"/>
  </r>
  <r>
    <x v="0"/>
    <x v="1"/>
    <s v="WA"/>
    <x v="6"/>
    <n v="2014"/>
    <n v="2014"/>
    <n v="15915412"/>
    <n v="1"/>
    <x v="1"/>
    <s v="I"/>
    <n v="17"/>
    <n v="17"/>
    <n v="0"/>
    <n v="21"/>
  </r>
  <r>
    <x v="0"/>
    <x v="0"/>
    <s v="WA"/>
    <x v="6"/>
    <n v="2014"/>
    <n v="2014"/>
    <n v="18493732"/>
    <n v="1"/>
    <x v="0"/>
    <s v="I"/>
    <n v="6"/>
    <n v="6"/>
    <n v="0"/>
    <n v="35"/>
  </r>
  <r>
    <x v="0"/>
    <x v="1"/>
    <s v="WA"/>
    <x v="6"/>
    <n v="2014"/>
    <n v="2014"/>
    <n v="18054241"/>
    <n v="2"/>
    <x v="1"/>
    <s v="I"/>
    <n v="45"/>
    <n v="22.5"/>
    <n v="0"/>
    <n v="39"/>
  </r>
  <r>
    <x v="1"/>
    <x v="1"/>
    <s v="WA"/>
    <x v="6"/>
    <n v="2014"/>
    <n v="2014"/>
    <n v="16590294"/>
    <n v="1"/>
    <x v="1"/>
    <s v="I"/>
    <n v="28"/>
    <n v="28"/>
    <n v="0"/>
    <n v="196"/>
  </r>
  <r>
    <x v="0"/>
    <x v="0"/>
    <s v="WA"/>
    <x v="6"/>
    <n v="2014"/>
    <n v="2014"/>
    <n v="19007246"/>
    <n v="1"/>
    <x v="0"/>
    <s v="I"/>
    <n v="2"/>
    <n v="2"/>
    <n v="0"/>
    <n v="90"/>
  </r>
  <r>
    <x v="0"/>
    <x v="0"/>
    <s v="WA"/>
    <x v="6"/>
    <n v="2014"/>
    <n v="2014"/>
    <n v="18501930"/>
    <n v="2"/>
    <x v="0"/>
    <s v="I"/>
    <n v="38"/>
    <n v="19"/>
    <n v="0"/>
    <n v="1491"/>
  </r>
  <r>
    <x v="0"/>
    <x v="1"/>
    <s v="WA"/>
    <x v="6"/>
    <n v="2014"/>
    <n v="2014"/>
    <n v="391996803"/>
    <n v="2"/>
    <x v="1"/>
    <s v="I"/>
    <n v="63"/>
    <n v="31.5"/>
    <n v="0"/>
    <n v="27"/>
  </r>
  <r>
    <x v="0"/>
    <x v="1"/>
    <s v="WA"/>
    <x v="6"/>
    <n v="2014"/>
    <n v="2014"/>
    <n v="500045213"/>
    <n v="2"/>
    <x v="1"/>
    <s v="I"/>
    <n v="41"/>
    <n v="20.5"/>
    <n v="0"/>
    <n v="11"/>
  </r>
  <r>
    <x v="0"/>
    <x v="1"/>
    <s v="WA"/>
    <x v="6"/>
    <n v="2014"/>
    <n v="2014"/>
    <n v="15642908"/>
    <n v="1"/>
    <x v="1"/>
    <s v="I"/>
    <n v="19"/>
    <n v="19"/>
    <n v="0"/>
    <n v="36"/>
  </r>
  <r>
    <x v="0"/>
    <x v="0"/>
    <s v="WA"/>
    <x v="6"/>
    <n v="2014"/>
    <n v="2014"/>
    <n v="15734564"/>
    <n v="2"/>
    <x v="0"/>
    <s v="I"/>
    <n v="60"/>
    <n v="30"/>
    <n v="0"/>
    <n v="557"/>
  </r>
  <r>
    <x v="0"/>
    <x v="1"/>
    <s v="WA"/>
    <x v="6"/>
    <n v="2014"/>
    <n v="2014"/>
    <n v="500304040"/>
    <n v="1"/>
    <x v="1"/>
    <s v="I"/>
    <n v="39"/>
    <n v="39"/>
    <n v="0"/>
    <n v="145"/>
  </r>
  <r>
    <x v="0"/>
    <x v="0"/>
    <s v="WA"/>
    <x v="6"/>
    <n v="2014"/>
    <n v="2014"/>
    <n v="500300341"/>
    <n v="1"/>
    <x v="0"/>
    <s v="I"/>
    <n v="11"/>
    <n v="11"/>
    <n v="0"/>
    <n v="2960"/>
  </r>
  <r>
    <x v="0"/>
    <x v="1"/>
    <s v="WA"/>
    <x v="6"/>
    <n v="2014"/>
    <n v="2014"/>
    <n v="500093720"/>
    <n v="1"/>
    <x v="1"/>
    <s v="I"/>
    <n v="29"/>
    <n v="29"/>
    <n v="0"/>
    <n v="2"/>
  </r>
  <r>
    <x v="0"/>
    <x v="1"/>
    <s v="WA"/>
    <x v="6"/>
    <n v="2014"/>
    <n v="2014"/>
    <n v="19839584"/>
    <n v="1"/>
    <x v="1"/>
    <s v="I"/>
    <n v="32"/>
    <n v="32"/>
    <n v="0"/>
    <n v="5"/>
  </r>
  <r>
    <x v="0"/>
    <x v="0"/>
    <s v="WA"/>
    <x v="6"/>
    <n v="2014"/>
    <n v="2014"/>
    <n v="19723354"/>
    <n v="1"/>
    <x v="0"/>
    <s v="I"/>
    <n v="0"/>
    <n v="0"/>
    <n v="0"/>
    <n v="410"/>
  </r>
  <r>
    <x v="0"/>
    <x v="0"/>
    <s v="WA"/>
    <x v="6"/>
    <n v="2014"/>
    <n v="2014"/>
    <n v="14419214"/>
    <n v="1"/>
    <x v="0"/>
    <s v="I"/>
    <n v="7"/>
    <n v="7"/>
    <n v="0"/>
    <n v="10"/>
  </r>
  <r>
    <x v="0"/>
    <x v="0"/>
    <s v="WA"/>
    <x v="6"/>
    <n v="2014"/>
    <n v="2014"/>
    <n v="14939856"/>
    <n v="1"/>
    <x v="0"/>
    <s v="I"/>
    <n v="36"/>
    <n v="36"/>
    <n v="0"/>
    <n v="17"/>
  </r>
  <r>
    <x v="0"/>
    <x v="0"/>
    <s v="WA"/>
    <x v="6"/>
    <n v="2014"/>
    <n v="2014"/>
    <n v="18355078"/>
    <n v="1"/>
    <x v="0"/>
    <s v="I"/>
    <n v="16"/>
    <n v="16"/>
    <n v="0"/>
    <n v="220"/>
  </r>
  <r>
    <x v="0"/>
    <x v="0"/>
    <s v="WA"/>
    <x v="6"/>
    <n v="2014"/>
    <n v="2014"/>
    <n v="19949897"/>
    <n v="2"/>
    <x v="0"/>
    <s v="I"/>
    <n v="63"/>
    <n v="31.5"/>
    <n v="0"/>
    <n v="139"/>
  </r>
  <r>
    <x v="0"/>
    <x v="0"/>
    <s v="WA"/>
    <x v="6"/>
    <n v="2014"/>
    <n v="2014"/>
    <n v="17421895"/>
    <n v="1"/>
    <x v="0"/>
    <s v="I"/>
    <n v="28"/>
    <n v="28"/>
    <n v="0"/>
    <n v="30"/>
  </r>
  <r>
    <x v="0"/>
    <x v="0"/>
    <s v="WA"/>
    <x v="6"/>
    <n v="2014"/>
    <n v="2014"/>
    <n v="17582397"/>
    <n v="1"/>
    <x v="0"/>
    <s v="I"/>
    <n v="33"/>
    <n v="33"/>
    <n v="0"/>
    <n v="5"/>
  </r>
  <r>
    <x v="0"/>
    <x v="0"/>
    <s v="WA"/>
    <x v="6"/>
    <n v="2014"/>
    <n v="2014"/>
    <n v="439344051"/>
    <n v="1"/>
    <x v="0"/>
    <s v="I"/>
    <n v="32"/>
    <n v="32"/>
    <n v="0"/>
    <n v="101"/>
  </r>
  <r>
    <x v="0"/>
    <x v="0"/>
    <s v="WA"/>
    <x v="6"/>
    <n v="2014"/>
    <n v="2014"/>
    <n v="18096057"/>
    <n v="1"/>
    <x v="0"/>
    <s v="I"/>
    <n v="0"/>
    <n v="0"/>
    <n v="0"/>
    <n v="186"/>
  </r>
  <r>
    <x v="0"/>
    <x v="0"/>
    <s v="WA"/>
    <x v="6"/>
    <n v="2014"/>
    <n v="2014"/>
    <n v="15966901"/>
    <n v="1"/>
    <x v="0"/>
    <s v="I"/>
    <n v="30"/>
    <n v="30"/>
    <n v="0"/>
    <n v="1"/>
  </r>
  <r>
    <x v="0"/>
    <x v="1"/>
    <s v="WA"/>
    <x v="6"/>
    <n v="2014"/>
    <n v="2014"/>
    <n v="16414386"/>
    <n v="1"/>
    <x v="1"/>
    <s v="I"/>
    <n v="4"/>
    <n v="4"/>
    <n v="0"/>
    <n v="5"/>
  </r>
  <r>
    <x v="0"/>
    <x v="1"/>
    <s v="WA"/>
    <x v="6"/>
    <n v="2014"/>
    <n v="2014"/>
    <n v="500172572"/>
    <n v="1"/>
    <x v="1"/>
    <s v="I"/>
    <n v="8"/>
    <n v="8"/>
    <n v="0"/>
    <n v="17"/>
  </r>
  <r>
    <x v="0"/>
    <x v="0"/>
    <s v="WA"/>
    <x v="6"/>
    <n v="2014"/>
    <n v="2014"/>
    <n v="14124879"/>
    <n v="1"/>
    <x v="0"/>
    <s v="I"/>
    <n v="0"/>
    <n v="0"/>
    <n v="0"/>
    <n v="39"/>
  </r>
  <r>
    <x v="0"/>
    <x v="0"/>
    <s v="WA"/>
    <x v="6"/>
    <n v="2014"/>
    <n v="2014"/>
    <n v="19568930"/>
    <n v="1"/>
    <x v="0"/>
    <s v="I"/>
    <n v="14"/>
    <n v="14"/>
    <n v="0"/>
    <n v="10"/>
  </r>
  <r>
    <x v="0"/>
    <x v="0"/>
    <s v="WA"/>
    <x v="6"/>
    <n v="2014"/>
    <n v="2014"/>
    <n v="14097184"/>
    <n v="1"/>
    <x v="0"/>
    <s v="I"/>
    <n v="36"/>
    <n v="36"/>
    <n v="0"/>
    <n v="130"/>
  </r>
  <r>
    <x v="0"/>
    <x v="0"/>
    <s v="WA"/>
    <x v="6"/>
    <n v="2014"/>
    <n v="2014"/>
    <n v="500142833"/>
    <n v="1"/>
    <x v="0"/>
    <s v="I"/>
    <n v="0"/>
    <n v="0"/>
    <n v="0"/>
    <n v="150"/>
  </r>
  <r>
    <x v="0"/>
    <x v="0"/>
    <s v="WA"/>
    <x v="6"/>
    <n v="2014"/>
    <n v="2014"/>
    <n v="18895127"/>
    <n v="1"/>
    <x v="0"/>
    <s v="I"/>
    <n v="11"/>
    <n v="11"/>
    <n v="0"/>
    <n v="58"/>
  </r>
  <r>
    <x v="0"/>
    <x v="0"/>
    <s v="WA"/>
    <x v="6"/>
    <n v="2014"/>
    <n v="2014"/>
    <n v="18646691"/>
    <n v="1"/>
    <x v="0"/>
    <s v="I"/>
    <n v="10"/>
    <n v="10"/>
    <n v="0"/>
    <n v="140"/>
  </r>
  <r>
    <x v="0"/>
    <x v="0"/>
    <s v="WA"/>
    <x v="6"/>
    <n v="2015"/>
    <n v="2015"/>
    <n v="500169761"/>
    <n v="1"/>
    <x v="0"/>
    <s v="I"/>
    <n v="1"/>
    <n v="1"/>
    <n v="0"/>
    <n v="29"/>
  </r>
  <r>
    <x v="0"/>
    <x v="0"/>
    <s v="WA"/>
    <x v="6"/>
    <n v="2015"/>
    <n v="2015"/>
    <n v="17627377"/>
    <n v="1"/>
    <x v="0"/>
    <s v="I"/>
    <n v="2"/>
    <n v="2"/>
    <n v="0"/>
    <n v="6"/>
  </r>
  <r>
    <x v="0"/>
    <x v="0"/>
    <s v="WA"/>
    <x v="6"/>
    <n v="2015"/>
    <n v="2015"/>
    <n v="500153579"/>
    <n v="1"/>
    <x v="0"/>
    <s v="I"/>
    <n v="1"/>
    <n v="1"/>
    <n v="0"/>
    <n v="21"/>
  </r>
  <r>
    <x v="0"/>
    <x v="0"/>
    <s v="WA"/>
    <x v="6"/>
    <n v="2015"/>
    <n v="2015"/>
    <n v="500171865"/>
    <n v="1"/>
    <x v="0"/>
    <s v="I"/>
    <n v="2"/>
    <n v="2"/>
    <n v="0"/>
    <n v="16"/>
  </r>
  <r>
    <x v="0"/>
    <x v="1"/>
    <s v="WA"/>
    <x v="6"/>
    <n v="2015"/>
    <n v="2015"/>
    <n v="18631599"/>
    <n v="1"/>
    <x v="1"/>
    <s v="I"/>
    <n v="31"/>
    <n v="31"/>
    <n v="0"/>
    <n v="10"/>
  </r>
  <r>
    <x v="0"/>
    <x v="1"/>
    <s v="WA"/>
    <x v="7"/>
    <n v="2015"/>
    <n v="2015"/>
    <n v="16150535"/>
    <n v="1"/>
    <x v="1"/>
    <s v="I"/>
    <n v="2"/>
    <n v="2"/>
    <n v="0"/>
    <n v="4"/>
  </r>
  <r>
    <x v="0"/>
    <x v="0"/>
    <s v="WA"/>
    <x v="6"/>
    <n v="2014"/>
    <n v="2014"/>
    <n v="14616591"/>
    <n v="1"/>
    <x v="0"/>
    <s v="I"/>
    <n v="14"/>
    <n v="14"/>
    <n v="0"/>
    <n v="286"/>
  </r>
  <r>
    <x v="0"/>
    <x v="0"/>
    <s v="WA"/>
    <x v="7"/>
    <n v="2015"/>
    <n v="2015"/>
    <n v="19314263"/>
    <n v="1"/>
    <x v="0"/>
    <s v="I"/>
    <n v="15"/>
    <n v="15"/>
    <n v="0"/>
    <n v="102"/>
  </r>
  <r>
    <x v="0"/>
    <x v="0"/>
    <s v="WA"/>
    <x v="6"/>
    <n v="2015"/>
    <n v="2015"/>
    <n v="17662644"/>
    <n v="1"/>
    <x v="0"/>
    <s v="I"/>
    <n v="21"/>
    <n v="21"/>
    <n v="0"/>
    <n v="682"/>
  </r>
  <r>
    <x v="1"/>
    <x v="0"/>
    <s v="WA"/>
    <x v="7"/>
    <n v="2015"/>
    <n v="2015"/>
    <n v="19466729"/>
    <n v="1"/>
    <x v="0"/>
    <s v="I"/>
    <n v="31"/>
    <n v="31"/>
    <n v="0"/>
    <n v="30"/>
  </r>
  <r>
    <x v="0"/>
    <x v="0"/>
    <s v="WA"/>
    <x v="7"/>
    <n v="2015"/>
    <n v="2015"/>
    <n v="18662082"/>
    <n v="1"/>
    <x v="0"/>
    <s v="I"/>
    <n v="9"/>
    <n v="9"/>
    <n v="0"/>
    <n v="80"/>
  </r>
  <r>
    <x v="0"/>
    <x v="0"/>
    <s v="WA"/>
    <x v="7"/>
    <n v="2015"/>
    <n v="2015"/>
    <n v="18782762"/>
    <n v="1"/>
    <x v="0"/>
    <s v="I"/>
    <n v="14"/>
    <n v="14"/>
    <n v="0"/>
    <n v="220"/>
  </r>
  <r>
    <x v="0"/>
    <x v="0"/>
    <s v="WA"/>
    <x v="6"/>
    <n v="2015"/>
    <n v="2015"/>
    <n v="15427989"/>
    <n v="1"/>
    <x v="0"/>
    <s v="I"/>
    <n v="1"/>
    <n v="1"/>
    <n v="0"/>
    <n v="104"/>
  </r>
  <r>
    <x v="0"/>
    <x v="1"/>
    <s v="WA"/>
    <x v="7"/>
    <n v="2015"/>
    <n v="2015"/>
    <n v="19384653"/>
    <n v="1"/>
    <x v="1"/>
    <s v="I"/>
    <n v="2"/>
    <n v="2"/>
    <n v="0"/>
    <n v="20"/>
  </r>
  <r>
    <x v="0"/>
    <x v="0"/>
    <s v="WA"/>
    <x v="7"/>
    <n v="2015"/>
    <n v="2015"/>
    <n v="19581704"/>
    <n v="1"/>
    <x v="0"/>
    <s v="I"/>
    <n v="31"/>
    <n v="31"/>
    <n v="0"/>
    <n v="1010"/>
  </r>
  <r>
    <x v="0"/>
    <x v="0"/>
    <s v="WA"/>
    <x v="7"/>
    <n v="2015"/>
    <n v="2015"/>
    <n v="19388486"/>
    <n v="1"/>
    <x v="0"/>
    <s v="I"/>
    <n v="12"/>
    <n v="12"/>
    <n v="0"/>
    <n v="150"/>
  </r>
  <r>
    <x v="0"/>
    <x v="1"/>
    <s v="WA"/>
    <x v="6"/>
    <n v="2014"/>
    <n v="2014"/>
    <n v="500136632"/>
    <n v="1"/>
    <x v="1"/>
    <s v="I"/>
    <n v="18"/>
    <n v="18"/>
    <n v="0"/>
    <n v="62"/>
  </r>
  <r>
    <x v="0"/>
    <x v="0"/>
    <s v="WA"/>
    <x v="6"/>
    <n v="2014"/>
    <n v="2014"/>
    <n v="18295389"/>
    <n v="1"/>
    <x v="0"/>
    <s v="I"/>
    <n v="13"/>
    <n v="13"/>
    <n v="0"/>
    <n v="40"/>
  </r>
  <r>
    <x v="0"/>
    <x v="0"/>
    <s v="WA"/>
    <x v="6"/>
    <n v="2014"/>
    <n v="2014"/>
    <n v="500294760"/>
    <n v="1"/>
    <x v="0"/>
    <s v="I"/>
    <n v="1"/>
    <n v="1"/>
    <n v="0"/>
    <n v="8"/>
  </r>
  <r>
    <x v="0"/>
    <x v="0"/>
    <s v="WA"/>
    <x v="7"/>
    <n v="2015"/>
    <n v="2015"/>
    <n v="500083981"/>
    <n v="1"/>
    <x v="0"/>
    <s v="I"/>
    <n v="33"/>
    <n v="33"/>
    <n v="0"/>
    <n v="885"/>
  </r>
  <r>
    <x v="0"/>
    <x v="0"/>
    <s v="WA"/>
    <x v="7"/>
    <n v="2015"/>
    <n v="2015"/>
    <n v="500216893"/>
    <n v="1"/>
    <x v="0"/>
    <s v="I"/>
    <n v="30"/>
    <n v="30"/>
    <n v="0"/>
    <n v="222"/>
  </r>
  <r>
    <x v="0"/>
    <x v="0"/>
    <s v="WA"/>
    <x v="7"/>
    <n v="2015"/>
    <n v="2015"/>
    <n v="500016301"/>
    <n v="1"/>
    <x v="0"/>
    <s v="I"/>
    <n v="35"/>
    <n v="35"/>
    <n v="0"/>
    <n v="1040"/>
  </r>
  <r>
    <x v="0"/>
    <x v="0"/>
    <s v="WA"/>
    <x v="7"/>
    <n v="2015"/>
    <n v="2015"/>
    <n v="16997255"/>
    <n v="1"/>
    <x v="0"/>
    <s v="I"/>
    <n v="34"/>
    <n v="34"/>
    <n v="0"/>
    <n v="32"/>
  </r>
  <r>
    <x v="0"/>
    <x v="0"/>
    <s v="WA"/>
    <x v="7"/>
    <n v="2015"/>
    <n v="2015"/>
    <n v="15208164"/>
    <n v="1"/>
    <x v="0"/>
    <s v="I"/>
    <n v="32"/>
    <n v="32"/>
    <n v="0"/>
    <n v="324"/>
  </r>
  <r>
    <x v="0"/>
    <x v="0"/>
    <s v="WA"/>
    <x v="7"/>
    <n v="2015"/>
    <n v="2015"/>
    <n v="14765289"/>
    <n v="1"/>
    <x v="0"/>
    <s v="I"/>
    <n v="0"/>
    <n v="0"/>
    <n v="0"/>
    <n v="116"/>
  </r>
  <r>
    <x v="0"/>
    <x v="1"/>
    <s v="WA"/>
    <x v="7"/>
    <n v="2015"/>
    <n v="2015"/>
    <n v="16657664"/>
    <n v="1"/>
    <x v="1"/>
    <s v="I"/>
    <n v="28"/>
    <n v="28"/>
    <n v="0"/>
    <n v="137"/>
  </r>
  <r>
    <x v="0"/>
    <x v="1"/>
    <s v="WA"/>
    <x v="7"/>
    <n v="2015"/>
    <n v="2015"/>
    <n v="17470926"/>
    <n v="1"/>
    <x v="1"/>
    <s v="I"/>
    <n v="34"/>
    <n v="34"/>
    <n v="0"/>
    <n v="158"/>
  </r>
  <r>
    <x v="1"/>
    <x v="1"/>
    <s v="WA"/>
    <x v="7"/>
    <n v="2015"/>
    <n v="2015"/>
    <n v="500132238"/>
    <n v="1"/>
    <x v="1"/>
    <s v="I"/>
    <n v="31"/>
    <n v="31"/>
    <n v="0"/>
    <n v="15"/>
  </r>
  <r>
    <x v="0"/>
    <x v="0"/>
    <s v="WA"/>
    <x v="7"/>
    <n v="2015"/>
    <n v="2015"/>
    <n v="15947239"/>
    <n v="1"/>
    <x v="0"/>
    <s v="I"/>
    <n v="30"/>
    <n v="30"/>
    <n v="0"/>
    <n v="1820"/>
  </r>
  <r>
    <x v="0"/>
    <x v="0"/>
    <s v="WA"/>
    <x v="7"/>
    <n v="2015"/>
    <n v="2015"/>
    <n v="17441583"/>
    <n v="1"/>
    <x v="0"/>
    <s v="I"/>
    <n v="34"/>
    <n v="34"/>
    <n v="0"/>
    <n v="45"/>
  </r>
  <r>
    <x v="0"/>
    <x v="1"/>
    <s v="WA"/>
    <x v="7"/>
    <n v="2015"/>
    <n v="2015"/>
    <n v="500130575"/>
    <n v="1"/>
    <x v="1"/>
    <s v="I"/>
    <n v="33"/>
    <n v="33"/>
    <n v="0"/>
    <n v="3"/>
  </r>
  <r>
    <x v="0"/>
    <x v="0"/>
    <s v="WA"/>
    <x v="7"/>
    <n v="2015"/>
    <n v="2015"/>
    <n v="14666945"/>
    <n v="1"/>
    <x v="0"/>
    <s v="I"/>
    <n v="24"/>
    <n v="24"/>
    <n v="0"/>
    <n v="1050"/>
  </r>
  <r>
    <x v="0"/>
    <x v="0"/>
    <s v="WA"/>
    <x v="7"/>
    <n v="2015"/>
    <n v="2015"/>
    <n v="19868088"/>
    <n v="1"/>
    <x v="0"/>
    <s v="I"/>
    <n v="13"/>
    <n v="13"/>
    <n v="0"/>
    <n v="190"/>
  </r>
  <r>
    <x v="0"/>
    <x v="0"/>
    <s v="WA"/>
    <x v="7"/>
    <n v="2015"/>
    <n v="2015"/>
    <n v="500056751"/>
    <n v="1"/>
    <x v="0"/>
    <s v="I"/>
    <n v="1"/>
    <n v="1"/>
    <n v="0"/>
    <n v="3"/>
  </r>
  <r>
    <x v="0"/>
    <x v="0"/>
    <s v="WA"/>
    <x v="7"/>
    <n v="2015"/>
    <n v="2015"/>
    <n v="16208604"/>
    <n v="1"/>
    <x v="0"/>
    <s v="I"/>
    <n v="31"/>
    <n v="31"/>
    <n v="0"/>
    <n v="30"/>
  </r>
  <r>
    <x v="0"/>
    <x v="0"/>
    <s v="WA"/>
    <x v="7"/>
    <n v="2015"/>
    <n v="2015"/>
    <n v="14577155"/>
    <n v="1"/>
    <x v="0"/>
    <s v="I"/>
    <n v="27"/>
    <n v="27"/>
    <n v="0"/>
    <n v="730"/>
  </r>
  <r>
    <x v="1"/>
    <x v="0"/>
    <s v="WA"/>
    <x v="7"/>
    <n v="2015"/>
    <n v="2015"/>
    <n v="500036430"/>
    <n v="1"/>
    <x v="0"/>
    <s v="I"/>
    <n v="9"/>
    <n v="9"/>
    <n v="0"/>
    <n v="159"/>
  </r>
  <r>
    <x v="0"/>
    <x v="0"/>
    <s v="WA"/>
    <x v="7"/>
    <n v="2015"/>
    <n v="2015"/>
    <n v="500114881"/>
    <n v="1"/>
    <x v="0"/>
    <s v="I"/>
    <n v="43"/>
    <n v="43"/>
    <n v="0"/>
    <n v="619"/>
  </r>
  <r>
    <x v="0"/>
    <x v="1"/>
    <s v="WA"/>
    <x v="7"/>
    <n v="2015"/>
    <n v="2015"/>
    <n v="19852331"/>
    <n v="1"/>
    <x v="1"/>
    <s v="I"/>
    <n v="30"/>
    <n v="30"/>
    <n v="0"/>
    <n v="2"/>
  </r>
  <r>
    <x v="0"/>
    <x v="0"/>
    <s v="WA"/>
    <x v="7"/>
    <n v="2015"/>
    <n v="2015"/>
    <n v="17827276"/>
    <n v="1"/>
    <x v="0"/>
    <s v="I"/>
    <n v="33"/>
    <n v="33"/>
    <n v="0"/>
    <n v="450"/>
  </r>
  <r>
    <x v="0"/>
    <x v="0"/>
    <s v="WA"/>
    <x v="7"/>
    <n v="2015"/>
    <n v="2015"/>
    <n v="500077106"/>
    <n v="1"/>
    <x v="0"/>
    <s v="I"/>
    <n v="31"/>
    <n v="31"/>
    <n v="0"/>
    <n v="4"/>
  </r>
  <r>
    <x v="0"/>
    <x v="0"/>
    <s v="WA"/>
    <x v="7"/>
    <n v="2015"/>
    <n v="2015"/>
    <n v="18040904"/>
    <n v="1"/>
    <x v="0"/>
    <s v="I"/>
    <n v="26"/>
    <n v="26"/>
    <n v="0"/>
    <n v="106"/>
  </r>
  <r>
    <x v="0"/>
    <x v="0"/>
    <s v="WA"/>
    <x v="7"/>
    <n v="2015"/>
    <n v="2015"/>
    <n v="405129630"/>
    <n v="1"/>
    <x v="0"/>
    <s v="I"/>
    <n v="8"/>
    <n v="8"/>
    <n v="0"/>
    <n v="20"/>
  </r>
  <r>
    <x v="0"/>
    <x v="1"/>
    <s v="WA"/>
    <x v="7"/>
    <n v="2015"/>
    <n v="2015"/>
    <n v="19463790"/>
    <n v="1"/>
    <x v="1"/>
    <s v="I"/>
    <n v="30"/>
    <n v="30"/>
    <n v="0"/>
    <n v="100"/>
  </r>
  <r>
    <x v="0"/>
    <x v="0"/>
    <s v="WA"/>
    <x v="7"/>
    <n v="2015"/>
    <n v="2015"/>
    <n v="17989479"/>
    <n v="1"/>
    <x v="0"/>
    <s v="I"/>
    <n v="31"/>
    <n v="31"/>
    <n v="0"/>
    <n v="10"/>
  </r>
  <r>
    <x v="0"/>
    <x v="1"/>
    <s v="WA"/>
    <x v="7"/>
    <n v="2015"/>
    <n v="2015"/>
    <n v="500304040"/>
    <n v="1"/>
    <x v="1"/>
    <s v="I"/>
    <n v="31"/>
    <n v="31"/>
    <n v="0"/>
    <n v="128"/>
  </r>
  <r>
    <x v="0"/>
    <x v="0"/>
    <s v="WA"/>
    <x v="7"/>
    <n v="2015"/>
    <n v="2015"/>
    <n v="18072153"/>
    <n v="1"/>
    <x v="0"/>
    <s v="I"/>
    <n v="31"/>
    <n v="31"/>
    <n v="0"/>
    <n v="1076"/>
  </r>
  <r>
    <x v="0"/>
    <x v="0"/>
    <s v="WA"/>
    <x v="1"/>
    <n v="2009"/>
    <n v="2009"/>
    <n v="18928797"/>
    <n v="1"/>
    <x v="0"/>
    <s v="I"/>
    <n v="32"/>
    <n v="32"/>
    <n v="0"/>
    <n v="1"/>
  </r>
  <r>
    <x v="0"/>
    <x v="0"/>
    <s v="WA"/>
    <x v="0"/>
    <n v="2009"/>
    <n v="2009"/>
    <n v="17632404"/>
    <n v="1"/>
    <x v="0"/>
    <s v="I"/>
    <n v="4"/>
    <n v="4"/>
    <n v="0"/>
    <n v="160"/>
  </r>
  <r>
    <x v="0"/>
    <x v="0"/>
    <s v="WA"/>
    <x v="0"/>
    <n v="2009"/>
    <n v="2009"/>
    <n v="500110084"/>
    <n v="1"/>
    <x v="0"/>
    <s v="I"/>
    <n v="0"/>
    <n v="0"/>
    <n v="0"/>
    <n v="3"/>
  </r>
  <r>
    <x v="0"/>
    <x v="0"/>
    <s v="WA"/>
    <x v="1"/>
    <n v="2009"/>
    <n v="2009"/>
    <n v="19467674"/>
    <n v="2"/>
    <x v="0"/>
    <s v="I"/>
    <n v="60"/>
    <n v="30"/>
    <n v="0"/>
    <n v="4201"/>
  </r>
  <r>
    <x v="0"/>
    <x v="0"/>
    <s v="WA"/>
    <x v="1"/>
    <n v="2009"/>
    <n v="2009"/>
    <n v="18088910"/>
    <n v="6"/>
    <x v="0"/>
    <s v="I"/>
    <n v="186"/>
    <n v="31"/>
    <n v="0"/>
    <n v="205"/>
  </r>
  <r>
    <x v="0"/>
    <x v="1"/>
    <s v="WA"/>
    <x v="1"/>
    <n v="2009"/>
    <n v="2009"/>
    <n v="16782159"/>
    <n v="7"/>
    <x v="1"/>
    <s v="I"/>
    <n v="209"/>
    <n v="29.857142857142854"/>
    <n v="0"/>
    <n v="7"/>
  </r>
  <r>
    <x v="0"/>
    <x v="1"/>
    <s v="WA"/>
    <x v="1"/>
    <n v="2009"/>
    <n v="2009"/>
    <n v="500127170"/>
    <n v="1"/>
    <x v="1"/>
    <s v="I"/>
    <n v="35"/>
    <n v="35"/>
    <n v="0"/>
    <n v="216"/>
  </r>
  <r>
    <x v="0"/>
    <x v="1"/>
    <s v="WA"/>
    <x v="1"/>
    <n v="2009"/>
    <n v="2009"/>
    <n v="500221792"/>
    <n v="1"/>
    <x v="1"/>
    <s v="I"/>
    <n v="34"/>
    <n v="34"/>
    <n v="0"/>
    <n v="83"/>
  </r>
  <r>
    <x v="0"/>
    <x v="0"/>
    <s v="WA"/>
    <x v="1"/>
    <n v="2009"/>
    <n v="2009"/>
    <n v="18506706"/>
    <n v="1"/>
    <x v="0"/>
    <s v="I"/>
    <n v="35"/>
    <n v="35"/>
    <n v="0"/>
    <n v="830"/>
  </r>
  <r>
    <x v="0"/>
    <x v="0"/>
    <s v="WA"/>
    <x v="1"/>
    <n v="2009"/>
    <n v="2009"/>
    <n v="18078922"/>
    <n v="1"/>
    <x v="0"/>
    <s v="I"/>
    <n v="0"/>
    <n v="0"/>
    <n v="0"/>
    <n v="220"/>
  </r>
  <r>
    <x v="0"/>
    <x v="0"/>
    <s v="WA"/>
    <x v="1"/>
    <n v="2009"/>
    <n v="2009"/>
    <n v="500114126"/>
    <n v="1"/>
    <x v="0"/>
    <s v="I"/>
    <n v="34"/>
    <n v="34"/>
    <n v="0"/>
    <n v="227"/>
  </r>
  <r>
    <x v="0"/>
    <x v="1"/>
    <s v="WA"/>
    <x v="1"/>
    <n v="2009"/>
    <n v="2009"/>
    <n v="500119441"/>
    <n v="1"/>
    <x v="1"/>
    <s v="I"/>
    <n v="34"/>
    <n v="34"/>
    <n v="0"/>
    <n v="186"/>
  </r>
  <r>
    <x v="0"/>
    <x v="1"/>
    <s v="WA"/>
    <x v="1"/>
    <n v="2009"/>
    <n v="2009"/>
    <n v="16470044"/>
    <n v="1"/>
    <x v="1"/>
    <s v="I"/>
    <n v="3"/>
    <n v="3"/>
    <n v="0"/>
    <n v="4"/>
  </r>
  <r>
    <x v="0"/>
    <x v="0"/>
    <s v="WA"/>
    <x v="1"/>
    <n v="2009"/>
    <n v="2009"/>
    <n v="17450124"/>
    <n v="2"/>
    <x v="0"/>
    <s v="I"/>
    <n v="62"/>
    <n v="31"/>
    <n v="0"/>
    <n v="676"/>
  </r>
  <r>
    <x v="0"/>
    <x v="1"/>
    <s v="WA"/>
    <x v="1"/>
    <n v="2009"/>
    <n v="2009"/>
    <n v="16519857"/>
    <n v="1"/>
    <x v="1"/>
    <s v="I"/>
    <n v="35"/>
    <n v="35"/>
    <n v="0"/>
    <n v="309"/>
  </r>
  <r>
    <x v="0"/>
    <x v="1"/>
    <s v="WA"/>
    <x v="1"/>
    <n v="2009"/>
    <n v="2009"/>
    <n v="500141234"/>
    <n v="1"/>
    <x v="1"/>
    <s v="I"/>
    <n v="34"/>
    <n v="34"/>
    <n v="0"/>
    <n v="41"/>
  </r>
  <r>
    <x v="0"/>
    <x v="0"/>
    <s v="WA"/>
    <x v="1"/>
    <n v="2009"/>
    <n v="2009"/>
    <n v="16610765"/>
    <n v="1"/>
    <x v="0"/>
    <s v="I"/>
    <n v="0"/>
    <n v="0"/>
    <n v="0"/>
    <n v="80"/>
  </r>
  <r>
    <x v="0"/>
    <x v="1"/>
    <s v="WA"/>
    <x v="1"/>
    <n v="2009"/>
    <n v="2009"/>
    <n v="16307591"/>
    <n v="2"/>
    <x v="1"/>
    <s v="I"/>
    <n v="66"/>
    <n v="33"/>
    <n v="0"/>
    <n v="181"/>
  </r>
  <r>
    <x v="0"/>
    <x v="1"/>
    <s v="WA"/>
    <x v="1"/>
    <n v="2009"/>
    <n v="2009"/>
    <n v="14905162"/>
    <n v="2"/>
    <x v="1"/>
    <s v="I"/>
    <n v="66"/>
    <n v="33"/>
    <n v="0"/>
    <n v="213"/>
  </r>
  <r>
    <x v="0"/>
    <x v="0"/>
    <s v="WA"/>
    <x v="1"/>
    <n v="2009"/>
    <n v="2009"/>
    <n v="15434309"/>
    <n v="1"/>
    <x v="0"/>
    <s v="I"/>
    <n v="3"/>
    <n v="3"/>
    <n v="0"/>
    <n v="10"/>
  </r>
  <r>
    <x v="0"/>
    <x v="0"/>
    <s v="WA"/>
    <x v="1"/>
    <n v="2009"/>
    <n v="2009"/>
    <n v="16234790"/>
    <n v="1"/>
    <x v="0"/>
    <s v="I"/>
    <n v="0"/>
    <n v="0"/>
    <n v="0"/>
    <n v="50"/>
  </r>
  <r>
    <x v="0"/>
    <x v="0"/>
    <s v="WA"/>
    <x v="1"/>
    <n v="2009"/>
    <n v="2009"/>
    <n v="500069774"/>
    <n v="1"/>
    <x v="0"/>
    <s v="I"/>
    <n v="31"/>
    <n v="31"/>
    <n v="0"/>
    <n v="1113"/>
  </r>
  <r>
    <x v="0"/>
    <x v="0"/>
    <s v="WA"/>
    <x v="1"/>
    <n v="2009"/>
    <n v="2009"/>
    <n v="15280031"/>
    <n v="1"/>
    <x v="0"/>
    <s v="I"/>
    <n v="15"/>
    <n v="15"/>
    <n v="0"/>
    <n v="110"/>
  </r>
  <r>
    <x v="0"/>
    <x v="0"/>
    <s v="WA"/>
    <x v="1"/>
    <n v="2009"/>
    <n v="2009"/>
    <n v="17433815"/>
    <n v="3"/>
    <x v="0"/>
    <s v="I"/>
    <n v="76"/>
    <n v="25.333333333333336"/>
    <n v="0"/>
    <n v="550"/>
  </r>
  <r>
    <x v="1"/>
    <x v="1"/>
    <s v="WA"/>
    <x v="1"/>
    <n v="2009"/>
    <n v="2009"/>
    <n v="500119980"/>
    <n v="9"/>
    <x v="2"/>
    <s v="I"/>
    <n v="269"/>
    <n v="29.888888888888889"/>
    <n v="0"/>
    <n v="56007"/>
  </r>
  <r>
    <x v="0"/>
    <x v="1"/>
    <s v="WA"/>
    <x v="1"/>
    <n v="2009"/>
    <n v="2009"/>
    <n v="14856865"/>
    <n v="2"/>
    <x v="1"/>
    <s v="I"/>
    <n v="55"/>
    <n v="27.5"/>
    <n v="0"/>
    <n v="75"/>
  </r>
  <r>
    <x v="0"/>
    <x v="0"/>
    <s v="WA"/>
    <x v="1"/>
    <n v="2009"/>
    <n v="2009"/>
    <n v="16282113"/>
    <n v="1"/>
    <x v="0"/>
    <s v="I"/>
    <n v="33"/>
    <n v="33"/>
    <n v="0"/>
    <n v="772"/>
  </r>
  <r>
    <x v="0"/>
    <x v="0"/>
    <s v="WA"/>
    <x v="1"/>
    <n v="2009"/>
    <n v="2009"/>
    <n v="19911815"/>
    <n v="1"/>
    <x v="0"/>
    <s v="I"/>
    <n v="31"/>
    <n v="31"/>
    <n v="0"/>
    <n v="182"/>
  </r>
  <r>
    <x v="0"/>
    <x v="0"/>
    <s v="WA"/>
    <x v="1"/>
    <n v="2009"/>
    <n v="2009"/>
    <n v="19716688"/>
    <n v="1"/>
    <x v="0"/>
    <s v="I"/>
    <n v="34"/>
    <n v="34"/>
    <n v="0"/>
    <n v="850"/>
  </r>
  <r>
    <x v="0"/>
    <x v="0"/>
    <s v="WA"/>
    <x v="1"/>
    <n v="2009"/>
    <n v="2009"/>
    <n v="14151936"/>
    <n v="1"/>
    <x v="0"/>
    <s v="I"/>
    <n v="6"/>
    <n v="6"/>
    <n v="0"/>
    <n v="115"/>
  </r>
  <r>
    <x v="1"/>
    <x v="0"/>
    <s v="WA"/>
    <x v="1"/>
    <n v="2009"/>
    <n v="2009"/>
    <n v="500133908"/>
    <n v="1"/>
    <x v="2"/>
    <s v="I"/>
    <n v="34"/>
    <n v="34"/>
    <n v="0"/>
    <n v="99999"/>
  </r>
  <r>
    <x v="0"/>
    <x v="1"/>
    <s v="WA"/>
    <x v="1"/>
    <n v="2009"/>
    <n v="2009"/>
    <n v="14336155"/>
    <n v="1"/>
    <x v="1"/>
    <s v="I"/>
    <n v="5"/>
    <n v="5"/>
    <n v="0"/>
    <n v="11"/>
  </r>
  <r>
    <x v="1"/>
    <x v="1"/>
    <s v="WA"/>
    <x v="1"/>
    <n v="2009"/>
    <n v="2009"/>
    <n v="14241585"/>
    <n v="2"/>
    <x v="1"/>
    <s v="I"/>
    <n v="78"/>
    <n v="39"/>
    <n v="0"/>
    <n v="294"/>
  </r>
  <r>
    <x v="1"/>
    <x v="0"/>
    <s v="WA"/>
    <x v="1"/>
    <n v="2009"/>
    <n v="2009"/>
    <n v="500128334"/>
    <n v="1"/>
    <x v="0"/>
    <s v="I"/>
    <n v="25"/>
    <n v="25"/>
    <n v="0"/>
    <n v="4560"/>
  </r>
  <r>
    <x v="0"/>
    <x v="0"/>
    <s v="WA"/>
    <x v="1"/>
    <n v="2009"/>
    <n v="2009"/>
    <n v="16470046"/>
    <n v="1"/>
    <x v="0"/>
    <s v="I"/>
    <n v="20"/>
    <n v="20"/>
    <n v="0"/>
    <n v="330"/>
  </r>
  <r>
    <x v="1"/>
    <x v="0"/>
    <s v="WA"/>
    <x v="0"/>
    <n v="2009"/>
    <n v="2009"/>
    <n v="16744145"/>
    <n v="2"/>
    <x v="2"/>
    <s v="I"/>
    <n v="59"/>
    <n v="29.5"/>
    <n v="0"/>
    <n v="33998"/>
  </r>
  <r>
    <x v="1"/>
    <x v="0"/>
    <s v="WA"/>
    <x v="0"/>
    <n v="2009"/>
    <n v="2009"/>
    <n v="17326203"/>
    <n v="3"/>
    <x v="2"/>
    <s v="I"/>
    <n v="89"/>
    <n v="29.666666666666668"/>
    <n v="0"/>
    <n v="64276"/>
  </r>
  <r>
    <x v="1"/>
    <x v="1"/>
    <s v="WA"/>
    <x v="1"/>
    <n v="2009"/>
    <n v="2009"/>
    <n v="340934428"/>
    <n v="9"/>
    <x v="1"/>
    <s v="I"/>
    <n v="278"/>
    <n v="30.888888888888889"/>
    <n v="0"/>
    <n v="296"/>
  </r>
  <r>
    <x v="0"/>
    <x v="1"/>
    <s v="WA"/>
    <x v="1"/>
    <n v="2009"/>
    <n v="2009"/>
    <n v="19273468"/>
    <n v="1"/>
    <x v="1"/>
    <s v="I"/>
    <n v="32"/>
    <n v="32"/>
    <n v="0"/>
    <n v="4"/>
  </r>
  <r>
    <x v="1"/>
    <x v="0"/>
    <s v="WA"/>
    <x v="0"/>
    <n v="2009"/>
    <n v="2009"/>
    <n v="19962512"/>
    <n v="2"/>
    <x v="2"/>
    <s v="I"/>
    <n v="59"/>
    <n v="29.5"/>
    <n v="0"/>
    <n v="117281"/>
  </r>
  <r>
    <x v="0"/>
    <x v="1"/>
    <s v="WA"/>
    <x v="1"/>
    <n v="2009"/>
    <n v="2009"/>
    <n v="16745502"/>
    <n v="2"/>
    <x v="1"/>
    <s v="I"/>
    <n v="58"/>
    <n v="29"/>
    <n v="0"/>
    <n v="21"/>
  </r>
  <r>
    <x v="0"/>
    <x v="0"/>
    <s v="WA"/>
    <x v="1"/>
    <n v="2009"/>
    <n v="2009"/>
    <n v="500188932"/>
    <n v="1"/>
    <x v="0"/>
    <s v="I"/>
    <n v="29"/>
    <n v="29"/>
    <n v="0"/>
    <n v="700"/>
  </r>
  <r>
    <x v="0"/>
    <x v="0"/>
    <s v="WA"/>
    <x v="1"/>
    <n v="2009"/>
    <n v="2009"/>
    <n v="500079753"/>
    <n v="1"/>
    <x v="0"/>
    <s v="I"/>
    <n v="0"/>
    <n v="0"/>
    <n v="0"/>
    <n v="46"/>
  </r>
  <r>
    <x v="0"/>
    <x v="0"/>
    <s v="WA"/>
    <x v="1"/>
    <n v="2009"/>
    <n v="2009"/>
    <n v="18907323"/>
    <n v="1"/>
    <x v="0"/>
    <s v="I"/>
    <n v="31"/>
    <n v="31"/>
    <n v="0"/>
    <n v="3370"/>
  </r>
  <r>
    <x v="1"/>
    <x v="0"/>
    <s v="WA"/>
    <x v="0"/>
    <n v="2009"/>
    <n v="2009"/>
    <n v="19962464"/>
    <n v="1"/>
    <x v="2"/>
    <s v="I"/>
    <n v="30"/>
    <n v="30"/>
    <n v="0"/>
    <n v="1412"/>
  </r>
  <r>
    <x v="0"/>
    <x v="0"/>
    <s v="WA"/>
    <x v="1"/>
    <n v="2009"/>
    <n v="2009"/>
    <n v="19858532"/>
    <n v="1"/>
    <x v="0"/>
    <s v="I"/>
    <n v="7"/>
    <n v="7"/>
    <n v="0"/>
    <n v="10"/>
  </r>
  <r>
    <x v="0"/>
    <x v="0"/>
    <s v="WA"/>
    <x v="1"/>
    <n v="2009"/>
    <n v="2009"/>
    <n v="17325306"/>
    <n v="1"/>
    <x v="0"/>
    <s v="I"/>
    <n v="4"/>
    <n v="4"/>
    <n v="0"/>
    <n v="165"/>
  </r>
  <r>
    <x v="0"/>
    <x v="0"/>
    <s v="WA"/>
    <x v="1"/>
    <n v="2009"/>
    <n v="2009"/>
    <n v="18622569"/>
    <n v="1"/>
    <x v="0"/>
    <s v="I"/>
    <n v="28"/>
    <n v="28"/>
    <n v="0"/>
    <n v="4600"/>
  </r>
  <r>
    <x v="1"/>
    <x v="1"/>
    <s v="WA"/>
    <x v="1"/>
    <n v="2009"/>
    <n v="2009"/>
    <n v="18572458"/>
    <n v="1"/>
    <x v="1"/>
    <s v="I"/>
    <n v="14"/>
    <n v="14"/>
    <n v="0"/>
    <n v="43"/>
  </r>
  <r>
    <x v="0"/>
    <x v="0"/>
    <s v="WA"/>
    <x v="1"/>
    <n v="2009"/>
    <n v="2009"/>
    <n v="14438103"/>
    <n v="1"/>
    <x v="0"/>
    <s v="I"/>
    <n v="0"/>
    <n v="0"/>
    <n v="0"/>
    <n v="10"/>
  </r>
  <r>
    <x v="0"/>
    <x v="0"/>
    <s v="WA"/>
    <x v="1"/>
    <n v="2009"/>
    <n v="2009"/>
    <n v="17358274"/>
    <n v="2"/>
    <x v="0"/>
    <s v="I"/>
    <n v="45"/>
    <n v="22.5"/>
    <n v="0"/>
    <n v="1100"/>
  </r>
  <r>
    <x v="0"/>
    <x v="1"/>
    <s v="WA"/>
    <x v="1"/>
    <n v="2009"/>
    <n v="2009"/>
    <n v="18668289"/>
    <n v="1"/>
    <x v="1"/>
    <s v="I"/>
    <n v="0"/>
    <n v="0"/>
    <n v="0"/>
    <n v="18"/>
  </r>
  <r>
    <x v="0"/>
    <x v="0"/>
    <s v="WA"/>
    <x v="1"/>
    <n v="2009"/>
    <n v="2009"/>
    <n v="500226646"/>
    <n v="1"/>
    <x v="0"/>
    <s v="I"/>
    <n v="0"/>
    <n v="0"/>
    <n v="0"/>
    <n v="44"/>
  </r>
  <r>
    <x v="0"/>
    <x v="0"/>
    <s v="WA"/>
    <x v="1"/>
    <n v="2009"/>
    <n v="2009"/>
    <n v="16420369"/>
    <n v="1"/>
    <x v="0"/>
    <s v="I"/>
    <n v="25"/>
    <n v="25"/>
    <n v="0"/>
    <n v="380"/>
  </r>
  <r>
    <x v="0"/>
    <x v="1"/>
    <s v="WA"/>
    <x v="1"/>
    <n v="2009"/>
    <n v="2009"/>
    <n v="500218041"/>
    <n v="2"/>
    <x v="1"/>
    <s v="I"/>
    <n v="59"/>
    <n v="29.5"/>
    <n v="0"/>
    <n v="145"/>
  </r>
  <r>
    <x v="0"/>
    <x v="0"/>
    <s v="WA"/>
    <x v="1"/>
    <n v="2009"/>
    <n v="2009"/>
    <n v="19238616"/>
    <n v="1"/>
    <x v="0"/>
    <s v="I"/>
    <n v="5"/>
    <n v="5"/>
    <n v="0"/>
    <n v="10"/>
  </r>
  <r>
    <x v="0"/>
    <x v="1"/>
    <s v="WA"/>
    <x v="1"/>
    <n v="2009"/>
    <n v="2009"/>
    <n v="500071256"/>
    <n v="2"/>
    <x v="1"/>
    <s v="I"/>
    <n v="39"/>
    <n v="19.5"/>
    <n v="0"/>
    <n v="184"/>
  </r>
  <r>
    <x v="0"/>
    <x v="0"/>
    <s v="WA"/>
    <x v="1"/>
    <n v="2009"/>
    <n v="2009"/>
    <n v="500152281"/>
    <n v="1"/>
    <x v="0"/>
    <s v="I"/>
    <n v="2"/>
    <n v="2"/>
    <n v="0"/>
    <n v="17"/>
  </r>
  <r>
    <x v="0"/>
    <x v="0"/>
    <s v="WA"/>
    <x v="1"/>
    <n v="2009"/>
    <n v="2009"/>
    <n v="17078474"/>
    <n v="2"/>
    <x v="0"/>
    <s v="I"/>
    <n v="58"/>
    <n v="29"/>
    <n v="0"/>
    <n v="1850"/>
  </r>
  <r>
    <x v="0"/>
    <x v="1"/>
    <s v="WA"/>
    <x v="1"/>
    <n v="2009"/>
    <n v="2009"/>
    <n v="500023120"/>
    <n v="1"/>
    <x v="1"/>
    <s v="I"/>
    <n v="18"/>
    <n v="18"/>
    <n v="0"/>
    <n v="47"/>
  </r>
  <r>
    <x v="0"/>
    <x v="1"/>
    <s v="WA"/>
    <x v="1"/>
    <n v="2009"/>
    <n v="2009"/>
    <n v="15483489"/>
    <n v="1"/>
    <x v="1"/>
    <s v="I"/>
    <n v="19"/>
    <n v="19"/>
    <n v="0"/>
    <n v="70"/>
  </r>
  <r>
    <x v="0"/>
    <x v="0"/>
    <s v="WA"/>
    <x v="1"/>
    <n v="2009"/>
    <n v="2009"/>
    <n v="500207436"/>
    <n v="2"/>
    <x v="0"/>
    <s v="I"/>
    <n v="59"/>
    <n v="29.5"/>
    <n v="0"/>
    <n v="443"/>
  </r>
  <r>
    <x v="0"/>
    <x v="1"/>
    <s v="WA"/>
    <x v="1"/>
    <n v="2009"/>
    <n v="2009"/>
    <n v="500211908"/>
    <n v="3"/>
    <x v="1"/>
    <s v="I"/>
    <n v="87"/>
    <n v="29"/>
    <n v="0"/>
    <n v="188"/>
  </r>
  <r>
    <x v="0"/>
    <x v="0"/>
    <s v="WA"/>
    <x v="1"/>
    <n v="2009"/>
    <n v="2009"/>
    <n v="19249803"/>
    <n v="1"/>
    <x v="0"/>
    <s v="I"/>
    <n v="17"/>
    <n v="17"/>
    <n v="0"/>
    <n v="350"/>
  </r>
  <r>
    <x v="0"/>
    <x v="0"/>
    <s v="WA"/>
    <x v="1"/>
    <n v="2009"/>
    <n v="2009"/>
    <n v="16281151"/>
    <n v="1"/>
    <x v="0"/>
    <s v="I"/>
    <n v="0"/>
    <n v="0"/>
    <n v="0"/>
    <n v="1530"/>
  </r>
  <r>
    <x v="0"/>
    <x v="0"/>
    <s v="WA"/>
    <x v="1"/>
    <n v="2009"/>
    <n v="2009"/>
    <n v="19309348"/>
    <n v="2"/>
    <x v="0"/>
    <s v="I"/>
    <n v="62"/>
    <n v="31"/>
    <n v="0"/>
    <n v="20"/>
  </r>
  <r>
    <x v="0"/>
    <x v="0"/>
    <s v="WA"/>
    <x v="1"/>
    <n v="2009"/>
    <n v="2009"/>
    <n v="17658502"/>
    <n v="2"/>
    <x v="0"/>
    <s v="I"/>
    <n v="59"/>
    <n v="29.5"/>
    <n v="0"/>
    <n v="308"/>
  </r>
  <r>
    <x v="0"/>
    <x v="1"/>
    <s v="WA"/>
    <x v="1"/>
    <n v="2009"/>
    <n v="2009"/>
    <n v="14872248"/>
    <n v="1"/>
    <x v="2"/>
    <s v="I"/>
    <n v="1"/>
    <n v="1"/>
    <n v="0"/>
    <n v="9466"/>
  </r>
  <r>
    <x v="0"/>
    <x v="1"/>
    <s v="WA"/>
    <x v="1"/>
    <n v="2009"/>
    <n v="2009"/>
    <n v="415843246"/>
    <n v="1"/>
    <x v="1"/>
    <s v="I"/>
    <n v="4"/>
    <n v="4"/>
    <n v="0"/>
    <n v="7"/>
  </r>
  <r>
    <x v="0"/>
    <x v="0"/>
    <s v="WA"/>
    <x v="1"/>
    <n v="2009"/>
    <n v="2009"/>
    <n v="15658853"/>
    <n v="1"/>
    <x v="0"/>
    <s v="I"/>
    <n v="4"/>
    <n v="4"/>
    <n v="0"/>
    <n v="350"/>
  </r>
  <r>
    <x v="1"/>
    <x v="1"/>
    <s v="WA"/>
    <x v="1"/>
    <n v="2009"/>
    <n v="2009"/>
    <n v="500029948"/>
    <n v="1"/>
    <x v="1"/>
    <s v="I"/>
    <n v="31"/>
    <n v="31"/>
    <n v="0"/>
    <n v="1"/>
  </r>
  <r>
    <x v="0"/>
    <x v="1"/>
    <s v="WA"/>
    <x v="1"/>
    <n v="2009"/>
    <n v="2009"/>
    <n v="500215275"/>
    <n v="1"/>
    <x v="1"/>
    <s v="I"/>
    <n v="13"/>
    <n v="13"/>
    <n v="0"/>
    <n v="34"/>
  </r>
  <r>
    <x v="0"/>
    <x v="0"/>
    <s v="WA"/>
    <x v="1"/>
    <n v="2009"/>
    <n v="2009"/>
    <n v="500153074"/>
    <n v="1"/>
    <x v="0"/>
    <s v="I"/>
    <n v="28"/>
    <n v="28"/>
    <n v="0"/>
    <n v="4744"/>
  </r>
  <r>
    <x v="0"/>
    <x v="1"/>
    <s v="WA"/>
    <x v="1"/>
    <n v="2009"/>
    <n v="2009"/>
    <n v="500024518"/>
    <n v="1"/>
    <x v="1"/>
    <s v="I"/>
    <n v="33"/>
    <n v="33"/>
    <n v="0"/>
    <n v="1"/>
  </r>
  <r>
    <x v="0"/>
    <x v="0"/>
    <s v="WA"/>
    <x v="1"/>
    <n v="2009"/>
    <n v="2009"/>
    <n v="18892327"/>
    <n v="1"/>
    <x v="0"/>
    <s v="I"/>
    <n v="9"/>
    <n v="9"/>
    <n v="0"/>
    <n v="670"/>
  </r>
  <r>
    <x v="0"/>
    <x v="1"/>
    <s v="WA"/>
    <x v="1"/>
    <n v="2009"/>
    <n v="2009"/>
    <n v="500192562"/>
    <n v="3"/>
    <x v="1"/>
    <s v="I"/>
    <n v="90"/>
    <n v="30"/>
    <n v="0"/>
    <n v="29"/>
  </r>
  <r>
    <x v="0"/>
    <x v="0"/>
    <s v="WA"/>
    <x v="1"/>
    <n v="2009"/>
    <n v="2009"/>
    <n v="17766081"/>
    <n v="1"/>
    <x v="0"/>
    <s v="I"/>
    <n v="33"/>
    <n v="33"/>
    <n v="0"/>
    <n v="10"/>
  </r>
  <r>
    <x v="0"/>
    <x v="0"/>
    <s v="WA"/>
    <x v="1"/>
    <n v="2009"/>
    <n v="2009"/>
    <n v="18304477"/>
    <n v="1"/>
    <x v="0"/>
    <s v="I"/>
    <n v="30"/>
    <n v="30"/>
    <n v="0"/>
    <n v="300"/>
  </r>
  <r>
    <x v="0"/>
    <x v="0"/>
    <s v="WA"/>
    <x v="1"/>
    <n v="2009"/>
    <n v="2009"/>
    <n v="18347017"/>
    <n v="1"/>
    <x v="0"/>
    <s v="I"/>
    <n v="9"/>
    <n v="9"/>
    <n v="0"/>
    <n v="1220"/>
  </r>
  <r>
    <x v="0"/>
    <x v="0"/>
    <s v="WA"/>
    <x v="1"/>
    <n v="2009"/>
    <n v="2009"/>
    <n v="17113637"/>
    <n v="1"/>
    <x v="0"/>
    <s v="I"/>
    <n v="24"/>
    <n v="24"/>
    <n v="0"/>
    <n v="400"/>
  </r>
  <r>
    <x v="0"/>
    <x v="1"/>
    <s v="WA"/>
    <x v="1"/>
    <n v="2009"/>
    <n v="2009"/>
    <n v="17395147"/>
    <n v="6"/>
    <x v="1"/>
    <s v="I"/>
    <n v="177"/>
    <n v="29.5"/>
    <n v="0"/>
    <n v="17"/>
  </r>
  <r>
    <x v="0"/>
    <x v="1"/>
    <s v="WA"/>
    <x v="1"/>
    <n v="2009"/>
    <n v="2009"/>
    <n v="416016024"/>
    <n v="1"/>
    <x v="1"/>
    <s v="I"/>
    <n v="0"/>
    <n v="0"/>
    <n v="0"/>
    <n v="4"/>
  </r>
  <r>
    <x v="0"/>
    <x v="0"/>
    <s v="WA"/>
    <x v="1"/>
    <n v="2009"/>
    <n v="2009"/>
    <n v="19632099"/>
    <n v="1"/>
    <x v="0"/>
    <s v="I"/>
    <n v="30"/>
    <n v="30"/>
    <n v="0"/>
    <n v="70"/>
  </r>
  <r>
    <x v="0"/>
    <x v="1"/>
    <s v="WA"/>
    <x v="1"/>
    <n v="2009"/>
    <n v="2009"/>
    <n v="19633423"/>
    <n v="4"/>
    <x v="1"/>
    <s v="I"/>
    <n v="100"/>
    <n v="25"/>
    <n v="0"/>
    <n v="20"/>
  </r>
  <r>
    <x v="0"/>
    <x v="0"/>
    <s v="WA"/>
    <x v="1"/>
    <n v="2009"/>
    <n v="2009"/>
    <n v="17015151"/>
    <n v="1"/>
    <x v="0"/>
    <s v="I"/>
    <n v="15"/>
    <n v="15"/>
    <n v="0"/>
    <n v="110"/>
  </r>
  <r>
    <x v="0"/>
    <x v="0"/>
    <s v="WA"/>
    <x v="1"/>
    <n v="2009"/>
    <n v="2009"/>
    <n v="18399080"/>
    <n v="1"/>
    <x v="0"/>
    <s v="I"/>
    <n v="0"/>
    <n v="0"/>
    <n v="0"/>
    <n v="100"/>
  </r>
  <r>
    <x v="0"/>
    <x v="0"/>
    <s v="WA"/>
    <x v="1"/>
    <n v="2009"/>
    <n v="2009"/>
    <n v="17769658"/>
    <n v="1"/>
    <x v="0"/>
    <s v="I"/>
    <n v="4"/>
    <n v="4"/>
    <n v="0"/>
    <n v="460"/>
  </r>
  <r>
    <x v="0"/>
    <x v="0"/>
    <s v="WA"/>
    <x v="1"/>
    <n v="2009"/>
    <n v="2009"/>
    <n v="17513138"/>
    <n v="1"/>
    <x v="0"/>
    <s v="I"/>
    <n v="0"/>
    <n v="0"/>
    <n v="0"/>
    <n v="90"/>
  </r>
  <r>
    <x v="0"/>
    <x v="1"/>
    <s v="WA"/>
    <x v="1"/>
    <n v="2009"/>
    <n v="2009"/>
    <n v="500024214"/>
    <n v="1"/>
    <x v="1"/>
    <s v="I"/>
    <n v="11"/>
    <n v="11"/>
    <n v="0"/>
    <n v="127"/>
  </r>
  <r>
    <x v="0"/>
    <x v="0"/>
    <s v="WA"/>
    <x v="1"/>
    <n v="2009"/>
    <n v="2009"/>
    <n v="15363816"/>
    <n v="1"/>
    <x v="0"/>
    <s v="I"/>
    <n v="0"/>
    <n v="0"/>
    <n v="0"/>
    <n v="50"/>
  </r>
  <r>
    <x v="0"/>
    <x v="0"/>
    <s v="WA"/>
    <x v="1"/>
    <n v="2009"/>
    <n v="2009"/>
    <n v="14922428"/>
    <n v="1"/>
    <x v="0"/>
    <s v="I"/>
    <n v="12"/>
    <n v="12"/>
    <n v="0"/>
    <n v="30"/>
  </r>
  <r>
    <x v="0"/>
    <x v="0"/>
    <s v="WA"/>
    <x v="1"/>
    <n v="2009"/>
    <n v="2009"/>
    <n v="14414347"/>
    <n v="5"/>
    <x v="0"/>
    <s v="I"/>
    <n v="127"/>
    <n v="25.4"/>
    <n v="0"/>
    <n v="1057"/>
  </r>
  <r>
    <x v="0"/>
    <x v="1"/>
    <s v="WA"/>
    <x v="1"/>
    <n v="2009"/>
    <n v="2009"/>
    <n v="14952658"/>
    <n v="1"/>
    <x v="1"/>
    <s v="I"/>
    <n v="0"/>
    <n v="0"/>
    <n v="0"/>
    <n v="1"/>
  </r>
  <r>
    <x v="0"/>
    <x v="0"/>
    <s v="WA"/>
    <x v="1"/>
    <n v="2009"/>
    <n v="2009"/>
    <n v="17411984"/>
    <n v="1"/>
    <x v="0"/>
    <s v="I"/>
    <n v="16"/>
    <n v="16"/>
    <n v="0"/>
    <n v="80"/>
  </r>
  <r>
    <x v="1"/>
    <x v="1"/>
    <s v="WA"/>
    <x v="1"/>
    <n v="2009"/>
    <n v="2009"/>
    <n v="500025965"/>
    <n v="1"/>
    <x v="1"/>
    <s v="I"/>
    <n v="12"/>
    <n v="12"/>
    <n v="0"/>
    <n v="16"/>
  </r>
  <r>
    <x v="0"/>
    <x v="0"/>
    <s v="WA"/>
    <x v="1"/>
    <n v="2009"/>
    <n v="2009"/>
    <n v="408585621"/>
    <n v="1"/>
    <x v="0"/>
    <s v="I"/>
    <n v="0"/>
    <n v="0"/>
    <n v="0"/>
    <n v="180"/>
  </r>
  <r>
    <x v="0"/>
    <x v="0"/>
    <s v="WA"/>
    <x v="1"/>
    <n v="2009"/>
    <n v="2009"/>
    <n v="500172598"/>
    <n v="2"/>
    <x v="0"/>
    <s v="I"/>
    <n v="57"/>
    <n v="28.5"/>
    <n v="0"/>
    <n v="361"/>
  </r>
  <r>
    <x v="0"/>
    <x v="0"/>
    <s v="WA"/>
    <x v="1"/>
    <n v="2009"/>
    <n v="2009"/>
    <n v="500183806"/>
    <n v="1"/>
    <x v="0"/>
    <s v="I"/>
    <n v="29"/>
    <n v="29"/>
    <n v="0"/>
    <n v="710"/>
  </r>
  <r>
    <x v="0"/>
    <x v="0"/>
    <s v="WA"/>
    <x v="1"/>
    <n v="2009"/>
    <n v="2009"/>
    <n v="500030403"/>
    <n v="1"/>
    <x v="0"/>
    <s v="I"/>
    <n v="0"/>
    <n v="0"/>
    <n v="0"/>
    <n v="37"/>
  </r>
  <r>
    <x v="0"/>
    <x v="0"/>
    <s v="WA"/>
    <x v="1"/>
    <n v="2009"/>
    <n v="2009"/>
    <n v="19912589"/>
    <n v="1"/>
    <x v="0"/>
    <s v="I"/>
    <n v="0"/>
    <n v="0"/>
    <n v="0"/>
    <n v="280"/>
  </r>
  <r>
    <x v="0"/>
    <x v="1"/>
    <s v="WA"/>
    <x v="1"/>
    <n v="2009"/>
    <n v="2009"/>
    <n v="500237537"/>
    <n v="2"/>
    <x v="1"/>
    <s v="I"/>
    <n v="57"/>
    <n v="28.5"/>
    <n v="0"/>
    <n v="28"/>
  </r>
  <r>
    <x v="0"/>
    <x v="0"/>
    <s v="WA"/>
    <x v="1"/>
    <n v="2009"/>
    <n v="2009"/>
    <n v="500195775"/>
    <n v="1"/>
    <x v="0"/>
    <s v="I"/>
    <n v="26"/>
    <n v="26"/>
    <n v="0"/>
    <n v="103"/>
  </r>
  <r>
    <x v="0"/>
    <x v="1"/>
    <s v="WA"/>
    <x v="1"/>
    <n v="2009"/>
    <n v="2009"/>
    <n v="500254652"/>
    <n v="1"/>
    <x v="1"/>
    <s v="I"/>
    <n v="0"/>
    <n v="0"/>
    <n v="0"/>
    <n v="1"/>
  </r>
  <r>
    <x v="1"/>
    <x v="0"/>
    <s v="WA"/>
    <x v="1"/>
    <n v="2009"/>
    <n v="2009"/>
    <n v="18583057"/>
    <n v="1"/>
    <x v="0"/>
    <s v="I"/>
    <n v="32"/>
    <n v="32"/>
    <n v="0"/>
    <n v="40"/>
  </r>
  <r>
    <x v="0"/>
    <x v="1"/>
    <s v="WA"/>
    <x v="1"/>
    <n v="2009"/>
    <n v="2009"/>
    <n v="435715833"/>
    <n v="1"/>
    <x v="1"/>
    <s v="I"/>
    <n v="8"/>
    <n v="8"/>
    <n v="0"/>
    <n v="9"/>
  </r>
  <r>
    <x v="0"/>
    <x v="1"/>
    <s v="WA"/>
    <x v="1"/>
    <n v="2009"/>
    <n v="2009"/>
    <n v="442627215"/>
    <n v="1"/>
    <x v="1"/>
    <s v="I"/>
    <n v="3"/>
    <n v="3"/>
    <n v="0"/>
    <n v="10"/>
  </r>
  <r>
    <x v="0"/>
    <x v="0"/>
    <s v="WA"/>
    <x v="1"/>
    <n v="2009"/>
    <n v="2009"/>
    <n v="17371402"/>
    <n v="1"/>
    <x v="0"/>
    <s v="I"/>
    <n v="6"/>
    <n v="6"/>
    <n v="0"/>
    <n v="300"/>
  </r>
  <r>
    <x v="0"/>
    <x v="0"/>
    <s v="WA"/>
    <x v="1"/>
    <n v="2009"/>
    <n v="2009"/>
    <n v="17837248"/>
    <n v="1"/>
    <x v="0"/>
    <s v="I"/>
    <n v="29"/>
    <n v="29"/>
    <n v="0"/>
    <n v="855"/>
  </r>
  <r>
    <x v="0"/>
    <x v="1"/>
    <s v="WA"/>
    <x v="1"/>
    <n v="2009"/>
    <n v="2009"/>
    <n v="15340241"/>
    <n v="2"/>
    <x v="1"/>
    <s v="I"/>
    <n v="58"/>
    <n v="29"/>
    <n v="0"/>
    <n v="75"/>
  </r>
  <r>
    <x v="0"/>
    <x v="0"/>
    <s v="WA"/>
    <x v="1"/>
    <n v="2009"/>
    <n v="2009"/>
    <n v="16883082"/>
    <n v="2"/>
    <x v="0"/>
    <s v="I"/>
    <n v="41"/>
    <n v="20.5"/>
    <n v="0"/>
    <n v="129"/>
  </r>
  <r>
    <x v="0"/>
    <x v="1"/>
    <s v="WA"/>
    <x v="1"/>
    <n v="2009"/>
    <n v="2009"/>
    <n v="444787250"/>
    <n v="1"/>
    <x v="1"/>
    <s v="I"/>
    <n v="9"/>
    <n v="9"/>
    <n v="0"/>
    <n v="53"/>
  </r>
  <r>
    <x v="0"/>
    <x v="0"/>
    <s v="WA"/>
    <x v="1"/>
    <n v="2009"/>
    <n v="2009"/>
    <n v="17494887"/>
    <n v="3"/>
    <x v="0"/>
    <s v="I"/>
    <n v="91"/>
    <n v="30.333333333333332"/>
    <n v="0"/>
    <n v="300"/>
  </r>
  <r>
    <x v="0"/>
    <x v="0"/>
    <s v="WA"/>
    <x v="1"/>
    <n v="2009"/>
    <n v="2009"/>
    <n v="17102695"/>
    <n v="1"/>
    <x v="0"/>
    <s v="I"/>
    <n v="1"/>
    <n v="1"/>
    <n v="0"/>
    <n v="20"/>
  </r>
  <r>
    <x v="0"/>
    <x v="1"/>
    <s v="WA"/>
    <x v="1"/>
    <n v="2009"/>
    <n v="2009"/>
    <n v="500201651"/>
    <n v="5"/>
    <x v="1"/>
    <s v="I"/>
    <n v="100"/>
    <n v="20"/>
    <n v="0"/>
    <n v="116"/>
  </r>
  <r>
    <x v="0"/>
    <x v="0"/>
    <s v="WA"/>
    <x v="1"/>
    <n v="2009"/>
    <n v="2009"/>
    <n v="500197224"/>
    <n v="1"/>
    <x v="0"/>
    <s v="I"/>
    <n v="3"/>
    <n v="3"/>
    <n v="0"/>
    <n v="60"/>
  </r>
  <r>
    <x v="0"/>
    <x v="0"/>
    <s v="WA"/>
    <x v="1"/>
    <n v="2009"/>
    <n v="2009"/>
    <n v="500240781"/>
    <n v="2"/>
    <x v="0"/>
    <s v="I"/>
    <n v="26"/>
    <n v="13"/>
    <n v="0"/>
    <n v="284"/>
  </r>
  <r>
    <x v="0"/>
    <x v="1"/>
    <s v="WA"/>
    <x v="1"/>
    <n v="2009"/>
    <n v="2009"/>
    <n v="402537776"/>
    <n v="2"/>
    <x v="1"/>
    <s v="I"/>
    <n v="77"/>
    <n v="38.5"/>
    <n v="0"/>
    <n v="16"/>
  </r>
  <r>
    <x v="0"/>
    <x v="1"/>
    <s v="WA"/>
    <x v="1"/>
    <n v="2009"/>
    <n v="2009"/>
    <n v="19949827"/>
    <n v="1"/>
    <x v="1"/>
    <s v="I"/>
    <n v="23"/>
    <n v="23"/>
    <n v="0"/>
    <n v="19"/>
  </r>
  <r>
    <x v="0"/>
    <x v="0"/>
    <s v="WA"/>
    <x v="1"/>
    <n v="2009"/>
    <n v="2009"/>
    <n v="500070080"/>
    <n v="1"/>
    <x v="0"/>
    <s v="I"/>
    <n v="23"/>
    <n v="23"/>
    <n v="0"/>
    <n v="115"/>
  </r>
  <r>
    <x v="0"/>
    <x v="0"/>
    <s v="WA"/>
    <x v="1"/>
    <n v="2009"/>
    <n v="2009"/>
    <n v="15977097"/>
    <n v="1"/>
    <x v="0"/>
    <s v="I"/>
    <n v="14"/>
    <n v="14"/>
    <n v="0"/>
    <n v="200"/>
  </r>
  <r>
    <x v="0"/>
    <x v="0"/>
    <s v="WA"/>
    <x v="1"/>
    <n v="2009"/>
    <n v="2009"/>
    <n v="15869783"/>
    <n v="1"/>
    <x v="0"/>
    <s v="I"/>
    <n v="13"/>
    <n v="13"/>
    <n v="0"/>
    <n v="63"/>
  </r>
  <r>
    <x v="0"/>
    <x v="0"/>
    <s v="WA"/>
    <x v="1"/>
    <n v="2009"/>
    <n v="2009"/>
    <n v="500189434"/>
    <n v="1"/>
    <x v="0"/>
    <s v="I"/>
    <n v="0"/>
    <n v="0"/>
    <n v="0"/>
    <n v="10"/>
  </r>
  <r>
    <x v="0"/>
    <x v="1"/>
    <s v="WA"/>
    <x v="1"/>
    <n v="2009"/>
    <n v="2009"/>
    <n v="500195326"/>
    <n v="1"/>
    <x v="1"/>
    <s v="I"/>
    <n v="0"/>
    <n v="0"/>
    <n v="0"/>
    <n v="3"/>
  </r>
  <r>
    <x v="0"/>
    <x v="0"/>
    <s v="WA"/>
    <x v="1"/>
    <n v="2009"/>
    <n v="2009"/>
    <n v="14516035"/>
    <n v="1"/>
    <x v="0"/>
    <s v="I"/>
    <n v="18"/>
    <n v="18"/>
    <n v="0"/>
    <n v="170"/>
  </r>
  <r>
    <x v="0"/>
    <x v="0"/>
    <s v="WA"/>
    <x v="1"/>
    <n v="2009"/>
    <n v="2009"/>
    <n v="500222226"/>
    <n v="2"/>
    <x v="0"/>
    <s v="I"/>
    <n v="51"/>
    <n v="25.5"/>
    <n v="0"/>
    <n v="298"/>
  </r>
  <r>
    <x v="0"/>
    <x v="0"/>
    <s v="WA"/>
    <x v="1"/>
    <n v="2009"/>
    <n v="2009"/>
    <n v="19607522"/>
    <n v="1"/>
    <x v="0"/>
    <s v="I"/>
    <n v="24"/>
    <n v="24"/>
    <n v="0"/>
    <n v="70"/>
  </r>
  <r>
    <x v="0"/>
    <x v="0"/>
    <s v="WA"/>
    <x v="1"/>
    <n v="2009"/>
    <n v="2009"/>
    <n v="15744573"/>
    <n v="1"/>
    <x v="0"/>
    <s v="I"/>
    <n v="0"/>
    <n v="0"/>
    <n v="0"/>
    <n v="30"/>
  </r>
  <r>
    <x v="0"/>
    <x v="0"/>
    <s v="WA"/>
    <x v="1"/>
    <n v="2009"/>
    <n v="2009"/>
    <n v="444873673"/>
    <n v="1"/>
    <x v="0"/>
    <s v="I"/>
    <n v="23"/>
    <n v="23"/>
    <n v="0"/>
    <n v="65"/>
  </r>
  <r>
    <x v="0"/>
    <x v="0"/>
    <s v="WA"/>
    <x v="1"/>
    <n v="2009"/>
    <n v="2009"/>
    <n v="500239942"/>
    <n v="1"/>
    <x v="0"/>
    <s v="I"/>
    <n v="0"/>
    <n v="0"/>
    <n v="0"/>
    <n v="79"/>
  </r>
  <r>
    <x v="0"/>
    <x v="1"/>
    <s v="WA"/>
    <x v="1"/>
    <n v="2009"/>
    <n v="2009"/>
    <n v="14688489"/>
    <n v="1"/>
    <x v="1"/>
    <s v="I"/>
    <n v="15"/>
    <n v="15"/>
    <n v="0"/>
    <n v="4"/>
  </r>
  <r>
    <x v="0"/>
    <x v="0"/>
    <s v="WA"/>
    <x v="1"/>
    <n v="2009"/>
    <n v="2009"/>
    <n v="500245417"/>
    <n v="1"/>
    <x v="0"/>
    <s v="I"/>
    <n v="3"/>
    <n v="3"/>
    <n v="0"/>
    <n v="107"/>
  </r>
  <r>
    <x v="0"/>
    <x v="1"/>
    <s v="WA"/>
    <x v="1"/>
    <n v="2009"/>
    <n v="2009"/>
    <n v="19615433"/>
    <n v="1"/>
    <x v="1"/>
    <s v="I"/>
    <n v="29"/>
    <n v="29"/>
    <n v="0"/>
    <n v="1"/>
  </r>
  <r>
    <x v="0"/>
    <x v="0"/>
    <s v="WA"/>
    <x v="1"/>
    <n v="2009"/>
    <n v="2009"/>
    <n v="13974394"/>
    <n v="2"/>
    <x v="0"/>
    <s v="I"/>
    <n v="58"/>
    <n v="29"/>
    <n v="0"/>
    <n v="1183"/>
  </r>
  <r>
    <x v="0"/>
    <x v="0"/>
    <s v="WA"/>
    <x v="1"/>
    <n v="2009"/>
    <n v="2009"/>
    <n v="19559837"/>
    <n v="1"/>
    <x v="0"/>
    <s v="I"/>
    <n v="0"/>
    <n v="0"/>
    <n v="0"/>
    <n v="110"/>
  </r>
  <r>
    <x v="0"/>
    <x v="0"/>
    <s v="WA"/>
    <x v="1"/>
    <n v="2009"/>
    <n v="2009"/>
    <n v="19773368"/>
    <n v="3"/>
    <x v="0"/>
    <s v="I"/>
    <n v="88"/>
    <n v="29.333333333333336"/>
    <n v="0"/>
    <n v="860"/>
  </r>
  <r>
    <x v="0"/>
    <x v="1"/>
    <s v="WA"/>
    <x v="1"/>
    <n v="2009"/>
    <n v="2009"/>
    <n v="500046820"/>
    <n v="1"/>
    <x v="1"/>
    <s v="I"/>
    <n v="11"/>
    <n v="11"/>
    <n v="0"/>
    <n v="3"/>
  </r>
  <r>
    <x v="0"/>
    <x v="0"/>
    <s v="WA"/>
    <x v="1"/>
    <n v="2009"/>
    <n v="2009"/>
    <n v="15701962"/>
    <n v="1"/>
    <x v="0"/>
    <s v="I"/>
    <n v="1"/>
    <n v="1"/>
    <n v="0"/>
    <n v="160"/>
  </r>
  <r>
    <x v="0"/>
    <x v="0"/>
    <s v="WA"/>
    <x v="1"/>
    <n v="2009"/>
    <n v="2009"/>
    <n v="18197607"/>
    <n v="2"/>
    <x v="0"/>
    <s v="I"/>
    <n v="58"/>
    <n v="29"/>
    <n v="0"/>
    <n v="1262"/>
  </r>
  <r>
    <x v="0"/>
    <x v="1"/>
    <s v="WA"/>
    <x v="1"/>
    <n v="2009"/>
    <n v="2009"/>
    <n v="393724806"/>
    <n v="2"/>
    <x v="1"/>
    <s v="I"/>
    <n v="63"/>
    <n v="31.5"/>
    <n v="0"/>
    <n v="6"/>
  </r>
  <r>
    <x v="0"/>
    <x v="1"/>
    <s v="WA"/>
    <x v="1"/>
    <n v="2009"/>
    <n v="2009"/>
    <n v="500027763"/>
    <n v="1"/>
    <x v="1"/>
    <s v="I"/>
    <n v="24"/>
    <n v="24"/>
    <n v="0"/>
    <n v="15"/>
  </r>
  <r>
    <x v="0"/>
    <x v="0"/>
    <s v="WA"/>
    <x v="1"/>
    <n v="2009"/>
    <n v="2009"/>
    <n v="19282114"/>
    <n v="1"/>
    <x v="0"/>
    <s v="I"/>
    <n v="0"/>
    <n v="0"/>
    <n v="0"/>
    <n v="20"/>
  </r>
  <r>
    <x v="0"/>
    <x v="1"/>
    <s v="WA"/>
    <x v="1"/>
    <n v="2009"/>
    <n v="2009"/>
    <n v="19238216"/>
    <n v="1"/>
    <x v="1"/>
    <s v="I"/>
    <n v="0"/>
    <n v="0"/>
    <n v="0"/>
    <n v="1"/>
  </r>
  <r>
    <x v="0"/>
    <x v="0"/>
    <s v="WA"/>
    <x v="1"/>
    <n v="2009"/>
    <n v="2009"/>
    <n v="19192618"/>
    <n v="2"/>
    <x v="0"/>
    <s v="I"/>
    <n v="43"/>
    <n v="21.5"/>
    <n v="0"/>
    <n v="1090"/>
  </r>
  <r>
    <x v="0"/>
    <x v="0"/>
    <s v="WA"/>
    <x v="1"/>
    <n v="2009"/>
    <n v="2009"/>
    <n v="19241220"/>
    <n v="1"/>
    <x v="0"/>
    <s v="I"/>
    <n v="20"/>
    <n v="20"/>
    <n v="0"/>
    <n v="10"/>
  </r>
  <r>
    <x v="0"/>
    <x v="0"/>
    <s v="WA"/>
    <x v="1"/>
    <n v="2009"/>
    <n v="2009"/>
    <n v="500046873"/>
    <n v="1"/>
    <x v="0"/>
    <s v="I"/>
    <n v="7"/>
    <n v="7"/>
    <n v="0"/>
    <n v="100"/>
  </r>
  <r>
    <x v="0"/>
    <x v="1"/>
    <s v="WA"/>
    <x v="1"/>
    <n v="2009"/>
    <n v="2009"/>
    <n v="414892825"/>
    <n v="3"/>
    <x v="1"/>
    <s v="I"/>
    <n v="92"/>
    <n v="30.666666666666668"/>
    <n v="0"/>
    <n v="13"/>
  </r>
  <r>
    <x v="0"/>
    <x v="1"/>
    <s v="WA"/>
    <x v="1"/>
    <n v="2009"/>
    <n v="2009"/>
    <n v="500040544"/>
    <n v="1"/>
    <x v="1"/>
    <s v="I"/>
    <n v="7"/>
    <n v="7"/>
    <n v="0"/>
    <n v="2"/>
  </r>
  <r>
    <x v="0"/>
    <x v="0"/>
    <s v="WA"/>
    <x v="1"/>
    <n v="2009"/>
    <n v="2009"/>
    <n v="16998613"/>
    <n v="1"/>
    <x v="0"/>
    <s v="I"/>
    <n v="29"/>
    <n v="29"/>
    <n v="0"/>
    <n v="230"/>
  </r>
  <r>
    <x v="0"/>
    <x v="0"/>
    <s v="WA"/>
    <x v="1"/>
    <n v="2009"/>
    <n v="2009"/>
    <n v="18089582"/>
    <n v="1"/>
    <x v="0"/>
    <s v="I"/>
    <n v="65"/>
    <n v="65"/>
    <n v="0"/>
    <n v="390"/>
  </r>
  <r>
    <x v="0"/>
    <x v="0"/>
    <s v="WA"/>
    <x v="1"/>
    <n v="2009"/>
    <n v="2009"/>
    <n v="500078905"/>
    <n v="2"/>
    <x v="0"/>
    <s v="I"/>
    <n v="39"/>
    <n v="19.5"/>
    <n v="0"/>
    <n v="170"/>
  </r>
  <r>
    <x v="0"/>
    <x v="1"/>
    <s v="WA"/>
    <x v="1"/>
    <n v="2009"/>
    <n v="2009"/>
    <n v="500081162"/>
    <n v="2"/>
    <x v="1"/>
    <s v="I"/>
    <n v="39"/>
    <n v="19.5"/>
    <n v="0"/>
    <n v="20"/>
  </r>
  <r>
    <x v="0"/>
    <x v="1"/>
    <s v="WA"/>
    <x v="1"/>
    <n v="2009"/>
    <n v="2009"/>
    <n v="18092708"/>
    <n v="1"/>
    <x v="1"/>
    <s v="I"/>
    <n v="29"/>
    <n v="29"/>
    <n v="0"/>
    <n v="5"/>
  </r>
  <r>
    <x v="0"/>
    <x v="1"/>
    <s v="WA"/>
    <x v="1"/>
    <n v="2009"/>
    <n v="2009"/>
    <n v="500222298"/>
    <n v="3"/>
    <x v="1"/>
    <s v="I"/>
    <n v="92"/>
    <n v="30.666666666666668"/>
    <n v="0"/>
    <n v="20"/>
  </r>
  <r>
    <x v="0"/>
    <x v="1"/>
    <s v="WA"/>
    <x v="1"/>
    <n v="2009"/>
    <n v="2009"/>
    <n v="18094825"/>
    <n v="3"/>
    <x v="1"/>
    <s v="I"/>
    <n v="92"/>
    <n v="30.666666666666668"/>
    <n v="0"/>
    <n v="12"/>
  </r>
  <r>
    <x v="1"/>
    <x v="0"/>
    <s v="WA"/>
    <x v="1"/>
    <n v="2009"/>
    <n v="2009"/>
    <n v="17736236"/>
    <n v="1"/>
    <x v="0"/>
    <s v="I"/>
    <n v="3"/>
    <n v="3"/>
    <n v="0"/>
    <n v="160"/>
  </r>
  <r>
    <x v="0"/>
    <x v="1"/>
    <s v="WA"/>
    <x v="1"/>
    <n v="2009"/>
    <n v="2009"/>
    <n v="500164649"/>
    <n v="1"/>
    <x v="1"/>
    <s v="I"/>
    <n v="0"/>
    <n v="0"/>
    <n v="0"/>
    <n v="1"/>
  </r>
  <r>
    <x v="0"/>
    <x v="0"/>
    <s v="WA"/>
    <x v="1"/>
    <n v="2009"/>
    <n v="2009"/>
    <n v="16252602"/>
    <n v="4"/>
    <x v="0"/>
    <s v="I"/>
    <n v="120"/>
    <n v="30"/>
    <n v="0"/>
    <n v="160"/>
  </r>
  <r>
    <x v="0"/>
    <x v="1"/>
    <s v="WA"/>
    <x v="1"/>
    <n v="2009"/>
    <n v="2009"/>
    <n v="15756483"/>
    <n v="1"/>
    <x v="1"/>
    <s v="I"/>
    <n v="25"/>
    <n v="25"/>
    <n v="0"/>
    <n v="45"/>
  </r>
  <r>
    <x v="0"/>
    <x v="1"/>
    <s v="WA"/>
    <x v="1"/>
    <n v="2009"/>
    <n v="2009"/>
    <n v="15925096"/>
    <n v="1"/>
    <x v="1"/>
    <s v="I"/>
    <n v="21"/>
    <n v="21"/>
    <n v="0"/>
    <n v="8633"/>
  </r>
  <r>
    <x v="0"/>
    <x v="1"/>
    <s v="WA"/>
    <x v="1"/>
    <n v="2009"/>
    <n v="2009"/>
    <n v="15497980"/>
    <n v="3"/>
    <x v="1"/>
    <s v="I"/>
    <n v="73"/>
    <n v="24.333333333333332"/>
    <n v="0"/>
    <n v="11"/>
  </r>
  <r>
    <x v="0"/>
    <x v="0"/>
    <s v="WA"/>
    <x v="1"/>
    <n v="2009"/>
    <n v="2009"/>
    <n v="15107772"/>
    <n v="2"/>
    <x v="0"/>
    <s v="I"/>
    <n v="46"/>
    <n v="23"/>
    <n v="0"/>
    <n v="940"/>
  </r>
  <r>
    <x v="0"/>
    <x v="0"/>
    <s v="WA"/>
    <x v="1"/>
    <n v="2009"/>
    <n v="2009"/>
    <n v="16120081"/>
    <n v="2"/>
    <x v="0"/>
    <s v="I"/>
    <n v="34"/>
    <n v="17"/>
    <n v="0"/>
    <n v="219"/>
  </r>
  <r>
    <x v="0"/>
    <x v="0"/>
    <s v="WA"/>
    <x v="1"/>
    <n v="2009"/>
    <n v="2009"/>
    <n v="500179542"/>
    <n v="3"/>
    <x v="0"/>
    <s v="I"/>
    <n v="75"/>
    <n v="25"/>
    <n v="0"/>
    <n v="217"/>
  </r>
  <r>
    <x v="0"/>
    <x v="0"/>
    <s v="WA"/>
    <x v="1"/>
    <n v="2009"/>
    <n v="2009"/>
    <n v="17623953"/>
    <n v="1"/>
    <x v="0"/>
    <s v="I"/>
    <n v="3"/>
    <n v="3"/>
    <n v="0"/>
    <n v="50"/>
  </r>
  <r>
    <x v="0"/>
    <x v="0"/>
    <s v="WA"/>
    <x v="1"/>
    <n v="2009"/>
    <n v="2009"/>
    <n v="19873963"/>
    <n v="1"/>
    <x v="0"/>
    <s v="I"/>
    <n v="25"/>
    <n v="25"/>
    <n v="0"/>
    <n v="450"/>
  </r>
  <r>
    <x v="0"/>
    <x v="1"/>
    <s v="WA"/>
    <x v="1"/>
    <n v="2009"/>
    <n v="2009"/>
    <n v="500098367"/>
    <n v="1"/>
    <x v="1"/>
    <s v="I"/>
    <n v="25"/>
    <n v="25"/>
    <n v="0"/>
    <n v="33"/>
  </r>
  <r>
    <x v="0"/>
    <x v="0"/>
    <s v="WA"/>
    <x v="1"/>
    <n v="2009"/>
    <n v="2009"/>
    <n v="14340530"/>
    <n v="1"/>
    <x v="0"/>
    <s v="I"/>
    <n v="0"/>
    <n v="0"/>
    <n v="0"/>
    <n v="36"/>
  </r>
  <r>
    <x v="0"/>
    <x v="1"/>
    <s v="WA"/>
    <x v="1"/>
    <n v="2009"/>
    <n v="2009"/>
    <n v="500064852"/>
    <n v="1"/>
    <x v="1"/>
    <s v="I"/>
    <n v="0"/>
    <n v="0"/>
    <n v="0"/>
    <n v="7"/>
  </r>
  <r>
    <x v="0"/>
    <x v="1"/>
    <s v="WA"/>
    <x v="1"/>
    <n v="2009"/>
    <n v="2009"/>
    <n v="14850609"/>
    <n v="1"/>
    <x v="1"/>
    <s v="I"/>
    <n v="0"/>
    <n v="0"/>
    <n v="0"/>
    <n v="2"/>
  </r>
  <r>
    <x v="0"/>
    <x v="0"/>
    <s v="WA"/>
    <x v="1"/>
    <n v="2009"/>
    <n v="2009"/>
    <n v="16864983"/>
    <n v="2"/>
    <x v="0"/>
    <s v="I"/>
    <n v="33"/>
    <n v="16.5"/>
    <n v="0"/>
    <n v="370"/>
  </r>
  <r>
    <x v="0"/>
    <x v="1"/>
    <s v="WA"/>
    <x v="1"/>
    <n v="2009"/>
    <n v="2009"/>
    <n v="343872024"/>
    <n v="2"/>
    <x v="1"/>
    <s v="I"/>
    <n v="61"/>
    <n v="30.5"/>
    <n v="0"/>
    <n v="33"/>
  </r>
  <r>
    <x v="0"/>
    <x v="0"/>
    <s v="WA"/>
    <x v="1"/>
    <n v="2009"/>
    <n v="2009"/>
    <n v="19676525"/>
    <n v="1"/>
    <x v="0"/>
    <s v="I"/>
    <n v="32"/>
    <n v="32"/>
    <n v="0"/>
    <n v="1390"/>
  </r>
  <r>
    <x v="0"/>
    <x v="1"/>
    <s v="WA"/>
    <x v="1"/>
    <n v="2009"/>
    <n v="2009"/>
    <n v="18355362"/>
    <n v="2"/>
    <x v="1"/>
    <s v="I"/>
    <n v="34"/>
    <n v="17"/>
    <n v="0"/>
    <n v="19"/>
  </r>
  <r>
    <x v="0"/>
    <x v="1"/>
    <s v="WA"/>
    <x v="1"/>
    <n v="2009"/>
    <n v="2009"/>
    <n v="16455526"/>
    <n v="5"/>
    <x v="1"/>
    <s v="I"/>
    <n v="141"/>
    <n v="28.2"/>
    <n v="0"/>
    <n v="17"/>
  </r>
  <r>
    <x v="0"/>
    <x v="0"/>
    <s v="WA"/>
    <x v="1"/>
    <n v="2009"/>
    <n v="2009"/>
    <n v="16457529"/>
    <n v="1"/>
    <x v="0"/>
    <s v="I"/>
    <n v="2"/>
    <n v="2"/>
    <n v="0"/>
    <n v="2"/>
  </r>
  <r>
    <x v="0"/>
    <x v="0"/>
    <s v="WA"/>
    <x v="1"/>
    <n v="2009"/>
    <n v="2009"/>
    <n v="500063174"/>
    <n v="1"/>
    <x v="0"/>
    <s v="I"/>
    <n v="35"/>
    <n v="35"/>
    <n v="0"/>
    <n v="3"/>
  </r>
  <r>
    <x v="0"/>
    <x v="1"/>
    <s v="WA"/>
    <x v="1"/>
    <n v="2009"/>
    <n v="2009"/>
    <n v="18938162"/>
    <n v="1"/>
    <x v="1"/>
    <s v="I"/>
    <n v="8"/>
    <n v="8"/>
    <n v="0"/>
    <n v="5"/>
  </r>
  <r>
    <x v="0"/>
    <x v="1"/>
    <s v="WA"/>
    <x v="1"/>
    <n v="2009"/>
    <n v="2009"/>
    <n v="500049506"/>
    <n v="1"/>
    <x v="1"/>
    <s v="I"/>
    <n v="36"/>
    <n v="36"/>
    <n v="0"/>
    <n v="16"/>
  </r>
  <r>
    <x v="0"/>
    <x v="0"/>
    <s v="WA"/>
    <x v="1"/>
    <n v="2009"/>
    <n v="2009"/>
    <n v="19257099"/>
    <n v="1"/>
    <x v="0"/>
    <s v="I"/>
    <n v="33"/>
    <n v="33"/>
    <n v="0"/>
    <n v="70"/>
  </r>
  <r>
    <x v="0"/>
    <x v="0"/>
    <s v="WA"/>
    <x v="1"/>
    <n v="2009"/>
    <n v="2009"/>
    <n v="18784386"/>
    <n v="1"/>
    <x v="0"/>
    <s v="I"/>
    <n v="6"/>
    <n v="6"/>
    <n v="0"/>
    <n v="50"/>
  </r>
  <r>
    <x v="0"/>
    <x v="1"/>
    <s v="WA"/>
    <x v="1"/>
    <n v="2009"/>
    <n v="2009"/>
    <n v="500205558"/>
    <n v="2"/>
    <x v="1"/>
    <s v="I"/>
    <n v="51"/>
    <n v="25.5"/>
    <n v="0"/>
    <n v="6"/>
  </r>
  <r>
    <x v="0"/>
    <x v="1"/>
    <s v="WA"/>
    <x v="1"/>
    <n v="2009"/>
    <n v="2009"/>
    <n v="18409645"/>
    <n v="1"/>
    <x v="1"/>
    <s v="I"/>
    <n v="0"/>
    <n v="0"/>
    <n v="0"/>
    <n v="1"/>
  </r>
  <r>
    <x v="0"/>
    <x v="1"/>
    <s v="WA"/>
    <x v="1"/>
    <n v="2009"/>
    <n v="2009"/>
    <n v="500096860"/>
    <n v="1"/>
    <x v="1"/>
    <s v="I"/>
    <n v="31"/>
    <n v="31"/>
    <n v="0"/>
    <n v="1"/>
  </r>
  <r>
    <x v="0"/>
    <x v="0"/>
    <s v="WA"/>
    <x v="1"/>
    <n v="2009"/>
    <n v="2009"/>
    <n v="18015427"/>
    <n v="1"/>
    <x v="0"/>
    <s v="I"/>
    <n v="7"/>
    <n v="7"/>
    <n v="0"/>
    <n v="1"/>
  </r>
  <r>
    <x v="0"/>
    <x v="0"/>
    <s v="WA"/>
    <x v="1"/>
    <n v="2009"/>
    <n v="2009"/>
    <n v="16237935"/>
    <n v="1"/>
    <x v="0"/>
    <s v="I"/>
    <n v="27"/>
    <n v="27"/>
    <n v="0"/>
    <n v="10"/>
  </r>
  <r>
    <x v="0"/>
    <x v="0"/>
    <s v="WA"/>
    <x v="1"/>
    <n v="2009"/>
    <n v="2009"/>
    <n v="19589225"/>
    <n v="1"/>
    <x v="0"/>
    <s v="I"/>
    <n v="14"/>
    <n v="14"/>
    <n v="0"/>
    <n v="203"/>
  </r>
  <r>
    <x v="0"/>
    <x v="1"/>
    <s v="WA"/>
    <x v="1"/>
    <n v="2009"/>
    <n v="2009"/>
    <n v="18038927"/>
    <n v="1"/>
    <x v="1"/>
    <s v="I"/>
    <n v="0"/>
    <n v="0"/>
    <n v="0"/>
    <n v="8"/>
  </r>
  <r>
    <x v="0"/>
    <x v="0"/>
    <s v="WA"/>
    <x v="1"/>
    <n v="2009"/>
    <n v="2009"/>
    <n v="17158976"/>
    <n v="1"/>
    <x v="0"/>
    <s v="I"/>
    <n v="14"/>
    <n v="14"/>
    <n v="0"/>
    <n v="128"/>
  </r>
  <r>
    <x v="0"/>
    <x v="0"/>
    <s v="WA"/>
    <x v="1"/>
    <n v="2009"/>
    <n v="2009"/>
    <n v="17087934"/>
    <n v="1"/>
    <x v="0"/>
    <s v="I"/>
    <n v="31"/>
    <n v="31"/>
    <n v="0"/>
    <n v="77"/>
  </r>
  <r>
    <x v="0"/>
    <x v="0"/>
    <s v="WA"/>
    <x v="1"/>
    <n v="2009"/>
    <n v="2009"/>
    <n v="17151986"/>
    <n v="7"/>
    <x v="0"/>
    <s v="I"/>
    <n v="210"/>
    <n v="30"/>
    <n v="0"/>
    <n v="320"/>
  </r>
  <r>
    <x v="0"/>
    <x v="1"/>
    <s v="WA"/>
    <x v="1"/>
    <n v="2009"/>
    <n v="2009"/>
    <n v="16881482"/>
    <n v="3"/>
    <x v="1"/>
    <s v="I"/>
    <n v="84"/>
    <n v="28"/>
    <n v="0"/>
    <n v="13"/>
  </r>
  <r>
    <x v="0"/>
    <x v="0"/>
    <s v="WA"/>
    <x v="1"/>
    <n v="2009"/>
    <n v="2009"/>
    <n v="16883387"/>
    <n v="1"/>
    <x v="0"/>
    <s v="I"/>
    <n v="46"/>
    <n v="46"/>
    <n v="0"/>
    <n v="1263"/>
  </r>
  <r>
    <x v="0"/>
    <x v="0"/>
    <s v="WA"/>
    <x v="1"/>
    <n v="2009"/>
    <n v="2009"/>
    <n v="500043411"/>
    <n v="3"/>
    <x v="0"/>
    <s v="I"/>
    <n v="71"/>
    <n v="23.666666666666664"/>
    <n v="0"/>
    <n v="1924"/>
  </r>
  <r>
    <x v="0"/>
    <x v="0"/>
    <s v="WA"/>
    <x v="1"/>
    <n v="2009"/>
    <n v="2009"/>
    <n v="16925514"/>
    <n v="1"/>
    <x v="0"/>
    <s v="I"/>
    <n v="7"/>
    <n v="7"/>
    <n v="0"/>
    <n v="260"/>
  </r>
  <r>
    <x v="0"/>
    <x v="1"/>
    <s v="WA"/>
    <x v="1"/>
    <n v="2009"/>
    <n v="2009"/>
    <n v="446352755"/>
    <n v="1"/>
    <x v="1"/>
    <s v="I"/>
    <n v="0"/>
    <n v="0"/>
    <n v="0"/>
    <n v="1"/>
  </r>
  <r>
    <x v="0"/>
    <x v="0"/>
    <s v="WA"/>
    <x v="1"/>
    <n v="2009"/>
    <n v="2009"/>
    <n v="17154158"/>
    <n v="1"/>
    <x v="0"/>
    <s v="I"/>
    <n v="0"/>
    <n v="0"/>
    <n v="0"/>
    <n v="10"/>
  </r>
  <r>
    <x v="0"/>
    <x v="1"/>
    <s v="WA"/>
    <x v="1"/>
    <n v="2009"/>
    <n v="2009"/>
    <n v="500026436"/>
    <n v="2"/>
    <x v="1"/>
    <s v="I"/>
    <n v="49"/>
    <n v="24.5"/>
    <n v="0"/>
    <n v="10"/>
  </r>
  <r>
    <x v="0"/>
    <x v="0"/>
    <s v="WA"/>
    <x v="1"/>
    <n v="2009"/>
    <n v="2009"/>
    <n v="16345492"/>
    <n v="1"/>
    <x v="0"/>
    <s v="I"/>
    <n v="29"/>
    <n v="29"/>
    <n v="0"/>
    <n v="207"/>
  </r>
  <r>
    <x v="0"/>
    <x v="0"/>
    <s v="WA"/>
    <x v="1"/>
    <n v="2009"/>
    <n v="2009"/>
    <n v="14046199"/>
    <n v="1"/>
    <x v="0"/>
    <s v="I"/>
    <n v="24"/>
    <n v="24"/>
    <n v="0"/>
    <n v="178"/>
  </r>
  <r>
    <x v="0"/>
    <x v="0"/>
    <s v="WA"/>
    <x v="1"/>
    <n v="2009"/>
    <n v="2009"/>
    <n v="16526377"/>
    <n v="1"/>
    <x v="0"/>
    <s v="I"/>
    <n v="1"/>
    <n v="1"/>
    <n v="0"/>
    <n v="30"/>
  </r>
  <r>
    <x v="0"/>
    <x v="1"/>
    <s v="WA"/>
    <x v="1"/>
    <n v="2009"/>
    <n v="2009"/>
    <n v="15884085"/>
    <n v="1"/>
    <x v="1"/>
    <s v="I"/>
    <n v="20"/>
    <n v="20"/>
    <n v="0"/>
    <n v="9"/>
  </r>
  <r>
    <x v="0"/>
    <x v="0"/>
    <s v="WA"/>
    <x v="1"/>
    <n v="2009"/>
    <n v="2009"/>
    <n v="15740586"/>
    <n v="1"/>
    <x v="0"/>
    <s v="I"/>
    <n v="10"/>
    <n v="10"/>
    <n v="0"/>
    <n v="120"/>
  </r>
  <r>
    <x v="0"/>
    <x v="0"/>
    <s v="WA"/>
    <x v="1"/>
    <n v="2009"/>
    <n v="2009"/>
    <n v="500066547"/>
    <n v="1"/>
    <x v="0"/>
    <s v="I"/>
    <n v="3"/>
    <n v="3"/>
    <n v="0"/>
    <n v="1"/>
  </r>
  <r>
    <x v="0"/>
    <x v="1"/>
    <s v="WA"/>
    <x v="1"/>
    <n v="2009"/>
    <n v="2009"/>
    <n v="15456148"/>
    <n v="1"/>
    <x v="1"/>
    <s v="I"/>
    <n v="31"/>
    <n v="31"/>
    <n v="0"/>
    <n v="9"/>
  </r>
  <r>
    <x v="0"/>
    <x v="0"/>
    <s v="WA"/>
    <x v="1"/>
    <n v="2009"/>
    <n v="2009"/>
    <n v="15164736"/>
    <n v="1"/>
    <x v="0"/>
    <s v="I"/>
    <n v="22"/>
    <n v="22"/>
    <n v="0"/>
    <n v="350"/>
  </r>
  <r>
    <x v="0"/>
    <x v="0"/>
    <s v="WA"/>
    <x v="1"/>
    <n v="2009"/>
    <n v="2009"/>
    <n v="17754738"/>
    <n v="1"/>
    <x v="0"/>
    <s v="I"/>
    <n v="15"/>
    <n v="15"/>
    <n v="0"/>
    <n v="1"/>
  </r>
  <r>
    <x v="0"/>
    <x v="0"/>
    <s v="WA"/>
    <x v="1"/>
    <n v="2009"/>
    <n v="2009"/>
    <n v="16122718"/>
    <n v="1"/>
    <x v="0"/>
    <s v="I"/>
    <n v="28"/>
    <n v="28"/>
    <n v="0"/>
    <n v="17"/>
  </r>
  <r>
    <x v="0"/>
    <x v="1"/>
    <s v="WA"/>
    <x v="1"/>
    <n v="2009"/>
    <n v="2009"/>
    <n v="405821019"/>
    <n v="1"/>
    <x v="1"/>
    <s v="I"/>
    <n v="0"/>
    <n v="0"/>
    <n v="0"/>
    <n v="5"/>
  </r>
  <r>
    <x v="0"/>
    <x v="0"/>
    <s v="WA"/>
    <x v="1"/>
    <n v="2009"/>
    <n v="2009"/>
    <n v="17459309"/>
    <n v="1"/>
    <x v="0"/>
    <s v="I"/>
    <n v="13"/>
    <n v="13"/>
    <n v="0"/>
    <n v="10"/>
  </r>
  <r>
    <x v="0"/>
    <x v="0"/>
    <s v="WA"/>
    <x v="1"/>
    <n v="2009"/>
    <n v="2009"/>
    <n v="14121795"/>
    <n v="1"/>
    <x v="0"/>
    <s v="I"/>
    <n v="0"/>
    <n v="0"/>
    <n v="0"/>
    <n v="10"/>
  </r>
  <r>
    <x v="0"/>
    <x v="1"/>
    <s v="WA"/>
    <x v="1"/>
    <n v="2009"/>
    <n v="2009"/>
    <n v="19693651"/>
    <n v="1"/>
    <x v="1"/>
    <s v="I"/>
    <n v="13"/>
    <n v="13"/>
    <n v="0"/>
    <n v="7"/>
  </r>
  <r>
    <x v="0"/>
    <x v="0"/>
    <s v="WA"/>
    <x v="1"/>
    <n v="2009"/>
    <n v="2009"/>
    <n v="16445491"/>
    <n v="1"/>
    <x v="0"/>
    <s v="I"/>
    <n v="30"/>
    <n v="30"/>
    <n v="0"/>
    <n v="746"/>
  </r>
  <r>
    <x v="0"/>
    <x v="0"/>
    <s v="WA"/>
    <x v="1"/>
    <n v="2009"/>
    <n v="2009"/>
    <n v="19851985"/>
    <n v="1"/>
    <x v="0"/>
    <s v="I"/>
    <n v="15"/>
    <n v="15"/>
    <n v="0"/>
    <n v="10"/>
  </r>
  <r>
    <x v="0"/>
    <x v="0"/>
    <s v="WA"/>
    <x v="1"/>
    <n v="2009"/>
    <n v="2009"/>
    <n v="14851322"/>
    <n v="1"/>
    <x v="0"/>
    <s v="I"/>
    <n v="5"/>
    <n v="5"/>
    <n v="0"/>
    <n v="2"/>
  </r>
  <r>
    <x v="0"/>
    <x v="0"/>
    <s v="WA"/>
    <x v="1"/>
    <n v="2009"/>
    <n v="2009"/>
    <n v="17624355"/>
    <n v="1"/>
    <x v="0"/>
    <s v="I"/>
    <n v="0"/>
    <n v="0"/>
    <n v="0"/>
    <n v="50"/>
  </r>
  <r>
    <x v="0"/>
    <x v="0"/>
    <s v="WA"/>
    <x v="1"/>
    <n v="2009"/>
    <n v="2009"/>
    <n v="16154591"/>
    <n v="1"/>
    <x v="0"/>
    <s v="I"/>
    <n v="4"/>
    <n v="4"/>
    <n v="0"/>
    <n v="59"/>
  </r>
  <r>
    <x v="0"/>
    <x v="0"/>
    <s v="WA"/>
    <x v="1"/>
    <n v="2009"/>
    <n v="2009"/>
    <n v="19957163"/>
    <n v="1"/>
    <x v="0"/>
    <s v="I"/>
    <n v="0"/>
    <n v="0"/>
    <n v="0"/>
    <n v="10"/>
  </r>
  <r>
    <x v="0"/>
    <x v="0"/>
    <s v="WA"/>
    <x v="1"/>
    <n v="2009"/>
    <n v="2009"/>
    <n v="19598549"/>
    <n v="3"/>
    <x v="0"/>
    <s v="I"/>
    <n v="88"/>
    <n v="29.333333333333336"/>
    <n v="0"/>
    <n v="270"/>
  </r>
  <r>
    <x v="0"/>
    <x v="1"/>
    <s v="WA"/>
    <x v="1"/>
    <n v="2009"/>
    <n v="2009"/>
    <n v="19575419"/>
    <n v="2"/>
    <x v="1"/>
    <s v="I"/>
    <n v="58"/>
    <n v="29"/>
    <n v="0"/>
    <n v="18"/>
  </r>
  <r>
    <x v="0"/>
    <x v="0"/>
    <s v="WA"/>
    <x v="1"/>
    <n v="2009"/>
    <n v="2009"/>
    <n v="16793950"/>
    <n v="1"/>
    <x v="0"/>
    <s v="I"/>
    <n v="21"/>
    <n v="21"/>
    <n v="0"/>
    <n v="10"/>
  </r>
  <r>
    <x v="0"/>
    <x v="0"/>
    <s v="WA"/>
    <x v="1"/>
    <n v="2009"/>
    <n v="2009"/>
    <n v="500196620"/>
    <n v="1"/>
    <x v="0"/>
    <s v="I"/>
    <n v="0"/>
    <n v="0"/>
    <n v="0"/>
    <n v="9"/>
  </r>
  <r>
    <x v="0"/>
    <x v="1"/>
    <s v="WA"/>
    <x v="1"/>
    <n v="2009"/>
    <n v="2009"/>
    <n v="500017460"/>
    <n v="1"/>
    <x v="1"/>
    <s v="I"/>
    <n v="0"/>
    <n v="0"/>
    <n v="0"/>
    <n v="4"/>
  </r>
  <r>
    <x v="0"/>
    <x v="0"/>
    <s v="WA"/>
    <x v="1"/>
    <n v="2009"/>
    <n v="2009"/>
    <n v="402537643"/>
    <n v="1"/>
    <x v="0"/>
    <s v="I"/>
    <n v="0"/>
    <n v="0"/>
    <n v="0"/>
    <n v="20"/>
  </r>
  <r>
    <x v="0"/>
    <x v="0"/>
    <s v="WA"/>
    <x v="1"/>
    <n v="2009"/>
    <n v="2009"/>
    <n v="19007154"/>
    <n v="1"/>
    <x v="0"/>
    <s v="I"/>
    <n v="0"/>
    <n v="0"/>
    <n v="0"/>
    <n v="10"/>
  </r>
  <r>
    <x v="0"/>
    <x v="0"/>
    <s v="WA"/>
    <x v="1"/>
    <n v="2009"/>
    <n v="2009"/>
    <n v="17957757"/>
    <n v="1"/>
    <x v="0"/>
    <s v="I"/>
    <n v="0"/>
    <n v="0"/>
    <n v="0"/>
    <n v="10"/>
  </r>
  <r>
    <x v="0"/>
    <x v="1"/>
    <s v="WA"/>
    <x v="1"/>
    <n v="2009"/>
    <n v="2009"/>
    <n v="500013439"/>
    <n v="1"/>
    <x v="1"/>
    <s v="I"/>
    <n v="5"/>
    <n v="5"/>
    <n v="0"/>
    <n v="1"/>
  </r>
  <r>
    <x v="0"/>
    <x v="1"/>
    <s v="WA"/>
    <x v="1"/>
    <n v="2009"/>
    <n v="2009"/>
    <n v="19784875"/>
    <n v="1"/>
    <x v="1"/>
    <s v="I"/>
    <n v="31"/>
    <n v="31"/>
    <n v="0"/>
    <n v="8"/>
  </r>
  <r>
    <x v="0"/>
    <x v="0"/>
    <s v="WA"/>
    <x v="1"/>
    <n v="2009"/>
    <n v="2009"/>
    <n v="19789750"/>
    <n v="2"/>
    <x v="0"/>
    <s v="I"/>
    <n v="60"/>
    <n v="30"/>
    <n v="0"/>
    <n v="210"/>
  </r>
  <r>
    <x v="0"/>
    <x v="0"/>
    <s v="WA"/>
    <x v="1"/>
    <n v="2009"/>
    <n v="2009"/>
    <n v="18930576"/>
    <n v="1"/>
    <x v="0"/>
    <s v="I"/>
    <n v="0"/>
    <n v="0"/>
    <n v="0"/>
    <n v="2"/>
  </r>
  <r>
    <x v="0"/>
    <x v="0"/>
    <s v="WA"/>
    <x v="1"/>
    <n v="2009"/>
    <n v="2009"/>
    <n v="18976977"/>
    <n v="4"/>
    <x v="0"/>
    <s v="I"/>
    <n v="119"/>
    <n v="29.75"/>
    <n v="0"/>
    <n v="640"/>
  </r>
  <r>
    <x v="0"/>
    <x v="0"/>
    <s v="WA"/>
    <x v="1"/>
    <n v="2009"/>
    <n v="2009"/>
    <n v="18630101"/>
    <n v="1"/>
    <x v="0"/>
    <s v="I"/>
    <n v="8"/>
    <n v="8"/>
    <n v="0"/>
    <n v="48"/>
  </r>
  <r>
    <x v="0"/>
    <x v="1"/>
    <s v="WA"/>
    <x v="1"/>
    <n v="2009"/>
    <n v="2009"/>
    <n v="18865216"/>
    <n v="1"/>
    <x v="1"/>
    <s v="I"/>
    <n v="0"/>
    <n v="0"/>
    <n v="0"/>
    <n v="1"/>
  </r>
  <r>
    <x v="0"/>
    <x v="0"/>
    <s v="WA"/>
    <x v="1"/>
    <n v="2009"/>
    <n v="2009"/>
    <n v="18865218"/>
    <n v="1"/>
    <x v="0"/>
    <s v="I"/>
    <n v="0"/>
    <n v="0"/>
    <n v="0"/>
    <n v="80"/>
  </r>
  <r>
    <x v="0"/>
    <x v="0"/>
    <s v="WA"/>
    <x v="1"/>
    <n v="2009"/>
    <n v="2009"/>
    <n v="15164736"/>
    <n v="1"/>
    <x v="0"/>
    <s v="I"/>
    <n v="21"/>
    <n v="21"/>
    <n v="0"/>
    <n v="110"/>
  </r>
  <r>
    <x v="0"/>
    <x v="0"/>
    <s v="WA"/>
    <x v="1"/>
    <n v="2009"/>
    <n v="2009"/>
    <n v="17324087"/>
    <n v="1"/>
    <x v="0"/>
    <s v="I"/>
    <n v="5"/>
    <n v="5"/>
    <n v="0"/>
    <n v="218"/>
  </r>
  <r>
    <x v="0"/>
    <x v="0"/>
    <s v="WA"/>
    <x v="1"/>
    <n v="2009"/>
    <n v="2009"/>
    <n v="18613096"/>
    <n v="1"/>
    <x v="0"/>
    <s v="I"/>
    <n v="0"/>
    <n v="0"/>
    <n v="0"/>
    <n v="10"/>
  </r>
  <r>
    <x v="0"/>
    <x v="1"/>
    <s v="WA"/>
    <x v="1"/>
    <n v="2009"/>
    <n v="2009"/>
    <n v="500194833"/>
    <n v="1"/>
    <x v="1"/>
    <s v="I"/>
    <n v="6"/>
    <n v="6"/>
    <n v="0"/>
    <n v="5"/>
  </r>
  <r>
    <x v="0"/>
    <x v="1"/>
    <s v="WA"/>
    <x v="1"/>
    <n v="2009"/>
    <n v="2009"/>
    <n v="17410727"/>
    <n v="2"/>
    <x v="1"/>
    <s v="I"/>
    <n v="39"/>
    <n v="19.5"/>
    <n v="0"/>
    <n v="6"/>
  </r>
  <r>
    <x v="0"/>
    <x v="0"/>
    <s v="WA"/>
    <x v="1"/>
    <n v="2009"/>
    <n v="2009"/>
    <n v="17680492"/>
    <n v="1"/>
    <x v="0"/>
    <s v="I"/>
    <n v="3"/>
    <n v="3"/>
    <n v="0"/>
    <n v="20"/>
  </r>
  <r>
    <x v="0"/>
    <x v="0"/>
    <s v="WA"/>
    <x v="1"/>
    <n v="2009"/>
    <n v="2009"/>
    <n v="17851162"/>
    <n v="1"/>
    <x v="0"/>
    <s v="I"/>
    <n v="0"/>
    <n v="0"/>
    <n v="0"/>
    <n v="30"/>
  </r>
  <r>
    <x v="0"/>
    <x v="0"/>
    <s v="WA"/>
    <x v="1"/>
    <n v="2009"/>
    <n v="2009"/>
    <n v="17751795"/>
    <n v="3"/>
    <x v="0"/>
    <s v="I"/>
    <n v="60"/>
    <n v="20"/>
    <n v="0"/>
    <n v="230"/>
  </r>
  <r>
    <x v="0"/>
    <x v="0"/>
    <s v="WA"/>
    <x v="1"/>
    <n v="2009"/>
    <n v="2009"/>
    <n v="16878249"/>
    <n v="1"/>
    <x v="2"/>
    <s v="I"/>
    <n v="1"/>
    <n v="1"/>
    <n v="0"/>
    <n v="99520"/>
  </r>
  <r>
    <x v="0"/>
    <x v="1"/>
    <s v="WA"/>
    <x v="1"/>
    <n v="2009"/>
    <n v="2009"/>
    <n v="500228859"/>
    <n v="1"/>
    <x v="1"/>
    <s v="I"/>
    <n v="15"/>
    <n v="15"/>
    <n v="0"/>
    <n v="16"/>
  </r>
  <r>
    <x v="0"/>
    <x v="0"/>
    <s v="WA"/>
    <x v="1"/>
    <n v="2009"/>
    <n v="2009"/>
    <n v="500027424"/>
    <n v="1"/>
    <x v="2"/>
    <s v="I"/>
    <n v="1"/>
    <n v="1"/>
    <n v="0"/>
    <n v="99830"/>
  </r>
  <r>
    <x v="0"/>
    <x v="1"/>
    <s v="WA"/>
    <x v="1"/>
    <n v="2009"/>
    <n v="2009"/>
    <n v="16520002"/>
    <n v="3"/>
    <x v="1"/>
    <s v="I"/>
    <n v="80"/>
    <n v="26.666666666666668"/>
    <n v="0"/>
    <n v="13"/>
  </r>
  <r>
    <x v="0"/>
    <x v="1"/>
    <s v="WA"/>
    <x v="1"/>
    <n v="2009"/>
    <n v="2009"/>
    <n v="500113861"/>
    <n v="1"/>
    <x v="1"/>
    <s v="I"/>
    <n v="0"/>
    <n v="0"/>
    <n v="0"/>
    <n v="2"/>
  </r>
  <r>
    <x v="0"/>
    <x v="0"/>
    <s v="WA"/>
    <x v="1"/>
    <n v="2009"/>
    <n v="2009"/>
    <n v="16202204"/>
    <n v="3"/>
    <x v="0"/>
    <s v="I"/>
    <n v="93"/>
    <n v="31"/>
    <n v="0"/>
    <n v="170"/>
  </r>
  <r>
    <x v="0"/>
    <x v="0"/>
    <s v="WA"/>
    <x v="1"/>
    <n v="2009"/>
    <n v="2009"/>
    <n v="15621473"/>
    <n v="1"/>
    <x v="0"/>
    <s v="I"/>
    <n v="31"/>
    <n v="31"/>
    <n v="0"/>
    <n v="80"/>
  </r>
  <r>
    <x v="0"/>
    <x v="0"/>
    <s v="WA"/>
    <x v="1"/>
    <n v="2009"/>
    <n v="2009"/>
    <n v="16028305"/>
    <n v="1"/>
    <x v="2"/>
    <s v="I"/>
    <n v="1"/>
    <n v="1"/>
    <n v="0"/>
    <n v="99340"/>
  </r>
  <r>
    <x v="0"/>
    <x v="0"/>
    <s v="WA"/>
    <x v="1"/>
    <n v="2009"/>
    <n v="2009"/>
    <n v="15634213"/>
    <n v="3"/>
    <x v="0"/>
    <s v="I"/>
    <n v="73"/>
    <n v="24.333333333333332"/>
    <n v="0"/>
    <n v="260"/>
  </r>
  <r>
    <x v="0"/>
    <x v="1"/>
    <s v="WA"/>
    <x v="1"/>
    <n v="2009"/>
    <n v="2009"/>
    <n v="15683895"/>
    <n v="3"/>
    <x v="1"/>
    <s v="I"/>
    <n v="72"/>
    <n v="24"/>
    <n v="0"/>
    <n v="24"/>
  </r>
  <r>
    <x v="0"/>
    <x v="1"/>
    <s v="WA"/>
    <x v="1"/>
    <n v="2009"/>
    <n v="2009"/>
    <n v="500043949"/>
    <n v="2"/>
    <x v="1"/>
    <s v="I"/>
    <n v="41"/>
    <n v="20.5"/>
    <n v="0"/>
    <n v="13"/>
  </r>
  <r>
    <x v="0"/>
    <x v="0"/>
    <s v="WA"/>
    <x v="1"/>
    <n v="2009"/>
    <n v="2009"/>
    <n v="441331269"/>
    <n v="2"/>
    <x v="0"/>
    <s v="I"/>
    <n v="41"/>
    <n v="20.5"/>
    <n v="0"/>
    <n v="38"/>
  </r>
  <r>
    <x v="0"/>
    <x v="1"/>
    <s v="WA"/>
    <x v="1"/>
    <n v="2009"/>
    <n v="2009"/>
    <n v="446346831"/>
    <n v="2"/>
    <x v="1"/>
    <s v="I"/>
    <n v="41"/>
    <n v="20.5"/>
    <n v="0"/>
    <n v="13"/>
  </r>
  <r>
    <x v="0"/>
    <x v="0"/>
    <s v="WA"/>
    <x v="1"/>
    <n v="2009"/>
    <n v="2009"/>
    <n v="435283361"/>
    <n v="5"/>
    <x v="0"/>
    <s v="I"/>
    <n v="148"/>
    <n v="29.6"/>
    <n v="0"/>
    <n v="109"/>
  </r>
  <r>
    <x v="0"/>
    <x v="0"/>
    <s v="WA"/>
    <x v="1"/>
    <n v="2009"/>
    <n v="2009"/>
    <n v="500156861"/>
    <n v="1"/>
    <x v="0"/>
    <s v="I"/>
    <n v="18"/>
    <n v="18"/>
    <n v="0"/>
    <n v="532"/>
  </r>
  <r>
    <x v="0"/>
    <x v="0"/>
    <s v="WA"/>
    <x v="1"/>
    <n v="2009"/>
    <n v="2009"/>
    <n v="19594755"/>
    <n v="1"/>
    <x v="0"/>
    <s v="I"/>
    <n v="23"/>
    <n v="23"/>
    <n v="0"/>
    <n v="10"/>
  </r>
  <r>
    <x v="0"/>
    <x v="1"/>
    <s v="WA"/>
    <x v="1"/>
    <n v="2009"/>
    <n v="2009"/>
    <n v="500012045"/>
    <n v="1"/>
    <x v="1"/>
    <s v="I"/>
    <n v="6"/>
    <n v="6"/>
    <n v="0"/>
    <n v="1"/>
  </r>
  <r>
    <x v="0"/>
    <x v="0"/>
    <s v="WA"/>
    <x v="1"/>
    <n v="2009"/>
    <n v="2009"/>
    <n v="500228333"/>
    <n v="1"/>
    <x v="0"/>
    <s v="I"/>
    <n v="0"/>
    <n v="0"/>
    <n v="0"/>
    <n v="4"/>
  </r>
  <r>
    <x v="0"/>
    <x v="0"/>
    <s v="WA"/>
    <x v="1"/>
    <n v="2009"/>
    <n v="2009"/>
    <n v="500064897"/>
    <n v="1"/>
    <x v="0"/>
    <s v="I"/>
    <n v="0"/>
    <n v="0"/>
    <n v="0"/>
    <n v="17"/>
  </r>
  <r>
    <x v="0"/>
    <x v="0"/>
    <s v="WA"/>
    <x v="1"/>
    <n v="2009"/>
    <n v="2009"/>
    <n v="19329695"/>
    <n v="1"/>
    <x v="0"/>
    <s v="I"/>
    <n v="59"/>
    <n v="59"/>
    <n v="0"/>
    <n v="30"/>
  </r>
  <r>
    <x v="0"/>
    <x v="0"/>
    <s v="WA"/>
    <x v="1"/>
    <n v="2009"/>
    <n v="2009"/>
    <n v="500159639"/>
    <n v="1"/>
    <x v="0"/>
    <s v="I"/>
    <n v="0"/>
    <n v="0"/>
    <n v="0"/>
    <n v="30"/>
  </r>
  <r>
    <x v="0"/>
    <x v="1"/>
    <s v="WA"/>
    <x v="1"/>
    <n v="2009"/>
    <n v="2009"/>
    <n v="405821067"/>
    <n v="1"/>
    <x v="1"/>
    <s v="I"/>
    <n v="4"/>
    <n v="4"/>
    <n v="0"/>
    <n v="3"/>
  </r>
  <r>
    <x v="0"/>
    <x v="0"/>
    <s v="WA"/>
    <x v="1"/>
    <n v="2009"/>
    <n v="2009"/>
    <n v="16179875"/>
    <n v="6"/>
    <x v="0"/>
    <s v="I"/>
    <n v="177"/>
    <n v="29.5"/>
    <n v="0"/>
    <n v="274"/>
  </r>
  <r>
    <x v="0"/>
    <x v="0"/>
    <s v="WA"/>
    <x v="1"/>
    <n v="2009"/>
    <n v="2009"/>
    <n v="17677306"/>
    <n v="1"/>
    <x v="0"/>
    <s v="I"/>
    <n v="11"/>
    <n v="11"/>
    <n v="0"/>
    <n v="70"/>
  </r>
  <r>
    <x v="0"/>
    <x v="0"/>
    <s v="WA"/>
    <x v="1"/>
    <n v="2009"/>
    <n v="2009"/>
    <n v="19991429"/>
    <n v="1"/>
    <x v="0"/>
    <s v="I"/>
    <n v="22"/>
    <n v="22"/>
    <n v="0"/>
    <n v="70"/>
  </r>
  <r>
    <x v="0"/>
    <x v="0"/>
    <s v="WA"/>
    <x v="1"/>
    <n v="2009"/>
    <n v="2009"/>
    <n v="19559629"/>
    <n v="2"/>
    <x v="0"/>
    <s v="I"/>
    <n v="58"/>
    <n v="29"/>
    <n v="0"/>
    <n v="380"/>
  </r>
  <r>
    <x v="0"/>
    <x v="1"/>
    <s v="WA"/>
    <x v="1"/>
    <n v="2009"/>
    <n v="2009"/>
    <n v="500014054"/>
    <n v="1"/>
    <x v="1"/>
    <s v="I"/>
    <n v="3"/>
    <n v="3"/>
    <n v="0"/>
    <n v="1"/>
  </r>
  <r>
    <x v="0"/>
    <x v="0"/>
    <s v="WA"/>
    <x v="1"/>
    <n v="2009"/>
    <n v="2009"/>
    <n v="19005860"/>
    <n v="1"/>
    <x v="0"/>
    <s v="I"/>
    <n v="3"/>
    <n v="3"/>
    <n v="0"/>
    <n v="10"/>
  </r>
  <r>
    <x v="0"/>
    <x v="0"/>
    <s v="WA"/>
    <x v="1"/>
    <n v="2009"/>
    <n v="2009"/>
    <n v="500189563"/>
    <n v="1"/>
    <x v="0"/>
    <s v="I"/>
    <n v="0"/>
    <n v="0"/>
    <n v="0"/>
    <n v="11"/>
  </r>
  <r>
    <x v="0"/>
    <x v="0"/>
    <s v="WA"/>
    <x v="1"/>
    <n v="2009"/>
    <n v="2009"/>
    <n v="19784524"/>
    <n v="1"/>
    <x v="0"/>
    <s v="I"/>
    <n v="4"/>
    <n v="4"/>
    <n v="0"/>
    <n v="10"/>
  </r>
  <r>
    <x v="0"/>
    <x v="0"/>
    <s v="WA"/>
    <x v="1"/>
    <n v="2009"/>
    <n v="2009"/>
    <n v="19784756"/>
    <n v="1"/>
    <x v="0"/>
    <s v="I"/>
    <n v="4"/>
    <n v="4"/>
    <n v="0"/>
    <n v="10"/>
  </r>
  <r>
    <x v="0"/>
    <x v="1"/>
    <s v="WA"/>
    <x v="1"/>
    <n v="2009"/>
    <n v="2009"/>
    <n v="413078428"/>
    <n v="1"/>
    <x v="1"/>
    <s v="I"/>
    <n v="28"/>
    <n v="28"/>
    <n v="0"/>
    <n v="5"/>
  </r>
  <r>
    <x v="0"/>
    <x v="0"/>
    <s v="WA"/>
    <x v="1"/>
    <n v="2009"/>
    <n v="2009"/>
    <n v="18218892"/>
    <n v="1"/>
    <x v="0"/>
    <s v="I"/>
    <n v="8"/>
    <n v="8"/>
    <n v="0"/>
    <n v="160"/>
  </r>
  <r>
    <x v="0"/>
    <x v="0"/>
    <s v="WA"/>
    <x v="1"/>
    <n v="2009"/>
    <n v="2009"/>
    <n v="19403035"/>
    <n v="2"/>
    <x v="0"/>
    <s v="I"/>
    <n v="34"/>
    <n v="17"/>
    <n v="0"/>
    <n v="140"/>
  </r>
  <r>
    <x v="0"/>
    <x v="0"/>
    <s v="WA"/>
    <x v="1"/>
    <n v="2009"/>
    <n v="2009"/>
    <n v="19278693"/>
    <n v="1"/>
    <x v="0"/>
    <s v="I"/>
    <n v="1"/>
    <n v="1"/>
    <n v="0"/>
    <n v="30"/>
  </r>
  <r>
    <x v="0"/>
    <x v="1"/>
    <s v="WA"/>
    <x v="1"/>
    <n v="2009"/>
    <n v="2009"/>
    <n v="19393800"/>
    <n v="1"/>
    <x v="1"/>
    <s v="I"/>
    <n v="30"/>
    <n v="30"/>
    <n v="0"/>
    <n v="14"/>
  </r>
  <r>
    <x v="0"/>
    <x v="0"/>
    <s v="WA"/>
    <x v="1"/>
    <n v="2009"/>
    <n v="2009"/>
    <n v="500023676"/>
    <n v="1"/>
    <x v="0"/>
    <s v="I"/>
    <n v="2"/>
    <n v="2"/>
    <n v="0"/>
    <n v="252"/>
  </r>
  <r>
    <x v="0"/>
    <x v="1"/>
    <s v="WA"/>
    <x v="1"/>
    <n v="2009"/>
    <n v="2009"/>
    <n v="18216747"/>
    <n v="1"/>
    <x v="1"/>
    <s v="I"/>
    <n v="10"/>
    <n v="10"/>
    <n v="0"/>
    <n v="4"/>
  </r>
  <r>
    <x v="0"/>
    <x v="0"/>
    <s v="WA"/>
    <x v="1"/>
    <n v="2009"/>
    <n v="2009"/>
    <n v="500001342"/>
    <n v="1"/>
    <x v="0"/>
    <s v="I"/>
    <n v="0"/>
    <n v="0"/>
    <n v="0"/>
    <n v="76"/>
  </r>
  <r>
    <x v="0"/>
    <x v="0"/>
    <s v="WA"/>
    <x v="1"/>
    <n v="2009"/>
    <n v="2009"/>
    <n v="18365807"/>
    <n v="1"/>
    <x v="0"/>
    <s v="I"/>
    <n v="0"/>
    <n v="0"/>
    <n v="0"/>
    <n v="8"/>
  </r>
  <r>
    <x v="0"/>
    <x v="1"/>
    <s v="WA"/>
    <x v="1"/>
    <n v="2009"/>
    <n v="2009"/>
    <n v="17778711"/>
    <n v="1"/>
    <x v="1"/>
    <s v="I"/>
    <n v="6"/>
    <n v="6"/>
    <n v="0"/>
    <n v="2"/>
  </r>
  <r>
    <x v="0"/>
    <x v="0"/>
    <s v="WA"/>
    <x v="1"/>
    <n v="2009"/>
    <n v="2009"/>
    <n v="17087996"/>
    <n v="1"/>
    <x v="0"/>
    <s v="I"/>
    <n v="13"/>
    <n v="13"/>
    <n v="0"/>
    <n v="180"/>
  </r>
  <r>
    <x v="0"/>
    <x v="0"/>
    <s v="WA"/>
    <x v="1"/>
    <n v="2009"/>
    <n v="2009"/>
    <n v="17519346"/>
    <n v="1"/>
    <x v="0"/>
    <s v="I"/>
    <n v="0"/>
    <n v="0"/>
    <n v="0"/>
    <n v="270"/>
  </r>
  <r>
    <x v="0"/>
    <x v="0"/>
    <s v="WA"/>
    <x v="1"/>
    <n v="2009"/>
    <n v="2009"/>
    <n v="17493668"/>
    <n v="1"/>
    <x v="0"/>
    <s v="I"/>
    <n v="0"/>
    <n v="0"/>
    <n v="0"/>
    <n v="130"/>
  </r>
  <r>
    <x v="0"/>
    <x v="0"/>
    <s v="WA"/>
    <x v="1"/>
    <n v="2009"/>
    <n v="2009"/>
    <n v="16790568"/>
    <n v="2"/>
    <x v="0"/>
    <s v="I"/>
    <n v="61"/>
    <n v="30.5"/>
    <n v="0"/>
    <n v="70"/>
  </r>
  <r>
    <x v="0"/>
    <x v="0"/>
    <s v="WA"/>
    <x v="1"/>
    <n v="2009"/>
    <n v="2009"/>
    <n v="15462240"/>
    <n v="1"/>
    <x v="2"/>
    <s v="I"/>
    <n v="7"/>
    <n v="7"/>
    <n v="0"/>
    <n v="99715"/>
  </r>
  <r>
    <x v="0"/>
    <x v="0"/>
    <s v="WA"/>
    <x v="1"/>
    <n v="2009"/>
    <n v="2009"/>
    <n v="14764875"/>
    <n v="2"/>
    <x v="0"/>
    <s v="I"/>
    <n v="39"/>
    <n v="19.5"/>
    <n v="0"/>
    <n v="430"/>
  </r>
  <r>
    <x v="0"/>
    <x v="0"/>
    <s v="WA"/>
    <x v="1"/>
    <n v="2009"/>
    <n v="2009"/>
    <n v="439689605"/>
    <n v="1"/>
    <x v="0"/>
    <s v="I"/>
    <n v="11"/>
    <n v="11"/>
    <n v="0"/>
    <n v="426"/>
  </r>
  <r>
    <x v="0"/>
    <x v="0"/>
    <s v="WA"/>
    <x v="1"/>
    <n v="2009"/>
    <n v="2009"/>
    <n v="16907893"/>
    <n v="2"/>
    <x v="0"/>
    <s v="I"/>
    <n v="42"/>
    <n v="21"/>
    <n v="0"/>
    <n v="820"/>
  </r>
  <r>
    <x v="0"/>
    <x v="0"/>
    <s v="WA"/>
    <x v="1"/>
    <n v="2009"/>
    <n v="2009"/>
    <n v="15933779"/>
    <n v="1"/>
    <x v="0"/>
    <s v="I"/>
    <n v="29"/>
    <n v="29"/>
    <n v="0"/>
    <n v="10"/>
  </r>
  <r>
    <x v="0"/>
    <x v="1"/>
    <s v="WA"/>
    <x v="1"/>
    <n v="2009"/>
    <n v="2009"/>
    <n v="349401627"/>
    <n v="1"/>
    <x v="1"/>
    <s v="I"/>
    <n v="23"/>
    <n v="23"/>
    <n v="0"/>
    <n v="11"/>
  </r>
  <r>
    <x v="0"/>
    <x v="0"/>
    <s v="WA"/>
    <x v="1"/>
    <n v="2009"/>
    <n v="2009"/>
    <n v="14516255"/>
    <n v="1"/>
    <x v="0"/>
    <s v="I"/>
    <n v="3"/>
    <n v="3"/>
    <n v="0"/>
    <n v="60"/>
  </r>
  <r>
    <x v="0"/>
    <x v="0"/>
    <s v="WA"/>
    <x v="1"/>
    <n v="2009"/>
    <n v="2009"/>
    <n v="15121653"/>
    <n v="5"/>
    <x v="0"/>
    <s v="I"/>
    <n v="134"/>
    <n v="26.8"/>
    <n v="0"/>
    <n v="200"/>
  </r>
  <r>
    <x v="0"/>
    <x v="0"/>
    <s v="WA"/>
    <x v="1"/>
    <n v="2009"/>
    <n v="2009"/>
    <n v="369964869"/>
    <n v="1"/>
    <x v="0"/>
    <s v="I"/>
    <n v="1"/>
    <n v="1"/>
    <n v="0"/>
    <n v="20"/>
  </r>
  <r>
    <x v="0"/>
    <x v="0"/>
    <s v="WA"/>
    <x v="1"/>
    <n v="2009"/>
    <n v="2009"/>
    <n v="500038079"/>
    <n v="1"/>
    <x v="0"/>
    <s v="I"/>
    <n v="1"/>
    <n v="1"/>
    <n v="0"/>
    <n v="20"/>
  </r>
  <r>
    <x v="0"/>
    <x v="0"/>
    <s v="WA"/>
    <x v="1"/>
    <n v="2009"/>
    <n v="2009"/>
    <n v="500238378"/>
    <n v="5"/>
    <x v="0"/>
    <s v="I"/>
    <n v="143"/>
    <n v="28.6"/>
    <n v="0"/>
    <n v="12"/>
  </r>
  <r>
    <x v="0"/>
    <x v="0"/>
    <s v="WA"/>
    <x v="1"/>
    <n v="2009"/>
    <n v="2009"/>
    <n v="500234391"/>
    <n v="1"/>
    <x v="0"/>
    <s v="I"/>
    <n v="3"/>
    <n v="3"/>
    <n v="0"/>
    <n v="64"/>
  </r>
  <r>
    <x v="0"/>
    <x v="0"/>
    <s v="WA"/>
    <x v="1"/>
    <n v="2009"/>
    <n v="2009"/>
    <n v="500227923"/>
    <n v="1"/>
    <x v="0"/>
    <s v="I"/>
    <n v="24"/>
    <n v="24"/>
    <n v="0"/>
    <n v="156"/>
  </r>
  <r>
    <x v="0"/>
    <x v="0"/>
    <s v="WA"/>
    <x v="1"/>
    <n v="2009"/>
    <n v="2009"/>
    <n v="19890994"/>
    <n v="2"/>
    <x v="0"/>
    <s v="I"/>
    <n v="53"/>
    <n v="26.5"/>
    <n v="0"/>
    <n v="1190"/>
  </r>
  <r>
    <x v="0"/>
    <x v="0"/>
    <s v="WA"/>
    <x v="1"/>
    <n v="2009"/>
    <n v="2009"/>
    <n v="16130616"/>
    <n v="2"/>
    <x v="0"/>
    <s v="I"/>
    <n v="56"/>
    <n v="28"/>
    <n v="0"/>
    <n v="470"/>
  </r>
  <r>
    <x v="0"/>
    <x v="0"/>
    <s v="WA"/>
    <x v="1"/>
    <n v="2009"/>
    <n v="2009"/>
    <n v="19889530"/>
    <n v="1"/>
    <x v="0"/>
    <s v="I"/>
    <n v="28"/>
    <n v="28"/>
    <n v="0"/>
    <n v="490"/>
  </r>
  <r>
    <x v="0"/>
    <x v="0"/>
    <s v="WA"/>
    <x v="1"/>
    <n v="2009"/>
    <n v="2009"/>
    <n v="19880407"/>
    <n v="1"/>
    <x v="0"/>
    <s v="I"/>
    <n v="0"/>
    <n v="0"/>
    <n v="0"/>
    <n v="96"/>
  </r>
  <r>
    <x v="0"/>
    <x v="0"/>
    <s v="WA"/>
    <x v="1"/>
    <n v="2009"/>
    <n v="2009"/>
    <n v="19974843"/>
    <n v="1"/>
    <x v="0"/>
    <s v="I"/>
    <n v="29"/>
    <n v="29"/>
    <n v="0"/>
    <n v="10"/>
  </r>
  <r>
    <x v="0"/>
    <x v="1"/>
    <s v="WA"/>
    <x v="1"/>
    <n v="2009"/>
    <n v="2009"/>
    <n v="14168198"/>
    <n v="1"/>
    <x v="1"/>
    <s v="I"/>
    <n v="0"/>
    <n v="0"/>
    <n v="0"/>
    <n v="3"/>
  </r>
  <r>
    <x v="0"/>
    <x v="0"/>
    <s v="WA"/>
    <x v="1"/>
    <n v="2009"/>
    <n v="2009"/>
    <n v="17353998"/>
    <n v="1"/>
    <x v="2"/>
    <s v="I"/>
    <n v="20"/>
    <n v="20"/>
    <n v="0"/>
    <n v="99935"/>
  </r>
  <r>
    <x v="0"/>
    <x v="0"/>
    <s v="WA"/>
    <x v="1"/>
    <n v="2009"/>
    <n v="2009"/>
    <n v="19667274"/>
    <n v="1"/>
    <x v="0"/>
    <s v="I"/>
    <n v="0"/>
    <n v="0"/>
    <n v="0"/>
    <n v="3"/>
  </r>
  <r>
    <x v="0"/>
    <x v="0"/>
    <s v="WA"/>
    <x v="1"/>
    <n v="2009"/>
    <n v="2009"/>
    <n v="500017597"/>
    <n v="1"/>
    <x v="0"/>
    <s v="I"/>
    <n v="8"/>
    <n v="8"/>
    <n v="0"/>
    <n v="1"/>
  </r>
  <r>
    <x v="0"/>
    <x v="0"/>
    <s v="WA"/>
    <x v="1"/>
    <n v="2009"/>
    <n v="2009"/>
    <n v="19370184"/>
    <n v="3"/>
    <x v="0"/>
    <s v="I"/>
    <n v="72"/>
    <n v="24"/>
    <n v="0"/>
    <n v="690"/>
  </r>
  <r>
    <x v="0"/>
    <x v="0"/>
    <s v="WA"/>
    <x v="1"/>
    <n v="2009"/>
    <n v="2009"/>
    <n v="500055027"/>
    <n v="1"/>
    <x v="0"/>
    <s v="I"/>
    <n v="28"/>
    <n v="28"/>
    <n v="0"/>
    <n v="98"/>
  </r>
  <r>
    <x v="0"/>
    <x v="0"/>
    <s v="WA"/>
    <x v="1"/>
    <n v="2009"/>
    <n v="2009"/>
    <n v="18696751"/>
    <n v="2"/>
    <x v="0"/>
    <s v="I"/>
    <n v="57"/>
    <n v="28.5"/>
    <n v="0"/>
    <n v="740"/>
  </r>
  <r>
    <x v="0"/>
    <x v="0"/>
    <s v="WA"/>
    <x v="1"/>
    <n v="2009"/>
    <n v="2009"/>
    <n v="500084482"/>
    <n v="1"/>
    <x v="0"/>
    <s v="I"/>
    <n v="9"/>
    <n v="9"/>
    <n v="0"/>
    <n v="10"/>
  </r>
  <r>
    <x v="0"/>
    <x v="0"/>
    <s v="WA"/>
    <x v="1"/>
    <n v="2009"/>
    <n v="2009"/>
    <n v="18957815"/>
    <n v="1"/>
    <x v="0"/>
    <s v="I"/>
    <n v="32"/>
    <n v="32"/>
    <n v="0"/>
    <n v="90"/>
  </r>
  <r>
    <x v="0"/>
    <x v="0"/>
    <s v="WA"/>
    <x v="1"/>
    <n v="2009"/>
    <n v="2009"/>
    <n v="500034718"/>
    <n v="1"/>
    <x v="0"/>
    <s v="I"/>
    <n v="0"/>
    <n v="0"/>
    <n v="0"/>
    <n v="10"/>
  </r>
  <r>
    <x v="0"/>
    <x v="0"/>
    <s v="WA"/>
    <x v="1"/>
    <n v="2009"/>
    <n v="2009"/>
    <n v="18882344"/>
    <n v="3"/>
    <x v="0"/>
    <s v="I"/>
    <n v="59"/>
    <n v="19.666666666666664"/>
    <n v="0"/>
    <n v="230"/>
  </r>
  <r>
    <x v="0"/>
    <x v="1"/>
    <s v="WA"/>
    <x v="1"/>
    <n v="2009"/>
    <n v="2009"/>
    <n v="18389493"/>
    <n v="1"/>
    <x v="1"/>
    <s v="I"/>
    <n v="34"/>
    <n v="34"/>
    <n v="0"/>
    <n v="12"/>
  </r>
  <r>
    <x v="0"/>
    <x v="0"/>
    <s v="WA"/>
    <x v="1"/>
    <n v="2009"/>
    <n v="2009"/>
    <n v="18096904"/>
    <n v="2"/>
    <x v="0"/>
    <s v="I"/>
    <n v="35"/>
    <n v="17.5"/>
    <n v="0"/>
    <n v="364"/>
  </r>
  <r>
    <x v="0"/>
    <x v="1"/>
    <s v="WA"/>
    <x v="1"/>
    <n v="2009"/>
    <n v="2009"/>
    <n v="18023830"/>
    <n v="1"/>
    <x v="1"/>
    <s v="I"/>
    <n v="3"/>
    <n v="3"/>
    <n v="0"/>
    <n v="1"/>
  </r>
  <r>
    <x v="0"/>
    <x v="0"/>
    <s v="WA"/>
    <x v="1"/>
    <n v="2009"/>
    <n v="2009"/>
    <n v="500260100"/>
    <n v="1"/>
    <x v="0"/>
    <s v="I"/>
    <n v="0"/>
    <n v="0"/>
    <n v="0"/>
    <n v="28"/>
  </r>
  <r>
    <x v="0"/>
    <x v="1"/>
    <s v="WA"/>
    <x v="1"/>
    <n v="2009"/>
    <n v="2009"/>
    <n v="396057615"/>
    <n v="1"/>
    <x v="1"/>
    <s v="I"/>
    <n v="0"/>
    <n v="0"/>
    <n v="0"/>
    <n v="2"/>
  </r>
  <r>
    <x v="0"/>
    <x v="0"/>
    <s v="WA"/>
    <x v="1"/>
    <n v="2009"/>
    <n v="2009"/>
    <n v="500048689"/>
    <n v="1"/>
    <x v="0"/>
    <s v="I"/>
    <n v="6"/>
    <n v="6"/>
    <n v="0"/>
    <n v="50"/>
  </r>
  <r>
    <x v="0"/>
    <x v="0"/>
    <s v="WA"/>
    <x v="1"/>
    <n v="2009"/>
    <n v="2009"/>
    <n v="16879082"/>
    <n v="1"/>
    <x v="0"/>
    <s v="I"/>
    <n v="30"/>
    <n v="30"/>
    <n v="0"/>
    <n v="10"/>
  </r>
  <r>
    <x v="0"/>
    <x v="1"/>
    <s v="WA"/>
    <x v="1"/>
    <n v="2009"/>
    <n v="2009"/>
    <n v="17706112"/>
    <n v="1"/>
    <x v="1"/>
    <s v="I"/>
    <n v="4"/>
    <n v="4"/>
    <n v="0"/>
    <n v="4"/>
  </r>
  <r>
    <x v="0"/>
    <x v="1"/>
    <s v="WA"/>
    <x v="1"/>
    <n v="2009"/>
    <n v="2009"/>
    <n v="15340454"/>
    <n v="1"/>
    <x v="1"/>
    <s v="I"/>
    <n v="34"/>
    <n v="34"/>
    <n v="0"/>
    <n v="1"/>
  </r>
  <r>
    <x v="0"/>
    <x v="1"/>
    <s v="WA"/>
    <x v="1"/>
    <n v="2009"/>
    <n v="2009"/>
    <n v="500124315"/>
    <n v="2"/>
    <x v="1"/>
    <s v="I"/>
    <n v="37"/>
    <n v="18.5"/>
    <n v="0"/>
    <n v="5"/>
  </r>
  <r>
    <x v="0"/>
    <x v="0"/>
    <s v="WA"/>
    <x v="1"/>
    <n v="2009"/>
    <n v="2009"/>
    <n v="500146833"/>
    <n v="2"/>
    <x v="0"/>
    <s v="I"/>
    <n v="37"/>
    <n v="18.5"/>
    <n v="0"/>
    <n v="230"/>
  </r>
  <r>
    <x v="0"/>
    <x v="1"/>
    <s v="WA"/>
    <x v="1"/>
    <n v="2009"/>
    <n v="2009"/>
    <n v="17085645"/>
    <n v="1"/>
    <x v="1"/>
    <s v="I"/>
    <n v="4"/>
    <n v="4"/>
    <n v="0"/>
    <n v="1"/>
  </r>
  <r>
    <x v="0"/>
    <x v="1"/>
    <s v="WA"/>
    <x v="1"/>
    <n v="2009"/>
    <n v="2009"/>
    <n v="355363217"/>
    <n v="1"/>
    <x v="1"/>
    <s v="I"/>
    <n v="0"/>
    <n v="0"/>
    <n v="0"/>
    <n v="11"/>
  </r>
  <r>
    <x v="0"/>
    <x v="1"/>
    <s v="WA"/>
    <x v="1"/>
    <n v="2009"/>
    <n v="2009"/>
    <n v="16847607"/>
    <n v="2"/>
    <x v="1"/>
    <s v="I"/>
    <n v="42"/>
    <n v="21"/>
    <n v="0"/>
    <n v="20"/>
  </r>
  <r>
    <x v="1"/>
    <x v="1"/>
    <s v="WA"/>
    <x v="1"/>
    <n v="2009"/>
    <n v="2009"/>
    <n v="441936073"/>
    <n v="2"/>
    <x v="1"/>
    <s v="I"/>
    <n v="46"/>
    <n v="23"/>
    <n v="0"/>
    <n v="5"/>
  </r>
  <r>
    <x v="0"/>
    <x v="1"/>
    <s v="WA"/>
    <x v="1"/>
    <n v="2009"/>
    <n v="2009"/>
    <n v="14045966"/>
    <n v="1"/>
    <x v="1"/>
    <s v="I"/>
    <n v="0"/>
    <n v="0"/>
    <n v="0"/>
    <n v="2"/>
  </r>
  <r>
    <x v="0"/>
    <x v="0"/>
    <s v="WA"/>
    <x v="1"/>
    <n v="2009"/>
    <n v="2009"/>
    <n v="436579250"/>
    <n v="2"/>
    <x v="0"/>
    <s v="I"/>
    <n v="45"/>
    <n v="22.5"/>
    <n v="0"/>
    <n v="330"/>
  </r>
  <r>
    <x v="0"/>
    <x v="0"/>
    <s v="WA"/>
    <x v="1"/>
    <n v="2009"/>
    <n v="2009"/>
    <n v="500036269"/>
    <n v="2"/>
    <x v="0"/>
    <s v="I"/>
    <n v="49"/>
    <n v="24.5"/>
    <n v="0"/>
    <n v="290"/>
  </r>
  <r>
    <x v="0"/>
    <x v="0"/>
    <s v="WA"/>
    <x v="1"/>
    <n v="2009"/>
    <n v="2009"/>
    <n v="16503079"/>
    <n v="1"/>
    <x v="0"/>
    <s v="I"/>
    <n v="0"/>
    <n v="0"/>
    <n v="0"/>
    <n v="10"/>
  </r>
  <r>
    <x v="0"/>
    <x v="0"/>
    <s v="WA"/>
    <x v="1"/>
    <n v="2009"/>
    <n v="2009"/>
    <n v="14857850"/>
    <n v="1"/>
    <x v="0"/>
    <s v="I"/>
    <n v="24"/>
    <n v="24"/>
    <n v="0"/>
    <n v="120"/>
  </r>
  <r>
    <x v="0"/>
    <x v="1"/>
    <s v="WA"/>
    <x v="1"/>
    <n v="2009"/>
    <n v="2009"/>
    <n v="414288079"/>
    <n v="3"/>
    <x v="1"/>
    <s v="I"/>
    <n v="89"/>
    <n v="29.666666666666668"/>
    <n v="0"/>
    <n v="15"/>
  </r>
  <r>
    <x v="0"/>
    <x v="0"/>
    <s v="WA"/>
    <x v="1"/>
    <n v="2009"/>
    <n v="2009"/>
    <n v="14354527"/>
    <n v="1"/>
    <x v="0"/>
    <s v="I"/>
    <n v="19"/>
    <n v="19"/>
    <n v="0"/>
    <n v="10"/>
  </r>
  <r>
    <x v="0"/>
    <x v="0"/>
    <s v="WA"/>
    <x v="1"/>
    <n v="2009"/>
    <n v="2009"/>
    <n v="18699224"/>
    <n v="1"/>
    <x v="0"/>
    <s v="I"/>
    <n v="7"/>
    <n v="7"/>
    <n v="0"/>
    <n v="20"/>
  </r>
  <r>
    <x v="0"/>
    <x v="0"/>
    <s v="WA"/>
    <x v="1"/>
    <n v="2009"/>
    <n v="2009"/>
    <n v="19626471"/>
    <n v="1"/>
    <x v="0"/>
    <s v="I"/>
    <n v="0"/>
    <n v="0"/>
    <n v="0"/>
    <n v="70"/>
  </r>
  <r>
    <x v="0"/>
    <x v="0"/>
    <s v="WA"/>
    <x v="1"/>
    <n v="2009"/>
    <n v="2009"/>
    <n v="19892685"/>
    <n v="1"/>
    <x v="0"/>
    <s v="I"/>
    <n v="0"/>
    <n v="0"/>
    <n v="0"/>
    <n v="20"/>
  </r>
  <r>
    <x v="0"/>
    <x v="0"/>
    <s v="WA"/>
    <x v="1"/>
    <n v="2009"/>
    <n v="2009"/>
    <n v="500255560"/>
    <n v="1"/>
    <x v="0"/>
    <s v="I"/>
    <n v="28"/>
    <n v="28"/>
    <n v="0"/>
    <n v="214"/>
  </r>
  <r>
    <x v="0"/>
    <x v="0"/>
    <s v="WA"/>
    <x v="1"/>
    <n v="2009"/>
    <n v="2009"/>
    <n v="16464921"/>
    <n v="3"/>
    <x v="0"/>
    <s v="I"/>
    <n v="88"/>
    <n v="29.333333333333336"/>
    <n v="0"/>
    <n v="582"/>
  </r>
  <r>
    <x v="0"/>
    <x v="0"/>
    <s v="WA"/>
    <x v="1"/>
    <n v="2009"/>
    <n v="2009"/>
    <n v="18953745"/>
    <n v="1"/>
    <x v="0"/>
    <s v="I"/>
    <n v="0"/>
    <n v="0"/>
    <n v="0"/>
    <n v="20"/>
  </r>
  <r>
    <x v="0"/>
    <x v="0"/>
    <s v="WA"/>
    <x v="1"/>
    <n v="2009"/>
    <n v="2009"/>
    <n v="17433815"/>
    <n v="1"/>
    <x v="0"/>
    <s v="I"/>
    <n v="27"/>
    <n v="27"/>
    <n v="0"/>
    <n v="10"/>
  </r>
  <r>
    <x v="0"/>
    <x v="0"/>
    <s v="WA"/>
    <x v="1"/>
    <n v="2009"/>
    <n v="2009"/>
    <n v="500192674"/>
    <n v="1"/>
    <x v="0"/>
    <s v="I"/>
    <n v="10"/>
    <n v="10"/>
    <n v="0"/>
    <n v="1"/>
  </r>
  <r>
    <x v="0"/>
    <x v="0"/>
    <s v="WA"/>
    <x v="1"/>
    <n v="2009"/>
    <n v="2009"/>
    <n v="18683170"/>
    <n v="1"/>
    <x v="0"/>
    <s v="I"/>
    <n v="0"/>
    <n v="0"/>
    <n v="0"/>
    <n v="20"/>
  </r>
  <r>
    <x v="0"/>
    <x v="0"/>
    <s v="WA"/>
    <x v="1"/>
    <n v="2009"/>
    <n v="2009"/>
    <n v="17459309"/>
    <n v="1"/>
    <x v="0"/>
    <s v="I"/>
    <n v="0"/>
    <n v="0"/>
    <n v="0"/>
    <n v="20"/>
  </r>
  <r>
    <x v="0"/>
    <x v="0"/>
    <s v="WA"/>
    <x v="1"/>
    <n v="2009"/>
    <n v="2009"/>
    <n v="18625138"/>
    <n v="1"/>
    <x v="0"/>
    <s v="I"/>
    <n v="2"/>
    <n v="2"/>
    <n v="0"/>
    <n v="20"/>
  </r>
  <r>
    <x v="0"/>
    <x v="0"/>
    <s v="WA"/>
    <x v="1"/>
    <n v="2009"/>
    <n v="2009"/>
    <n v="18627184"/>
    <n v="1"/>
    <x v="0"/>
    <s v="I"/>
    <n v="30"/>
    <n v="30"/>
    <n v="0"/>
    <n v="140"/>
  </r>
  <r>
    <x v="0"/>
    <x v="0"/>
    <s v="WA"/>
    <x v="1"/>
    <n v="2009"/>
    <n v="2009"/>
    <n v="18091014"/>
    <n v="1"/>
    <x v="0"/>
    <s v="I"/>
    <n v="0"/>
    <n v="0"/>
    <n v="0"/>
    <n v="90"/>
  </r>
  <r>
    <x v="0"/>
    <x v="0"/>
    <s v="WA"/>
    <x v="1"/>
    <n v="2009"/>
    <n v="2009"/>
    <n v="18055183"/>
    <n v="1"/>
    <x v="0"/>
    <s v="I"/>
    <n v="2"/>
    <n v="2"/>
    <n v="0"/>
    <n v="60"/>
  </r>
  <r>
    <x v="0"/>
    <x v="0"/>
    <s v="WA"/>
    <x v="1"/>
    <n v="2009"/>
    <n v="2009"/>
    <n v="500028261"/>
    <n v="1"/>
    <x v="0"/>
    <s v="I"/>
    <n v="21"/>
    <n v="21"/>
    <n v="0"/>
    <n v="20"/>
  </r>
  <r>
    <x v="0"/>
    <x v="1"/>
    <s v="WA"/>
    <x v="1"/>
    <n v="2009"/>
    <n v="2009"/>
    <n v="19047743"/>
    <n v="1"/>
    <x v="1"/>
    <s v="I"/>
    <n v="0"/>
    <n v="0"/>
    <n v="0"/>
    <n v="1"/>
  </r>
  <r>
    <x v="0"/>
    <x v="1"/>
    <s v="WA"/>
    <x v="1"/>
    <n v="2009"/>
    <n v="2009"/>
    <n v="18097934"/>
    <n v="1"/>
    <x v="1"/>
    <s v="I"/>
    <n v="6"/>
    <n v="6"/>
    <n v="0"/>
    <n v="1"/>
  </r>
  <r>
    <x v="0"/>
    <x v="0"/>
    <s v="WA"/>
    <x v="1"/>
    <n v="2009"/>
    <n v="2009"/>
    <n v="18097936"/>
    <n v="1"/>
    <x v="0"/>
    <s v="I"/>
    <n v="6"/>
    <n v="6"/>
    <n v="0"/>
    <n v="1"/>
  </r>
  <r>
    <x v="0"/>
    <x v="0"/>
    <s v="WA"/>
    <x v="1"/>
    <n v="2009"/>
    <n v="2009"/>
    <n v="500090978"/>
    <n v="1"/>
    <x v="0"/>
    <s v="I"/>
    <n v="4"/>
    <n v="4"/>
    <n v="0"/>
    <n v="103"/>
  </r>
  <r>
    <x v="0"/>
    <x v="0"/>
    <s v="WA"/>
    <x v="1"/>
    <n v="2009"/>
    <n v="2009"/>
    <n v="17450161"/>
    <n v="1"/>
    <x v="0"/>
    <s v="I"/>
    <n v="0"/>
    <n v="0"/>
    <n v="0"/>
    <n v="10"/>
  </r>
  <r>
    <x v="0"/>
    <x v="0"/>
    <s v="WA"/>
    <x v="1"/>
    <n v="2009"/>
    <n v="2009"/>
    <n v="16586108"/>
    <n v="1"/>
    <x v="0"/>
    <s v="I"/>
    <n v="0"/>
    <n v="0"/>
    <n v="0"/>
    <n v="10"/>
  </r>
  <r>
    <x v="0"/>
    <x v="1"/>
    <s v="WA"/>
    <x v="1"/>
    <n v="2009"/>
    <n v="2009"/>
    <n v="17115849"/>
    <n v="1"/>
    <x v="1"/>
    <s v="I"/>
    <n v="0"/>
    <n v="0"/>
    <n v="0"/>
    <n v="11"/>
  </r>
  <r>
    <x v="1"/>
    <x v="0"/>
    <s v="WA"/>
    <x v="1"/>
    <n v="2009"/>
    <n v="2009"/>
    <n v="14881898"/>
    <n v="1"/>
    <x v="0"/>
    <s v="I"/>
    <n v="10"/>
    <n v="10"/>
    <n v="0"/>
    <n v="41"/>
  </r>
  <r>
    <x v="0"/>
    <x v="0"/>
    <s v="WA"/>
    <x v="1"/>
    <n v="2009"/>
    <n v="2009"/>
    <n v="16230792"/>
    <n v="1"/>
    <x v="0"/>
    <s v="I"/>
    <n v="18"/>
    <n v="18"/>
    <n v="0"/>
    <n v="280"/>
  </r>
  <r>
    <x v="0"/>
    <x v="0"/>
    <s v="WA"/>
    <x v="1"/>
    <n v="2009"/>
    <n v="2009"/>
    <n v="15883237"/>
    <n v="1"/>
    <x v="0"/>
    <s v="I"/>
    <n v="31"/>
    <n v="31"/>
    <n v="0"/>
    <n v="10"/>
  </r>
  <r>
    <x v="0"/>
    <x v="0"/>
    <s v="WA"/>
    <x v="1"/>
    <n v="2009"/>
    <n v="2009"/>
    <n v="446347329"/>
    <n v="1"/>
    <x v="0"/>
    <s v="I"/>
    <n v="14"/>
    <n v="14"/>
    <n v="0"/>
    <n v="231"/>
  </r>
  <r>
    <x v="0"/>
    <x v="0"/>
    <s v="WA"/>
    <x v="1"/>
    <n v="2009"/>
    <n v="2009"/>
    <n v="388972835"/>
    <n v="1"/>
    <x v="0"/>
    <s v="I"/>
    <n v="22"/>
    <n v="22"/>
    <n v="0"/>
    <n v="20"/>
  </r>
  <r>
    <x v="0"/>
    <x v="0"/>
    <s v="WA"/>
    <x v="1"/>
    <n v="2009"/>
    <n v="2009"/>
    <n v="15475583"/>
    <n v="1"/>
    <x v="0"/>
    <s v="I"/>
    <n v="7"/>
    <n v="7"/>
    <n v="0"/>
    <n v="430"/>
  </r>
  <r>
    <x v="0"/>
    <x v="0"/>
    <s v="WA"/>
    <x v="1"/>
    <n v="2009"/>
    <n v="2009"/>
    <n v="14857430"/>
    <n v="1"/>
    <x v="0"/>
    <s v="I"/>
    <n v="28"/>
    <n v="28"/>
    <n v="0"/>
    <n v="30"/>
  </r>
  <r>
    <x v="0"/>
    <x v="0"/>
    <s v="WA"/>
    <x v="1"/>
    <n v="2009"/>
    <n v="2009"/>
    <n v="14894393"/>
    <n v="1"/>
    <x v="0"/>
    <s v="I"/>
    <n v="29"/>
    <n v="29"/>
    <n v="0"/>
    <n v="120"/>
  </r>
  <r>
    <x v="0"/>
    <x v="1"/>
    <s v="WA"/>
    <x v="1"/>
    <n v="2009"/>
    <n v="2009"/>
    <n v="500086132"/>
    <n v="1"/>
    <x v="1"/>
    <s v="I"/>
    <n v="29"/>
    <n v="29"/>
    <n v="0"/>
    <n v="11"/>
  </r>
  <r>
    <x v="0"/>
    <x v="0"/>
    <s v="WA"/>
    <x v="1"/>
    <n v="2009"/>
    <n v="2009"/>
    <n v="14585968"/>
    <n v="1"/>
    <x v="0"/>
    <s v="I"/>
    <n v="12"/>
    <n v="12"/>
    <n v="0"/>
    <n v="1"/>
  </r>
  <r>
    <x v="0"/>
    <x v="1"/>
    <s v="WA"/>
    <x v="1"/>
    <n v="2009"/>
    <n v="2009"/>
    <n v="500130563"/>
    <n v="1"/>
    <x v="1"/>
    <s v="I"/>
    <n v="28"/>
    <n v="28"/>
    <n v="0"/>
    <n v="18"/>
  </r>
  <r>
    <x v="0"/>
    <x v="0"/>
    <s v="WA"/>
    <x v="1"/>
    <n v="2009"/>
    <n v="2009"/>
    <n v="18956401"/>
    <n v="1"/>
    <x v="0"/>
    <s v="I"/>
    <n v="26"/>
    <n v="26"/>
    <n v="0"/>
    <n v="10"/>
  </r>
  <r>
    <x v="0"/>
    <x v="0"/>
    <s v="WA"/>
    <x v="1"/>
    <n v="2009"/>
    <n v="2009"/>
    <n v="19864361"/>
    <n v="2"/>
    <x v="0"/>
    <s v="I"/>
    <n v="41"/>
    <n v="20.5"/>
    <n v="0"/>
    <n v="448"/>
  </r>
  <r>
    <x v="0"/>
    <x v="1"/>
    <s v="WA"/>
    <x v="1"/>
    <n v="2009"/>
    <n v="2009"/>
    <n v="500126362"/>
    <n v="1"/>
    <x v="1"/>
    <s v="I"/>
    <n v="0"/>
    <n v="0"/>
    <n v="0"/>
    <n v="54"/>
  </r>
  <r>
    <x v="0"/>
    <x v="0"/>
    <s v="WA"/>
    <x v="1"/>
    <n v="2009"/>
    <n v="2009"/>
    <n v="500196611"/>
    <n v="1"/>
    <x v="0"/>
    <s v="I"/>
    <n v="0"/>
    <n v="0"/>
    <n v="0"/>
    <n v="14"/>
  </r>
  <r>
    <x v="0"/>
    <x v="1"/>
    <s v="WA"/>
    <x v="1"/>
    <n v="2009"/>
    <n v="2009"/>
    <n v="500097352"/>
    <n v="1"/>
    <x v="1"/>
    <s v="I"/>
    <n v="28"/>
    <n v="28"/>
    <n v="0"/>
    <n v="59"/>
  </r>
  <r>
    <x v="0"/>
    <x v="0"/>
    <s v="WA"/>
    <x v="1"/>
    <n v="2009"/>
    <n v="2009"/>
    <n v="16453804"/>
    <n v="1"/>
    <x v="0"/>
    <s v="I"/>
    <n v="17"/>
    <n v="17"/>
    <n v="0"/>
    <n v="145"/>
  </r>
  <r>
    <x v="0"/>
    <x v="0"/>
    <s v="WA"/>
    <x v="1"/>
    <n v="2009"/>
    <n v="2009"/>
    <n v="19629621"/>
    <n v="1"/>
    <x v="0"/>
    <s v="I"/>
    <n v="28"/>
    <n v="28"/>
    <n v="0"/>
    <n v="8"/>
  </r>
  <r>
    <x v="0"/>
    <x v="0"/>
    <s v="WA"/>
    <x v="1"/>
    <n v="2009"/>
    <n v="2009"/>
    <n v="16465409"/>
    <n v="1"/>
    <x v="0"/>
    <s v="I"/>
    <n v="0"/>
    <n v="0"/>
    <n v="0"/>
    <n v="66"/>
  </r>
  <r>
    <x v="0"/>
    <x v="1"/>
    <s v="WA"/>
    <x v="1"/>
    <n v="2009"/>
    <n v="2009"/>
    <n v="19658800"/>
    <n v="1"/>
    <x v="1"/>
    <s v="I"/>
    <n v="0"/>
    <n v="0"/>
    <n v="0"/>
    <n v="1"/>
  </r>
  <r>
    <x v="0"/>
    <x v="0"/>
    <s v="WA"/>
    <x v="1"/>
    <n v="2009"/>
    <n v="2009"/>
    <n v="446346467"/>
    <n v="1"/>
    <x v="0"/>
    <s v="I"/>
    <n v="0"/>
    <n v="0"/>
    <n v="0"/>
    <n v="10"/>
  </r>
  <r>
    <x v="0"/>
    <x v="0"/>
    <s v="WA"/>
    <x v="1"/>
    <n v="2009"/>
    <n v="2009"/>
    <n v="18292231"/>
    <n v="1"/>
    <x v="0"/>
    <s v="I"/>
    <n v="11"/>
    <n v="11"/>
    <n v="0"/>
    <n v="1441"/>
  </r>
  <r>
    <x v="0"/>
    <x v="0"/>
    <s v="WA"/>
    <x v="1"/>
    <n v="2009"/>
    <n v="2009"/>
    <n v="19268784"/>
    <n v="1"/>
    <x v="0"/>
    <s v="I"/>
    <n v="33"/>
    <n v="33"/>
    <n v="0"/>
    <n v="310"/>
  </r>
  <r>
    <x v="0"/>
    <x v="1"/>
    <s v="WA"/>
    <x v="1"/>
    <n v="2009"/>
    <n v="2009"/>
    <n v="500256219"/>
    <n v="1"/>
    <x v="1"/>
    <s v="I"/>
    <n v="4"/>
    <n v="4"/>
    <n v="0"/>
    <n v="32"/>
  </r>
  <r>
    <x v="0"/>
    <x v="0"/>
    <s v="WA"/>
    <x v="1"/>
    <n v="2009"/>
    <n v="2009"/>
    <n v="500173900"/>
    <n v="1"/>
    <x v="0"/>
    <s v="I"/>
    <n v="14"/>
    <n v="14"/>
    <n v="0"/>
    <n v="139"/>
  </r>
  <r>
    <x v="0"/>
    <x v="0"/>
    <s v="WA"/>
    <x v="1"/>
    <n v="2009"/>
    <n v="2009"/>
    <n v="17191337"/>
    <n v="1"/>
    <x v="0"/>
    <s v="I"/>
    <n v="10"/>
    <n v="10"/>
    <n v="0"/>
    <n v="40"/>
  </r>
  <r>
    <x v="0"/>
    <x v="0"/>
    <s v="WA"/>
    <x v="1"/>
    <n v="2009"/>
    <n v="2009"/>
    <n v="19977124"/>
    <n v="1"/>
    <x v="0"/>
    <s v="I"/>
    <n v="18"/>
    <n v="18"/>
    <n v="0"/>
    <n v="460"/>
  </r>
  <r>
    <x v="0"/>
    <x v="0"/>
    <s v="WA"/>
    <x v="1"/>
    <n v="2009"/>
    <n v="2009"/>
    <n v="500148708"/>
    <n v="1"/>
    <x v="0"/>
    <s v="I"/>
    <n v="58"/>
    <n v="58"/>
    <n v="0"/>
    <n v="116"/>
  </r>
  <r>
    <x v="0"/>
    <x v="0"/>
    <s v="WA"/>
    <x v="1"/>
    <n v="2009"/>
    <n v="2009"/>
    <n v="427852903"/>
    <n v="1"/>
    <x v="0"/>
    <s v="I"/>
    <n v="0"/>
    <n v="0"/>
    <n v="0"/>
    <n v="65"/>
  </r>
  <r>
    <x v="0"/>
    <x v="1"/>
    <s v="WA"/>
    <x v="1"/>
    <n v="2009"/>
    <n v="2009"/>
    <n v="15666284"/>
    <n v="2"/>
    <x v="1"/>
    <s v="I"/>
    <n v="39"/>
    <n v="19.5"/>
    <n v="0"/>
    <n v="81"/>
  </r>
  <r>
    <x v="0"/>
    <x v="0"/>
    <s v="WA"/>
    <x v="1"/>
    <n v="2009"/>
    <n v="2009"/>
    <n v="500173900"/>
    <n v="1"/>
    <x v="0"/>
    <s v="I"/>
    <n v="16"/>
    <n v="16"/>
    <n v="0"/>
    <n v="20"/>
  </r>
  <r>
    <x v="0"/>
    <x v="1"/>
    <s v="WA"/>
    <x v="1"/>
    <n v="2009"/>
    <n v="2009"/>
    <n v="16286841"/>
    <n v="1"/>
    <x v="1"/>
    <s v="I"/>
    <n v="21"/>
    <n v="21"/>
    <n v="0"/>
    <n v="8"/>
  </r>
  <r>
    <x v="0"/>
    <x v="0"/>
    <s v="WA"/>
    <x v="1"/>
    <n v="2009"/>
    <n v="2009"/>
    <n v="500260682"/>
    <n v="1"/>
    <x v="0"/>
    <s v="I"/>
    <n v="0"/>
    <n v="0"/>
    <n v="0"/>
    <n v="17"/>
  </r>
  <r>
    <x v="0"/>
    <x v="0"/>
    <s v="WA"/>
    <x v="1"/>
    <n v="2009"/>
    <n v="2009"/>
    <n v="15109077"/>
    <n v="1"/>
    <x v="0"/>
    <s v="I"/>
    <n v="28"/>
    <n v="28"/>
    <n v="0"/>
    <n v="2030"/>
  </r>
  <r>
    <x v="0"/>
    <x v="1"/>
    <s v="WA"/>
    <x v="1"/>
    <n v="2009"/>
    <n v="2009"/>
    <n v="500100499"/>
    <n v="1"/>
    <x v="1"/>
    <s v="I"/>
    <n v="23"/>
    <n v="23"/>
    <n v="0"/>
    <n v="5"/>
  </r>
  <r>
    <x v="0"/>
    <x v="0"/>
    <s v="WA"/>
    <x v="1"/>
    <n v="2009"/>
    <n v="2009"/>
    <n v="15620422"/>
    <n v="1"/>
    <x v="0"/>
    <s v="I"/>
    <n v="4"/>
    <n v="4"/>
    <n v="0"/>
    <n v="172"/>
  </r>
  <r>
    <x v="0"/>
    <x v="0"/>
    <s v="WA"/>
    <x v="1"/>
    <n v="2009"/>
    <n v="2009"/>
    <n v="16296312"/>
    <n v="1"/>
    <x v="0"/>
    <s v="I"/>
    <n v="0"/>
    <n v="0"/>
    <n v="0"/>
    <n v="162"/>
  </r>
  <r>
    <x v="0"/>
    <x v="0"/>
    <s v="WA"/>
    <x v="1"/>
    <n v="2009"/>
    <n v="2009"/>
    <n v="14567293"/>
    <n v="2"/>
    <x v="0"/>
    <s v="I"/>
    <n v="60"/>
    <n v="30"/>
    <n v="0"/>
    <n v="130"/>
  </r>
  <r>
    <x v="0"/>
    <x v="0"/>
    <s v="WA"/>
    <x v="1"/>
    <n v="2009"/>
    <n v="2009"/>
    <n v="13992972"/>
    <n v="2"/>
    <x v="0"/>
    <s v="I"/>
    <n v="51"/>
    <n v="25.5"/>
    <n v="0"/>
    <n v="2870"/>
  </r>
  <r>
    <x v="0"/>
    <x v="0"/>
    <s v="WA"/>
    <x v="1"/>
    <n v="2009"/>
    <n v="2009"/>
    <n v="18410053"/>
    <n v="1"/>
    <x v="0"/>
    <s v="I"/>
    <n v="25"/>
    <n v="25"/>
    <n v="0"/>
    <n v="30"/>
  </r>
  <r>
    <x v="0"/>
    <x v="1"/>
    <s v="WA"/>
    <x v="1"/>
    <n v="2009"/>
    <n v="2009"/>
    <n v="14620475"/>
    <n v="1"/>
    <x v="1"/>
    <s v="I"/>
    <n v="30"/>
    <n v="30"/>
    <n v="0"/>
    <n v="24"/>
  </r>
  <r>
    <x v="0"/>
    <x v="1"/>
    <s v="WA"/>
    <x v="1"/>
    <n v="2009"/>
    <n v="2009"/>
    <n v="17656776"/>
    <n v="1"/>
    <x v="1"/>
    <s v="I"/>
    <n v="0"/>
    <n v="0"/>
    <n v="0"/>
    <n v="3"/>
  </r>
  <r>
    <x v="0"/>
    <x v="0"/>
    <s v="WA"/>
    <x v="1"/>
    <n v="2009"/>
    <n v="2009"/>
    <n v="16747941"/>
    <n v="1"/>
    <x v="0"/>
    <s v="I"/>
    <n v="15"/>
    <n v="15"/>
    <n v="0"/>
    <n v="171"/>
  </r>
  <r>
    <x v="0"/>
    <x v="1"/>
    <s v="WA"/>
    <x v="1"/>
    <n v="2009"/>
    <n v="2009"/>
    <n v="19940443"/>
    <n v="1"/>
    <x v="1"/>
    <s v="I"/>
    <n v="25"/>
    <n v="25"/>
    <n v="0"/>
    <n v="29"/>
  </r>
  <r>
    <x v="0"/>
    <x v="1"/>
    <s v="WA"/>
    <x v="1"/>
    <n v="2009"/>
    <n v="2009"/>
    <n v="19899348"/>
    <n v="1"/>
    <x v="1"/>
    <s v="I"/>
    <n v="11"/>
    <n v="11"/>
    <n v="0"/>
    <n v="1"/>
  </r>
  <r>
    <x v="0"/>
    <x v="0"/>
    <s v="WA"/>
    <x v="1"/>
    <n v="2009"/>
    <n v="2009"/>
    <n v="16598377"/>
    <n v="1"/>
    <x v="0"/>
    <s v="I"/>
    <n v="24"/>
    <n v="24"/>
    <n v="0"/>
    <n v="300"/>
  </r>
  <r>
    <x v="0"/>
    <x v="1"/>
    <s v="WA"/>
    <x v="1"/>
    <n v="2009"/>
    <n v="2009"/>
    <n v="441244821"/>
    <n v="1"/>
    <x v="1"/>
    <s v="I"/>
    <n v="0"/>
    <n v="0"/>
    <n v="0"/>
    <n v="2"/>
  </r>
  <r>
    <x v="0"/>
    <x v="0"/>
    <s v="WA"/>
    <x v="1"/>
    <n v="2009"/>
    <n v="2009"/>
    <n v="500031871"/>
    <n v="1"/>
    <x v="0"/>
    <s v="I"/>
    <n v="1"/>
    <n v="1"/>
    <n v="0"/>
    <n v="280"/>
  </r>
  <r>
    <x v="0"/>
    <x v="0"/>
    <s v="WA"/>
    <x v="1"/>
    <n v="2009"/>
    <n v="2009"/>
    <n v="19558022"/>
    <n v="1"/>
    <x v="0"/>
    <s v="I"/>
    <n v="0"/>
    <n v="0"/>
    <n v="0"/>
    <n v="100"/>
  </r>
  <r>
    <x v="0"/>
    <x v="1"/>
    <s v="WA"/>
    <x v="1"/>
    <n v="2009"/>
    <n v="2010"/>
    <n v="19574346"/>
    <n v="2"/>
    <x v="1"/>
    <s v="I"/>
    <n v="43"/>
    <n v="21.5"/>
    <n v="0"/>
    <n v="85"/>
  </r>
  <r>
    <x v="0"/>
    <x v="1"/>
    <s v="WA"/>
    <x v="1"/>
    <n v="2009"/>
    <n v="2009"/>
    <n v="500217462"/>
    <n v="1"/>
    <x v="1"/>
    <s v="I"/>
    <n v="8"/>
    <n v="8"/>
    <n v="0"/>
    <n v="42"/>
  </r>
  <r>
    <x v="0"/>
    <x v="1"/>
    <s v="WA"/>
    <x v="1"/>
    <n v="2009"/>
    <n v="2009"/>
    <n v="500256252"/>
    <n v="1"/>
    <x v="1"/>
    <s v="I"/>
    <n v="29"/>
    <n v="29"/>
    <n v="0"/>
    <n v="97"/>
  </r>
  <r>
    <x v="0"/>
    <x v="0"/>
    <s v="WA"/>
    <x v="1"/>
    <n v="2009"/>
    <n v="2009"/>
    <n v="500218481"/>
    <n v="1"/>
    <x v="0"/>
    <s v="I"/>
    <n v="0"/>
    <n v="0"/>
    <n v="0"/>
    <n v="32"/>
  </r>
  <r>
    <x v="0"/>
    <x v="0"/>
    <s v="WA"/>
    <x v="1"/>
    <n v="2009"/>
    <n v="2009"/>
    <n v="500193015"/>
    <n v="1"/>
    <x v="0"/>
    <s v="I"/>
    <n v="0"/>
    <n v="0"/>
    <n v="0"/>
    <n v="37"/>
  </r>
  <r>
    <x v="0"/>
    <x v="0"/>
    <s v="WA"/>
    <x v="1"/>
    <n v="2009"/>
    <n v="2009"/>
    <n v="18024399"/>
    <n v="1"/>
    <x v="0"/>
    <s v="I"/>
    <n v="13"/>
    <n v="13"/>
    <n v="0"/>
    <n v="10"/>
  </r>
  <r>
    <x v="0"/>
    <x v="1"/>
    <s v="WA"/>
    <x v="1"/>
    <n v="2009"/>
    <n v="2009"/>
    <n v="18024416"/>
    <n v="1"/>
    <x v="1"/>
    <s v="I"/>
    <n v="0"/>
    <n v="0"/>
    <n v="0"/>
    <n v="9"/>
  </r>
  <r>
    <x v="0"/>
    <x v="0"/>
    <s v="WA"/>
    <x v="1"/>
    <n v="2009"/>
    <n v="2009"/>
    <n v="18024418"/>
    <n v="1"/>
    <x v="0"/>
    <s v="I"/>
    <n v="0"/>
    <n v="0"/>
    <n v="0"/>
    <n v="30"/>
  </r>
  <r>
    <x v="0"/>
    <x v="0"/>
    <s v="WA"/>
    <x v="1"/>
    <n v="2009"/>
    <n v="2009"/>
    <n v="18315533"/>
    <n v="1"/>
    <x v="0"/>
    <s v="I"/>
    <n v="31"/>
    <n v="31"/>
    <n v="0"/>
    <n v="190"/>
  </r>
  <r>
    <x v="0"/>
    <x v="0"/>
    <s v="WA"/>
    <x v="1"/>
    <n v="2009"/>
    <n v="2009"/>
    <n v="18401382"/>
    <n v="1"/>
    <x v="0"/>
    <s v="I"/>
    <n v="0"/>
    <n v="0"/>
    <n v="0"/>
    <n v="22"/>
  </r>
  <r>
    <x v="0"/>
    <x v="0"/>
    <s v="WA"/>
    <x v="1"/>
    <n v="2009"/>
    <n v="2009"/>
    <n v="18555180"/>
    <n v="1"/>
    <x v="0"/>
    <s v="I"/>
    <n v="7"/>
    <n v="7"/>
    <n v="0"/>
    <n v="340"/>
  </r>
  <r>
    <x v="1"/>
    <x v="0"/>
    <s v="WA"/>
    <x v="1"/>
    <n v="2009"/>
    <n v="2009"/>
    <n v="500121434"/>
    <n v="1"/>
    <x v="0"/>
    <s v="I"/>
    <n v="30"/>
    <n v="30"/>
    <n v="0"/>
    <n v="10"/>
  </r>
  <r>
    <x v="1"/>
    <x v="0"/>
    <s v="WA"/>
    <x v="1"/>
    <n v="2009"/>
    <n v="2009"/>
    <n v="17734733"/>
    <n v="1"/>
    <x v="0"/>
    <s v="I"/>
    <n v="4"/>
    <n v="4"/>
    <n v="0"/>
    <n v="1"/>
  </r>
  <r>
    <x v="0"/>
    <x v="0"/>
    <s v="WA"/>
    <x v="1"/>
    <n v="2009"/>
    <n v="2009"/>
    <n v="17156745"/>
    <n v="1"/>
    <x v="0"/>
    <s v="I"/>
    <n v="4"/>
    <n v="4"/>
    <n v="0"/>
    <n v="423"/>
  </r>
  <r>
    <x v="0"/>
    <x v="0"/>
    <s v="WA"/>
    <x v="1"/>
    <n v="2009"/>
    <n v="2009"/>
    <n v="16995955"/>
    <n v="1"/>
    <x v="0"/>
    <s v="I"/>
    <n v="13"/>
    <n v="13"/>
    <n v="0"/>
    <n v="86"/>
  </r>
  <r>
    <x v="0"/>
    <x v="0"/>
    <s v="WA"/>
    <x v="1"/>
    <n v="2009"/>
    <n v="2009"/>
    <n v="16592950"/>
    <n v="1"/>
    <x v="0"/>
    <s v="I"/>
    <n v="23"/>
    <n v="23"/>
    <n v="0"/>
    <n v="209"/>
  </r>
  <r>
    <x v="0"/>
    <x v="1"/>
    <s v="WA"/>
    <x v="1"/>
    <n v="2009"/>
    <n v="2009"/>
    <n v="19846389"/>
    <n v="1"/>
    <x v="1"/>
    <s v="I"/>
    <n v="0"/>
    <n v="0"/>
    <n v="0"/>
    <n v="10"/>
  </r>
  <r>
    <x v="0"/>
    <x v="0"/>
    <s v="WA"/>
    <x v="1"/>
    <n v="2009"/>
    <n v="2009"/>
    <n v="500232712"/>
    <n v="1"/>
    <x v="0"/>
    <s v="I"/>
    <n v="19"/>
    <n v="19"/>
    <n v="0"/>
    <n v="70"/>
  </r>
  <r>
    <x v="1"/>
    <x v="1"/>
    <s v="WA"/>
    <x v="1"/>
    <n v="2009"/>
    <n v="2009"/>
    <n v="16608582"/>
    <n v="1"/>
    <x v="1"/>
    <s v="I"/>
    <n v="8"/>
    <n v="8"/>
    <n v="0"/>
    <n v="34"/>
  </r>
  <r>
    <x v="1"/>
    <x v="0"/>
    <s v="WA"/>
    <x v="1"/>
    <n v="2009"/>
    <n v="2009"/>
    <n v="16608584"/>
    <n v="1"/>
    <x v="0"/>
    <s v="I"/>
    <n v="8"/>
    <n v="8"/>
    <n v="0"/>
    <n v="65"/>
  </r>
  <r>
    <x v="0"/>
    <x v="1"/>
    <s v="WA"/>
    <x v="1"/>
    <n v="2009"/>
    <n v="2009"/>
    <n v="500101482"/>
    <n v="1"/>
    <x v="1"/>
    <s v="I"/>
    <n v="7"/>
    <n v="7"/>
    <n v="0"/>
    <n v="29"/>
  </r>
  <r>
    <x v="0"/>
    <x v="0"/>
    <s v="WA"/>
    <x v="1"/>
    <n v="2009"/>
    <n v="2009"/>
    <n v="500130656"/>
    <n v="1"/>
    <x v="0"/>
    <s v="I"/>
    <n v="0"/>
    <n v="0"/>
    <n v="0"/>
    <n v="8"/>
  </r>
  <r>
    <x v="0"/>
    <x v="0"/>
    <s v="WA"/>
    <x v="1"/>
    <n v="2009"/>
    <n v="2009"/>
    <n v="19120550"/>
    <n v="1"/>
    <x v="0"/>
    <s v="I"/>
    <n v="16"/>
    <n v="16"/>
    <n v="0"/>
    <n v="8806"/>
  </r>
  <r>
    <x v="0"/>
    <x v="0"/>
    <s v="WA"/>
    <x v="1"/>
    <n v="2009"/>
    <n v="2009"/>
    <n v="14402837"/>
    <n v="1"/>
    <x v="0"/>
    <s v="I"/>
    <n v="4"/>
    <n v="4"/>
    <n v="0"/>
    <n v="30"/>
  </r>
  <r>
    <x v="0"/>
    <x v="0"/>
    <s v="WA"/>
    <x v="1"/>
    <n v="2009"/>
    <n v="2009"/>
    <n v="500034549"/>
    <n v="1"/>
    <x v="0"/>
    <s v="I"/>
    <n v="0"/>
    <n v="0"/>
    <n v="0"/>
    <n v="390"/>
  </r>
  <r>
    <x v="0"/>
    <x v="1"/>
    <s v="WA"/>
    <x v="1"/>
    <n v="2009"/>
    <n v="2009"/>
    <n v="500081563"/>
    <n v="1"/>
    <x v="1"/>
    <s v="I"/>
    <n v="0"/>
    <n v="0"/>
    <n v="0"/>
    <n v="8"/>
  </r>
  <r>
    <x v="0"/>
    <x v="1"/>
    <s v="WA"/>
    <x v="1"/>
    <n v="2010"/>
    <n v="2010"/>
    <n v="402537651"/>
    <n v="1"/>
    <x v="1"/>
    <s v="I"/>
    <n v="23"/>
    <n v="23"/>
    <n v="0"/>
    <n v="41"/>
  </r>
  <r>
    <x v="0"/>
    <x v="1"/>
    <s v="WA"/>
    <x v="1"/>
    <n v="2010"/>
    <n v="2010"/>
    <n v="500123223"/>
    <n v="1"/>
    <x v="1"/>
    <s v="I"/>
    <n v="5"/>
    <n v="5"/>
    <n v="0"/>
    <n v="1"/>
  </r>
  <r>
    <x v="0"/>
    <x v="1"/>
    <s v="WA"/>
    <x v="1"/>
    <n v="2010"/>
    <n v="2010"/>
    <n v="16449031"/>
    <n v="1"/>
    <x v="1"/>
    <s v="I"/>
    <n v="31"/>
    <n v="31"/>
    <n v="0"/>
    <n v="35"/>
  </r>
  <r>
    <x v="0"/>
    <x v="0"/>
    <s v="WA"/>
    <x v="1"/>
    <n v="2010"/>
    <n v="2010"/>
    <n v="18666133"/>
    <n v="1"/>
    <x v="0"/>
    <s v="I"/>
    <n v="0"/>
    <n v="0"/>
    <n v="0"/>
    <n v="620"/>
  </r>
  <r>
    <x v="0"/>
    <x v="1"/>
    <s v="WA"/>
    <x v="1"/>
    <n v="2010"/>
    <n v="2010"/>
    <n v="19613425"/>
    <n v="1"/>
    <x v="1"/>
    <s v="I"/>
    <n v="28"/>
    <n v="28"/>
    <n v="0"/>
    <n v="1"/>
  </r>
  <r>
    <x v="0"/>
    <x v="0"/>
    <s v="WA"/>
    <x v="1"/>
    <n v="2010"/>
    <n v="2010"/>
    <n v="19581348"/>
    <n v="1"/>
    <x v="0"/>
    <s v="I"/>
    <n v="0"/>
    <n v="0"/>
    <n v="0"/>
    <n v="30"/>
  </r>
  <r>
    <x v="0"/>
    <x v="1"/>
    <s v="WA"/>
    <x v="1"/>
    <n v="2010"/>
    <n v="2010"/>
    <n v="500160565"/>
    <n v="1"/>
    <x v="1"/>
    <s v="I"/>
    <n v="0"/>
    <n v="0"/>
    <n v="0"/>
    <n v="16"/>
  </r>
  <r>
    <x v="0"/>
    <x v="1"/>
    <s v="WA"/>
    <x v="2"/>
    <n v="2010"/>
    <n v="2010"/>
    <n v="19970950"/>
    <n v="1"/>
    <x v="1"/>
    <s v="I"/>
    <n v="9"/>
    <n v="9"/>
    <n v="0"/>
    <n v="1"/>
  </r>
  <r>
    <x v="0"/>
    <x v="0"/>
    <s v="WA"/>
    <x v="1"/>
    <n v="2010"/>
    <n v="2010"/>
    <n v="18900211"/>
    <n v="1"/>
    <x v="0"/>
    <s v="I"/>
    <n v="29"/>
    <n v="29"/>
    <n v="0"/>
    <n v="480"/>
  </r>
  <r>
    <x v="0"/>
    <x v="1"/>
    <s v="WA"/>
    <x v="1"/>
    <n v="2010"/>
    <n v="2010"/>
    <n v="18853090"/>
    <n v="1"/>
    <x v="1"/>
    <s v="I"/>
    <n v="13"/>
    <n v="13"/>
    <n v="0"/>
    <n v="3"/>
  </r>
  <r>
    <x v="0"/>
    <x v="0"/>
    <s v="WA"/>
    <x v="1"/>
    <n v="2010"/>
    <n v="2010"/>
    <n v="19116458"/>
    <n v="1"/>
    <x v="0"/>
    <s v="I"/>
    <n v="27"/>
    <n v="27"/>
    <n v="0"/>
    <n v="260"/>
  </r>
  <r>
    <x v="0"/>
    <x v="0"/>
    <s v="WA"/>
    <x v="1"/>
    <n v="2010"/>
    <n v="2010"/>
    <n v="500209870"/>
    <n v="1"/>
    <x v="0"/>
    <s v="I"/>
    <n v="29"/>
    <n v="29"/>
    <n v="0"/>
    <n v="91"/>
  </r>
  <r>
    <x v="0"/>
    <x v="0"/>
    <s v="WA"/>
    <x v="2"/>
    <n v="2010"/>
    <n v="2010"/>
    <n v="19784524"/>
    <n v="1"/>
    <x v="0"/>
    <s v="I"/>
    <n v="0"/>
    <n v="0"/>
    <n v="0"/>
    <n v="180"/>
  </r>
  <r>
    <x v="1"/>
    <x v="0"/>
    <s v="WA"/>
    <x v="2"/>
    <n v="2010"/>
    <n v="2010"/>
    <n v="500051954"/>
    <n v="7"/>
    <x v="2"/>
    <s v="I"/>
    <n v="220"/>
    <n v="31.428571428571427"/>
    <n v="0"/>
    <n v="579120"/>
  </r>
  <r>
    <x v="0"/>
    <x v="0"/>
    <s v="WA"/>
    <x v="1"/>
    <n v="2010"/>
    <n v="2010"/>
    <n v="500242333"/>
    <n v="1"/>
    <x v="0"/>
    <s v="I"/>
    <n v="0"/>
    <n v="0"/>
    <n v="0"/>
    <n v="518"/>
  </r>
  <r>
    <x v="0"/>
    <x v="0"/>
    <s v="WA"/>
    <x v="2"/>
    <n v="2010"/>
    <n v="2010"/>
    <n v="17349918"/>
    <n v="1"/>
    <x v="0"/>
    <s v="I"/>
    <n v="29"/>
    <n v="29"/>
    <n v="0"/>
    <n v="40"/>
  </r>
  <r>
    <x v="0"/>
    <x v="0"/>
    <s v="WA"/>
    <x v="1"/>
    <n v="2010"/>
    <n v="2010"/>
    <n v="18506160"/>
    <n v="1"/>
    <x v="0"/>
    <s v="I"/>
    <n v="0"/>
    <n v="0"/>
    <n v="0"/>
    <n v="241"/>
  </r>
  <r>
    <x v="0"/>
    <x v="0"/>
    <s v="WA"/>
    <x v="2"/>
    <n v="2010"/>
    <n v="2010"/>
    <n v="17683088"/>
    <n v="1"/>
    <x v="0"/>
    <s v="I"/>
    <n v="0"/>
    <n v="0"/>
    <n v="0"/>
    <n v="210"/>
  </r>
  <r>
    <x v="0"/>
    <x v="1"/>
    <s v="WA"/>
    <x v="2"/>
    <n v="2010"/>
    <n v="2010"/>
    <n v="500185530"/>
    <n v="3"/>
    <x v="1"/>
    <s v="I"/>
    <n v="91"/>
    <n v="30.333333333333332"/>
    <n v="0"/>
    <n v="8"/>
  </r>
  <r>
    <x v="0"/>
    <x v="0"/>
    <s v="WA"/>
    <x v="2"/>
    <n v="2010"/>
    <n v="2010"/>
    <n v="500261021"/>
    <n v="1"/>
    <x v="0"/>
    <s v="I"/>
    <n v="30"/>
    <n v="30"/>
    <n v="0"/>
    <n v="801"/>
  </r>
  <r>
    <x v="0"/>
    <x v="0"/>
    <s v="WA"/>
    <x v="2"/>
    <n v="2010"/>
    <n v="2010"/>
    <n v="17049585"/>
    <n v="2"/>
    <x v="0"/>
    <s v="I"/>
    <n v="29"/>
    <n v="14.5"/>
    <n v="0"/>
    <n v="60"/>
  </r>
  <r>
    <x v="0"/>
    <x v="0"/>
    <s v="WA"/>
    <x v="2"/>
    <n v="2010"/>
    <n v="2010"/>
    <n v="17066405"/>
    <n v="2"/>
    <x v="0"/>
    <s v="I"/>
    <n v="58"/>
    <n v="29"/>
    <n v="0"/>
    <n v="452"/>
  </r>
  <r>
    <x v="0"/>
    <x v="0"/>
    <s v="WA"/>
    <x v="2"/>
    <n v="2010"/>
    <n v="2010"/>
    <n v="16946875"/>
    <n v="1"/>
    <x v="0"/>
    <s v="I"/>
    <n v="7"/>
    <n v="7"/>
    <n v="0"/>
    <n v="381"/>
  </r>
  <r>
    <x v="0"/>
    <x v="1"/>
    <s v="WA"/>
    <x v="2"/>
    <n v="2010"/>
    <n v="2010"/>
    <n v="500222688"/>
    <n v="4"/>
    <x v="1"/>
    <s v="I"/>
    <n v="120"/>
    <n v="30"/>
    <n v="0"/>
    <n v="50"/>
  </r>
  <r>
    <x v="0"/>
    <x v="1"/>
    <s v="WA"/>
    <x v="2"/>
    <n v="2010"/>
    <n v="2010"/>
    <n v="500051964"/>
    <n v="2"/>
    <x v="1"/>
    <s v="I"/>
    <n v="60"/>
    <n v="30"/>
    <n v="0"/>
    <n v="27"/>
  </r>
  <r>
    <x v="0"/>
    <x v="0"/>
    <s v="WA"/>
    <x v="2"/>
    <n v="2010"/>
    <n v="2010"/>
    <n v="16502075"/>
    <n v="3"/>
    <x v="0"/>
    <s v="I"/>
    <n v="95"/>
    <n v="31.666666666666668"/>
    <n v="0"/>
    <n v="330"/>
  </r>
  <r>
    <x v="0"/>
    <x v="0"/>
    <s v="WA"/>
    <x v="2"/>
    <n v="2010"/>
    <n v="2010"/>
    <n v="15425837"/>
    <n v="1"/>
    <x v="0"/>
    <s v="I"/>
    <n v="12"/>
    <n v="12"/>
    <n v="0"/>
    <n v="474"/>
  </r>
  <r>
    <x v="0"/>
    <x v="0"/>
    <s v="WA"/>
    <x v="2"/>
    <n v="2010"/>
    <n v="2010"/>
    <n v="15501290"/>
    <n v="2"/>
    <x v="0"/>
    <s v="I"/>
    <n v="59"/>
    <n v="29.5"/>
    <n v="0"/>
    <n v="90"/>
  </r>
  <r>
    <x v="0"/>
    <x v="0"/>
    <s v="WA"/>
    <x v="2"/>
    <n v="2010"/>
    <n v="2010"/>
    <n v="13992972"/>
    <n v="3"/>
    <x v="0"/>
    <s v="I"/>
    <n v="92"/>
    <n v="30.666666666666668"/>
    <n v="0"/>
    <n v="60"/>
  </r>
  <r>
    <x v="0"/>
    <x v="1"/>
    <s v="WA"/>
    <x v="2"/>
    <n v="2010"/>
    <n v="2010"/>
    <n v="500115983"/>
    <n v="1"/>
    <x v="1"/>
    <s v="I"/>
    <n v="31"/>
    <n v="31"/>
    <n v="0"/>
    <n v="10"/>
  </r>
  <r>
    <x v="1"/>
    <x v="1"/>
    <s v="WA"/>
    <x v="2"/>
    <n v="2010"/>
    <n v="2010"/>
    <n v="500119980"/>
    <n v="11"/>
    <x v="2"/>
    <s v="I"/>
    <n v="336"/>
    <n v="30.545454545454543"/>
    <n v="0"/>
    <n v="35588"/>
  </r>
  <r>
    <x v="0"/>
    <x v="0"/>
    <s v="WA"/>
    <x v="2"/>
    <n v="2010"/>
    <n v="2010"/>
    <n v="18900022"/>
    <n v="1"/>
    <x v="0"/>
    <s v="I"/>
    <n v="29"/>
    <n v="29"/>
    <n v="0"/>
    <n v="320"/>
  </r>
  <r>
    <x v="1"/>
    <x v="0"/>
    <s v="WA"/>
    <x v="2"/>
    <n v="2010"/>
    <n v="2010"/>
    <n v="500117808"/>
    <n v="12"/>
    <x v="0"/>
    <s v="I"/>
    <n v="367"/>
    <n v="30.583333333333332"/>
    <n v="0"/>
    <n v="33"/>
  </r>
  <r>
    <x v="0"/>
    <x v="0"/>
    <s v="WA"/>
    <x v="2"/>
    <n v="2010"/>
    <n v="2010"/>
    <n v="500233852"/>
    <n v="1"/>
    <x v="0"/>
    <s v="I"/>
    <n v="29"/>
    <n v="29"/>
    <n v="0"/>
    <n v="918"/>
  </r>
  <r>
    <x v="0"/>
    <x v="0"/>
    <s v="WA"/>
    <x v="2"/>
    <n v="2010"/>
    <n v="2010"/>
    <n v="19669039"/>
    <n v="1"/>
    <x v="0"/>
    <s v="I"/>
    <n v="16"/>
    <n v="16"/>
    <n v="0"/>
    <n v="353"/>
  </r>
  <r>
    <x v="0"/>
    <x v="1"/>
    <s v="WA"/>
    <x v="2"/>
    <n v="2010"/>
    <n v="2010"/>
    <n v="374198447"/>
    <n v="1"/>
    <x v="1"/>
    <s v="I"/>
    <n v="30"/>
    <n v="30"/>
    <n v="0"/>
    <n v="3"/>
  </r>
  <r>
    <x v="0"/>
    <x v="0"/>
    <s v="WA"/>
    <x v="2"/>
    <n v="2010"/>
    <n v="2010"/>
    <n v="19939343"/>
    <n v="1"/>
    <x v="0"/>
    <s v="I"/>
    <n v="18"/>
    <n v="18"/>
    <n v="0"/>
    <n v="633"/>
  </r>
  <r>
    <x v="0"/>
    <x v="0"/>
    <s v="WA"/>
    <x v="2"/>
    <n v="2010"/>
    <n v="2010"/>
    <n v="18598008"/>
    <n v="3"/>
    <x v="0"/>
    <s v="I"/>
    <n v="89"/>
    <n v="29.666666666666668"/>
    <n v="0"/>
    <n v="97"/>
  </r>
  <r>
    <x v="0"/>
    <x v="0"/>
    <s v="WA"/>
    <x v="2"/>
    <n v="2010"/>
    <n v="2010"/>
    <n v="16455123"/>
    <n v="2"/>
    <x v="0"/>
    <s v="I"/>
    <n v="52"/>
    <n v="26"/>
    <n v="0"/>
    <n v="292"/>
  </r>
  <r>
    <x v="0"/>
    <x v="1"/>
    <s v="WA"/>
    <x v="2"/>
    <n v="2010"/>
    <n v="2010"/>
    <n v="500213493"/>
    <n v="2"/>
    <x v="1"/>
    <s v="I"/>
    <n v="57"/>
    <n v="28.5"/>
    <n v="0"/>
    <n v="52"/>
  </r>
  <r>
    <x v="0"/>
    <x v="0"/>
    <s v="WA"/>
    <x v="2"/>
    <n v="2010"/>
    <n v="2010"/>
    <n v="19956392"/>
    <n v="1"/>
    <x v="0"/>
    <s v="I"/>
    <n v="0"/>
    <n v="0"/>
    <n v="0"/>
    <n v="40"/>
  </r>
  <r>
    <x v="0"/>
    <x v="0"/>
    <s v="WA"/>
    <x v="2"/>
    <n v="2010"/>
    <n v="2010"/>
    <n v="19334976"/>
    <n v="1"/>
    <x v="0"/>
    <s v="I"/>
    <n v="19"/>
    <n v="19"/>
    <n v="0"/>
    <n v="761"/>
  </r>
  <r>
    <x v="0"/>
    <x v="0"/>
    <s v="WA"/>
    <x v="2"/>
    <n v="2010"/>
    <n v="2010"/>
    <n v="18372537"/>
    <n v="4"/>
    <x v="0"/>
    <s v="I"/>
    <n v="119"/>
    <n v="29.75"/>
    <n v="0"/>
    <n v="327"/>
  </r>
  <r>
    <x v="0"/>
    <x v="0"/>
    <s v="WA"/>
    <x v="2"/>
    <n v="2010"/>
    <n v="2010"/>
    <n v="18904862"/>
    <n v="1"/>
    <x v="0"/>
    <s v="I"/>
    <n v="0"/>
    <n v="0"/>
    <n v="0"/>
    <n v="360"/>
  </r>
  <r>
    <x v="0"/>
    <x v="1"/>
    <s v="WA"/>
    <x v="2"/>
    <n v="2010"/>
    <n v="2010"/>
    <n v="446345654"/>
    <n v="1"/>
    <x v="1"/>
    <s v="I"/>
    <n v="29"/>
    <n v="29"/>
    <n v="0"/>
    <n v="5"/>
  </r>
  <r>
    <x v="0"/>
    <x v="1"/>
    <s v="WA"/>
    <x v="2"/>
    <n v="2010"/>
    <n v="2010"/>
    <n v="500251911"/>
    <n v="1"/>
    <x v="1"/>
    <s v="I"/>
    <n v="0"/>
    <n v="0"/>
    <n v="0"/>
    <n v="6"/>
  </r>
  <r>
    <x v="0"/>
    <x v="1"/>
    <s v="WA"/>
    <x v="2"/>
    <n v="2010"/>
    <n v="2010"/>
    <n v="365644816"/>
    <n v="1"/>
    <x v="1"/>
    <s v="I"/>
    <n v="32"/>
    <n v="32"/>
    <n v="0"/>
    <n v="3"/>
  </r>
  <r>
    <x v="0"/>
    <x v="1"/>
    <s v="WA"/>
    <x v="2"/>
    <n v="2010"/>
    <n v="2010"/>
    <n v="500211575"/>
    <n v="1"/>
    <x v="1"/>
    <s v="I"/>
    <n v="0"/>
    <n v="0"/>
    <n v="0"/>
    <n v="2"/>
  </r>
  <r>
    <x v="0"/>
    <x v="0"/>
    <s v="WA"/>
    <x v="2"/>
    <n v="2010"/>
    <n v="2010"/>
    <n v="18424781"/>
    <n v="1"/>
    <x v="0"/>
    <s v="I"/>
    <n v="0"/>
    <n v="0"/>
    <n v="0"/>
    <n v="360"/>
  </r>
  <r>
    <x v="0"/>
    <x v="0"/>
    <s v="WA"/>
    <x v="2"/>
    <n v="2010"/>
    <n v="2010"/>
    <n v="17766651"/>
    <n v="1"/>
    <x v="0"/>
    <s v="I"/>
    <n v="0"/>
    <n v="0"/>
    <n v="0"/>
    <n v="270"/>
  </r>
  <r>
    <x v="0"/>
    <x v="0"/>
    <s v="WA"/>
    <x v="2"/>
    <n v="2010"/>
    <n v="2010"/>
    <n v="334800030"/>
    <n v="1"/>
    <x v="0"/>
    <s v="I"/>
    <n v="0"/>
    <n v="0"/>
    <n v="0"/>
    <n v="8"/>
  </r>
  <r>
    <x v="0"/>
    <x v="0"/>
    <s v="WA"/>
    <x v="2"/>
    <n v="2010"/>
    <n v="2010"/>
    <n v="446352446"/>
    <n v="1"/>
    <x v="0"/>
    <s v="I"/>
    <n v="0"/>
    <n v="0"/>
    <n v="0"/>
    <n v="1095"/>
  </r>
  <r>
    <x v="0"/>
    <x v="0"/>
    <s v="WA"/>
    <x v="2"/>
    <n v="2010"/>
    <n v="2010"/>
    <n v="18042257"/>
    <n v="2"/>
    <x v="0"/>
    <s v="I"/>
    <n v="39"/>
    <n v="19.5"/>
    <n v="0"/>
    <n v="50"/>
  </r>
  <r>
    <x v="0"/>
    <x v="1"/>
    <s v="WA"/>
    <x v="2"/>
    <n v="2010"/>
    <n v="2010"/>
    <n v="500102758"/>
    <n v="1"/>
    <x v="1"/>
    <s v="I"/>
    <n v="29"/>
    <n v="29"/>
    <n v="0"/>
    <n v="1"/>
  </r>
  <r>
    <x v="0"/>
    <x v="0"/>
    <s v="WA"/>
    <x v="2"/>
    <n v="2010"/>
    <n v="2010"/>
    <n v="17470818"/>
    <n v="1"/>
    <x v="0"/>
    <s v="I"/>
    <n v="3"/>
    <n v="3"/>
    <n v="0"/>
    <n v="290"/>
  </r>
  <r>
    <x v="0"/>
    <x v="0"/>
    <s v="WA"/>
    <x v="2"/>
    <n v="2010"/>
    <n v="2010"/>
    <n v="15980071"/>
    <n v="1"/>
    <x v="0"/>
    <s v="I"/>
    <n v="2"/>
    <n v="2"/>
    <n v="0"/>
    <n v="276"/>
  </r>
  <r>
    <x v="0"/>
    <x v="0"/>
    <s v="WA"/>
    <x v="2"/>
    <n v="2010"/>
    <n v="2010"/>
    <n v="16298338"/>
    <n v="1"/>
    <x v="0"/>
    <s v="I"/>
    <n v="3"/>
    <n v="3"/>
    <n v="0"/>
    <n v="400"/>
  </r>
  <r>
    <x v="0"/>
    <x v="0"/>
    <s v="WA"/>
    <x v="2"/>
    <n v="2010"/>
    <n v="2010"/>
    <n v="426124861"/>
    <n v="2"/>
    <x v="0"/>
    <s v="I"/>
    <n v="58"/>
    <n v="29"/>
    <n v="0"/>
    <n v="5"/>
  </r>
  <r>
    <x v="0"/>
    <x v="0"/>
    <s v="WA"/>
    <x v="2"/>
    <n v="2010"/>
    <n v="2010"/>
    <n v="16748319"/>
    <n v="1"/>
    <x v="0"/>
    <s v="I"/>
    <n v="19"/>
    <n v="19"/>
    <n v="0"/>
    <n v="187"/>
  </r>
  <r>
    <x v="0"/>
    <x v="0"/>
    <s v="WA"/>
    <x v="2"/>
    <n v="2010"/>
    <n v="2010"/>
    <n v="14372374"/>
    <n v="1"/>
    <x v="0"/>
    <s v="I"/>
    <n v="14"/>
    <n v="14"/>
    <n v="0"/>
    <n v="130"/>
  </r>
  <r>
    <x v="0"/>
    <x v="0"/>
    <s v="WA"/>
    <x v="2"/>
    <n v="2010"/>
    <n v="2010"/>
    <n v="500019817"/>
    <n v="1"/>
    <x v="0"/>
    <s v="I"/>
    <n v="0"/>
    <n v="0"/>
    <n v="0"/>
    <n v="9"/>
  </r>
  <r>
    <x v="0"/>
    <x v="1"/>
    <s v="WA"/>
    <x v="2"/>
    <n v="2010"/>
    <n v="2010"/>
    <n v="13974953"/>
    <n v="1"/>
    <x v="1"/>
    <s v="I"/>
    <n v="0"/>
    <n v="0"/>
    <n v="0"/>
    <n v="5"/>
  </r>
  <r>
    <x v="0"/>
    <x v="0"/>
    <s v="WA"/>
    <x v="2"/>
    <n v="2010"/>
    <n v="2010"/>
    <n v="19894000"/>
    <n v="1"/>
    <x v="0"/>
    <s v="I"/>
    <n v="19"/>
    <n v="19"/>
    <n v="0"/>
    <n v="494"/>
  </r>
  <r>
    <x v="0"/>
    <x v="0"/>
    <s v="WA"/>
    <x v="2"/>
    <n v="2010"/>
    <n v="2010"/>
    <n v="17465113"/>
    <n v="1"/>
    <x v="0"/>
    <s v="I"/>
    <n v="23"/>
    <n v="23"/>
    <n v="0"/>
    <n v="1360"/>
  </r>
  <r>
    <x v="0"/>
    <x v="0"/>
    <s v="WA"/>
    <x v="2"/>
    <n v="2010"/>
    <n v="2010"/>
    <n v="19974507"/>
    <n v="1"/>
    <x v="0"/>
    <s v="I"/>
    <n v="0"/>
    <n v="0"/>
    <n v="0"/>
    <n v="10"/>
  </r>
  <r>
    <x v="0"/>
    <x v="0"/>
    <s v="WA"/>
    <x v="2"/>
    <n v="2010"/>
    <n v="2010"/>
    <n v="19710637"/>
    <n v="1"/>
    <x v="0"/>
    <s v="I"/>
    <n v="0"/>
    <n v="0"/>
    <n v="0"/>
    <n v="260"/>
  </r>
  <r>
    <x v="0"/>
    <x v="1"/>
    <s v="WA"/>
    <x v="2"/>
    <n v="2010"/>
    <n v="2010"/>
    <n v="19838636"/>
    <n v="1"/>
    <x v="1"/>
    <s v="I"/>
    <n v="0"/>
    <n v="0"/>
    <n v="0"/>
    <n v="7"/>
  </r>
  <r>
    <x v="0"/>
    <x v="1"/>
    <s v="WA"/>
    <x v="2"/>
    <n v="2010"/>
    <n v="2010"/>
    <n v="19408240"/>
    <n v="1"/>
    <x v="1"/>
    <s v="I"/>
    <n v="22"/>
    <n v="22"/>
    <n v="0"/>
    <n v="7"/>
  </r>
  <r>
    <x v="0"/>
    <x v="0"/>
    <s v="WA"/>
    <x v="2"/>
    <n v="2010"/>
    <n v="2010"/>
    <n v="19234211"/>
    <n v="1"/>
    <x v="0"/>
    <s v="I"/>
    <n v="0"/>
    <n v="0"/>
    <n v="0"/>
    <n v="30"/>
  </r>
  <r>
    <x v="0"/>
    <x v="1"/>
    <s v="WA"/>
    <x v="2"/>
    <n v="2010"/>
    <n v="2010"/>
    <n v="18900068"/>
    <n v="1"/>
    <x v="1"/>
    <s v="I"/>
    <n v="1"/>
    <n v="1"/>
    <n v="0"/>
    <n v="4"/>
  </r>
  <r>
    <x v="0"/>
    <x v="0"/>
    <s v="WA"/>
    <x v="2"/>
    <n v="2010"/>
    <n v="2010"/>
    <n v="18951861"/>
    <n v="1"/>
    <x v="0"/>
    <s v="I"/>
    <n v="0"/>
    <n v="0"/>
    <n v="0"/>
    <n v="10"/>
  </r>
  <r>
    <x v="0"/>
    <x v="0"/>
    <s v="WA"/>
    <x v="2"/>
    <n v="2010"/>
    <n v="2010"/>
    <n v="500251327"/>
    <n v="1"/>
    <x v="0"/>
    <s v="I"/>
    <n v="0"/>
    <n v="0"/>
    <n v="0"/>
    <n v="110"/>
  </r>
  <r>
    <x v="0"/>
    <x v="0"/>
    <s v="WA"/>
    <x v="2"/>
    <n v="2010"/>
    <n v="2010"/>
    <n v="18960093"/>
    <n v="1"/>
    <x v="0"/>
    <s v="I"/>
    <n v="0"/>
    <n v="0"/>
    <n v="0"/>
    <n v="120"/>
  </r>
  <r>
    <x v="0"/>
    <x v="0"/>
    <s v="WA"/>
    <x v="2"/>
    <n v="2010"/>
    <n v="2010"/>
    <n v="17997455"/>
    <n v="1"/>
    <x v="0"/>
    <s v="I"/>
    <n v="0"/>
    <n v="0"/>
    <n v="0"/>
    <n v="74"/>
  </r>
  <r>
    <x v="0"/>
    <x v="1"/>
    <s v="WA"/>
    <x v="2"/>
    <n v="2010"/>
    <n v="2010"/>
    <n v="500264742"/>
    <n v="1"/>
    <x v="1"/>
    <s v="I"/>
    <n v="1"/>
    <n v="1"/>
    <n v="0"/>
    <n v="3"/>
  </r>
  <r>
    <x v="0"/>
    <x v="0"/>
    <s v="WA"/>
    <x v="2"/>
    <n v="2010"/>
    <n v="2010"/>
    <n v="17464196"/>
    <n v="1"/>
    <x v="0"/>
    <s v="I"/>
    <n v="36"/>
    <n v="36"/>
    <n v="0"/>
    <n v="1"/>
  </r>
  <r>
    <x v="0"/>
    <x v="0"/>
    <s v="WA"/>
    <x v="2"/>
    <n v="2010"/>
    <n v="2010"/>
    <n v="17107665"/>
    <n v="2"/>
    <x v="0"/>
    <s v="I"/>
    <n v="39"/>
    <n v="19.5"/>
    <n v="0"/>
    <n v="70"/>
  </r>
  <r>
    <x v="0"/>
    <x v="0"/>
    <s v="WA"/>
    <x v="2"/>
    <n v="2010"/>
    <n v="2010"/>
    <n v="500049249"/>
    <n v="2"/>
    <x v="0"/>
    <s v="I"/>
    <n v="57"/>
    <n v="28.5"/>
    <n v="0"/>
    <n v="844"/>
  </r>
  <r>
    <x v="0"/>
    <x v="0"/>
    <s v="WA"/>
    <x v="2"/>
    <n v="2010"/>
    <n v="2010"/>
    <n v="16258084"/>
    <n v="2"/>
    <x v="0"/>
    <s v="I"/>
    <n v="58"/>
    <n v="29"/>
    <n v="0"/>
    <n v="198"/>
  </r>
  <r>
    <x v="0"/>
    <x v="0"/>
    <s v="WA"/>
    <x v="2"/>
    <n v="2010"/>
    <n v="2010"/>
    <n v="500139900"/>
    <n v="1"/>
    <x v="0"/>
    <s v="I"/>
    <n v="29"/>
    <n v="29"/>
    <n v="0"/>
    <n v="4080"/>
  </r>
  <r>
    <x v="0"/>
    <x v="1"/>
    <s v="WA"/>
    <x v="2"/>
    <n v="2010"/>
    <n v="2010"/>
    <n v="15604608"/>
    <n v="3"/>
    <x v="1"/>
    <s v="I"/>
    <n v="72"/>
    <n v="24"/>
    <n v="0"/>
    <n v="16"/>
  </r>
  <r>
    <x v="0"/>
    <x v="1"/>
    <s v="WA"/>
    <x v="2"/>
    <n v="2010"/>
    <n v="2010"/>
    <n v="16557523"/>
    <n v="1"/>
    <x v="1"/>
    <s v="I"/>
    <n v="11"/>
    <n v="11"/>
    <n v="0"/>
    <n v="19"/>
  </r>
  <r>
    <x v="0"/>
    <x v="0"/>
    <s v="WA"/>
    <x v="2"/>
    <n v="2010"/>
    <n v="2010"/>
    <n v="14068345"/>
    <n v="1"/>
    <x v="0"/>
    <s v="I"/>
    <n v="0"/>
    <n v="0"/>
    <n v="0"/>
    <n v="89"/>
  </r>
  <r>
    <x v="0"/>
    <x v="1"/>
    <s v="WA"/>
    <x v="2"/>
    <n v="2010"/>
    <n v="2010"/>
    <n v="500030663"/>
    <n v="1"/>
    <x v="1"/>
    <s v="I"/>
    <n v="0"/>
    <n v="0"/>
    <n v="0"/>
    <n v="65"/>
  </r>
  <r>
    <x v="0"/>
    <x v="0"/>
    <s v="WA"/>
    <x v="2"/>
    <n v="2010"/>
    <n v="2010"/>
    <n v="15217483"/>
    <n v="1"/>
    <x v="0"/>
    <s v="I"/>
    <n v="4"/>
    <n v="4"/>
    <n v="0"/>
    <n v="1"/>
  </r>
  <r>
    <x v="0"/>
    <x v="0"/>
    <s v="WA"/>
    <x v="2"/>
    <n v="2010"/>
    <n v="2010"/>
    <n v="500132183"/>
    <n v="1"/>
    <x v="0"/>
    <s v="I"/>
    <n v="27"/>
    <n v="27"/>
    <n v="0"/>
    <n v="89"/>
  </r>
  <r>
    <x v="0"/>
    <x v="0"/>
    <s v="WA"/>
    <x v="2"/>
    <n v="2010"/>
    <n v="2010"/>
    <n v="19669052"/>
    <n v="1"/>
    <x v="0"/>
    <s v="I"/>
    <n v="22"/>
    <n v="22"/>
    <n v="0"/>
    <n v="126"/>
  </r>
  <r>
    <x v="0"/>
    <x v="0"/>
    <s v="WA"/>
    <x v="2"/>
    <n v="2010"/>
    <n v="2010"/>
    <n v="17658421"/>
    <n v="3"/>
    <x v="0"/>
    <s v="I"/>
    <n v="93"/>
    <n v="31"/>
    <n v="0"/>
    <n v="486"/>
  </r>
  <r>
    <x v="0"/>
    <x v="0"/>
    <s v="WA"/>
    <x v="2"/>
    <n v="2010"/>
    <n v="2010"/>
    <n v="365212862"/>
    <n v="1"/>
    <x v="0"/>
    <s v="I"/>
    <n v="7"/>
    <n v="7"/>
    <n v="0"/>
    <n v="10"/>
  </r>
  <r>
    <x v="0"/>
    <x v="0"/>
    <s v="WA"/>
    <x v="2"/>
    <n v="2010"/>
    <n v="2010"/>
    <n v="500230131"/>
    <n v="1"/>
    <x v="0"/>
    <s v="I"/>
    <n v="0"/>
    <n v="0"/>
    <n v="0"/>
    <n v="31"/>
  </r>
  <r>
    <x v="0"/>
    <x v="0"/>
    <s v="WA"/>
    <x v="2"/>
    <n v="2010"/>
    <n v="2010"/>
    <n v="500213876"/>
    <n v="1"/>
    <x v="0"/>
    <s v="I"/>
    <n v="11"/>
    <n v="11"/>
    <n v="0"/>
    <n v="131"/>
  </r>
  <r>
    <x v="0"/>
    <x v="1"/>
    <s v="WA"/>
    <x v="2"/>
    <n v="2010"/>
    <n v="2010"/>
    <n v="500076135"/>
    <n v="2"/>
    <x v="1"/>
    <s v="I"/>
    <n v="58"/>
    <n v="29"/>
    <n v="0"/>
    <n v="10"/>
  </r>
  <r>
    <x v="0"/>
    <x v="0"/>
    <s v="WA"/>
    <x v="2"/>
    <n v="2010"/>
    <n v="2010"/>
    <n v="500078949"/>
    <n v="1"/>
    <x v="0"/>
    <s v="I"/>
    <n v="0"/>
    <n v="0"/>
    <n v="0"/>
    <n v="60"/>
  </r>
  <r>
    <x v="0"/>
    <x v="0"/>
    <s v="WA"/>
    <x v="2"/>
    <n v="2010"/>
    <n v="2010"/>
    <n v="18681132"/>
    <n v="1"/>
    <x v="0"/>
    <s v="I"/>
    <n v="27"/>
    <n v="27"/>
    <n v="0"/>
    <n v="370"/>
  </r>
  <r>
    <x v="0"/>
    <x v="0"/>
    <s v="WA"/>
    <x v="2"/>
    <n v="2010"/>
    <n v="2010"/>
    <n v="500100573"/>
    <n v="1"/>
    <x v="0"/>
    <s v="I"/>
    <n v="5"/>
    <n v="5"/>
    <n v="0"/>
    <n v="50"/>
  </r>
  <r>
    <x v="0"/>
    <x v="0"/>
    <s v="WA"/>
    <x v="2"/>
    <n v="2010"/>
    <n v="2010"/>
    <n v="14382469"/>
    <n v="1"/>
    <x v="0"/>
    <s v="I"/>
    <n v="7"/>
    <n v="7"/>
    <n v="0"/>
    <n v="90"/>
  </r>
  <r>
    <x v="0"/>
    <x v="0"/>
    <s v="WA"/>
    <x v="2"/>
    <n v="2010"/>
    <n v="2010"/>
    <n v="16750940"/>
    <n v="1"/>
    <x v="0"/>
    <s v="I"/>
    <n v="0"/>
    <n v="0"/>
    <n v="0"/>
    <n v="96"/>
  </r>
  <r>
    <x v="0"/>
    <x v="0"/>
    <s v="WA"/>
    <x v="2"/>
    <n v="2010"/>
    <n v="2010"/>
    <n v="18899563"/>
    <n v="1"/>
    <x v="0"/>
    <s v="I"/>
    <n v="11"/>
    <n v="11"/>
    <n v="0"/>
    <n v="188"/>
  </r>
  <r>
    <x v="0"/>
    <x v="0"/>
    <s v="WA"/>
    <x v="2"/>
    <n v="2010"/>
    <n v="2010"/>
    <n v="500191783"/>
    <n v="1"/>
    <x v="0"/>
    <s v="I"/>
    <n v="0"/>
    <n v="0"/>
    <n v="0"/>
    <n v="501"/>
  </r>
  <r>
    <x v="0"/>
    <x v="1"/>
    <s v="WA"/>
    <x v="2"/>
    <n v="2010"/>
    <n v="2010"/>
    <n v="500198604"/>
    <n v="1"/>
    <x v="1"/>
    <s v="I"/>
    <n v="0"/>
    <n v="0"/>
    <n v="0"/>
    <n v="60"/>
  </r>
  <r>
    <x v="0"/>
    <x v="0"/>
    <s v="WA"/>
    <x v="2"/>
    <n v="2010"/>
    <n v="2010"/>
    <n v="500224473"/>
    <n v="1"/>
    <x v="2"/>
    <s v="I"/>
    <n v="2"/>
    <n v="2"/>
    <n v="0"/>
    <n v="99630"/>
  </r>
  <r>
    <x v="0"/>
    <x v="0"/>
    <s v="WA"/>
    <x v="2"/>
    <n v="2010"/>
    <n v="2010"/>
    <n v="500207075"/>
    <n v="1"/>
    <x v="0"/>
    <s v="I"/>
    <n v="0"/>
    <n v="0"/>
    <n v="0"/>
    <n v="23"/>
  </r>
  <r>
    <x v="0"/>
    <x v="1"/>
    <s v="WA"/>
    <x v="2"/>
    <n v="2010"/>
    <n v="2010"/>
    <n v="438220853"/>
    <n v="1"/>
    <x v="1"/>
    <s v="I"/>
    <n v="0"/>
    <n v="0"/>
    <n v="0"/>
    <n v="6"/>
  </r>
  <r>
    <x v="1"/>
    <x v="1"/>
    <s v="WA"/>
    <x v="2"/>
    <n v="2010"/>
    <n v="2010"/>
    <n v="18973847"/>
    <n v="1"/>
    <x v="1"/>
    <s v="I"/>
    <n v="28"/>
    <n v="28"/>
    <n v="0"/>
    <n v="1"/>
  </r>
  <r>
    <x v="0"/>
    <x v="0"/>
    <s v="WA"/>
    <x v="2"/>
    <n v="2010"/>
    <n v="2010"/>
    <n v="18303123"/>
    <n v="1"/>
    <x v="0"/>
    <s v="I"/>
    <n v="0"/>
    <n v="0"/>
    <n v="0"/>
    <n v="180"/>
  </r>
  <r>
    <x v="0"/>
    <x v="0"/>
    <s v="WA"/>
    <x v="2"/>
    <n v="2010"/>
    <n v="2010"/>
    <n v="18304151"/>
    <n v="2"/>
    <x v="0"/>
    <s v="I"/>
    <n v="46"/>
    <n v="23"/>
    <n v="0"/>
    <n v="302"/>
  </r>
  <r>
    <x v="0"/>
    <x v="0"/>
    <s v="WA"/>
    <x v="2"/>
    <n v="2010"/>
    <n v="2010"/>
    <n v="19019878"/>
    <n v="2"/>
    <x v="0"/>
    <s v="I"/>
    <n v="42"/>
    <n v="21"/>
    <n v="0"/>
    <n v="260"/>
  </r>
  <r>
    <x v="0"/>
    <x v="0"/>
    <s v="WA"/>
    <x v="2"/>
    <n v="2010"/>
    <n v="2010"/>
    <n v="18924571"/>
    <n v="1"/>
    <x v="0"/>
    <s v="I"/>
    <n v="0"/>
    <n v="0"/>
    <n v="0"/>
    <n v="170"/>
  </r>
  <r>
    <x v="0"/>
    <x v="0"/>
    <s v="WA"/>
    <x v="2"/>
    <n v="2010"/>
    <n v="2010"/>
    <n v="18954989"/>
    <n v="1"/>
    <x v="0"/>
    <s v="I"/>
    <n v="1"/>
    <n v="1"/>
    <n v="0"/>
    <n v="340"/>
  </r>
  <r>
    <x v="0"/>
    <x v="1"/>
    <s v="WA"/>
    <x v="2"/>
    <n v="2010"/>
    <n v="2010"/>
    <n v="18103278"/>
    <n v="1"/>
    <x v="1"/>
    <s v="I"/>
    <n v="6"/>
    <n v="6"/>
    <n v="0"/>
    <n v="2"/>
  </r>
  <r>
    <x v="0"/>
    <x v="0"/>
    <s v="WA"/>
    <x v="2"/>
    <n v="2010"/>
    <n v="2010"/>
    <n v="18009439"/>
    <n v="3"/>
    <x v="0"/>
    <s v="I"/>
    <n v="92"/>
    <n v="30.666666666666668"/>
    <n v="0"/>
    <n v="670"/>
  </r>
  <r>
    <x v="0"/>
    <x v="1"/>
    <s v="WA"/>
    <x v="2"/>
    <n v="2010"/>
    <n v="2010"/>
    <n v="18054377"/>
    <n v="1"/>
    <x v="1"/>
    <s v="I"/>
    <n v="0"/>
    <n v="0"/>
    <n v="0"/>
    <n v="38"/>
  </r>
  <r>
    <x v="0"/>
    <x v="0"/>
    <s v="WA"/>
    <x v="2"/>
    <n v="2010"/>
    <n v="2010"/>
    <n v="17492759"/>
    <n v="1"/>
    <x v="0"/>
    <s v="I"/>
    <n v="2"/>
    <n v="2"/>
    <n v="0"/>
    <n v="40"/>
  </r>
  <r>
    <x v="0"/>
    <x v="0"/>
    <s v="WA"/>
    <x v="2"/>
    <n v="2010"/>
    <n v="2010"/>
    <n v="17775982"/>
    <n v="1"/>
    <x v="0"/>
    <s v="I"/>
    <n v="2"/>
    <n v="2"/>
    <n v="0"/>
    <n v="1"/>
  </r>
  <r>
    <x v="0"/>
    <x v="0"/>
    <s v="WA"/>
    <x v="2"/>
    <n v="2010"/>
    <n v="2010"/>
    <n v="15734427"/>
    <n v="1"/>
    <x v="0"/>
    <s v="I"/>
    <n v="21"/>
    <n v="21"/>
    <n v="0"/>
    <n v="1"/>
  </r>
  <r>
    <x v="0"/>
    <x v="1"/>
    <s v="WA"/>
    <x v="2"/>
    <n v="2010"/>
    <n v="2010"/>
    <n v="500075123"/>
    <n v="1"/>
    <x v="1"/>
    <s v="I"/>
    <n v="0"/>
    <n v="0"/>
    <n v="0"/>
    <n v="6"/>
  </r>
  <r>
    <x v="0"/>
    <x v="0"/>
    <s v="WA"/>
    <x v="2"/>
    <n v="2010"/>
    <n v="2010"/>
    <n v="17127799"/>
    <n v="2"/>
    <x v="0"/>
    <s v="I"/>
    <n v="61"/>
    <n v="30.5"/>
    <n v="0"/>
    <n v="250"/>
  </r>
  <r>
    <x v="0"/>
    <x v="0"/>
    <s v="WA"/>
    <x v="2"/>
    <n v="2010"/>
    <n v="2010"/>
    <n v="17983634"/>
    <n v="1"/>
    <x v="0"/>
    <s v="I"/>
    <n v="6"/>
    <n v="6"/>
    <n v="0"/>
    <n v="190"/>
  </r>
  <r>
    <x v="0"/>
    <x v="0"/>
    <s v="WA"/>
    <x v="2"/>
    <n v="2010"/>
    <n v="2010"/>
    <n v="18006778"/>
    <n v="1"/>
    <x v="0"/>
    <s v="I"/>
    <n v="13"/>
    <n v="13"/>
    <n v="0"/>
    <n v="10"/>
  </r>
  <r>
    <x v="0"/>
    <x v="0"/>
    <s v="WA"/>
    <x v="2"/>
    <n v="2010"/>
    <n v="2010"/>
    <n v="15667257"/>
    <n v="2"/>
    <x v="0"/>
    <s v="I"/>
    <n v="38"/>
    <n v="19"/>
    <n v="0"/>
    <n v="150"/>
  </r>
  <r>
    <x v="0"/>
    <x v="1"/>
    <s v="WA"/>
    <x v="2"/>
    <n v="2010"/>
    <n v="2010"/>
    <n v="15976561"/>
    <n v="1"/>
    <x v="1"/>
    <s v="I"/>
    <n v="3"/>
    <n v="3"/>
    <n v="0"/>
    <n v="4"/>
  </r>
  <r>
    <x v="0"/>
    <x v="0"/>
    <s v="WA"/>
    <x v="2"/>
    <n v="2010"/>
    <n v="2010"/>
    <n v="15970558"/>
    <n v="1"/>
    <x v="0"/>
    <s v="I"/>
    <n v="0"/>
    <n v="0"/>
    <n v="0"/>
    <n v="10"/>
  </r>
  <r>
    <x v="0"/>
    <x v="0"/>
    <s v="WA"/>
    <x v="2"/>
    <n v="2010"/>
    <n v="2010"/>
    <n v="15171399"/>
    <n v="3"/>
    <x v="0"/>
    <s v="I"/>
    <n v="79"/>
    <n v="26.333333333333336"/>
    <n v="0"/>
    <n v="380"/>
  </r>
  <r>
    <x v="0"/>
    <x v="0"/>
    <s v="WA"/>
    <x v="2"/>
    <n v="2010"/>
    <n v="2010"/>
    <n v="15185826"/>
    <n v="1"/>
    <x v="0"/>
    <s v="I"/>
    <n v="1"/>
    <n v="1"/>
    <n v="0"/>
    <n v="50"/>
  </r>
  <r>
    <x v="0"/>
    <x v="1"/>
    <s v="WA"/>
    <x v="2"/>
    <n v="2010"/>
    <n v="2010"/>
    <n v="500072597"/>
    <n v="1"/>
    <x v="1"/>
    <s v="I"/>
    <n v="30"/>
    <n v="30"/>
    <n v="0"/>
    <n v="1"/>
  </r>
  <r>
    <x v="0"/>
    <x v="1"/>
    <s v="WA"/>
    <x v="2"/>
    <n v="2010"/>
    <n v="2010"/>
    <n v="15124095"/>
    <n v="1"/>
    <x v="1"/>
    <s v="I"/>
    <n v="14"/>
    <n v="14"/>
    <n v="0"/>
    <n v="14"/>
  </r>
  <r>
    <x v="0"/>
    <x v="0"/>
    <s v="WA"/>
    <x v="2"/>
    <n v="2010"/>
    <n v="2010"/>
    <n v="500008706"/>
    <n v="1"/>
    <x v="0"/>
    <s v="I"/>
    <n v="0"/>
    <n v="0"/>
    <n v="0"/>
    <n v="7"/>
  </r>
  <r>
    <x v="0"/>
    <x v="1"/>
    <s v="WA"/>
    <x v="2"/>
    <n v="2010"/>
    <n v="2010"/>
    <n v="500137874"/>
    <n v="1"/>
    <x v="1"/>
    <s v="I"/>
    <n v="0"/>
    <n v="0"/>
    <n v="0"/>
    <n v="41"/>
  </r>
  <r>
    <x v="0"/>
    <x v="0"/>
    <s v="WA"/>
    <x v="2"/>
    <n v="2010"/>
    <n v="2010"/>
    <n v="14651090"/>
    <n v="1"/>
    <x v="0"/>
    <s v="I"/>
    <n v="0"/>
    <n v="0"/>
    <n v="0"/>
    <n v="10"/>
  </r>
  <r>
    <x v="0"/>
    <x v="0"/>
    <s v="WA"/>
    <x v="2"/>
    <n v="2010"/>
    <n v="2010"/>
    <n v="500038057"/>
    <n v="1"/>
    <x v="0"/>
    <s v="I"/>
    <n v="19"/>
    <n v="19"/>
    <n v="0"/>
    <n v="40"/>
  </r>
  <r>
    <x v="1"/>
    <x v="0"/>
    <s v="WA"/>
    <x v="2"/>
    <n v="2010"/>
    <n v="2010"/>
    <n v="500255699"/>
    <n v="2"/>
    <x v="0"/>
    <s v="I"/>
    <n v="50"/>
    <n v="25"/>
    <n v="0"/>
    <n v="366"/>
  </r>
  <r>
    <x v="0"/>
    <x v="0"/>
    <s v="WA"/>
    <x v="2"/>
    <n v="2010"/>
    <n v="2010"/>
    <n v="500067830"/>
    <n v="1"/>
    <x v="0"/>
    <s v="I"/>
    <n v="0"/>
    <n v="0"/>
    <n v="0"/>
    <n v="18"/>
  </r>
  <r>
    <x v="0"/>
    <x v="1"/>
    <s v="WA"/>
    <x v="2"/>
    <n v="2010"/>
    <n v="2010"/>
    <n v="19976339"/>
    <n v="1"/>
    <x v="1"/>
    <s v="I"/>
    <n v="0"/>
    <n v="0"/>
    <n v="0"/>
    <n v="2"/>
  </r>
  <r>
    <x v="0"/>
    <x v="1"/>
    <s v="WA"/>
    <x v="2"/>
    <n v="2010"/>
    <n v="2010"/>
    <n v="403401603"/>
    <n v="1"/>
    <x v="1"/>
    <s v="I"/>
    <n v="13"/>
    <n v="13"/>
    <n v="0"/>
    <n v="7"/>
  </r>
  <r>
    <x v="0"/>
    <x v="0"/>
    <s v="WA"/>
    <x v="2"/>
    <n v="2010"/>
    <n v="2010"/>
    <n v="19327636"/>
    <n v="1"/>
    <x v="0"/>
    <s v="I"/>
    <n v="6"/>
    <n v="6"/>
    <n v="0"/>
    <n v="1"/>
  </r>
  <r>
    <x v="0"/>
    <x v="0"/>
    <s v="WA"/>
    <x v="2"/>
    <n v="2010"/>
    <n v="2010"/>
    <n v="18370671"/>
    <n v="1"/>
    <x v="0"/>
    <s v="I"/>
    <n v="30"/>
    <n v="30"/>
    <n v="0"/>
    <n v="4"/>
  </r>
  <r>
    <x v="0"/>
    <x v="0"/>
    <s v="WA"/>
    <x v="2"/>
    <n v="2010"/>
    <n v="2010"/>
    <n v="19220801"/>
    <n v="2"/>
    <x v="0"/>
    <s v="I"/>
    <n v="52"/>
    <n v="26"/>
    <n v="0"/>
    <n v="1210"/>
  </r>
  <r>
    <x v="0"/>
    <x v="1"/>
    <s v="WA"/>
    <x v="2"/>
    <n v="2010"/>
    <n v="2010"/>
    <n v="19553098"/>
    <n v="1"/>
    <x v="1"/>
    <s v="I"/>
    <n v="18"/>
    <n v="18"/>
    <n v="0"/>
    <n v="1"/>
  </r>
  <r>
    <x v="0"/>
    <x v="1"/>
    <s v="WA"/>
    <x v="2"/>
    <n v="2010"/>
    <n v="2010"/>
    <n v="500016826"/>
    <n v="1"/>
    <x v="1"/>
    <s v="I"/>
    <n v="0"/>
    <n v="0"/>
    <n v="0"/>
    <n v="2"/>
  </r>
  <r>
    <x v="0"/>
    <x v="0"/>
    <s v="WA"/>
    <x v="2"/>
    <n v="2010"/>
    <n v="2010"/>
    <n v="19033594"/>
    <n v="2"/>
    <x v="0"/>
    <s v="I"/>
    <n v="39"/>
    <n v="19.5"/>
    <n v="0"/>
    <n v="820"/>
  </r>
  <r>
    <x v="1"/>
    <x v="0"/>
    <s v="WA"/>
    <x v="2"/>
    <n v="2010"/>
    <n v="2010"/>
    <n v="18273009"/>
    <n v="6"/>
    <x v="0"/>
    <s v="I"/>
    <n v="171"/>
    <n v="28.5"/>
    <n v="0"/>
    <n v="140"/>
  </r>
  <r>
    <x v="0"/>
    <x v="1"/>
    <s v="WA"/>
    <x v="2"/>
    <n v="2010"/>
    <n v="2010"/>
    <n v="500004198"/>
    <n v="1"/>
    <x v="1"/>
    <s v="I"/>
    <n v="0"/>
    <n v="0"/>
    <n v="0"/>
    <n v="20"/>
  </r>
  <r>
    <x v="0"/>
    <x v="0"/>
    <s v="WA"/>
    <x v="2"/>
    <n v="2010"/>
    <n v="2010"/>
    <n v="500001970"/>
    <n v="2"/>
    <x v="0"/>
    <s v="I"/>
    <n v="33"/>
    <n v="16.5"/>
    <n v="0"/>
    <n v="113"/>
  </r>
  <r>
    <x v="0"/>
    <x v="1"/>
    <s v="WA"/>
    <x v="2"/>
    <n v="2010"/>
    <n v="2010"/>
    <n v="18298507"/>
    <n v="1"/>
    <x v="1"/>
    <s v="I"/>
    <n v="2"/>
    <n v="2"/>
    <n v="0"/>
    <n v="4"/>
  </r>
  <r>
    <x v="0"/>
    <x v="1"/>
    <s v="WA"/>
    <x v="2"/>
    <n v="2010"/>
    <n v="2010"/>
    <n v="18335652"/>
    <n v="1"/>
    <x v="1"/>
    <s v="I"/>
    <n v="0"/>
    <n v="0"/>
    <n v="0"/>
    <n v="4"/>
  </r>
  <r>
    <x v="0"/>
    <x v="0"/>
    <s v="WA"/>
    <x v="2"/>
    <n v="2010"/>
    <n v="2010"/>
    <n v="337824018"/>
    <n v="1"/>
    <x v="0"/>
    <s v="I"/>
    <n v="0"/>
    <n v="0"/>
    <n v="0"/>
    <n v="10"/>
  </r>
  <r>
    <x v="0"/>
    <x v="0"/>
    <s v="WA"/>
    <x v="2"/>
    <n v="2010"/>
    <n v="2010"/>
    <n v="17999051"/>
    <n v="1"/>
    <x v="0"/>
    <s v="I"/>
    <n v="0"/>
    <n v="0"/>
    <n v="0"/>
    <n v="40"/>
  </r>
  <r>
    <x v="0"/>
    <x v="1"/>
    <s v="WA"/>
    <x v="2"/>
    <n v="2010"/>
    <n v="2010"/>
    <n v="500030602"/>
    <n v="1"/>
    <x v="1"/>
    <s v="I"/>
    <n v="6"/>
    <n v="6"/>
    <n v="0"/>
    <n v="9"/>
  </r>
  <r>
    <x v="0"/>
    <x v="1"/>
    <s v="WA"/>
    <x v="2"/>
    <n v="2010"/>
    <n v="2010"/>
    <n v="17451697"/>
    <n v="1"/>
    <x v="1"/>
    <s v="I"/>
    <n v="29"/>
    <n v="29"/>
    <n v="0"/>
    <n v="11"/>
  </r>
  <r>
    <x v="0"/>
    <x v="0"/>
    <s v="WA"/>
    <x v="2"/>
    <n v="2010"/>
    <n v="2010"/>
    <n v="17451699"/>
    <n v="1"/>
    <x v="0"/>
    <s v="I"/>
    <n v="29"/>
    <n v="29"/>
    <n v="0"/>
    <n v="74"/>
  </r>
  <r>
    <x v="0"/>
    <x v="0"/>
    <s v="WA"/>
    <x v="2"/>
    <n v="2010"/>
    <n v="2010"/>
    <n v="16888027"/>
    <n v="2"/>
    <x v="0"/>
    <s v="I"/>
    <n v="59"/>
    <n v="29.5"/>
    <n v="0"/>
    <n v="250"/>
  </r>
  <r>
    <x v="0"/>
    <x v="0"/>
    <s v="WA"/>
    <x v="2"/>
    <n v="2010"/>
    <n v="2010"/>
    <n v="407635212"/>
    <n v="1"/>
    <x v="0"/>
    <s v="I"/>
    <n v="24"/>
    <n v="24"/>
    <n v="0"/>
    <n v="40"/>
  </r>
  <r>
    <x v="1"/>
    <x v="0"/>
    <s v="WA"/>
    <x v="2"/>
    <n v="2010"/>
    <n v="2011"/>
    <n v="19962572"/>
    <n v="12"/>
    <x v="2"/>
    <s v="I"/>
    <n v="365"/>
    <n v="30.416666666666668"/>
    <n v="0"/>
    <n v="1237851"/>
  </r>
  <r>
    <x v="0"/>
    <x v="0"/>
    <s v="WA"/>
    <x v="2"/>
    <n v="2010"/>
    <n v="2010"/>
    <n v="15648000"/>
    <n v="1"/>
    <x v="0"/>
    <s v="I"/>
    <n v="0"/>
    <n v="0"/>
    <n v="0"/>
    <n v="300"/>
  </r>
  <r>
    <x v="0"/>
    <x v="1"/>
    <s v="WA"/>
    <x v="2"/>
    <n v="2010"/>
    <n v="2010"/>
    <n v="500133608"/>
    <n v="3"/>
    <x v="1"/>
    <s v="I"/>
    <n v="91"/>
    <n v="30.333333333333332"/>
    <n v="0"/>
    <n v="17"/>
  </r>
  <r>
    <x v="1"/>
    <x v="1"/>
    <s v="WA"/>
    <x v="2"/>
    <n v="2010"/>
    <n v="2010"/>
    <n v="500166857"/>
    <n v="1"/>
    <x v="1"/>
    <s v="I"/>
    <n v="11"/>
    <n v="11"/>
    <n v="0"/>
    <n v="2"/>
  </r>
  <r>
    <x v="0"/>
    <x v="1"/>
    <s v="WA"/>
    <x v="2"/>
    <n v="2010"/>
    <n v="2010"/>
    <n v="500250484"/>
    <n v="1"/>
    <x v="1"/>
    <s v="I"/>
    <n v="32"/>
    <n v="32"/>
    <n v="0"/>
    <n v="121"/>
  </r>
  <r>
    <x v="0"/>
    <x v="0"/>
    <s v="WA"/>
    <x v="2"/>
    <n v="2010"/>
    <n v="2010"/>
    <n v="402710501"/>
    <n v="1"/>
    <x v="0"/>
    <s v="I"/>
    <n v="0"/>
    <n v="0"/>
    <n v="0"/>
    <n v="310"/>
  </r>
  <r>
    <x v="0"/>
    <x v="0"/>
    <s v="WA"/>
    <x v="2"/>
    <n v="2010"/>
    <n v="2010"/>
    <n v="373161602"/>
    <n v="1"/>
    <x v="0"/>
    <s v="I"/>
    <n v="8"/>
    <n v="8"/>
    <n v="0"/>
    <n v="100"/>
  </r>
  <r>
    <x v="0"/>
    <x v="0"/>
    <s v="WA"/>
    <x v="2"/>
    <n v="2010"/>
    <n v="2010"/>
    <n v="15432977"/>
    <n v="4"/>
    <x v="0"/>
    <s v="I"/>
    <n v="113"/>
    <n v="28.25"/>
    <n v="0"/>
    <n v="430"/>
  </r>
  <r>
    <x v="0"/>
    <x v="1"/>
    <s v="WA"/>
    <x v="2"/>
    <n v="2010"/>
    <n v="2010"/>
    <n v="15277583"/>
    <n v="1"/>
    <x v="1"/>
    <s v="I"/>
    <n v="10"/>
    <n v="10"/>
    <n v="0"/>
    <n v="17"/>
  </r>
  <r>
    <x v="1"/>
    <x v="0"/>
    <s v="WA"/>
    <x v="2"/>
    <n v="2010"/>
    <n v="2010"/>
    <n v="15072250"/>
    <n v="1"/>
    <x v="0"/>
    <s v="I"/>
    <n v="31"/>
    <n v="31"/>
    <n v="0"/>
    <n v="20"/>
  </r>
  <r>
    <x v="0"/>
    <x v="0"/>
    <s v="WA"/>
    <x v="2"/>
    <n v="2010"/>
    <n v="2010"/>
    <n v="15441422"/>
    <n v="1"/>
    <x v="0"/>
    <s v="I"/>
    <n v="0"/>
    <n v="0"/>
    <n v="0"/>
    <n v="2"/>
  </r>
  <r>
    <x v="0"/>
    <x v="0"/>
    <s v="WA"/>
    <x v="2"/>
    <n v="2010"/>
    <n v="2010"/>
    <n v="500242427"/>
    <n v="1"/>
    <x v="0"/>
    <s v="I"/>
    <n v="35"/>
    <n v="35"/>
    <n v="0"/>
    <n v="1"/>
  </r>
  <r>
    <x v="0"/>
    <x v="0"/>
    <s v="WA"/>
    <x v="2"/>
    <n v="2010"/>
    <n v="2010"/>
    <n v="15092392"/>
    <n v="1"/>
    <x v="0"/>
    <s v="I"/>
    <n v="7"/>
    <n v="7"/>
    <n v="0"/>
    <n v="1"/>
  </r>
  <r>
    <x v="0"/>
    <x v="1"/>
    <s v="WA"/>
    <x v="2"/>
    <n v="2010"/>
    <n v="2010"/>
    <n v="14575050"/>
    <n v="1"/>
    <x v="1"/>
    <s v="I"/>
    <n v="0"/>
    <n v="0"/>
    <n v="0"/>
    <n v="2"/>
  </r>
  <r>
    <x v="0"/>
    <x v="0"/>
    <s v="WA"/>
    <x v="2"/>
    <n v="2010"/>
    <n v="2010"/>
    <n v="19884890"/>
    <n v="1"/>
    <x v="0"/>
    <s v="I"/>
    <n v="32"/>
    <n v="32"/>
    <n v="0"/>
    <n v="100"/>
  </r>
  <r>
    <x v="0"/>
    <x v="1"/>
    <s v="WA"/>
    <x v="2"/>
    <n v="2010"/>
    <n v="2010"/>
    <n v="500188915"/>
    <n v="1"/>
    <x v="1"/>
    <s v="I"/>
    <n v="2"/>
    <n v="2"/>
    <n v="0"/>
    <n v="6"/>
  </r>
  <r>
    <x v="0"/>
    <x v="0"/>
    <s v="WA"/>
    <x v="2"/>
    <n v="2010"/>
    <n v="2010"/>
    <n v="500188449"/>
    <n v="2"/>
    <x v="0"/>
    <s v="I"/>
    <n v="54"/>
    <n v="27"/>
    <n v="0"/>
    <n v="429"/>
  </r>
  <r>
    <x v="0"/>
    <x v="0"/>
    <s v="WA"/>
    <x v="2"/>
    <n v="2010"/>
    <n v="2010"/>
    <n v="14189889"/>
    <n v="1"/>
    <x v="0"/>
    <s v="I"/>
    <n v="0"/>
    <n v="0"/>
    <n v="0"/>
    <n v="159"/>
  </r>
  <r>
    <x v="1"/>
    <x v="0"/>
    <s v="WA"/>
    <x v="2"/>
    <n v="2010"/>
    <n v="2010"/>
    <n v="500087314"/>
    <n v="1"/>
    <x v="0"/>
    <s v="I"/>
    <n v="0"/>
    <n v="0"/>
    <n v="0"/>
    <n v="1350"/>
  </r>
  <r>
    <x v="0"/>
    <x v="0"/>
    <s v="WA"/>
    <x v="2"/>
    <n v="2010"/>
    <n v="2010"/>
    <n v="19135357"/>
    <n v="1"/>
    <x v="0"/>
    <s v="I"/>
    <n v="1"/>
    <n v="1"/>
    <n v="0"/>
    <n v="30"/>
  </r>
  <r>
    <x v="1"/>
    <x v="1"/>
    <s v="WA"/>
    <x v="2"/>
    <n v="2010"/>
    <n v="2010"/>
    <n v="19371344"/>
    <n v="1"/>
    <x v="1"/>
    <s v="I"/>
    <n v="0"/>
    <n v="0"/>
    <n v="0"/>
    <n v="46"/>
  </r>
  <r>
    <x v="0"/>
    <x v="1"/>
    <s v="WA"/>
    <x v="2"/>
    <n v="2010"/>
    <n v="2010"/>
    <n v="15594985"/>
    <n v="1"/>
    <x v="1"/>
    <s v="I"/>
    <n v="32"/>
    <n v="32"/>
    <n v="0"/>
    <n v="16"/>
  </r>
  <r>
    <x v="0"/>
    <x v="0"/>
    <s v="WA"/>
    <x v="2"/>
    <n v="2010"/>
    <n v="2010"/>
    <n v="17843392"/>
    <n v="1"/>
    <x v="0"/>
    <s v="I"/>
    <n v="1"/>
    <n v="1"/>
    <n v="0"/>
    <n v="203"/>
  </r>
  <r>
    <x v="0"/>
    <x v="0"/>
    <s v="WA"/>
    <x v="2"/>
    <n v="2010"/>
    <n v="2010"/>
    <n v="382147229"/>
    <n v="1"/>
    <x v="0"/>
    <s v="I"/>
    <n v="7"/>
    <n v="7"/>
    <n v="0"/>
    <n v="70"/>
  </r>
  <r>
    <x v="0"/>
    <x v="0"/>
    <s v="WA"/>
    <x v="2"/>
    <n v="2010"/>
    <n v="2010"/>
    <n v="18643199"/>
    <n v="1"/>
    <x v="0"/>
    <s v="I"/>
    <n v="0"/>
    <n v="0"/>
    <n v="0"/>
    <n v="19"/>
  </r>
  <r>
    <x v="0"/>
    <x v="0"/>
    <s v="WA"/>
    <x v="2"/>
    <n v="2010"/>
    <n v="2010"/>
    <n v="18881861"/>
    <n v="1"/>
    <x v="0"/>
    <s v="I"/>
    <n v="5"/>
    <n v="5"/>
    <n v="0"/>
    <n v="170"/>
  </r>
  <r>
    <x v="0"/>
    <x v="0"/>
    <s v="WA"/>
    <x v="2"/>
    <n v="2010"/>
    <n v="2010"/>
    <n v="500074824"/>
    <n v="3"/>
    <x v="0"/>
    <s v="I"/>
    <n v="74"/>
    <n v="24.666666666666664"/>
    <n v="0"/>
    <n v="1110"/>
  </r>
  <r>
    <x v="0"/>
    <x v="1"/>
    <s v="WA"/>
    <x v="2"/>
    <n v="2010"/>
    <n v="2010"/>
    <n v="374198441"/>
    <n v="1"/>
    <x v="1"/>
    <s v="I"/>
    <n v="0"/>
    <n v="0"/>
    <n v="0"/>
    <n v="2"/>
  </r>
  <r>
    <x v="0"/>
    <x v="0"/>
    <s v="WA"/>
    <x v="2"/>
    <n v="2010"/>
    <n v="2010"/>
    <n v="19265101"/>
    <n v="1"/>
    <x v="0"/>
    <s v="I"/>
    <n v="0"/>
    <n v="0"/>
    <n v="0"/>
    <n v="20"/>
  </r>
  <r>
    <x v="0"/>
    <x v="0"/>
    <s v="WA"/>
    <x v="2"/>
    <n v="2010"/>
    <n v="2010"/>
    <n v="500020649"/>
    <n v="1"/>
    <x v="0"/>
    <s v="I"/>
    <n v="7"/>
    <n v="7"/>
    <n v="0"/>
    <n v="50"/>
  </r>
  <r>
    <x v="0"/>
    <x v="0"/>
    <s v="WA"/>
    <x v="2"/>
    <n v="2010"/>
    <n v="2010"/>
    <n v="19002356"/>
    <n v="1"/>
    <x v="0"/>
    <s v="I"/>
    <n v="0"/>
    <n v="0"/>
    <n v="0"/>
    <n v="30"/>
  </r>
  <r>
    <x v="0"/>
    <x v="0"/>
    <s v="WA"/>
    <x v="2"/>
    <n v="2010"/>
    <n v="2010"/>
    <n v="19392933"/>
    <n v="1"/>
    <x v="0"/>
    <s v="I"/>
    <n v="0"/>
    <n v="0"/>
    <n v="0"/>
    <n v="20"/>
  </r>
  <r>
    <x v="0"/>
    <x v="1"/>
    <s v="WA"/>
    <x v="2"/>
    <n v="2010"/>
    <n v="2010"/>
    <n v="19398438"/>
    <n v="1"/>
    <x v="1"/>
    <s v="I"/>
    <n v="0"/>
    <n v="0"/>
    <n v="0"/>
    <n v="1"/>
  </r>
  <r>
    <x v="0"/>
    <x v="0"/>
    <s v="WA"/>
    <x v="2"/>
    <n v="2010"/>
    <n v="2010"/>
    <n v="500033212"/>
    <n v="1"/>
    <x v="0"/>
    <s v="I"/>
    <n v="0"/>
    <n v="0"/>
    <n v="0"/>
    <n v="50"/>
  </r>
  <r>
    <x v="0"/>
    <x v="0"/>
    <s v="WA"/>
    <x v="2"/>
    <n v="2010"/>
    <n v="2010"/>
    <n v="500033227"/>
    <n v="1"/>
    <x v="0"/>
    <s v="I"/>
    <n v="0"/>
    <n v="0"/>
    <n v="0"/>
    <n v="29"/>
  </r>
  <r>
    <x v="0"/>
    <x v="0"/>
    <s v="WA"/>
    <x v="2"/>
    <n v="2010"/>
    <n v="2010"/>
    <n v="17981295"/>
    <n v="1"/>
    <x v="0"/>
    <s v="I"/>
    <n v="2"/>
    <n v="2"/>
    <n v="0"/>
    <n v="70"/>
  </r>
  <r>
    <x v="0"/>
    <x v="1"/>
    <s v="WA"/>
    <x v="2"/>
    <n v="2010"/>
    <n v="2010"/>
    <n v="18555298"/>
    <n v="1"/>
    <x v="1"/>
    <s v="I"/>
    <n v="0"/>
    <n v="0"/>
    <n v="0"/>
    <n v="2"/>
  </r>
  <r>
    <x v="0"/>
    <x v="1"/>
    <s v="WA"/>
    <x v="2"/>
    <n v="2010"/>
    <n v="2010"/>
    <n v="500004296"/>
    <n v="1"/>
    <x v="1"/>
    <s v="I"/>
    <n v="0"/>
    <n v="0"/>
    <n v="0"/>
    <n v="2"/>
  </r>
  <r>
    <x v="0"/>
    <x v="1"/>
    <s v="WA"/>
    <x v="2"/>
    <n v="2010"/>
    <n v="2010"/>
    <n v="18309057"/>
    <n v="1"/>
    <x v="1"/>
    <s v="I"/>
    <n v="0"/>
    <n v="0"/>
    <n v="0"/>
    <n v="3"/>
  </r>
  <r>
    <x v="0"/>
    <x v="0"/>
    <s v="WA"/>
    <x v="2"/>
    <n v="2010"/>
    <n v="2010"/>
    <n v="17921846"/>
    <n v="1"/>
    <x v="0"/>
    <s v="I"/>
    <n v="0"/>
    <n v="0"/>
    <n v="0"/>
    <n v="110"/>
  </r>
  <r>
    <x v="0"/>
    <x v="1"/>
    <s v="WA"/>
    <x v="2"/>
    <n v="2010"/>
    <n v="2010"/>
    <n v="500061589"/>
    <n v="1"/>
    <x v="1"/>
    <s v="I"/>
    <n v="0"/>
    <n v="0"/>
    <n v="0"/>
    <n v="1"/>
  </r>
  <r>
    <x v="0"/>
    <x v="0"/>
    <s v="WA"/>
    <x v="2"/>
    <n v="2010"/>
    <n v="2010"/>
    <n v="18324896"/>
    <n v="1"/>
    <x v="0"/>
    <s v="I"/>
    <n v="0"/>
    <n v="0"/>
    <n v="0"/>
    <n v="20"/>
  </r>
  <r>
    <x v="0"/>
    <x v="0"/>
    <s v="WA"/>
    <x v="2"/>
    <n v="2010"/>
    <n v="2010"/>
    <n v="17825371"/>
    <n v="1"/>
    <x v="0"/>
    <s v="I"/>
    <n v="0"/>
    <n v="0"/>
    <n v="0"/>
    <n v="16"/>
  </r>
  <r>
    <x v="0"/>
    <x v="0"/>
    <s v="WA"/>
    <x v="2"/>
    <n v="2010"/>
    <n v="2010"/>
    <n v="17718788"/>
    <n v="1"/>
    <x v="0"/>
    <s v="I"/>
    <n v="0"/>
    <n v="0"/>
    <n v="0"/>
    <n v="140"/>
  </r>
  <r>
    <x v="0"/>
    <x v="0"/>
    <s v="WA"/>
    <x v="2"/>
    <n v="2010"/>
    <n v="2010"/>
    <n v="16125380"/>
    <n v="1"/>
    <x v="0"/>
    <s v="I"/>
    <n v="0"/>
    <n v="0"/>
    <n v="0"/>
    <n v="50"/>
  </r>
  <r>
    <x v="0"/>
    <x v="0"/>
    <s v="WA"/>
    <x v="2"/>
    <n v="2010"/>
    <n v="2010"/>
    <n v="17761037"/>
    <n v="1"/>
    <x v="0"/>
    <s v="I"/>
    <n v="0"/>
    <n v="0"/>
    <n v="0"/>
    <n v="20"/>
  </r>
  <r>
    <x v="0"/>
    <x v="1"/>
    <s v="WA"/>
    <x v="2"/>
    <n v="2010"/>
    <n v="2010"/>
    <n v="17455495"/>
    <n v="5"/>
    <x v="1"/>
    <s v="I"/>
    <n v="152"/>
    <n v="30.4"/>
    <n v="0"/>
    <n v="35"/>
  </r>
  <r>
    <x v="0"/>
    <x v="0"/>
    <s v="WA"/>
    <x v="2"/>
    <n v="2010"/>
    <n v="2010"/>
    <n v="500022409"/>
    <n v="3"/>
    <x v="0"/>
    <s v="I"/>
    <n v="67"/>
    <n v="22.333333333333332"/>
    <n v="0"/>
    <n v="513"/>
  </r>
  <r>
    <x v="0"/>
    <x v="0"/>
    <s v="WA"/>
    <x v="2"/>
    <n v="2010"/>
    <n v="2010"/>
    <n v="18907323"/>
    <n v="1"/>
    <x v="0"/>
    <s v="I"/>
    <n v="7"/>
    <n v="7"/>
    <n v="0"/>
    <n v="166"/>
  </r>
  <r>
    <x v="0"/>
    <x v="0"/>
    <s v="WA"/>
    <x v="2"/>
    <n v="2010"/>
    <n v="2010"/>
    <n v="17117770"/>
    <n v="5"/>
    <x v="0"/>
    <s v="I"/>
    <n v="159"/>
    <n v="31.8"/>
    <n v="0"/>
    <n v="670"/>
  </r>
  <r>
    <x v="0"/>
    <x v="0"/>
    <s v="WA"/>
    <x v="2"/>
    <n v="2010"/>
    <n v="2010"/>
    <n v="500249207"/>
    <n v="1"/>
    <x v="0"/>
    <s v="I"/>
    <n v="12"/>
    <n v="12"/>
    <n v="0"/>
    <n v="110"/>
  </r>
  <r>
    <x v="0"/>
    <x v="0"/>
    <s v="WA"/>
    <x v="2"/>
    <n v="2010"/>
    <n v="2010"/>
    <n v="500226495"/>
    <n v="1"/>
    <x v="0"/>
    <s v="I"/>
    <n v="29"/>
    <n v="29"/>
    <n v="0"/>
    <n v="26"/>
  </r>
  <r>
    <x v="0"/>
    <x v="1"/>
    <s v="WA"/>
    <x v="2"/>
    <n v="2010"/>
    <n v="2010"/>
    <n v="16921127"/>
    <n v="1"/>
    <x v="1"/>
    <s v="I"/>
    <n v="0"/>
    <n v="0"/>
    <n v="0"/>
    <n v="1"/>
  </r>
  <r>
    <x v="0"/>
    <x v="0"/>
    <s v="WA"/>
    <x v="2"/>
    <n v="2010"/>
    <n v="2010"/>
    <n v="14766933"/>
    <n v="1"/>
    <x v="0"/>
    <s v="I"/>
    <n v="7"/>
    <n v="7"/>
    <n v="0"/>
    <n v="70"/>
  </r>
  <r>
    <x v="0"/>
    <x v="0"/>
    <s v="WA"/>
    <x v="2"/>
    <n v="2010"/>
    <n v="2010"/>
    <n v="13989839"/>
    <n v="2"/>
    <x v="0"/>
    <s v="I"/>
    <n v="44"/>
    <n v="22"/>
    <n v="0"/>
    <n v="200"/>
  </r>
  <r>
    <x v="0"/>
    <x v="0"/>
    <s v="WA"/>
    <x v="2"/>
    <n v="2010"/>
    <n v="2010"/>
    <n v="15677245"/>
    <n v="1"/>
    <x v="0"/>
    <s v="I"/>
    <n v="13"/>
    <n v="13"/>
    <n v="0"/>
    <n v="11"/>
  </r>
  <r>
    <x v="0"/>
    <x v="1"/>
    <s v="WA"/>
    <x v="2"/>
    <n v="2010"/>
    <n v="2010"/>
    <n v="14324709"/>
    <n v="1"/>
    <x v="1"/>
    <s v="I"/>
    <n v="6"/>
    <n v="6"/>
    <n v="0"/>
    <n v="8"/>
  </r>
  <r>
    <x v="0"/>
    <x v="0"/>
    <s v="WA"/>
    <x v="2"/>
    <n v="2010"/>
    <n v="2010"/>
    <n v="15811144"/>
    <n v="1"/>
    <x v="0"/>
    <s v="I"/>
    <n v="19"/>
    <n v="19"/>
    <n v="0"/>
    <n v="670"/>
  </r>
  <r>
    <x v="0"/>
    <x v="0"/>
    <s v="WA"/>
    <x v="2"/>
    <n v="2010"/>
    <n v="2010"/>
    <n v="14610347"/>
    <n v="1"/>
    <x v="0"/>
    <s v="I"/>
    <n v="49"/>
    <n v="49"/>
    <n v="0"/>
    <n v="1970"/>
  </r>
  <r>
    <x v="0"/>
    <x v="0"/>
    <s v="WA"/>
    <x v="2"/>
    <n v="2010"/>
    <n v="2010"/>
    <n v="500224534"/>
    <n v="1"/>
    <x v="0"/>
    <s v="I"/>
    <n v="0"/>
    <n v="0"/>
    <n v="0"/>
    <n v="3"/>
  </r>
  <r>
    <x v="0"/>
    <x v="0"/>
    <s v="WA"/>
    <x v="2"/>
    <n v="2010"/>
    <n v="2010"/>
    <n v="500037499"/>
    <n v="2"/>
    <x v="0"/>
    <s v="I"/>
    <n v="61"/>
    <n v="30.5"/>
    <n v="0"/>
    <n v="172"/>
  </r>
  <r>
    <x v="0"/>
    <x v="0"/>
    <s v="WA"/>
    <x v="2"/>
    <n v="2010"/>
    <n v="2010"/>
    <n v="19931138"/>
    <n v="1"/>
    <x v="0"/>
    <s v="I"/>
    <n v="0"/>
    <n v="0"/>
    <n v="0"/>
    <n v="159"/>
  </r>
  <r>
    <x v="0"/>
    <x v="0"/>
    <s v="WA"/>
    <x v="2"/>
    <n v="2010"/>
    <n v="2010"/>
    <n v="500067453"/>
    <n v="1"/>
    <x v="0"/>
    <s v="I"/>
    <n v="0"/>
    <n v="0"/>
    <n v="0"/>
    <n v="16"/>
  </r>
  <r>
    <x v="0"/>
    <x v="0"/>
    <s v="WA"/>
    <x v="2"/>
    <n v="2010"/>
    <n v="2010"/>
    <n v="19325635"/>
    <n v="1"/>
    <x v="0"/>
    <s v="I"/>
    <n v="0"/>
    <n v="0"/>
    <n v="0"/>
    <n v="7"/>
  </r>
  <r>
    <x v="0"/>
    <x v="0"/>
    <s v="WA"/>
    <x v="2"/>
    <n v="2010"/>
    <n v="2010"/>
    <n v="19212907"/>
    <n v="1"/>
    <x v="0"/>
    <s v="I"/>
    <n v="5"/>
    <n v="5"/>
    <n v="0"/>
    <n v="53"/>
  </r>
  <r>
    <x v="0"/>
    <x v="0"/>
    <s v="WA"/>
    <x v="2"/>
    <n v="2010"/>
    <n v="2010"/>
    <n v="500142619"/>
    <n v="1"/>
    <x v="0"/>
    <s v="I"/>
    <n v="0"/>
    <n v="0"/>
    <n v="0"/>
    <n v="6"/>
  </r>
  <r>
    <x v="0"/>
    <x v="1"/>
    <s v="WA"/>
    <x v="2"/>
    <n v="2010"/>
    <n v="2010"/>
    <n v="500254491"/>
    <n v="1"/>
    <x v="1"/>
    <s v="I"/>
    <n v="0"/>
    <n v="0"/>
    <n v="0"/>
    <n v="2"/>
  </r>
  <r>
    <x v="0"/>
    <x v="1"/>
    <s v="WA"/>
    <x v="2"/>
    <n v="2010"/>
    <n v="2010"/>
    <n v="500130523"/>
    <n v="4"/>
    <x v="1"/>
    <s v="I"/>
    <n v="125"/>
    <n v="31.25"/>
    <n v="0"/>
    <n v="20"/>
  </r>
  <r>
    <x v="0"/>
    <x v="0"/>
    <s v="WA"/>
    <x v="2"/>
    <n v="2010"/>
    <n v="2010"/>
    <n v="19014486"/>
    <n v="1"/>
    <x v="0"/>
    <s v="I"/>
    <n v="2"/>
    <n v="2"/>
    <n v="0"/>
    <n v="10"/>
  </r>
  <r>
    <x v="0"/>
    <x v="1"/>
    <s v="WA"/>
    <x v="2"/>
    <n v="2010"/>
    <n v="2010"/>
    <n v="404438406"/>
    <n v="1"/>
    <x v="1"/>
    <s v="I"/>
    <n v="28"/>
    <n v="28"/>
    <n v="0"/>
    <n v="12"/>
  </r>
  <r>
    <x v="0"/>
    <x v="0"/>
    <s v="WA"/>
    <x v="2"/>
    <n v="2010"/>
    <n v="2010"/>
    <n v="500075672"/>
    <n v="1"/>
    <x v="0"/>
    <s v="I"/>
    <n v="8"/>
    <n v="8"/>
    <n v="0"/>
    <n v="1"/>
  </r>
  <r>
    <x v="0"/>
    <x v="1"/>
    <s v="WA"/>
    <x v="2"/>
    <n v="2010"/>
    <n v="2010"/>
    <n v="430272034"/>
    <n v="1"/>
    <x v="1"/>
    <s v="I"/>
    <n v="4"/>
    <n v="4"/>
    <n v="0"/>
    <n v="3"/>
  </r>
  <r>
    <x v="0"/>
    <x v="1"/>
    <s v="WA"/>
    <x v="2"/>
    <n v="2010"/>
    <n v="2010"/>
    <n v="18570990"/>
    <n v="1"/>
    <x v="1"/>
    <s v="I"/>
    <n v="0"/>
    <n v="0"/>
    <n v="0"/>
    <n v="4"/>
  </r>
  <r>
    <x v="0"/>
    <x v="1"/>
    <s v="WA"/>
    <x v="2"/>
    <n v="2010"/>
    <n v="2010"/>
    <n v="500079266"/>
    <n v="3"/>
    <x v="1"/>
    <s v="I"/>
    <n v="94"/>
    <n v="31.333333333333332"/>
    <n v="0"/>
    <n v="47"/>
  </r>
  <r>
    <x v="0"/>
    <x v="0"/>
    <s v="WA"/>
    <x v="2"/>
    <n v="2010"/>
    <n v="2010"/>
    <n v="500213803"/>
    <n v="1"/>
    <x v="0"/>
    <s v="I"/>
    <n v="0"/>
    <n v="0"/>
    <n v="0"/>
    <n v="78"/>
  </r>
  <r>
    <x v="0"/>
    <x v="1"/>
    <s v="WA"/>
    <x v="2"/>
    <n v="2010"/>
    <n v="2010"/>
    <n v="413424021"/>
    <n v="4"/>
    <x v="1"/>
    <s v="I"/>
    <n v="121"/>
    <n v="30.25"/>
    <n v="0"/>
    <n v="11"/>
  </r>
  <r>
    <x v="0"/>
    <x v="0"/>
    <s v="WA"/>
    <x v="2"/>
    <n v="2010"/>
    <n v="2010"/>
    <n v="16806865"/>
    <n v="1"/>
    <x v="0"/>
    <s v="I"/>
    <n v="28"/>
    <n v="28"/>
    <n v="0"/>
    <n v="1"/>
  </r>
  <r>
    <x v="0"/>
    <x v="0"/>
    <s v="WA"/>
    <x v="2"/>
    <n v="2010"/>
    <n v="2010"/>
    <n v="17913173"/>
    <n v="1"/>
    <x v="0"/>
    <s v="I"/>
    <n v="19"/>
    <n v="19"/>
    <n v="0"/>
    <n v="480"/>
  </r>
  <r>
    <x v="0"/>
    <x v="0"/>
    <s v="WA"/>
    <x v="2"/>
    <n v="2010"/>
    <n v="2010"/>
    <n v="500118300"/>
    <n v="1"/>
    <x v="0"/>
    <s v="I"/>
    <n v="0"/>
    <n v="0"/>
    <n v="0"/>
    <n v="132"/>
  </r>
  <r>
    <x v="0"/>
    <x v="0"/>
    <s v="WA"/>
    <x v="2"/>
    <n v="2010"/>
    <n v="2010"/>
    <n v="18327780"/>
    <n v="3"/>
    <x v="0"/>
    <s v="I"/>
    <n v="82"/>
    <n v="27.333333333333336"/>
    <n v="0"/>
    <n v="210"/>
  </r>
  <r>
    <x v="0"/>
    <x v="0"/>
    <s v="WA"/>
    <x v="2"/>
    <n v="2010"/>
    <n v="2010"/>
    <n v="18506454"/>
    <n v="1"/>
    <x v="0"/>
    <s v="I"/>
    <n v="5"/>
    <n v="5"/>
    <n v="0"/>
    <n v="20"/>
  </r>
  <r>
    <x v="0"/>
    <x v="0"/>
    <s v="WA"/>
    <x v="2"/>
    <n v="2010"/>
    <n v="2010"/>
    <n v="17978103"/>
    <n v="1"/>
    <x v="0"/>
    <s v="I"/>
    <n v="32"/>
    <n v="32"/>
    <n v="0"/>
    <n v="54"/>
  </r>
  <r>
    <x v="0"/>
    <x v="1"/>
    <s v="WA"/>
    <x v="2"/>
    <n v="2010"/>
    <n v="2010"/>
    <n v="500224306"/>
    <n v="1"/>
    <x v="1"/>
    <s v="I"/>
    <n v="7"/>
    <n v="7"/>
    <n v="0"/>
    <n v="1"/>
  </r>
  <r>
    <x v="0"/>
    <x v="1"/>
    <s v="WA"/>
    <x v="2"/>
    <n v="2010"/>
    <n v="2010"/>
    <n v="15594985"/>
    <n v="1"/>
    <x v="1"/>
    <s v="I"/>
    <n v="1"/>
    <n v="1"/>
    <n v="0"/>
    <n v="5"/>
  </r>
  <r>
    <x v="0"/>
    <x v="1"/>
    <s v="WA"/>
    <x v="2"/>
    <n v="2010"/>
    <n v="2010"/>
    <n v="500092482"/>
    <n v="5"/>
    <x v="1"/>
    <s v="I"/>
    <n v="138"/>
    <n v="27.6"/>
    <n v="0"/>
    <n v="45"/>
  </r>
  <r>
    <x v="0"/>
    <x v="0"/>
    <s v="WA"/>
    <x v="2"/>
    <n v="2010"/>
    <n v="2010"/>
    <n v="500232728"/>
    <n v="1"/>
    <x v="0"/>
    <s v="I"/>
    <n v="0"/>
    <n v="0"/>
    <n v="0"/>
    <n v="57"/>
  </r>
  <r>
    <x v="0"/>
    <x v="0"/>
    <s v="WA"/>
    <x v="2"/>
    <n v="2010"/>
    <n v="2010"/>
    <n v="500022084"/>
    <n v="3"/>
    <x v="0"/>
    <s v="I"/>
    <n v="94"/>
    <n v="31.333333333333332"/>
    <n v="0"/>
    <n v="646"/>
  </r>
  <r>
    <x v="0"/>
    <x v="1"/>
    <s v="WA"/>
    <x v="2"/>
    <n v="2010"/>
    <n v="2010"/>
    <n v="17060798"/>
    <n v="1"/>
    <x v="1"/>
    <s v="I"/>
    <n v="33"/>
    <n v="33"/>
    <n v="0"/>
    <n v="1"/>
  </r>
  <r>
    <x v="0"/>
    <x v="0"/>
    <s v="WA"/>
    <x v="2"/>
    <n v="2010"/>
    <n v="2010"/>
    <n v="16308406"/>
    <n v="2"/>
    <x v="0"/>
    <s v="I"/>
    <n v="44"/>
    <n v="22"/>
    <n v="0"/>
    <n v="80"/>
  </r>
  <r>
    <x v="0"/>
    <x v="1"/>
    <s v="WA"/>
    <x v="2"/>
    <n v="2010"/>
    <n v="2010"/>
    <n v="16555932"/>
    <n v="1"/>
    <x v="1"/>
    <s v="I"/>
    <n v="34"/>
    <n v="34"/>
    <n v="0"/>
    <n v="1"/>
  </r>
  <r>
    <x v="0"/>
    <x v="0"/>
    <s v="WA"/>
    <x v="2"/>
    <n v="2010"/>
    <n v="2010"/>
    <n v="18289548"/>
    <n v="1"/>
    <x v="0"/>
    <s v="I"/>
    <n v="11"/>
    <n v="11"/>
    <n v="0"/>
    <n v="300"/>
  </r>
  <r>
    <x v="0"/>
    <x v="0"/>
    <s v="WA"/>
    <x v="2"/>
    <n v="2010"/>
    <n v="2010"/>
    <n v="500218724"/>
    <n v="1"/>
    <x v="0"/>
    <s v="I"/>
    <n v="0"/>
    <n v="0"/>
    <n v="0"/>
    <n v="284"/>
  </r>
  <r>
    <x v="0"/>
    <x v="0"/>
    <s v="WA"/>
    <x v="2"/>
    <n v="2010"/>
    <n v="2010"/>
    <n v="15471215"/>
    <n v="3"/>
    <x v="0"/>
    <s v="I"/>
    <n v="78"/>
    <n v="26"/>
    <n v="0"/>
    <n v="320"/>
  </r>
  <r>
    <x v="1"/>
    <x v="1"/>
    <s v="WA"/>
    <x v="2"/>
    <n v="2010"/>
    <n v="2010"/>
    <n v="500077111"/>
    <n v="1"/>
    <x v="1"/>
    <s v="I"/>
    <n v="0"/>
    <n v="0"/>
    <n v="0"/>
    <n v="5"/>
  </r>
  <r>
    <x v="0"/>
    <x v="0"/>
    <s v="WA"/>
    <x v="2"/>
    <n v="2010"/>
    <n v="2010"/>
    <n v="500040349"/>
    <n v="1"/>
    <x v="0"/>
    <s v="I"/>
    <n v="15"/>
    <n v="15"/>
    <n v="0"/>
    <n v="8"/>
  </r>
  <r>
    <x v="0"/>
    <x v="1"/>
    <s v="WA"/>
    <x v="2"/>
    <n v="2010"/>
    <n v="2010"/>
    <n v="15161351"/>
    <n v="3"/>
    <x v="1"/>
    <s v="I"/>
    <n v="87"/>
    <n v="29"/>
    <n v="0"/>
    <n v="24"/>
  </r>
  <r>
    <x v="0"/>
    <x v="0"/>
    <s v="WA"/>
    <x v="2"/>
    <n v="2010"/>
    <n v="2010"/>
    <n v="14236305"/>
    <n v="1"/>
    <x v="0"/>
    <s v="I"/>
    <n v="31"/>
    <n v="31"/>
    <n v="0"/>
    <n v="30"/>
  </r>
  <r>
    <x v="0"/>
    <x v="1"/>
    <s v="WA"/>
    <x v="2"/>
    <n v="2010"/>
    <n v="2010"/>
    <n v="500023629"/>
    <n v="3"/>
    <x v="1"/>
    <s v="I"/>
    <n v="93"/>
    <n v="31"/>
    <n v="0"/>
    <n v="69"/>
  </r>
  <r>
    <x v="0"/>
    <x v="0"/>
    <s v="WA"/>
    <x v="2"/>
    <n v="2010"/>
    <n v="2010"/>
    <n v="14407529"/>
    <n v="2"/>
    <x v="0"/>
    <s v="I"/>
    <n v="89"/>
    <n v="44.5"/>
    <n v="0"/>
    <n v="230"/>
  </r>
  <r>
    <x v="0"/>
    <x v="0"/>
    <s v="WA"/>
    <x v="2"/>
    <n v="2010"/>
    <n v="2010"/>
    <n v="15282032"/>
    <n v="1"/>
    <x v="0"/>
    <s v="I"/>
    <n v="31"/>
    <n v="31"/>
    <n v="0"/>
    <n v="283"/>
  </r>
  <r>
    <x v="1"/>
    <x v="0"/>
    <s v="WA"/>
    <x v="2"/>
    <n v="2010"/>
    <n v="2010"/>
    <n v="18278560"/>
    <n v="5"/>
    <x v="0"/>
    <s v="I"/>
    <n v="146"/>
    <n v="29.2"/>
    <n v="0"/>
    <n v="154"/>
  </r>
  <r>
    <x v="0"/>
    <x v="0"/>
    <s v="WA"/>
    <x v="2"/>
    <n v="2010"/>
    <n v="2010"/>
    <n v="446345915"/>
    <n v="2"/>
    <x v="0"/>
    <s v="I"/>
    <n v="62"/>
    <n v="31"/>
    <n v="0"/>
    <n v="205"/>
  </r>
  <r>
    <x v="0"/>
    <x v="1"/>
    <s v="WA"/>
    <x v="2"/>
    <n v="2010"/>
    <n v="2010"/>
    <n v="19014484"/>
    <n v="1"/>
    <x v="1"/>
    <s v="I"/>
    <n v="35"/>
    <n v="35"/>
    <n v="0"/>
    <n v="7"/>
  </r>
  <r>
    <x v="0"/>
    <x v="0"/>
    <s v="WA"/>
    <x v="2"/>
    <n v="2010"/>
    <n v="2010"/>
    <n v="397353676"/>
    <n v="1"/>
    <x v="0"/>
    <s v="I"/>
    <n v="18"/>
    <n v="18"/>
    <n v="0"/>
    <n v="48"/>
  </r>
  <r>
    <x v="0"/>
    <x v="0"/>
    <s v="WA"/>
    <x v="2"/>
    <n v="2010"/>
    <n v="2010"/>
    <n v="14341061"/>
    <n v="1"/>
    <x v="0"/>
    <s v="I"/>
    <n v="8"/>
    <n v="8"/>
    <n v="0"/>
    <n v="1"/>
  </r>
  <r>
    <x v="1"/>
    <x v="1"/>
    <s v="WA"/>
    <x v="2"/>
    <n v="2010"/>
    <n v="2010"/>
    <n v="357264045"/>
    <n v="1"/>
    <x v="1"/>
    <s v="I"/>
    <n v="35"/>
    <n v="35"/>
    <n v="0"/>
    <n v="22"/>
  </r>
  <r>
    <x v="0"/>
    <x v="0"/>
    <s v="WA"/>
    <x v="2"/>
    <n v="2010"/>
    <n v="2010"/>
    <n v="14027801"/>
    <n v="2"/>
    <x v="0"/>
    <s v="I"/>
    <n v="56"/>
    <n v="28"/>
    <n v="0"/>
    <n v="140"/>
  </r>
  <r>
    <x v="0"/>
    <x v="0"/>
    <s v="WA"/>
    <x v="2"/>
    <n v="2010"/>
    <n v="2010"/>
    <n v="500157638"/>
    <n v="1"/>
    <x v="0"/>
    <s v="I"/>
    <n v="24"/>
    <n v="24"/>
    <n v="0"/>
    <n v="232"/>
  </r>
  <r>
    <x v="0"/>
    <x v="0"/>
    <s v="WA"/>
    <x v="2"/>
    <n v="2010"/>
    <n v="2010"/>
    <n v="19638866"/>
    <n v="1"/>
    <x v="0"/>
    <s v="I"/>
    <n v="17"/>
    <n v="17"/>
    <n v="0"/>
    <n v="540"/>
  </r>
  <r>
    <x v="0"/>
    <x v="1"/>
    <s v="WA"/>
    <x v="2"/>
    <n v="2010"/>
    <n v="2010"/>
    <n v="374371201"/>
    <n v="2"/>
    <x v="1"/>
    <s v="I"/>
    <n v="65"/>
    <n v="32.5"/>
    <n v="0"/>
    <n v="22"/>
  </r>
  <r>
    <x v="0"/>
    <x v="0"/>
    <s v="WA"/>
    <x v="2"/>
    <n v="2010"/>
    <n v="2010"/>
    <n v="15456872"/>
    <n v="1"/>
    <x v="0"/>
    <s v="I"/>
    <n v="12"/>
    <n v="12"/>
    <n v="0"/>
    <n v="320"/>
  </r>
  <r>
    <x v="0"/>
    <x v="0"/>
    <s v="WA"/>
    <x v="2"/>
    <n v="2010"/>
    <n v="2010"/>
    <n v="19042451"/>
    <n v="2"/>
    <x v="0"/>
    <s v="I"/>
    <n v="60"/>
    <n v="30"/>
    <n v="0"/>
    <n v="320"/>
  </r>
  <r>
    <x v="0"/>
    <x v="0"/>
    <s v="WA"/>
    <x v="2"/>
    <n v="2010"/>
    <n v="2010"/>
    <n v="18961486"/>
    <n v="1"/>
    <x v="0"/>
    <s v="I"/>
    <n v="33"/>
    <n v="33"/>
    <n v="0"/>
    <n v="20"/>
  </r>
  <r>
    <x v="0"/>
    <x v="0"/>
    <s v="WA"/>
    <x v="2"/>
    <n v="2010"/>
    <n v="2010"/>
    <n v="17945306"/>
    <n v="1"/>
    <x v="0"/>
    <s v="I"/>
    <n v="0"/>
    <n v="0"/>
    <n v="0"/>
    <n v="1561"/>
  </r>
  <r>
    <x v="0"/>
    <x v="0"/>
    <s v="WA"/>
    <x v="2"/>
    <n v="2010"/>
    <n v="2010"/>
    <n v="500030040"/>
    <n v="1"/>
    <x v="0"/>
    <s v="I"/>
    <n v="10"/>
    <n v="10"/>
    <n v="0"/>
    <n v="2"/>
  </r>
  <r>
    <x v="0"/>
    <x v="0"/>
    <s v="WA"/>
    <x v="2"/>
    <n v="2010"/>
    <n v="2010"/>
    <n v="500214131"/>
    <n v="1"/>
    <x v="0"/>
    <s v="I"/>
    <n v="17"/>
    <n v="17"/>
    <n v="0"/>
    <n v="212"/>
  </r>
  <r>
    <x v="0"/>
    <x v="1"/>
    <s v="WA"/>
    <x v="2"/>
    <n v="2010"/>
    <n v="2010"/>
    <n v="396662414"/>
    <n v="1"/>
    <x v="1"/>
    <s v="I"/>
    <n v="9"/>
    <n v="9"/>
    <n v="0"/>
    <n v="2"/>
  </r>
  <r>
    <x v="0"/>
    <x v="0"/>
    <s v="WA"/>
    <x v="2"/>
    <n v="2010"/>
    <n v="2010"/>
    <n v="17913151"/>
    <n v="2"/>
    <x v="0"/>
    <s v="I"/>
    <n v="33"/>
    <n v="16.5"/>
    <n v="0"/>
    <n v="541"/>
  </r>
  <r>
    <x v="0"/>
    <x v="0"/>
    <s v="WA"/>
    <x v="2"/>
    <n v="2010"/>
    <n v="2010"/>
    <n v="435801619"/>
    <n v="1"/>
    <x v="0"/>
    <s v="I"/>
    <n v="4"/>
    <n v="4"/>
    <n v="0"/>
    <n v="160"/>
  </r>
  <r>
    <x v="0"/>
    <x v="0"/>
    <s v="WA"/>
    <x v="2"/>
    <n v="2010"/>
    <n v="2010"/>
    <n v="17917639"/>
    <n v="1"/>
    <x v="0"/>
    <s v="I"/>
    <n v="41"/>
    <n v="41"/>
    <n v="0"/>
    <n v="1"/>
  </r>
  <r>
    <x v="0"/>
    <x v="0"/>
    <s v="WA"/>
    <x v="2"/>
    <n v="2010"/>
    <n v="2010"/>
    <n v="500226631"/>
    <n v="1"/>
    <x v="0"/>
    <s v="I"/>
    <n v="0"/>
    <n v="0"/>
    <n v="0"/>
    <n v="8"/>
  </r>
  <r>
    <x v="0"/>
    <x v="1"/>
    <s v="WA"/>
    <x v="2"/>
    <n v="2010"/>
    <n v="2010"/>
    <n v="500203382"/>
    <n v="3"/>
    <x v="1"/>
    <s v="I"/>
    <n v="97"/>
    <n v="32.333333333333336"/>
    <n v="0"/>
    <n v="14"/>
  </r>
  <r>
    <x v="0"/>
    <x v="1"/>
    <s v="WA"/>
    <x v="2"/>
    <n v="2010"/>
    <n v="2010"/>
    <n v="500171745"/>
    <n v="2"/>
    <x v="1"/>
    <s v="I"/>
    <n v="32"/>
    <n v="16"/>
    <n v="0"/>
    <n v="3"/>
  </r>
  <r>
    <x v="0"/>
    <x v="0"/>
    <s v="WA"/>
    <x v="2"/>
    <n v="2010"/>
    <n v="2010"/>
    <n v="17740022"/>
    <n v="1"/>
    <x v="0"/>
    <s v="I"/>
    <n v="37"/>
    <n v="37"/>
    <n v="0"/>
    <n v="430"/>
  </r>
  <r>
    <x v="0"/>
    <x v="0"/>
    <s v="WA"/>
    <x v="2"/>
    <n v="2010"/>
    <n v="2010"/>
    <n v="17757584"/>
    <n v="1"/>
    <x v="0"/>
    <s v="I"/>
    <n v="0"/>
    <n v="0"/>
    <n v="0"/>
    <n v="220"/>
  </r>
  <r>
    <x v="0"/>
    <x v="0"/>
    <s v="WA"/>
    <x v="2"/>
    <n v="2010"/>
    <n v="2010"/>
    <n v="500191790"/>
    <n v="1"/>
    <x v="0"/>
    <s v="I"/>
    <n v="0"/>
    <n v="0"/>
    <n v="0"/>
    <n v="190"/>
  </r>
  <r>
    <x v="0"/>
    <x v="0"/>
    <s v="WA"/>
    <x v="2"/>
    <n v="2010"/>
    <n v="2010"/>
    <n v="17732698"/>
    <n v="1"/>
    <x v="0"/>
    <s v="I"/>
    <n v="0"/>
    <n v="0"/>
    <n v="0"/>
    <n v="30"/>
  </r>
  <r>
    <x v="0"/>
    <x v="0"/>
    <s v="WA"/>
    <x v="2"/>
    <n v="2010"/>
    <n v="2010"/>
    <n v="18093976"/>
    <n v="1"/>
    <x v="0"/>
    <s v="I"/>
    <n v="20"/>
    <n v="20"/>
    <n v="0"/>
    <n v="1"/>
  </r>
  <r>
    <x v="0"/>
    <x v="1"/>
    <s v="WA"/>
    <x v="2"/>
    <n v="2010"/>
    <n v="2010"/>
    <n v="17464230"/>
    <n v="1"/>
    <x v="1"/>
    <s v="I"/>
    <n v="6"/>
    <n v="6"/>
    <n v="0"/>
    <n v="2"/>
  </r>
  <r>
    <x v="0"/>
    <x v="0"/>
    <s v="WA"/>
    <x v="2"/>
    <n v="2010"/>
    <n v="2010"/>
    <n v="13989356"/>
    <n v="1"/>
    <x v="0"/>
    <s v="I"/>
    <n v="12"/>
    <n v="12"/>
    <n v="0"/>
    <n v="96"/>
  </r>
  <r>
    <x v="0"/>
    <x v="0"/>
    <s v="WA"/>
    <x v="2"/>
    <n v="2010"/>
    <n v="2010"/>
    <n v="16632733"/>
    <n v="1"/>
    <x v="0"/>
    <s v="I"/>
    <n v="0"/>
    <n v="0"/>
    <n v="0"/>
    <n v="80"/>
  </r>
  <r>
    <x v="0"/>
    <x v="0"/>
    <s v="WA"/>
    <x v="2"/>
    <n v="2010"/>
    <n v="2010"/>
    <n v="16790341"/>
    <n v="3"/>
    <x v="0"/>
    <s v="I"/>
    <n v="81"/>
    <n v="27"/>
    <n v="0"/>
    <n v="250"/>
  </r>
  <r>
    <x v="0"/>
    <x v="0"/>
    <s v="WA"/>
    <x v="2"/>
    <n v="2010"/>
    <n v="2010"/>
    <n v="500262621"/>
    <n v="1"/>
    <x v="0"/>
    <s v="I"/>
    <n v="0"/>
    <n v="0"/>
    <n v="0"/>
    <n v="75"/>
  </r>
  <r>
    <x v="0"/>
    <x v="0"/>
    <s v="WA"/>
    <x v="2"/>
    <n v="2010"/>
    <n v="2010"/>
    <n v="16199524"/>
    <n v="4"/>
    <x v="0"/>
    <s v="I"/>
    <n v="124"/>
    <n v="31"/>
    <n v="0"/>
    <n v="220"/>
  </r>
  <r>
    <x v="0"/>
    <x v="0"/>
    <s v="WA"/>
    <x v="2"/>
    <n v="2010"/>
    <n v="2010"/>
    <n v="17497516"/>
    <n v="1"/>
    <x v="0"/>
    <s v="I"/>
    <n v="0"/>
    <n v="0"/>
    <n v="0"/>
    <n v="430"/>
  </r>
  <r>
    <x v="0"/>
    <x v="0"/>
    <s v="WA"/>
    <x v="2"/>
    <n v="2010"/>
    <n v="2010"/>
    <n v="500257165"/>
    <n v="5"/>
    <x v="0"/>
    <s v="I"/>
    <n v="148"/>
    <n v="29.6"/>
    <n v="0"/>
    <n v="440"/>
  </r>
  <r>
    <x v="0"/>
    <x v="1"/>
    <s v="WA"/>
    <x v="2"/>
    <n v="2010"/>
    <n v="2010"/>
    <n v="16292788"/>
    <n v="1"/>
    <x v="1"/>
    <s v="I"/>
    <n v="32"/>
    <n v="32"/>
    <n v="0"/>
    <n v="9"/>
  </r>
  <r>
    <x v="0"/>
    <x v="0"/>
    <s v="WA"/>
    <x v="2"/>
    <n v="2010"/>
    <n v="2010"/>
    <n v="15977891"/>
    <n v="1"/>
    <x v="0"/>
    <s v="I"/>
    <n v="16"/>
    <n v="16"/>
    <n v="0"/>
    <n v="110"/>
  </r>
  <r>
    <x v="0"/>
    <x v="0"/>
    <s v="WA"/>
    <x v="2"/>
    <n v="2010"/>
    <n v="2010"/>
    <n v="18221604"/>
    <n v="1"/>
    <x v="0"/>
    <s v="I"/>
    <n v="21"/>
    <n v="21"/>
    <n v="0"/>
    <n v="190"/>
  </r>
  <r>
    <x v="0"/>
    <x v="0"/>
    <s v="WA"/>
    <x v="2"/>
    <n v="2010"/>
    <n v="2010"/>
    <n v="15423682"/>
    <n v="2"/>
    <x v="0"/>
    <s v="I"/>
    <n v="49"/>
    <n v="24.5"/>
    <n v="0"/>
    <n v="50"/>
  </r>
  <r>
    <x v="0"/>
    <x v="1"/>
    <s v="WA"/>
    <x v="2"/>
    <n v="2010"/>
    <n v="2010"/>
    <n v="500005289"/>
    <n v="1"/>
    <x v="1"/>
    <s v="I"/>
    <n v="0"/>
    <n v="0"/>
    <n v="0"/>
    <n v="4"/>
  </r>
  <r>
    <x v="1"/>
    <x v="0"/>
    <s v="WA"/>
    <x v="2"/>
    <n v="2010"/>
    <n v="2010"/>
    <n v="500026109"/>
    <n v="2"/>
    <x v="0"/>
    <s v="I"/>
    <n v="58"/>
    <n v="29"/>
    <n v="0"/>
    <n v="6"/>
  </r>
  <r>
    <x v="0"/>
    <x v="0"/>
    <s v="WA"/>
    <x v="2"/>
    <n v="2010"/>
    <n v="2010"/>
    <n v="500096793"/>
    <n v="3"/>
    <x v="0"/>
    <s v="I"/>
    <n v="96"/>
    <n v="32"/>
    <n v="0"/>
    <n v="439"/>
  </r>
  <r>
    <x v="0"/>
    <x v="0"/>
    <s v="WA"/>
    <x v="2"/>
    <n v="2010"/>
    <n v="2010"/>
    <n v="16118577"/>
    <n v="1"/>
    <x v="0"/>
    <s v="I"/>
    <n v="4"/>
    <n v="4"/>
    <n v="0"/>
    <n v="60"/>
  </r>
  <r>
    <x v="0"/>
    <x v="0"/>
    <s v="WA"/>
    <x v="2"/>
    <n v="2010"/>
    <n v="2010"/>
    <n v="15024583"/>
    <n v="1"/>
    <x v="0"/>
    <s v="I"/>
    <n v="9"/>
    <n v="9"/>
    <n v="0"/>
    <n v="90"/>
  </r>
  <r>
    <x v="0"/>
    <x v="0"/>
    <s v="WA"/>
    <x v="2"/>
    <n v="2010"/>
    <n v="2010"/>
    <n v="500055604"/>
    <n v="1"/>
    <x v="0"/>
    <s v="I"/>
    <n v="0"/>
    <n v="0"/>
    <n v="0"/>
    <n v="44"/>
  </r>
  <r>
    <x v="0"/>
    <x v="1"/>
    <s v="WA"/>
    <x v="2"/>
    <n v="2010"/>
    <n v="2010"/>
    <n v="500005518"/>
    <n v="2"/>
    <x v="1"/>
    <s v="I"/>
    <n v="62"/>
    <n v="31"/>
    <n v="0"/>
    <n v="13"/>
  </r>
  <r>
    <x v="1"/>
    <x v="0"/>
    <s v="WA"/>
    <x v="2"/>
    <n v="2010"/>
    <n v="2010"/>
    <n v="500194314"/>
    <n v="1"/>
    <x v="0"/>
    <s v="I"/>
    <n v="29"/>
    <n v="29"/>
    <n v="0"/>
    <n v="60"/>
  </r>
  <r>
    <x v="0"/>
    <x v="1"/>
    <s v="WA"/>
    <x v="2"/>
    <n v="2010"/>
    <n v="2010"/>
    <n v="500235135"/>
    <n v="1"/>
    <x v="1"/>
    <s v="I"/>
    <n v="19"/>
    <n v="19"/>
    <n v="0"/>
    <n v="5"/>
  </r>
  <r>
    <x v="0"/>
    <x v="0"/>
    <s v="WA"/>
    <x v="2"/>
    <n v="2010"/>
    <n v="2010"/>
    <n v="500246746"/>
    <n v="1"/>
    <x v="0"/>
    <s v="I"/>
    <n v="5"/>
    <n v="5"/>
    <n v="0"/>
    <n v="23"/>
  </r>
  <r>
    <x v="0"/>
    <x v="0"/>
    <s v="WA"/>
    <x v="2"/>
    <n v="2010"/>
    <n v="2010"/>
    <n v="19624445"/>
    <n v="2"/>
    <x v="0"/>
    <s v="I"/>
    <n v="59"/>
    <n v="29.5"/>
    <n v="0"/>
    <n v="100"/>
  </r>
  <r>
    <x v="1"/>
    <x v="0"/>
    <s v="WA"/>
    <x v="2"/>
    <n v="2010"/>
    <n v="2010"/>
    <n v="500133839"/>
    <n v="5"/>
    <x v="0"/>
    <s v="I"/>
    <n v="144"/>
    <n v="28.8"/>
    <n v="0"/>
    <n v="240"/>
  </r>
  <r>
    <x v="0"/>
    <x v="0"/>
    <s v="WA"/>
    <x v="2"/>
    <n v="2010"/>
    <n v="2010"/>
    <n v="18682691"/>
    <n v="1"/>
    <x v="0"/>
    <s v="I"/>
    <n v="0"/>
    <n v="0"/>
    <n v="0"/>
    <n v="18"/>
  </r>
  <r>
    <x v="0"/>
    <x v="0"/>
    <s v="WA"/>
    <x v="2"/>
    <n v="2010"/>
    <n v="2010"/>
    <n v="18696428"/>
    <n v="1"/>
    <x v="0"/>
    <s v="I"/>
    <n v="0"/>
    <n v="0"/>
    <n v="0"/>
    <n v="10"/>
  </r>
  <r>
    <x v="0"/>
    <x v="0"/>
    <s v="WA"/>
    <x v="2"/>
    <n v="2010"/>
    <n v="2010"/>
    <n v="18930412"/>
    <n v="1"/>
    <x v="0"/>
    <s v="I"/>
    <n v="7"/>
    <n v="7"/>
    <n v="0"/>
    <n v="1"/>
  </r>
  <r>
    <x v="0"/>
    <x v="0"/>
    <s v="WA"/>
    <x v="2"/>
    <n v="2010"/>
    <n v="2010"/>
    <n v="17711367"/>
    <n v="1"/>
    <x v="0"/>
    <s v="I"/>
    <n v="11"/>
    <n v="11"/>
    <n v="0"/>
    <n v="100"/>
  </r>
  <r>
    <x v="0"/>
    <x v="0"/>
    <s v="WA"/>
    <x v="2"/>
    <n v="2010"/>
    <n v="2010"/>
    <n v="18983570"/>
    <n v="1"/>
    <x v="0"/>
    <s v="I"/>
    <n v="16"/>
    <n v="16"/>
    <n v="0"/>
    <n v="50"/>
  </r>
  <r>
    <x v="0"/>
    <x v="0"/>
    <s v="WA"/>
    <x v="2"/>
    <n v="2010"/>
    <n v="2010"/>
    <n v="18950984"/>
    <n v="1"/>
    <x v="0"/>
    <s v="I"/>
    <n v="0"/>
    <n v="0"/>
    <n v="0"/>
    <n v="32"/>
  </r>
  <r>
    <x v="0"/>
    <x v="0"/>
    <s v="WA"/>
    <x v="2"/>
    <n v="2010"/>
    <n v="2010"/>
    <n v="18022816"/>
    <n v="1"/>
    <x v="0"/>
    <s v="I"/>
    <n v="0"/>
    <n v="0"/>
    <n v="0"/>
    <n v="10"/>
  </r>
  <r>
    <x v="0"/>
    <x v="0"/>
    <s v="WA"/>
    <x v="2"/>
    <n v="2010"/>
    <n v="2010"/>
    <n v="18396811"/>
    <n v="1"/>
    <x v="0"/>
    <s v="I"/>
    <n v="0"/>
    <n v="0"/>
    <n v="0"/>
    <n v="110"/>
  </r>
  <r>
    <x v="0"/>
    <x v="0"/>
    <s v="WA"/>
    <x v="2"/>
    <n v="2010"/>
    <n v="2010"/>
    <n v="500160027"/>
    <n v="1"/>
    <x v="0"/>
    <s v="I"/>
    <n v="0"/>
    <n v="0"/>
    <n v="0"/>
    <n v="58"/>
  </r>
  <r>
    <x v="0"/>
    <x v="1"/>
    <s v="WA"/>
    <x v="2"/>
    <n v="2010"/>
    <n v="2010"/>
    <n v="15874692"/>
    <n v="2"/>
    <x v="1"/>
    <s v="I"/>
    <n v="63"/>
    <n v="31.5"/>
    <n v="0"/>
    <n v="4"/>
  </r>
  <r>
    <x v="0"/>
    <x v="0"/>
    <s v="WA"/>
    <x v="2"/>
    <n v="2010"/>
    <n v="2010"/>
    <n v="17395232"/>
    <n v="2"/>
    <x v="0"/>
    <s v="I"/>
    <n v="44"/>
    <n v="22"/>
    <n v="0"/>
    <n v="140"/>
  </r>
  <r>
    <x v="0"/>
    <x v="0"/>
    <s v="WA"/>
    <x v="2"/>
    <n v="2010"/>
    <n v="2010"/>
    <n v="500135786"/>
    <n v="1"/>
    <x v="0"/>
    <s v="I"/>
    <n v="11"/>
    <n v="11"/>
    <n v="0"/>
    <n v="39"/>
  </r>
  <r>
    <x v="0"/>
    <x v="0"/>
    <s v="WA"/>
    <x v="2"/>
    <n v="2010"/>
    <n v="2010"/>
    <n v="17159265"/>
    <n v="1"/>
    <x v="0"/>
    <s v="I"/>
    <n v="8"/>
    <n v="8"/>
    <n v="0"/>
    <n v="100"/>
  </r>
  <r>
    <x v="0"/>
    <x v="0"/>
    <s v="WA"/>
    <x v="2"/>
    <n v="2010"/>
    <n v="2010"/>
    <n v="18102636"/>
    <n v="1"/>
    <x v="0"/>
    <s v="I"/>
    <n v="12"/>
    <n v="12"/>
    <n v="0"/>
    <n v="700"/>
  </r>
  <r>
    <x v="0"/>
    <x v="0"/>
    <s v="WA"/>
    <x v="2"/>
    <n v="2010"/>
    <n v="2010"/>
    <n v="15480756"/>
    <n v="1"/>
    <x v="0"/>
    <s v="I"/>
    <n v="31"/>
    <n v="31"/>
    <n v="0"/>
    <n v="10"/>
  </r>
  <r>
    <x v="0"/>
    <x v="0"/>
    <s v="WA"/>
    <x v="2"/>
    <n v="2010"/>
    <n v="2010"/>
    <n v="18022590"/>
    <n v="1"/>
    <x v="0"/>
    <s v="I"/>
    <n v="14"/>
    <n v="14"/>
    <n v="0"/>
    <n v="609"/>
  </r>
  <r>
    <x v="0"/>
    <x v="1"/>
    <s v="WA"/>
    <x v="2"/>
    <n v="2010"/>
    <n v="2010"/>
    <n v="500197802"/>
    <n v="1"/>
    <x v="1"/>
    <s v="I"/>
    <n v="0"/>
    <n v="0"/>
    <n v="0"/>
    <n v="7"/>
  </r>
  <r>
    <x v="0"/>
    <x v="0"/>
    <s v="WA"/>
    <x v="2"/>
    <n v="2010"/>
    <n v="2010"/>
    <n v="15095950"/>
    <n v="1"/>
    <x v="0"/>
    <s v="I"/>
    <n v="0"/>
    <n v="0"/>
    <n v="0"/>
    <n v="52"/>
  </r>
  <r>
    <x v="0"/>
    <x v="0"/>
    <s v="WA"/>
    <x v="2"/>
    <n v="2010"/>
    <n v="2010"/>
    <n v="500064025"/>
    <n v="1"/>
    <x v="0"/>
    <s v="I"/>
    <n v="0"/>
    <n v="0"/>
    <n v="0"/>
    <n v="3"/>
  </r>
  <r>
    <x v="0"/>
    <x v="0"/>
    <s v="WA"/>
    <x v="2"/>
    <n v="2010"/>
    <n v="2010"/>
    <n v="14853172"/>
    <n v="2"/>
    <x v="0"/>
    <s v="I"/>
    <n v="41"/>
    <n v="20.5"/>
    <n v="0"/>
    <n v="560"/>
  </r>
  <r>
    <x v="0"/>
    <x v="0"/>
    <s v="WA"/>
    <x v="2"/>
    <n v="2010"/>
    <n v="2010"/>
    <n v="15820454"/>
    <n v="3"/>
    <x v="0"/>
    <s v="I"/>
    <n v="70"/>
    <n v="23.333333333333332"/>
    <n v="0"/>
    <n v="830"/>
  </r>
  <r>
    <x v="0"/>
    <x v="0"/>
    <s v="WA"/>
    <x v="2"/>
    <n v="2010"/>
    <n v="2010"/>
    <n v="17616417"/>
    <n v="1"/>
    <x v="0"/>
    <s v="I"/>
    <n v="5"/>
    <n v="5"/>
    <n v="0"/>
    <n v="351"/>
  </r>
  <r>
    <x v="0"/>
    <x v="0"/>
    <s v="WA"/>
    <x v="2"/>
    <n v="2010"/>
    <n v="2010"/>
    <n v="14116295"/>
    <n v="2"/>
    <x v="0"/>
    <s v="I"/>
    <n v="55"/>
    <n v="27.5"/>
    <n v="0"/>
    <n v="484"/>
  </r>
  <r>
    <x v="0"/>
    <x v="0"/>
    <s v="WA"/>
    <x v="2"/>
    <n v="2010"/>
    <n v="2010"/>
    <n v="18875794"/>
    <n v="1"/>
    <x v="0"/>
    <s v="I"/>
    <n v="0"/>
    <n v="0"/>
    <n v="0"/>
    <n v="111"/>
  </r>
  <r>
    <x v="0"/>
    <x v="0"/>
    <s v="WA"/>
    <x v="2"/>
    <n v="2010"/>
    <n v="2010"/>
    <n v="19672195"/>
    <n v="1"/>
    <x v="0"/>
    <s v="I"/>
    <n v="13"/>
    <n v="13"/>
    <n v="0"/>
    <n v="10"/>
  </r>
  <r>
    <x v="0"/>
    <x v="0"/>
    <s v="WA"/>
    <x v="2"/>
    <n v="2010"/>
    <n v="2010"/>
    <n v="18309566"/>
    <n v="2"/>
    <x v="0"/>
    <s v="I"/>
    <n v="61"/>
    <n v="30.5"/>
    <n v="0"/>
    <n v="26"/>
  </r>
  <r>
    <x v="0"/>
    <x v="0"/>
    <s v="WA"/>
    <x v="2"/>
    <n v="2010"/>
    <n v="2010"/>
    <n v="500095437"/>
    <n v="1"/>
    <x v="0"/>
    <s v="I"/>
    <n v="2"/>
    <n v="2"/>
    <n v="0"/>
    <n v="8"/>
  </r>
  <r>
    <x v="0"/>
    <x v="1"/>
    <s v="WA"/>
    <x v="2"/>
    <n v="2010"/>
    <n v="2010"/>
    <n v="19408073"/>
    <n v="1"/>
    <x v="1"/>
    <s v="I"/>
    <n v="10"/>
    <n v="10"/>
    <n v="0"/>
    <n v="1"/>
  </r>
  <r>
    <x v="0"/>
    <x v="1"/>
    <s v="WA"/>
    <x v="2"/>
    <n v="2010"/>
    <n v="2010"/>
    <n v="17788193"/>
    <n v="3"/>
    <x v="1"/>
    <s v="I"/>
    <n v="92"/>
    <n v="30.666666666666668"/>
    <n v="0"/>
    <n v="27"/>
  </r>
  <r>
    <x v="0"/>
    <x v="1"/>
    <s v="WA"/>
    <x v="2"/>
    <n v="2010"/>
    <n v="2010"/>
    <n v="338774408"/>
    <n v="3"/>
    <x v="1"/>
    <s v="I"/>
    <n v="97"/>
    <n v="32.333333333333336"/>
    <n v="0"/>
    <n v="107"/>
  </r>
  <r>
    <x v="0"/>
    <x v="1"/>
    <s v="WA"/>
    <x v="2"/>
    <n v="2010"/>
    <n v="2010"/>
    <n v="500090496"/>
    <n v="1"/>
    <x v="1"/>
    <s v="I"/>
    <n v="32"/>
    <n v="32"/>
    <n v="0"/>
    <n v="1"/>
  </r>
  <r>
    <x v="0"/>
    <x v="1"/>
    <s v="WA"/>
    <x v="2"/>
    <n v="2010"/>
    <n v="2010"/>
    <n v="500024542"/>
    <n v="1"/>
    <x v="1"/>
    <s v="I"/>
    <n v="10"/>
    <n v="10"/>
    <n v="0"/>
    <n v="1"/>
  </r>
  <r>
    <x v="0"/>
    <x v="0"/>
    <s v="WA"/>
    <x v="2"/>
    <n v="2010"/>
    <n v="2010"/>
    <n v="18410963"/>
    <n v="1"/>
    <x v="0"/>
    <s v="I"/>
    <n v="5"/>
    <n v="5"/>
    <n v="0"/>
    <n v="20"/>
  </r>
  <r>
    <x v="0"/>
    <x v="0"/>
    <s v="WA"/>
    <x v="2"/>
    <n v="2010"/>
    <n v="2010"/>
    <n v="18337757"/>
    <n v="2"/>
    <x v="0"/>
    <s v="I"/>
    <n v="62"/>
    <n v="31"/>
    <n v="0"/>
    <n v="100"/>
  </r>
  <r>
    <x v="0"/>
    <x v="0"/>
    <s v="WA"/>
    <x v="2"/>
    <n v="2010"/>
    <n v="2010"/>
    <n v="18343611"/>
    <n v="1"/>
    <x v="0"/>
    <s v="I"/>
    <n v="0"/>
    <n v="0"/>
    <n v="0"/>
    <n v="50"/>
  </r>
  <r>
    <x v="0"/>
    <x v="0"/>
    <s v="WA"/>
    <x v="2"/>
    <n v="2010"/>
    <n v="2010"/>
    <n v="18488342"/>
    <n v="1"/>
    <x v="0"/>
    <s v="I"/>
    <n v="0"/>
    <n v="0"/>
    <n v="0"/>
    <n v="30"/>
  </r>
  <r>
    <x v="0"/>
    <x v="0"/>
    <s v="WA"/>
    <x v="2"/>
    <n v="2010"/>
    <n v="2010"/>
    <n v="18097256"/>
    <n v="1"/>
    <x v="0"/>
    <s v="I"/>
    <n v="13"/>
    <n v="13"/>
    <n v="0"/>
    <n v="40"/>
  </r>
  <r>
    <x v="0"/>
    <x v="0"/>
    <s v="WA"/>
    <x v="2"/>
    <n v="2010"/>
    <n v="2010"/>
    <n v="18362789"/>
    <n v="2"/>
    <x v="0"/>
    <s v="I"/>
    <n v="36"/>
    <n v="18"/>
    <n v="0"/>
    <n v="70"/>
  </r>
  <r>
    <x v="0"/>
    <x v="0"/>
    <s v="WA"/>
    <x v="2"/>
    <n v="2010"/>
    <n v="2010"/>
    <n v="17072981"/>
    <n v="1"/>
    <x v="0"/>
    <s v="I"/>
    <n v="19"/>
    <n v="19"/>
    <n v="0"/>
    <n v="118"/>
  </r>
  <r>
    <x v="0"/>
    <x v="0"/>
    <s v="WA"/>
    <x v="2"/>
    <n v="2010"/>
    <n v="2010"/>
    <n v="17490589"/>
    <n v="1"/>
    <x v="0"/>
    <s v="I"/>
    <n v="30"/>
    <n v="30"/>
    <n v="0"/>
    <n v="640"/>
  </r>
  <r>
    <x v="0"/>
    <x v="1"/>
    <s v="WA"/>
    <x v="2"/>
    <n v="2010"/>
    <n v="2010"/>
    <n v="404352035"/>
    <n v="2"/>
    <x v="1"/>
    <s v="I"/>
    <n v="62"/>
    <n v="31"/>
    <n v="0"/>
    <n v="21"/>
  </r>
  <r>
    <x v="0"/>
    <x v="1"/>
    <s v="WA"/>
    <x v="2"/>
    <n v="2010"/>
    <n v="2010"/>
    <n v="424828862"/>
    <n v="3"/>
    <x v="1"/>
    <s v="I"/>
    <n v="70"/>
    <n v="23.333333333333332"/>
    <n v="0"/>
    <n v="20"/>
  </r>
  <r>
    <x v="0"/>
    <x v="0"/>
    <s v="WA"/>
    <x v="2"/>
    <n v="2010"/>
    <n v="2010"/>
    <n v="16290737"/>
    <n v="2"/>
    <x v="0"/>
    <s v="I"/>
    <n v="45"/>
    <n v="22.5"/>
    <n v="0"/>
    <n v="429"/>
  </r>
  <r>
    <x v="0"/>
    <x v="0"/>
    <s v="WA"/>
    <x v="2"/>
    <n v="2010"/>
    <n v="2010"/>
    <n v="500098540"/>
    <n v="1"/>
    <x v="0"/>
    <s v="I"/>
    <n v="12"/>
    <n v="12"/>
    <n v="0"/>
    <n v="54"/>
  </r>
  <r>
    <x v="0"/>
    <x v="1"/>
    <s v="WA"/>
    <x v="2"/>
    <n v="2010"/>
    <n v="2010"/>
    <n v="15366087"/>
    <n v="1"/>
    <x v="1"/>
    <s v="I"/>
    <n v="25"/>
    <n v="25"/>
    <n v="0"/>
    <n v="9"/>
  </r>
  <r>
    <x v="0"/>
    <x v="0"/>
    <s v="WA"/>
    <x v="2"/>
    <n v="2010"/>
    <n v="2010"/>
    <n v="14921660"/>
    <n v="1"/>
    <x v="0"/>
    <s v="I"/>
    <n v="6"/>
    <n v="6"/>
    <n v="0"/>
    <n v="60"/>
  </r>
  <r>
    <x v="0"/>
    <x v="0"/>
    <s v="WA"/>
    <x v="2"/>
    <n v="2010"/>
    <n v="2010"/>
    <n v="18690030"/>
    <n v="1"/>
    <x v="0"/>
    <s v="I"/>
    <n v="1"/>
    <n v="1"/>
    <n v="0"/>
    <n v="120"/>
  </r>
  <r>
    <x v="0"/>
    <x v="0"/>
    <s v="WA"/>
    <x v="2"/>
    <n v="2010"/>
    <n v="2010"/>
    <n v="500112046"/>
    <n v="1"/>
    <x v="0"/>
    <s v="I"/>
    <n v="8"/>
    <n v="8"/>
    <n v="0"/>
    <n v="10"/>
  </r>
  <r>
    <x v="0"/>
    <x v="1"/>
    <s v="WA"/>
    <x v="2"/>
    <n v="2010"/>
    <n v="2010"/>
    <n v="500241078"/>
    <n v="2"/>
    <x v="1"/>
    <s v="I"/>
    <n v="57"/>
    <n v="28.5"/>
    <n v="0"/>
    <n v="13"/>
  </r>
  <r>
    <x v="0"/>
    <x v="1"/>
    <s v="WA"/>
    <x v="2"/>
    <n v="2010"/>
    <n v="2010"/>
    <n v="500063832"/>
    <n v="1"/>
    <x v="1"/>
    <s v="I"/>
    <n v="14"/>
    <n v="14"/>
    <n v="0"/>
    <n v="7"/>
  </r>
  <r>
    <x v="0"/>
    <x v="0"/>
    <s v="WA"/>
    <x v="2"/>
    <n v="2010"/>
    <n v="2010"/>
    <n v="14830401"/>
    <n v="1"/>
    <x v="0"/>
    <s v="I"/>
    <n v="14"/>
    <n v="14"/>
    <n v="0"/>
    <n v="20"/>
  </r>
  <r>
    <x v="0"/>
    <x v="0"/>
    <s v="WA"/>
    <x v="2"/>
    <n v="2010"/>
    <n v="2010"/>
    <n v="19862479"/>
    <n v="1"/>
    <x v="0"/>
    <s v="I"/>
    <n v="0"/>
    <n v="0"/>
    <n v="0"/>
    <n v="10"/>
  </r>
  <r>
    <x v="0"/>
    <x v="0"/>
    <s v="WA"/>
    <x v="2"/>
    <n v="2010"/>
    <n v="2010"/>
    <n v="18904883"/>
    <n v="1"/>
    <x v="0"/>
    <s v="I"/>
    <n v="1"/>
    <n v="1"/>
    <n v="0"/>
    <n v="70"/>
  </r>
  <r>
    <x v="0"/>
    <x v="0"/>
    <s v="WA"/>
    <x v="2"/>
    <n v="2010"/>
    <n v="2010"/>
    <n v="18919168"/>
    <n v="2"/>
    <x v="0"/>
    <s v="I"/>
    <n v="59"/>
    <n v="29.5"/>
    <n v="0"/>
    <n v="482"/>
  </r>
  <r>
    <x v="0"/>
    <x v="0"/>
    <s v="WA"/>
    <x v="2"/>
    <n v="2010"/>
    <n v="2010"/>
    <n v="446347562"/>
    <n v="1"/>
    <x v="0"/>
    <s v="I"/>
    <n v="0"/>
    <n v="0"/>
    <n v="0"/>
    <n v="83"/>
  </r>
  <r>
    <x v="0"/>
    <x v="0"/>
    <s v="WA"/>
    <x v="2"/>
    <n v="2010"/>
    <n v="2010"/>
    <n v="500093824"/>
    <n v="1"/>
    <x v="0"/>
    <s v="I"/>
    <n v="0"/>
    <n v="0"/>
    <n v="0"/>
    <n v="1"/>
  </r>
  <r>
    <x v="0"/>
    <x v="0"/>
    <s v="WA"/>
    <x v="2"/>
    <n v="2010"/>
    <n v="2010"/>
    <n v="18701882"/>
    <n v="1"/>
    <x v="0"/>
    <s v="I"/>
    <n v="7"/>
    <n v="7"/>
    <n v="0"/>
    <n v="30"/>
  </r>
  <r>
    <x v="0"/>
    <x v="0"/>
    <s v="WA"/>
    <x v="2"/>
    <n v="2010"/>
    <n v="2010"/>
    <n v="17794932"/>
    <n v="1"/>
    <x v="0"/>
    <s v="I"/>
    <n v="29"/>
    <n v="29"/>
    <n v="0"/>
    <n v="211"/>
  </r>
  <r>
    <x v="0"/>
    <x v="1"/>
    <s v="WA"/>
    <x v="2"/>
    <n v="2010"/>
    <n v="2010"/>
    <n v="18125400"/>
    <n v="1"/>
    <x v="1"/>
    <s v="I"/>
    <n v="27"/>
    <n v="27"/>
    <n v="0"/>
    <n v="47"/>
  </r>
  <r>
    <x v="0"/>
    <x v="1"/>
    <s v="WA"/>
    <x v="2"/>
    <n v="2010"/>
    <n v="2010"/>
    <n v="17824666"/>
    <n v="1"/>
    <x v="1"/>
    <s v="I"/>
    <n v="0"/>
    <n v="0"/>
    <n v="0"/>
    <n v="10"/>
  </r>
  <r>
    <x v="0"/>
    <x v="1"/>
    <s v="WA"/>
    <x v="2"/>
    <n v="2010"/>
    <n v="2010"/>
    <n v="500116928"/>
    <n v="2"/>
    <x v="1"/>
    <s v="I"/>
    <n v="34"/>
    <n v="17"/>
    <n v="0"/>
    <n v="9"/>
  </r>
  <r>
    <x v="0"/>
    <x v="1"/>
    <s v="WA"/>
    <x v="2"/>
    <n v="2010"/>
    <n v="2010"/>
    <n v="500018105"/>
    <n v="2"/>
    <x v="1"/>
    <s v="I"/>
    <n v="63"/>
    <n v="31.5"/>
    <n v="0"/>
    <n v="17"/>
  </r>
  <r>
    <x v="0"/>
    <x v="0"/>
    <s v="WA"/>
    <x v="2"/>
    <n v="2010"/>
    <n v="2010"/>
    <n v="500049113"/>
    <n v="1"/>
    <x v="0"/>
    <s v="I"/>
    <n v="0"/>
    <n v="0"/>
    <n v="0"/>
    <n v="100"/>
  </r>
  <r>
    <x v="0"/>
    <x v="0"/>
    <s v="WA"/>
    <x v="2"/>
    <n v="2010"/>
    <n v="2010"/>
    <n v="17460848"/>
    <n v="1"/>
    <x v="0"/>
    <s v="I"/>
    <n v="31"/>
    <n v="31"/>
    <n v="0"/>
    <n v="23"/>
  </r>
  <r>
    <x v="0"/>
    <x v="0"/>
    <s v="WA"/>
    <x v="2"/>
    <n v="2010"/>
    <n v="2010"/>
    <n v="500010851"/>
    <n v="1"/>
    <x v="0"/>
    <s v="I"/>
    <n v="7"/>
    <n v="7"/>
    <n v="0"/>
    <n v="48"/>
  </r>
  <r>
    <x v="0"/>
    <x v="0"/>
    <s v="WA"/>
    <x v="2"/>
    <n v="2010"/>
    <n v="2010"/>
    <n v="16521070"/>
    <n v="1"/>
    <x v="0"/>
    <s v="I"/>
    <n v="29"/>
    <n v="29"/>
    <n v="0"/>
    <n v="536"/>
  </r>
  <r>
    <x v="0"/>
    <x v="1"/>
    <s v="WA"/>
    <x v="2"/>
    <n v="2010"/>
    <n v="2010"/>
    <n v="17985100"/>
    <n v="2"/>
    <x v="1"/>
    <s v="I"/>
    <n v="38"/>
    <n v="19"/>
    <n v="0"/>
    <n v="22"/>
  </r>
  <r>
    <x v="0"/>
    <x v="1"/>
    <s v="WA"/>
    <x v="2"/>
    <n v="2010"/>
    <n v="2010"/>
    <n v="500245494"/>
    <n v="2"/>
    <x v="1"/>
    <s v="I"/>
    <n v="60"/>
    <n v="30"/>
    <n v="0"/>
    <n v="83"/>
  </r>
  <r>
    <x v="0"/>
    <x v="0"/>
    <s v="WA"/>
    <x v="2"/>
    <n v="2010"/>
    <n v="2010"/>
    <n v="15106296"/>
    <n v="1"/>
    <x v="0"/>
    <s v="I"/>
    <n v="28"/>
    <n v="28"/>
    <n v="0"/>
    <n v="10"/>
  </r>
  <r>
    <x v="0"/>
    <x v="1"/>
    <s v="WA"/>
    <x v="2"/>
    <n v="2010"/>
    <n v="2010"/>
    <n v="15906358"/>
    <n v="1"/>
    <x v="1"/>
    <s v="I"/>
    <n v="0"/>
    <n v="0"/>
    <n v="0"/>
    <n v="28"/>
  </r>
  <r>
    <x v="0"/>
    <x v="0"/>
    <s v="WA"/>
    <x v="2"/>
    <n v="2010"/>
    <n v="2010"/>
    <n v="15985377"/>
    <n v="2"/>
    <x v="0"/>
    <s v="I"/>
    <n v="46"/>
    <n v="23"/>
    <n v="0"/>
    <n v="300"/>
  </r>
  <r>
    <x v="0"/>
    <x v="0"/>
    <s v="WA"/>
    <x v="2"/>
    <n v="2010"/>
    <n v="2010"/>
    <n v="17350963"/>
    <n v="1"/>
    <x v="0"/>
    <s v="I"/>
    <n v="25"/>
    <n v="25"/>
    <n v="0"/>
    <n v="127"/>
  </r>
  <r>
    <x v="0"/>
    <x v="0"/>
    <s v="WA"/>
    <x v="2"/>
    <n v="2010"/>
    <n v="2010"/>
    <n v="500123992"/>
    <n v="1"/>
    <x v="0"/>
    <s v="I"/>
    <n v="9"/>
    <n v="9"/>
    <n v="0"/>
    <n v="1"/>
  </r>
  <r>
    <x v="0"/>
    <x v="0"/>
    <s v="WA"/>
    <x v="2"/>
    <n v="2010"/>
    <n v="2011"/>
    <n v="500196530"/>
    <n v="2"/>
    <x v="0"/>
    <s v="I"/>
    <n v="46"/>
    <n v="23"/>
    <n v="0"/>
    <n v="152"/>
  </r>
  <r>
    <x v="0"/>
    <x v="1"/>
    <s v="WA"/>
    <x v="2"/>
    <n v="2010"/>
    <n v="2010"/>
    <n v="500176909"/>
    <n v="1"/>
    <x v="1"/>
    <s v="I"/>
    <n v="28"/>
    <n v="28"/>
    <n v="0"/>
    <n v="55"/>
  </r>
  <r>
    <x v="0"/>
    <x v="0"/>
    <s v="WA"/>
    <x v="2"/>
    <n v="2010"/>
    <n v="2010"/>
    <n v="16451729"/>
    <n v="1"/>
    <x v="0"/>
    <s v="I"/>
    <n v="16"/>
    <n v="16"/>
    <n v="0"/>
    <n v="706"/>
  </r>
  <r>
    <x v="0"/>
    <x v="0"/>
    <s v="WA"/>
    <x v="2"/>
    <n v="2010"/>
    <n v="2011"/>
    <n v="418176002"/>
    <n v="2"/>
    <x v="0"/>
    <s v="I"/>
    <n v="49"/>
    <n v="24.5"/>
    <n v="0"/>
    <n v="77"/>
  </r>
  <r>
    <x v="0"/>
    <x v="0"/>
    <s v="WA"/>
    <x v="2"/>
    <n v="2010"/>
    <n v="2010"/>
    <n v="19913750"/>
    <n v="1"/>
    <x v="0"/>
    <s v="I"/>
    <n v="26"/>
    <n v="26"/>
    <n v="0"/>
    <n v="40"/>
  </r>
  <r>
    <x v="0"/>
    <x v="1"/>
    <s v="WA"/>
    <x v="2"/>
    <n v="2010"/>
    <n v="2011"/>
    <n v="19602974"/>
    <n v="2"/>
    <x v="1"/>
    <s v="I"/>
    <n v="41"/>
    <n v="20.5"/>
    <n v="0"/>
    <n v="10"/>
  </r>
  <r>
    <x v="0"/>
    <x v="0"/>
    <s v="WA"/>
    <x v="2"/>
    <n v="2010"/>
    <n v="2010"/>
    <n v="18692304"/>
    <n v="1"/>
    <x v="0"/>
    <s v="I"/>
    <n v="31"/>
    <n v="31"/>
    <n v="0"/>
    <n v="63"/>
  </r>
  <r>
    <x v="0"/>
    <x v="1"/>
    <s v="WA"/>
    <x v="2"/>
    <n v="2010"/>
    <n v="2010"/>
    <n v="500049895"/>
    <n v="1"/>
    <x v="1"/>
    <s v="I"/>
    <n v="16"/>
    <n v="16"/>
    <n v="0"/>
    <n v="9"/>
  </r>
  <r>
    <x v="0"/>
    <x v="0"/>
    <s v="WA"/>
    <x v="2"/>
    <n v="2010"/>
    <n v="2010"/>
    <n v="18555180"/>
    <n v="1"/>
    <x v="0"/>
    <s v="I"/>
    <n v="29"/>
    <n v="29"/>
    <n v="0"/>
    <n v="10"/>
  </r>
  <r>
    <x v="0"/>
    <x v="0"/>
    <s v="WA"/>
    <x v="2"/>
    <n v="2010"/>
    <n v="2010"/>
    <n v="18892577"/>
    <n v="1"/>
    <x v="0"/>
    <s v="I"/>
    <n v="21"/>
    <n v="21"/>
    <n v="0"/>
    <n v="260"/>
  </r>
  <r>
    <x v="0"/>
    <x v="0"/>
    <s v="WA"/>
    <x v="2"/>
    <n v="2010"/>
    <n v="2010"/>
    <n v="18576465"/>
    <n v="1"/>
    <x v="0"/>
    <s v="I"/>
    <n v="0"/>
    <n v="0"/>
    <n v="0"/>
    <n v="40"/>
  </r>
  <r>
    <x v="0"/>
    <x v="1"/>
    <s v="WA"/>
    <x v="2"/>
    <n v="2010"/>
    <n v="2010"/>
    <n v="18704720"/>
    <n v="1"/>
    <x v="1"/>
    <s v="I"/>
    <n v="12"/>
    <n v="12"/>
    <n v="0"/>
    <n v="78"/>
  </r>
  <r>
    <x v="0"/>
    <x v="0"/>
    <s v="WA"/>
    <x v="2"/>
    <n v="2010"/>
    <n v="2010"/>
    <n v="18549900"/>
    <n v="1"/>
    <x v="0"/>
    <s v="I"/>
    <n v="30"/>
    <n v="30"/>
    <n v="0"/>
    <n v="26"/>
  </r>
  <r>
    <x v="0"/>
    <x v="0"/>
    <s v="WA"/>
    <x v="2"/>
    <n v="2010"/>
    <n v="2010"/>
    <n v="14099435"/>
    <n v="1"/>
    <x v="0"/>
    <s v="I"/>
    <n v="19"/>
    <n v="19"/>
    <n v="0"/>
    <n v="450"/>
  </r>
  <r>
    <x v="0"/>
    <x v="0"/>
    <s v="WA"/>
    <x v="2"/>
    <n v="2010"/>
    <n v="2010"/>
    <n v="15884564"/>
    <n v="1"/>
    <x v="0"/>
    <s v="I"/>
    <n v="28"/>
    <n v="28"/>
    <n v="0"/>
    <n v="260"/>
  </r>
  <r>
    <x v="0"/>
    <x v="1"/>
    <s v="WA"/>
    <x v="2"/>
    <n v="2010"/>
    <n v="2010"/>
    <n v="16336259"/>
    <n v="1"/>
    <x v="1"/>
    <s v="I"/>
    <n v="34"/>
    <n v="34"/>
    <n v="0"/>
    <n v="12"/>
  </r>
  <r>
    <x v="0"/>
    <x v="1"/>
    <s v="WA"/>
    <x v="2"/>
    <n v="2010"/>
    <n v="2010"/>
    <n v="444787334"/>
    <n v="1"/>
    <x v="1"/>
    <s v="I"/>
    <n v="10"/>
    <n v="10"/>
    <n v="0"/>
    <n v="36"/>
  </r>
  <r>
    <x v="0"/>
    <x v="0"/>
    <s v="WA"/>
    <x v="2"/>
    <n v="2010"/>
    <n v="2010"/>
    <n v="15678576"/>
    <n v="1"/>
    <x v="0"/>
    <s v="I"/>
    <n v="16"/>
    <n v="16"/>
    <n v="0"/>
    <n v="344"/>
  </r>
  <r>
    <x v="0"/>
    <x v="0"/>
    <s v="WA"/>
    <x v="2"/>
    <n v="2010"/>
    <n v="2010"/>
    <n v="500087443"/>
    <n v="1"/>
    <x v="0"/>
    <s v="I"/>
    <n v="30"/>
    <n v="30"/>
    <n v="0"/>
    <n v="143"/>
  </r>
  <r>
    <x v="0"/>
    <x v="0"/>
    <s v="WA"/>
    <x v="2"/>
    <n v="2010"/>
    <n v="2010"/>
    <n v="14615884"/>
    <n v="1"/>
    <x v="0"/>
    <s v="I"/>
    <n v="30"/>
    <n v="30"/>
    <n v="0"/>
    <n v="1"/>
  </r>
  <r>
    <x v="0"/>
    <x v="1"/>
    <s v="WA"/>
    <x v="2"/>
    <n v="2010"/>
    <n v="2010"/>
    <n v="15163606"/>
    <n v="1"/>
    <x v="1"/>
    <s v="I"/>
    <n v="20"/>
    <n v="20"/>
    <n v="0"/>
    <n v="81"/>
  </r>
  <r>
    <x v="0"/>
    <x v="0"/>
    <s v="WA"/>
    <x v="2"/>
    <n v="2010"/>
    <n v="2010"/>
    <n v="16009110"/>
    <n v="1"/>
    <x v="0"/>
    <s v="I"/>
    <n v="26"/>
    <n v="26"/>
    <n v="0"/>
    <n v="189"/>
  </r>
  <r>
    <x v="0"/>
    <x v="0"/>
    <s v="WA"/>
    <x v="2"/>
    <n v="2010"/>
    <n v="2010"/>
    <n v="14949239"/>
    <n v="1"/>
    <x v="0"/>
    <s v="I"/>
    <n v="31"/>
    <n v="31"/>
    <n v="0"/>
    <n v="175"/>
  </r>
  <r>
    <x v="0"/>
    <x v="0"/>
    <s v="WA"/>
    <x v="2"/>
    <n v="2010"/>
    <n v="2010"/>
    <n v="14954467"/>
    <n v="1"/>
    <x v="0"/>
    <s v="I"/>
    <n v="8"/>
    <n v="8"/>
    <n v="0"/>
    <n v="678"/>
  </r>
  <r>
    <x v="0"/>
    <x v="0"/>
    <s v="WA"/>
    <x v="2"/>
    <n v="2010"/>
    <n v="2010"/>
    <n v="14816668"/>
    <n v="1"/>
    <x v="0"/>
    <s v="I"/>
    <n v="46"/>
    <n v="46"/>
    <n v="0"/>
    <n v="2"/>
  </r>
  <r>
    <x v="0"/>
    <x v="0"/>
    <s v="WA"/>
    <x v="2"/>
    <n v="2010"/>
    <n v="2010"/>
    <n v="500219188"/>
    <n v="1"/>
    <x v="0"/>
    <s v="I"/>
    <n v="13"/>
    <n v="13"/>
    <n v="0"/>
    <n v="422"/>
  </r>
  <r>
    <x v="0"/>
    <x v="0"/>
    <s v="WA"/>
    <x v="2"/>
    <n v="2010"/>
    <n v="2010"/>
    <n v="446345386"/>
    <n v="1"/>
    <x v="0"/>
    <s v="I"/>
    <n v="0"/>
    <n v="0"/>
    <n v="0"/>
    <n v="50"/>
  </r>
  <r>
    <x v="0"/>
    <x v="0"/>
    <s v="WA"/>
    <x v="2"/>
    <n v="2010"/>
    <n v="2010"/>
    <n v="403315386"/>
    <n v="1"/>
    <x v="0"/>
    <s v="I"/>
    <n v="0"/>
    <n v="0"/>
    <n v="0"/>
    <n v="50"/>
  </r>
  <r>
    <x v="0"/>
    <x v="0"/>
    <s v="WA"/>
    <x v="2"/>
    <n v="2011"/>
    <n v="2011"/>
    <n v="19951999"/>
    <n v="1"/>
    <x v="0"/>
    <s v="I"/>
    <n v="14"/>
    <n v="14"/>
    <n v="0"/>
    <n v="200"/>
  </r>
  <r>
    <x v="0"/>
    <x v="1"/>
    <s v="WA"/>
    <x v="3"/>
    <n v="2011"/>
    <n v="2011"/>
    <n v="17316930"/>
    <n v="1"/>
    <x v="1"/>
    <s v="I"/>
    <n v="34"/>
    <n v="34"/>
    <n v="0"/>
    <n v="1"/>
  </r>
  <r>
    <x v="0"/>
    <x v="0"/>
    <s v="WA"/>
    <x v="3"/>
    <n v="2011"/>
    <n v="2011"/>
    <n v="17652714"/>
    <n v="1"/>
    <x v="0"/>
    <s v="I"/>
    <n v="34"/>
    <n v="34"/>
    <n v="0"/>
    <n v="1"/>
  </r>
  <r>
    <x v="0"/>
    <x v="0"/>
    <s v="WA"/>
    <x v="2"/>
    <n v="2011"/>
    <n v="2011"/>
    <n v="19657304"/>
    <n v="1"/>
    <x v="0"/>
    <s v="I"/>
    <n v="10"/>
    <n v="10"/>
    <n v="0"/>
    <n v="10"/>
  </r>
  <r>
    <x v="1"/>
    <x v="1"/>
    <s v="WA"/>
    <x v="3"/>
    <n v="2011"/>
    <n v="2011"/>
    <n v="18678463"/>
    <n v="4"/>
    <x v="1"/>
    <s v="I"/>
    <n v="123"/>
    <n v="30.75"/>
    <n v="0"/>
    <n v="6"/>
  </r>
  <r>
    <x v="0"/>
    <x v="0"/>
    <s v="WA"/>
    <x v="2"/>
    <n v="2011"/>
    <n v="2011"/>
    <n v="19284086"/>
    <n v="1"/>
    <x v="0"/>
    <s v="I"/>
    <n v="1"/>
    <n v="1"/>
    <n v="0"/>
    <n v="5"/>
  </r>
  <r>
    <x v="0"/>
    <x v="1"/>
    <s v="WA"/>
    <x v="2"/>
    <n v="2011"/>
    <n v="2011"/>
    <n v="500082290"/>
    <n v="1"/>
    <x v="1"/>
    <s v="I"/>
    <n v="1"/>
    <n v="1"/>
    <n v="0"/>
    <n v="40"/>
  </r>
  <r>
    <x v="0"/>
    <x v="0"/>
    <s v="WA"/>
    <x v="3"/>
    <n v="2011"/>
    <n v="2011"/>
    <n v="500050779"/>
    <n v="1"/>
    <x v="0"/>
    <s v="I"/>
    <n v="24"/>
    <n v="24"/>
    <n v="0"/>
    <n v="231"/>
  </r>
  <r>
    <x v="0"/>
    <x v="1"/>
    <s v="WA"/>
    <x v="3"/>
    <n v="2011"/>
    <n v="2011"/>
    <n v="331948808"/>
    <n v="2"/>
    <x v="1"/>
    <s v="I"/>
    <n v="64"/>
    <n v="32"/>
    <n v="0"/>
    <n v="133"/>
  </r>
  <r>
    <x v="0"/>
    <x v="0"/>
    <s v="WA"/>
    <x v="3"/>
    <n v="2011"/>
    <n v="2011"/>
    <n v="19002592"/>
    <n v="1"/>
    <x v="0"/>
    <s v="I"/>
    <n v="3"/>
    <n v="3"/>
    <n v="0"/>
    <n v="22"/>
  </r>
  <r>
    <x v="0"/>
    <x v="0"/>
    <s v="WA"/>
    <x v="3"/>
    <n v="2011"/>
    <n v="2011"/>
    <n v="19539663"/>
    <n v="2"/>
    <x v="0"/>
    <s v="I"/>
    <n v="59"/>
    <n v="29.5"/>
    <n v="0"/>
    <n v="2158"/>
  </r>
  <r>
    <x v="0"/>
    <x v="1"/>
    <s v="WA"/>
    <x v="3"/>
    <n v="2011"/>
    <n v="2011"/>
    <n v="17737710"/>
    <n v="1"/>
    <x v="1"/>
    <s v="I"/>
    <n v="30"/>
    <n v="30"/>
    <n v="0"/>
    <n v="24"/>
  </r>
  <r>
    <x v="0"/>
    <x v="0"/>
    <s v="WA"/>
    <x v="3"/>
    <n v="2011"/>
    <n v="2011"/>
    <n v="17075193"/>
    <n v="3"/>
    <x v="0"/>
    <s v="I"/>
    <n v="96"/>
    <n v="32"/>
    <n v="0"/>
    <n v="380"/>
  </r>
  <r>
    <x v="0"/>
    <x v="1"/>
    <s v="WA"/>
    <x v="3"/>
    <n v="2011"/>
    <n v="2011"/>
    <n v="500056390"/>
    <n v="1"/>
    <x v="1"/>
    <s v="I"/>
    <n v="8"/>
    <n v="8"/>
    <n v="0"/>
    <n v="13"/>
  </r>
  <r>
    <x v="0"/>
    <x v="1"/>
    <s v="WA"/>
    <x v="3"/>
    <n v="2011"/>
    <n v="2011"/>
    <n v="17115268"/>
    <n v="2"/>
    <x v="1"/>
    <s v="I"/>
    <n v="59"/>
    <n v="29.5"/>
    <n v="0"/>
    <n v="13"/>
  </r>
  <r>
    <x v="0"/>
    <x v="0"/>
    <s v="WA"/>
    <x v="3"/>
    <n v="2011"/>
    <n v="2011"/>
    <n v="18075402"/>
    <n v="4"/>
    <x v="0"/>
    <s v="I"/>
    <n v="86"/>
    <n v="21.5"/>
    <n v="0"/>
    <n v="590"/>
  </r>
  <r>
    <x v="0"/>
    <x v="0"/>
    <s v="WA"/>
    <x v="3"/>
    <n v="2011"/>
    <n v="2011"/>
    <n v="17384625"/>
    <n v="2"/>
    <x v="0"/>
    <s v="I"/>
    <n v="58"/>
    <n v="29"/>
    <n v="0"/>
    <n v="183"/>
  </r>
  <r>
    <x v="0"/>
    <x v="0"/>
    <s v="WA"/>
    <x v="3"/>
    <n v="2011"/>
    <n v="2011"/>
    <n v="17387572"/>
    <n v="1"/>
    <x v="0"/>
    <s v="I"/>
    <n v="31"/>
    <n v="31"/>
    <n v="0"/>
    <n v="34"/>
  </r>
  <r>
    <x v="0"/>
    <x v="1"/>
    <s v="WA"/>
    <x v="3"/>
    <n v="2011"/>
    <n v="2011"/>
    <n v="332985618"/>
    <n v="1"/>
    <x v="1"/>
    <s v="I"/>
    <n v="31"/>
    <n v="31"/>
    <n v="0"/>
    <n v="3"/>
  </r>
  <r>
    <x v="0"/>
    <x v="0"/>
    <s v="WA"/>
    <x v="3"/>
    <n v="2011"/>
    <n v="2011"/>
    <n v="500145426"/>
    <n v="1"/>
    <x v="0"/>
    <s v="I"/>
    <n v="1"/>
    <n v="1"/>
    <n v="0"/>
    <n v="11"/>
  </r>
  <r>
    <x v="0"/>
    <x v="0"/>
    <s v="WA"/>
    <x v="3"/>
    <n v="2011"/>
    <n v="2011"/>
    <n v="18079890"/>
    <n v="1"/>
    <x v="0"/>
    <s v="I"/>
    <n v="0"/>
    <n v="0"/>
    <n v="0"/>
    <n v="91"/>
  </r>
  <r>
    <x v="0"/>
    <x v="1"/>
    <s v="WA"/>
    <x v="3"/>
    <n v="2011"/>
    <n v="2011"/>
    <n v="500195611"/>
    <n v="1"/>
    <x v="1"/>
    <s v="I"/>
    <n v="33"/>
    <n v="33"/>
    <n v="0"/>
    <n v="8"/>
  </r>
  <r>
    <x v="0"/>
    <x v="0"/>
    <s v="WA"/>
    <x v="3"/>
    <n v="2011"/>
    <n v="2011"/>
    <n v="16895510"/>
    <n v="1"/>
    <x v="0"/>
    <s v="I"/>
    <n v="0"/>
    <n v="0"/>
    <n v="0"/>
    <n v="80"/>
  </r>
  <r>
    <x v="0"/>
    <x v="0"/>
    <s v="WA"/>
    <x v="3"/>
    <n v="2011"/>
    <n v="2011"/>
    <n v="500155282"/>
    <n v="7"/>
    <x v="0"/>
    <s v="I"/>
    <n v="209"/>
    <n v="29.857142857142854"/>
    <n v="0"/>
    <n v="780"/>
  </r>
  <r>
    <x v="0"/>
    <x v="1"/>
    <s v="WA"/>
    <x v="3"/>
    <n v="2011"/>
    <n v="2011"/>
    <n v="16283011"/>
    <n v="2"/>
    <x v="1"/>
    <s v="I"/>
    <n v="58"/>
    <n v="29"/>
    <n v="0"/>
    <n v="282"/>
  </r>
  <r>
    <x v="0"/>
    <x v="0"/>
    <s v="WA"/>
    <x v="3"/>
    <n v="2011"/>
    <n v="2011"/>
    <n v="15222602"/>
    <n v="1"/>
    <x v="0"/>
    <s v="I"/>
    <n v="30"/>
    <n v="30"/>
    <n v="0"/>
    <n v="90"/>
  </r>
  <r>
    <x v="0"/>
    <x v="1"/>
    <s v="WA"/>
    <x v="3"/>
    <n v="2011"/>
    <n v="2011"/>
    <n v="16537353"/>
    <n v="1"/>
    <x v="1"/>
    <s v="I"/>
    <n v="31"/>
    <n v="31"/>
    <n v="0"/>
    <n v="69"/>
  </r>
  <r>
    <x v="0"/>
    <x v="1"/>
    <s v="WA"/>
    <x v="3"/>
    <n v="2011"/>
    <n v="2011"/>
    <n v="377481627"/>
    <n v="4"/>
    <x v="1"/>
    <s v="I"/>
    <n v="102"/>
    <n v="25.5"/>
    <n v="0"/>
    <n v="118"/>
  </r>
  <r>
    <x v="0"/>
    <x v="0"/>
    <s v="WA"/>
    <x v="3"/>
    <n v="2011"/>
    <n v="2011"/>
    <n v="15815944"/>
    <n v="1"/>
    <x v="0"/>
    <s v="I"/>
    <n v="0"/>
    <n v="0"/>
    <n v="0"/>
    <n v="80"/>
  </r>
  <r>
    <x v="1"/>
    <x v="1"/>
    <s v="WA"/>
    <x v="3"/>
    <n v="2011"/>
    <n v="2011"/>
    <n v="500111671"/>
    <n v="12"/>
    <x v="1"/>
    <s v="I"/>
    <n v="365"/>
    <n v="30.416666666666668"/>
    <n v="0"/>
    <n v="3474"/>
  </r>
  <r>
    <x v="0"/>
    <x v="0"/>
    <s v="WA"/>
    <x v="3"/>
    <n v="2011"/>
    <n v="2011"/>
    <n v="500044920"/>
    <n v="2"/>
    <x v="0"/>
    <s v="I"/>
    <n v="58"/>
    <n v="29"/>
    <n v="0"/>
    <n v="92"/>
  </r>
  <r>
    <x v="0"/>
    <x v="1"/>
    <s v="WA"/>
    <x v="3"/>
    <n v="2011"/>
    <n v="2011"/>
    <n v="14675667"/>
    <n v="3"/>
    <x v="1"/>
    <s v="I"/>
    <n v="75"/>
    <n v="25"/>
    <n v="0"/>
    <n v="32"/>
  </r>
  <r>
    <x v="0"/>
    <x v="0"/>
    <s v="WA"/>
    <x v="3"/>
    <n v="2011"/>
    <n v="2011"/>
    <n v="19875046"/>
    <n v="2"/>
    <x v="0"/>
    <s v="I"/>
    <n v="30"/>
    <n v="15"/>
    <n v="0"/>
    <n v="99"/>
  </r>
  <r>
    <x v="0"/>
    <x v="0"/>
    <s v="WA"/>
    <x v="3"/>
    <n v="2011"/>
    <n v="2011"/>
    <n v="19700270"/>
    <n v="2"/>
    <x v="0"/>
    <s v="I"/>
    <n v="38"/>
    <n v="19"/>
    <n v="0"/>
    <n v="540"/>
  </r>
  <r>
    <x v="0"/>
    <x v="0"/>
    <s v="WA"/>
    <x v="3"/>
    <n v="2011"/>
    <n v="2011"/>
    <n v="500231798"/>
    <n v="1"/>
    <x v="0"/>
    <s v="I"/>
    <n v="11"/>
    <n v="11"/>
    <n v="0"/>
    <n v="223"/>
  </r>
  <r>
    <x v="0"/>
    <x v="1"/>
    <s v="WA"/>
    <x v="3"/>
    <n v="2011"/>
    <n v="2011"/>
    <n v="18035553"/>
    <n v="4"/>
    <x v="1"/>
    <s v="I"/>
    <n v="120"/>
    <n v="30"/>
    <n v="0"/>
    <n v="4"/>
  </r>
  <r>
    <x v="0"/>
    <x v="1"/>
    <s v="WA"/>
    <x v="3"/>
    <n v="2011"/>
    <n v="2011"/>
    <n v="500241681"/>
    <n v="1"/>
    <x v="1"/>
    <s v="I"/>
    <n v="0"/>
    <n v="0"/>
    <n v="0"/>
    <n v="4"/>
  </r>
  <r>
    <x v="0"/>
    <x v="0"/>
    <s v="WA"/>
    <x v="3"/>
    <n v="2011"/>
    <n v="2011"/>
    <n v="500211990"/>
    <n v="1"/>
    <x v="0"/>
    <s v="I"/>
    <n v="0"/>
    <n v="0"/>
    <n v="0"/>
    <n v="58"/>
  </r>
  <r>
    <x v="0"/>
    <x v="0"/>
    <s v="WA"/>
    <x v="3"/>
    <n v="2011"/>
    <n v="2011"/>
    <n v="407635218"/>
    <n v="1"/>
    <x v="0"/>
    <s v="I"/>
    <n v="0"/>
    <n v="0"/>
    <n v="0"/>
    <n v="20"/>
  </r>
  <r>
    <x v="0"/>
    <x v="0"/>
    <s v="WA"/>
    <x v="3"/>
    <n v="2011"/>
    <n v="2011"/>
    <n v="18689195"/>
    <n v="1"/>
    <x v="0"/>
    <s v="I"/>
    <n v="0"/>
    <n v="0"/>
    <n v="0"/>
    <n v="30"/>
  </r>
  <r>
    <x v="0"/>
    <x v="0"/>
    <s v="WA"/>
    <x v="3"/>
    <n v="2011"/>
    <n v="2011"/>
    <n v="446351236"/>
    <n v="1"/>
    <x v="0"/>
    <s v="I"/>
    <n v="0"/>
    <n v="0"/>
    <n v="0"/>
    <n v="42"/>
  </r>
  <r>
    <x v="0"/>
    <x v="1"/>
    <s v="WA"/>
    <x v="3"/>
    <n v="2011"/>
    <n v="2011"/>
    <n v="500011716"/>
    <n v="1"/>
    <x v="1"/>
    <s v="I"/>
    <n v="0"/>
    <n v="0"/>
    <n v="0"/>
    <n v="8"/>
  </r>
  <r>
    <x v="0"/>
    <x v="0"/>
    <s v="WA"/>
    <x v="3"/>
    <n v="2011"/>
    <n v="2011"/>
    <n v="16127219"/>
    <n v="1"/>
    <x v="0"/>
    <s v="I"/>
    <n v="0"/>
    <n v="0"/>
    <n v="0"/>
    <n v="40"/>
  </r>
  <r>
    <x v="0"/>
    <x v="0"/>
    <s v="WA"/>
    <x v="3"/>
    <n v="2011"/>
    <n v="2011"/>
    <n v="17795351"/>
    <n v="1"/>
    <x v="0"/>
    <s v="I"/>
    <n v="0"/>
    <n v="0"/>
    <n v="0"/>
    <n v="795"/>
  </r>
  <r>
    <x v="0"/>
    <x v="0"/>
    <s v="WA"/>
    <x v="3"/>
    <n v="2011"/>
    <n v="2011"/>
    <n v="16332323"/>
    <n v="1"/>
    <x v="0"/>
    <s v="I"/>
    <n v="30"/>
    <n v="30"/>
    <n v="0"/>
    <n v="40"/>
  </r>
  <r>
    <x v="0"/>
    <x v="0"/>
    <s v="WA"/>
    <x v="3"/>
    <n v="2011"/>
    <n v="2011"/>
    <n v="16335996"/>
    <n v="1"/>
    <x v="0"/>
    <s v="I"/>
    <n v="27"/>
    <n v="27"/>
    <n v="0"/>
    <n v="10"/>
  </r>
  <r>
    <x v="0"/>
    <x v="0"/>
    <s v="WA"/>
    <x v="3"/>
    <n v="2011"/>
    <n v="2011"/>
    <n v="500063065"/>
    <n v="1"/>
    <x v="0"/>
    <s v="I"/>
    <n v="0"/>
    <n v="0"/>
    <n v="0"/>
    <n v="59"/>
  </r>
  <r>
    <x v="0"/>
    <x v="1"/>
    <s v="WA"/>
    <x v="3"/>
    <n v="2011"/>
    <n v="2011"/>
    <n v="500124319"/>
    <n v="2"/>
    <x v="1"/>
    <s v="I"/>
    <n v="42"/>
    <n v="21"/>
    <n v="0"/>
    <n v="85"/>
  </r>
  <r>
    <x v="0"/>
    <x v="1"/>
    <s v="WA"/>
    <x v="3"/>
    <n v="2011"/>
    <n v="2011"/>
    <n v="16238122"/>
    <n v="1"/>
    <x v="1"/>
    <s v="I"/>
    <n v="9"/>
    <n v="9"/>
    <n v="0"/>
    <n v="26"/>
  </r>
  <r>
    <x v="0"/>
    <x v="0"/>
    <s v="WA"/>
    <x v="3"/>
    <n v="2011"/>
    <n v="2011"/>
    <n v="16308473"/>
    <n v="1"/>
    <x v="0"/>
    <s v="I"/>
    <n v="26"/>
    <n v="26"/>
    <n v="0"/>
    <n v="680"/>
  </r>
  <r>
    <x v="0"/>
    <x v="0"/>
    <s v="WA"/>
    <x v="3"/>
    <n v="2011"/>
    <n v="2011"/>
    <n v="500079071"/>
    <n v="1"/>
    <x v="0"/>
    <s v="I"/>
    <n v="8"/>
    <n v="8"/>
    <n v="0"/>
    <n v="80"/>
  </r>
  <r>
    <x v="0"/>
    <x v="0"/>
    <s v="WA"/>
    <x v="3"/>
    <n v="2011"/>
    <n v="2011"/>
    <n v="18332795"/>
    <n v="1"/>
    <x v="0"/>
    <s v="I"/>
    <n v="0"/>
    <n v="0"/>
    <n v="0"/>
    <n v="90"/>
  </r>
  <r>
    <x v="0"/>
    <x v="1"/>
    <s v="WA"/>
    <x v="3"/>
    <n v="2011"/>
    <n v="2011"/>
    <n v="16658019"/>
    <n v="4"/>
    <x v="1"/>
    <s v="I"/>
    <n v="96"/>
    <n v="24"/>
    <n v="0"/>
    <n v="15"/>
  </r>
  <r>
    <x v="1"/>
    <x v="0"/>
    <s v="WA"/>
    <x v="3"/>
    <n v="2011"/>
    <n v="2011"/>
    <n v="15667316"/>
    <n v="1"/>
    <x v="0"/>
    <s v="I"/>
    <n v="11"/>
    <n v="11"/>
    <n v="0"/>
    <n v="947"/>
  </r>
  <r>
    <x v="0"/>
    <x v="0"/>
    <s v="WA"/>
    <x v="3"/>
    <n v="2011"/>
    <n v="2011"/>
    <n v="15139229"/>
    <n v="1"/>
    <x v="0"/>
    <s v="I"/>
    <n v="1"/>
    <n v="1"/>
    <n v="0"/>
    <n v="10"/>
  </r>
  <r>
    <x v="0"/>
    <x v="0"/>
    <s v="WA"/>
    <x v="3"/>
    <n v="2011"/>
    <n v="2011"/>
    <n v="500156870"/>
    <n v="1"/>
    <x v="0"/>
    <s v="I"/>
    <n v="400"/>
    <n v="400"/>
    <n v="0"/>
    <n v="3787"/>
  </r>
  <r>
    <x v="0"/>
    <x v="0"/>
    <s v="WA"/>
    <x v="3"/>
    <n v="2011"/>
    <n v="2011"/>
    <n v="15223346"/>
    <n v="1"/>
    <x v="0"/>
    <s v="I"/>
    <n v="15"/>
    <n v="15"/>
    <n v="0"/>
    <n v="10"/>
  </r>
  <r>
    <x v="0"/>
    <x v="0"/>
    <s v="WA"/>
    <x v="3"/>
    <n v="2011"/>
    <n v="2011"/>
    <n v="500018110"/>
    <n v="1"/>
    <x v="0"/>
    <s v="I"/>
    <n v="8"/>
    <n v="8"/>
    <n v="0"/>
    <n v="631"/>
  </r>
  <r>
    <x v="0"/>
    <x v="1"/>
    <s v="WA"/>
    <x v="3"/>
    <n v="2011"/>
    <n v="2011"/>
    <n v="500145680"/>
    <n v="4"/>
    <x v="1"/>
    <s v="I"/>
    <n v="97"/>
    <n v="24.25"/>
    <n v="0"/>
    <n v="22"/>
  </r>
  <r>
    <x v="0"/>
    <x v="0"/>
    <s v="WA"/>
    <x v="3"/>
    <n v="2011"/>
    <n v="2011"/>
    <n v="14144827"/>
    <n v="1"/>
    <x v="0"/>
    <s v="I"/>
    <n v="0"/>
    <n v="0"/>
    <n v="0"/>
    <n v="30"/>
  </r>
  <r>
    <x v="0"/>
    <x v="1"/>
    <s v="WA"/>
    <x v="3"/>
    <n v="2011"/>
    <n v="2011"/>
    <n v="500044883"/>
    <n v="1"/>
    <x v="1"/>
    <s v="I"/>
    <n v="0"/>
    <n v="0"/>
    <n v="0"/>
    <n v="24"/>
  </r>
  <r>
    <x v="0"/>
    <x v="0"/>
    <s v="WA"/>
    <x v="3"/>
    <n v="2011"/>
    <n v="2011"/>
    <n v="18996503"/>
    <n v="1"/>
    <x v="0"/>
    <s v="I"/>
    <n v="23"/>
    <n v="23"/>
    <n v="0"/>
    <n v="129"/>
  </r>
  <r>
    <x v="0"/>
    <x v="1"/>
    <s v="WA"/>
    <x v="3"/>
    <n v="2011"/>
    <n v="2011"/>
    <n v="500202819"/>
    <n v="1"/>
    <x v="1"/>
    <s v="I"/>
    <n v="0"/>
    <n v="0"/>
    <n v="0"/>
    <n v="4"/>
  </r>
  <r>
    <x v="0"/>
    <x v="0"/>
    <s v="WA"/>
    <x v="3"/>
    <n v="2011"/>
    <n v="2011"/>
    <n v="18197216"/>
    <n v="1"/>
    <x v="0"/>
    <s v="I"/>
    <n v="31"/>
    <n v="31"/>
    <n v="0"/>
    <n v="20"/>
  </r>
  <r>
    <x v="0"/>
    <x v="1"/>
    <s v="WA"/>
    <x v="3"/>
    <n v="2011"/>
    <n v="2011"/>
    <n v="19045925"/>
    <n v="3"/>
    <x v="1"/>
    <s v="I"/>
    <n v="76"/>
    <n v="25.333333333333336"/>
    <n v="0"/>
    <n v="4"/>
  </r>
  <r>
    <x v="0"/>
    <x v="0"/>
    <s v="WA"/>
    <x v="3"/>
    <n v="2011"/>
    <n v="2011"/>
    <n v="19270034"/>
    <n v="1"/>
    <x v="0"/>
    <s v="I"/>
    <n v="0"/>
    <n v="0"/>
    <n v="0"/>
    <n v="40"/>
  </r>
  <r>
    <x v="0"/>
    <x v="0"/>
    <s v="WA"/>
    <x v="3"/>
    <n v="2011"/>
    <n v="2011"/>
    <n v="19408341"/>
    <n v="1"/>
    <x v="0"/>
    <s v="I"/>
    <n v="0"/>
    <n v="0"/>
    <n v="0"/>
    <n v="3"/>
  </r>
  <r>
    <x v="0"/>
    <x v="0"/>
    <s v="WA"/>
    <x v="3"/>
    <n v="2011"/>
    <n v="2011"/>
    <n v="372470403"/>
    <n v="1"/>
    <x v="0"/>
    <s v="I"/>
    <n v="0"/>
    <n v="0"/>
    <n v="0"/>
    <n v="20"/>
  </r>
  <r>
    <x v="0"/>
    <x v="1"/>
    <s v="WA"/>
    <x v="3"/>
    <n v="2011"/>
    <n v="2011"/>
    <n v="373593606"/>
    <n v="1"/>
    <x v="1"/>
    <s v="I"/>
    <n v="0"/>
    <n v="0"/>
    <n v="0"/>
    <n v="5"/>
  </r>
  <r>
    <x v="0"/>
    <x v="0"/>
    <s v="WA"/>
    <x v="3"/>
    <n v="2011"/>
    <n v="2011"/>
    <n v="18628110"/>
    <n v="1"/>
    <x v="0"/>
    <s v="I"/>
    <n v="9"/>
    <n v="9"/>
    <n v="0"/>
    <n v="1000"/>
  </r>
  <r>
    <x v="0"/>
    <x v="0"/>
    <s v="WA"/>
    <x v="3"/>
    <n v="2011"/>
    <n v="2011"/>
    <n v="18287647"/>
    <n v="1"/>
    <x v="0"/>
    <s v="I"/>
    <n v="5"/>
    <n v="5"/>
    <n v="0"/>
    <n v="220"/>
  </r>
  <r>
    <x v="0"/>
    <x v="1"/>
    <s v="WA"/>
    <x v="3"/>
    <n v="2011"/>
    <n v="2011"/>
    <n v="444787250"/>
    <n v="2"/>
    <x v="1"/>
    <s v="I"/>
    <n v="32"/>
    <n v="16"/>
    <n v="0"/>
    <n v="95"/>
  </r>
  <r>
    <x v="0"/>
    <x v="0"/>
    <s v="WA"/>
    <x v="3"/>
    <n v="2011"/>
    <n v="2011"/>
    <n v="339033615"/>
    <n v="1"/>
    <x v="0"/>
    <s v="I"/>
    <n v="13"/>
    <n v="13"/>
    <n v="0"/>
    <n v="770"/>
  </r>
  <r>
    <x v="0"/>
    <x v="0"/>
    <s v="WA"/>
    <x v="3"/>
    <n v="2011"/>
    <n v="2011"/>
    <n v="16199524"/>
    <n v="2"/>
    <x v="0"/>
    <s v="I"/>
    <n v="61"/>
    <n v="30.5"/>
    <n v="0"/>
    <n v="30"/>
  </r>
  <r>
    <x v="0"/>
    <x v="1"/>
    <s v="WA"/>
    <x v="3"/>
    <n v="2011"/>
    <n v="2011"/>
    <n v="500141144"/>
    <n v="1"/>
    <x v="2"/>
    <s v="I"/>
    <n v="1"/>
    <n v="1"/>
    <n v="0"/>
    <n v="9622"/>
  </r>
  <r>
    <x v="0"/>
    <x v="1"/>
    <s v="WA"/>
    <x v="3"/>
    <n v="2011"/>
    <n v="2011"/>
    <n v="16897534"/>
    <n v="1"/>
    <x v="1"/>
    <s v="I"/>
    <n v="26"/>
    <n v="26"/>
    <n v="0"/>
    <n v="77"/>
  </r>
  <r>
    <x v="0"/>
    <x v="1"/>
    <s v="WA"/>
    <x v="3"/>
    <n v="2011"/>
    <n v="2011"/>
    <n v="16925512"/>
    <n v="1"/>
    <x v="1"/>
    <s v="I"/>
    <n v="12"/>
    <n v="12"/>
    <n v="0"/>
    <n v="51"/>
  </r>
  <r>
    <x v="0"/>
    <x v="1"/>
    <s v="WA"/>
    <x v="3"/>
    <n v="2011"/>
    <n v="2011"/>
    <n v="16930599"/>
    <n v="2"/>
    <x v="1"/>
    <s v="I"/>
    <n v="37"/>
    <n v="18.5"/>
    <n v="0"/>
    <n v="104"/>
  </r>
  <r>
    <x v="0"/>
    <x v="0"/>
    <s v="WA"/>
    <x v="3"/>
    <n v="2011"/>
    <n v="2011"/>
    <n v="16930601"/>
    <n v="2"/>
    <x v="0"/>
    <s v="I"/>
    <n v="37"/>
    <n v="18.5"/>
    <n v="0"/>
    <n v="108"/>
  </r>
  <r>
    <x v="0"/>
    <x v="0"/>
    <s v="WA"/>
    <x v="3"/>
    <n v="2011"/>
    <n v="2011"/>
    <n v="384480018"/>
    <n v="1"/>
    <x v="0"/>
    <s v="I"/>
    <n v="0"/>
    <n v="0"/>
    <n v="0"/>
    <n v="20"/>
  </r>
  <r>
    <x v="0"/>
    <x v="0"/>
    <s v="WA"/>
    <x v="3"/>
    <n v="2011"/>
    <n v="2011"/>
    <n v="16637455"/>
    <n v="1"/>
    <x v="0"/>
    <s v="I"/>
    <n v="0"/>
    <n v="0"/>
    <n v="0"/>
    <n v="21"/>
  </r>
  <r>
    <x v="0"/>
    <x v="0"/>
    <s v="WA"/>
    <x v="3"/>
    <n v="2011"/>
    <n v="2011"/>
    <n v="16162225"/>
    <n v="1"/>
    <x v="0"/>
    <s v="I"/>
    <n v="11"/>
    <n v="11"/>
    <n v="0"/>
    <n v="147"/>
  </r>
  <r>
    <x v="0"/>
    <x v="0"/>
    <s v="WA"/>
    <x v="3"/>
    <n v="2011"/>
    <n v="2011"/>
    <n v="14556879"/>
    <n v="3"/>
    <x v="0"/>
    <s v="I"/>
    <n v="91"/>
    <n v="30.333333333333332"/>
    <n v="0"/>
    <n v="43"/>
  </r>
  <r>
    <x v="0"/>
    <x v="0"/>
    <s v="WA"/>
    <x v="3"/>
    <n v="2011"/>
    <n v="2011"/>
    <n v="15427305"/>
    <n v="1"/>
    <x v="0"/>
    <s v="I"/>
    <n v="5"/>
    <n v="5"/>
    <n v="0"/>
    <n v="90"/>
  </r>
  <r>
    <x v="0"/>
    <x v="0"/>
    <s v="WA"/>
    <x v="3"/>
    <n v="2011"/>
    <n v="2011"/>
    <n v="16274137"/>
    <n v="1"/>
    <x v="0"/>
    <s v="I"/>
    <n v="14"/>
    <n v="14"/>
    <n v="0"/>
    <n v="1000"/>
  </r>
  <r>
    <x v="1"/>
    <x v="1"/>
    <s v="WA"/>
    <x v="3"/>
    <n v="2011"/>
    <n v="2011"/>
    <n v="14833954"/>
    <n v="1"/>
    <x v="1"/>
    <s v="I"/>
    <n v="0"/>
    <n v="0"/>
    <n v="0"/>
    <n v="1"/>
  </r>
  <r>
    <x v="0"/>
    <x v="1"/>
    <s v="WA"/>
    <x v="3"/>
    <n v="2011"/>
    <n v="2011"/>
    <n v="379555436"/>
    <n v="1"/>
    <x v="1"/>
    <s v="I"/>
    <n v="28"/>
    <n v="28"/>
    <n v="0"/>
    <n v="4"/>
  </r>
  <r>
    <x v="0"/>
    <x v="0"/>
    <s v="WA"/>
    <x v="3"/>
    <n v="2011"/>
    <n v="2011"/>
    <n v="500189678"/>
    <n v="1"/>
    <x v="0"/>
    <s v="I"/>
    <n v="0"/>
    <n v="0"/>
    <n v="0"/>
    <n v="9"/>
  </r>
  <r>
    <x v="0"/>
    <x v="0"/>
    <s v="WA"/>
    <x v="3"/>
    <n v="2011"/>
    <n v="2011"/>
    <n v="500230121"/>
    <n v="1"/>
    <x v="0"/>
    <s v="I"/>
    <n v="0"/>
    <n v="0"/>
    <n v="0"/>
    <n v="74"/>
  </r>
  <r>
    <x v="0"/>
    <x v="0"/>
    <s v="WA"/>
    <x v="3"/>
    <n v="2011"/>
    <n v="2011"/>
    <n v="19955366"/>
    <n v="1"/>
    <x v="0"/>
    <s v="I"/>
    <n v="2"/>
    <n v="2"/>
    <n v="0"/>
    <n v="37"/>
  </r>
  <r>
    <x v="0"/>
    <x v="0"/>
    <s v="WA"/>
    <x v="3"/>
    <n v="2011"/>
    <n v="2011"/>
    <n v="19955477"/>
    <n v="3"/>
    <x v="0"/>
    <s v="I"/>
    <n v="80"/>
    <n v="26.666666666666668"/>
    <n v="0"/>
    <n v="170"/>
  </r>
  <r>
    <x v="0"/>
    <x v="1"/>
    <s v="WA"/>
    <x v="3"/>
    <n v="2011"/>
    <n v="2011"/>
    <n v="500212802"/>
    <n v="1"/>
    <x v="1"/>
    <s v="I"/>
    <n v="14"/>
    <n v="14"/>
    <n v="0"/>
    <n v="3"/>
  </r>
  <r>
    <x v="0"/>
    <x v="0"/>
    <s v="WA"/>
    <x v="3"/>
    <n v="2011"/>
    <n v="2011"/>
    <n v="19671682"/>
    <n v="2"/>
    <x v="0"/>
    <s v="I"/>
    <n v="42"/>
    <n v="21"/>
    <n v="0"/>
    <n v="600"/>
  </r>
  <r>
    <x v="0"/>
    <x v="0"/>
    <s v="WA"/>
    <x v="3"/>
    <n v="2011"/>
    <n v="2011"/>
    <n v="19365405"/>
    <n v="2"/>
    <x v="0"/>
    <s v="I"/>
    <n v="46"/>
    <n v="23"/>
    <n v="0"/>
    <n v="100"/>
  </r>
  <r>
    <x v="0"/>
    <x v="1"/>
    <s v="WA"/>
    <x v="3"/>
    <n v="2011"/>
    <n v="2011"/>
    <n v="19920023"/>
    <n v="2"/>
    <x v="1"/>
    <s v="I"/>
    <n v="482"/>
    <n v="241"/>
    <n v="0"/>
    <n v="8"/>
  </r>
  <r>
    <x v="0"/>
    <x v="1"/>
    <s v="WA"/>
    <x v="3"/>
    <n v="2011"/>
    <n v="2011"/>
    <n v="18320694"/>
    <n v="1"/>
    <x v="1"/>
    <s v="I"/>
    <n v="0"/>
    <n v="0"/>
    <n v="0"/>
    <n v="4"/>
  </r>
  <r>
    <x v="0"/>
    <x v="1"/>
    <s v="WA"/>
    <x v="3"/>
    <n v="2011"/>
    <n v="2011"/>
    <n v="18701567"/>
    <n v="1"/>
    <x v="1"/>
    <s v="I"/>
    <n v="0"/>
    <n v="0"/>
    <n v="0"/>
    <n v="4"/>
  </r>
  <r>
    <x v="0"/>
    <x v="0"/>
    <s v="WA"/>
    <x v="3"/>
    <n v="2011"/>
    <n v="2011"/>
    <n v="18701569"/>
    <n v="1"/>
    <x v="0"/>
    <s v="I"/>
    <n v="0"/>
    <n v="0"/>
    <n v="0"/>
    <n v="40"/>
  </r>
  <r>
    <x v="0"/>
    <x v="0"/>
    <s v="WA"/>
    <x v="3"/>
    <n v="2011"/>
    <n v="2011"/>
    <n v="500079112"/>
    <n v="1"/>
    <x v="0"/>
    <s v="I"/>
    <n v="0"/>
    <n v="0"/>
    <n v="0"/>
    <n v="60"/>
  </r>
  <r>
    <x v="0"/>
    <x v="0"/>
    <s v="WA"/>
    <x v="3"/>
    <n v="2011"/>
    <n v="2011"/>
    <n v="15127780"/>
    <n v="1"/>
    <x v="0"/>
    <s v="I"/>
    <n v="0"/>
    <n v="0"/>
    <n v="0"/>
    <n v="260"/>
  </r>
  <r>
    <x v="0"/>
    <x v="1"/>
    <s v="WA"/>
    <x v="3"/>
    <n v="2011"/>
    <n v="2011"/>
    <n v="17841410"/>
    <n v="1"/>
    <x v="1"/>
    <s v="I"/>
    <n v="34"/>
    <n v="34"/>
    <n v="0"/>
    <n v="6"/>
  </r>
  <r>
    <x v="0"/>
    <x v="0"/>
    <s v="WA"/>
    <x v="3"/>
    <n v="2011"/>
    <n v="2011"/>
    <n v="18094537"/>
    <n v="1"/>
    <x v="0"/>
    <s v="I"/>
    <n v="0"/>
    <n v="0"/>
    <n v="0"/>
    <n v="10"/>
  </r>
  <r>
    <x v="0"/>
    <x v="1"/>
    <s v="WA"/>
    <x v="3"/>
    <n v="2011"/>
    <n v="2011"/>
    <n v="17468359"/>
    <n v="1"/>
    <x v="1"/>
    <s v="I"/>
    <n v="0"/>
    <n v="0"/>
    <n v="0"/>
    <n v="16"/>
  </r>
  <r>
    <x v="0"/>
    <x v="1"/>
    <s v="WA"/>
    <x v="3"/>
    <n v="2011"/>
    <n v="2011"/>
    <n v="17410727"/>
    <n v="1"/>
    <x v="1"/>
    <s v="I"/>
    <n v="0"/>
    <n v="0"/>
    <n v="0"/>
    <n v="3"/>
  </r>
  <r>
    <x v="0"/>
    <x v="0"/>
    <s v="WA"/>
    <x v="3"/>
    <n v="2011"/>
    <n v="2011"/>
    <n v="17784998"/>
    <n v="1"/>
    <x v="0"/>
    <s v="I"/>
    <n v="0"/>
    <n v="0"/>
    <n v="0"/>
    <n v="20"/>
  </r>
  <r>
    <x v="1"/>
    <x v="1"/>
    <s v="WA"/>
    <x v="3"/>
    <n v="2011"/>
    <n v="2011"/>
    <n v="17839540"/>
    <n v="1"/>
    <x v="1"/>
    <s v="I"/>
    <n v="3"/>
    <n v="3"/>
    <n v="0"/>
    <n v="10"/>
  </r>
  <r>
    <x v="0"/>
    <x v="0"/>
    <s v="WA"/>
    <x v="3"/>
    <n v="2011"/>
    <n v="2011"/>
    <n v="17166297"/>
    <n v="1"/>
    <x v="0"/>
    <s v="I"/>
    <n v="1"/>
    <n v="1"/>
    <n v="0"/>
    <n v="30"/>
  </r>
  <r>
    <x v="0"/>
    <x v="1"/>
    <s v="WA"/>
    <x v="3"/>
    <n v="2011"/>
    <n v="2011"/>
    <n v="16286841"/>
    <n v="1"/>
    <x v="1"/>
    <s v="I"/>
    <n v="32"/>
    <n v="32"/>
    <n v="0"/>
    <n v="1"/>
  </r>
  <r>
    <x v="0"/>
    <x v="1"/>
    <s v="WA"/>
    <x v="3"/>
    <n v="2011"/>
    <n v="2011"/>
    <n v="416620832"/>
    <n v="2"/>
    <x v="1"/>
    <s v="I"/>
    <n v="53"/>
    <n v="26.5"/>
    <n v="0"/>
    <n v="32"/>
  </r>
  <r>
    <x v="0"/>
    <x v="1"/>
    <s v="WA"/>
    <x v="3"/>
    <n v="2011"/>
    <n v="2011"/>
    <n v="397785675"/>
    <n v="1"/>
    <x v="1"/>
    <s v="I"/>
    <n v="0"/>
    <n v="0"/>
    <n v="0"/>
    <n v="15"/>
  </r>
  <r>
    <x v="0"/>
    <x v="0"/>
    <s v="WA"/>
    <x v="3"/>
    <n v="2011"/>
    <n v="2011"/>
    <n v="16307287"/>
    <n v="1"/>
    <x v="0"/>
    <s v="I"/>
    <n v="31"/>
    <n v="31"/>
    <n v="0"/>
    <n v="270"/>
  </r>
  <r>
    <x v="0"/>
    <x v="1"/>
    <s v="WA"/>
    <x v="3"/>
    <n v="2011"/>
    <n v="2011"/>
    <n v="16308090"/>
    <n v="1"/>
    <x v="1"/>
    <s v="I"/>
    <n v="0"/>
    <n v="0"/>
    <n v="0"/>
    <n v="11"/>
  </r>
  <r>
    <x v="0"/>
    <x v="0"/>
    <s v="WA"/>
    <x v="3"/>
    <n v="2011"/>
    <n v="2011"/>
    <n v="19013569"/>
    <n v="1"/>
    <x v="2"/>
    <s v="I"/>
    <n v="1"/>
    <n v="1"/>
    <n v="0"/>
    <n v="99490"/>
  </r>
  <r>
    <x v="0"/>
    <x v="0"/>
    <s v="WA"/>
    <x v="3"/>
    <n v="2011"/>
    <n v="2011"/>
    <n v="15450622"/>
    <n v="1"/>
    <x v="0"/>
    <s v="I"/>
    <n v="19"/>
    <n v="19"/>
    <n v="0"/>
    <n v="47"/>
  </r>
  <r>
    <x v="0"/>
    <x v="1"/>
    <s v="WA"/>
    <x v="3"/>
    <n v="2011"/>
    <n v="2011"/>
    <n v="15376623"/>
    <n v="1"/>
    <x v="1"/>
    <s v="I"/>
    <n v="21"/>
    <n v="21"/>
    <n v="0"/>
    <n v="8"/>
  </r>
  <r>
    <x v="0"/>
    <x v="1"/>
    <s v="WA"/>
    <x v="3"/>
    <n v="2011"/>
    <n v="2011"/>
    <n v="500066310"/>
    <n v="2"/>
    <x v="1"/>
    <s v="I"/>
    <n v="45"/>
    <n v="22.5"/>
    <n v="0"/>
    <n v="25"/>
  </r>
  <r>
    <x v="0"/>
    <x v="0"/>
    <s v="WA"/>
    <x v="3"/>
    <n v="2011"/>
    <n v="2011"/>
    <n v="14305358"/>
    <n v="3"/>
    <x v="0"/>
    <s v="I"/>
    <n v="69"/>
    <n v="23"/>
    <n v="0"/>
    <n v="1000"/>
  </r>
  <r>
    <x v="0"/>
    <x v="1"/>
    <s v="WA"/>
    <x v="3"/>
    <n v="2011"/>
    <n v="2011"/>
    <n v="409190402"/>
    <n v="1"/>
    <x v="1"/>
    <s v="I"/>
    <n v="28"/>
    <n v="28"/>
    <n v="0"/>
    <n v="25"/>
  </r>
  <r>
    <x v="0"/>
    <x v="1"/>
    <s v="WA"/>
    <x v="3"/>
    <n v="2011"/>
    <n v="2011"/>
    <n v="500027026"/>
    <n v="1"/>
    <x v="1"/>
    <s v="I"/>
    <n v="9"/>
    <n v="9"/>
    <n v="0"/>
    <n v="6"/>
  </r>
  <r>
    <x v="1"/>
    <x v="0"/>
    <s v="WA"/>
    <x v="3"/>
    <n v="2011"/>
    <n v="2011"/>
    <n v="374976046"/>
    <n v="1"/>
    <x v="0"/>
    <s v="I"/>
    <n v="13"/>
    <n v="13"/>
    <n v="0"/>
    <n v="320"/>
  </r>
  <r>
    <x v="0"/>
    <x v="1"/>
    <s v="WA"/>
    <x v="3"/>
    <n v="2011"/>
    <n v="2011"/>
    <n v="19370206"/>
    <n v="1"/>
    <x v="1"/>
    <s v="I"/>
    <n v="29"/>
    <n v="29"/>
    <n v="0"/>
    <n v="14"/>
  </r>
  <r>
    <x v="0"/>
    <x v="1"/>
    <s v="WA"/>
    <x v="3"/>
    <n v="2011"/>
    <n v="2011"/>
    <n v="19389193"/>
    <n v="2"/>
    <x v="1"/>
    <s v="I"/>
    <n v="67"/>
    <n v="33.5"/>
    <n v="0"/>
    <n v="72"/>
  </r>
  <r>
    <x v="0"/>
    <x v="1"/>
    <s v="WA"/>
    <x v="3"/>
    <n v="2011"/>
    <n v="2011"/>
    <n v="18328202"/>
    <n v="1"/>
    <x v="1"/>
    <s v="I"/>
    <n v="14"/>
    <n v="14"/>
    <n v="0"/>
    <n v="45"/>
  </r>
  <r>
    <x v="0"/>
    <x v="0"/>
    <s v="WA"/>
    <x v="3"/>
    <n v="2011"/>
    <n v="2011"/>
    <n v="18328204"/>
    <n v="1"/>
    <x v="0"/>
    <s v="I"/>
    <n v="14"/>
    <n v="14"/>
    <n v="0"/>
    <n v="170"/>
  </r>
  <r>
    <x v="0"/>
    <x v="0"/>
    <s v="WA"/>
    <x v="3"/>
    <n v="2011"/>
    <n v="2011"/>
    <n v="18930953"/>
    <n v="1"/>
    <x v="0"/>
    <s v="I"/>
    <n v="30"/>
    <n v="30"/>
    <n v="0"/>
    <n v="63"/>
  </r>
  <r>
    <x v="0"/>
    <x v="0"/>
    <s v="WA"/>
    <x v="3"/>
    <n v="2011"/>
    <n v="2011"/>
    <n v="18942889"/>
    <n v="2"/>
    <x v="0"/>
    <s v="I"/>
    <n v="51"/>
    <n v="25.5"/>
    <n v="0"/>
    <n v="330"/>
  </r>
  <r>
    <x v="0"/>
    <x v="0"/>
    <s v="WA"/>
    <x v="3"/>
    <n v="2011"/>
    <n v="2011"/>
    <n v="500249846"/>
    <n v="1"/>
    <x v="0"/>
    <s v="I"/>
    <n v="0"/>
    <n v="0"/>
    <n v="0"/>
    <n v="188"/>
  </r>
  <r>
    <x v="0"/>
    <x v="1"/>
    <s v="WA"/>
    <x v="3"/>
    <n v="2011"/>
    <n v="2011"/>
    <n v="421545655"/>
    <n v="1"/>
    <x v="1"/>
    <s v="I"/>
    <n v="6"/>
    <n v="6"/>
    <n v="0"/>
    <n v="1"/>
  </r>
  <r>
    <x v="0"/>
    <x v="0"/>
    <s v="WA"/>
    <x v="3"/>
    <n v="2011"/>
    <n v="2011"/>
    <n v="17705979"/>
    <n v="1"/>
    <x v="0"/>
    <s v="I"/>
    <n v="15"/>
    <n v="15"/>
    <n v="0"/>
    <n v="100"/>
  </r>
  <r>
    <x v="0"/>
    <x v="0"/>
    <s v="WA"/>
    <x v="3"/>
    <n v="2011"/>
    <n v="2011"/>
    <n v="17451991"/>
    <n v="2"/>
    <x v="0"/>
    <s v="I"/>
    <n v="62"/>
    <n v="31"/>
    <n v="0"/>
    <n v="4350"/>
  </r>
  <r>
    <x v="0"/>
    <x v="1"/>
    <s v="WA"/>
    <x v="3"/>
    <n v="2011"/>
    <n v="2011"/>
    <n v="500023508"/>
    <n v="2"/>
    <x v="1"/>
    <s v="I"/>
    <n v="59"/>
    <n v="29.5"/>
    <n v="0"/>
    <n v="4"/>
  </r>
  <r>
    <x v="0"/>
    <x v="0"/>
    <s v="WA"/>
    <x v="3"/>
    <n v="2011"/>
    <n v="2011"/>
    <n v="16592388"/>
    <n v="2"/>
    <x v="0"/>
    <s v="I"/>
    <n v="39"/>
    <n v="19.5"/>
    <n v="0"/>
    <n v="23"/>
  </r>
  <r>
    <x v="0"/>
    <x v="1"/>
    <s v="WA"/>
    <x v="3"/>
    <n v="2011"/>
    <n v="2011"/>
    <n v="500118325"/>
    <n v="1"/>
    <x v="1"/>
    <s v="I"/>
    <n v="27"/>
    <n v="27"/>
    <n v="0"/>
    <n v="4"/>
  </r>
  <r>
    <x v="0"/>
    <x v="1"/>
    <s v="WA"/>
    <x v="3"/>
    <n v="2011"/>
    <n v="2011"/>
    <n v="500195935"/>
    <n v="2"/>
    <x v="1"/>
    <s v="I"/>
    <n v="39"/>
    <n v="19.5"/>
    <n v="0"/>
    <n v="48"/>
  </r>
  <r>
    <x v="0"/>
    <x v="0"/>
    <s v="WA"/>
    <x v="3"/>
    <n v="2011"/>
    <n v="2011"/>
    <n v="17179268"/>
    <n v="1"/>
    <x v="0"/>
    <s v="I"/>
    <n v="10"/>
    <n v="10"/>
    <n v="0"/>
    <n v="130"/>
  </r>
  <r>
    <x v="0"/>
    <x v="1"/>
    <s v="WA"/>
    <x v="3"/>
    <n v="2011"/>
    <n v="2011"/>
    <n v="16017849"/>
    <n v="1"/>
    <x v="1"/>
    <s v="I"/>
    <n v="7"/>
    <n v="7"/>
    <n v="0"/>
    <n v="57"/>
  </r>
  <r>
    <x v="0"/>
    <x v="0"/>
    <s v="WA"/>
    <x v="3"/>
    <n v="2011"/>
    <n v="2011"/>
    <n v="15966063"/>
    <n v="8"/>
    <x v="0"/>
    <s v="I"/>
    <n v="219"/>
    <n v="27.375"/>
    <n v="0"/>
    <n v="243"/>
  </r>
  <r>
    <x v="0"/>
    <x v="0"/>
    <s v="WA"/>
    <x v="3"/>
    <n v="2011"/>
    <n v="2011"/>
    <n v="16003092"/>
    <n v="1"/>
    <x v="0"/>
    <s v="I"/>
    <n v="29"/>
    <n v="29"/>
    <n v="0"/>
    <n v="70"/>
  </r>
  <r>
    <x v="0"/>
    <x v="1"/>
    <s v="WA"/>
    <x v="3"/>
    <n v="2011"/>
    <n v="2011"/>
    <n v="345772840"/>
    <n v="6"/>
    <x v="1"/>
    <s v="I"/>
    <n v="171"/>
    <n v="28.5"/>
    <n v="0"/>
    <n v="35"/>
  </r>
  <r>
    <x v="0"/>
    <x v="0"/>
    <s v="WA"/>
    <x v="3"/>
    <n v="2011"/>
    <n v="2011"/>
    <n v="16292977"/>
    <n v="1"/>
    <x v="0"/>
    <s v="I"/>
    <n v="11"/>
    <n v="11"/>
    <n v="0"/>
    <n v="120"/>
  </r>
  <r>
    <x v="1"/>
    <x v="0"/>
    <s v="WA"/>
    <x v="3"/>
    <n v="2011"/>
    <n v="2011"/>
    <n v="500206539"/>
    <n v="2"/>
    <x v="0"/>
    <s v="I"/>
    <n v="45"/>
    <n v="22.5"/>
    <n v="0"/>
    <n v="3048"/>
  </r>
  <r>
    <x v="0"/>
    <x v="0"/>
    <s v="WA"/>
    <x v="3"/>
    <n v="2011"/>
    <n v="2011"/>
    <n v="14856597"/>
    <n v="1"/>
    <x v="0"/>
    <s v="I"/>
    <n v="20"/>
    <n v="20"/>
    <n v="0"/>
    <n v="224"/>
  </r>
  <r>
    <x v="0"/>
    <x v="0"/>
    <s v="WA"/>
    <x v="3"/>
    <n v="2011"/>
    <n v="2011"/>
    <n v="14175748"/>
    <n v="1"/>
    <x v="0"/>
    <s v="I"/>
    <n v="33"/>
    <n v="33"/>
    <n v="0"/>
    <n v="10"/>
  </r>
  <r>
    <x v="0"/>
    <x v="0"/>
    <s v="WA"/>
    <x v="3"/>
    <n v="2011"/>
    <n v="2011"/>
    <n v="16122592"/>
    <n v="8"/>
    <x v="0"/>
    <s v="I"/>
    <n v="227"/>
    <n v="28.375"/>
    <n v="0"/>
    <n v="273"/>
  </r>
  <r>
    <x v="0"/>
    <x v="0"/>
    <s v="WA"/>
    <x v="3"/>
    <n v="2011"/>
    <n v="2011"/>
    <n v="15188929"/>
    <n v="1"/>
    <x v="0"/>
    <s v="I"/>
    <n v="25"/>
    <n v="25"/>
    <n v="0"/>
    <n v="730"/>
  </r>
  <r>
    <x v="0"/>
    <x v="0"/>
    <s v="WA"/>
    <x v="3"/>
    <n v="2011"/>
    <n v="2011"/>
    <n v="15098403"/>
    <n v="1"/>
    <x v="0"/>
    <s v="I"/>
    <n v="0"/>
    <n v="0"/>
    <n v="0"/>
    <n v="40"/>
  </r>
  <r>
    <x v="0"/>
    <x v="0"/>
    <s v="WA"/>
    <x v="3"/>
    <n v="2011"/>
    <n v="2011"/>
    <n v="397353677"/>
    <n v="1"/>
    <x v="0"/>
    <s v="I"/>
    <n v="9"/>
    <n v="9"/>
    <n v="0"/>
    <n v="118"/>
  </r>
  <r>
    <x v="0"/>
    <x v="0"/>
    <s v="WA"/>
    <x v="3"/>
    <n v="2011"/>
    <n v="2011"/>
    <n v="500185596"/>
    <n v="1"/>
    <x v="0"/>
    <s v="I"/>
    <n v="1"/>
    <n v="1"/>
    <n v="0"/>
    <n v="22"/>
  </r>
  <r>
    <x v="0"/>
    <x v="1"/>
    <s v="WA"/>
    <x v="3"/>
    <n v="2011"/>
    <n v="2011"/>
    <n v="19972976"/>
    <n v="1"/>
    <x v="1"/>
    <s v="I"/>
    <n v="8"/>
    <n v="8"/>
    <n v="0"/>
    <n v="8"/>
  </r>
  <r>
    <x v="0"/>
    <x v="0"/>
    <s v="WA"/>
    <x v="3"/>
    <n v="2011"/>
    <n v="2011"/>
    <n v="19852391"/>
    <n v="7"/>
    <x v="0"/>
    <s v="I"/>
    <n v="201"/>
    <n v="28.714285714285715"/>
    <n v="0"/>
    <n v="317"/>
  </r>
  <r>
    <x v="0"/>
    <x v="0"/>
    <s v="WA"/>
    <x v="3"/>
    <n v="2011"/>
    <n v="2011"/>
    <n v="14121274"/>
    <n v="1"/>
    <x v="0"/>
    <s v="I"/>
    <n v="0"/>
    <n v="0"/>
    <n v="0"/>
    <n v="20"/>
  </r>
  <r>
    <x v="0"/>
    <x v="1"/>
    <s v="WA"/>
    <x v="3"/>
    <n v="2011"/>
    <n v="2011"/>
    <n v="500081435"/>
    <n v="1"/>
    <x v="1"/>
    <s v="I"/>
    <n v="13"/>
    <n v="13"/>
    <n v="0"/>
    <n v="4"/>
  </r>
  <r>
    <x v="0"/>
    <x v="0"/>
    <s v="WA"/>
    <x v="3"/>
    <n v="2011"/>
    <n v="2011"/>
    <n v="19578118"/>
    <n v="1"/>
    <x v="0"/>
    <s v="I"/>
    <n v="25"/>
    <n v="25"/>
    <n v="0"/>
    <n v="466"/>
  </r>
  <r>
    <x v="0"/>
    <x v="1"/>
    <s v="WA"/>
    <x v="3"/>
    <n v="2011"/>
    <n v="2011"/>
    <n v="421977662"/>
    <n v="1"/>
    <x v="1"/>
    <s v="I"/>
    <n v="7"/>
    <n v="7"/>
    <n v="0"/>
    <n v="3"/>
  </r>
  <r>
    <x v="0"/>
    <x v="0"/>
    <s v="WA"/>
    <x v="3"/>
    <n v="2011"/>
    <n v="2011"/>
    <n v="18715551"/>
    <n v="1"/>
    <x v="0"/>
    <s v="I"/>
    <n v="35"/>
    <n v="35"/>
    <n v="0"/>
    <n v="40"/>
  </r>
  <r>
    <x v="0"/>
    <x v="1"/>
    <s v="WA"/>
    <x v="3"/>
    <n v="2011"/>
    <n v="2011"/>
    <n v="500221215"/>
    <n v="1"/>
    <x v="1"/>
    <s v="I"/>
    <n v="0"/>
    <n v="0"/>
    <n v="0"/>
    <n v="5"/>
  </r>
  <r>
    <x v="0"/>
    <x v="1"/>
    <s v="WA"/>
    <x v="3"/>
    <n v="2011"/>
    <n v="2011"/>
    <n v="19640550"/>
    <n v="1"/>
    <x v="1"/>
    <s v="I"/>
    <n v="0"/>
    <n v="0"/>
    <n v="0"/>
    <n v="1"/>
  </r>
  <r>
    <x v="0"/>
    <x v="0"/>
    <s v="WA"/>
    <x v="3"/>
    <n v="2011"/>
    <n v="2011"/>
    <n v="19783188"/>
    <n v="1"/>
    <x v="0"/>
    <s v="I"/>
    <n v="24"/>
    <n v="24"/>
    <n v="0"/>
    <n v="3"/>
  </r>
  <r>
    <x v="0"/>
    <x v="0"/>
    <s v="WA"/>
    <x v="3"/>
    <n v="2011"/>
    <n v="2011"/>
    <n v="18324136"/>
    <n v="1"/>
    <x v="0"/>
    <s v="I"/>
    <n v="1"/>
    <n v="1"/>
    <n v="0"/>
    <n v="30"/>
  </r>
  <r>
    <x v="0"/>
    <x v="0"/>
    <s v="WA"/>
    <x v="3"/>
    <n v="2011"/>
    <n v="2011"/>
    <n v="18363791"/>
    <n v="4"/>
    <x v="0"/>
    <s v="I"/>
    <n v="122"/>
    <n v="30.5"/>
    <n v="0"/>
    <n v="710"/>
  </r>
  <r>
    <x v="0"/>
    <x v="0"/>
    <s v="WA"/>
    <x v="3"/>
    <n v="2011"/>
    <n v="2011"/>
    <n v="19793218"/>
    <n v="1"/>
    <x v="0"/>
    <s v="I"/>
    <n v="32"/>
    <n v="32"/>
    <n v="0"/>
    <n v="10"/>
  </r>
  <r>
    <x v="0"/>
    <x v="0"/>
    <s v="WA"/>
    <x v="3"/>
    <n v="2011"/>
    <n v="2011"/>
    <n v="500230258"/>
    <n v="1"/>
    <x v="0"/>
    <s v="I"/>
    <n v="14"/>
    <n v="14"/>
    <n v="0"/>
    <n v="5"/>
  </r>
  <r>
    <x v="0"/>
    <x v="0"/>
    <s v="WA"/>
    <x v="3"/>
    <n v="2011"/>
    <n v="2011"/>
    <n v="19363629"/>
    <n v="2"/>
    <x v="0"/>
    <s v="I"/>
    <n v="52"/>
    <n v="26"/>
    <n v="0"/>
    <n v="540"/>
  </r>
  <r>
    <x v="0"/>
    <x v="0"/>
    <s v="WA"/>
    <x v="3"/>
    <n v="2011"/>
    <n v="2011"/>
    <n v="500263656"/>
    <n v="1"/>
    <x v="0"/>
    <s v="I"/>
    <n v="40"/>
    <n v="40"/>
    <n v="0"/>
    <n v="313"/>
  </r>
  <r>
    <x v="0"/>
    <x v="0"/>
    <s v="WA"/>
    <x v="3"/>
    <n v="2011"/>
    <n v="2011"/>
    <n v="18692385"/>
    <n v="1"/>
    <x v="0"/>
    <s v="I"/>
    <n v="0"/>
    <n v="0"/>
    <n v="0"/>
    <n v="530"/>
  </r>
  <r>
    <x v="0"/>
    <x v="1"/>
    <s v="WA"/>
    <x v="3"/>
    <n v="2011"/>
    <n v="2011"/>
    <n v="397785640"/>
    <n v="1"/>
    <x v="1"/>
    <s v="I"/>
    <n v="3"/>
    <n v="3"/>
    <n v="0"/>
    <n v="2"/>
  </r>
  <r>
    <x v="0"/>
    <x v="0"/>
    <s v="WA"/>
    <x v="3"/>
    <n v="2011"/>
    <n v="2011"/>
    <n v="500028052"/>
    <n v="1"/>
    <x v="0"/>
    <s v="I"/>
    <n v="10"/>
    <n v="10"/>
    <n v="0"/>
    <n v="51"/>
  </r>
  <r>
    <x v="0"/>
    <x v="0"/>
    <s v="WA"/>
    <x v="3"/>
    <n v="2011"/>
    <n v="2011"/>
    <n v="18423724"/>
    <n v="1"/>
    <x v="0"/>
    <s v="I"/>
    <n v="3"/>
    <n v="3"/>
    <n v="0"/>
    <n v="40"/>
  </r>
  <r>
    <x v="0"/>
    <x v="0"/>
    <s v="WA"/>
    <x v="3"/>
    <n v="2011"/>
    <n v="2011"/>
    <n v="500246477"/>
    <n v="1"/>
    <x v="0"/>
    <s v="I"/>
    <n v="2"/>
    <n v="2"/>
    <n v="0"/>
    <n v="26"/>
  </r>
  <r>
    <x v="0"/>
    <x v="0"/>
    <s v="WA"/>
    <x v="3"/>
    <n v="2011"/>
    <n v="2011"/>
    <n v="500013846"/>
    <n v="2"/>
    <x v="0"/>
    <s v="I"/>
    <n v="63"/>
    <n v="31.5"/>
    <n v="0"/>
    <n v="6"/>
  </r>
  <r>
    <x v="0"/>
    <x v="0"/>
    <s v="WA"/>
    <x v="3"/>
    <n v="2011"/>
    <n v="2011"/>
    <n v="18024107"/>
    <n v="1"/>
    <x v="0"/>
    <s v="I"/>
    <n v="10"/>
    <n v="10"/>
    <n v="0"/>
    <n v="10"/>
  </r>
  <r>
    <x v="0"/>
    <x v="0"/>
    <s v="WA"/>
    <x v="3"/>
    <n v="2011"/>
    <n v="2011"/>
    <n v="500140397"/>
    <n v="1"/>
    <x v="0"/>
    <s v="I"/>
    <n v="13"/>
    <n v="13"/>
    <n v="0"/>
    <n v="28"/>
  </r>
  <r>
    <x v="0"/>
    <x v="1"/>
    <s v="WA"/>
    <x v="3"/>
    <n v="2011"/>
    <n v="2011"/>
    <n v="422409675"/>
    <n v="2"/>
    <x v="1"/>
    <s v="I"/>
    <n v="51"/>
    <n v="25.5"/>
    <n v="0"/>
    <n v="18"/>
  </r>
  <r>
    <x v="0"/>
    <x v="0"/>
    <s v="WA"/>
    <x v="3"/>
    <n v="2011"/>
    <n v="2011"/>
    <n v="16588123"/>
    <n v="1"/>
    <x v="0"/>
    <s v="I"/>
    <n v="5"/>
    <n v="5"/>
    <n v="0"/>
    <n v="50"/>
  </r>
  <r>
    <x v="0"/>
    <x v="0"/>
    <s v="WA"/>
    <x v="3"/>
    <n v="2011"/>
    <n v="2011"/>
    <n v="16476874"/>
    <n v="3"/>
    <x v="0"/>
    <s v="I"/>
    <n v="70"/>
    <n v="23.333333333333332"/>
    <n v="0"/>
    <n v="298"/>
  </r>
  <r>
    <x v="0"/>
    <x v="0"/>
    <s v="WA"/>
    <x v="3"/>
    <n v="2011"/>
    <n v="2011"/>
    <n v="500174017"/>
    <n v="1"/>
    <x v="0"/>
    <s v="I"/>
    <n v="7"/>
    <n v="7"/>
    <n v="0"/>
    <n v="1"/>
  </r>
  <r>
    <x v="1"/>
    <x v="0"/>
    <s v="WA"/>
    <x v="3"/>
    <n v="2011"/>
    <n v="2011"/>
    <n v="17307961"/>
    <n v="5"/>
    <x v="0"/>
    <s v="I"/>
    <n v="154"/>
    <n v="30.8"/>
    <n v="0"/>
    <n v="680"/>
  </r>
  <r>
    <x v="0"/>
    <x v="0"/>
    <s v="WA"/>
    <x v="3"/>
    <n v="2011"/>
    <n v="2011"/>
    <n v="500087598"/>
    <n v="5"/>
    <x v="0"/>
    <s v="I"/>
    <n v="155"/>
    <n v="31"/>
    <n v="0"/>
    <n v="109"/>
  </r>
  <r>
    <x v="0"/>
    <x v="0"/>
    <s v="WA"/>
    <x v="3"/>
    <n v="2011"/>
    <n v="2011"/>
    <n v="19659488"/>
    <n v="1"/>
    <x v="0"/>
    <s v="I"/>
    <n v="25"/>
    <n v="25"/>
    <n v="0"/>
    <n v="70"/>
  </r>
  <r>
    <x v="0"/>
    <x v="1"/>
    <s v="WA"/>
    <x v="3"/>
    <n v="2011"/>
    <n v="2011"/>
    <n v="446351405"/>
    <n v="2"/>
    <x v="1"/>
    <s v="I"/>
    <n v="63"/>
    <n v="31.5"/>
    <n v="0"/>
    <n v="11"/>
  </r>
  <r>
    <x v="0"/>
    <x v="1"/>
    <s v="WA"/>
    <x v="3"/>
    <n v="2011"/>
    <n v="2011"/>
    <n v="500004421"/>
    <n v="1"/>
    <x v="1"/>
    <s v="I"/>
    <n v="21"/>
    <n v="21"/>
    <n v="0"/>
    <n v="14"/>
  </r>
  <r>
    <x v="0"/>
    <x v="1"/>
    <s v="WA"/>
    <x v="3"/>
    <n v="2011"/>
    <n v="2011"/>
    <n v="500211358"/>
    <n v="2"/>
    <x v="1"/>
    <s v="I"/>
    <n v="59"/>
    <n v="29.5"/>
    <n v="0"/>
    <n v="11"/>
  </r>
  <r>
    <x v="0"/>
    <x v="0"/>
    <s v="WA"/>
    <x v="3"/>
    <n v="2011"/>
    <n v="2011"/>
    <n v="15815131"/>
    <n v="2"/>
    <x v="0"/>
    <s v="I"/>
    <n v="59"/>
    <n v="29.5"/>
    <n v="0"/>
    <n v="186"/>
  </r>
  <r>
    <x v="0"/>
    <x v="0"/>
    <s v="WA"/>
    <x v="3"/>
    <n v="2011"/>
    <n v="2011"/>
    <n v="403315392"/>
    <n v="1"/>
    <x v="0"/>
    <s v="I"/>
    <n v="0"/>
    <n v="0"/>
    <n v="0"/>
    <n v="30"/>
  </r>
  <r>
    <x v="0"/>
    <x v="0"/>
    <s v="WA"/>
    <x v="3"/>
    <n v="2011"/>
    <n v="2011"/>
    <n v="14812269"/>
    <n v="1"/>
    <x v="0"/>
    <s v="I"/>
    <n v="31"/>
    <n v="31"/>
    <n v="0"/>
    <n v="610"/>
  </r>
  <r>
    <x v="0"/>
    <x v="1"/>
    <s v="WA"/>
    <x v="3"/>
    <n v="2011"/>
    <n v="2011"/>
    <n v="14143812"/>
    <n v="1"/>
    <x v="1"/>
    <s v="I"/>
    <n v="23"/>
    <n v="23"/>
    <n v="0"/>
    <n v="27"/>
  </r>
  <r>
    <x v="0"/>
    <x v="0"/>
    <s v="WA"/>
    <x v="3"/>
    <n v="2011"/>
    <n v="2011"/>
    <n v="17457320"/>
    <n v="1"/>
    <x v="0"/>
    <s v="I"/>
    <n v="3"/>
    <n v="3"/>
    <n v="0"/>
    <n v="35"/>
  </r>
  <r>
    <x v="0"/>
    <x v="0"/>
    <s v="WA"/>
    <x v="3"/>
    <n v="2011"/>
    <n v="2011"/>
    <n v="19902355"/>
    <n v="1"/>
    <x v="2"/>
    <s v="I"/>
    <n v="2"/>
    <n v="2"/>
    <n v="0"/>
    <n v="99920"/>
  </r>
  <r>
    <x v="0"/>
    <x v="0"/>
    <s v="WA"/>
    <x v="3"/>
    <n v="2011"/>
    <n v="2011"/>
    <n v="500039853"/>
    <n v="1"/>
    <x v="0"/>
    <s v="I"/>
    <n v="28"/>
    <n v="28"/>
    <n v="0"/>
    <n v="1"/>
  </r>
  <r>
    <x v="0"/>
    <x v="1"/>
    <s v="WA"/>
    <x v="3"/>
    <n v="2011"/>
    <n v="2011"/>
    <n v="19419462"/>
    <n v="1"/>
    <x v="1"/>
    <s v="I"/>
    <n v="0"/>
    <n v="0"/>
    <n v="0"/>
    <n v="1"/>
  </r>
  <r>
    <x v="0"/>
    <x v="0"/>
    <s v="WA"/>
    <x v="3"/>
    <n v="2011"/>
    <n v="2011"/>
    <n v="500025424"/>
    <n v="2"/>
    <x v="0"/>
    <s v="I"/>
    <n v="60"/>
    <n v="30"/>
    <n v="0"/>
    <n v="135"/>
  </r>
  <r>
    <x v="0"/>
    <x v="0"/>
    <s v="WA"/>
    <x v="3"/>
    <n v="2011"/>
    <n v="2011"/>
    <n v="14139132"/>
    <n v="1"/>
    <x v="0"/>
    <s v="I"/>
    <n v="0"/>
    <n v="0"/>
    <n v="0"/>
    <n v="4"/>
  </r>
  <r>
    <x v="0"/>
    <x v="0"/>
    <s v="WA"/>
    <x v="3"/>
    <n v="2011"/>
    <n v="2011"/>
    <n v="19576216"/>
    <n v="2"/>
    <x v="0"/>
    <s v="I"/>
    <n v="57"/>
    <n v="28.5"/>
    <n v="0"/>
    <n v="326"/>
  </r>
  <r>
    <x v="1"/>
    <x v="0"/>
    <s v="WA"/>
    <x v="3"/>
    <n v="2011"/>
    <n v="2011"/>
    <n v="15939052"/>
    <n v="2"/>
    <x v="0"/>
    <s v="I"/>
    <n v="60"/>
    <n v="30"/>
    <n v="0"/>
    <n v="60"/>
  </r>
  <r>
    <x v="0"/>
    <x v="0"/>
    <s v="WA"/>
    <x v="3"/>
    <n v="2011"/>
    <n v="2011"/>
    <n v="500140396"/>
    <n v="2"/>
    <x v="0"/>
    <s v="I"/>
    <n v="40"/>
    <n v="20"/>
    <n v="0"/>
    <n v="404"/>
  </r>
  <r>
    <x v="0"/>
    <x v="0"/>
    <s v="WA"/>
    <x v="3"/>
    <n v="2011"/>
    <n v="2011"/>
    <n v="17149952"/>
    <n v="1"/>
    <x v="0"/>
    <s v="I"/>
    <n v="28"/>
    <n v="28"/>
    <n v="0"/>
    <n v="1"/>
  </r>
  <r>
    <x v="0"/>
    <x v="0"/>
    <s v="WA"/>
    <x v="3"/>
    <n v="2011"/>
    <n v="2011"/>
    <n v="500271384"/>
    <n v="4"/>
    <x v="0"/>
    <s v="I"/>
    <n v="119"/>
    <n v="29.75"/>
    <n v="0"/>
    <n v="366"/>
  </r>
  <r>
    <x v="0"/>
    <x v="1"/>
    <s v="WA"/>
    <x v="3"/>
    <n v="2011"/>
    <n v="2011"/>
    <n v="18306531"/>
    <n v="1"/>
    <x v="1"/>
    <s v="I"/>
    <n v="18"/>
    <n v="18"/>
    <n v="0"/>
    <n v="12"/>
  </r>
  <r>
    <x v="0"/>
    <x v="0"/>
    <s v="WA"/>
    <x v="3"/>
    <n v="2011"/>
    <n v="2011"/>
    <n v="500054084"/>
    <n v="2"/>
    <x v="0"/>
    <s v="I"/>
    <n v="41"/>
    <n v="20.5"/>
    <n v="0"/>
    <n v="255"/>
  </r>
  <r>
    <x v="0"/>
    <x v="0"/>
    <s v="WA"/>
    <x v="3"/>
    <n v="2011"/>
    <n v="2011"/>
    <n v="17771942"/>
    <n v="3"/>
    <x v="0"/>
    <s v="I"/>
    <n v="74"/>
    <n v="24.666666666666664"/>
    <n v="0"/>
    <n v="170"/>
  </r>
  <r>
    <x v="0"/>
    <x v="0"/>
    <s v="WA"/>
    <x v="3"/>
    <n v="2011"/>
    <n v="2011"/>
    <n v="17367477"/>
    <n v="1"/>
    <x v="0"/>
    <s v="I"/>
    <n v="4"/>
    <n v="4"/>
    <n v="0"/>
    <n v="37"/>
  </r>
  <r>
    <x v="0"/>
    <x v="0"/>
    <s v="WA"/>
    <x v="3"/>
    <n v="2011"/>
    <n v="2011"/>
    <n v="15498325"/>
    <n v="1"/>
    <x v="0"/>
    <s v="I"/>
    <n v="15"/>
    <n v="15"/>
    <n v="0"/>
    <n v="1"/>
  </r>
  <r>
    <x v="0"/>
    <x v="0"/>
    <s v="WA"/>
    <x v="3"/>
    <n v="2011"/>
    <n v="2011"/>
    <n v="336009615"/>
    <n v="1"/>
    <x v="0"/>
    <s v="I"/>
    <n v="0"/>
    <n v="0"/>
    <n v="0"/>
    <n v="20"/>
  </r>
  <r>
    <x v="0"/>
    <x v="0"/>
    <s v="WA"/>
    <x v="3"/>
    <n v="2011"/>
    <n v="2011"/>
    <n v="16880476"/>
    <n v="1"/>
    <x v="0"/>
    <s v="I"/>
    <n v="28"/>
    <n v="28"/>
    <n v="0"/>
    <n v="54"/>
  </r>
  <r>
    <x v="0"/>
    <x v="0"/>
    <s v="WA"/>
    <x v="3"/>
    <n v="2011"/>
    <n v="2011"/>
    <n v="16400796"/>
    <n v="4"/>
    <x v="0"/>
    <s v="I"/>
    <n v="96"/>
    <n v="24"/>
    <n v="0"/>
    <n v="380"/>
  </r>
  <r>
    <x v="0"/>
    <x v="1"/>
    <s v="WA"/>
    <x v="3"/>
    <n v="2011"/>
    <n v="2011"/>
    <n v="500063996"/>
    <n v="1"/>
    <x v="1"/>
    <s v="I"/>
    <n v="27"/>
    <n v="27"/>
    <n v="0"/>
    <n v="22"/>
  </r>
  <r>
    <x v="0"/>
    <x v="1"/>
    <s v="WA"/>
    <x v="3"/>
    <n v="2011"/>
    <n v="2011"/>
    <n v="16922552"/>
    <n v="1"/>
    <x v="1"/>
    <s v="I"/>
    <n v="19"/>
    <n v="19"/>
    <n v="0"/>
    <n v="12"/>
  </r>
  <r>
    <x v="0"/>
    <x v="1"/>
    <s v="WA"/>
    <x v="3"/>
    <n v="2011"/>
    <n v="2011"/>
    <n v="500018679"/>
    <n v="1"/>
    <x v="1"/>
    <s v="I"/>
    <n v="14"/>
    <n v="14"/>
    <n v="0"/>
    <n v="2"/>
  </r>
  <r>
    <x v="0"/>
    <x v="1"/>
    <s v="WA"/>
    <x v="3"/>
    <n v="2011"/>
    <n v="2011"/>
    <n v="425606449"/>
    <n v="4"/>
    <x v="1"/>
    <s v="I"/>
    <n v="121"/>
    <n v="30.25"/>
    <n v="0"/>
    <n v="11"/>
  </r>
  <r>
    <x v="0"/>
    <x v="0"/>
    <s v="WA"/>
    <x v="3"/>
    <n v="2011"/>
    <n v="2011"/>
    <n v="15714946"/>
    <n v="2"/>
    <x v="0"/>
    <s v="I"/>
    <n v="36"/>
    <n v="18"/>
    <n v="0"/>
    <n v="150"/>
  </r>
  <r>
    <x v="1"/>
    <x v="1"/>
    <s v="WA"/>
    <x v="3"/>
    <n v="2011"/>
    <n v="2011"/>
    <n v="15154076"/>
    <n v="2"/>
    <x v="1"/>
    <s v="I"/>
    <n v="63"/>
    <n v="31.5"/>
    <n v="0"/>
    <n v="32"/>
  </r>
  <r>
    <x v="0"/>
    <x v="0"/>
    <s v="WA"/>
    <x v="3"/>
    <n v="2011"/>
    <n v="2011"/>
    <n v="378604827"/>
    <n v="1"/>
    <x v="0"/>
    <s v="I"/>
    <n v="3"/>
    <n v="3"/>
    <n v="0"/>
    <n v="90"/>
  </r>
  <r>
    <x v="0"/>
    <x v="0"/>
    <s v="WA"/>
    <x v="3"/>
    <n v="2011"/>
    <n v="2011"/>
    <n v="19552407"/>
    <n v="1"/>
    <x v="0"/>
    <s v="I"/>
    <n v="0"/>
    <n v="0"/>
    <n v="0"/>
    <n v="40"/>
  </r>
  <r>
    <x v="0"/>
    <x v="0"/>
    <s v="WA"/>
    <x v="3"/>
    <n v="2011"/>
    <n v="2011"/>
    <n v="16006774"/>
    <n v="1"/>
    <x v="0"/>
    <s v="I"/>
    <n v="13"/>
    <n v="13"/>
    <n v="0"/>
    <n v="41"/>
  </r>
  <r>
    <x v="0"/>
    <x v="0"/>
    <s v="WA"/>
    <x v="3"/>
    <n v="2011"/>
    <n v="2011"/>
    <n v="15817036"/>
    <n v="1"/>
    <x v="0"/>
    <s v="I"/>
    <n v="7"/>
    <n v="7"/>
    <n v="0"/>
    <n v="35"/>
  </r>
  <r>
    <x v="0"/>
    <x v="0"/>
    <s v="WA"/>
    <x v="3"/>
    <n v="2011"/>
    <n v="2011"/>
    <n v="379641687"/>
    <n v="1"/>
    <x v="0"/>
    <s v="I"/>
    <n v="33"/>
    <n v="33"/>
    <n v="0"/>
    <n v="160"/>
  </r>
  <r>
    <x v="0"/>
    <x v="0"/>
    <s v="WA"/>
    <x v="3"/>
    <n v="2011"/>
    <n v="2011"/>
    <n v="14447691"/>
    <n v="4"/>
    <x v="0"/>
    <s v="I"/>
    <n v="119"/>
    <n v="29.75"/>
    <n v="0"/>
    <n v="390"/>
  </r>
  <r>
    <x v="0"/>
    <x v="0"/>
    <s v="WA"/>
    <x v="3"/>
    <n v="2011"/>
    <n v="2011"/>
    <n v="14609780"/>
    <n v="1"/>
    <x v="0"/>
    <s v="I"/>
    <n v="0"/>
    <n v="0"/>
    <n v="0"/>
    <n v="6"/>
  </r>
  <r>
    <x v="0"/>
    <x v="1"/>
    <s v="WA"/>
    <x v="3"/>
    <n v="2011"/>
    <n v="2011"/>
    <n v="500044860"/>
    <n v="1"/>
    <x v="1"/>
    <s v="I"/>
    <n v="8"/>
    <n v="8"/>
    <n v="0"/>
    <n v="2"/>
  </r>
  <r>
    <x v="0"/>
    <x v="0"/>
    <s v="WA"/>
    <x v="3"/>
    <n v="2011"/>
    <n v="2011"/>
    <n v="19947147"/>
    <n v="1"/>
    <x v="0"/>
    <s v="I"/>
    <n v="33"/>
    <n v="33"/>
    <n v="0"/>
    <n v="10"/>
  </r>
  <r>
    <x v="0"/>
    <x v="1"/>
    <s v="WA"/>
    <x v="3"/>
    <n v="2011"/>
    <n v="2011"/>
    <n v="421977675"/>
    <n v="1"/>
    <x v="1"/>
    <s v="I"/>
    <n v="29"/>
    <n v="29"/>
    <n v="0"/>
    <n v="5"/>
  </r>
  <r>
    <x v="0"/>
    <x v="0"/>
    <s v="WA"/>
    <x v="3"/>
    <n v="2011"/>
    <n v="2011"/>
    <n v="14180004"/>
    <n v="3"/>
    <x v="0"/>
    <s v="I"/>
    <n v="88"/>
    <n v="29.333333333333336"/>
    <n v="0"/>
    <n v="376"/>
  </r>
  <r>
    <x v="0"/>
    <x v="0"/>
    <s v="WA"/>
    <x v="3"/>
    <n v="2011"/>
    <n v="2011"/>
    <n v="16741571"/>
    <n v="1"/>
    <x v="0"/>
    <s v="I"/>
    <n v="0"/>
    <n v="0"/>
    <n v="0"/>
    <n v="30"/>
  </r>
  <r>
    <x v="0"/>
    <x v="0"/>
    <s v="WA"/>
    <x v="3"/>
    <n v="2011"/>
    <n v="2011"/>
    <n v="19987864"/>
    <n v="2"/>
    <x v="0"/>
    <s v="I"/>
    <n v="59"/>
    <n v="29.5"/>
    <n v="0"/>
    <n v="406"/>
  </r>
  <r>
    <x v="0"/>
    <x v="0"/>
    <s v="WA"/>
    <x v="3"/>
    <n v="2011"/>
    <n v="2011"/>
    <n v="19634055"/>
    <n v="4"/>
    <x v="0"/>
    <s v="I"/>
    <n v="98"/>
    <n v="24.5"/>
    <n v="0"/>
    <n v="560"/>
  </r>
  <r>
    <x v="0"/>
    <x v="0"/>
    <s v="WA"/>
    <x v="3"/>
    <n v="2011"/>
    <n v="2011"/>
    <n v="18933951"/>
    <n v="1"/>
    <x v="0"/>
    <s v="I"/>
    <n v="19"/>
    <n v="19"/>
    <n v="0"/>
    <n v="600"/>
  </r>
  <r>
    <x v="0"/>
    <x v="0"/>
    <s v="WA"/>
    <x v="3"/>
    <n v="2011"/>
    <n v="2011"/>
    <n v="18220331"/>
    <n v="1"/>
    <x v="0"/>
    <s v="I"/>
    <n v="0"/>
    <n v="0"/>
    <n v="0"/>
    <n v="9"/>
  </r>
  <r>
    <x v="0"/>
    <x v="0"/>
    <s v="WA"/>
    <x v="3"/>
    <n v="2011"/>
    <n v="2011"/>
    <n v="500271254"/>
    <n v="5"/>
    <x v="0"/>
    <s v="I"/>
    <n v="155"/>
    <n v="31"/>
    <n v="0"/>
    <n v="8"/>
  </r>
  <r>
    <x v="0"/>
    <x v="0"/>
    <s v="WA"/>
    <x v="3"/>
    <n v="2011"/>
    <n v="2011"/>
    <n v="19783969"/>
    <n v="1"/>
    <x v="0"/>
    <s v="I"/>
    <n v="28"/>
    <n v="28"/>
    <n v="0"/>
    <n v="36"/>
  </r>
  <r>
    <x v="0"/>
    <x v="1"/>
    <s v="WA"/>
    <x v="3"/>
    <n v="2011"/>
    <n v="2011"/>
    <n v="500112441"/>
    <n v="6"/>
    <x v="1"/>
    <s v="I"/>
    <n v="182"/>
    <n v="30.333333333333332"/>
    <n v="0"/>
    <n v="32"/>
  </r>
  <r>
    <x v="0"/>
    <x v="0"/>
    <s v="WA"/>
    <x v="3"/>
    <n v="2011"/>
    <n v="2011"/>
    <n v="18508187"/>
    <n v="2"/>
    <x v="0"/>
    <s v="I"/>
    <n v="38"/>
    <n v="19"/>
    <n v="0"/>
    <n v="118"/>
  </r>
  <r>
    <x v="0"/>
    <x v="0"/>
    <s v="WA"/>
    <x v="3"/>
    <n v="2011"/>
    <n v="2011"/>
    <n v="500219797"/>
    <n v="1"/>
    <x v="0"/>
    <s v="I"/>
    <n v="0"/>
    <n v="0"/>
    <n v="0"/>
    <n v="16"/>
  </r>
  <r>
    <x v="0"/>
    <x v="0"/>
    <s v="WA"/>
    <x v="3"/>
    <n v="2011"/>
    <n v="2011"/>
    <n v="500210130"/>
    <n v="5"/>
    <x v="0"/>
    <s v="I"/>
    <n v="146"/>
    <n v="29.2"/>
    <n v="0"/>
    <n v="619"/>
  </r>
  <r>
    <x v="0"/>
    <x v="0"/>
    <s v="WA"/>
    <x v="3"/>
    <n v="2011"/>
    <n v="2011"/>
    <n v="18646310"/>
    <n v="1"/>
    <x v="0"/>
    <s v="I"/>
    <n v="1"/>
    <n v="1"/>
    <n v="0"/>
    <n v="20"/>
  </r>
  <r>
    <x v="0"/>
    <x v="1"/>
    <s v="WA"/>
    <x v="3"/>
    <n v="2011"/>
    <n v="2011"/>
    <n v="500156876"/>
    <n v="1"/>
    <x v="1"/>
    <s v="I"/>
    <n v="34"/>
    <n v="34"/>
    <n v="0"/>
    <n v="13"/>
  </r>
  <r>
    <x v="0"/>
    <x v="0"/>
    <s v="WA"/>
    <x v="3"/>
    <n v="2011"/>
    <n v="2011"/>
    <n v="18300956"/>
    <n v="1"/>
    <x v="0"/>
    <s v="I"/>
    <n v="1"/>
    <n v="1"/>
    <n v="0"/>
    <n v="30"/>
  </r>
  <r>
    <x v="0"/>
    <x v="0"/>
    <s v="WA"/>
    <x v="3"/>
    <n v="2011"/>
    <n v="2011"/>
    <n v="500230036"/>
    <n v="1"/>
    <x v="0"/>
    <s v="I"/>
    <n v="0"/>
    <n v="0"/>
    <n v="0"/>
    <n v="33"/>
  </r>
  <r>
    <x v="0"/>
    <x v="0"/>
    <s v="WA"/>
    <x v="3"/>
    <n v="2011"/>
    <n v="2011"/>
    <n v="17668860"/>
    <n v="2"/>
    <x v="0"/>
    <s v="I"/>
    <n v="59"/>
    <n v="29.5"/>
    <n v="0"/>
    <n v="147"/>
  </r>
  <r>
    <x v="0"/>
    <x v="0"/>
    <s v="WA"/>
    <x v="3"/>
    <n v="2011"/>
    <n v="2011"/>
    <n v="18562192"/>
    <n v="1"/>
    <x v="0"/>
    <s v="I"/>
    <n v="14"/>
    <n v="14"/>
    <n v="0"/>
    <n v="170"/>
  </r>
  <r>
    <x v="0"/>
    <x v="0"/>
    <s v="WA"/>
    <x v="3"/>
    <n v="2011"/>
    <n v="2011"/>
    <n v="373075238"/>
    <n v="1"/>
    <x v="0"/>
    <s v="I"/>
    <n v="26"/>
    <n v="26"/>
    <n v="0"/>
    <n v="495"/>
  </r>
  <r>
    <x v="0"/>
    <x v="0"/>
    <s v="WA"/>
    <x v="3"/>
    <n v="2011"/>
    <n v="2011"/>
    <n v="19139390"/>
    <n v="1"/>
    <x v="0"/>
    <s v="I"/>
    <n v="0"/>
    <n v="0"/>
    <n v="0"/>
    <n v="38"/>
  </r>
  <r>
    <x v="0"/>
    <x v="0"/>
    <s v="WA"/>
    <x v="3"/>
    <n v="2011"/>
    <n v="2011"/>
    <n v="500130693"/>
    <n v="1"/>
    <x v="0"/>
    <s v="I"/>
    <n v="1"/>
    <n v="1"/>
    <n v="0"/>
    <n v="25"/>
  </r>
  <r>
    <x v="0"/>
    <x v="0"/>
    <s v="WA"/>
    <x v="3"/>
    <n v="2011"/>
    <n v="2011"/>
    <n v="500033217"/>
    <n v="1"/>
    <x v="0"/>
    <s v="I"/>
    <n v="15"/>
    <n v="15"/>
    <n v="0"/>
    <n v="57"/>
  </r>
  <r>
    <x v="0"/>
    <x v="0"/>
    <s v="WA"/>
    <x v="3"/>
    <n v="2011"/>
    <n v="2011"/>
    <n v="500260645"/>
    <n v="1"/>
    <x v="0"/>
    <s v="I"/>
    <n v="32"/>
    <n v="32"/>
    <n v="0"/>
    <n v="30"/>
  </r>
  <r>
    <x v="0"/>
    <x v="0"/>
    <s v="WA"/>
    <x v="3"/>
    <n v="2011"/>
    <n v="2011"/>
    <n v="500176280"/>
    <n v="1"/>
    <x v="0"/>
    <s v="I"/>
    <n v="0"/>
    <n v="0"/>
    <n v="0"/>
    <n v="9"/>
  </r>
  <r>
    <x v="0"/>
    <x v="0"/>
    <s v="WA"/>
    <x v="3"/>
    <n v="2011"/>
    <n v="2011"/>
    <n v="500193714"/>
    <n v="1"/>
    <x v="0"/>
    <s v="I"/>
    <n v="1"/>
    <n v="1"/>
    <n v="0"/>
    <n v="4"/>
  </r>
  <r>
    <x v="0"/>
    <x v="0"/>
    <s v="WA"/>
    <x v="3"/>
    <n v="2011"/>
    <n v="2011"/>
    <n v="17117141"/>
    <n v="1"/>
    <x v="0"/>
    <s v="I"/>
    <n v="0"/>
    <n v="0"/>
    <n v="0"/>
    <n v="91"/>
  </r>
  <r>
    <x v="0"/>
    <x v="0"/>
    <s v="WA"/>
    <x v="3"/>
    <n v="2011"/>
    <n v="2011"/>
    <n v="15100711"/>
    <n v="2"/>
    <x v="0"/>
    <s v="I"/>
    <n v="58"/>
    <n v="29"/>
    <n v="0"/>
    <n v="100"/>
  </r>
  <r>
    <x v="0"/>
    <x v="1"/>
    <s v="WA"/>
    <x v="3"/>
    <n v="2011"/>
    <n v="2011"/>
    <n v="16544567"/>
    <n v="1"/>
    <x v="1"/>
    <s v="I"/>
    <n v="0"/>
    <n v="0"/>
    <n v="0"/>
    <n v="3"/>
  </r>
  <r>
    <x v="0"/>
    <x v="0"/>
    <s v="WA"/>
    <x v="3"/>
    <n v="2011"/>
    <n v="2011"/>
    <n v="408758408"/>
    <n v="3"/>
    <x v="0"/>
    <s v="I"/>
    <n v="91"/>
    <n v="30.333333333333332"/>
    <n v="0"/>
    <n v="180"/>
  </r>
  <r>
    <x v="0"/>
    <x v="0"/>
    <s v="WA"/>
    <x v="3"/>
    <n v="2011"/>
    <n v="2011"/>
    <n v="16122509"/>
    <n v="5"/>
    <x v="0"/>
    <s v="I"/>
    <n v="151"/>
    <n v="30.2"/>
    <n v="0"/>
    <n v="224"/>
  </r>
  <r>
    <x v="0"/>
    <x v="1"/>
    <s v="WA"/>
    <x v="3"/>
    <n v="2011"/>
    <n v="2011"/>
    <n v="500254062"/>
    <n v="2"/>
    <x v="1"/>
    <s v="I"/>
    <n v="92"/>
    <n v="46"/>
    <n v="0"/>
    <n v="12"/>
  </r>
  <r>
    <x v="0"/>
    <x v="1"/>
    <s v="WA"/>
    <x v="3"/>
    <n v="2011"/>
    <n v="2011"/>
    <n v="500258212"/>
    <n v="1"/>
    <x v="1"/>
    <s v="I"/>
    <n v="12"/>
    <n v="12"/>
    <n v="0"/>
    <n v="3"/>
  </r>
  <r>
    <x v="0"/>
    <x v="1"/>
    <s v="WA"/>
    <x v="3"/>
    <n v="2011"/>
    <n v="2011"/>
    <n v="428112083"/>
    <n v="1"/>
    <x v="1"/>
    <s v="I"/>
    <n v="25"/>
    <n v="25"/>
    <n v="0"/>
    <n v="5"/>
  </r>
  <r>
    <x v="0"/>
    <x v="0"/>
    <s v="WA"/>
    <x v="3"/>
    <n v="2011"/>
    <n v="2011"/>
    <n v="500251555"/>
    <n v="2"/>
    <x v="0"/>
    <s v="I"/>
    <n v="47"/>
    <n v="23.5"/>
    <n v="0"/>
    <n v="502"/>
  </r>
  <r>
    <x v="1"/>
    <x v="0"/>
    <s v="WA"/>
    <x v="3"/>
    <n v="2011"/>
    <n v="2011"/>
    <n v="18981890"/>
    <n v="1"/>
    <x v="0"/>
    <s v="I"/>
    <n v="29"/>
    <n v="29"/>
    <n v="0"/>
    <n v="10"/>
  </r>
  <r>
    <x v="0"/>
    <x v="0"/>
    <s v="WA"/>
    <x v="3"/>
    <n v="2011"/>
    <n v="2011"/>
    <n v="17628310"/>
    <n v="1"/>
    <x v="0"/>
    <s v="I"/>
    <n v="1"/>
    <n v="1"/>
    <n v="0"/>
    <n v="16"/>
  </r>
  <r>
    <x v="0"/>
    <x v="0"/>
    <s v="WA"/>
    <x v="3"/>
    <n v="2011"/>
    <n v="2011"/>
    <n v="374803282"/>
    <n v="1"/>
    <x v="0"/>
    <s v="I"/>
    <n v="0"/>
    <n v="0"/>
    <n v="0"/>
    <n v="140"/>
  </r>
  <r>
    <x v="0"/>
    <x v="0"/>
    <s v="WA"/>
    <x v="3"/>
    <n v="2011"/>
    <n v="2011"/>
    <n v="19974123"/>
    <n v="4"/>
    <x v="0"/>
    <s v="I"/>
    <n v="125"/>
    <n v="31.25"/>
    <n v="0"/>
    <n v="970"/>
  </r>
  <r>
    <x v="1"/>
    <x v="0"/>
    <s v="WA"/>
    <x v="3"/>
    <n v="2011"/>
    <n v="2011"/>
    <n v="500149381"/>
    <n v="1"/>
    <x v="0"/>
    <s v="I"/>
    <n v="29"/>
    <n v="29"/>
    <n v="0"/>
    <n v="35"/>
  </r>
  <r>
    <x v="0"/>
    <x v="0"/>
    <s v="WA"/>
    <x v="3"/>
    <n v="2011"/>
    <n v="2011"/>
    <n v="19579226"/>
    <n v="1"/>
    <x v="0"/>
    <s v="I"/>
    <n v="25"/>
    <n v="25"/>
    <n v="0"/>
    <n v="510"/>
  </r>
  <r>
    <x v="0"/>
    <x v="1"/>
    <s v="WA"/>
    <x v="3"/>
    <n v="2011"/>
    <n v="2011"/>
    <n v="18401735"/>
    <n v="1"/>
    <x v="1"/>
    <s v="I"/>
    <n v="29"/>
    <n v="29"/>
    <n v="0"/>
    <n v="1"/>
  </r>
  <r>
    <x v="0"/>
    <x v="0"/>
    <s v="WA"/>
    <x v="3"/>
    <n v="2011"/>
    <n v="2011"/>
    <n v="500260788"/>
    <n v="1"/>
    <x v="0"/>
    <s v="I"/>
    <n v="0"/>
    <n v="0"/>
    <n v="0"/>
    <n v="5"/>
  </r>
  <r>
    <x v="0"/>
    <x v="0"/>
    <s v="WA"/>
    <x v="3"/>
    <n v="2011"/>
    <n v="2011"/>
    <n v="18944785"/>
    <n v="1"/>
    <x v="0"/>
    <s v="I"/>
    <n v="28"/>
    <n v="28"/>
    <n v="0"/>
    <n v="90"/>
  </r>
  <r>
    <x v="1"/>
    <x v="1"/>
    <s v="WA"/>
    <x v="3"/>
    <n v="2011"/>
    <n v="2011"/>
    <n v="18913958"/>
    <n v="1"/>
    <x v="1"/>
    <s v="I"/>
    <n v="31"/>
    <n v="31"/>
    <n v="0"/>
    <n v="1"/>
  </r>
  <r>
    <x v="0"/>
    <x v="0"/>
    <s v="WA"/>
    <x v="3"/>
    <n v="2011"/>
    <n v="2011"/>
    <n v="18882344"/>
    <n v="2"/>
    <x v="0"/>
    <s v="I"/>
    <n v="61"/>
    <n v="30.5"/>
    <n v="0"/>
    <n v="620"/>
  </r>
  <r>
    <x v="0"/>
    <x v="1"/>
    <s v="WA"/>
    <x v="3"/>
    <n v="2011"/>
    <n v="2011"/>
    <n v="500056942"/>
    <n v="1"/>
    <x v="1"/>
    <s v="I"/>
    <n v="34"/>
    <n v="34"/>
    <n v="0"/>
    <n v="1"/>
  </r>
  <r>
    <x v="0"/>
    <x v="1"/>
    <s v="WA"/>
    <x v="3"/>
    <n v="2011"/>
    <n v="2011"/>
    <n v="500076638"/>
    <n v="4"/>
    <x v="1"/>
    <s v="I"/>
    <n v="125"/>
    <n v="31.25"/>
    <n v="0"/>
    <n v="49"/>
  </r>
  <r>
    <x v="0"/>
    <x v="0"/>
    <s v="WA"/>
    <x v="3"/>
    <n v="2011"/>
    <n v="2011"/>
    <n v="18056498"/>
    <n v="1"/>
    <x v="0"/>
    <s v="I"/>
    <n v="0"/>
    <n v="0"/>
    <n v="0"/>
    <n v="1"/>
  </r>
  <r>
    <x v="0"/>
    <x v="0"/>
    <s v="WA"/>
    <x v="3"/>
    <n v="2011"/>
    <n v="2011"/>
    <n v="18108657"/>
    <n v="1"/>
    <x v="0"/>
    <s v="I"/>
    <n v="1"/>
    <n v="1"/>
    <n v="0"/>
    <n v="40"/>
  </r>
  <r>
    <x v="0"/>
    <x v="0"/>
    <s v="WA"/>
    <x v="3"/>
    <n v="2011"/>
    <n v="2011"/>
    <n v="500202681"/>
    <n v="1"/>
    <x v="0"/>
    <s v="I"/>
    <n v="0"/>
    <n v="0"/>
    <n v="0"/>
    <n v="258"/>
  </r>
  <r>
    <x v="0"/>
    <x v="0"/>
    <s v="WA"/>
    <x v="3"/>
    <n v="2011"/>
    <n v="2011"/>
    <n v="15683875"/>
    <n v="1"/>
    <x v="0"/>
    <s v="I"/>
    <n v="19"/>
    <n v="19"/>
    <n v="0"/>
    <n v="10"/>
  </r>
  <r>
    <x v="0"/>
    <x v="0"/>
    <s v="WA"/>
    <x v="3"/>
    <n v="2011"/>
    <n v="2011"/>
    <n v="17764118"/>
    <n v="1"/>
    <x v="0"/>
    <s v="I"/>
    <n v="27"/>
    <n v="27"/>
    <n v="0"/>
    <n v="20"/>
  </r>
  <r>
    <x v="0"/>
    <x v="0"/>
    <s v="WA"/>
    <x v="3"/>
    <n v="2011"/>
    <n v="2011"/>
    <n v="17838888"/>
    <n v="1"/>
    <x v="0"/>
    <s v="I"/>
    <n v="11"/>
    <n v="11"/>
    <n v="0"/>
    <n v="10"/>
  </r>
  <r>
    <x v="0"/>
    <x v="0"/>
    <s v="WA"/>
    <x v="3"/>
    <n v="2011"/>
    <n v="2011"/>
    <n v="17761129"/>
    <n v="4"/>
    <x v="0"/>
    <s v="I"/>
    <n v="97"/>
    <n v="24.25"/>
    <n v="0"/>
    <n v="550"/>
  </r>
  <r>
    <x v="0"/>
    <x v="0"/>
    <s v="WA"/>
    <x v="3"/>
    <n v="2011"/>
    <n v="2011"/>
    <n v="15743965"/>
    <n v="1"/>
    <x v="0"/>
    <s v="I"/>
    <n v="35"/>
    <n v="35"/>
    <n v="0"/>
    <n v="50"/>
  </r>
  <r>
    <x v="0"/>
    <x v="0"/>
    <s v="WA"/>
    <x v="3"/>
    <n v="2011"/>
    <n v="2011"/>
    <n v="17786692"/>
    <n v="1"/>
    <x v="0"/>
    <s v="I"/>
    <n v="10"/>
    <n v="10"/>
    <n v="0"/>
    <n v="1"/>
  </r>
  <r>
    <x v="0"/>
    <x v="0"/>
    <s v="WA"/>
    <x v="3"/>
    <n v="2011"/>
    <n v="2011"/>
    <n v="16902890"/>
    <n v="4"/>
    <x v="0"/>
    <s v="I"/>
    <n v="103"/>
    <n v="25.75"/>
    <n v="0"/>
    <n v="152"/>
  </r>
  <r>
    <x v="0"/>
    <x v="0"/>
    <s v="WA"/>
    <x v="3"/>
    <n v="2011"/>
    <n v="2011"/>
    <n v="362188843"/>
    <n v="4"/>
    <x v="0"/>
    <s v="I"/>
    <n v="98"/>
    <n v="24.5"/>
    <n v="0"/>
    <n v="330"/>
  </r>
  <r>
    <x v="0"/>
    <x v="1"/>
    <s v="WA"/>
    <x v="3"/>
    <n v="2011"/>
    <n v="2011"/>
    <n v="16227830"/>
    <n v="1"/>
    <x v="1"/>
    <s v="I"/>
    <n v="29"/>
    <n v="29"/>
    <n v="0"/>
    <n v="10"/>
  </r>
  <r>
    <x v="0"/>
    <x v="0"/>
    <s v="WA"/>
    <x v="3"/>
    <n v="2011"/>
    <n v="2011"/>
    <n v="16530155"/>
    <n v="3"/>
    <x v="0"/>
    <s v="I"/>
    <n v="72"/>
    <n v="24"/>
    <n v="0"/>
    <n v="570"/>
  </r>
  <r>
    <x v="0"/>
    <x v="1"/>
    <s v="WA"/>
    <x v="3"/>
    <n v="2011"/>
    <n v="2011"/>
    <n v="500001501"/>
    <n v="1"/>
    <x v="1"/>
    <s v="I"/>
    <n v="0"/>
    <n v="0"/>
    <n v="0"/>
    <n v="4"/>
  </r>
  <r>
    <x v="0"/>
    <x v="1"/>
    <s v="WA"/>
    <x v="3"/>
    <n v="2011"/>
    <n v="2011"/>
    <n v="500152017"/>
    <n v="3"/>
    <x v="1"/>
    <s v="I"/>
    <n v="64"/>
    <n v="21.333333333333332"/>
    <n v="0"/>
    <n v="29"/>
  </r>
  <r>
    <x v="1"/>
    <x v="0"/>
    <s v="WA"/>
    <x v="3"/>
    <n v="2011"/>
    <n v="2011"/>
    <n v="500210138"/>
    <n v="4"/>
    <x v="0"/>
    <s v="I"/>
    <n v="107"/>
    <n v="26.75"/>
    <n v="0"/>
    <n v="133"/>
  </r>
  <r>
    <x v="0"/>
    <x v="1"/>
    <s v="WA"/>
    <x v="3"/>
    <n v="2011"/>
    <n v="2011"/>
    <n v="500066668"/>
    <n v="1"/>
    <x v="1"/>
    <s v="I"/>
    <n v="33"/>
    <n v="33"/>
    <n v="0"/>
    <n v="12"/>
  </r>
  <r>
    <x v="0"/>
    <x v="0"/>
    <s v="WA"/>
    <x v="3"/>
    <n v="2011"/>
    <n v="2011"/>
    <n v="15420049"/>
    <n v="3"/>
    <x v="0"/>
    <s v="I"/>
    <n v="81"/>
    <n v="27"/>
    <n v="0"/>
    <n v="783"/>
  </r>
  <r>
    <x v="0"/>
    <x v="0"/>
    <s v="WA"/>
    <x v="3"/>
    <n v="2011"/>
    <n v="2011"/>
    <n v="14887171"/>
    <n v="2"/>
    <x v="0"/>
    <s v="I"/>
    <n v="47"/>
    <n v="23.5"/>
    <n v="0"/>
    <n v="184"/>
  </r>
  <r>
    <x v="0"/>
    <x v="0"/>
    <s v="WA"/>
    <x v="3"/>
    <n v="2011"/>
    <n v="2011"/>
    <n v="14391752"/>
    <n v="1"/>
    <x v="0"/>
    <s v="I"/>
    <n v="19"/>
    <n v="19"/>
    <n v="0"/>
    <n v="73"/>
  </r>
  <r>
    <x v="0"/>
    <x v="0"/>
    <s v="WA"/>
    <x v="3"/>
    <n v="2011"/>
    <n v="2011"/>
    <n v="500171099"/>
    <n v="1"/>
    <x v="0"/>
    <s v="I"/>
    <n v="23"/>
    <n v="23"/>
    <n v="0"/>
    <n v="27"/>
  </r>
  <r>
    <x v="0"/>
    <x v="0"/>
    <s v="WA"/>
    <x v="3"/>
    <n v="2011"/>
    <n v="2011"/>
    <n v="500231343"/>
    <n v="1"/>
    <x v="0"/>
    <s v="I"/>
    <n v="13"/>
    <n v="13"/>
    <n v="0"/>
    <n v="212"/>
  </r>
  <r>
    <x v="0"/>
    <x v="0"/>
    <s v="WA"/>
    <x v="3"/>
    <n v="2011"/>
    <n v="2011"/>
    <n v="18667673"/>
    <n v="1"/>
    <x v="0"/>
    <s v="I"/>
    <n v="3"/>
    <n v="3"/>
    <n v="0"/>
    <n v="27"/>
  </r>
  <r>
    <x v="0"/>
    <x v="0"/>
    <s v="WA"/>
    <x v="3"/>
    <n v="2011"/>
    <n v="2011"/>
    <n v="18890543"/>
    <n v="3"/>
    <x v="0"/>
    <s v="I"/>
    <n v="93"/>
    <n v="31"/>
    <n v="0"/>
    <n v="423"/>
  </r>
  <r>
    <x v="0"/>
    <x v="1"/>
    <s v="WA"/>
    <x v="3"/>
    <n v="2011"/>
    <n v="2011"/>
    <n v="500206519"/>
    <n v="3"/>
    <x v="1"/>
    <s v="I"/>
    <n v="90"/>
    <n v="30"/>
    <n v="0"/>
    <n v="13"/>
  </r>
  <r>
    <x v="0"/>
    <x v="0"/>
    <s v="WA"/>
    <x v="3"/>
    <n v="2011"/>
    <n v="2011"/>
    <n v="19420560"/>
    <n v="1"/>
    <x v="0"/>
    <s v="I"/>
    <n v="29"/>
    <n v="29"/>
    <n v="0"/>
    <n v="400"/>
  </r>
  <r>
    <x v="0"/>
    <x v="1"/>
    <s v="WA"/>
    <x v="3"/>
    <n v="2011"/>
    <n v="2011"/>
    <n v="16745335"/>
    <n v="3"/>
    <x v="1"/>
    <s v="I"/>
    <n v="72"/>
    <n v="24"/>
    <n v="0"/>
    <n v="13"/>
  </r>
  <r>
    <x v="0"/>
    <x v="0"/>
    <s v="WA"/>
    <x v="3"/>
    <n v="2011"/>
    <n v="2011"/>
    <n v="19123739"/>
    <n v="1"/>
    <x v="0"/>
    <s v="I"/>
    <n v="17"/>
    <n v="17"/>
    <n v="0"/>
    <n v="50"/>
  </r>
  <r>
    <x v="0"/>
    <x v="0"/>
    <s v="WA"/>
    <x v="3"/>
    <n v="2011"/>
    <n v="2011"/>
    <n v="18119503"/>
    <n v="1"/>
    <x v="0"/>
    <s v="I"/>
    <n v="3"/>
    <n v="3"/>
    <n v="0"/>
    <n v="40"/>
  </r>
  <r>
    <x v="0"/>
    <x v="0"/>
    <s v="WA"/>
    <x v="3"/>
    <n v="2011"/>
    <n v="2011"/>
    <n v="19372357"/>
    <n v="1"/>
    <x v="0"/>
    <s v="I"/>
    <n v="1"/>
    <n v="1"/>
    <n v="0"/>
    <n v="20"/>
  </r>
  <r>
    <x v="0"/>
    <x v="0"/>
    <s v="WA"/>
    <x v="3"/>
    <n v="2011"/>
    <n v="2011"/>
    <n v="19332845"/>
    <n v="1"/>
    <x v="0"/>
    <s v="I"/>
    <n v="34"/>
    <n v="34"/>
    <n v="0"/>
    <n v="119"/>
  </r>
  <r>
    <x v="0"/>
    <x v="0"/>
    <s v="WA"/>
    <x v="3"/>
    <n v="2011"/>
    <n v="2011"/>
    <n v="500001708"/>
    <n v="3"/>
    <x v="0"/>
    <s v="I"/>
    <n v="87"/>
    <n v="29"/>
    <n v="0"/>
    <n v="9"/>
  </r>
  <r>
    <x v="0"/>
    <x v="0"/>
    <s v="WA"/>
    <x v="3"/>
    <n v="2011"/>
    <n v="2011"/>
    <n v="500230075"/>
    <n v="1"/>
    <x v="0"/>
    <s v="I"/>
    <n v="7"/>
    <n v="7"/>
    <n v="0"/>
    <n v="310"/>
  </r>
  <r>
    <x v="0"/>
    <x v="0"/>
    <s v="WA"/>
    <x v="3"/>
    <n v="2011"/>
    <n v="2011"/>
    <n v="500091403"/>
    <n v="1"/>
    <x v="0"/>
    <s v="I"/>
    <n v="23"/>
    <n v="23"/>
    <n v="0"/>
    <n v="40"/>
  </r>
  <r>
    <x v="0"/>
    <x v="1"/>
    <s v="WA"/>
    <x v="3"/>
    <n v="2011"/>
    <n v="2011"/>
    <n v="18596713"/>
    <n v="1"/>
    <x v="1"/>
    <s v="I"/>
    <n v="0"/>
    <n v="0"/>
    <n v="0"/>
    <n v="2"/>
  </r>
  <r>
    <x v="1"/>
    <x v="0"/>
    <s v="WA"/>
    <x v="3"/>
    <n v="2011"/>
    <n v="2011"/>
    <n v="17729309"/>
    <n v="2"/>
    <x v="0"/>
    <s v="I"/>
    <n v="49"/>
    <n v="24.5"/>
    <n v="0"/>
    <n v="168"/>
  </r>
  <r>
    <x v="1"/>
    <x v="0"/>
    <s v="WA"/>
    <x v="3"/>
    <n v="2011"/>
    <n v="2011"/>
    <n v="17734829"/>
    <n v="1"/>
    <x v="0"/>
    <s v="I"/>
    <n v="0"/>
    <n v="0"/>
    <n v="0"/>
    <n v="10"/>
  </r>
  <r>
    <x v="0"/>
    <x v="0"/>
    <s v="WA"/>
    <x v="3"/>
    <n v="2011"/>
    <n v="2011"/>
    <n v="17452776"/>
    <n v="1"/>
    <x v="0"/>
    <s v="I"/>
    <n v="5"/>
    <n v="5"/>
    <n v="0"/>
    <n v="90"/>
  </r>
  <r>
    <x v="0"/>
    <x v="0"/>
    <s v="WA"/>
    <x v="3"/>
    <n v="2011"/>
    <n v="2011"/>
    <n v="16932690"/>
    <n v="2"/>
    <x v="0"/>
    <s v="I"/>
    <n v="41"/>
    <n v="20.5"/>
    <n v="0"/>
    <n v="509"/>
  </r>
  <r>
    <x v="0"/>
    <x v="0"/>
    <s v="WA"/>
    <x v="3"/>
    <n v="2011"/>
    <n v="2011"/>
    <n v="15672705"/>
    <n v="1"/>
    <x v="0"/>
    <s v="I"/>
    <n v="17"/>
    <n v="17"/>
    <n v="0"/>
    <n v="250"/>
  </r>
  <r>
    <x v="0"/>
    <x v="0"/>
    <s v="WA"/>
    <x v="3"/>
    <n v="2011"/>
    <n v="2011"/>
    <n v="15144672"/>
    <n v="3"/>
    <x v="0"/>
    <s v="I"/>
    <n v="91"/>
    <n v="30.333333333333332"/>
    <n v="0"/>
    <n v="50"/>
  </r>
  <r>
    <x v="0"/>
    <x v="1"/>
    <s v="WA"/>
    <x v="3"/>
    <n v="2011"/>
    <n v="2011"/>
    <n v="500087090"/>
    <n v="1"/>
    <x v="1"/>
    <s v="I"/>
    <n v="14"/>
    <n v="14"/>
    <n v="0"/>
    <n v="9"/>
  </r>
  <r>
    <x v="0"/>
    <x v="1"/>
    <s v="WA"/>
    <x v="3"/>
    <n v="2011"/>
    <n v="2011"/>
    <n v="19552859"/>
    <n v="1"/>
    <x v="2"/>
    <s v="I"/>
    <n v="1"/>
    <n v="1"/>
    <n v="0"/>
    <n v="9703"/>
  </r>
  <r>
    <x v="0"/>
    <x v="0"/>
    <s v="WA"/>
    <x v="3"/>
    <n v="2011"/>
    <n v="2011"/>
    <n v="14389903"/>
    <n v="1"/>
    <x v="0"/>
    <s v="I"/>
    <n v="2"/>
    <n v="2"/>
    <n v="0"/>
    <n v="20"/>
  </r>
  <r>
    <x v="0"/>
    <x v="0"/>
    <s v="WA"/>
    <x v="3"/>
    <n v="2011"/>
    <n v="2011"/>
    <n v="15213197"/>
    <n v="1"/>
    <x v="0"/>
    <s v="I"/>
    <n v="29"/>
    <n v="29"/>
    <n v="0"/>
    <n v="68"/>
  </r>
  <r>
    <x v="0"/>
    <x v="0"/>
    <s v="WA"/>
    <x v="3"/>
    <n v="2011"/>
    <n v="2011"/>
    <n v="500094083"/>
    <n v="1"/>
    <x v="0"/>
    <s v="I"/>
    <n v="22"/>
    <n v="22"/>
    <n v="0"/>
    <n v="195"/>
  </r>
  <r>
    <x v="0"/>
    <x v="0"/>
    <s v="WA"/>
    <x v="3"/>
    <n v="2011"/>
    <n v="2011"/>
    <n v="19868088"/>
    <n v="2"/>
    <x v="0"/>
    <s v="I"/>
    <n v="68"/>
    <n v="34"/>
    <n v="0"/>
    <n v="260"/>
  </r>
  <r>
    <x v="0"/>
    <x v="0"/>
    <s v="WA"/>
    <x v="3"/>
    <n v="2011"/>
    <n v="2011"/>
    <n v="19870751"/>
    <n v="1"/>
    <x v="0"/>
    <s v="I"/>
    <n v="29"/>
    <n v="29"/>
    <n v="0"/>
    <n v="1"/>
  </r>
  <r>
    <x v="0"/>
    <x v="1"/>
    <s v="WA"/>
    <x v="3"/>
    <n v="2011"/>
    <n v="2011"/>
    <n v="500204445"/>
    <n v="1"/>
    <x v="1"/>
    <s v="I"/>
    <n v="28"/>
    <n v="28"/>
    <n v="0"/>
    <n v="48"/>
  </r>
  <r>
    <x v="0"/>
    <x v="0"/>
    <s v="WA"/>
    <x v="3"/>
    <n v="2011"/>
    <n v="2011"/>
    <n v="19953219"/>
    <n v="3"/>
    <x v="0"/>
    <s v="I"/>
    <n v="92"/>
    <n v="30.666666666666668"/>
    <n v="0"/>
    <n v="330"/>
  </r>
  <r>
    <x v="0"/>
    <x v="0"/>
    <s v="WA"/>
    <x v="3"/>
    <n v="2011"/>
    <n v="2011"/>
    <n v="19638641"/>
    <n v="1"/>
    <x v="0"/>
    <s v="I"/>
    <n v="1"/>
    <n v="1"/>
    <n v="0"/>
    <n v="36"/>
  </r>
  <r>
    <x v="0"/>
    <x v="1"/>
    <s v="WA"/>
    <x v="3"/>
    <n v="2011"/>
    <n v="2011"/>
    <n v="500123230"/>
    <n v="1"/>
    <x v="1"/>
    <s v="I"/>
    <n v="26"/>
    <n v="26"/>
    <n v="0"/>
    <n v="7"/>
  </r>
  <r>
    <x v="0"/>
    <x v="0"/>
    <s v="WA"/>
    <x v="3"/>
    <n v="2011"/>
    <n v="2011"/>
    <n v="15135777"/>
    <n v="1"/>
    <x v="0"/>
    <s v="I"/>
    <n v="13"/>
    <n v="13"/>
    <n v="0"/>
    <n v="30"/>
  </r>
  <r>
    <x v="0"/>
    <x v="1"/>
    <s v="WA"/>
    <x v="3"/>
    <n v="2011"/>
    <n v="2011"/>
    <n v="14416840"/>
    <n v="2"/>
    <x v="1"/>
    <s v="I"/>
    <n v="40"/>
    <n v="20"/>
    <n v="0"/>
    <n v="7"/>
  </r>
  <r>
    <x v="0"/>
    <x v="0"/>
    <s v="WA"/>
    <x v="3"/>
    <n v="2011"/>
    <n v="2011"/>
    <n v="500139167"/>
    <n v="1"/>
    <x v="0"/>
    <s v="I"/>
    <n v="1"/>
    <n v="1"/>
    <n v="0"/>
    <n v="10"/>
  </r>
  <r>
    <x v="0"/>
    <x v="0"/>
    <s v="WA"/>
    <x v="3"/>
    <n v="2011"/>
    <n v="2011"/>
    <n v="500044201"/>
    <n v="1"/>
    <x v="0"/>
    <s v="I"/>
    <n v="3"/>
    <n v="3"/>
    <n v="0"/>
    <n v="30"/>
  </r>
  <r>
    <x v="0"/>
    <x v="1"/>
    <s v="WA"/>
    <x v="3"/>
    <n v="2011"/>
    <n v="2011"/>
    <n v="16462289"/>
    <n v="1"/>
    <x v="1"/>
    <s v="I"/>
    <n v="0"/>
    <n v="0"/>
    <n v="0"/>
    <n v="14"/>
  </r>
  <r>
    <x v="0"/>
    <x v="0"/>
    <s v="WA"/>
    <x v="3"/>
    <n v="2011"/>
    <n v="2011"/>
    <n v="19340344"/>
    <n v="1"/>
    <x v="0"/>
    <s v="I"/>
    <n v="7"/>
    <n v="7"/>
    <n v="0"/>
    <n v="120"/>
  </r>
  <r>
    <x v="0"/>
    <x v="1"/>
    <s v="WA"/>
    <x v="3"/>
    <n v="2011"/>
    <n v="2011"/>
    <n v="500025092"/>
    <n v="1"/>
    <x v="1"/>
    <s v="I"/>
    <n v="1"/>
    <n v="1"/>
    <n v="0"/>
    <n v="1"/>
  </r>
  <r>
    <x v="0"/>
    <x v="0"/>
    <s v="WA"/>
    <x v="3"/>
    <n v="2011"/>
    <n v="2011"/>
    <n v="18336917"/>
    <n v="1"/>
    <x v="0"/>
    <s v="I"/>
    <n v="12"/>
    <n v="12"/>
    <n v="0"/>
    <n v="100"/>
  </r>
  <r>
    <x v="0"/>
    <x v="1"/>
    <s v="WA"/>
    <x v="3"/>
    <n v="2011"/>
    <n v="2011"/>
    <n v="18693252"/>
    <n v="1"/>
    <x v="1"/>
    <s v="I"/>
    <n v="5"/>
    <n v="5"/>
    <n v="0"/>
    <n v="4"/>
  </r>
  <r>
    <x v="0"/>
    <x v="0"/>
    <s v="WA"/>
    <x v="3"/>
    <n v="2011"/>
    <n v="2011"/>
    <n v="500261500"/>
    <n v="1"/>
    <x v="0"/>
    <s v="I"/>
    <n v="28"/>
    <n v="28"/>
    <n v="0"/>
    <n v="1"/>
  </r>
  <r>
    <x v="0"/>
    <x v="1"/>
    <s v="WA"/>
    <x v="3"/>
    <n v="2011"/>
    <n v="2011"/>
    <n v="500177495"/>
    <n v="1"/>
    <x v="1"/>
    <s v="I"/>
    <n v="6"/>
    <n v="6"/>
    <n v="0"/>
    <n v="7"/>
  </r>
  <r>
    <x v="0"/>
    <x v="0"/>
    <s v="WA"/>
    <x v="3"/>
    <n v="2011"/>
    <n v="2011"/>
    <n v="500187193"/>
    <n v="1"/>
    <x v="0"/>
    <s v="I"/>
    <n v="8"/>
    <n v="8"/>
    <n v="0"/>
    <n v="421"/>
  </r>
  <r>
    <x v="0"/>
    <x v="0"/>
    <s v="WA"/>
    <x v="3"/>
    <n v="2011"/>
    <n v="2011"/>
    <n v="18066457"/>
    <n v="2"/>
    <x v="0"/>
    <s v="I"/>
    <n v="37"/>
    <n v="18.5"/>
    <n v="0"/>
    <n v="580"/>
  </r>
  <r>
    <x v="0"/>
    <x v="1"/>
    <s v="WA"/>
    <x v="3"/>
    <n v="2011"/>
    <n v="2011"/>
    <n v="17790112"/>
    <n v="1"/>
    <x v="1"/>
    <s v="I"/>
    <n v="31"/>
    <n v="31"/>
    <n v="0"/>
    <n v="2"/>
  </r>
  <r>
    <x v="0"/>
    <x v="0"/>
    <s v="WA"/>
    <x v="3"/>
    <n v="2011"/>
    <n v="2011"/>
    <n v="18140231"/>
    <n v="1"/>
    <x v="0"/>
    <s v="I"/>
    <n v="13"/>
    <n v="13"/>
    <n v="0"/>
    <n v="90"/>
  </r>
  <r>
    <x v="0"/>
    <x v="0"/>
    <s v="WA"/>
    <x v="3"/>
    <n v="2011"/>
    <n v="2011"/>
    <n v="18140855"/>
    <n v="2"/>
    <x v="0"/>
    <s v="I"/>
    <n v="43"/>
    <n v="21.5"/>
    <n v="0"/>
    <n v="70"/>
  </r>
  <r>
    <x v="0"/>
    <x v="1"/>
    <s v="WA"/>
    <x v="3"/>
    <n v="2011"/>
    <n v="2011"/>
    <n v="15481391"/>
    <n v="1"/>
    <x v="1"/>
    <s v="I"/>
    <n v="26"/>
    <n v="26"/>
    <n v="0"/>
    <n v="53"/>
  </r>
  <r>
    <x v="0"/>
    <x v="0"/>
    <s v="WA"/>
    <x v="3"/>
    <n v="2011"/>
    <n v="2011"/>
    <n v="17098984"/>
    <n v="2"/>
    <x v="0"/>
    <s v="I"/>
    <n v="60"/>
    <n v="30"/>
    <n v="0"/>
    <n v="320"/>
  </r>
  <r>
    <x v="0"/>
    <x v="0"/>
    <s v="WA"/>
    <x v="3"/>
    <n v="2011"/>
    <n v="2011"/>
    <n v="17401077"/>
    <n v="2"/>
    <x v="0"/>
    <s v="I"/>
    <n v="60"/>
    <n v="30"/>
    <n v="0"/>
    <n v="1823"/>
  </r>
  <r>
    <x v="0"/>
    <x v="0"/>
    <s v="WA"/>
    <x v="3"/>
    <n v="2011"/>
    <n v="2011"/>
    <n v="399686448"/>
    <n v="1"/>
    <x v="0"/>
    <s v="I"/>
    <n v="25"/>
    <n v="25"/>
    <n v="0"/>
    <n v="40"/>
  </r>
  <r>
    <x v="0"/>
    <x v="0"/>
    <s v="WA"/>
    <x v="3"/>
    <n v="2011"/>
    <n v="2011"/>
    <n v="15968516"/>
    <n v="1"/>
    <x v="0"/>
    <s v="I"/>
    <n v="15"/>
    <n v="15"/>
    <n v="0"/>
    <n v="97"/>
  </r>
  <r>
    <x v="0"/>
    <x v="1"/>
    <s v="WA"/>
    <x v="3"/>
    <n v="2011"/>
    <n v="2011"/>
    <n v="16802683"/>
    <n v="1"/>
    <x v="1"/>
    <s v="I"/>
    <n v="8"/>
    <n v="8"/>
    <n v="0"/>
    <n v="2"/>
  </r>
  <r>
    <x v="0"/>
    <x v="1"/>
    <s v="WA"/>
    <x v="3"/>
    <n v="2011"/>
    <n v="2011"/>
    <n v="393724838"/>
    <n v="1"/>
    <x v="1"/>
    <s v="I"/>
    <n v="16"/>
    <n v="16"/>
    <n v="0"/>
    <n v="5"/>
  </r>
  <r>
    <x v="0"/>
    <x v="0"/>
    <s v="WA"/>
    <x v="3"/>
    <n v="2011"/>
    <n v="2011"/>
    <n v="500178411"/>
    <n v="1"/>
    <x v="0"/>
    <s v="I"/>
    <n v="16"/>
    <n v="16"/>
    <n v="0"/>
    <n v="130"/>
  </r>
  <r>
    <x v="0"/>
    <x v="1"/>
    <s v="WA"/>
    <x v="3"/>
    <n v="2011"/>
    <n v="2011"/>
    <n v="15699675"/>
    <n v="1"/>
    <x v="1"/>
    <s v="I"/>
    <n v="17"/>
    <n v="17"/>
    <n v="0"/>
    <n v="16"/>
  </r>
  <r>
    <x v="0"/>
    <x v="1"/>
    <s v="WA"/>
    <x v="3"/>
    <n v="2011"/>
    <n v="2011"/>
    <n v="500220856"/>
    <n v="1"/>
    <x v="1"/>
    <s v="I"/>
    <n v="14"/>
    <n v="14"/>
    <n v="0"/>
    <n v="28"/>
  </r>
  <r>
    <x v="0"/>
    <x v="0"/>
    <s v="WA"/>
    <x v="3"/>
    <n v="2011"/>
    <n v="2011"/>
    <n v="19195353"/>
    <n v="1"/>
    <x v="0"/>
    <s v="I"/>
    <n v="0"/>
    <n v="0"/>
    <n v="0"/>
    <n v="81"/>
  </r>
  <r>
    <x v="0"/>
    <x v="0"/>
    <s v="WA"/>
    <x v="3"/>
    <n v="2011"/>
    <n v="2011"/>
    <n v="15020347"/>
    <n v="1"/>
    <x v="0"/>
    <s v="I"/>
    <n v="18"/>
    <n v="18"/>
    <n v="0"/>
    <n v="261"/>
  </r>
  <r>
    <x v="0"/>
    <x v="0"/>
    <s v="WA"/>
    <x v="3"/>
    <n v="2011"/>
    <n v="2011"/>
    <n v="16450620"/>
    <n v="1"/>
    <x v="0"/>
    <s v="I"/>
    <n v="0"/>
    <n v="0"/>
    <n v="0"/>
    <n v="7"/>
  </r>
  <r>
    <x v="0"/>
    <x v="1"/>
    <s v="WA"/>
    <x v="3"/>
    <n v="2011"/>
    <n v="2011"/>
    <n v="378950414"/>
    <n v="1"/>
    <x v="1"/>
    <s v="I"/>
    <n v="10"/>
    <n v="10"/>
    <n v="0"/>
    <n v="2"/>
  </r>
  <r>
    <x v="0"/>
    <x v="1"/>
    <s v="WA"/>
    <x v="3"/>
    <n v="2011"/>
    <n v="2011"/>
    <n v="374198409"/>
    <n v="1"/>
    <x v="1"/>
    <s v="I"/>
    <n v="6"/>
    <n v="6"/>
    <n v="0"/>
    <n v="8"/>
  </r>
  <r>
    <x v="1"/>
    <x v="1"/>
    <s v="WA"/>
    <x v="3"/>
    <n v="2011"/>
    <n v="2011"/>
    <n v="19866381"/>
    <n v="1"/>
    <x v="1"/>
    <s v="I"/>
    <n v="33"/>
    <n v="33"/>
    <n v="0"/>
    <n v="1"/>
  </r>
  <r>
    <x v="0"/>
    <x v="0"/>
    <s v="WA"/>
    <x v="3"/>
    <n v="2011"/>
    <n v="2011"/>
    <n v="19286804"/>
    <n v="1"/>
    <x v="0"/>
    <s v="I"/>
    <n v="0"/>
    <n v="0"/>
    <n v="0"/>
    <n v="750"/>
  </r>
  <r>
    <x v="0"/>
    <x v="1"/>
    <s v="WA"/>
    <x v="3"/>
    <n v="2011"/>
    <n v="2011"/>
    <n v="500093762"/>
    <n v="1"/>
    <x v="1"/>
    <s v="I"/>
    <n v="0"/>
    <n v="0"/>
    <n v="0"/>
    <n v="2"/>
  </r>
  <r>
    <x v="0"/>
    <x v="0"/>
    <s v="WA"/>
    <x v="3"/>
    <n v="2011"/>
    <n v="2011"/>
    <n v="500211067"/>
    <n v="1"/>
    <x v="0"/>
    <s v="I"/>
    <n v="15"/>
    <n v="15"/>
    <n v="0"/>
    <n v="106"/>
  </r>
  <r>
    <x v="0"/>
    <x v="1"/>
    <s v="WA"/>
    <x v="3"/>
    <n v="2011"/>
    <n v="2011"/>
    <n v="18935932"/>
    <n v="1"/>
    <x v="1"/>
    <s v="I"/>
    <n v="14"/>
    <n v="14"/>
    <n v="0"/>
    <n v="4"/>
  </r>
  <r>
    <x v="0"/>
    <x v="1"/>
    <s v="WA"/>
    <x v="3"/>
    <n v="2011"/>
    <n v="2011"/>
    <n v="402278424"/>
    <n v="1"/>
    <x v="1"/>
    <s v="I"/>
    <n v="2"/>
    <n v="2"/>
    <n v="0"/>
    <n v="4"/>
  </r>
  <r>
    <x v="0"/>
    <x v="0"/>
    <s v="WA"/>
    <x v="3"/>
    <n v="2011"/>
    <n v="2011"/>
    <n v="17924314"/>
    <n v="1"/>
    <x v="0"/>
    <s v="I"/>
    <n v="14"/>
    <n v="14"/>
    <n v="0"/>
    <n v="43"/>
  </r>
  <r>
    <x v="0"/>
    <x v="1"/>
    <s v="WA"/>
    <x v="3"/>
    <n v="2011"/>
    <n v="2011"/>
    <n v="500184747"/>
    <n v="1"/>
    <x v="1"/>
    <s v="I"/>
    <n v="18"/>
    <n v="18"/>
    <n v="0"/>
    <n v="1"/>
  </r>
  <r>
    <x v="0"/>
    <x v="0"/>
    <s v="WA"/>
    <x v="3"/>
    <n v="2011"/>
    <n v="2011"/>
    <n v="16571963"/>
    <n v="1"/>
    <x v="0"/>
    <s v="I"/>
    <n v="33"/>
    <n v="33"/>
    <n v="0"/>
    <n v="70"/>
  </r>
  <r>
    <x v="0"/>
    <x v="0"/>
    <s v="WA"/>
    <x v="3"/>
    <n v="2011"/>
    <n v="2011"/>
    <n v="17805442"/>
    <n v="1"/>
    <x v="0"/>
    <s v="I"/>
    <n v="47"/>
    <n v="47"/>
    <n v="0"/>
    <n v="16"/>
  </r>
  <r>
    <x v="0"/>
    <x v="0"/>
    <s v="WA"/>
    <x v="3"/>
    <n v="2011"/>
    <n v="2011"/>
    <n v="18007291"/>
    <n v="1"/>
    <x v="0"/>
    <s v="I"/>
    <n v="4"/>
    <n v="4"/>
    <n v="0"/>
    <n v="300"/>
  </r>
  <r>
    <x v="0"/>
    <x v="0"/>
    <s v="WA"/>
    <x v="3"/>
    <n v="2011"/>
    <n v="2011"/>
    <n v="18096212"/>
    <n v="1"/>
    <x v="0"/>
    <s v="I"/>
    <n v="33"/>
    <n v="33"/>
    <n v="0"/>
    <n v="30"/>
  </r>
  <r>
    <x v="0"/>
    <x v="0"/>
    <s v="WA"/>
    <x v="3"/>
    <n v="2011"/>
    <n v="2011"/>
    <n v="19311309"/>
    <n v="1"/>
    <x v="0"/>
    <s v="I"/>
    <n v="19"/>
    <n v="19"/>
    <n v="0"/>
    <n v="940"/>
  </r>
  <r>
    <x v="0"/>
    <x v="0"/>
    <s v="WA"/>
    <x v="3"/>
    <n v="2011"/>
    <n v="2011"/>
    <n v="15065662"/>
    <n v="1"/>
    <x v="0"/>
    <s v="I"/>
    <n v="20"/>
    <n v="20"/>
    <n v="0"/>
    <n v="1843"/>
  </r>
  <r>
    <x v="0"/>
    <x v="1"/>
    <s v="WA"/>
    <x v="3"/>
    <n v="2011"/>
    <n v="2011"/>
    <n v="16834285"/>
    <n v="1"/>
    <x v="1"/>
    <s v="I"/>
    <n v="28"/>
    <n v="28"/>
    <n v="0"/>
    <n v="75"/>
  </r>
  <r>
    <x v="0"/>
    <x v="1"/>
    <s v="WA"/>
    <x v="3"/>
    <n v="2011"/>
    <n v="2011"/>
    <n v="500179295"/>
    <n v="1"/>
    <x v="1"/>
    <s v="I"/>
    <n v="11"/>
    <n v="11"/>
    <n v="0"/>
    <n v="84"/>
  </r>
  <r>
    <x v="0"/>
    <x v="1"/>
    <s v="WA"/>
    <x v="3"/>
    <n v="2011"/>
    <n v="2011"/>
    <n v="15472503"/>
    <n v="1"/>
    <x v="1"/>
    <s v="I"/>
    <n v="31"/>
    <n v="31"/>
    <n v="0"/>
    <n v="29"/>
  </r>
  <r>
    <x v="0"/>
    <x v="1"/>
    <s v="WA"/>
    <x v="3"/>
    <n v="2011"/>
    <n v="2011"/>
    <n v="435456087"/>
    <n v="1"/>
    <x v="1"/>
    <s v="I"/>
    <n v="30"/>
    <n v="30"/>
    <n v="0"/>
    <n v="6"/>
  </r>
  <r>
    <x v="0"/>
    <x v="0"/>
    <s v="WA"/>
    <x v="3"/>
    <n v="2011"/>
    <n v="2011"/>
    <n v="15457526"/>
    <n v="1"/>
    <x v="0"/>
    <s v="I"/>
    <n v="10"/>
    <n v="10"/>
    <n v="0"/>
    <n v="250"/>
  </r>
  <r>
    <x v="0"/>
    <x v="0"/>
    <s v="WA"/>
    <x v="3"/>
    <n v="2011"/>
    <n v="2011"/>
    <n v="16598663"/>
    <n v="1"/>
    <x v="0"/>
    <s v="I"/>
    <n v="14"/>
    <n v="14"/>
    <n v="0"/>
    <n v="400"/>
  </r>
  <r>
    <x v="0"/>
    <x v="0"/>
    <s v="WA"/>
    <x v="4"/>
    <n v="2012"/>
    <n v="2012"/>
    <n v="19631855"/>
    <n v="1"/>
    <x v="0"/>
    <s v="I"/>
    <n v="6"/>
    <n v="6"/>
    <n v="0"/>
    <n v="1"/>
  </r>
  <r>
    <x v="0"/>
    <x v="1"/>
    <s v="WA"/>
    <x v="4"/>
    <n v="2012"/>
    <n v="2012"/>
    <n v="18896067"/>
    <n v="1"/>
    <x v="1"/>
    <s v="I"/>
    <n v="32"/>
    <n v="32"/>
    <n v="0"/>
    <n v="2"/>
  </r>
  <r>
    <x v="0"/>
    <x v="0"/>
    <s v="WA"/>
    <x v="3"/>
    <n v="2012"/>
    <n v="2012"/>
    <n v="17686327"/>
    <n v="1"/>
    <x v="0"/>
    <s v="I"/>
    <n v="27"/>
    <n v="27"/>
    <n v="0"/>
    <n v="280"/>
  </r>
  <r>
    <x v="1"/>
    <x v="0"/>
    <s v="WA"/>
    <x v="4"/>
    <n v="2012"/>
    <n v="2012"/>
    <n v="18626835"/>
    <n v="3"/>
    <x v="0"/>
    <s v="I"/>
    <n v="93"/>
    <n v="31"/>
    <n v="0"/>
    <n v="240"/>
  </r>
  <r>
    <x v="0"/>
    <x v="0"/>
    <s v="WA"/>
    <x v="4"/>
    <n v="2012"/>
    <n v="2012"/>
    <n v="17954135"/>
    <n v="2"/>
    <x v="0"/>
    <s v="I"/>
    <n v="63"/>
    <n v="31.5"/>
    <n v="0"/>
    <n v="10"/>
  </r>
  <r>
    <x v="0"/>
    <x v="0"/>
    <s v="WA"/>
    <x v="4"/>
    <n v="2012"/>
    <n v="2012"/>
    <n v="18599210"/>
    <n v="1"/>
    <x v="0"/>
    <s v="I"/>
    <n v="29"/>
    <n v="29"/>
    <n v="0"/>
    <n v="40"/>
  </r>
  <r>
    <x v="0"/>
    <x v="1"/>
    <s v="WA"/>
    <x v="4"/>
    <n v="2012"/>
    <n v="2012"/>
    <n v="18629135"/>
    <n v="5"/>
    <x v="1"/>
    <s v="I"/>
    <n v="147"/>
    <n v="29.4"/>
    <n v="0"/>
    <n v="19"/>
  </r>
  <r>
    <x v="0"/>
    <x v="1"/>
    <s v="WA"/>
    <x v="4"/>
    <n v="2012"/>
    <n v="2012"/>
    <n v="446356067"/>
    <n v="1"/>
    <x v="1"/>
    <s v="I"/>
    <n v="30"/>
    <n v="30"/>
    <n v="0"/>
    <n v="1"/>
  </r>
  <r>
    <x v="0"/>
    <x v="1"/>
    <s v="WA"/>
    <x v="4"/>
    <n v="2012"/>
    <n v="2012"/>
    <n v="500059487"/>
    <n v="12"/>
    <x v="1"/>
    <s v="I"/>
    <n v="361"/>
    <n v="30.083333333333332"/>
    <n v="0"/>
    <n v="15"/>
  </r>
  <r>
    <x v="0"/>
    <x v="0"/>
    <s v="WA"/>
    <x v="4"/>
    <n v="2012"/>
    <n v="2012"/>
    <n v="418867212"/>
    <n v="1"/>
    <x v="0"/>
    <s v="I"/>
    <n v="4"/>
    <n v="4"/>
    <n v="0"/>
    <n v="1"/>
  </r>
  <r>
    <x v="0"/>
    <x v="1"/>
    <s v="WA"/>
    <x v="4"/>
    <n v="2012"/>
    <n v="2012"/>
    <n v="439948851"/>
    <n v="2"/>
    <x v="1"/>
    <s v="I"/>
    <n v="62"/>
    <n v="31"/>
    <n v="0"/>
    <n v="2"/>
  </r>
  <r>
    <x v="0"/>
    <x v="0"/>
    <s v="WA"/>
    <x v="4"/>
    <n v="2012"/>
    <n v="2012"/>
    <n v="18864612"/>
    <n v="1"/>
    <x v="0"/>
    <s v="I"/>
    <n v="33"/>
    <n v="33"/>
    <n v="0"/>
    <n v="20"/>
  </r>
  <r>
    <x v="0"/>
    <x v="0"/>
    <s v="WA"/>
    <x v="4"/>
    <n v="2012"/>
    <n v="2012"/>
    <n v="16265143"/>
    <n v="1"/>
    <x v="0"/>
    <s v="I"/>
    <n v="28"/>
    <n v="28"/>
    <n v="0"/>
    <n v="262"/>
  </r>
  <r>
    <x v="0"/>
    <x v="0"/>
    <s v="WA"/>
    <x v="4"/>
    <n v="2012"/>
    <n v="2012"/>
    <n v="368841635"/>
    <n v="1"/>
    <x v="0"/>
    <s v="I"/>
    <n v="30"/>
    <n v="30"/>
    <n v="0"/>
    <n v="150"/>
  </r>
  <r>
    <x v="0"/>
    <x v="0"/>
    <s v="WA"/>
    <x v="4"/>
    <n v="2012"/>
    <n v="2012"/>
    <n v="19263668"/>
    <n v="1"/>
    <x v="0"/>
    <s v="I"/>
    <n v="3"/>
    <n v="3"/>
    <n v="0"/>
    <n v="70"/>
  </r>
  <r>
    <x v="0"/>
    <x v="1"/>
    <s v="WA"/>
    <x v="4"/>
    <n v="2012"/>
    <n v="2012"/>
    <n v="17401075"/>
    <n v="1"/>
    <x v="1"/>
    <s v="I"/>
    <n v="32"/>
    <n v="32"/>
    <n v="0"/>
    <n v="24"/>
  </r>
  <r>
    <x v="0"/>
    <x v="0"/>
    <s v="WA"/>
    <x v="4"/>
    <n v="2012"/>
    <n v="2012"/>
    <n v="17072981"/>
    <n v="2"/>
    <x v="0"/>
    <s v="I"/>
    <n v="63"/>
    <n v="31.5"/>
    <n v="0"/>
    <n v="1843"/>
  </r>
  <r>
    <x v="0"/>
    <x v="0"/>
    <s v="WA"/>
    <x v="4"/>
    <n v="2012"/>
    <n v="2012"/>
    <n v="17682076"/>
    <n v="1"/>
    <x v="0"/>
    <s v="I"/>
    <n v="25"/>
    <n v="25"/>
    <n v="0"/>
    <n v="60"/>
  </r>
  <r>
    <x v="0"/>
    <x v="1"/>
    <s v="WA"/>
    <x v="4"/>
    <n v="2012"/>
    <n v="2012"/>
    <n v="500096592"/>
    <n v="3"/>
    <x v="1"/>
    <s v="I"/>
    <n v="67"/>
    <n v="22.333333333333332"/>
    <n v="0"/>
    <n v="37"/>
  </r>
  <r>
    <x v="0"/>
    <x v="0"/>
    <s v="WA"/>
    <x v="4"/>
    <n v="2012"/>
    <n v="2012"/>
    <n v="17819594"/>
    <n v="1"/>
    <x v="0"/>
    <s v="I"/>
    <n v="7"/>
    <n v="7"/>
    <n v="0"/>
    <n v="19"/>
  </r>
  <r>
    <x v="0"/>
    <x v="0"/>
    <s v="WA"/>
    <x v="4"/>
    <n v="2012"/>
    <n v="2012"/>
    <n v="17840483"/>
    <n v="1"/>
    <x v="0"/>
    <s v="I"/>
    <n v="0"/>
    <n v="0"/>
    <n v="0"/>
    <n v="30"/>
  </r>
  <r>
    <x v="0"/>
    <x v="1"/>
    <s v="WA"/>
    <x v="4"/>
    <n v="2012"/>
    <n v="2012"/>
    <n v="500093229"/>
    <n v="1"/>
    <x v="1"/>
    <s v="I"/>
    <n v="20"/>
    <n v="20"/>
    <n v="0"/>
    <n v="14"/>
  </r>
  <r>
    <x v="0"/>
    <x v="0"/>
    <s v="WA"/>
    <x v="4"/>
    <n v="2012"/>
    <n v="2012"/>
    <n v="15475266"/>
    <n v="1"/>
    <x v="0"/>
    <s v="I"/>
    <n v="30"/>
    <n v="30"/>
    <n v="0"/>
    <n v="480"/>
  </r>
  <r>
    <x v="0"/>
    <x v="1"/>
    <s v="WA"/>
    <x v="4"/>
    <n v="2012"/>
    <n v="2012"/>
    <n v="15904516"/>
    <n v="1"/>
    <x v="1"/>
    <s v="I"/>
    <n v="29"/>
    <n v="29"/>
    <n v="0"/>
    <n v="58"/>
  </r>
  <r>
    <x v="0"/>
    <x v="0"/>
    <s v="WA"/>
    <x v="4"/>
    <n v="2012"/>
    <n v="2012"/>
    <n v="16635591"/>
    <n v="1"/>
    <x v="0"/>
    <s v="I"/>
    <n v="29"/>
    <n v="29"/>
    <n v="0"/>
    <n v="70"/>
  </r>
  <r>
    <x v="0"/>
    <x v="0"/>
    <s v="WA"/>
    <x v="4"/>
    <n v="2012"/>
    <n v="2012"/>
    <n v="18116819"/>
    <n v="1"/>
    <x v="0"/>
    <s v="I"/>
    <n v="29"/>
    <n v="29"/>
    <n v="0"/>
    <n v="1331"/>
  </r>
  <r>
    <x v="0"/>
    <x v="0"/>
    <s v="WA"/>
    <x v="4"/>
    <n v="2012"/>
    <n v="2012"/>
    <n v="17175259"/>
    <n v="1"/>
    <x v="0"/>
    <s v="I"/>
    <n v="29"/>
    <n v="29"/>
    <n v="0"/>
    <n v="10"/>
  </r>
  <r>
    <x v="0"/>
    <x v="1"/>
    <s v="WA"/>
    <x v="4"/>
    <n v="2012"/>
    <n v="2012"/>
    <n v="18131307"/>
    <n v="1"/>
    <x v="1"/>
    <s v="I"/>
    <n v="15"/>
    <n v="15"/>
    <n v="0"/>
    <n v="68"/>
  </r>
  <r>
    <x v="0"/>
    <x v="1"/>
    <s v="WA"/>
    <x v="4"/>
    <n v="2012"/>
    <n v="2012"/>
    <n v="500029894"/>
    <n v="1"/>
    <x v="1"/>
    <s v="I"/>
    <n v="0"/>
    <n v="0"/>
    <n v="0"/>
    <n v="6"/>
  </r>
  <r>
    <x v="0"/>
    <x v="1"/>
    <s v="WA"/>
    <x v="4"/>
    <n v="2012"/>
    <n v="2012"/>
    <n v="14962365"/>
    <n v="1"/>
    <x v="1"/>
    <s v="I"/>
    <n v="30"/>
    <n v="30"/>
    <n v="0"/>
    <n v="44"/>
  </r>
  <r>
    <x v="0"/>
    <x v="0"/>
    <s v="WA"/>
    <x v="4"/>
    <n v="2012"/>
    <n v="2012"/>
    <n v="500213516"/>
    <n v="1"/>
    <x v="0"/>
    <s v="I"/>
    <n v="0"/>
    <n v="0"/>
    <n v="0"/>
    <n v="6"/>
  </r>
  <r>
    <x v="0"/>
    <x v="0"/>
    <s v="WA"/>
    <x v="4"/>
    <n v="2012"/>
    <n v="2012"/>
    <n v="439430513"/>
    <n v="1"/>
    <x v="0"/>
    <s v="I"/>
    <n v="0"/>
    <n v="0"/>
    <n v="0"/>
    <n v="30"/>
  </r>
  <r>
    <x v="0"/>
    <x v="1"/>
    <s v="WA"/>
    <x v="4"/>
    <n v="2012"/>
    <n v="2012"/>
    <n v="15982704"/>
    <n v="1"/>
    <x v="1"/>
    <s v="I"/>
    <n v="20"/>
    <n v="20"/>
    <n v="0"/>
    <n v="37"/>
  </r>
  <r>
    <x v="0"/>
    <x v="0"/>
    <s v="WA"/>
    <x v="4"/>
    <n v="2012"/>
    <n v="2012"/>
    <n v="15656339"/>
    <n v="2"/>
    <x v="0"/>
    <s v="I"/>
    <n v="61"/>
    <n v="30.5"/>
    <n v="0"/>
    <n v="430"/>
  </r>
  <r>
    <x v="0"/>
    <x v="0"/>
    <s v="WA"/>
    <x v="4"/>
    <n v="2012"/>
    <n v="2012"/>
    <n v="500034350"/>
    <n v="1"/>
    <x v="0"/>
    <s v="I"/>
    <n v="1"/>
    <n v="1"/>
    <n v="0"/>
    <n v="998"/>
  </r>
  <r>
    <x v="0"/>
    <x v="1"/>
    <s v="WA"/>
    <x v="4"/>
    <n v="2012"/>
    <n v="2012"/>
    <n v="500121007"/>
    <n v="1"/>
    <x v="1"/>
    <s v="I"/>
    <n v="31"/>
    <n v="31"/>
    <n v="0"/>
    <n v="6"/>
  </r>
  <r>
    <x v="0"/>
    <x v="0"/>
    <s v="WA"/>
    <x v="4"/>
    <n v="2012"/>
    <n v="2012"/>
    <n v="15439797"/>
    <n v="1"/>
    <x v="0"/>
    <s v="I"/>
    <n v="0"/>
    <n v="0"/>
    <n v="0"/>
    <n v="40"/>
  </r>
  <r>
    <x v="0"/>
    <x v="1"/>
    <s v="WA"/>
    <x v="4"/>
    <n v="2012"/>
    <n v="2012"/>
    <n v="500028546"/>
    <n v="1"/>
    <x v="1"/>
    <s v="I"/>
    <n v="29"/>
    <n v="29"/>
    <n v="0"/>
    <n v="1"/>
  </r>
  <r>
    <x v="0"/>
    <x v="0"/>
    <s v="WA"/>
    <x v="4"/>
    <n v="2012"/>
    <n v="2012"/>
    <n v="15085865"/>
    <n v="5"/>
    <x v="0"/>
    <s v="I"/>
    <n v="150"/>
    <n v="30"/>
    <n v="0"/>
    <n v="1440"/>
  </r>
  <r>
    <x v="0"/>
    <x v="1"/>
    <s v="WA"/>
    <x v="4"/>
    <n v="2012"/>
    <n v="2012"/>
    <n v="14331902"/>
    <n v="1"/>
    <x v="1"/>
    <s v="I"/>
    <n v="2"/>
    <n v="2"/>
    <n v="0"/>
    <n v="18"/>
  </r>
  <r>
    <x v="0"/>
    <x v="0"/>
    <s v="WA"/>
    <x v="4"/>
    <n v="2012"/>
    <n v="2012"/>
    <n v="14331904"/>
    <n v="1"/>
    <x v="0"/>
    <s v="I"/>
    <n v="2"/>
    <n v="2"/>
    <n v="0"/>
    <n v="200"/>
  </r>
  <r>
    <x v="0"/>
    <x v="0"/>
    <s v="WA"/>
    <x v="4"/>
    <n v="2012"/>
    <n v="2012"/>
    <n v="14909136"/>
    <n v="1"/>
    <x v="0"/>
    <s v="I"/>
    <n v="3"/>
    <n v="3"/>
    <n v="0"/>
    <n v="10"/>
  </r>
  <r>
    <x v="0"/>
    <x v="0"/>
    <s v="WA"/>
    <x v="4"/>
    <n v="2012"/>
    <n v="2012"/>
    <n v="14505097"/>
    <n v="1"/>
    <x v="0"/>
    <s v="I"/>
    <n v="33"/>
    <n v="33"/>
    <n v="0"/>
    <n v="1"/>
  </r>
  <r>
    <x v="0"/>
    <x v="1"/>
    <s v="WA"/>
    <x v="4"/>
    <n v="2012"/>
    <n v="2012"/>
    <n v="500241791"/>
    <n v="1"/>
    <x v="1"/>
    <s v="I"/>
    <n v="28"/>
    <n v="28"/>
    <n v="0"/>
    <n v="19"/>
  </r>
  <r>
    <x v="1"/>
    <x v="1"/>
    <s v="WA"/>
    <x v="4"/>
    <n v="2012"/>
    <n v="2012"/>
    <n v="14391380"/>
    <n v="1"/>
    <x v="1"/>
    <s v="I"/>
    <n v="0"/>
    <n v="0"/>
    <n v="0"/>
    <n v="5"/>
  </r>
  <r>
    <x v="0"/>
    <x v="0"/>
    <s v="WA"/>
    <x v="4"/>
    <n v="2012"/>
    <n v="2012"/>
    <n v="14382566"/>
    <n v="1"/>
    <x v="0"/>
    <s v="I"/>
    <n v="28"/>
    <n v="28"/>
    <n v="0"/>
    <n v="120"/>
  </r>
  <r>
    <x v="0"/>
    <x v="0"/>
    <s v="WA"/>
    <x v="4"/>
    <n v="2012"/>
    <n v="2012"/>
    <n v="18621044"/>
    <n v="8"/>
    <x v="0"/>
    <s v="I"/>
    <n v="239"/>
    <n v="29.875"/>
    <n v="0"/>
    <n v="17"/>
  </r>
  <r>
    <x v="0"/>
    <x v="0"/>
    <s v="WA"/>
    <x v="4"/>
    <n v="2012"/>
    <n v="2012"/>
    <n v="14105353"/>
    <n v="1"/>
    <x v="0"/>
    <s v="I"/>
    <n v="0"/>
    <n v="0"/>
    <n v="0"/>
    <n v="60"/>
  </r>
  <r>
    <x v="1"/>
    <x v="0"/>
    <s v="WA"/>
    <x v="4"/>
    <n v="2012"/>
    <n v="2012"/>
    <n v="500056393"/>
    <n v="1"/>
    <x v="0"/>
    <s v="I"/>
    <n v="8"/>
    <n v="8"/>
    <n v="0"/>
    <n v="6"/>
  </r>
  <r>
    <x v="1"/>
    <x v="1"/>
    <s v="WA"/>
    <x v="4"/>
    <n v="2012"/>
    <n v="2012"/>
    <n v="19695155"/>
    <n v="3"/>
    <x v="1"/>
    <s v="I"/>
    <n v="90"/>
    <n v="30"/>
    <n v="0"/>
    <n v="389"/>
  </r>
  <r>
    <x v="0"/>
    <x v="1"/>
    <s v="WA"/>
    <x v="4"/>
    <n v="2012"/>
    <n v="2012"/>
    <n v="18608828"/>
    <n v="2"/>
    <x v="1"/>
    <s v="I"/>
    <n v="45"/>
    <n v="22.5"/>
    <n v="0"/>
    <n v="97"/>
  </r>
  <r>
    <x v="0"/>
    <x v="0"/>
    <s v="WA"/>
    <x v="4"/>
    <n v="2012"/>
    <n v="2012"/>
    <n v="18608830"/>
    <n v="2"/>
    <x v="0"/>
    <s v="I"/>
    <n v="45"/>
    <n v="22.5"/>
    <n v="0"/>
    <n v="160"/>
  </r>
  <r>
    <x v="0"/>
    <x v="0"/>
    <s v="WA"/>
    <x v="4"/>
    <n v="2012"/>
    <n v="2012"/>
    <n v="15277770"/>
    <n v="1"/>
    <x v="0"/>
    <s v="I"/>
    <n v="13"/>
    <n v="13"/>
    <n v="0"/>
    <n v="135"/>
  </r>
  <r>
    <x v="0"/>
    <x v="0"/>
    <s v="WA"/>
    <x v="4"/>
    <n v="2012"/>
    <n v="2012"/>
    <n v="18639264"/>
    <n v="1"/>
    <x v="0"/>
    <s v="I"/>
    <n v="26"/>
    <n v="26"/>
    <n v="0"/>
    <n v="8"/>
  </r>
  <r>
    <x v="1"/>
    <x v="0"/>
    <s v="WA"/>
    <x v="4"/>
    <n v="2012"/>
    <n v="2012"/>
    <n v="19246781"/>
    <n v="4"/>
    <x v="0"/>
    <s v="I"/>
    <n v="102"/>
    <n v="25.5"/>
    <n v="0"/>
    <n v="52"/>
  </r>
  <r>
    <x v="0"/>
    <x v="1"/>
    <s v="WA"/>
    <x v="4"/>
    <n v="2012"/>
    <n v="2012"/>
    <n v="19553396"/>
    <n v="1"/>
    <x v="1"/>
    <s v="I"/>
    <n v="32"/>
    <n v="32"/>
    <n v="0"/>
    <n v="218"/>
  </r>
  <r>
    <x v="0"/>
    <x v="0"/>
    <s v="WA"/>
    <x v="4"/>
    <n v="2012"/>
    <n v="2012"/>
    <n v="18962056"/>
    <n v="1"/>
    <x v="0"/>
    <s v="I"/>
    <n v="1"/>
    <n v="1"/>
    <n v="0"/>
    <n v="40"/>
  </r>
  <r>
    <x v="0"/>
    <x v="1"/>
    <s v="WA"/>
    <x v="4"/>
    <n v="2012"/>
    <n v="2012"/>
    <n v="404092814"/>
    <n v="1"/>
    <x v="1"/>
    <s v="I"/>
    <n v="19"/>
    <n v="19"/>
    <n v="0"/>
    <n v="13"/>
  </r>
  <r>
    <x v="0"/>
    <x v="1"/>
    <s v="WA"/>
    <x v="4"/>
    <n v="2012"/>
    <n v="2012"/>
    <n v="16898065"/>
    <n v="1"/>
    <x v="1"/>
    <s v="I"/>
    <n v="7"/>
    <n v="7"/>
    <n v="0"/>
    <n v="25"/>
  </r>
  <r>
    <x v="1"/>
    <x v="0"/>
    <s v="WA"/>
    <x v="4"/>
    <n v="2012"/>
    <n v="2012"/>
    <n v="17048347"/>
    <n v="7"/>
    <x v="0"/>
    <s v="I"/>
    <n v="208"/>
    <n v="29.714285714285715"/>
    <n v="0"/>
    <n v="244"/>
  </r>
  <r>
    <x v="1"/>
    <x v="0"/>
    <s v="WA"/>
    <x v="4"/>
    <n v="2012"/>
    <n v="2013"/>
    <n v="19962464"/>
    <n v="12"/>
    <x v="2"/>
    <s v="I"/>
    <n v="366"/>
    <n v="30.5"/>
    <n v="0"/>
    <n v="508824"/>
  </r>
  <r>
    <x v="0"/>
    <x v="0"/>
    <s v="WA"/>
    <x v="4"/>
    <n v="2012"/>
    <n v="2012"/>
    <n v="500269465"/>
    <n v="1"/>
    <x v="0"/>
    <s v="I"/>
    <n v="0"/>
    <n v="0"/>
    <n v="0"/>
    <n v="6"/>
  </r>
  <r>
    <x v="0"/>
    <x v="1"/>
    <s v="WA"/>
    <x v="4"/>
    <n v="2012"/>
    <n v="2012"/>
    <n v="500031225"/>
    <n v="1"/>
    <x v="1"/>
    <s v="I"/>
    <n v="22"/>
    <n v="22"/>
    <n v="0"/>
    <n v="74"/>
  </r>
  <r>
    <x v="0"/>
    <x v="0"/>
    <s v="WA"/>
    <x v="4"/>
    <n v="2012"/>
    <n v="2012"/>
    <n v="19537828"/>
    <n v="1"/>
    <x v="0"/>
    <s v="I"/>
    <n v="1"/>
    <n v="1"/>
    <n v="0"/>
    <n v="470"/>
  </r>
  <r>
    <x v="0"/>
    <x v="0"/>
    <s v="WA"/>
    <x v="4"/>
    <n v="2012"/>
    <n v="2012"/>
    <n v="14060481"/>
    <n v="1"/>
    <x v="0"/>
    <s v="I"/>
    <n v="10"/>
    <n v="10"/>
    <n v="0"/>
    <n v="1"/>
  </r>
  <r>
    <x v="0"/>
    <x v="0"/>
    <s v="WA"/>
    <x v="4"/>
    <n v="2012"/>
    <n v="2012"/>
    <n v="374284863"/>
    <n v="1"/>
    <x v="0"/>
    <s v="I"/>
    <n v="8"/>
    <n v="8"/>
    <n v="0"/>
    <n v="220"/>
  </r>
  <r>
    <x v="0"/>
    <x v="1"/>
    <s v="WA"/>
    <x v="4"/>
    <n v="2012"/>
    <n v="2012"/>
    <n v="14621830"/>
    <n v="2"/>
    <x v="1"/>
    <s v="I"/>
    <n v="37"/>
    <n v="18.5"/>
    <n v="0"/>
    <n v="8"/>
  </r>
  <r>
    <x v="0"/>
    <x v="1"/>
    <s v="WA"/>
    <x v="4"/>
    <n v="2012"/>
    <n v="2012"/>
    <n v="500091667"/>
    <n v="1"/>
    <x v="1"/>
    <s v="I"/>
    <n v="4"/>
    <n v="4"/>
    <n v="0"/>
    <n v="23"/>
  </r>
  <r>
    <x v="0"/>
    <x v="0"/>
    <s v="WA"/>
    <x v="4"/>
    <n v="2012"/>
    <n v="2012"/>
    <n v="19947057"/>
    <n v="1"/>
    <x v="0"/>
    <s v="I"/>
    <n v="7"/>
    <n v="7"/>
    <n v="0"/>
    <n v="10"/>
  </r>
  <r>
    <x v="0"/>
    <x v="1"/>
    <s v="WA"/>
    <x v="4"/>
    <n v="2012"/>
    <n v="2012"/>
    <n v="500039100"/>
    <n v="3"/>
    <x v="1"/>
    <s v="I"/>
    <n v="95"/>
    <n v="31.666666666666668"/>
    <n v="0"/>
    <n v="5"/>
  </r>
  <r>
    <x v="0"/>
    <x v="1"/>
    <s v="WA"/>
    <x v="4"/>
    <n v="2012"/>
    <n v="2012"/>
    <n v="19990795"/>
    <n v="1"/>
    <x v="1"/>
    <s v="I"/>
    <n v="0"/>
    <n v="0"/>
    <n v="0"/>
    <n v="4"/>
  </r>
  <r>
    <x v="0"/>
    <x v="0"/>
    <s v="WA"/>
    <x v="4"/>
    <n v="2012"/>
    <n v="2012"/>
    <n v="500039707"/>
    <n v="2"/>
    <x v="0"/>
    <s v="I"/>
    <n v="41"/>
    <n v="20.5"/>
    <n v="0"/>
    <n v="195"/>
  </r>
  <r>
    <x v="0"/>
    <x v="1"/>
    <s v="WA"/>
    <x v="4"/>
    <n v="2012"/>
    <n v="2012"/>
    <n v="19611241"/>
    <n v="1"/>
    <x v="1"/>
    <s v="I"/>
    <n v="5"/>
    <n v="5"/>
    <n v="0"/>
    <n v="1"/>
  </r>
  <r>
    <x v="0"/>
    <x v="0"/>
    <s v="WA"/>
    <x v="4"/>
    <n v="2012"/>
    <n v="2012"/>
    <n v="19402497"/>
    <n v="1"/>
    <x v="0"/>
    <s v="I"/>
    <n v="0"/>
    <n v="0"/>
    <n v="0"/>
    <n v="60"/>
  </r>
  <r>
    <x v="0"/>
    <x v="0"/>
    <s v="WA"/>
    <x v="4"/>
    <n v="2012"/>
    <n v="2012"/>
    <n v="18350529"/>
    <n v="1"/>
    <x v="0"/>
    <s v="I"/>
    <n v="9"/>
    <n v="9"/>
    <n v="0"/>
    <n v="100"/>
  </r>
  <r>
    <x v="0"/>
    <x v="0"/>
    <s v="WA"/>
    <x v="4"/>
    <n v="2012"/>
    <n v="2012"/>
    <n v="16454035"/>
    <n v="1"/>
    <x v="0"/>
    <s v="I"/>
    <n v="0"/>
    <n v="0"/>
    <n v="0"/>
    <n v="91"/>
  </r>
  <r>
    <x v="0"/>
    <x v="1"/>
    <s v="WA"/>
    <x v="4"/>
    <n v="2012"/>
    <n v="2012"/>
    <n v="375321695"/>
    <n v="1"/>
    <x v="1"/>
    <s v="I"/>
    <n v="0"/>
    <n v="0"/>
    <n v="0"/>
    <n v="27"/>
  </r>
  <r>
    <x v="0"/>
    <x v="0"/>
    <s v="WA"/>
    <x v="4"/>
    <n v="2012"/>
    <n v="2012"/>
    <n v="18083120"/>
    <n v="2"/>
    <x v="0"/>
    <s v="I"/>
    <n v="49"/>
    <n v="24.5"/>
    <n v="0"/>
    <n v="2070"/>
  </r>
  <r>
    <x v="0"/>
    <x v="0"/>
    <s v="WA"/>
    <x v="4"/>
    <n v="2012"/>
    <n v="2012"/>
    <n v="16878476"/>
    <n v="1"/>
    <x v="0"/>
    <s v="I"/>
    <n v="32"/>
    <n v="32"/>
    <n v="0"/>
    <n v="1"/>
  </r>
  <r>
    <x v="0"/>
    <x v="0"/>
    <s v="WA"/>
    <x v="4"/>
    <n v="2012"/>
    <n v="2012"/>
    <n v="500086643"/>
    <n v="1"/>
    <x v="0"/>
    <s v="I"/>
    <n v="17"/>
    <n v="17"/>
    <n v="0"/>
    <n v="35"/>
  </r>
  <r>
    <x v="0"/>
    <x v="1"/>
    <s v="WA"/>
    <x v="4"/>
    <n v="2012"/>
    <n v="2012"/>
    <n v="17424529"/>
    <n v="2"/>
    <x v="1"/>
    <s v="I"/>
    <n v="123"/>
    <n v="61.5"/>
    <n v="0"/>
    <n v="31"/>
  </r>
  <r>
    <x v="1"/>
    <x v="0"/>
    <s v="WA"/>
    <x v="4"/>
    <n v="2012"/>
    <n v="2012"/>
    <n v="17109525"/>
    <n v="2"/>
    <x v="0"/>
    <s v="I"/>
    <n v="47"/>
    <n v="23.5"/>
    <n v="0"/>
    <n v="150"/>
  </r>
  <r>
    <x v="1"/>
    <x v="1"/>
    <s v="WA"/>
    <x v="4"/>
    <n v="2012"/>
    <n v="2012"/>
    <n v="17770316"/>
    <n v="2"/>
    <x v="1"/>
    <s v="I"/>
    <n v="36"/>
    <n v="18"/>
    <n v="0"/>
    <n v="204"/>
  </r>
  <r>
    <x v="0"/>
    <x v="1"/>
    <s v="WA"/>
    <x v="4"/>
    <n v="2012"/>
    <n v="2012"/>
    <n v="17773928"/>
    <n v="2"/>
    <x v="1"/>
    <s v="I"/>
    <n v="45"/>
    <n v="22.5"/>
    <n v="0"/>
    <n v="297"/>
  </r>
  <r>
    <x v="1"/>
    <x v="0"/>
    <s v="WA"/>
    <x v="4"/>
    <n v="2012"/>
    <n v="2012"/>
    <n v="16573903"/>
    <n v="1"/>
    <x v="0"/>
    <s v="I"/>
    <n v="4"/>
    <n v="4"/>
    <n v="0"/>
    <n v="100"/>
  </r>
  <r>
    <x v="0"/>
    <x v="0"/>
    <s v="WA"/>
    <x v="4"/>
    <n v="2012"/>
    <n v="2012"/>
    <n v="15187584"/>
    <n v="3"/>
    <x v="0"/>
    <s v="I"/>
    <n v="93"/>
    <n v="31"/>
    <n v="0"/>
    <n v="30"/>
  </r>
  <r>
    <x v="0"/>
    <x v="1"/>
    <s v="WA"/>
    <x v="4"/>
    <n v="2012"/>
    <n v="2012"/>
    <n v="15908437"/>
    <n v="1"/>
    <x v="1"/>
    <s v="I"/>
    <n v="0"/>
    <n v="0"/>
    <n v="0"/>
    <n v="4"/>
  </r>
  <r>
    <x v="0"/>
    <x v="1"/>
    <s v="WA"/>
    <x v="4"/>
    <n v="2012"/>
    <n v="2012"/>
    <n v="15670149"/>
    <n v="1"/>
    <x v="1"/>
    <s v="I"/>
    <n v="0"/>
    <n v="0"/>
    <n v="0"/>
    <n v="4"/>
  </r>
  <r>
    <x v="0"/>
    <x v="0"/>
    <s v="WA"/>
    <x v="4"/>
    <n v="2012"/>
    <n v="2012"/>
    <n v="14236258"/>
    <n v="2"/>
    <x v="0"/>
    <s v="I"/>
    <n v="55"/>
    <n v="27.5"/>
    <n v="0"/>
    <n v="850"/>
  </r>
  <r>
    <x v="1"/>
    <x v="0"/>
    <s v="WA"/>
    <x v="4"/>
    <n v="2012"/>
    <n v="2012"/>
    <n v="15619375"/>
    <n v="1"/>
    <x v="0"/>
    <s v="I"/>
    <n v="32"/>
    <n v="32"/>
    <n v="0"/>
    <n v="80"/>
  </r>
  <r>
    <x v="0"/>
    <x v="1"/>
    <s v="WA"/>
    <x v="4"/>
    <n v="2012"/>
    <n v="2012"/>
    <n v="500139664"/>
    <n v="2"/>
    <x v="1"/>
    <s v="I"/>
    <n v="51"/>
    <n v="25.5"/>
    <n v="0"/>
    <n v="26"/>
  </r>
  <r>
    <x v="0"/>
    <x v="0"/>
    <s v="WA"/>
    <x v="4"/>
    <n v="2012"/>
    <n v="2012"/>
    <n v="14574059"/>
    <n v="1"/>
    <x v="0"/>
    <s v="I"/>
    <n v="0"/>
    <n v="0"/>
    <n v="0"/>
    <n v="50"/>
  </r>
  <r>
    <x v="0"/>
    <x v="0"/>
    <s v="WA"/>
    <x v="4"/>
    <n v="2012"/>
    <n v="2012"/>
    <n v="19673339"/>
    <n v="1"/>
    <x v="0"/>
    <s v="I"/>
    <n v="29"/>
    <n v="29"/>
    <n v="0"/>
    <n v="868"/>
  </r>
  <r>
    <x v="0"/>
    <x v="0"/>
    <s v="WA"/>
    <x v="4"/>
    <n v="2012"/>
    <n v="2012"/>
    <n v="19622837"/>
    <n v="2"/>
    <x v="0"/>
    <s v="I"/>
    <n v="35"/>
    <n v="17.5"/>
    <n v="0"/>
    <n v="129"/>
  </r>
  <r>
    <x v="0"/>
    <x v="0"/>
    <s v="WA"/>
    <x v="4"/>
    <n v="2012"/>
    <n v="2012"/>
    <n v="19634313"/>
    <n v="1"/>
    <x v="0"/>
    <s v="I"/>
    <n v="26"/>
    <n v="26"/>
    <n v="0"/>
    <n v="370"/>
  </r>
  <r>
    <x v="0"/>
    <x v="1"/>
    <s v="WA"/>
    <x v="4"/>
    <n v="2012"/>
    <n v="2012"/>
    <n v="500080272"/>
    <n v="1"/>
    <x v="1"/>
    <s v="I"/>
    <n v="7"/>
    <n v="7"/>
    <n v="0"/>
    <n v="1"/>
  </r>
  <r>
    <x v="0"/>
    <x v="0"/>
    <s v="WA"/>
    <x v="4"/>
    <n v="2012"/>
    <n v="2012"/>
    <n v="19969653"/>
    <n v="1"/>
    <x v="0"/>
    <s v="I"/>
    <n v="21"/>
    <n v="21"/>
    <n v="0"/>
    <n v="800"/>
  </r>
  <r>
    <x v="0"/>
    <x v="1"/>
    <s v="WA"/>
    <x v="4"/>
    <n v="2012"/>
    <n v="2012"/>
    <n v="18912791"/>
    <n v="2"/>
    <x v="1"/>
    <s v="I"/>
    <n v="43"/>
    <n v="21.5"/>
    <n v="0"/>
    <n v="13"/>
  </r>
  <r>
    <x v="0"/>
    <x v="1"/>
    <s v="WA"/>
    <x v="4"/>
    <n v="2012"/>
    <n v="2012"/>
    <n v="18100907"/>
    <n v="2"/>
    <x v="1"/>
    <s v="I"/>
    <n v="48"/>
    <n v="24"/>
    <n v="0"/>
    <n v="27"/>
  </r>
  <r>
    <x v="0"/>
    <x v="1"/>
    <s v="WA"/>
    <x v="4"/>
    <n v="2012"/>
    <n v="2012"/>
    <n v="18611166"/>
    <n v="1"/>
    <x v="1"/>
    <s v="I"/>
    <n v="28"/>
    <n v="28"/>
    <n v="0"/>
    <n v="5"/>
  </r>
  <r>
    <x v="0"/>
    <x v="1"/>
    <s v="WA"/>
    <x v="4"/>
    <n v="2012"/>
    <n v="2012"/>
    <n v="18571587"/>
    <n v="1"/>
    <x v="1"/>
    <s v="I"/>
    <n v="33"/>
    <n v="33"/>
    <n v="0"/>
    <n v="9"/>
  </r>
  <r>
    <x v="0"/>
    <x v="1"/>
    <s v="WA"/>
    <x v="4"/>
    <n v="2012"/>
    <n v="2012"/>
    <n v="17702628"/>
    <n v="1"/>
    <x v="1"/>
    <s v="I"/>
    <n v="1"/>
    <n v="1"/>
    <n v="0"/>
    <n v="5"/>
  </r>
  <r>
    <x v="0"/>
    <x v="0"/>
    <s v="WA"/>
    <x v="4"/>
    <n v="2012"/>
    <n v="2012"/>
    <n v="17370533"/>
    <n v="2"/>
    <x v="0"/>
    <s v="I"/>
    <n v="69"/>
    <n v="34.5"/>
    <n v="0"/>
    <n v="700"/>
  </r>
  <r>
    <x v="0"/>
    <x v="0"/>
    <s v="WA"/>
    <x v="4"/>
    <n v="2012"/>
    <n v="2012"/>
    <n v="17509193"/>
    <n v="3"/>
    <x v="0"/>
    <s v="I"/>
    <n v="66"/>
    <n v="22"/>
    <n v="0"/>
    <n v="210"/>
  </r>
  <r>
    <x v="0"/>
    <x v="1"/>
    <s v="WA"/>
    <x v="4"/>
    <n v="2012"/>
    <n v="2012"/>
    <n v="16933686"/>
    <n v="1"/>
    <x v="1"/>
    <s v="I"/>
    <n v="11"/>
    <n v="11"/>
    <n v="0"/>
    <n v="20"/>
  </r>
  <r>
    <x v="0"/>
    <x v="0"/>
    <s v="WA"/>
    <x v="4"/>
    <n v="2012"/>
    <n v="2012"/>
    <n v="17116905"/>
    <n v="1"/>
    <x v="0"/>
    <s v="I"/>
    <n v="29"/>
    <n v="29"/>
    <n v="0"/>
    <n v="6"/>
  </r>
  <r>
    <x v="0"/>
    <x v="0"/>
    <s v="WA"/>
    <x v="4"/>
    <n v="2012"/>
    <n v="2012"/>
    <n v="14898855"/>
    <n v="1"/>
    <x v="0"/>
    <s v="I"/>
    <n v="7"/>
    <n v="7"/>
    <n v="0"/>
    <n v="60"/>
  </r>
  <r>
    <x v="1"/>
    <x v="0"/>
    <s v="WA"/>
    <x v="4"/>
    <n v="2012"/>
    <n v="2012"/>
    <n v="15072250"/>
    <n v="1"/>
    <x v="0"/>
    <s v="I"/>
    <n v="29"/>
    <n v="29"/>
    <n v="0"/>
    <n v="10"/>
  </r>
  <r>
    <x v="0"/>
    <x v="0"/>
    <s v="WA"/>
    <x v="4"/>
    <n v="2012"/>
    <n v="2012"/>
    <n v="15020394"/>
    <n v="2"/>
    <x v="0"/>
    <s v="I"/>
    <n v="49"/>
    <n v="24.5"/>
    <n v="0"/>
    <n v="970"/>
  </r>
  <r>
    <x v="0"/>
    <x v="0"/>
    <s v="WA"/>
    <x v="4"/>
    <n v="2012"/>
    <n v="2012"/>
    <n v="15070192"/>
    <n v="1"/>
    <x v="0"/>
    <s v="I"/>
    <n v="9"/>
    <n v="9"/>
    <n v="0"/>
    <n v="10"/>
  </r>
  <r>
    <x v="0"/>
    <x v="1"/>
    <s v="WA"/>
    <x v="4"/>
    <n v="2012"/>
    <n v="2012"/>
    <n v="380332829"/>
    <n v="1"/>
    <x v="1"/>
    <s v="I"/>
    <n v="30"/>
    <n v="30"/>
    <n v="0"/>
    <n v="1"/>
  </r>
  <r>
    <x v="0"/>
    <x v="0"/>
    <s v="WA"/>
    <x v="4"/>
    <n v="2012"/>
    <n v="2012"/>
    <n v="16308406"/>
    <n v="1"/>
    <x v="0"/>
    <s v="I"/>
    <n v="20"/>
    <n v="20"/>
    <n v="0"/>
    <n v="580"/>
  </r>
  <r>
    <x v="0"/>
    <x v="0"/>
    <s v="WA"/>
    <x v="4"/>
    <n v="2012"/>
    <n v="2012"/>
    <n v="15155365"/>
    <n v="1"/>
    <x v="0"/>
    <s v="I"/>
    <n v="1"/>
    <n v="1"/>
    <n v="0"/>
    <n v="10"/>
  </r>
  <r>
    <x v="0"/>
    <x v="1"/>
    <s v="WA"/>
    <x v="4"/>
    <n v="2012"/>
    <n v="2012"/>
    <n v="15500424"/>
    <n v="2"/>
    <x v="1"/>
    <s v="I"/>
    <n v="58"/>
    <n v="29"/>
    <n v="0"/>
    <n v="21"/>
  </r>
  <r>
    <x v="0"/>
    <x v="0"/>
    <s v="WA"/>
    <x v="4"/>
    <n v="2012"/>
    <n v="2012"/>
    <n v="15500426"/>
    <n v="2"/>
    <x v="0"/>
    <s v="I"/>
    <n v="58"/>
    <n v="29"/>
    <n v="0"/>
    <n v="215"/>
  </r>
  <r>
    <x v="0"/>
    <x v="0"/>
    <s v="WA"/>
    <x v="4"/>
    <n v="2012"/>
    <n v="2012"/>
    <n v="15650484"/>
    <n v="2"/>
    <x v="0"/>
    <s v="I"/>
    <n v="61"/>
    <n v="30.5"/>
    <n v="0"/>
    <n v="860"/>
  </r>
  <r>
    <x v="0"/>
    <x v="1"/>
    <s v="WA"/>
    <x v="4"/>
    <n v="2012"/>
    <n v="2012"/>
    <n v="15451523"/>
    <n v="1"/>
    <x v="1"/>
    <s v="I"/>
    <n v="15"/>
    <n v="15"/>
    <n v="0"/>
    <n v="2"/>
  </r>
  <r>
    <x v="0"/>
    <x v="0"/>
    <s v="WA"/>
    <x v="4"/>
    <n v="2012"/>
    <n v="2012"/>
    <n v="500099574"/>
    <n v="1"/>
    <x v="0"/>
    <s v="I"/>
    <n v="24"/>
    <n v="24"/>
    <n v="0"/>
    <n v="10"/>
  </r>
  <r>
    <x v="0"/>
    <x v="0"/>
    <s v="WA"/>
    <x v="4"/>
    <n v="2012"/>
    <n v="2012"/>
    <n v="19947213"/>
    <n v="1"/>
    <x v="0"/>
    <s v="I"/>
    <n v="15"/>
    <n v="15"/>
    <n v="0"/>
    <n v="200"/>
  </r>
  <r>
    <x v="0"/>
    <x v="1"/>
    <s v="WA"/>
    <x v="4"/>
    <n v="2012"/>
    <n v="2012"/>
    <n v="500095033"/>
    <n v="1"/>
    <x v="1"/>
    <s v="I"/>
    <n v="0"/>
    <n v="0"/>
    <n v="0"/>
    <n v="1"/>
  </r>
  <r>
    <x v="0"/>
    <x v="0"/>
    <s v="WA"/>
    <x v="4"/>
    <n v="2012"/>
    <n v="2012"/>
    <n v="19945467"/>
    <n v="1"/>
    <x v="0"/>
    <s v="I"/>
    <n v="0"/>
    <n v="0"/>
    <n v="0"/>
    <n v="592"/>
  </r>
  <r>
    <x v="0"/>
    <x v="1"/>
    <s v="WA"/>
    <x v="4"/>
    <n v="2012"/>
    <n v="2012"/>
    <n v="18570990"/>
    <n v="2"/>
    <x v="1"/>
    <s v="I"/>
    <n v="59"/>
    <n v="29.5"/>
    <n v="0"/>
    <n v="102"/>
  </r>
  <r>
    <x v="0"/>
    <x v="1"/>
    <s v="WA"/>
    <x v="4"/>
    <n v="2012"/>
    <n v="2012"/>
    <n v="358560020"/>
    <n v="1"/>
    <x v="1"/>
    <s v="I"/>
    <n v="18"/>
    <n v="18"/>
    <n v="0"/>
    <n v="13"/>
  </r>
  <r>
    <x v="0"/>
    <x v="1"/>
    <s v="WA"/>
    <x v="4"/>
    <n v="2012"/>
    <n v="2012"/>
    <n v="500188197"/>
    <n v="4"/>
    <x v="1"/>
    <s v="I"/>
    <n v="113"/>
    <n v="28.25"/>
    <n v="0"/>
    <n v="24"/>
  </r>
  <r>
    <x v="0"/>
    <x v="1"/>
    <s v="WA"/>
    <x v="4"/>
    <n v="2012"/>
    <n v="2012"/>
    <n v="19310586"/>
    <n v="1"/>
    <x v="1"/>
    <s v="I"/>
    <n v="24"/>
    <n v="24"/>
    <n v="0"/>
    <n v="9"/>
  </r>
  <r>
    <x v="0"/>
    <x v="1"/>
    <s v="WA"/>
    <x v="4"/>
    <n v="2012"/>
    <n v="2012"/>
    <n v="18342769"/>
    <n v="1"/>
    <x v="1"/>
    <s v="I"/>
    <n v="37"/>
    <n v="37"/>
    <n v="0"/>
    <n v="16"/>
  </r>
  <r>
    <x v="1"/>
    <x v="0"/>
    <s v="WA"/>
    <x v="4"/>
    <n v="2012"/>
    <n v="2012"/>
    <n v="18988501"/>
    <n v="2"/>
    <x v="0"/>
    <s v="I"/>
    <n v="66"/>
    <n v="33"/>
    <n v="0"/>
    <n v="1196"/>
  </r>
  <r>
    <x v="0"/>
    <x v="0"/>
    <s v="WA"/>
    <x v="4"/>
    <n v="2012"/>
    <n v="2012"/>
    <n v="500160170"/>
    <n v="1"/>
    <x v="0"/>
    <s v="I"/>
    <n v="30"/>
    <n v="30"/>
    <n v="0"/>
    <n v="162"/>
  </r>
  <r>
    <x v="0"/>
    <x v="0"/>
    <s v="WA"/>
    <x v="4"/>
    <n v="2012"/>
    <n v="2012"/>
    <n v="19317504"/>
    <n v="1"/>
    <x v="0"/>
    <s v="I"/>
    <n v="1"/>
    <n v="1"/>
    <n v="0"/>
    <n v="3"/>
  </r>
  <r>
    <x v="0"/>
    <x v="1"/>
    <s v="WA"/>
    <x v="4"/>
    <n v="2012"/>
    <n v="2012"/>
    <n v="18906960"/>
    <n v="1"/>
    <x v="1"/>
    <s v="I"/>
    <n v="25"/>
    <n v="25"/>
    <n v="0"/>
    <n v="19"/>
  </r>
  <r>
    <x v="0"/>
    <x v="1"/>
    <s v="WA"/>
    <x v="4"/>
    <n v="2012"/>
    <n v="2012"/>
    <n v="500212350"/>
    <n v="5"/>
    <x v="1"/>
    <s v="I"/>
    <n v="122"/>
    <n v="24.4"/>
    <n v="0"/>
    <n v="31"/>
  </r>
  <r>
    <x v="0"/>
    <x v="0"/>
    <s v="WA"/>
    <x v="4"/>
    <n v="2012"/>
    <n v="2012"/>
    <n v="500257826"/>
    <n v="2"/>
    <x v="0"/>
    <s v="I"/>
    <n v="65"/>
    <n v="32.5"/>
    <n v="0"/>
    <n v="234"/>
  </r>
  <r>
    <x v="0"/>
    <x v="0"/>
    <s v="WA"/>
    <x v="4"/>
    <n v="2012"/>
    <n v="2012"/>
    <n v="500233625"/>
    <n v="2"/>
    <x v="0"/>
    <s v="I"/>
    <n v="62"/>
    <n v="31"/>
    <n v="0"/>
    <n v="143"/>
  </r>
  <r>
    <x v="0"/>
    <x v="1"/>
    <s v="WA"/>
    <x v="4"/>
    <n v="2012"/>
    <n v="2012"/>
    <n v="500233626"/>
    <n v="2"/>
    <x v="1"/>
    <s v="I"/>
    <n v="62"/>
    <n v="31"/>
    <n v="0"/>
    <n v="11"/>
  </r>
  <r>
    <x v="0"/>
    <x v="0"/>
    <s v="WA"/>
    <x v="4"/>
    <n v="2012"/>
    <n v="2012"/>
    <n v="14830777"/>
    <n v="1"/>
    <x v="0"/>
    <s v="I"/>
    <n v="23"/>
    <n v="23"/>
    <n v="0"/>
    <n v="50"/>
  </r>
  <r>
    <x v="0"/>
    <x v="0"/>
    <s v="WA"/>
    <x v="4"/>
    <n v="2012"/>
    <n v="2012"/>
    <n v="16125890"/>
    <n v="1"/>
    <x v="0"/>
    <s v="I"/>
    <n v="1"/>
    <n v="1"/>
    <n v="0"/>
    <n v="1"/>
  </r>
  <r>
    <x v="0"/>
    <x v="0"/>
    <s v="WA"/>
    <x v="4"/>
    <n v="2012"/>
    <n v="2012"/>
    <n v="17700081"/>
    <n v="1"/>
    <x v="0"/>
    <s v="I"/>
    <n v="8"/>
    <n v="8"/>
    <n v="0"/>
    <n v="200"/>
  </r>
  <r>
    <x v="0"/>
    <x v="1"/>
    <s v="WA"/>
    <x v="4"/>
    <n v="2012"/>
    <n v="2012"/>
    <n v="446351876"/>
    <n v="1"/>
    <x v="1"/>
    <s v="I"/>
    <n v="3"/>
    <n v="3"/>
    <n v="0"/>
    <n v="3"/>
  </r>
  <r>
    <x v="0"/>
    <x v="1"/>
    <s v="WA"/>
    <x v="4"/>
    <n v="2012"/>
    <n v="2012"/>
    <n v="500280311"/>
    <n v="1"/>
    <x v="1"/>
    <s v="I"/>
    <n v="0"/>
    <n v="0"/>
    <n v="0"/>
    <n v="1"/>
  </r>
  <r>
    <x v="0"/>
    <x v="1"/>
    <s v="WA"/>
    <x v="4"/>
    <n v="2012"/>
    <n v="2012"/>
    <n v="15877551"/>
    <n v="1"/>
    <x v="1"/>
    <s v="I"/>
    <n v="31"/>
    <n v="31"/>
    <n v="0"/>
    <n v="17"/>
  </r>
  <r>
    <x v="0"/>
    <x v="1"/>
    <s v="WA"/>
    <x v="4"/>
    <n v="2012"/>
    <n v="2012"/>
    <n v="379555322"/>
    <n v="1"/>
    <x v="1"/>
    <s v="I"/>
    <n v="2"/>
    <n v="2"/>
    <n v="0"/>
    <n v="2"/>
  </r>
  <r>
    <x v="0"/>
    <x v="1"/>
    <s v="WA"/>
    <x v="4"/>
    <n v="2012"/>
    <n v="2012"/>
    <n v="16881257"/>
    <n v="1"/>
    <x v="1"/>
    <s v="I"/>
    <n v="30"/>
    <n v="30"/>
    <n v="0"/>
    <n v="1"/>
  </r>
  <r>
    <x v="0"/>
    <x v="1"/>
    <s v="WA"/>
    <x v="4"/>
    <n v="2012"/>
    <n v="2012"/>
    <n v="17412499"/>
    <n v="1"/>
    <x v="1"/>
    <s v="I"/>
    <n v="32"/>
    <n v="32"/>
    <n v="0"/>
    <n v="2"/>
  </r>
  <r>
    <x v="0"/>
    <x v="1"/>
    <s v="WA"/>
    <x v="4"/>
    <n v="2012"/>
    <n v="2012"/>
    <n v="16894092"/>
    <n v="3"/>
    <x v="1"/>
    <s v="I"/>
    <n v="93"/>
    <n v="31"/>
    <n v="0"/>
    <n v="24"/>
  </r>
  <r>
    <x v="0"/>
    <x v="0"/>
    <s v="WA"/>
    <x v="4"/>
    <n v="2012"/>
    <n v="2012"/>
    <n v="353116814"/>
    <n v="1"/>
    <x v="0"/>
    <s v="I"/>
    <n v="11"/>
    <n v="11"/>
    <n v="0"/>
    <n v="200"/>
  </r>
  <r>
    <x v="0"/>
    <x v="1"/>
    <s v="WA"/>
    <x v="4"/>
    <n v="2012"/>
    <n v="2012"/>
    <n v="15966198"/>
    <n v="2"/>
    <x v="1"/>
    <s v="I"/>
    <n v="40"/>
    <n v="20"/>
    <n v="0"/>
    <n v="16"/>
  </r>
  <r>
    <x v="0"/>
    <x v="0"/>
    <s v="WA"/>
    <x v="4"/>
    <n v="2012"/>
    <n v="2012"/>
    <n v="399686449"/>
    <n v="6"/>
    <x v="0"/>
    <s v="I"/>
    <n v="185"/>
    <n v="30.833333333333332"/>
    <n v="0"/>
    <n v="570"/>
  </r>
  <r>
    <x v="0"/>
    <x v="0"/>
    <s v="WA"/>
    <x v="4"/>
    <n v="2012"/>
    <n v="2012"/>
    <n v="14067537"/>
    <n v="1"/>
    <x v="0"/>
    <s v="I"/>
    <n v="11"/>
    <n v="11"/>
    <n v="0"/>
    <n v="305"/>
  </r>
  <r>
    <x v="0"/>
    <x v="0"/>
    <s v="WA"/>
    <x v="4"/>
    <n v="2012"/>
    <n v="2012"/>
    <n v="15945167"/>
    <n v="1"/>
    <x v="0"/>
    <s v="I"/>
    <n v="0"/>
    <n v="0"/>
    <n v="0"/>
    <n v="240"/>
  </r>
  <r>
    <x v="0"/>
    <x v="0"/>
    <s v="WA"/>
    <x v="4"/>
    <n v="2012"/>
    <n v="2012"/>
    <n v="15171871"/>
    <n v="4"/>
    <x v="0"/>
    <s v="I"/>
    <n v="98"/>
    <n v="24.5"/>
    <n v="0"/>
    <n v="380"/>
  </r>
  <r>
    <x v="0"/>
    <x v="0"/>
    <s v="WA"/>
    <x v="4"/>
    <n v="2012"/>
    <n v="2012"/>
    <n v="500156855"/>
    <n v="1"/>
    <x v="0"/>
    <s v="I"/>
    <n v="13"/>
    <n v="13"/>
    <n v="0"/>
    <n v="10"/>
  </r>
  <r>
    <x v="0"/>
    <x v="1"/>
    <s v="WA"/>
    <x v="4"/>
    <n v="2012"/>
    <n v="2012"/>
    <n v="500031726"/>
    <n v="1"/>
    <x v="1"/>
    <s v="I"/>
    <n v="25"/>
    <n v="25"/>
    <n v="0"/>
    <n v="4"/>
  </r>
  <r>
    <x v="0"/>
    <x v="1"/>
    <s v="WA"/>
    <x v="4"/>
    <n v="2012"/>
    <n v="2012"/>
    <n v="15441977"/>
    <n v="2"/>
    <x v="1"/>
    <s v="I"/>
    <n v="41"/>
    <n v="20.5"/>
    <n v="0"/>
    <n v="11"/>
  </r>
  <r>
    <x v="0"/>
    <x v="0"/>
    <s v="WA"/>
    <x v="4"/>
    <n v="2012"/>
    <n v="2012"/>
    <n v="16118623"/>
    <n v="1"/>
    <x v="0"/>
    <s v="I"/>
    <n v="13"/>
    <n v="13"/>
    <n v="0"/>
    <n v="40"/>
  </r>
  <r>
    <x v="0"/>
    <x v="0"/>
    <s v="WA"/>
    <x v="4"/>
    <n v="2012"/>
    <n v="2012"/>
    <n v="15485041"/>
    <n v="1"/>
    <x v="0"/>
    <s v="I"/>
    <n v="18"/>
    <n v="18"/>
    <n v="0"/>
    <n v="240"/>
  </r>
  <r>
    <x v="0"/>
    <x v="1"/>
    <s v="WA"/>
    <x v="4"/>
    <n v="2012"/>
    <n v="2012"/>
    <n v="15422669"/>
    <n v="1"/>
    <x v="1"/>
    <s v="I"/>
    <n v="17"/>
    <n v="17"/>
    <n v="0"/>
    <n v="10"/>
  </r>
  <r>
    <x v="0"/>
    <x v="1"/>
    <s v="WA"/>
    <x v="4"/>
    <n v="2012"/>
    <n v="2012"/>
    <n v="500220837"/>
    <n v="1"/>
    <x v="1"/>
    <s v="I"/>
    <n v="0"/>
    <n v="0"/>
    <n v="0"/>
    <n v="12"/>
  </r>
  <r>
    <x v="0"/>
    <x v="0"/>
    <s v="WA"/>
    <x v="4"/>
    <n v="2012"/>
    <n v="2012"/>
    <n v="17629821"/>
    <n v="1"/>
    <x v="0"/>
    <s v="I"/>
    <n v="3"/>
    <n v="3"/>
    <n v="0"/>
    <n v="13"/>
  </r>
  <r>
    <x v="0"/>
    <x v="1"/>
    <s v="WA"/>
    <x v="4"/>
    <n v="2012"/>
    <n v="2012"/>
    <n v="437270437"/>
    <n v="1"/>
    <x v="1"/>
    <s v="I"/>
    <n v="33"/>
    <n v="33"/>
    <n v="0"/>
    <n v="10"/>
  </r>
  <r>
    <x v="0"/>
    <x v="1"/>
    <s v="WA"/>
    <x v="4"/>
    <n v="2012"/>
    <n v="2012"/>
    <n v="500045206"/>
    <n v="1"/>
    <x v="1"/>
    <s v="I"/>
    <n v="0"/>
    <n v="0"/>
    <n v="0"/>
    <n v="7"/>
  </r>
  <r>
    <x v="0"/>
    <x v="1"/>
    <s v="WA"/>
    <x v="4"/>
    <n v="2012"/>
    <n v="2012"/>
    <n v="19984260"/>
    <n v="1"/>
    <x v="1"/>
    <s v="I"/>
    <n v="0"/>
    <n v="0"/>
    <n v="0"/>
    <n v="5"/>
  </r>
  <r>
    <x v="0"/>
    <x v="1"/>
    <s v="WA"/>
    <x v="4"/>
    <n v="2012"/>
    <n v="2012"/>
    <n v="19610732"/>
    <n v="1"/>
    <x v="1"/>
    <s v="I"/>
    <n v="31"/>
    <n v="31"/>
    <n v="0"/>
    <n v="5"/>
  </r>
  <r>
    <x v="0"/>
    <x v="1"/>
    <s v="WA"/>
    <x v="4"/>
    <n v="2012"/>
    <n v="2012"/>
    <n v="500277141"/>
    <n v="1"/>
    <x v="1"/>
    <s v="I"/>
    <n v="7"/>
    <n v="7"/>
    <n v="0"/>
    <n v="1"/>
  </r>
  <r>
    <x v="0"/>
    <x v="0"/>
    <s v="WA"/>
    <x v="4"/>
    <n v="2012"/>
    <n v="2012"/>
    <n v="19602715"/>
    <n v="1"/>
    <x v="0"/>
    <s v="I"/>
    <n v="1"/>
    <n v="1"/>
    <n v="0"/>
    <n v="8"/>
  </r>
  <r>
    <x v="0"/>
    <x v="0"/>
    <s v="WA"/>
    <x v="4"/>
    <n v="2012"/>
    <n v="2012"/>
    <n v="500001620"/>
    <n v="1"/>
    <x v="0"/>
    <s v="I"/>
    <n v="1"/>
    <n v="1"/>
    <n v="0"/>
    <n v="17"/>
  </r>
  <r>
    <x v="0"/>
    <x v="1"/>
    <s v="WA"/>
    <x v="4"/>
    <n v="2012"/>
    <n v="2012"/>
    <n v="500256735"/>
    <n v="1"/>
    <x v="1"/>
    <s v="I"/>
    <n v="2"/>
    <n v="2"/>
    <n v="0"/>
    <n v="1"/>
  </r>
  <r>
    <x v="0"/>
    <x v="1"/>
    <s v="WA"/>
    <x v="4"/>
    <n v="2012"/>
    <n v="2012"/>
    <n v="500173803"/>
    <n v="3"/>
    <x v="1"/>
    <s v="I"/>
    <n v="63"/>
    <n v="21"/>
    <n v="0"/>
    <n v="16"/>
  </r>
  <r>
    <x v="1"/>
    <x v="1"/>
    <s v="WA"/>
    <x v="4"/>
    <n v="2012"/>
    <n v="2012"/>
    <n v="500237581"/>
    <n v="3"/>
    <x v="1"/>
    <s v="I"/>
    <n v="91"/>
    <n v="30.333333333333332"/>
    <n v="0"/>
    <n v="3"/>
  </r>
  <r>
    <x v="0"/>
    <x v="0"/>
    <s v="WA"/>
    <x v="4"/>
    <n v="2012"/>
    <n v="2012"/>
    <n v="18346184"/>
    <n v="7"/>
    <x v="0"/>
    <s v="I"/>
    <n v="213"/>
    <n v="30.428571428571427"/>
    <n v="0"/>
    <n v="190"/>
  </r>
  <r>
    <x v="0"/>
    <x v="0"/>
    <s v="WA"/>
    <x v="4"/>
    <n v="2012"/>
    <n v="2012"/>
    <n v="18338536"/>
    <n v="1"/>
    <x v="0"/>
    <s v="I"/>
    <n v="5"/>
    <n v="5"/>
    <n v="0"/>
    <n v="230"/>
  </r>
  <r>
    <x v="0"/>
    <x v="1"/>
    <s v="WA"/>
    <x v="4"/>
    <n v="2012"/>
    <n v="2012"/>
    <n v="18927903"/>
    <n v="1"/>
    <x v="1"/>
    <s v="I"/>
    <n v="4"/>
    <n v="4"/>
    <n v="0"/>
    <n v="1"/>
  </r>
  <r>
    <x v="0"/>
    <x v="1"/>
    <s v="WA"/>
    <x v="4"/>
    <n v="2012"/>
    <n v="2012"/>
    <n v="18381800"/>
    <n v="1"/>
    <x v="1"/>
    <s v="I"/>
    <n v="16"/>
    <n v="16"/>
    <n v="0"/>
    <n v="7"/>
  </r>
  <r>
    <x v="0"/>
    <x v="1"/>
    <s v="WA"/>
    <x v="4"/>
    <n v="2012"/>
    <n v="2012"/>
    <n v="17785316"/>
    <n v="1"/>
    <x v="1"/>
    <s v="I"/>
    <n v="9"/>
    <n v="9"/>
    <n v="0"/>
    <n v="8"/>
  </r>
  <r>
    <x v="0"/>
    <x v="0"/>
    <s v="WA"/>
    <x v="4"/>
    <n v="2012"/>
    <n v="2012"/>
    <n v="17785318"/>
    <n v="1"/>
    <x v="0"/>
    <s v="I"/>
    <n v="9"/>
    <n v="9"/>
    <n v="0"/>
    <n v="303"/>
  </r>
  <r>
    <x v="0"/>
    <x v="1"/>
    <s v="WA"/>
    <x v="4"/>
    <n v="2012"/>
    <n v="2012"/>
    <n v="15340409"/>
    <n v="1"/>
    <x v="1"/>
    <s v="I"/>
    <n v="29"/>
    <n v="29"/>
    <n v="0"/>
    <n v="1"/>
  </r>
  <r>
    <x v="0"/>
    <x v="0"/>
    <s v="WA"/>
    <x v="4"/>
    <n v="2012"/>
    <n v="2012"/>
    <n v="17716203"/>
    <n v="1"/>
    <x v="0"/>
    <s v="I"/>
    <n v="0"/>
    <n v="0"/>
    <n v="0"/>
    <n v="30"/>
  </r>
  <r>
    <x v="0"/>
    <x v="1"/>
    <s v="WA"/>
    <x v="4"/>
    <n v="2012"/>
    <n v="2012"/>
    <n v="500241872"/>
    <n v="1"/>
    <x v="1"/>
    <s v="I"/>
    <n v="8"/>
    <n v="8"/>
    <n v="0"/>
    <n v="3"/>
  </r>
  <r>
    <x v="0"/>
    <x v="0"/>
    <s v="WA"/>
    <x v="4"/>
    <n v="2012"/>
    <n v="2012"/>
    <n v="15500242"/>
    <n v="2"/>
    <x v="0"/>
    <s v="I"/>
    <n v="60"/>
    <n v="30"/>
    <n v="0"/>
    <n v="60"/>
  </r>
  <r>
    <x v="0"/>
    <x v="1"/>
    <s v="WA"/>
    <x v="4"/>
    <n v="2012"/>
    <n v="2012"/>
    <n v="500076652"/>
    <n v="1"/>
    <x v="1"/>
    <s v="I"/>
    <n v="33"/>
    <n v="33"/>
    <n v="0"/>
    <n v="2"/>
  </r>
  <r>
    <x v="0"/>
    <x v="0"/>
    <s v="WA"/>
    <x v="4"/>
    <n v="2012"/>
    <n v="2012"/>
    <n v="17372034"/>
    <n v="1"/>
    <x v="0"/>
    <s v="I"/>
    <n v="33"/>
    <n v="33"/>
    <n v="0"/>
    <n v="10"/>
  </r>
  <r>
    <x v="0"/>
    <x v="0"/>
    <s v="WA"/>
    <x v="4"/>
    <n v="2012"/>
    <n v="2012"/>
    <n v="16263836"/>
    <n v="4"/>
    <x v="0"/>
    <s v="I"/>
    <n v="115"/>
    <n v="28.75"/>
    <n v="0"/>
    <n v="340"/>
  </r>
  <r>
    <x v="0"/>
    <x v="1"/>
    <s v="WA"/>
    <x v="4"/>
    <n v="2012"/>
    <n v="2012"/>
    <n v="500147177"/>
    <n v="3"/>
    <x v="1"/>
    <s v="I"/>
    <n v="75"/>
    <n v="25"/>
    <n v="0"/>
    <n v="8"/>
  </r>
  <r>
    <x v="0"/>
    <x v="1"/>
    <s v="WA"/>
    <x v="4"/>
    <n v="2012"/>
    <n v="2012"/>
    <n v="500114444"/>
    <n v="2"/>
    <x v="1"/>
    <s v="I"/>
    <n v="63"/>
    <n v="31.5"/>
    <n v="0"/>
    <n v="3"/>
  </r>
  <r>
    <x v="0"/>
    <x v="0"/>
    <s v="WA"/>
    <x v="4"/>
    <n v="2012"/>
    <n v="2012"/>
    <n v="419644813"/>
    <n v="4"/>
    <x v="0"/>
    <s v="I"/>
    <n v="120"/>
    <n v="30"/>
    <n v="0"/>
    <n v="392"/>
  </r>
  <r>
    <x v="0"/>
    <x v="0"/>
    <s v="WA"/>
    <x v="4"/>
    <n v="2012"/>
    <n v="2012"/>
    <n v="16608463"/>
    <n v="1"/>
    <x v="0"/>
    <s v="I"/>
    <n v="6"/>
    <n v="6"/>
    <n v="0"/>
    <n v="300"/>
  </r>
  <r>
    <x v="0"/>
    <x v="0"/>
    <s v="WA"/>
    <x v="4"/>
    <n v="2012"/>
    <n v="2012"/>
    <n v="15817503"/>
    <n v="3"/>
    <x v="0"/>
    <s v="I"/>
    <n v="73"/>
    <n v="24.333333333333332"/>
    <n v="0"/>
    <n v="454"/>
  </r>
  <r>
    <x v="0"/>
    <x v="1"/>
    <s v="WA"/>
    <x v="4"/>
    <n v="2012"/>
    <n v="2012"/>
    <n v="15820370"/>
    <n v="1"/>
    <x v="1"/>
    <s v="I"/>
    <n v="17"/>
    <n v="17"/>
    <n v="0"/>
    <n v="23"/>
  </r>
  <r>
    <x v="0"/>
    <x v="0"/>
    <s v="WA"/>
    <x v="4"/>
    <n v="2012"/>
    <n v="2012"/>
    <n v="500101891"/>
    <n v="2"/>
    <x v="0"/>
    <s v="I"/>
    <n v="54"/>
    <n v="27"/>
    <n v="0"/>
    <n v="259"/>
  </r>
  <r>
    <x v="0"/>
    <x v="0"/>
    <s v="WA"/>
    <x v="4"/>
    <n v="2012"/>
    <n v="2012"/>
    <n v="17663315"/>
    <n v="1"/>
    <x v="0"/>
    <s v="I"/>
    <n v="13"/>
    <n v="13"/>
    <n v="0"/>
    <n v="763"/>
  </r>
  <r>
    <x v="0"/>
    <x v="0"/>
    <s v="WA"/>
    <x v="4"/>
    <n v="2012"/>
    <n v="2012"/>
    <n v="16133117"/>
    <n v="1"/>
    <x v="0"/>
    <s v="I"/>
    <n v="18"/>
    <n v="18"/>
    <n v="0"/>
    <n v="17"/>
  </r>
  <r>
    <x v="0"/>
    <x v="0"/>
    <s v="WA"/>
    <x v="4"/>
    <n v="2012"/>
    <n v="2012"/>
    <n v="19326093"/>
    <n v="1"/>
    <x v="0"/>
    <s v="I"/>
    <n v="1"/>
    <n v="1"/>
    <n v="0"/>
    <n v="19"/>
  </r>
  <r>
    <x v="0"/>
    <x v="0"/>
    <s v="WA"/>
    <x v="4"/>
    <n v="2012"/>
    <n v="2012"/>
    <n v="17035758"/>
    <n v="1"/>
    <x v="0"/>
    <s v="I"/>
    <n v="14"/>
    <n v="14"/>
    <n v="0"/>
    <n v="196"/>
  </r>
  <r>
    <x v="1"/>
    <x v="1"/>
    <s v="WA"/>
    <x v="4"/>
    <n v="2012"/>
    <n v="2012"/>
    <n v="500053450"/>
    <n v="1"/>
    <x v="1"/>
    <s v="I"/>
    <n v="29"/>
    <n v="29"/>
    <n v="0"/>
    <n v="1"/>
  </r>
  <r>
    <x v="0"/>
    <x v="0"/>
    <s v="WA"/>
    <x v="4"/>
    <n v="2012"/>
    <n v="2012"/>
    <n v="19974148"/>
    <n v="3"/>
    <x v="0"/>
    <s v="I"/>
    <n v="70"/>
    <n v="23.333333333333332"/>
    <n v="0"/>
    <n v="590"/>
  </r>
  <r>
    <x v="0"/>
    <x v="1"/>
    <s v="WA"/>
    <x v="4"/>
    <n v="2012"/>
    <n v="2012"/>
    <n v="440553614"/>
    <n v="1"/>
    <x v="1"/>
    <s v="I"/>
    <n v="16"/>
    <n v="16"/>
    <n v="0"/>
    <n v="3"/>
  </r>
  <r>
    <x v="0"/>
    <x v="0"/>
    <s v="WA"/>
    <x v="4"/>
    <n v="2012"/>
    <n v="2012"/>
    <n v="18061270"/>
    <n v="4"/>
    <x v="0"/>
    <s v="I"/>
    <n v="111"/>
    <n v="27.75"/>
    <n v="0"/>
    <n v="1100"/>
  </r>
  <r>
    <x v="0"/>
    <x v="0"/>
    <s v="WA"/>
    <x v="4"/>
    <n v="2012"/>
    <n v="2012"/>
    <n v="19311676"/>
    <n v="1"/>
    <x v="0"/>
    <s v="I"/>
    <n v="0"/>
    <n v="0"/>
    <n v="0"/>
    <n v="10"/>
  </r>
  <r>
    <x v="0"/>
    <x v="0"/>
    <s v="WA"/>
    <x v="4"/>
    <n v="2012"/>
    <n v="2012"/>
    <n v="500274135"/>
    <n v="1"/>
    <x v="0"/>
    <s v="I"/>
    <n v="12"/>
    <n v="12"/>
    <n v="0"/>
    <n v="10"/>
  </r>
  <r>
    <x v="0"/>
    <x v="1"/>
    <s v="WA"/>
    <x v="4"/>
    <n v="2012"/>
    <n v="2012"/>
    <n v="425779215"/>
    <n v="1"/>
    <x v="1"/>
    <s v="I"/>
    <n v="14"/>
    <n v="14"/>
    <n v="0"/>
    <n v="2"/>
  </r>
  <r>
    <x v="0"/>
    <x v="0"/>
    <s v="WA"/>
    <x v="4"/>
    <n v="2012"/>
    <n v="2012"/>
    <n v="500013058"/>
    <n v="1"/>
    <x v="0"/>
    <s v="I"/>
    <n v="3"/>
    <n v="3"/>
    <n v="0"/>
    <n v="1"/>
  </r>
  <r>
    <x v="0"/>
    <x v="1"/>
    <s v="WA"/>
    <x v="4"/>
    <n v="2012"/>
    <n v="2012"/>
    <n v="500007702"/>
    <n v="1"/>
    <x v="1"/>
    <s v="I"/>
    <n v="30"/>
    <n v="30"/>
    <n v="0"/>
    <n v="13"/>
  </r>
  <r>
    <x v="0"/>
    <x v="0"/>
    <s v="WA"/>
    <x v="4"/>
    <n v="2012"/>
    <n v="2012"/>
    <n v="19273878"/>
    <n v="1"/>
    <x v="0"/>
    <s v="I"/>
    <n v="0"/>
    <n v="0"/>
    <n v="0"/>
    <n v="3"/>
  </r>
  <r>
    <x v="0"/>
    <x v="0"/>
    <s v="WA"/>
    <x v="4"/>
    <n v="2012"/>
    <n v="2012"/>
    <n v="19009753"/>
    <n v="1"/>
    <x v="0"/>
    <s v="I"/>
    <n v="3"/>
    <n v="3"/>
    <n v="0"/>
    <n v="58"/>
  </r>
  <r>
    <x v="0"/>
    <x v="0"/>
    <s v="WA"/>
    <x v="4"/>
    <n v="2012"/>
    <n v="2012"/>
    <n v="17798389"/>
    <n v="1"/>
    <x v="0"/>
    <s v="I"/>
    <n v="6"/>
    <n v="6"/>
    <n v="0"/>
    <n v="57"/>
  </r>
  <r>
    <x v="1"/>
    <x v="0"/>
    <s v="WA"/>
    <x v="4"/>
    <n v="2012"/>
    <n v="2012"/>
    <n v="19371158"/>
    <n v="5"/>
    <x v="0"/>
    <s v="I"/>
    <n v="147"/>
    <n v="29.4"/>
    <n v="0"/>
    <n v="80"/>
  </r>
  <r>
    <x v="0"/>
    <x v="0"/>
    <s v="WA"/>
    <x v="4"/>
    <n v="2012"/>
    <n v="2012"/>
    <n v="19789809"/>
    <n v="1"/>
    <x v="0"/>
    <s v="I"/>
    <n v="1"/>
    <n v="1"/>
    <n v="0"/>
    <n v="2"/>
  </r>
  <r>
    <x v="0"/>
    <x v="0"/>
    <s v="WA"/>
    <x v="4"/>
    <n v="2012"/>
    <n v="2012"/>
    <n v="19384201"/>
    <n v="1"/>
    <x v="0"/>
    <s v="I"/>
    <n v="0"/>
    <n v="0"/>
    <n v="0"/>
    <n v="190"/>
  </r>
  <r>
    <x v="0"/>
    <x v="1"/>
    <s v="WA"/>
    <x v="4"/>
    <n v="2012"/>
    <n v="2012"/>
    <n v="18047272"/>
    <n v="4"/>
    <x v="1"/>
    <s v="I"/>
    <n v="90"/>
    <n v="22.5"/>
    <n v="0"/>
    <n v="41"/>
  </r>
  <r>
    <x v="0"/>
    <x v="1"/>
    <s v="WA"/>
    <x v="4"/>
    <n v="2012"/>
    <n v="2012"/>
    <n v="338774412"/>
    <n v="3"/>
    <x v="1"/>
    <s v="I"/>
    <n v="81"/>
    <n v="27"/>
    <n v="0"/>
    <n v="35"/>
  </r>
  <r>
    <x v="0"/>
    <x v="0"/>
    <s v="WA"/>
    <x v="4"/>
    <n v="2012"/>
    <n v="2012"/>
    <n v="500252242"/>
    <n v="1"/>
    <x v="0"/>
    <s v="I"/>
    <n v="22"/>
    <n v="22"/>
    <n v="0"/>
    <n v="32"/>
  </r>
  <r>
    <x v="0"/>
    <x v="0"/>
    <s v="WA"/>
    <x v="4"/>
    <n v="2012"/>
    <n v="2012"/>
    <n v="18002153"/>
    <n v="1"/>
    <x v="0"/>
    <s v="I"/>
    <n v="0"/>
    <n v="0"/>
    <n v="0"/>
    <n v="80"/>
  </r>
  <r>
    <x v="0"/>
    <x v="0"/>
    <s v="WA"/>
    <x v="4"/>
    <n v="2012"/>
    <n v="2012"/>
    <n v="17756643"/>
    <n v="1"/>
    <x v="0"/>
    <s v="I"/>
    <n v="3"/>
    <n v="3"/>
    <n v="0"/>
    <n v="80"/>
  </r>
  <r>
    <x v="0"/>
    <x v="0"/>
    <s v="WA"/>
    <x v="4"/>
    <n v="2012"/>
    <n v="2012"/>
    <n v="17720498"/>
    <n v="1"/>
    <x v="0"/>
    <s v="I"/>
    <n v="10"/>
    <n v="10"/>
    <n v="0"/>
    <n v="444"/>
  </r>
  <r>
    <x v="0"/>
    <x v="1"/>
    <s v="WA"/>
    <x v="4"/>
    <n v="2012"/>
    <n v="2012"/>
    <n v="17814858"/>
    <n v="3"/>
    <x v="1"/>
    <s v="I"/>
    <n v="89"/>
    <n v="29.666666666666668"/>
    <n v="0"/>
    <n v="13"/>
  </r>
  <r>
    <x v="0"/>
    <x v="1"/>
    <s v="WA"/>
    <x v="4"/>
    <n v="2012"/>
    <n v="2012"/>
    <n v="16847566"/>
    <n v="1"/>
    <x v="1"/>
    <s v="I"/>
    <n v="31"/>
    <n v="31"/>
    <n v="0"/>
    <n v="6"/>
  </r>
  <r>
    <x v="0"/>
    <x v="0"/>
    <s v="WA"/>
    <x v="4"/>
    <n v="2012"/>
    <n v="2012"/>
    <n v="16877836"/>
    <n v="1"/>
    <x v="0"/>
    <s v="I"/>
    <n v="16"/>
    <n v="16"/>
    <n v="0"/>
    <n v="1"/>
  </r>
  <r>
    <x v="0"/>
    <x v="0"/>
    <s v="WA"/>
    <x v="4"/>
    <n v="2012"/>
    <n v="2012"/>
    <n v="16930601"/>
    <n v="2"/>
    <x v="0"/>
    <s v="I"/>
    <n v="32"/>
    <n v="16"/>
    <n v="0"/>
    <n v="11"/>
  </r>
  <r>
    <x v="0"/>
    <x v="1"/>
    <s v="WA"/>
    <x v="4"/>
    <n v="2012"/>
    <n v="2012"/>
    <n v="409795241"/>
    <n v="1"/>
    <x v="1"/>
    <s v="I"/>
    <n v="11"/>
    <n v="11"/>
    <n v="0"/>
    <n v="5"/>
  </r>
  <r>
    <x v="0"/>
    <x v="0"/>
    <s v="WA"/>
    <x v="4"/>
    <n v="2012"/>
    <n v="2012"/>
    <n v="500210130"/>
    <n v="1"/>
    <x v="0"/>
    <s v="I"/>
    <n v="10"/>
    <n v="10"/>
    <n v="0"/>
    <n v="1"/>
  </r>
  <r>
    <x v="0"/>
    <x v="1"/>
    <s v="WA"/>
    <x v="4"/>
    <n v="2012"/>
    <n v="2012"/>
    <n v="15695313"/>
    <n v="1"/>
    <x v="1"/>
    <s v="I"/>
    <n v="8"/>
    <n v="8"/>
    <n v="0"/>
    <n v="1"/>
  </r>
  <r>
    <x v="0"/>
    <x v="0"/>
    <s v="WA"/>
    <x v="4"/>
    <n v="2012"/>
    <n v="2012"/>
    <n v="500189434"/>
    <n v="1"/>
    <x v="0"/>
    <s v="I"/>
    <n v="19"/>
    <n v="19"/>
    <n v="0"/>
    <n v="160"/>
  </r>
  <r>
    <x v="0"/>
    <x v="0"/>
    <s v="WA"/>
    <x v="4"/>
    <n v="2012"/>
    <n v="2012"/>
    <n v="15139883"/>
    <n v="1"/>
    <x v="0"/>
    <s v="I"/>
    <n v="35"/>
    <n v="35"/>
    <n v="0"/>
    <n v="500"/>
  </r>
  <r>
    <x v="0"/>
    <x v="0"/>
    <s v="WA"/>
    <x v="4"/>
    <n v="2012"/>
    <n v="2012"/>
    <n v="15817177"/>
    <n v="1"/>
    <x v="0"/>
    <s v="I"/>
    <n v="15"/>
    <n v="15"/>
    <n v="0"/>
    <n v="8"/>
  </r>
  <r>
    <x v="0"/>
    <x v="0"/>
    <s v="WA"/>
    <x v="4"/>
    <n v="2012"/>
    <n v="2012"/>
    <n v="16133405"/>
    <n v="2"/>
    <x v="0"/>
    <s v="I"/>
    <n v="60"/>
    <n v="30"/>
    <n v="0"/>
    <n v="182"/>
  </r>
  <r>
    <x v="0"/>
    <x v="0"/>
    <s v="WA"/>
    <x v="4"/>
    <n v="2012"/>
    <n v="2012"/>
    <n v="500099553"/>
    <n v="1"/>
    <x v="0"/>
    <s v="I"/>
    <n v="1"/>
    <n v="1"/>
    <n v="0"/>
    <n v="270"/>
  </r>
  <r>
    <x v="1"/>
    <x v="0"/>
    <s v="WA"/>
    <x v="4"/>
    <n v="2012"/>
    <n v="2012"/>
    <n v="14426218"/>
    <n v="1"/>
    <x v="0"/>
    <s v="I"/>
    <n v="10"/>
    <n v="10"/>
    <n v="0"/>
    <n v="240"/>
  </r>
  <r>
    <x v="1"/>
    <x v="0"/>
    <s v="WA"/>
    <x v="4"/>
    <n v="2012"/>
    <n v="2012"/>
    <n v="14356978"/>
    <n v="3"/>
    <x v="0"/>
    <s v="I"/>
    <n v="63"/>
    <n v="21"/>
    <n v="0"/>
    <n v="510"/>
  </r>
  <r>
    <x v="0"/>
    <x v="1"/>
    <s v="WA"/>
    <x v="4"/>
    <n v="2012"/>
    <n v="2012"/>
    <n v="19613973"/>
    <n v="1"/>
    <x v="1"/>
    <s v="I"/>
    <n v="29"/>
    <n v="29"/>
    <n v="0"/>
    <n v="6"/>
  </r>
  <r>
    <x v="0"/>
    <x v="0"/>
    <s v="WA"/>
    <x v="4"/>
    <n v="2012"/>
    <n v="2012"/>
    <n v="19543674"/>
    <n v="1"/>
    <x v="0"/>
    <s v="I"/>
    <n v="3"/>
    <n v="3"/>
    <n v="0"/>
    <n v="70"/>
  </r>
  <r>
    <x v="0"/>
    <x v="0"/>
    <s v="WA"/>
    <x v="4"/>
    <n v="2012"/>
    <n v="2012"/>
    <n v="388022409"/>
    <n v="1"/>
    <x v="0"/>
    <s v="I"/>
    <n v="0"/>
    <n v="0"/>
    <n v="0"/>
    <n v="10"/>
  </r>
  <r>
    <x v="0"/>
    <x v="1"/>
    <s v="WA"/>
    <x v="4"/>
    <n v="2012"/>
    <n v="2012"/>
    <n v="500232900"/>
    <n v="1"/>
    <x v="1"/>
    <s v="I"/>
    <n v="26"/>
    <n v="26"/>
    <n v="0"/>
    <n v="1"/>
  </r>
  <r>
    <x v="0"/>
    <x v="0"/>
    <s v="WA"/>
    <x v="4"/>
    <n v="2012"/>
    <n v="2012"/>
    <n v="500154099"/>
    <n v="1"/>
    <x v="0"/>
    <s v="I"/>
    <n v="8"/>
    <n v="8"/>
    <n v="0"/>
    <n v="135"/>
  </r>
  <r>
    <x v="0"/>
    <x v="1"/>
    <s v="WA"/>
    <x v="4"/>
    <n v="2012"/>
    <n v="2012"/>
    <n v="500197208"/>
    <n v="1"/>
    <x v="1"/>
    <s v="I"/>
    <n v="0"/>
    <n v="0"/>
    <n v="0"/>
    <n v="1"/>
  </r>
  <r>
    <x v="0"/>
    <x v="0"/>
    <s v="WA"/>
    <x v="4"/>
    <n v="2012"/>
    <n v="2012"/>
    <n v="18495079"/>
    <n v="3"/>
    <x v="0"/>
    <s v="I"/>
    <n v="90"/>
    <n v="30"/>
    <n v="0"/>
    <n v="30"/>
  </r>
  <r>
    <x v="0"/>
    <x v="0"/>
    <s v="WA"/>
    <x v="4"/>
    <n v="2012"/>
    <n v="2012"/>
    <n v="18516644"/>
    <n v="1"/>
    <x v="0"/>
    <s v="I"/>
    <n v="7"/>
    <n v="7"/>
    <n v="0"/>
    <n v="97"/>
  </r>
  <r>
    <x v="0"/>
    <x v="0"/>
    <s v="WA"/>
    <x v="4"/>
    <n v="2012"/>
    <n v="2012"/>
    <n v="16122679"/>
    <n v="1"/>
    <x v="0"/>
    <s v="I"/>
    <n v="14"/>
    <n v="14"/>
    <n v="0"/>
    <n v="100"/>
  </r>
  <r>
    <x v="0"/>
    <x v="0"/>
    <s v="WA"/>
    <x v="4"/>
    <n v="2012"/>
    <n v="2012"/>
    <n v="18903063"/>
    <n v="1"/>
    <x v="0"/>
    <s v="I"/>
    <n v="13"/>
    <n v="13"/>
    <n v="0"/>
    <n v="190"/>
  </r>
  <r>
    <x v="0"/>
    <x v="0"/>
    <s v="WA"/>
    <x v="4"/>
    <n v="2012"/>
    <n v="2012"/>
    <n v="500186528"/>
    <n v="1"/>
    <x v="0"/>
    <s v="I"/>
    <n v="0"/>
    <n v="0"/>
    <n v="0"/>
    <n v="4"/>
  </r>
  <r>
    <x v="0"/>
    <x v="0"/>
    <s v="WA"/>
    <x v="4"/>
    <n v="2012"/>
    <n v="2012"/>
    <n v="19789456"/>
    <n v="1"/>
    <x v="0"/>
    <s v="I"/>
    <n v="2"/>
    <n v="2"/>
    <n v="0"/>
    <n v="4"/>
  </r>
  <r>
    <x v="0"/>
    <x v="0"/>
    <s v="WA"/>
    <x v="4"/>
    <n v="2012"/>
    <n v="2012"/>
    <n v="18411511"/>
    <n v="1"/>
    <x v="0"/>
    <s v="I"/>
    <n v="16"/>
    <n v="16"/>
    <n v="0"/>
    <n v="250"/>
  </r>
  <r>
    <x v="0"/>
    <x v="0"/>
    <s v="WA"/>
    <x v="4"/>
    <n v="2012"/>
    <n v="2012"/>
    <n v="18384347"/>
    <n v="3"/>
    <x v="0"/>
    <s v="I"/>
    <n v="68"/>
    <n v="22.666666666666664"/>
    <n v="0"/>
    <n v="710"/>
  </r>
  <r>
    <x v="0"/>
    <x v="0"/>
    <s v="WA"/>
    <x v="4"/>
    <n v="2012"/>
    <n v="2012"/>
    <n v="500033220"/>
    <n v="1"/>
    <x v="0"/>
    <s v="I"/>
    <n v="3"/>
    <n v="3"/>
    <n v="0"/>
    <n v="26"/>
  </r>
  <r>
    <x v="0"/>
    <x v="0"/>
    <s v="WA"/>
    <x v="4"/>
    <n v="2012"/>
    <n v="2012"/>
    <n v="18393169"/>
    <n v="2"/>
    <x v="0"/>
    <s v="I"/>
    <n v="31"/>
    <n v="15.5"/>
    <n v="0"/>
    <n v="450"/>
  </r>
  <r>
    <x v="0"/>
    <x v="0"/>
    <s v="WA"/>
    <x v="4"/>
    <n v="2012"/>
    <n v="2012"/>
    <n v="18424781"/>
    <n v="5"/>
    <x v="0"/>
    <s v="I"/>
    <n v="133"/>
    <n v="26.6"/>
    <n v="0"/>
    <n v="330"/>
  </r>
  <r>
    <x v="0"/>
    <x v="0"/>
    <s v="WA"/>
    <x v="4"/>
    <n v="2012"/>
    <n v="2012"/>
    <n v="18394858"/>
    <n v="1"/>
    <x v="0"/>
    <s v="I"/>
    <n v="3"/>
    <n v="3"/>
    <n v="0"/>
    <n v="50"/>
  </r>
  <r>
    <x v="0"/>
    <x v="0"/>
    <s v="WA"/>
    <x v="4"/>
    <n v="2012"/>
    <n v="2012"/>
    <n v="16871838"/>
    <n v="1"/>
    <x v="0"/>
    <s v="I"/>
    <n v="0"/>
    <n v="0"/>
    <n v="0"/>
    <n v="1"/>
  </r>
  <r>
    <x v="0"/>
    <x v="0"/>
    <s v="WA"/>
    <x v="4"/>
    <n v="2012"/>
    <n v="2012"/>
    <n v="16799774"/>
    <n v="4"/>
    <x v="0"/>
    <s v="I"/>
    <n v="96"/>
    <n v="24"/>
    <n v="0"/>
    <n v="162"/>
  </r>
  <r>
    <x v="0"/>
    <x v="1"/>
    <s v="WA"/>
    <x v="4"/>
    <n v="2012"/>
    <n v="2012"/>
    <n v="434246437"/>
    <n v="1"/>
    <x v="1"/>
    <s v="I"/>
    <n v="26"/>
    <n v="26"/>
    <n v="0"/>
    <n v="3"/>
  </r>
  <r>
    <x v="0"/>
    <x v="0"/>
    <s v="WA"/>
    <x v="4"/>
    <n v="2012"/>
    <n v="2012"/>
    <n v="500150403"/>
    <n v="1"/>
    <x v="0"/>
    <s v="I"/>
    <n v="1"/>
    <n v="1"/>
    <n v="0"/>
    <n v="30"/>
  </r>
  <r>
    <x v="0"/>
    <x v="0"/>
    <s v="WA"/>
    <x v="4"/>
    <n v="2012"/>
    <n v="2012"/>
    <n v="446351783"/>
    <n v="1"/>
    <x v="0"/>
    <s v="I"/>
    <n v="24"/>
    <n v="24"/>
    <n v="0"/>
    <n v="11"/>
  </r>
  <r>
    <x v="0"/>
    <x v="0"/>
    <s v="WA"/>
    <x v="4"/>
    <n v="2012"/>
    <n v="2012"/>
    <n v="16203037"/>
    <n v="1"/>
    <x v="0"/>
    <s v="I"/>
    <n v="0"/>
    <n v="0"/>
    <n v="0"/>
    <n v="2"/>
  </r>
  <r>
    <x v="0"/>
    <x v="0"/>
    <s v="WA"/>
    <x v="4"/>
    <n v="2012"/>
    <n v="2012"/>
    <n v="15983495"/>
    <n v="1"/>
    <x v="0"/>
    <s v="I"/>
    <n v="8"/>
    <n v="8"/>
    <n v="0"/>
    <n v="231"/>
  </r>
  <r>
    <x v="0"/>
    <x v="0"/>
    <s v="WA"/>
    <x v="4"/>
    <n v="2012"/>
    <n v="2012"/>
    <n v="15168846"/>
    <n v="1"/>
    <x v="0"/>
    <s v="I"/>
    <n v="27"/>
    <n v="27"/>
    <n v="0"/>
    <n v="210"/>
  </r>
  <r>
    <x v="0"/>
    <x v="1"/>
    <s v="WA"/>
    <x v="4"/>
    <n v="2012"/>
    <n v="2012"/>
    <n v="15934996"/>
    <n v="1"/>
    <x v="1"/>
    <s v="I"/>
    <n v="32"/>
    <n v="32"/>
    <n v="0"/>
    <n v="2"/>
  </r>
  <r>
    <x v="0"/>
    <x v="0"/>
    <s v="WA"/>
    <x v="4"/>
    <n v="2012"/>
    <n v="2012"/>
    <n v="15626390"/>
    <n v="2"/>
    <x v="0"/>
    <s v="I"/>
    <n v="49"/>
    <n v="24.5"/>
    <n v="0"/>
    <n v="383"/>
  </r>
  <r>
    <x v="0"/>
    <x v="0"/>
    <s v="WA"/>
    <x v="4"/>
    <n v="2012"/>
    <n v="2012"/>
    <n v="14048024"/>
    <n v="2"/>
    <x v="0"/>
    <s v="I"/>
    <n v="61"/>
    <n v="30.5"/>
    <n v="0"/>
    <n v="469"/>
  </r>
  <r>
    <x v="0"/>
    <x v="1"/>
    <s v="WA"/>
    <x v="4"/>
    <n v="2012"/>
    <n v="2012"/>
    <n v="500050591"/>
    <n v="1"/>
    <x v="1"/>
    <s v="I"/>
    <n v="24"/>
    <n v="24"/>
    <n v="0"/>
    <n v="5"/>
  </r>
  <r>
    <x v="0"/>
    <x v="0"/>
    <s v="WA"/>
    <x v="4"/>
    <n v="2012"/>
    <n v="2012"/>
    <n v="15818647"/>
    <n v="1"/>
    <x v="0"/>
    <s v="I"/>
    <n v="27"/>
    <n v="27"/>
    <n v="0"/>
    <n v="799"/>
  </r>
  <r>
    <x v="0"/>
    <x v="0"/>
    <s v="WA"/>
    <x v="4"/>
    <n v="2012"/>
    <n v="2012"/>
    <n v="15422192"/>
    <n v="1"/>
    <x v="0"/>
    <s v="I"/>
    <n v="8"/>
    <n v="8"/>
    <n v="0"/>
    <n v="1"/>
  </r>
  <r>
    <x v="0"/>
    <x v="1"/>
    <s v="WA"/>
    <x v="4"/>
    <n v="2012"/>
    <n v="2012"/>
    <n v="14873866"/>
    <n v="5"/>
    <x v="1"/>
    <s v="I"/>
    <n v="135"/>
    <n v="27"/>
    <n v="0"/>
    <n v="20"/>
  </r>
  <r>
    <x v="0"/>
    <x v="0"/>
    <s v="WA"/>
    <x v="4"/>
    <n v="2012"/>
    <n v="2012"/>
    <n v="500280589"/>
    <n v="1"/>
    <x v="0"/>
    <s v="I"/>
    <n v="0"/>
    <n v="0"/>
    <n v="0"/>
    <n v="5"/>
  </r>
  <r>
    <x v="0"/>
    <x v="0"/>
    <s v="WA"/>
    <x v="4"/>
    <n v="2012"/>
    <n v="2012"/>
    <n v="14140751"/>
    <n v="1"/>
    <x v="0"/>
    <s v="I"/>
    <n v="17"/>
    <n v="17"/>
    <n v="0"/>
    <n v="260"/>
  </r>
  <r>
    <x v="1"/>
    <x v="1"/>
    <s v="WA"/>
    <x v="4"/>
    <n v="2012"/>
    <n v="2012"/>
    <n v="19900718"/>
    <n v="3"/>
    <x v="1"/>
    <s v="I"/>
    <n v="92"/>
    <n v="30.666666666666668"/>
    <n v="0"/>
    <n v="25"/>
  </r>
  <r>
    <x v="0"/>
    <x v="0"/>
    <s v="WA"/>
    <x v="4"/>
    <n v="2012"/>
    <n v="2012"/>
    <n v="500170289"/>
    <n v="2"/>
    <x v="0"/>
    <s v="I"/>
    <n v="46"/>
    <n v="23"/>
    <n v="0"/>
    <n v="584"/>
  </r>
  <r>
    <x v="0"/>
    <x v="0"/>
    <s v="WA"/>
    <x v="4"/>
    <n v="2012"/>
    <n v="2012"/>
    <n v="19866802"/>
    <n v="2"/>
    <x v="0"/>
    <s v="I"/>
    <n v="49"/>
    <n v="24.5"/>
    <n v="0"/>
    <n v="971"/>
  </r>
  <r>
    <x v="0"/>
    <x v="0"/>
    <s v="WA"/>
    <x v="4"/>
    <n v="2012"/>
    <n v="2012"/>
    <n v="18594520"/>
    <n v="1"/>
    <x v="0"/>
    <s v="I"/>
    <n v="7"/>
    <n v="7"/>
    <n v="0"/>
    <n v="40"/>
  </r>
  <r>
    <x v="0"/>
    <x v="0"/>
    <s v="WA"/>
    <x v="4"/>
    <n v="2012"/>
    <n v="2012"/>
    <n v="16152165"/>
    <n v="1"/>
    <x v="0"/>
    <s v="I"/>
    <n v="0"/>
    <n v="0"/>
    <n v="0"/>
    <n v="115"/>
  </r>
  <r>
    <x v="0"/>
    <x v="0"/>
    <s v="WA"/>
    <x v="4"/>
    <n v="2012"/>
    <n v="2012"/>
    <n v="16746733"/>
    <n v="1"/>
    <x v="0"/>
    <s v="I"/>
    <n v="0"/>
    <n v="0"/>
    <n v="0"/>
    <n v="572"/>
  </r>
  <r>
    <x v="0"/>
    <x v="0"/>
    <s v="WA"/>
    <x v="4"/>
    <n v="2012"/>
    <n v="2012"/>
    <n v="392256014"/>
    <n v="3"/>
    <x v="0"/>
    <s v="I"/>
    <n v="87"/>
    <n v="29"/>
    <n v="0"/>
    <n v="170"/>
  </r>
  <r>
    <x v="0"/>
    <x v="1"/>
    <s v="WA"/>
    <x v="4"/>
    <n v="2012"/>
    <n v="2012"/>
    <n v="500199202"/>
    <n v="1"/>
    <x v="1"/>
    <s v="I"/>
    <n v="27"/>
    <n v="27"/>
    <n v="0"/>
    <n v="2"/>
  </r>
  <r>
    <x v="1"/>
    <x v="1"/>
    <s v="WA"/>
    <x v="4"/>
    <n v="2012"/>
    <n v="2012"/>
    <n v="19012950"/>
    <n v="1"/>
    <x v="1"/>
    <s v="I"/>
    <n v="28"/>
    <n v="28"/>
    <n v="0"/>
    <n v="6"/>
  </r>
  <r>
    <x v="0"/>
    <x v="0"/>
    <s v="WA"/>
    <x v="4"/>
    <n v="2012"/>
    <n v="2012"/>
    <n v="17840629"/>
    <n v="1"/>
    <x v="0"/>
    <s v="I"/>
    <n v="2"/>
    <n v="2"/>
    <n v="0"/>
    <n v="20"/>
  </r>
  <r>
    <x v="0"/>
    <x v="0"/>
    <s v="WA"/>
    <x v="4"/>
    <n v="2012"/>
    <n v="2012"/>
    <n v="17841435"/>
    <n v="1"/>
    <x v="0"/>
    <s v="I"/>
    <n v="0"/>
    <n v="0"/>
    <n v="0"/>
    <n v="10"/>
  </r>
  <r>
    <x v="0"/>
    <x v="0"/>
    <s v="WA"/>
    <x v="4"/>
    <n v="2012"/>
    <n v="2012"/>
    <n v="500097562"/>
    <n v="2"/>
    <x v="0"/>
    <s v="I"/>
    <n v="53"/>
    <n v="26.5"/>
    <n v="0"/>
    <n v="613"/>
  </r>
  <r>
    <x v="0"/>
    <x v="1"/>
    <s v="WA"/>
    <x v="4"/>
    <n v="2012"/>
    <n v="2012"/>
    <n v="500100260"/>
    <n v="2"/>
    <x v="1"/>
    <s v="I"/>
    <n v="53"/>
    <n v="26.5"/>
    <n v="0"/>
    <n v="20"/>
  </r>
  <r>
    <x v="0"/>
    <x v="1"/>
    <s v="WA"/>
    <x v="4"/>
    <n v="2012"/>
    <n v="2012"/>
    <n v="500068128"/>
    <n v="1"/>
    <x v="1"/>
    <s v="I"/>
    <n v="32"/>
    <n v="32"/>
    <n v="0"/>
    <n v="1"/>
  </r>
  <r>
    <x v="0"/>
    <x v="0"/>
    <s v="WA"/>
    <x v="4"/>
    <n v="2012"/>
    <n v="2012"/>
    <n v="500235800"/>
    <n v="1"/>
    <x v="0"/>
    <s v="I"/>
    <n v="0"/>
    <n v="0"/>
    <n v="0"/>
    <n v="96"/>
  </r>
  <r>
    <x v="0"/>
    <x v="1"/>
    <s v="WA"/>
    <x v="4"/>
    <n v="2012"/>
    <n v="2012"/>
    <n v="16920385"/>
    <n v="2"/>
    <x v="1"/>
    <s v="I"/>
    <n v="61"/>
    <n v="30.5"/>
    <n v="0"/>
    <n v="18"/>
  </r>
  <r>
    <x v="0"/>
    <x v="1"/>
    <s v="WA"/>
    <x v="4"/>
    <n v="2012"/>
    <n v="2012"/>
    <n v="436406540"/>
    <n v="1"/>
    <x v="1"/>
    <s v="I"/>
    <n v="31"/>
    <n v="31"/>
    <n v="0"/>
    <n v="1"/>
  </r>
  <r>
    <x v="0"/>
    <x v="0"/>
    <s v="WA"/>
    <x v="4"/>
    <n v="2012"/>
    <n v="2012"/>
    <n v="500265067"/>
    <n v="1"/>
    <x v="0"/>
    <s v="I"/>
    <n v="29"/>
    <n v="29"/>
    <n v="0"/>
    <n v="34"/>
  </r>
  <r>
    <x v="0"/>
    <x v="1"/>
    <s v="WA"/>
    <x v="4"/>
    <n v="2012"/>
    <n v="2012"/>
    <n v="500186885"/>
    <n v="3"/>
    <x v="1"/>
    <s v="I"/>
    <n v="68"/>
    <n v="22.666666666666664"/>
    <n v="0"/>
    <n v="12"/>
  </r>
  <r>
    <x v="0"/>
    <x v="0"/>
    <s v="WA"/>
    <x v="4"/>
    <n v="2012"/>
    <n v="2012"/>
    <n v="15760262"/>
    <n v="1"/>
    <x v="0"/>
    <s v="I"/>
    <n v="3"/>
    <n v="3"/>
    <n v="0"/>
    <n v="640"/>
  </r>
  <r>
    <x v="0"/>
    <x v="1"/>
    <s v="WA"/>
    <x v="4"/>
    <n v="2012"/>
    <n v="2012"/>
    <n v="500167499"/>
    <n v="1"/>
    <x v="1"/>
    <s v="I"/>
    <n v="0"/>
    <n v="0"/>
    <n v="0"/>
    <n v="2"/>
  </r>
  <r>
    <x v="0"/>
    <x v="0"/>
    <s v="WA"/>
    <x v="4"/>
    <n v="2012"/>
    <n v="2012"/>
    <n v="15621473"/>
    <n v="4"/>
    <x v="0"/>
    <s v="I"/>
    <n v="117"/>
    <n v="29.25"/>
    <n v="0"/>
    <n v="430"/>
  </r>
  <r>
    <x v="0"/>
    <x v="0"/>
    <s v="WA"/>
    <x v="4"/>
    <n v="2012"/>
    <n v="2012"/>
    <n v="500188676"/>
    <n v="2"/>
    <x v="0"/>
    <s v="I"/>
    <n v="34"/>
    <n v="17"/>
    <n v="0"/>
    <n v="232"/>
  </r>
  <r>
    <x v="0"/>
    <x v="1"/>
    <s v="WA"/>
    <x v="4"/>
    <n v="2012"/>
    <n v="2012"/>
    <n v="14395313"/>
    <n v="2"/>
    <x v="1"/>
    <s v="I"/>
    <n v="34"/>
    <n v="17"/>
    <n v="0"/>
    <n v="44"/>
  </r>
  <r>
    <x v="0"/>
    <x v="0"/>
    <s v="WA"/>
    <x v="4"/>
    <n v="2012"/>
    <n v="2012"/>
    <n v="14898133"/>
    <n v="1"/>
    <x v="0"/>
    <s v="I"/>
    <n v="6"/>
    <n v="6"/>
    <n v="0"/>
    <n v="150"/>
  </r>
  <r>
    <x v="0"/>
    <x v="0"/>
    <s v="WA"/>
    <x v="4"/>
    <n v="2012"/>
    <n v="2012"/>
    <n v="19884303"/>
    <n v="4"/>
    <x v="0"/>
    <s v="I"/>
    <n v="115"/>
    <n v="28.75"/>
    <n v="0"/>
    <n v="193"/>
  </r>
  <r>
    <x v="1"/>
    <x v="0"/>
    <s v="WA"/>
    <x v="4"/>
    <n v="2012"/>
    <n v="2012"/>
    <n v="19873607"/>
    <n v="1"/>
    <x v="0"/>
    <s v="I"/>
    <n v="19"/>
    <n v="19"/>
    <n v="0"/>
    <n v="20"/>
  </r>
  <r>
    <x v="0"/>
    <x v="0"/>
    <s v="WA"/>
    <x v="4"/>
    <n v="2012"/>
    <n v="2012"/>
    <n v="14499661"/>
    <n v="2"/>
    <x v="0"/>
    <s v="I"/>
    <n v="53"/>
    <n v="26.5"/>
    <n v="0"/>
    <n v="20"/>
  </r>
  <r>
    <x v="0"/>
    <x v="1"/>
    <s v="WA"/>
    <x v="4"/>
    <n v="2012"/>
    <n v="2012"/>
    <n v="19972976"/>
    <n v="2"/>
    <x v="1"/>
    <s v="I"/>
    <n v="37"/>
    <n v="18.5"/>
    <n v="0"/>
    <n v="7"/>
  </r>
  <r>
    <x v="1"/>
    <x v="0"/>
    <s v="WA"/>
    <x v="4"/>
    <n v="2012"/>
    <n v="2012"/>
    <n v="500082833"/>
    <n v="1"/>
    <x v="0"/>
    <s v="I"/>
    <n v="0"/>
    <n v="0"/>
    <n v="0"/>
    <n v="2"/>
  </r>
  <r>
    <x v="0"/>
    <x v="0"/>
    <s v="WA"/>
    <x v="4"/>
    <n v="2012"/>
    <n v="2012"/>
    <n v="500045386"/>
    <n v="1"/>
    <x v="0"/>
    <s v="I"/>
    <n v="35"/>
    <n v="35"/>
    <n v="0"/>
    <n v="66"/>
  </r>
  <r>
    <x v="0"/>
    <x v="0"/>
    <s v="WA"/>
    <x v="4"/>
    <n v="2012"/>
    <n v="2012"/>
    <n v="369964811"/>
    <n v="2"/>
    <x v="0"/>
    <s v="I"/>
    <n v="46"/>
    <n v="23"/>
    <n v="0"/>
    <n v="257"/>
  </r>
  <r>
    <x v="0"/>
    <x v="0"/>
    <s v="WA"/>
    <x v="4"/>
    <n v="2012"/>
    <n v="2012"/>
    <n v="18813798"/>
    <n v="3"/>
    <x v="0"/>
    <s v="I"/>
    <n v="65"/>
    <n v="21.666666666666664"/>
    <n v="0"/>
    <n v="841"/>
  </r>
  <r>
    <x v="0"/>
    <x v="0"/>
    <s v="WA"/>
    <x v="4"/>
    <n v="2012"/>
    <n v="2012"/>
    <n v="19980919"/>
    <n v="1"/>
    <x v="0"/>
    <s v="I"/>
    <n v="0"/>
    <n v="0"/>
    <n v="0"/>
    <n v="10"/>
  </r>
  <r>
    <x v="0"/>
    <x v="1"/>
    <s v="WA"/>
    <x v="4"/>
    <n v="2012"/>
    <n v="2012"/>
    <n v="18344819"/>
    <n v="3"/>
    <x v="1"/>
    <s v="I"/>
    <n v="91"/>
    <n v="30.333333333333332"/>
    <n v="0"/>
    <n v="15"/>
  </r>
  <r>
    <x v="1"/>
    <x v="1"/>
    <s v="WA"/>
    <x v="4"/>
    <n v="2012"/>
    <n v="2012"/>
    <n v="16563136"/>
    <n v="2"/>
    <x v="1"/>
    <s v="I"/>
    <n v="59"/>
    <n v="29.5"/>
    <n v="0"/>
    <n v="13"/>
  </r>
  <r>
    <x v="0"/>
    <x v="1"/>
    <s v="WA"/>
    <x v="4"/>
    <n v="2012"/>
    <n v="2012"/>
    <n v="500059970"/>
    <n v="2"/>
    <x v="1"/>
    <s v="I"/>
    <n v="58"/>
    <n v="29"/>
    <n v="0"/>
    <n v="11"/>
  </r>
  <r>
    <x v="0"/>
    <x v="1"/>
    <s v="WA"/>
    <x v="4"/>
    <n v="2012"/>
    <n v="2012"/>
    <n v="18600525"/>
    <n v="2"/>
    <x v="1"/>
    <s v="I"/>
    <n v="42"/>
    <n v="21"/>
    <n v="0"/>
    <n v="2"/>
  </r>
  <r>
    <x v="0"/>
    <x v="0"/>
    <s v="WA"/>
    <x v="4"/>
    <n v="2012"/>
    <n v="2012"/>
    <n v="15611817"/>
    <n v="2"/>
    <x v="0"/>
    <s v="I"/>
    <n v="40"/>
    <n v="20"/>
    <n v="0"/>
    <n v="381"/>
  </r>
  <r>
    <x v="0"/>
    <x v="0"/>
    <s v="WA"/>
    <x v="4"/>
    <n v="2012"/>
    <n v="2012"/>
    <n v="18877445"/>
    <n v="1"/>
    <x v="0"/>
    <s v="I"/>
    <n v="10"/>
    <n v="10"/>
    <n v="0"/>
    <n v="220"/>
  </r>
  <r>
    <x v="0"/>
    <x v="0"/>
    <s v="WA"/>
    <x v="4"/>
    <n v="2012"/>
    <n v="2012"/>
    <n v="19937315"/>
    <n v="1"/>
    <x v="0"/>
    <s v="I"/>
    <n v="17"/>
    <n v="17"/>
    <n v="0"/>
    <n v="70"/>
  </r>
  <r>
    <x v="0"/>
    <x v="1"/>
    <s v="WA"/>
    <x v="4"/>
    <n v="2012"/>
    <n v="2012"/>
    <n v="17832937"/>
    <n v="2"/>
    <x v="1"/>
    <s v="I"/>
    <n v="61"/>
    <n v="30.5"/>
    <n v="0"/>
    <n v="8"/>
  </r>
  <r>
    <x v="0"/>
    <x v="0"/>
    <s v="WA"/>
    <x v="4"/>
    <n v="2012"/>
    <n v="2012"/>
    <n v="16896219"/>
    <n v="3"/>
    <x v="0"/>
    <s v="I"/>
    <n v="72"/>
    <n v="24"/>
    <n v="0"/>
    <n v="280"/>
  </r>
  <r>
    <x v="0"/>
    <x v="0"/>
    <s v="WA"/>
    <x v="4"/>
    <n v="2012"/>
    <n v="2012"/>
    <n v="17156018"/>
    <n v="1"/>
    <x v="0"/>
    <s v="I"/>
    <n v="28"/>
    <n v="28"/>
    <n v="0"/>
    <n v="113"/>
  </r>
  <r>
    <x v="0"/>
    <x v="1"/>
    <s v="WA"/>
    <x v="4"/>
    <n v="2012"/>
    <n v="2012"/>
    <n v="15744915"/>
    <n v="1"/>
    <x v="1"/>
    <s v="I"/>
    <n v="1"/>
    <n v="1"/>
    <n v="0"/>
    <n v="19"/>
  </r>
  <r>
    <x v="0"/>
    <x v="0"/>
    <s v="WA"/>
    <x v="4"/>
    <n v="2012"/>
    <n v="2012"/>
    <n v="16906158"/>
    <n v="1"/>
    <x v="0"/>
    <s v="I"/>
    <n v="6"/>
    <n v="6"/>
    <n v="0"/>
    <n v="40"/>
  </r>
  <r>
    <x v="0"/>
    <x v="1"/>
    <s v="WA"/>
    <x v="4"/>
    <n v="2012"/>
    <n v="2012"/>
    <n v="434160041"/>
    <n v="2"/>
    <x v="1"/>
    <s v="I"/>
    <n v="32"/>
    <n v="16"/>
    <n v="0"/>
    <n v="23"/>
  </r>
  <r>
    <x v="0"/>
    <x v="0"/>
    <s v="WA"/>
    <x v="4"/>
    <n v="2012"/>
    <n v="2012"/>
    <n v="500058421"/>
    <n v="1"/>
    <x v="0"/>
    <s v="I"/>
    <n v="2"/>
    <n v="2"/>
    <n v="0"/>
    <n v="55"/>
  </r>
  <r>
    <x v="0"/>
    <x v="0"/>
    <s v="WA"/>
    <x v="4"/>
    <n v="2012"/>
    <n v="2012"/>
    <n v="15383224"/>
    <n v="1"/>
    <x v="0"/>
    <s v="I"/>
    <n v="29"/>
    <n v="29"/>
    <n v="0"/>
    <n v="2"/>
  </r>
  <r>
    <x v="0"/>
    <x v="1"/>
    <s v="WA"/>
    <x v="4"/>
    <n v="2012"/>
    <n v="2012"/>
    <n v="427593678"/>
    <n v="3"/>
    <x v="1"/>
    <s v="I"/>
    <n v="92"/>
    <n v="30.666666666666668"/>
    <n v="0"/>
    <n v="6"/>
  </r>
  <r>
    <x v="0"/>
    <x v="0"/>
    <s v="WA"/>
    <x v="4"/>
    <n v="2012"/>
    <n v="2012"/>
    <n v="500224824"/>
    <n v="3"/>
    <x v="0"/>
    <s v="I"/>
    <n v="87"/>
    <n v="29"/>
    <n v="0"/>
    <n v="110"/>
  </r>
  <r>
    <x v="0"/>
    <x v="1"/>
    <s v="WA"/>
    <x v="4"/>
    <n v="2012"/>
    <n v="2012"/>
    <n v="500243392"/>
    <n v="2"/>
    <x v="1"/>
    <s v="I"/>
    <n v="62"/>
    <n v="31"/>
    <n v="0"/>
    <n v="42"/>
  </r>
  <r>
    <x v="0"/>
    <x v="1"/>
    <s v="WA"/>
    <x v="4"/>
    <n v="2012"/>
    <n v="2012"/>
    <n v="14682077"/>
    <n v="3"/>
    <x v="1"/>
    <s v="I"/>
    <n v="74"/>
    <n v="24.666666666666664"/>
    <n v="0"/>
    <n v="12"/>
  </r>
  <r>
    <x v="1"/>
    <x v="0"/>
    <s v="WA"/>
    <x v="4"/>
    <n v="2012"/>
    <n v="2012"/>
    <n v="14019067"/>
    <n v="1"/>
    <x v="0"/>
    <s v="I"/>
    <n v="7"/>
    <n v="7"/>
    <n v="0"/>
    <n v="13"/>
  </r>
  <r>
    <x v="0"/>
    <x v="0"/>
    <s v="WA"/>
    <x v="4"/>
    <n v="2012"/>
    <n v="2012"/>
    <n v="423964943"/>
    <n v="3"/>
    <x v="0"/>
    <s v="I"/>
    <n v="80"/>
    <n v="26.666666666666668"/>
    <n v="0"/>
    <n v="850"/>
  </r>
  <r>
    <x v="0"/>
    <x v="1"/>
    <s v="WA"/>
    <x v="4"/>
    <n v="2012"/>
    <n v="2012"/>
    <n v="19363360"/>
    <n v="1"/>
    <x v="1"/>
    <s v="I"/>
    <n v="0"/>
    <n v="0"/>
    <n v="0"/>
    <n v="4"/>
  </r>
  <r>
    <x v="0"/>
    <x v="0"/>
    <s v="WA"/>
    <x v="4"/>
    <n v="2012"/>
    <n v="2012"/>
    <n v="500287474"/>
    <n v="1"/>
    <x v="0"/>
    <s v="I"/>
    <n v="0"/>
    <n v="0"/>
    <n v="0"/>
    <n v="32"/>
  </r>
  <r>
    <x v="0"/>
    <x v="1"/>
    <s v="WA"/>
    <x v="4"/>
    <n v="2012"/>
    <n v="2012"/>
    <n v="19989180"/>
    <n v="3"/>
    <x v="1"/>
    <s v="I"/>
    <n v="93"/>
    <n v="31"/>
    <n v="0"/>
    <n v="10"/>
  </r>
  <r>
    <x v="1"/>
    <x v="0"/>
    <s v="WA"/>
    <x v="4"/>
    <n v="2012"/>
    <n v="2012"/>
    <n v="500210144"/>
    <n v="1"/>
    <x v="0"/>
    <s v="I"/>
    <n v="7"/>
    <n v="7"/>
    <n v="0"/>
    <n v="160"/>
  </r>
  <r>
    <x v="0"/>
    <x v="0"/>
    <s v="WA"/>
    <x v="4"/>
    <n v="2012"/>
    <n v="2012"/>
    <n v="500004094"/>
    <n v="1"/>
    <x v="0"/>
    <s v="I"/>
    <n v="21"/>
    <n v="21"/>
    <n v="0"/>
    <n v="179"/>
  </r>
  <r>
    <x v="0"/>
    <x v="0"/>
    <s v="WA"/>
    <x v="4"/>
    <n v="2012"/>
    <n v="2012"/>
    <n v="17824701"/>
    <n v="1"/>
    <x v="0"/>
    <s v="I"/>
    <n v="25"/>
    <n v="25"/>
    <n v="0"/>
    <n v="140"/>
  </r>
  <r>
    <x v="0"/>
    <x v="0"/>
    <s v="WA"/>
    <x v="4"/>
    <n v="2012"/>
    <n v="2012"/>
    <n v="16206567"/>
    <n v="2"/>
    <x v="0"/>
    <s v="I"/>
    <n v="63"/>
    <n v="31.5"/>
    <n v="0"/>
    <n v="270"/>
  </r>
  <r>
    <x v="0"/>
    <x v="1"/>
    <s v="WA"/>
    <x v="4"/>
    <n v="2012"/>
    <n v="2012"/>
    <n v="17445883"/>
    <n v="1"/>
    <x v="1"/>
    <s v="I"/>
    <n v="37"/>
    <n v="37"/>
    <n v="0"/>
    <n v="20"/>
  </r>
  <r>
    <x v="0"/>
    <x v="1"/>
    <s v="WA"/>
    <x v="4"/>
    <n v="2012"/>
    <n v="2012"/>
    <n v="412214521"/>
    <n v="2"/>
    <x v="1"/>
    <s v="I"/>
    <n v="66"/>
    <n v="33"/>
    <n v="0"/>
    <n v="7"/>
  </r>
  <r>
    <x v="0"/>
    <x v="0"/>
    <s v="WA"/>
    <x v="4"/>
    <n v="2012"/>
    <n v="2012"/>
    <n v="16635696"/>
    <n v="2"/>
    <x v="0"/>
    <s v="I"/>
    <n v="41"/>
    <n v="20.5"/>
    <n v="0"/>
    <n v="208"/>
  </r>
  <r>
    <x v="0"/>
    <x v="1"/>
    <s v="WA"/>
    <x v="4"/>
    <n v="2012"/>
    <n v="2012"/>
    <n v="500003587"/>
    <n v="2"/>
    <x v="1"/>
    <s v="I"/>
    <n v="53"/>
    <n v="26.5"/>
    <n v="0"/>
    <n v="20"/>
  </r>
  <r>
    <x v="0"/>
    <x v="1"/>
    <s v="WA"/>
    <x v="4"/>
    <n v="2012"/>
    <n v="2012"/>
    <n v="15606712"/>
    <n v="1"/>
    <x v="1"/>
    <s v="I"/>
    <n v="29"/>
    <n v="29"/>
    <n v="0"/>
    <n v="9"/>
  </r>
  <r>
    <x v="0"/>
    <x v="1"/>
    <s v="WA"/>
    <x v="4"/>
    <n v="2012"/>
    <n v="2012"/>
    <n v="19373377"/>
    <n v="1"/>
    <x v="1"/>
    <s v="I"/>
    <n v="37"/>
    <n v="37"/>
    <n v="0"/>
    <n v="3"/>
  </r>
  <r>
    <x v="0"/>
    <x v="0"/>
    <s v="WA"/>
    <x v="4"/>
    <n v="2012"/>
    <n v="2012"/>
    <n v="500113222"/>
    <n v="2"/>
    <x v="0"/>
    <s v="I"/>
    <n v="37"/>
    <n v="18.5"/>
    <n v="0"/>
    <n v="82"/>
  </r>
  <r>
    <x v="0"/>
    <x v="0"/>
    <s v="WA"/>
    <x v="4"/>
    <n v="2012"/>
    <n v="2012"/>
    <n v="14958963"/>
    <n v="2"/>
    <x v="0"/>
    <s v="I"/>
    <n v="61"/>
    <n v="30.5"/>
    <n v="0"/>
    <n v="40"/>
  </r>
  <r>
    <x v="0"/>
    <x v="0"/>
    <s v="WA"/>
    <x v="4"/>
    <n v="2012"/>
    <n v="2012"/>
    <n v="15971867"/>
    <n v="1"/>
    <x v="0"/>
    <s v="I"/>
    <n v="11"/>
    <n v="11"/>
    <n v="0"/>
    <n v="90"/>
  </r>
  <r>
    <x v="0"/>
    <x v="0"/>
    <s v="WA"/>
    <x v="4"/>
    <n v="2012"/>
    <n v="2012"/>
    <n v="15110040"/>
    <n v="2"/>
    <x v="0"/>
    <s v="I"/>
    <n v="60"/>
    <n v="30"/>
    <n v="0"/>
    <n v="869"/>
  </r>
  <r>
    <x v="0"/>
    <x v="1"/>
    <s v="WA"/>
    <x v="4"/>
    <n v="2012"/>
    <n v="2012"/>
    <n v="14429131"/>
    <n v="1"/>
    <x v="1"/>
    <s v="I"/>
    <n v="15"/>
    <n v="15"/>
    <n v="0"/>
    <n v="28"/>
  </r>
  <r>
    <x v="0"/>
    <x v="1"/>
    <s v="WA"/>
    <x v="4"/>
    <n v="2012"/>
    <n v="2012"/>
    <n v="500145680"/>
    <n v="2"/>
    <x v="1"/>
    <s v="I"/>
    <n v="50"/>
    <n v="25"/>
    <n v="0"/>
    <n v="28"/>
  </r>
  <r>
    <x v="0"/>
    <x v="0"/>
    <s v="WA"/>
    <x v="4"/>
    <n v="2012"/>
    <n v="2012"/>
    <n v="399513727"/>
    <n v="1"/>
    <x v="0"/>
    <s v="I"/>
    <n v="20"/>
    <n v="20"/>
    <n v="0"/>
    <n v="70"/>
  </r>
  <r>
    <x v="0"/>
    <x v="0"/>
    <s v="WA"/>
    <x v="4"/>
    <n v="2012"/>
    <n v="2012"/>
    <n v="14025269"/>
    <n v="1"/>
    <x v="0"/>
    <s v="I"/>
    <n v="24"/>
    <n v="24"/>
    <n v="0"/>
    <n v="383"/>
  </r>
  <r>
    <x v="0"/>
    <x v="0"/>
    <s v="WA"/>
    <x v="4"/>
    <n v="2012"/>
    <n v="2012"/>
    <n v="14422882"/>
    <n v="1"/>
    <x v="0"/>
    <s v="I"/>
    <n v="1"/>
    <n v="1"/>
    <n v="0"/>
    <n v="5"/>
  </r>
  <r>
    <x v="0"/>
    <x v="0"/>
    <s v="WA"/>
    <x v="4"/>
    <n v="2012"/>
    <n v="2012"/>
    <n v="14382864"/>
    <n v="2"/>
    <x v="0"/>
    <s v="I"/>
    <n v="34"/>
    <n v="17"/>
    <n v="0"/>
    <n v="280"/>
  </r>
  <r>
    <x v="1"/>
    <x v="1"/>
    <s v="WA"/>
    <x v="4"/>
    <n v="2012"/>
    <n v="2013"/>
    <n v="19924758"/>
    <n v="2"/>
    <x v="1"/>
    <s v="I"/>
    <n v="37"/>
    <n v="18.5"/>
    <n v="0"/>
    <n v="9"/>
  </r>
  <r>
    <x v="0"/>
    <x v="0"/>
    <s v="WA"/>
    <x v="4"/>
    <n v="2012"/>
    <n v="2012"/>
    <n v="19989304"/>
    <n v="1"/>
    <x v="0"/>
    <s v="I"/>
    <n v="6"/>
    <n v="6"/>
    <n v="0"/>
    <n v="10"/>
  </r>
  <r>
    <x v="0"/>
    <x v="1"/>
    <s v="WA"/>
    <x v="4"/>
    <n v="2012"/>
    <n v="2012"/>
    <n v="500189101"/>
    <n v="1"/>
    <x v="1"/>
    <s v="I"/>
    <n v="31"/>
    <n v="31"/>
    <n v="0"/>
    <n v="10"/>
  </r>
  <r>
    <x v="1"/>
    <x v="0"/>
    <s v="WA"/>
    <x v="4"/>
    <n v="2012"/>
    <n v="2012"/>
    <n v="19866383"/>
    <n v="1"/>
    <x v="0"/>
    <s v="I"/>
    <n v="20"/>
    <n v="20"/>
    <n v="0"/>
    <n v="61"/>
  </r>
  <r>
    <x v="0"/>
    <x v="1"/>
    <s v="WA"/>
    <x v="4"/>
    <n v="2012"/>
    <n v="2012"/>
    <n v="500087044"/>
    <n v="1"/>
    <x v="1"/>
    <s v="I"/>
    <n v="15"/>
    <n v="15"/>
    <n v="0"/>
    <n v="53"/>
  </r>
  <r>
    <x v="0"/>
    <x v="1"/>
    <s v="WA"/>
    <x v="4"/>
    <n v="2012"/>
    <n v="2012"/>
    <n v="500049717"/>
    <n v="1"/>
    <x v="1"/>
    <s v="I"/>
    <n v="0"/>
    <n v="0"/>
    <n v="0"/>
    <n v="9"/>
  </r>
  <r>
    <x v="0"/>
    <x v="1"/>
    <s v="WA"/>
    <x v="4"/>
    <n v="2012"/>
    <n v="2012"/>
    <n v="15555614"/>
    <n v="1"/>
    <x v="1"/>
    <s v="I"/>
    <n v="9"/>
    <n v="9"/>
    <n v="0"/>
    <n v="8"/>
  </r>
  <r>
    <x v="0"/>
    <x v="0"/>
    <s v="WA"/>
    <x v="4"/>
    <n v="2012"/>
    <n v="2012"/>
    <n v="500183728"/>
    <n v="1"/>
    <x v="0"/>
    <s v="I"/>
    <n v="2"/>
    <n v="2"/>
    <n v="0"/>
    <n v="50"/>
  </r>
  <r>
    <x v="0"/>
    <x v="1"/>
    <s v="WA"/>
    <x v="4"/>
    <n v="2012"/>
    <n v="2012"/>
    <n v="17510828"/>
    <n v="1"/>
    <x v="1"/>
    <s v="I"/>
    <n v="4"/>
    <n v="4"/>
    <n v="0"/>
    <n v="5"/>
  </r>
  <r>
    <x v="0"/>
    <x v="0"/>
    <s v="WA"/>
    <x v="4"/>
    <n v="2012"/>
    <n v="2012"/>
    <n v="14594768"/>
    <n v="1"/>
    <x v="0"/>
    <s v="I"/>
    <n v="11"/>
    <n v="11"/>
    <n v="0"/>
    <n v="17"/>
  </r>
  <r>
    <x v="0"/>
    <x v="0"/>
    <s v="WA"/>
    <x v="4"/>
    <n v="2012"/>
    <n v="2012"/>
    <n v="16877501"/>
    <n v="1"/>
    <x v="0"/>
    <s v="I"/>
    <n v="10"/>
    <n v="10"/>
    <n v="0"/>
    <n v="129"/>
  </r>
  <r>
    <x v="0"/>
    <x v="0"/>
    <s v="WA"/>
    <x v="4"/>
    <n v="2012"/>
    <n v="2012"/>
    <n v="16219688"/>
    <n v="1"/>
    <x v="0"/>
    <s v="I"/>
    <n v="6"/>
    <n v="6"/>
    <n v="0"/>
    <n v="80"/>
  </r>
  <r>
    <x v="0"/>
    <x v="1"/>
    <s v="WA"/>
    <x v="4"/>
    <n v="2012"/>
    <n v="2012"/>
    <n v="15976767"/>
    <n v="1"/>
    <x v="1"/>
    <s v="I"/>
    <n v="39"/>
    <n v="39"/>
    <n v="0"/>
    <n v="40"/>
  </r>
  <r>
    <x v="0"/>
    <x v="1"/>
    <s v="WA"/>
    <x v="4"/>
    <n v="2012"/>
    <n v="2012"/>
    <n v="446352942"/>
    <n v="1"/>
    <x v="1"/>
    <s v="I"/>
    <n v="36"/>
    <n v="36"/>
    <n v="0"/>
    <n v="5"/>
  </r>
  <r>
    <x v="0"/>
    <x v="1"/>
    <s v="WA"/>
    <x v="4"/>
    <n v="2012"/>
    <n v="2012"/>
    <n v="14957158"/>
    <n v="1"/>
    <x v="1"/>
    <s v="I"/>
    <n v="0"/>
    <n v="0"/>
    <n v="0"/>
    <n v="4"/>
  </r>
  <r>
    <x v="0"/>
    <x v="0"/>
    <s v="WA"/>
    <x v="4"/>
    <n v="2012"/>
    <n v="2012"/>
    <n v="15811331"/>
    <n v="1"/>
    <x v="0"/>
    <s v="I"/>
    <n v="9"/>
    <n v="9"/>
    <n v="0"/>
    <n v="168"/>
  </r>
  <r>
    <x v="0"/>
    <x v="0"/>
    <s v="WA"/>
    <x v="4"/>
    <n v="2012"/>
    <n v="2012"/>
    <n v="500159613"/>
    <n v="1"/>
    <x v="0"/>
    <s v="I"/>
    <n v="10"/>
    <n v="10"/>
    <n v="0"/>
    <n v="1918"/>
  </r>
  <r>
    <x v="0"/>
    <x v="0"/>
    <s v="WA"/>
    <x v="4"/>
    <n v="2012"/>
    <n v="2012"/>
    <n v="14576911"/>
    <n v="1"/>
    <x v="0"/>
    <s v="I"/>
    <n v="30"/>
    <n v="30"/>
    <n v="0"/>
    <n v="10"/>
  </r>
  <r>
    <x v="0"/>
    <x v="1"/>
    <s v="WA"/>
    <x v="4"/>
    <n v="2012"/>
    <n v="2012"/>
    <n v="500230435"/>
    <n v="1"/>
    <x v="1"/>
    <s v="I"/>
    <n v="7"/>
    <n v="7"/>
    <n v="0"/>
    <n v="62"/>
  </r>
  <r>
    <x v="0"/>
    <x v="0"/>
    <s v="WA"/>
    <x v="4"/>
    <n v="2012"/>
    <n v="2012"/>
    <n v="500234731"/>
    <n v="1"/>
    <x v="0"/>
    <s v="I"/>
    <n v="1"/>
    <n v="1"/>
    <n v="0"/>
    <n v="6"/>
  </r>
  <r>
    <x v="0"/>
    <x v="0"/>
    <s v="WA"/>
    <x v="4"/>
    <n v="2012"/>
    <n v="2012"/>
    <n v="19246216"/>
    <n v="1"/>
    <x v="0"/>
    <s v="I"/>
    <n v="23"/>
    <n v="23"/>
    <n v="0"/>
    <n v="100"/>
  </r>
  <r>
    <x v="0"/>
    <x v="1"/>
    <s v="WA"/>
    <x v="4"/>
    <n v="2012"/>
    <n v="2012"/>
    <n v="500226912"/>
    <n v="1"/>
    <x v="1"/>
    <s v="I"/>
    <n v="23"/>
    <n v="23"/>
    <n v="0"/>
    <n v="27"/>
  </r>
  <r>
    <x v="0"/>
    <x v="0"/>
    <s v="WA"/>
    <x v="4"/>
    <n v="2013"/>
    <n v="2013"/>
    <n v="14114284"/>
    <n v="1"/>
    <x v="0"/>
    <s v="I"/>
    <n v="6"/>
    <n v="6"/>
    <n v="0"/>
    <n v="50"/>
  </r>
  <r>
    <x v="0"/>
    <x v="1"/>
    <s v="WA"/>
    <x v="5"/>
    <n v="2013"/>
    <n v="2013"/>
    <n v="18694674"/>
    <n v="1"/>
    <x v="1"/>
    <s v="I"/>
    <n v="31"/>
    <n v="31"/>
    <n v="0"/>
    <n v="1"/>
  </r>
  <r>
    <x v="0"/>
    <x v="0"/>
    <s v="WA"/>
    <x v="4"/>
    <n v="2013"/>
    <n v="2013"/>
    <n v="500155703"/>
    <n v="1"/>
    <x v="0"/>
    <s v="I"/>
    <n v="1"/>
    <n v="1"/>
    <n v="0"/>
    <n v="13"/>
  </r>
  <r>
    <x v="0"/>
    <x v="0"/>
    <s v="WA"/>
    <x v="4"/>
    <n v="2013"/>
    <n v="2013"/>
    <n v="500129934"/>
    <n v="1"/>
    <x v="0"/>
    <s v="I"/>
    <n v="3"/>
    <n v="3"/>
    <n v="0"/>
    <n v="25"/>
  </r>
  <r>
    <x v="0"/>
    <x v="0"/>
    <s v="WA"/>
    <x v="5"/>
    <n v="2013"/>
    <n v="2013"/>
    <n v="18576303"/>
    <n v="1"/>
    <x v="0"/>
    <s v="I"/>
    <n v="31"/>
    <n v="31"/>
    <n v="0"/>
    <n v="1430"/>
  </r>
  <r>
    <x v="0"/>
    <x v="1"/>
    <s v="WA"/>
    <x v="4"/>
    <n v="2013"/>
    <n v="2013"/>
    <n v="500221847"/>
    <n v="1"/>
    <x v="1"/>
    <s v="I"/>
    <n v="14"/>
    <n v="14"/>
    <n v="0"/>
    <n v="48"/>
  </r>
  <r>
    <x v="1"/>
    <x v="0"/>
    <s v="WA"/>
    <x v="4"/>
    <n v="2013"/>
    <n v="2013"/>
    <n v="500288957"/>
    <n v="1"/>
    <x v="0"/>
    <s v="I"/>
    <n v="0"/>
    <n v="0"/>
    <n v="0"/>
    <n v="942"/>
  </r>
  <r>
    <x v="0"/>
    <x v="0"/>
    <s v="WA"/>
    <x v="5"/>
    <n v="2013"/>
    <n v="2013"/>
    <n v="14071955"/>
    <n v="1"/>
    <x v="0"/>
    <s v="I"/>
    <n v="30"/>
    <n v="30"/>
    <n v="0"/>
    <n v="1466"/>
  </r>
  <r>
    <x v="0"/>
    <x v="1"/>
    <s v="WA"/>
    <x v="5"/>
    <n v="2013"/>
    <n v="2013"/>
    <n v="500044037"/>
    <n v="1"/>
    <x v="1"/>
    <s v="I"/>
    <n v="32"/>
    <n v="32"/>
    <n v="0"/>
    <n v="1"/>
  </r>
  <r>
    <x v="0"/>
    <x v="0"/>
    <s v="WA"/>
    <x v="5"/>
    <n v="2013"/>
    <n v="2013"/>
    <n v="500229217"/>
    <n v="1"/>
    <x v="0"/>
    <s v="I"/>
    <n v="2"/>
    <n v="2"/>
    <n v="0"/>
    <n v="33"/>
  </r>
  <r>
    <x v="0"/>
    <x v="0"/>
    <s v="WA"/>
    <x v="5"/>
    <n v="2013"/>
    <n v="2013"/>
    <n v="18341272"/>
    <n v="1"/>
    <x v="0"/>
    <s v="I"/>
    <n v="30"/>
    <n v="30"/>
    <n v="0"/>
    <n v="106"/>
  </r>
  <r>
    <x v="0"/>
    <x v="0"/>
    <s v="WA"/>
    <x v="5"/>
    <n v="2013"/>
    <n v="2013"/>
    <n v="17446708"/>
    <n v="2"/>
    <x v="0"/>
    <s v="I"/>
    <n v="40"/>
    <n v="20"/>
    <n v="0"/>
    <n v="40"/>
  </r>
  <r>
    <x v="0"/>
    <x v="1"/>
    <s v="WA"/>
    <x v="4"/>
    <n v="2013"/>
    <n v="2013"/>
    <n v="500014795"/>
    <n v="1"/>
    <x v="1"/>
    <s v="I"/>
    <n v="9"/>
    <n v="9"/>
    <n v="0"/>
    <n v="13"/>
  </r>
  <r>
    <x v="0"/>
    <x v="1"/>
    <s v="WA"/>
    <x v="4"/>
    <n v="2013"/>
    <n v="2013"/>
    <n v="500246506"/>
    <n v="1"/>
    <x v="1"/>
    <s v="I"/>
    <n v="19"/>
    <n v="19"/>
    <n v="0"/>
    <n v="14"/>
  </r>
  <r>
    <x v="0"/>
    <x v="0"/>
    <s v="WA"/>
    <x v="4"/>
    <n v="2013"/>
    <n v="2013"/>
    <n v="446344029"/>
    <n v="1"/>
    <x v="0"/>
    <s v="I"/>
    <n v="0"/>
    <n v="0"/>
    <n v="0"/>
    <n v="24"/>
  </r>
  <r>
    <x v="0"/>
    <x v="0"/>
    <s v="WA"/>
    <x v="5"/>
    <n v="2013"/>
    <n v="2013"/>
    <n v="500157638"/>
    <n v="1"/>
    <x v="0"/>
    <s v="I"/>
    <n v="18"/>
    <n v="18"/>
    <n v="0"/>
    <n v="644"/>
  </r>
  <r>
    <x v="0"/>
    <x v="0"/>
    <s v="WA"/>
    <x v="5"/>
    <n v="2013"/>
    <n v="2013"/>
    <n v="17155369"/>
    <n v="1"/>
    <x v="0"/>
    <s v="I"/>
    <n v="32"/>
    <n v="32"/>
    <n v="0"/>
    <n v="150"/>
  </r>
  <r>
    <x v="0"/>
    <x v="0"/>
    <s v="WA"/>
    <x v="5"/>
    <n v="2013"/>
    <n v="2013"/>
    <n v="18506589"/>
    <n v="2"/>
    <x v="0"/>
    <s v="I"/>
    <n v="36"/>
    <n v="18"/>
    <n v="0"/>
    <n v="345"/>
  </r>
  <r>
    <x v="0"/>
    <x v="0"/>
    <s v="WA"/>
    <x v="5"/>
    <n v="2013"/>
    <n v="2013"/>
    <n v="399168017"/>
    <n v="7"/>
    <x v="0"/>
    <s v="I"/>
    <n v="223"/>
    <n v="31.857142857142854"/>
    <n v="0"/>
    <n v="77"/>
  </r>
  <r>
    <x v="0"/>
    <x v="1"/>
    <s v="WA"/>
    <x v="5"/>
    <n v="2013"/>
    <n v="2013"/>
    <n v="17807972"/>
    <n v="1"/>
    <x v="1"/>
    <s v="I"/>
    <n v="12"/>
    <n v="12"/>
    <n v="0"/>
    <n v="36"/>
  </r>
  <r>
    <x v="0"/>
    <x v="1"/>
    <s v="WA"/>
    <x v="5"/>
    <n v="2013"/>
    <n v="2013"/>
    <n v="16342806"/>
    <n v="1"/>
    <x v="1"/>
    <s v="I"/>
    <n v="34"/>
    <n v="34"/>
    <n v="0"/>
    <n v="7"/>
  </r>
  <r>
    <x v="0"/>
    <x v="0"/>
    <s v="WA"/>
    <x v="5"/>
    <n v="2013"/>
    <n v="2013"/>
    <n v="15289149"/>
    <n v="1"/>
    <x v="0"/>
    <s v="I"/>
    <n v="29"/>
    <n v="29"/>
    <n v="0"/>
    <n v="12"/>
  </r>
  <r>
    <x v="0"/>
    <x v="0"/>
    <s v="WA"/>
    <x v="5"/>
    <n v="2013"/>
    <n v="2013"/>
    <n v="16880657"/>
    <n v="1"/>
    <x v="0"/>
    <s v="I"/>
    <n v="4"/>
    <n v="4"/>
    <n v="0"/>
    <n v="1"/>
  </r>
  <r>
    <x v="0"/>
    <x v="0"/>
    <s v="WA"/>
    <x v="5"/>
    <n v="2013"/>
    <n v="2013"/>
    <n v="16581194"/>
    <n v="1"/>
    <x v="0"/>
    <s v="I"/>
    <n v="6"/>
    <n v="6"/>
    <n v="0"/>
    <n v="745"/>
  </r>
  <r>
    <x v="0"/>
    <x v="0"/>
    <s v="WA"/>
    <x v="5"/>
    <n v="2013"/>
    <n v="2013"/>
    <n v="16115640"/>
    <n v="1"/>
    <x v="0"/>
    <s v="I"/>
    <n v="24"/>
    <n v="24"/>
    <n v="0"/>
    <n v="705"/>
  </r>
  <r>
    <x v="0"/>
    <x v="1"/>
    <s v="WA"/>
    <x v="5"/>
    <n v="2013"/>
    <n v="2013"/>
    <n v="500101673"/>
    <n v="1"/>
    <x v="1"/>
    <s v="I"/>
    <n v="16"/>
    <n v="16"/>
    <n v="0"/>
    <n v="64"/>
  </r>
  <r>
    <x v="0"/>
    <x v="0"/>
    <s v="WA"/>
    <x v="5"/>
    <n v="2013"/>
    <n v="2013"/>
    <n v="15486237"/>
    <n v="1"/>
    <x v="0"/>
    <s v="I"/>
    <n v="0"/>
    <n v="0"/>
    <n v="0"/>
    <n v="80"/>
  </r>
  <r>
    <x v="0"/>
    <x v="0"/>
    <s v="WA"/>
    <x v="5"/>
    <n v="2013"/>
    <n v="2013"/>
    <n v="16343845"/>
    <n v="1"/>
    <x v="0"/>
    <s v="I"/>
    <n v="0"/>
    <n v="0"/>
    <n v="0"/>
    <n v="850"/>
  </r>
  <r>
    <x v="0"/>
    <x v="1"/>
    <s v="WA"/>
    <x v="5"/>
    <n v="2013"/>
    <n v="2013"/>
    <n v="14956469"/>
    <n v="2"/>
    <x v="1"/>
    <s v="I"/>
    <n v="67"/>
    <n v="33.5"/>
    <n v="0"/>
    <n v="2"/>
  </r>
  <r>
    <x v="0"/>
    <x v="1"/>
    <s v="WA"/>
    <x v="5"/>
    <n v="2013"/>
    <n v="2013"/>
    <n v="436406438"/>
    <n v="2"/>
    <x v="1"/>
    <s v="I"/>
    <n v="58"/>
    <n v="29"/>
    <n v="0"/>
    <n v="163"/>
  </r>
  <r>
    <x v="0"/>
    <x v="1"/>
    <s v="WA"/>
    <x v="5"/>
    <n v="2013"/>
    <n v="2013"/>
    <n v="14878808"/>
    <n v="1"/>
    <x v="1"/>
    <s v="I"/>
    <n v="8"/>
    <n v="8"/>
    <n v="0"/>
    <n v="1"/>
  </r>
  <r>
    <x v="0"/>
    <x v="0"/>
    <s v="WA"/>
    <x v="5"/>
    <n v="2013"/>
    <n v="2013"/>
    <n v="18665688"/>
    <n v="7"/>
    <x v="0"/>
    <s v="I"/>
    <n v="209"/>
    <n v="29.857142857142854"/>
    <n v="0"/>
    <n v="240"/>
  </r>
  <r>
    <x v="0"/>
    <x v="0"/>
    <s v="WA"/>
    <x v="5"/>
    <n v="2013"/>
    <n v="2013"/>
    <n v="16466145"/>
    <n v="1"/>
    <x v="0"/>
    <s v="I"/>
    <n v="16"/>
    <n v="16"/>
    <n v="0"/>
    <n v="25"/>
  </r>
  <r>
    <x v="0"/>
    <x v="1"/>
    <s v="WA"/>
    <x v="5"/>
    <n v="2013"/>
    <n v="2013"/>
    <n v="500040673"/>
    <n v="2"/>
    <x v="1"/>
    <s v="I"/>
    <n v="52"/>
    <n v="26"/>
    <n v="0"/>
    <n v="68"/>
  </r>
  <r>
    <x v="0"/>
    <x v="0"/>
    <s v="WA"/>
    <x v="5"/>
    <n v="2013"/>
    <n v="2013"/>
    <n v="17620362"/>
    <n v="6"/>
    <x v="0"/>
    <s v="I"/>
    <n v="158"/>
    <n v="26.333333333333336"/>
    <n v="0"/>
    <n v="295"/>
  </r>
  <r>
    <x v="0"/>
    <x v="1"/>
    <s v="WA"/>
    <x v="5"/>
    <n v="2013"/>
    <n v="2013"/>
    <n v="345945618"/>
    <n v="1"/>
    <x v="1"/>
    <s v="I"/>
    <n v="7"/>
    <n v="7"/>
    <n v="0"/>
    <n v="30"/>
  </r>
  <r>
    <x v="0"/>
    <x v="0"/>
    <s v="WA"/>
    <x v="5"/>
    <n v="2013"/>
    <n v="2013"/>
    <n v="500115156"/>
    <n v="1"/>
    <x v="0"/>
    <s v="I"/>
    <n v="1"/>
    <n v="1"/>
    <n v="0"/>
    <n v="35"/>
  </r>
  <r>
    <x v="0"/>
    <x v="1"/>
    <s v="WA"/>
    <x v="5"/>
    <n v="2013"/>
    <n v="2013"/>
    <n v="414547215"/>
    <n v="1"/>
    <x v="1"/>
    <s v="I"/>
    <n v="10"/>
    <n v="10"/>
    <n v="0"/>
    <n v="25"/>
  </r>
  <r>
    <x v="0"/>
    <x v="0"/>
    <s v="WA"/>
    <x v="5"/>
    <n v="2013"/>
    <n v="2013"/>
    <n v="18303068"/>
    <n v="1"/>
    <x v="0"/>
    <s v="I"/>
    <n v="17"/>
    <n v="17"/>
    <n v="0"/>
    <n v="200"/>
  </r>
  <r>
    <x v="0"/>
    <x v="1"/>
    <s v="WA"/>
    <x v="5"/>
    <n v="2013"/>
    <n v="2013"/>
    <n v="500243615"/>
    <n v="1"/>
    <x v="1"/>
    <s v="I"/>
    <n v="2"/>
    <n v="2"/>
    <n v="0"/>
    <n v="6"/>
  </r>
  <r>
    <x v="0"/>
    <x v="0"/>
    <s v="WA"/>
    <x v="5"/>
    <n v="2013"/>
    <n v="2013"/>
    <n v="18412127"/>
    <n v="3"/>
    <x v="0"/>
    <s v="I"/>
    <n v="72"/>
    <n v="24"/>
    <n v="0"/>
    <n v="227"/>
  </r>
  <r>
    <x v="0"/>
    <x v="0"/>
    <s v="WA"/>
    <x v="5"/>
    <n v="2013"/>
    <n v="2013"/>
    <n v="500231600"/>
    <n v="1"/>
    <x v="0"/>
    <s v="I"/>
    <n v="0"/>
    <n v="0"/>
    <n v="0"/>
    <n v="50"/>
  </r>
  <r>
    <x v="0"/>
    <x v="0"/>
    <s v="WA"/>
    <x v="5"/>
    <n v="2013"/>
    <n v="2013"/>
    <n v="14954538"/>
    <n v="1"/>
    <x v="0"/>
    <s v="I"/>
    <n v="7"/>
    <n v="7"/>
    <n v="0"/>
    <n v="50"/>
  </r>
  <r>
    <x v="0"/>
    <x v="0"/>
    <s v="WA"/>
    <x v="5"/>
    <n v="2013"/>
    <n v="2013"/>
    <n v="17515318"/>
    <n v="1"/>
    <x v="0"/>
    <s v="I"/>
    <n v="7"/>
    <n v="7"/>
    <n v="0"/>
    <n v="181"/>
  </r>
  <r>
    <x v="0"/>
    <x v="1"/>
    <s v="WA"/>
    <x v="5"/>
    <n v="2013"/>
    <n v="2013"/>
    <n v="14947452"/>
    <n v="1"/>
    <x v="1"/>
    <s v="I"/>
    <n v="6"/>
    <n v="6"/>
    <n v="0"/>
    <n v="19"/>
  </r>
  <r>
    <x v="0"/>
    <x v="0"/>
    <s v="WA"/>
    <x v="5"/>
    <n v="2013"/>
    <n v="2013"/>
    <n v="16207684"/>
    <n v="3"/>
    <x v="0"/>
    <s v="I"/>
    <n v="75"/>
    <n v="25"/>
    <n v="0"/>
    <n v="422"/>
  </r>
  <r>
    <x v="0"/>
    <x v="0"/>
    <s v="WA"/>
    <x v="5"/>
    <n v="2013"/>
    <n v="2013"/>
    <n v="15105373"/>
    <n v="2"/>
    <x v="0"/>
    <s v="I"/>
    <n v="37"/>
    <n v="18.5"/>
    <n v="0"/>
    <n v="580"/>
  </r>
  <r>
    <x v="0"/>
    <x v="0"/>
    <s v="WA"/>
    <x v="5"/>
    <n v="2013"/>
    <n v="2013"/>
    <n v="500128899"/>
    <n v="1"/>
    <x v="0"/>
    <s v="I"/>
    <n v="200"/>
    <n v="200"/>
    <n v="0"/>
    <n v="1"/>
  </r>
  <r>
    <x v="1"/>
    <x v="0"/>
    <s v="WA"/>
    <x v="5"/>
    <n v="2013"/>
    <n v="2013"/>
    <n v="500209630"/>
    <n v="1"/>
    <x v="0"/>
    <s v="I"/>
    <n v="26"/>
    <n v="26"/>
    <n v="0"/>
    <n v="80"/>
  </r>
  <r>
    <x v="0"/>
    <x v="0"/>
    <s v="WA"/>
    <x v="5"/>
    <n v="2013"/>
    <n v="2013"/>
    <n v="437616187"/>
    <n v="1"/>
    <x v="0"/>
    <s v="I"/>
    <n v="0"/>
    <n v="0"/>
    <n v="0"/>
    <n v="60"/>
  </r>
  <r>
    <x v="0"/>
    <x v="0"/>
    <s v="WA"/>
    <x v="5"/>
    <n v="2013"/>
    <n v="2013"/>
    <n v="15497285"/>
    <n v="3"/>
    <x v="0"/>
    <s v="I"/>
    <n v="60"/>
    <n v="20"/>
    <n v="0"/>
    <n v="100"/>
  </r>
  <r>
    <x v="0"/>
    <x v="0"/>
    <s v="WA"/>
    <x v="5"/>
    <n v="2013"/>
    <n v="2013"/>
    <n v="14639400"/>
    <n v="3"/>
    <x v="0"/>
    <s v="I"/>
    <n v="78"/>
    <n v="26"/>
    <n v="0"/>
    <n v="478"/>
  </r>
  <r>
    <x v="0"/>
    <x v="0"/>
    <s v="WA"/>
    <x v="5"/>
    <n v="2013"/>
    <n v="2013"/>
    <n v="14354186"/>
    <n v="1"/>
    <x v="0"/>
    <s v="I"/>
    <n v="5"/>
    <n v="5"/>
    <n v="0"/>
    <n v="200"/>
  </r>
  <r>
    <x v="0"/>
    <x v="0"/>
    <s v="WA"/>
    <x v="5"/>
    <n v="2013"/>
    <n v="2013"/>
    <n v="19015436"/>
    <n v="1"/>
    <x v="0"/>
    <s v="I"/>
    <n v="16"/>
    <n v="16"/>
    <n v="0"/>
    <n v="180"/>
  </r>
  <r>
    <x v="0"/>
    <x v="1"/>
    <s v="WA"/>
    <x v="5"/>
    <n v="2013"/>
    <n v="2013"/>
    <n v="500219505"/>
    <n v="2"/>
    <x v="1"/>
    <s v="I"/>
    <n v="41"/>
    <n v="20.5"/>
    <n v="0"/>
    <n v="8"/>
  </r>
  <r>
    <x v="0"/>
    <x v="0"/>
    <s v="WA"/>
    <x v="5"/>
    <n v="2013"/>
    <n v="2013"/>
    <n v="500237514"/>
    <n v="1"/>
    <x v="0"/>
    <s v="I"/>
    <n v="0"/>
    <n v="0"/>
    <n v="0"/>
    <n v="12"/>
  </r>
  <r>
    <x v="0"/>
    <x v="0"/>
    <s v="WA"/>
    <x v="5"/>
    <n v="2013"/>
    <n v="2013"/>
    <n v="500098168"/>
    <n v="1"/>
    <x v="0"/>
    <s v="I"/>
    <n v="3"/>
    <n v="3"/>
    <n v="0"/>
    <n v="130"/>
  </r>
  <r>
    <x v="0"/>
    <x v="0"/>
    <s v="WA"/>
    <x v="5"/>
    <n v="2013"/>
    <n v="2013"/>
    <n v="19261991"/>
    <n v="2"/>
    <x v="0"/>
    <s v="I"/>
    <n v="43"/>
    <n v="21.5"/>
    <n v="0"/>
    <n v="2189"/>
  </r>
  <r>
    <x v="0"/>
    <x v="1"/>
    <s v="WA"/>
    <x v="5"/>
    <n v="2013"/>
    <n v="2013"/>
    <n v="340329631"/>
    <n v="2"/>
    <x v="1"/>
    <s v="I"/>
    <n v="40"/>
    <n v="20"/>
    <n v="0"/>
    <n v="37"/>
  </r>
  <r>
    <x v="0"/>
    <x v="0"/>
    <s v="WA"/>
    <x v="5"/>
    <n v="2013"/>
    <n v="2013"/>
    <n v="17317679"/>
    <n v="1"/>
    <x v="0"/>
    <s v="I"/>
    <n v="5"/>
    <n v="5"/>
    <n v="0"/>
    <n v="111"/>
  </r>
  <r>
    <x v="0"/>
    <x v="1"/>
    <s v="WA"/>
    <x v="5"/>
    <n v="2013"/>
    <n v="2013"/>
    <n v="500067226"/>
    <n v="1"/>
    <x v="1"/>
    <s v="I"/>
    <n v="4"/>
    <n v="4"/>
    <n v="0"/>
    <n v="6"/>
  </r>
  <r>
    <x v="1"/>
    <x v="0"/>
    <s v="WA"/>
    <x v="5"/>
    <n v="2013"/>
    <n v="2013"/>
    <n v="19582454"/>
    <n v="1"/>
    <x v="0"/>
    <s v="I"/>
    <n v="16"/>
    <n v="16"/>
    <n v="0"/>
    <n v="1900"/>
  </r>
  <r>
    <x v="0"/>
    <x v="1"/>
    <s v="WA"/>
    <x v="5"/>
    <n v="2013"/>
    <n v="2013"/>
    <n v="19924385"/>
    <n v="2"/>
    <x v="1"/>
    <s v="I"/>
    <n v="62"/>
    <n v="31"/>
    <n v="0"/>
    <n v="133"/>
  </r>
  <r>
    <x v="1"/>
    <x v="0"/>
    <s v="WA"/>
    <x v="5"/>
    <n v="2013"/>
    <n v="2013"/>
    <n v="500141347"/>
    <n v="7"/>
    <x v="0"/>
    <s v="I"/>
    <n v="213"/>
    <n v="30.428571428571427"/>
    <n v="0"/>
    <n v="58"/>
  </r>
  <r>
    <x v="0"/>
    <x v="0"/>
    <s v="WA"/>
    <x v="5"/>
    <n v="2013"/>
    <n v="2013"/>
    <n v="19264875"/>
    <n v="1"/>
    <x v="0"/>
    <s v="I"/>
    <n v="0"/>
    <n v="0"/>
    <n v="0"/>
    <n v="20"/>
  </r>
  <r>
    <x v="0"/>
    <x v="0"/>
    <s v="WA"/>
    <x v="5"/>
    <n v="2013"/>
    <n v="2013"/>
    <n v="19265260"/>
    <n v="1"/>
    <x v="0"/>
    <s v="I"/>
    <n v="0"/>
    <n v="0"/>
    <n v="0"/>
    <n v="42"/>
  </r>
  <r>
    <x v="0"/>
    <x v="0"/>
    <s v="WA"/>
    <x v="5"/>
    <n v="2013"/>
    <n v="2013"/>
    <n v="17990714"/>
    <n v="2"/>
    <x v="0"/>
    <s v="I"/>
    <n v="51"/>
    <n v="25.5"/>
    <n v="0"/>
    <n v="990"/>
  </r>
  <r>
    <x v="0"/>
    <x v="1"/>
    <s v="WA"/>
    <x v="5"/>
    <n v="2013"/>
    <n v="2013"/>
    <n v="500265246"/>
    <n v="2"/>
    <x v="1"/>
    <s v="I"/>
    <n v="41"/>
    <n v="20.5"/>
    <n v="0"/>
    <n v="15"/>
  </r>
  <r>
    <x v="0"/>
    <x v="0"/>
    <s v="WA"/>
    <x v="5"/>
    <n v="2013"/>
    <n v="2013"/>
    <n v="14660611"/>
    <n v="1"/>
    <x v="0"/>
    <s v="I"/>
    <n v="0"/>
    <n v="0"/>
    <n v="0"/>
    <n v="190"/>
  </r>
  <r>
    <x v="0"/>
    <x v="1"/>
    <s v="WA"/>
    <x v="5"/>
    <n v="2013"/>
    <n v="2013"/>
    <n v="16520625"/>
    <n v="1"/>
    <x v="1"/>
    <s v="I"/>
    <n v="13"/>
    <n v="13"/>
    <n v="0"/>
    <n v="40"/>
  </r>
  <r>
    <x v="0"/>
    <x v="1"/>
    <s v="WA"/>
    <x v="5"/>
    <n v="2013"/>
    <n v="2013"/>
    <n v="15442686"/>
    <n v="1"/>
    <x v="1"/>
    <s v="I"/>
    <n v="30"/>
    <n v="30"/>
    <n v="0"/>
    <n v="1"/>
  </r>
  <r>
    <x v="0"/>
    <x v="1"/>
    <s v="WA"/>
    <x v="5"/>
    <n v="2013"/>
    <n v="2013"/>
    <n v="15123146"/>
    <n v="1"/>
    <x v="1"/>
    <s v="I"/>
    <n v="9"/>
    <n v="9"/>
    <n v="0"/>
    <n v="1"/>
  </r>
  <r>
    <x v="0"/>
    <x v="0"/>
    <s v="WA"/>
    <x v="5"/>
    <n v="2013"/>
    <n v="2013"/>
    <n v="18294734"/>
    <n v="1"/>
    <x v="0"/>
    <s v="I"/>
    <n v="15"/>
    <n v="15"/>
    <n v="0"/>
    <n v="10"/>
  </r>
  <r>
    <x v="0"/>
    <x v="1"/>
    <s v="WA"/>
    <x v="5"/>
    <n v="2013"/>
    <n v="2013"/>
    <n v="500009109"/>
    <n v="1"/>
    <x v="1"/>
    <s v="I"/>
    <n v="15"/>
    <n v="15"/>
    <n v="0"/>
    <n v="43"/>
  </r>
  <r>
    <x v="0"/>
    <x v="1"/>
    <s v="WA"/>
    <x v="5"/>
    <n v="2013"/>
    <n v="2013"/>
    <n v="500059388"/>
    <n v="1"/>
    <x v="1"/>
    <s v="I"/>
    <n v="9"/>
    <n v="9"/>
    <n v="0"/>
    <n v="22"/>
  </r>
  <r>
    <x v="0"/>
    <x v="1"/>
    <s v="WA"/>
    <x v="5"/>
    <n v="2013"/>
    <n v="2013"/>
    <n v="16284985"/>
    <n v="1"/>
    <x v="1"/>
    <s v="I"/>
    <n v="12"/>
    <n v="12"/>
    <n v="0"/>
    <n v="24"/>
  </r>
  <r>
    <x v="0"/>
    <x v="0"/>
    <s v="WA"/>
    <x v="5"/>
    <n v="2013"/>
    <n v="2013"/>
    <n v="17306885"/>
    <n v="1"/>
    <x v="0"/>
    <s v="I"/>
    <n v="2"/>
    <n v="2"/>
    <n v="0"/>
    <n v="4"/>
  </r>
  <r>
    <x v="0"/>
    <x v="0"/>
    <s v="WA"/>
    <x v="5"/>
    <n v="2013"/>
    <n v="2013"/>
    <n v="500094080"/>
    <n v="1"/>
    <x v="0"/>
    <s v="I"/>
    <n v="14"/>
    <n v="14"/>
    <n v="0"/>
    <n v="32"/>
  </r>
  <r>
    <x v="0"/>
    <x v="1"/>
    <s v="WA"/>
    <x v="5"/>
    <n v="2013"/>
    <n v="2013"/>
    <n v="19376848"/>
    <n v="1"/>
    <x v="1"/>
    <s v="I"/>
    <n v="24"/>
    <n v="24"/>
    <n v="0"/>
    <n v="27"/>
  </r>
  <r>
    <x v="0"/>
    <x v="0"/>
    <s v="WA"/>
    <x v="5"/>
    <n v="2013"/>
    <n v="2013"/>
    <n v="14232639"/>
    <n v="1"/>
    <x v="0"/>
    <s v="I"/>
    <n v="19"/>
    <n v="19"/>
    <n v="0"/>
    <n v="1350"/>
  </r>
  <r>
    <x v="0"/>
    <x v="1"/>
    <s v="WA"/>
    <x v="5"/>
    <n v="2013"/>
    <n v="2013"/>
    <n v="14684431"/>
    <n v="1"/>
    <x v="1"/>
    <s v="I"/>
    <n v="5"/>
    <n v="5"/>
    <n v="0"/>
    <n v="8"/>
  </r>
  <r>
    <x v="0"/>
    <x v="0"/>
    <s v="WA"/>
    <x v="5"/>
    <n v="2013"/>
    <n v="2013"/>
    <n v="14684433"/>
    <n v="1"/>
    <x v="0"/>
    <s v="I"/>
    <n v="5"/>
    <n v="5"/>
    <n v="0"/>
    <n v="72"/>
  </r>
  <r>
    <x v="1"/>
    <x v="0"/>
    <s v="WA"/>
    <x v="5"/>
    <n v="2013"/>
    <n v="2013"/>
    <n v="500287948"/>
    <n v="3"/>
    <x v="0"/>
    <s v="I"/>
    <n v="95"/>
    <n v="31.666666666666668"/>
    <n v="0"/>
    <n v="31"/>
  </r>
  <r>
    <x v="0"/>
    <x v="1"/>
    <s v="WA"/>
    <x v="5"/>
    <n v="2013"/>
    <n v="2013"/>
    <n v="426729649"/>
    <n v="3"/>
    <x v="1"/>
    <s v="I"/>
    <n v="74"/>
    <n v="24.666666666666664"/>
    <n v="0"/>
    <n v="12"/>
  </r>
  <r>
    <x v="0"/>
    <x v="0"/>
    <s v="WA"/>
    <x v="5"/>
    <n v="2013"/>
    <n v="2013"/>
    <n v="19666517"/>
    <n v="1"/>
    <x v="0"/>
    <s v="I"/>
    <n v="10"/>
    <n v="10"/>
    <n v="0"/>
    <n v="551"/>
  </r>
  <r>
    <x v="0"/>
    <x v="0"/>
    <s v="WA"/>
    <x v="5"/>
    <n v="2013"/>
    <n v="2013"/>
    <n v="19669339"/>
    <n v="1"/>
    <x v="0"/>
    <s v="I"/>
    <n v="0"/>
    <n v="0"/>
    <n v="0"/>
    <n v="20"/>
  </r>
  <r>
    <x v="0"/>
    <x v="1"/>
    <s v="WA"/>
    <x v="5"/>
    <n v="2013"/>
    <n v="2013"/>
    <n v="18657826"/>
    <n v="4"/>
    <x v="1"/>
    <s v="I"/>
    <n v="119"/>
    <n v="29.75"/>
    <n v="0"/>
    <n v="13"/>
  </r>
  <r>
    <x v="0"/>
    <x v="1"/>
    <s v="WA"/>
    <x v="5"/>
    <n v="2013"/>
    <n v="2013"/>
    <n v="500110849"/>
    <n v="1"/>
    <x v="1"/>
    <s v="I"/>
    <n v="35"/>
    <n v="35"/>
    <n v="0"/>
    <n v="4"/>
  </r>
  <r>
    <x v="0"/>
    <x v="1"/>
    <s v="WA"/>
    <x v="5"/>
    <n v="2013"/>
    <n v="2013"/>
    <n v="19614265"/>
    <n v="2"/>
    <x v="1"/>
    <s v="I"/>
    <n v="64"/>
    <n v="32"/>
    <n v="0"/>
    <n v="4"/>
  </r>
  <r>
    <x v="0"/>
    <x v="1"/>
    <s v="WA"/>
    <x v="5"/>
    <n v="2013"/>
    <n v="2013"/>
    <n v="500241885"/>
    <n v="2"/>
    <x v="1"/>
    <s v="I"/>
    <n v="57"/>
    <n v="28.5"/>
    <n v="0"/>
    <n v="18"/>
  </r>
  <r>
    <x v="0"/>
    <x v="1"/>
    <s v="WA"/>
    <x v="5"/>
    <n v="2013"/>
    <n v="2013"/>
    <n v="18102727"/>
    <n v="1"/>
    <x v="1"/>
    <s v="I"/>
    <n v="0"/>
    <n v="0"/>
    <n v="0"/>
    <n v="13"/>
  </r>
  <r>
    <x v="0"/>
    <x v="0"/>
    <s v="WA"/>
    <x v="4"/>
    <n v="2013"/>
    <n v="2013"/>
    <n v="18391681"/>
    <n v="1"/>
    <x v="0"/>
    <s v="I"/>
    <n v="28"/>
    <n v="28"/>
    <n v="0"/>
    <n v="103"/>
  </r>
  <r>
    <x v="0"/>
    <x v="1"/>
    <s v="WA"/>
    <x v="5"/>
    <n v="2013"/>
    <n v="2013"/>
    <n v="17410727"/>
    <n v="1"/>
    <x v="1"/>
    <s v="I"/>
    <n v="12"/>
    <n v="12"/>
    <n v="0"/>
    <n v="15"/>
  </r>
  <r>
    <x v="0"/>
    <x v="0"/>
    <s v="WA"/>
    <x v="5"/>
    <n v="2013"/>
    <n v="2013"/>
    <n v="17819568"/>
    <n v="1"/>
    <x v="0"/>
    <s v="I"/>
    <n v="8"/>
    <n v="8"/>
    <n v="0"/>
    <n v="90"/>
  </r>
  <r>
    <x v="0"/>
    <x v="0"/>
    <s v="WA"/>
    <x v="5"/>
    <n v="2013"/>
    <n v="2013"/>
    <n v="15156521"/>
    <n v="1"/>
    <x v="0"/>
    <s v="I"/>
    <n v="1"/>
    <n v="1"/>
    <n v="0"/>
    <n v="1"/>
  </r>
  <r>
    <x v="0"/>
    <x v="0"/>
    <s v="WA"/>
    <x v="5"/>
    <n v="2013"/>
    <n v="2013"/>
    <n v="17083242"/>
    <n v="3"/>
    <x v="0"/>
    <s v="I"/>
    <n v="73"/>
    <n v="24.333333333333332"/>
    <n v="0"/>
    <n v="280"/>
  </r>
  <r>
    <x v="0"/>
    <x v="1"/>
    <s v="WA"/>
    <x v="5"/>
    <n v="2013"/>
    <n v="2013"/>
    <n v="16874968"/>
    <n v="1"/>
    <x v="1"/>
    <s v="I"/>
    <n v="36"/>
    <n v="36"/>
    <n v="0"/>
    <n v="9"/>
  </r>
  <r>
    <x v="0"/>
    <x v="1"/>
    <s v="WA"/>
    <x v="5"/>
    <n v="2013"/>
    <n v="2013"/>
    <n v="16880048"/>
    <n v="1"/>
    <x v="1"/>
    <s v="I"/>
    <n v="10"/>
    <n v="10"/>
    <n v="0"/>
    <n v="19"/>
  </r>
  <r>
    <x v="0"/>
    <x v="1"/>
    <s v="WA"/>
    <x v="5"/>
    <n v="2013"/>
    <n v="2013"/>
    <n v="446347005"/>
    <n v="2"/>
    <x v="1"/>
    <s v="I"/>
    <n v="61"/>
    <n v="30.5"/>
    <n v="0"/>
    <n v="13"/>
  </r>
  <r>
    <x v="0"/>
    <x v="0"/>
    <s v="WA"/>
    <x v="5"/>
    <n v="2013"/>
    <n v="2013"/>
    <n v="16588123"/>
    <n v="2"/>
    <x v="0"/>
    <s v="I"/>
    <n v="44"/>
    <n v="22"/>
    <n v="0"/>
    <n v="130"/>
  </r>
  <r>
    <x v="0"/>
    <x v="1"/>
    <s v="WA"/>
    <x v="5"/>
    <n v="2013"/>
    <n v="2013"/>
    <n v="16333401"/>
    <n v="1"/>
    <x v="1"/>
    <s v="I"/>
    <n v="7"/>
    <n v="7"/>
    <n v="0"/>
    <n v="48"/>
  </r>
  <r>
    <x v="0"/>
    <x v="1"/>
    <s v="WA"/>
    <x v="5"/>
    <n v="2013"/>
    <n v="2013"/>
    <n v="500277098"/>
    <n v="4"/>
    <x v="1"/>
    <s v="I"/>
    <n v="107"/>
    <n v="26.75"/>
    <n v="0"/>
    <n v="47"/>
  </r>
  <r>
    <x v="0"/>
    <x v="0"/>
    <s v="WA"/>
    <x v="5"/>
    <n v="2013"/>
    <n v="2013"/>
    <n v="500168132"/>
    <n v="1"/>
    <x v="0"/>
    <s v="I"/>
    <n v="1"/>
    <n v="1"/>
    <n v="0"/>
    <n v="12"/>
  </r>
  <r>
    <x v="0"/>
    <x v="0"/>
    <s v="WA"/>
    <x v="5"/>
    <n v="2013"/>
    <n v="2013"/>
    <n v="399513727"/>
    <n v="1"/>
    <x v="0"/>
    <s v="I"/>
    <n v="29"/>
    <n v="29"/>
    <n v="0"/>
    <n v="30"/>
  </r>
  <r>
    <x v="0"/>
    <x v="0"/>
    <s v="WA"/>
    <x v="5"/>
    <n v="2013"/>
    <n v="2013"/>
    <n v="500020601"/>
    <n v="1"/>
    <x v="0"/>
    <s v="I"/>
    <n v="29"/>
    <n v="29"/>
    <n v="0"/>
    <n v="1"/>
  </r>
  <r>
    <x v="0"/>
    <x v="1"/>
    <s v="WA"/>
    <x v="5"/>
    <n v="2013"/>
    <n v="2013"/>
    <n v="361411243"/>
    <n v="1"/>
    <x v="1"/>
    <s v="I"/>
    <n v="1"/>
    <n v="1"/>
    <n v="0"/>
    <n v="6"/>
  </r>
  <r>
    <x v="0"/>
    <x v="0"/>
    <s v="WA"/>
    <x v="5"/>
    <n v="2013"/>
    <n v="2013"/>
    <n v="14571304"/>
    <n v="1"/>
    <x v="0"/>
    <s v="I"/>
    <n v="7"/>
    <n v="7"/>
    <n v="0"/>
    <n v="1"/>
  </r>
  <r>
    <x v="1"/>
    <x v="0"/>
    <s v="WA"/>
    <x v="5"/>
    <n v="2013"/>
    <n v="2013"/>
    <n v="14593471"/>
    <n v="1"/>
    <x v="0"/>
    <s v="I"/>
    <n v="22"/>
    <n v="22"/>
    <n v="0"/>
    <n v="460"/>
  </r>
  <r>
    <x v="0"/>
    <x v="1"/>
    <s v="WA"/>
    <x v="5"/>
    <n v="2013"/>
    <n v="2013"/>
    <n v="446345234"/>
    <n v="1"/>
    <x v="1"/>
    <s v="I"/>
    <n v="28"/>
    <n v="28"/>
    <n v="0"/>
    <n v="3"/>
  </r>
  <r>
    <x v="0"/>
    <x v="0"/>
    <s v="WA"/>
    <x v="5"/>
    <n v="2013"/>
    <n v="2013"/>
    <n v="19575945"/>
    <n v="1"/>
    <x v="0"/>
    <s v="I"/>
    <n v="0"/>
    <n v="0"/>
    <n v="0"/>
    <n v="450"/>
  </r>
  <r>
    <x v="0"/>
    <x v="1"/>
    <s v="WA"/>
    <x v="5"/>
    <n v="2013"/>
    <n v="2013"/>
    <n v="500257852"/>
    <n v="1"/>
    <x v="1"/>
    <s v="I"/>
    <n v="7"/>
    <n v="7"/>
    <n v="0"/>
    <n v="4"/>
  </r>
  <r>
    <x v="0"/>
    <x v="0"/>
    <s v="WA"/>
    <x v="5"/>
    <n v="2013"/>
    <n v="2013"/>
    <n v="442454421"/>
    <n v="1"/>
    <x v="0"/>
    <s v="I"/>
    <n v="0"/>
    <n v="0"/>
    <n v="0"/>
    <n v="45"/>
  </r>
  <r>
    <x v="0"/>
    <x v="1"/>
    <s v="WA"/>
    <x v="5"/>
    <n v="2013"/>
    <n v="2013"/>
    <n v="500002840"/>
    <n v="1"/>
    <x v="1"/>
    <s v="I"/>
    <n v="0"/>
    <n v="0"/>
    <n v="0"/>
    <n v="5"/>
  </r>
  <r>
    <x v="0"/>
    <x v="1"/>
    <s v="WA"/>
    <x v="5"/>
    <n v="2013"/>
    <n v="2013"/>
    <n v="446349273"/>
    <n v="2"/>
    <x v="1"/>
    <s v="I"/>
    <n v="41"/>
    <n v="20.5"/>
    <n v="0"/>
    <n v="8"/>
  </r>
  <r>
    <x v="0"/>
    <x v="0"/>
    <s v="WA"/>
    <x v="5"/>
    <n v="2013"/>
    <n v="2013"/>
    <n v="19266295"/>
    <n v="1"/>
    <x v="0"/>
    <s v="I"/>
    <n v="0"/>
    <n v="0"/>
    <n v="0"/>
    <n v="10"/>
  </r>
  <r>
    <x v="0"/>
    <x v="1"/>
    <s v="WA"/>
    <x v="5"/>
    <n v="2013"/>
    <n v="2013"/>
    <n v="14649908"/>
    <n v="1"/>
    <x v="1"/>
    <s v="I"/>
    <n v="0"/>
    <n v="0"/>
    <n v="0"/>
    <n v="9"/>
  </r>
  <r>
    <x v="0"/>
    <x v="0"/>
    <s v="WA"/>
    <x v="5"/>
    <n v="2013"/>
    <n v="2013"/>
    <n v="18959875"/>
    <n v="1"/>
    <x v="0"/>
    <s v="I"/>
    <n v="0"/>
    <n v="0"/>
    <n v="0"/>
    <n v="5"/>
  </r>
  <r>
    <x v="0"/>
    <x v="0"/>
    <s v="WA"/>
    <x v="5"/>
    <n v="2013"/>
    <n v="2013"/>
    <n v="500113165"/>
    <n v="1"/>
    <x v="0"/>
    <s v="I"/>
    <n v="28"/>
    <n v="28"/>
    <n v="0"/>
    <n v="14"/>
  </r>
  <r>
    <x v="0"/>
    <x v="1"/>
    <s v="WA"/>
    <x v="5"/>
    <n v="2013"/>
    <n v="2013"/>
    <n v="17839996"/>
    <n v="1"/>
    <x v="1"/>
    <s v="I"/>
    <n v="27"/>
    <n v="27"/>
    <n v="0"/>
    <n v="11"/>
  </r>
  <r>
    <x v="1"/>
    <x v="1"/>
    <s v="WA"/>
    <x v="5"/>
    <n v="2013"/>
    <n v="2013"/>
    <n v="500284475"/>
    <n v="1"/>
    <x v="1"/>
    <s v="I"/>
    <n v="47"/>
    <n v="47"/>
    <n v="0"/>
    <n v="13"/>
  </r>
  <r>
    <x v="0"/>
    <x v="1"/>
    <s v="WA"/>
    <x v="5"/>
    <n v="2013"/>
    <n v="2013"/>
    <n v="19224131"/>
    <n v="1"/>
    <x v="1"/>
    <s v="I"/>
    <n v="15"/>
    <n v="15"/>
    <n v="0"/>
    <n v="7"/>
  </r>
  <r>
    <x v="0"/>
    <x v="1"/>
    <s v="WA"/>
    <x v="5"/>
    <n v="2013"/>
    <n v="2013"/>
    <n v="18011035"/>
    <n v="1"/>
    <x v="1"/>
    <s v="I"/>
    <n v="31"/>
    <n v="31"/>
    <n v="0"/>
    <n v="1"/>
  </r>
  <r>
    <x v="0"/>
    <x v="1"/>
    <s v="WA"/>
    <x v="5"/>
    <n v="2013"/>
    <n v="2013"/>
    <n v="500188145"/>
    <n v="1"/>
    <x v="1"/>
    <s v="I"/>
    <n v="0"/>
    <n v="0"/>
    <n v="0"/>
    <n v="1"/>
  </r>
  <r>
    <x v="0"/>
    <x v="0"/>
    <s v="WA"/>
    <x v="5"/>
    <n v="2013"/>
    <n v="2013"/>
    <n v="19140347"/>
    <n v="1"/>
    <x v="0"/>
    <s v="I"/>
    <n v="4"/>
    <n v="4"/>
    <n v="0"/>
    <n v="126"/>
  </r>
  <r>
    <x v="0"/>
    <x v="0"/>
    <s v="WA"/>
    <x v="5"/>
    <n v="2013"/>
    <n v="2013"/>
    <n v="17512526"/>
    <n v="1"/>
    <x v="0"/>
    <s v="I"/>
    <n v="0"/>
    <n v="0"/>
    <n v="0"/>
    <n v="175"/>
  </r>
  <r>
    <x v="0"/>
    <x v="0"/>
    <s v="WA"/>
    <x v="5"/>
    <n v="2013"/>
    <n v="2013"/>
    <n v="16400067"/>
    <n v="1"/>
    <x v="0"/>
    <s v="I"/>
    <n v="16"/>
    <n v="16"/>
    <n v="0"/>
    <n v="40"/>
  </r>
  <r>
    <x v="0"/>
    <x v="0"/>
    <s v="WA"/>
    <x v="5"/>
    <n v="2013"/>
    <n v="2013"/>
    <n v="16873056"/>
    <n v="2"/>
    <x v="0"/>
    <s v="I"/>
    <n v="42"/>
    <n v="21"/>
    <n v="0"/>
    <n v="20"/>
  </r>
  <r>
    <x v="0"/>
    <x v="1"/>
    <s v="WA"/>
    <x v="5"/>
    <n v="2013"/>
    <n v="2013"/>
    <n v="500131416"/>
    <n v="2"/>
    <x v="1"/>
    <s v="I"/>
    <n v="39"/>
    <n v="19.5"/>
    <n v="0"/>
    <n v="32"/>
  </r>
  <r>
    <x v="0"/>
    <x v="1"/>
    <s v="WA"/>
    <x v="5"/>
    <n v="2013"/>
    <n v="2013"/>
    <n v="16657285"/>
    <n v="3"/>
    <x v="1"/>
    <s v="I"/>
    <n v="70"/>
    <n v="23.333333333333332"/>
    <n v="0"/>
    <n v="11"/>
  </r>
  <r>
    <x v="0"/>
    <x v="0"/>
    <s v="WA"/>
    <x v="5"/>
    <n v="2013"/>
    <n v="2013"/>
    <n v="500211085"/>
    <n v="2"/>
    <x v="0"/>
    <s v="I"/>
    <n v="48"/>
    <n v="24"/>
    <n v="0"/>
    <n v="119"/>
  </r>
  <r>
    <x v="0"/>
    <x v="1"/>
    <s v="WA"/>
    <x v="5"/>
    <n v="2013"/>
    <n v="2013"/>
    <n v="429321667"/>
    <n v="2"/>
    <x v="1"/>
    <s v="I"/>
    <n v="67"/>
    <n v="33.5"/>
    <n v="0"/>
    <n v="30"/>
  </r>
  <r>
    <x v="0"/>
    <x v="1"/>
    <s v="WA"/>
    <x v="5"/>
    <n v="2013"/>
    <n v="2013"/>
    <n v="408585763"/>
    <n v="1"/>
    <x v="1"/>
    <s v="I"/>
    <n v="14"/>
    <n v="14"/>
    <n v="0"/>
    <n v="2"/>
  </r>
  <r>
    <x v="1"/>
    <x v="0"/>
    <s v="WA"/>
    <x v="5"/>
    <n v="2013"/>
    <n v="2013"/>
    <n v="500276075"/>
    <n v="1"/>
    <x v="0"/>
    <s v="I"/>
    <n v="5"/>
    <n v="5"/>
    <n v="0"/>
    <n v="119"/>
  </r>
  <r>
    <x v="0"/>
    <x v="1"/>
    <s v="WA"/>
    <x v="5"/>
    <n v="2013"/>
    <n v="2013"/>
    <n v="407376006"/>
    <n v="5"/>
    <x v="1"/>
    <s v="I"/>
    <n v="157"/>
    <n v="31.4"/>
    <n v="0"/>
    <n v="22"/>
  </r>
  <r>
    <x v="0"/>
    <x v="1"/>
    <s v="WA"/>
    <x v="5"/>
    <n v="2013"/>
    <n v="2013"/>
    <n v="500203556"/>
    <n v="2"/>
    <x v="1"/>
    <s v="I"/>
    <n v="32"/>
    <n v="16"/>
    <n v="0"/>
    <n v="4"/>
  </r>
  <r>
    <x v="0"/>
    <x v="0"/>
    <s v="WA"/>
    <x v="5"/>
    <n v="2013"/>
    <n v="2013"/>
    <n v="16121588"/>
    <n v="1"/>
    <x v="0"/>
    <s v="I"/>
    <n v="17"/>
    <n v="17"/>
    <n v="0"/>
    <n v="1"/>
  </r>
  <r>
    <x v="0"/>
    <x v="0"/>
    <s v="WA"/>
    <x v="5"/>
    <n v="2013"/>
    <n v="2013"/>
    <n v="500172560"/>
    <n v="2"/>
    <x v="0"/>
    <s v="I"/>
    <n v="42"/>
    <n v="21"/>
    <n v="0"/>
    <n v="50"/>
  </r>
  <r>
    <x v="0"/>
    <x v="1"/>
    <s v="WA"/>
    <x v="5"/>
    <n v="2013"/>
    <n v="2013"/>
    <n v="500002458"/>
    <n v="1"/>
    <x v="1"/>
    <s v="I"/>
    <n v="20"/>
    <n v="20"/>
    <n v="0"/>
    <n v="3"/>
  </r>
  <r>
    <x v="0"/>
    <x v="1"/>
    <s v="WA"/>
    <x v="5"/>
    <n v="2013"/>
    <n v="2013"/>
    <n v="417657660"/>
    <n v="3"/>
    <x v="1"/>
    <s v="I"/>
    <n v="78"/>
    <n v="26"/>
    <n v="0"/>
    <n v="12"/>
  </r>
  <r>
    <x v="0"/>
    <x v="0"/>
    <s v="WA"/>
    <x v="5"/>
    <n v="2013"/>
    <n v="2013"/>
    <n v="500017647"/>
    <n v="3"/>
    <x v="0"/>
    <s v="I"/>
    <n v="91"/>
    <n v="30.333333333333332"/>
    <n v="0"/>
    <n v="109"/>
  </r>
  <r>
    <x v="0"/>
    <x v="1"/>
    <s v="WA"/>
    <x v="5"/>
    <n v="2013"/>
    <n v="2013"/>
    <n v="500021290"/>
    <n v="3"/>
    <x v="1"/>
    <s v="I"/>
    <n v="91"/>
    <n v="30.333333333333332"/>
    <n v="0"/>
    <n v="22"/>
  </r>
  <r>
    <x v="0"/>
    <x v="0"/>
    <s v="WA"/>
    <x v="5"/>
    <n v="2013"/>
    <n v="2013"/>
    <n v="500112469"/>
    <n v="1"/>
    <x v="0"/>
    <s v="I"/>
    <n v="29"/>
    <n v="29"/>
    <n v="0"/>
    <n v="77"/>
  </r>
  <r>
    <x v="0"/>
    <x v="0"/>
    <s v="WA"/>
    <x v="5"/>
    <n v="2013"/>
    <n v="2013"/>
    <n v="500121209"/>
    <n v="3"/>
    <x v="0"/>
    <s v="I"/>
    <n v="70"/>
    <n v="23.333333333333332"/>
    <n v="0"/>
    <n v="954"/>
  </r>
  <r>
    <x v="0"/>
    <x v="0"/>
    <s v="WA"/>
    <x v="5"/>
    <n v="2013"/>
    <n v="2013"/>
    <n v="19388372"/>
    <n v="1"/>
    <x v="0"/>
    <s v="I"/>
    <n v="3"/>
    <n v="3"/>
    <n v="0"/>
    <n v="120"/>
  </r>
  <r>
    <x v="0"/>
    <x v="0"/>
    <s v="WA"/>
    <x v="5"/>
    <n v="2013"/>
    <n v="2013"/>
    <n v="19875046"/>
    <n v="1"/>
    <x v="0"/>
    <s v="I"/>
    <n v="30"/>
    <n v="30"/>
    <n v="0"/>
    <n v="46"/>
  </r>
  <r>
    <x v="0"/>
    <x v="1"/>
    <s v="WA"/>
    <x v="5"/>
    <n v="2013"/>
    <n v="2013"/>
    <n v="19239407"/>
    <n v="1"/>
    <x v="1"/>
    <s v="I"/>
    <n v="4"/>
    <n v="4"/>
    <n v="0"/>
    <n v="4"/>
  </r>
  <r>
    <x v="0"/>
    <x v="0"/>
    <s v="WA"/>
    <x v="5"/>
    <n v="2013"/>
    <n v="2013"/>
    <n v="18978547"/>
    <n v="2"/>
    <x v="0"/>
    <s v="I"/>
    <n v="62"/>
    <n v="31"/>
    <n v="0"/>
    <n v="520"/>
  </r>
  <r>
    <x v="0"/>
    <x v="0"/>
    <s v="WA"/>
    <x v="5"/>
    <n v="2013"/>
    <n v="2013"/>
    <n v="500260352"/>
    <n v="1"/>
    <x v="0"/>
    <s v="I"/>
    <n v="4"/>
    <n v="4"/>
    <n v="0"/>
    <n v="71"/>
  </r>
  <r>
    <x v="0"/>
    <x v="0"/>
    <s v="WA"/>
    <x v="5"/>
    <n v="2013"/>
    <n v="2013"/>
    <n v="19784410"/>
    <n v="1"/>
    <x v="0"/>
    <s v="I"/>
    <n v="12"/>
    <n v="12"/>
    <n v="0"/>
    <n v="12"/>
  </r>
  <r>
    <x v="0"/>
    <x v="0"/>
    <s v="WA"/>
    <x v="5"/>
    <n v="2013"/>
    <n v="2013"/>
    <n v="18101142"/>
    <n v="1"/>
    <x v="0"/>
    <s v="I"/>
    <n v="22"/>
    <n v="22"/>
    <n v="0"/>
    <n v="1"/>
  </r>
  <r>
    <x v="0"/>
    <x v="1"/>
    <s v="WA"/>
    <x v="5"/>
    <n v="2013"/>
    <n v="2013"/>
    <n v="18696569"/>
    <n v="2"/>
    <x v="1"/>
    <s v="I"/>
    <n v="50"/>
    <n v="25"/>
    <n v="0"/>
    <n v="7"/>
  </r>
  <r>
    <x v="0"/>
    <x v="0"/>
    <s v="WA"/>
    <x v="5"/>
    <n v="2013"/>
    <n v="2013"/>
    <n v="19866756"/>
    <n v="1"/>
    <x v="0"/>
    <s v="I"/>
    <n v="7"/>
    <n v="7"/>
    <n v="0"/>
    <n v="200"/>
  </r>
  <r>
    <x v="0"/>
    <x v="1"/>
    <s v="WA"/>
    <x v="5"/>
    <n v="2013"/>
    <n v="2013"/>
    <n v="500179145"/>
    <n v="1"/>
    <x v="1"/>
    <s v="I"/>
    <n v="3"/>
    <n v="3"/>
    <n v="0"/>
    <n v="1"/>
  </r>
  <r>
    <x v="0"/>
    <x v="0"/>
    <s v="WA"/>
    <x v="5"/>
    <n v="2013"/>
    <n v="2013"/>
    <n v="18323026"/>
    <n v="1"/>
    <x v="0"/>
    <s v="I"/>
    <n v="8"/>
    <n v="8"/>
    <n v="0"/>
    <n v="10"/>
  </r>
  <r>
    <x v="0"/>
    <x v="0"/>
    <s v="WA"/>
    <x v="5"/>
    <n v="2013"/>
    <n v="2013"/>
    <n v="17918771"/>
    <n v="1"/>
    <x v="0"/>
    <s v="I"/>
    <n v="2"/>
    <n v="2"/>
    <n v="0"/>
    <n v="1"/>
  </r>
  <r>
    <x v="0"/>
    <x v="0"/>
    <s v="WA"/>
    <x v="5"/>
    <n v="2013"/>
    <n v="2013"/>
    <n v="500206137"/>
    <n v="1"/>
    <x v="0"/>
    <s v="I"/>
    <n v="0"/>
    <n v="0"/>
    <n v="0"/>
    <n v="108"/>
  </r>
  <r>
    <x v="0"/>
    <x v="0"/>
    <s v="WA"/>
    <x v="5"/>
    <n v="2013"/>
    <n v="2013"/>
    <n v="18039358"/>
    <n v="2"/>
    <x v="0"/>
    <s v="I"/>
    <n v="52"/>
    <n v="26"/>
    <n v="0"/>
    <n v="291"/>
  </r>
  <r>
    <x v="0"/>
    <x v="0"/>
    <s v="WA"/>
    <x v="5"/>
    <n v="2013"/>
    <n v="2013"/>
    <n v="17972887"/>
    <n v="1"/>
    <x v="0"/>
    <s v="I"/>
    <n v="3"/>
    <n v="3"/>
    <n v="0"/>
    <n v="27"/>
  </r>
  <r>
    <x v="0"/>
    <x v="0"/>
    <s v="WA"/>
    <x v="5"/>
    <n v="2013"/>
    <n v="2013"/>
    <n v="500186117"/>
    <n v="1"/>
    <x v="0"/>
    <s v="I"/>
    <n v="0"/>
    <n v="0"/>
    <n v="0"/>
    <n v="38"/>
  </r>
  <r>
    <x v="0"/>
    <x v="0"/>
    <s v="WA"/>
    <x v="5"/>
    <n v="2013"/>
    <n v="2013"/>
    <n v="17415220"/>
    <n v="1"/>
    <x v="0"/>
    <s v="I"/>
    <n v="3"/>
    <n v="3"/>
    <n v="0"/>
    <n v="70"/>
  </r>
  <r>
    <x v="0"/>
    <x v="0"/>
    <s v="WA"/>
    <x v="5"/>
    <n v="2013"/>
    <n v="2013"/>
    <n v="17082673"/>
    <n v="1"/>
    <x v="0"/>
    <s v="I"/>
    <n v="11"/>
    <n v="11"/>
    <n v="0"/>
    <n v="510"/>
  </r>
  <r>
    <x v="0"/>
    <x v="0"/>
    <s v="WA"/>
    <x v="5"/>
    <n v="2013"/>
    <n v="2013"/>
    <n v="16517314"/>
    <n v="1"/>
    <x v="0"/>
    <s v="I"/>
    <n v="14"/>
    <n v="14"/>
    <n v="0"/>
    <n v="44"/>
  </r>
  <r>
    <x v="0"/>
    <x v="1"/>
    <s v="WA"/>
    <x v="5"/>
    <n v="2013"/>
    <n v="2013"/>
    <n v="500064489"/>
    <n v="1"/>
    <x v="1"/>
    <s v="I"/>
    <n v="0"/>
    <n v="0"/>
    <n v="0"/>
    <n v="1"/>
  </r>
  <r>
    <x v="0"/>
    <x v="0"/>
    <s v="WA"/>
    <x v="5"/>
    <n v="2013"/>
    <n v="2013"/>
    <n v="16308127"/>
    <n v="2"/>
    <x v="0"/>
    <s v="I"/>
    <n v="42"/>
    <n v="21"/>
    <n v="0"/>
    <n v="22"/>
  </r>
  <r>
    <x v="0"/>
    <x v="0"/>
    <s v="WA"/>
    <x v="5"/>
    <n v="2013"/>
    <n v="2013"/>
    <n v="16122509"/>
    <n v="7"/>
    <x v="0"/>
    <s v="I"/>
    <n v="207"/>
    <n v="29.571428571428569"/>
    <n v="0"/>
    <n v="292"/>
  </r>
  <r>
    <x v="0"/>
    <x v="0"/>
    <s v="WA"/>
    <x v="5"/>
    <n v="2013"/>
    <n v="2013"/>
    <n v="16757803"/>
    <n v="1"/>
    <x v="0"/>
    <s v="I"/>
    <n v="1"/>
    <n v="1"/>
    <n v="0"/>
    <n v="14"/>
  </r>
  <r>
    <x v="1"/>
    <x v="0"/>
    <s v="WA"/>
    <x v="5"/>
    <n v="2013"/>
    <n v="2013"/>
    <n v="16292259"/>
    <n v="1"/>
    <x v="0"/>
    <s v="I"/>
    <n v="10"/>
    <n v="10"/>
    <n v="0"/>
    <n v="1"/>
  </r>
  <r>
    <x v="0"/>
    <x v="0"/>
    <s v="WA"/>
    <x v="5"/>
    <n v="2013"/>
    <n v="2013"/>
    <n v="15705612"/>
    <n v="1"/>
    <x v="0"/>
    <s v="I"/>
    <n v="32"/>
    <n v="32"/>
    <n v="0"/>
    <n v="10"/>
  </r>
  <r>
    <x v="0"/>
    <x v="1"/>
    <s v="WA"/>
    <x v="5"/>
    <n v="2013"/>
    <n v="2013"/>
    <n v="500139449"/>
    <n v="1"/>
    <x v="1"/>
    <s v="I"/>
    <n v="18"/>
    <n v="18"/>
    <n v="0"/>
    <n v="3"/>
  </r>
  <r>
    <x v="0"/>
    <x v="0"/>
    <s v="WA"/>
    <x v="5"/>
    <n v="2013"/>
    <n v="2013"/>
    <n v="16605564"/>
    <n v="1"/>
    <x v="0"/>
    <s v="I"/>
    <n v="21"/>
    <n v="21"/>
    <n v="0"/>
    <n v="980"/>
  </r>
  <r>
    <x v="0"/>
    <x v="0"/>
    <s v="WA"/>
    <x v="5"/>
    <n v="2013"/>
    <n v="2013"/>
    <n v="444787340"/>
    <n v="1"/>
    <x v="0"/>
    <s v="I"/>
    <n v="0"/>
    <n v="0"/>
    <n v="0"/>
    <n v="730"/>
  </r>
  <r>
    <x v="0"/>
    <x v="0"/>
    <s v="WA"/>
    <x v="5"/>
    <n v="2013"/>
    <n v="2013"/>
    <n v="17082673"/>
    <n v="1"/>
    <x v="0"/>
    <s v="I"/>
    <n v="14"/>
    <n v="14"/>
    <n v="0"/>
    <n v="650"/>
  </r>
  <r>
    <x v="0"/>
    <x v="0"/>
    <s v="WA"/>
    <x v="5"/>
    <n v="2013"/>
    <n v="2013"/>
    <n v="500271997"/>
    <n v="1"/>
    <x v="0"/>
    <s v="I"/>
    <n v="31"/>
    <n v="31"/>
    <n v="0"/>
    <n v="21"/>
  </r>
  <r>
    <x v="0"/>
    <x v="1"/>
    <s v="WA"/>
    <x v="5"/>
    <n v="2013"/>
    <n v="2013"/>
    <n v="15279696"/>
    <n v="2"/>
    <x v="1"/>
    <s v="I"/>
    <n v="50"/>
    <n v="25"/>
    <n v="0"/>
    <n v="6"/>
  </r>
  <r>
    <x v="0"/>
    <x v="1"/>
    <s v="WA"/>
    <x v="5"/>
    <n v="2013"/>
    <n v="2013"/>
    <n v="445392217"/>
    <n v="3"/>
    <x v="1"/>
    <s v="I"/>
    <n v="92"/>
    <n v="30.666666666666668"/>
    <n v="0"/>
    <n v="23"/>
  </r>
  <r>
    <x v="0"/>
    <x v="1"/>
    <s v="WA"/>
    <x v="5"/>
    <n v="2013"/>
    <n v="2013"/>
    <n v="19553098"/>
    <n v="4"/>
    <x v="1"/>
    <s v="I"/>
    <n v="125"/>
    <n v="31.25"/>
    <n v="0"/>
    <n v="14"/>
  </r>
  <r>
    <x v="0"/>
    <x v="0"/>
    <s v="WA"/>
    <x v="5"/>
    <n v="2013"/>
    <n v="2013"/>
    <n v="14027772"/>
    <n v="1"/>
    <x v="0"/>
    <s v="I"/>
    <n v="15"/>
    <n v="15"/>
    <n v="0"/>
    <n v="10"/>
  </r>
  <r>
    <x v="0"/>
    <x v="0"/>
    <s v="WA"/>
    <x v="5"/>
    <n v="2013"/>
    <n v="2013"/>
    <n v="14382924"/>
    <n v="3"/>
    <x v="0"/>
    <s v="I"/>
    <n v="76"/>
    <n v="25.333333333333336"/>
    <n v="0"/>
    <n v="525"/>
  </r>
  <r>
    <x v="0"/>
    <x v="0"/>
    <s v="WA"/>
    <x v="5"/>
    <n v="2013"/>
    <n v="2013"/>
    <n v="500033767"/>
    <n v="2"/>
    <x v="0"/>
    <s v="I"/>
    <n v="35"/>
    <n v="17.5"/>
    <n v="0"/>
    <n v="104"/>
  </r>
  <r>
    <x v="0"/>
    <x v="1"/>
    <s v="WA"/>
    <x v="5"/>
    <n v="2013"/>
    <n v="2013"/>
    <n v="500038491"/>
    <n v="3"/>
    <x v="1"/>
    <s v="I"/>
    <n v="87"/>
    <n v="29"/>
    <n v="0"/>
    <n v="18"/>
  </r>
  <r>
    <x v="0"/>
    <x v="0"/>
    <s v="WA"/>
    <x v="5"/>
    <n v="2013"/>
    <n v="2013"/>
    <n v="13991344"/>
    <n v="1"/>
    <x v="0"/>
    <s v="I"/>
    <n v="14"/>
    <n v="14"/>
    <n v="0"/>
    <n v="14"/>
  </r>
  <r>
    <x v="0"/>
    <x v="1"/>
    <s v="WA"/>
    <x v="5"/>
    <n v="2013"/>
    <n v="2013"/>
    <n v="500044911"/>
    <n v="1"/>
    <x v="1"/>
    <s v="I"/>
    <n v="0"/>
    <n v="0"/>
    <n v="0"/>
    <n v="1"/>
  </r>
  <r>
    <x v="0"/>
    <x v="0"/>
    <s v="WA"/>
    <x v="5"/>
    <n v="2013"/>
    <n v="2013"/>
    <n v="19783838"/>
    <n v="2"/>
    <x v="0"/>
    <s v="I"/>
    <n v="62"/>
    <n v="31"/>
    <n v="0"/>
    <n v="316"/>
  </r>
  <r>
    <x v="0"/>
    <x v="0"/>
    <s v="WA"/>
    <x v="5"/>
    <n v="2013"/>
    <n v="2013"/>
    <n v="18580771"/>
    <n v="1"/>
    <x v="0"/>
    <s v="I"/>
    <n v="0"/>
    <n v="0"/>
    <n v="0"/>
    <n v="73"/>
  </r>
  <r>
    <x v="0"/>
    <x v="0"/>
    <s v="WA"/>
    <x v="5"/>
    <n v="2013"/>
    <n v="2013"/>
    <n v="19793864"/>
    <n v="1"/>
    <x v="0"/>
    <s v="I"/>
    <n v="3"/>
    <n v="3"/>
    <n v="0"/>
    <n v="16"/>
  </r>
  <r>
    <x v="0"/>
    <x v="1"/>
    <s v="WA"/>
    <x v="5"/>
    <n v="2013"/>
    <n v="2013"/>
    <n v="17773741"/>
    <n v="3"/>
    <x v="1"/>
    <s v="I"/>
    <n v="78"/>
    <n v="26"/>
    <n v="0"/>
    <n v="10"/>
  </r>
  <r>
    <x v="0"/>
    <x v="1"/>
    <s v="WA"/>
    <x v="5"/>
    <n v="2013"/>
    <n v="2013"/>
    <n v="500252016"/>
    <n v="1"/>
    <x v="1"/>
    <s v="I"/>
    <n v="30"/>
    <n v="30"/>
    <n v="0"/>
    <n v="17"/>
  </r>
  <r>
    <x v="0"/>
    <x v="0"/>
    <s v="WA"/>
    <x v="5"/>
    <n v="2013"/>
    <n v="2013"/>
    <n v="17837083"/>
    <n v="1"/>
    <x v="0"/>
    <s v="I"/>
    <n v="29"/>
    <n v="29"/>
    <n v="0"/>
    <n v="130"/>
  </r>
  <r>
    <x v="0"/>
    <x v="0"/>
    <s v="WA"/>
    <x v="5"/>
    <n v="2013"/>
    <n v="2013"/>
    <n v="18623918"/>
    <n v="5"/>
    <x v="0"/>
    <s v="I"/>
    <n v="152"/>
    <n v="30.4"/>
    <n v="0"/>
    <n v="175"/>
  </r>
  <r>
    <x v="0"/>
    <x v="0"/>
    <s v="WA"/>
    <x v="5"/>
    <n v="2013"/>
    <n v="2013"/>
    <n v="17412065"/>
    <n v="1"/>
    <x v="0"/>
    <s v="I"/>
    <n v="31"/>
    <n v="31"/>
    <n v="0"/>
    <n v="1"/>
  </r>
  <r>
    <x v="1"/>
    <x v="1"/>
    <s v="WA"/>
    <x v="5"/>
    <n v="2013"/>
    <n v="2013"/>
    <n v="16292257"/>
    <n v="1"/>
    <x v="1"/>
    <s v="I"/>
    <n v="29"/>
    <n v="29"/>
    <n v="0"/>
    <n v="18"/>
  </r>
  <r>
    <x v="0"/>
    <x v="1"/>
    <s v="WA"/>
    <x v="5"/>
    <n v="2013"/>
    <n v="2013"/>
    <n v="16882690"/>
    <n v="1"/>
    <x v="1"/>
    <s v="I"/>
    <n v="30"/>
    <n v="30"/>
    <n v="0"/>
    <n v="1"/>
  </r>
  <r>
    <x v="0"/>
    <x v="0"/>
    <s v="WA"/>
    <x v="5"/>
    <n v="2013"/>
    <n v="2013"/>
    <n v="500292655"/>
    <n v="3"/>
    <x v="2"/>
    <s v="I"/>
    <n v="82"/>
    <n v="27.333333333333336"/>
    <n v="0"/>
    <n v="94872"/>
  </r>
  <r>
    <x v="0"/>
    <x v="1"/>
    <s v="WA"/>
    <x v="5"/>
    <n v="2013"/>
    <n v="2013"/>
    <n v="446343249"/>
    <n v="2"/>
    <x v="1"/>
    <s v="I"/>
    <n v="36"/>
    <n v="18"/>
    <n v="0"/>
    <n v="5"/>
  </r>
  <r>
    <x v="0"/>
    <x v="1"/>
    <s v="WA"/>
    <x v="5"/>
    <n v="2013"/>
    <n v="2013"/>
    <n v="17150491"/>
    <n v="1"/>
    <x v="1"/>
    <s v="I"/>
    <n v="1"/>
    <n v="1"/>
    <n v="0"/>
    <n v="3"/>
  </r>
  <r>
    <x v="0"/>
    <x v="0"/>
    <s v="WA"/>
    <x v="5"/>
    <n v="2013"/>
    <n v="2013"/>
    <n v="15604718"/>
    <n v="2"/>
    <x v="1"/>
    <s v="I"/>
    <n v="46"/>
    <n v="23"/>
    <n v="0"/>
    <n v="150"/>
  </r>
  <r>
    <x v="0"/>
    <x v="0"/>
    <s v="WA"/>
    <x v="5"/>
    <n v="2013"/>
    <n v="2013"/>
    <n v="15178526"/>
    <n v="1"/>
    <x v="1"/>
    <s v="I"/>
    <n v="31"/>
    <n v="31"/>
    <n v="0"/>
    <n v="10"/>
  </r>
  <r>
    <x v="0"/>
    <x v="0"/>
    <s v="WA"/>
    <x v="5"/>
    <n v="2013"/>
    <n v="2013"/>
    <n v="500075361"/>
    <n v="1"/>
    <x v="1"/>
    <s v="I"/>
    <n v="19"/>
    <n v="19"/>
    <n v="0"/>
    <n v="1088"/>
  </r>
  <r>
    <x v="0"/>
    <x v="0"/>
    <s v="WA"/>
    <x v="5"/>
    <n v="2013"/>
    <n v="2013"/>
    <n v="18710944"/>
    <n v="1"/>
    <x v="1"/>
    <s v="I"/>
    <n v="0"/>
    <n v="0"/>
    <n v="0"/>
    <n v="34"/>
  </r>
  <r>
    <x v="1"/>
    <x v="0"/>
    <s v="WA"/>
    <x v="5"/>
    <n v="2013"/>
    <n v="2013"/>
    <n v="18696900"/>
    <n v="1"/>
    <x v="1"/>
    <s v="I"/>
    <n v="14"/>
    <n v="14"/>
    <n v="0"/>
    <n v="6"/>
  </r>
  <r>
    <x v="0"/>
    <x v="0"/>
    <s v="WA"/>
    <x v="5"/>
    <n v="2013"/>
    <n v="2013"/>
    <n v="17392658"/>
    <n v="1"/>
    <x v="1"/>
    <s v="I"/>
    <n v="17"/>
    <n v="17"/>
    <n v="0"/>
    <n v="350"/>
  </r>
  <r>
    <x v="0"/>
    <x v="0"/>
    <s v="WA"/>
    <x v="5"/>
    <n v="2013"/>
    <n v="2013"/>
    <n v="437875226"/>
    <n v="1"/>
    <x v="1"/>
    <s v="I"/>
    <n v="30"/>
    <n v="30"/>
    <n v="0"/>
    <n v="30"/>
  </r>
  <r>
    <x v="0"/>
    <x v="0"/>
    <s v="WA"/>
    <x v="5"/>
    <n v="2013"/>
    <n v="2013"/>
    <n v="19937541"/>
    <n v="1"/>
    <x v="1"/>
    <s v="I"/>
    <n v="15"/>
    <n v="15"/>
    <n v="0"/>
    <n v="58"/>
  </r>
  <r>
    <x v="0"/>
    <x v="1"/>
    <s v="WA"/>
    <x v="5"/>
    <n v="2013"/>
    <n v="2013"/>
    <n v="500146446"/>
    <n v="1"/>
    <x v="1"/>
    <s v="I"/>
    <n v="13"/>
    <n v="13"/>
    <n v="0"/>
    <n v="4"/>
  </r>
  <r>
    <x v="0"/>
    <x v="1"/>
    <s v="WA"/>
    <x v="5"/>
    <n v="2013"/>
    <n v="2013"/>
    <n v="500017681"/>
    <n v="3"/>
    <x v="1"/>
    <s v="I"/>
    <n v="92"/>
    <n v="30.666666666666668"/>
    <n v="0"/>
    <n v="10"/>
  </r>
  <r>
    <x v="0"/>
    <x v="0"/>
    <s v="WA"/>
    <x v="5"/>
    <n v="2013"/>
    <n v="2013"/>
    <n v="408758413"/>
    <n v="1"/>
    <x v="1"/>
    <s v="I"/>
    <n v="29"/>
    <n v="29"/>
    <n v="0"/>
    <n v="10"/>
  </r>
  <r>
    <x v="0"/>
    <x v="0"/>
    <s v="WA"/>
    <x v="5"/>
    <n v="2013"/>
    <n v="2013"/>
    <n v="15476951"/>
    <n v="1"/>
    <x v="1"/>
    <s v="I"/>
    <n v="15"/>
    <n v="15"/>
    <n v="0"/>
    <n v="40"/>
  </r>
  <r>
    <x v="0"/>
    <x v="0"/>
    <s v="WA"/>
    <x v="5"/>
    <n v="2013"/>
    <n v="2013"/>
    <n v="14416237"/>
    <n v="1"/>
    <x v="1"/>
    <s v="I"/>
    <n v="0"/>
    <n v="0"/>
    <n v="0"/>
    <n v="1"/>
  </r>
  <r>
    <x v="0"/>
    <x v="0"/>
    <s v="WA"/>
    <x v="5"/>
    <n v="2013"/>
    <n v="2013"/>
    <n v="16121662"/>
    <n v="1"/>
    <x v="1"/>
    <s v="I"/>
    <n v="14"/>
    <n v="14"/>
    <n v="0"/>
    <n v="27"/>
  </r>
  <r>
    <x v="0"/>
    <x v="1"/>
    <s v="WA"/>
    <x v="5"/>
    <n v="2013"/>
    <n v="2013"/>
    <n v="500077466"/>
    <n v="1"/>
    <x v="1"/>
    <s v="I"/>
    <n v="24"/>
    <n v="24"/>
    <n v="0"/>
    <n v="12"/>
  </r>
  <r>
    <x v="0"/>
    <x v="0"/>
    <s v="WA"/>
    <x v="5"/>
    <n v="2013"/>
    <n v="2013"/>
    <n v="16946238"/>
    <n v="1"/>
    <x v="1"/>
    <s v="I"/>
    <n v="0"/>
    <n v="0"/>
    <n v="0"/>
    <n v="2"/>
  </r>
  <r>
    <x v="0"/>
    <x v="0"/>
    <s v="WA"/>
    <x v="5"/>
    <n v="2013"/>
    <n v="2013"/>
    <n v="15888783"/>
    <n v="4"/>
    <x v="1"/>
    <s v="I"/>
    <n v="106"/>
    <n v="26.5"/>
    <n v="0"/>
    <n v="450"/>
  </r>
  <r>
    <x v="0"/>
    <x v="0"/>
    <s v="WA"/>
    <x v="5"/>
    <n v="2013"/>
    <n v="2013"/>
    <n v="16854207"/>
    <n v="2"/>
    <x v="1"/>
    <s v="I"/>
    <n v="62"/>
    <n v="31"/>
    <n v="0"/>
    <n v="68"/>
  </r>
  <r>
    <x v="0"/>
    <x v="0"/>
    <s v="WA"/>
    <x v="5"/>
    <n v="2013"/>
    <n v="2013"/>
    <n v="16894094"/>
    <n v="1"/>
    <x v="1"/>
    <s v="I"/>
    <n v="31"/>
    <n v="31"/>
    <n v="0"/>
    <n v="10"/>
  </r>
  <r>
    <x v="0"/>
    <x v="1"/>
    <s v="WA"/>
    <x v="5"/>
    <n v="2013"/>
    <n v="2013"/>
    <n v="500016497"/>
    <n v="1"/>
    <x v="1"/>
    <s v="I"/>
    <n v="29"/>
    <n v="29"/>
    <n v="0"/>
    <n v="5"/>
  </r>
  <r>
    <x v="0"/>
    <x v="0"/>
    <s v="WA"/>
    <x v="5"/>
    <n v="2013"/>
    <n v="2013"/>
    <n v="16299301"/>
    <n v="3"/>
    <x v="1"/>
    <s v="I"/>
    <n v="93"/>
    <n v="31"/>
    <n v="0"/>
    <n v="420"/>
  </r>
  <r>
    <x v="0"/>
    <x v="0"/>
    <s v="WA"/>
    <x v="5"/>
    <n v="2013"/>
    <n v="2013"/>
    <n v="16199112"/>
    <n v="4"/>
    <x v="1"/>
    <s v="I"/>
    <n v="121"/>
    <n v="30.25"/>
    <n v="0"/>
    <n v="79"/>
  </r>
  <r>
    <x v="0"/>
    <x v="0"/>
    <s v="WA"/>
    <x v="5"/>
    <n v="2013"/>
    <n v="2013"/>
    <n v="16341868"/>
    <n v="1"/>
    <x v="1"/>
    <s v="I"/>
    <n v="6"/>
    <n v="6"/>
    <n v="0"/>
    <n v="170"/>
  </r>
  <r>
    <x v="0"/>
    <x v="1"/>
    <s v="WA"/>
    <x v="5"/>
    <n v="2013"/>
    <n v="2013"/>
    <n v="500283169"/>
    <n v="1"/>
    <x v="1"/>
    <s v="I"/>
    <n v="0"/>
    <n v="0"/>
    <n v="0"/>
    <n v="1"/>
  </r>
  <r>
    <x v="0"/>
    <x v="0"/>
    <s v="WA"/>
    <x v="5"/>
    <n v="2013"/>
    <n v="2013"/>
    <n v="17619009"/>
    <n v="1"/>
    <x v="1"/>
    <s v="I"/>
    <n v="2"/>
    <n v="2"/>
    <n v="0"/>
    <n v="3"/>
  </r>
  <r>
    <x v="0"/>
    <x v="0"/>
    <s v="WA"/>
    <x v="5"/>
    <n v="2013"/>
    <n v="2013"/>
    <n v="14177044"/>
    <n v="2"/>
    <x v="1"/>
    <s v="I"/>
    <n v="64"/>
    <n v="32"/>
    <n v="0"/>
    <n v="100"/>
  </r>
  <r>
    <x v="0"/>
    <x v="0"/>
    <s v="WA"/>
    <x v="5"/>
    <n v="2013"/>
    <n v="2013"/>
    <n v="14899882"/>
    <n v="5"/>
    <x v="1"/>
    <s v="I"/>
    <n v="154"/>
    <n v="30.8"/>
    <n v="0"/>
    <n v="424"/>
  </r>
  <r>
    <x v="0"/>
    <x v="0"/>
    <s v="WA"/>
    <x v="5"/>
    <n v="2013"/>
    <n v="2013"/>
    <n v="14874494"/>
    <n v="1"/>
    <x v="1"/>
    <s v="I"/>
    <n v="17"/>
    <n v="17"/>
    <n v="0"/>
    <n v="172"/>
  </r>
  <r>
    <x v="1"/>
    <x v="1"/>
    <s v="WA"/>
    <x v="5"/>
    <n v="2013"/>
    <n v="2013"/>
    <n v="17304382"/>
    <n v="5"/>
    <x v="1"/>
    <s v="I"/>
    <n v="152"/>
    <n v="30.4"/>
    <n v="0"/>
    <n v="25"/>
  </r>
  <r>
    <x v="0"/>
    <x v="0"/>
    <s v="WA"/>
    <x v="5"/>
    <n v="2013"/>
    <n v="2013"/>
    <n v="500266041"/>
    <n v="3"/>
    <x v="1"/>
    <s v="I"/>
    <n v="73"/>
    <n v="24.333333333333332"/>
    <n v="0"/>
    <n v="212"/>
  </r>
  <r>
    <x v="0"/>
    <x v="1"/>
    <s v="WA"/>
    <x v="5"/>
    <n v="2013"/>
    <n v="2013"/>
    <n v="19659497"/>
    <n v="1"/>
    <x v="1"/>
    <s v="I"/>
    <n v="30"/>
    <n v="30"/>
    <n v="0"/>
    <n v="2"/>
  </r>
  <r>
    <x v="0"/>
    <x v="0"/>
    <s v="WA"/>
    <x v="5"/>
    <n v="2013"/>
    <n v="2013"/>
    <n v="19945664"/>
    <n v="1"/>
    <x v="1"/>
    <s v="I"/>
    <n v="7"/>
    <n v="7"/>
    <n v="0"/>
    <n v="10"/>
  </r>
  <r>
    <x v="0"/>
    <x v="0"/>
    <s v="WA"/>
    <x v="5"/>
    <n v="2013"/>
    <n v="2013"/>
    <n v="19552561"/>
    <n v="1"/>
    <x v="1"/>
    <s v="I"/>
    <n v="13"/>
    <n v="13"/>
    <n v="0"/>
    <n v="20"/>
  </r>
  <r>
    <x v="0"/>
    <x v="1"/>
    <s v="WA"/>
    <x v="5"/>
    <n v="2013"/>
    <n v="2013"/>
    <n v="500026633"/>
    <n v="1"/>
    <x v="1"/>
    <s v="I"/>
    <n v="8"/>
    <n v="8"/>
    <n v="0"/>
    <n v="2"/>
  </r>
  <r>
    <x v="0"/>
    <x v="0"/>
    <s v="WA"/>
    <x v="5"/>
    <n v="2013"/>
    <n v="2013"/>
    <n v="18601961"/>
    <n v="1"/>
    <x v="1"/>
    <s v="I"/>
    <n v="3"/>
    <n v="3"/>
    <n v="0"/>
    <n v="100"/>
  </r>
  <r>
    <x v="0"/>
    <x v="1"/>
    <s v="WA"/>
    <x v="5"/>
    <n v="2013"/>
    <n v="2013"/>
    <n v="18646467"/>
    <n v="2"/>
    <x v="1"/>
    <s v="I"/>
    <n v="71"/>
    <n v="35.5"/>
    <n v="0"/>
    <n v="7"/>
  </r>
  <r>
    <x v="0"/>
    <x v="0"/>
    <s v="WA"/>
    <x v="5"/>
    <n v="2013"/>
    <n v="2013"/>
    <n v="18287756"/>
    <n v="1"/>
    <x v="1"/>
    <s v="I"/>
    <n v="11"/>
    <n v="11"/>
    <n v="0"/>
    <n v="120"/>
  </r>
  <r>
    <x v="0"/>
    <x v="1"/>
    <s v="WA"/>
    <x v="5"/>
    <n v="2013"/>
    <n v="2013"/>
    <n v="17832937"/>
    <n v="1"/>
    <x v="1"/>
    <s v="I"/>
    <n v="28"/>
    <n v="28"/>
    <n v="0"/>
    <n v="1"/>
  </r>
  <r>
    <x v="0"/>
    <x v="1"/>
    <s v="WA"/>
    <x v="5"/>
    <n v="2013"/>
    <n v="2013"/>
    <n v="18614515"/>
    <n v="1"/>
    <x v="1"/>
    <s v="I"/>
    <n v="65"/>
    <n v="65"/>
    <n v="0"/>
    <n v="19"/>
  </r>
  <r>
    <x v="0"/>
    <x v="0"/>
    <s v="WA"/>
    <x v="5"/>
    <n v="2013"/>
    <n v="2013"/>
    <n v="18614517"/>
    <n v="1"/>
    <x v="1"/>
    <s v="I"/>
    <n v="65"/>
    <n v="65"/>
    <n v="0"/>
    <n v="41"/>
  </r>
  <r>
    <x v="0"/>
    <x v="1"/>
    <s v="WA"/>
    <x v="5"/>
    <n v="2013"/>
    <n v="2013"/>
    <n v="18721212"/>
    <n v="1"/>
    <x v="1"/>
    <s v="I"/>
    <n v="5"/>
    <n v="5"/>
    <n v="0"/>
    <n v="2"/>
  </r>
  <r>
    <x v="0"/>
    <x v="1"/>
    <s v="WA"/>
    <x v="5"/>
    <n v="2013"/>
    <n v="2013"/>
    <n v="500160346"/>
    <n v="1"/>
    <x v="1"/>
    <s v="I"/>
    <n v="19"/>
    <n v="19"/>
    <n v="0"/>
    <n v="5"/>
  </r>
  <r>
    <x v="0"/>
    <x v="0"/>
    <s v="WA"/>
    <x v="5"/>
    <n v="2013"/>
    <n v="2013"/>
    <n v="18132240"/>
    <n v="1"/>
    <x v="1"/>
    <s v="I"/>
    <n v="0"/>
    <n v="0"/>
    <n v="0"/>
    <n v="10"/>
  </r>
  <r>
    <x v="0"/>
    <x v="0"/>
    <s v="WA"/>
    <x v="5"/>
    <n v="2013"/>
    <n v="2013"/>
    <n v="17582588"/>
    <n v="4"/>
    <x v="1"/>
    <s v="I"/>
    <n v="98"/>
    <n v="24.5"/>
    <n v="0"/>
    <n v="687"/>
  </r>
  <r>
    <x v="0"/>
    <x v="0"/>
    <s v="WA"/>
    <x v="5"/>
    <n v="2013"/>
    <n v="2013"/>
    <n v="500216408"/>
    <n v="1"/>
    <x v="1"/>
    <s v="I"/>
    <n v="3"/>
    <n v="3"/>
    <n v="0"/>
    <n v="97"/>
  </r>
  <r>
    <x v="0"/>
    <x v="0"/>
    <s v="WA"/>
    <x v="5"/>
    <n v="2013"/>
    <n v="2013"/>
    <n v="441417620"/>
    <n v="1"/>
    <x v="1"/>
    <s v="I"/>
    <n v="0"/>
    <n v="0"/>
    <n v="0"/>
    <n v="70"/>
  </r>
  <r>
    <x v="0"/>
    <x v="0"/>
    <s v="WA"/>
    <x v="5"/>
    <n v="2013"/>
    <n v="2013"/>
    <n v="437616267"/>
    <n v="1"/>
    <x v="1"/>
    <s v="I"/>
    <n v="7"/>
    <n v="7"/>
    <n v="0"/>
    <n v="241"/>
  </r>
  <r>
    <x v="0"/>
    <x v="0"/>
    <s v="WA"/>
    <x v="5"/>
    <n v="2013"/>
    <n v="2013"/>
    <n v="18131071"/>
    <n v="1"/>
    <x v="1"/>
    <s v="I"/>
    <n v="0"/>
    <n v="0"/>
    <n v="0"/>
    <n v="50"/>
  </r>
  <r>
    <x v="0"/>
    <x v="0"/>
    <s v="WA"/>
    <x v="5"/>
    <n v="2013"/>
    <n v="2013"/>
    <n v="14950064"/>
    <n v="1"/>
    <x v="1"/>
    <s v="I"/>
    <n v="0"/>
    <n v="0"/>
    <n v="0"/>
    <n v="23"/>
  </r>
  <r>
    <x v="0"/>
    <x v="0"/>
    <s v="WA"/>
    <x v="5"/>
    <n v="2013"/>
    <n v="2013"/>
    <n v="17217685"/>
    <n v="1"/>
    <x v="1"/>
    <s v="I"/>
    <n v="29"/>
    <n v="29"/>
    <n v="0"/>
    <n v="100"/>
  </r>
  <r>
    <x v="0"/>
    <x v="1"/>
    <s v="WA"/>
    <x v="5"/>
    <n v="2013"/>
    <n v="2013"/>
    <n v="434505709"/>
    <n v="2"/>
    <x v="1"/>
    <s v="I"/>
    <n v="52"/>
    <n v="26"/>
    <n v="0"/>
    <n v="3"/>
  </r>
  <r>
    <x v="0"/>
    <x v="0"/>
    <s v="WA"/>
    <x v="5"/>
    <n v="2013"/>
    <n v="2013"/>
    <n v="500188020"/>
    <n v="1"/>
    <x v="1"/>
    <s v="I"/>
    <n v="11"/>
    <n v="11"/>
    <n v="0"/>
    <n v="20"/>
  </r>
  <r>
    <x v="0"/>
    <x v="0"/>
    <s v="WA"/>
    <x v="5"/>
    <n v="2013"/>
    <n v="2013"/>
    <n v="15608263"/>
    <n v="1"/>
    <x v="1"/>
    <s v="I"/>
    <n v="11"/>
    <n v="11"/>
    <n v="0"/>
    <n v="70"/>
  </r>
  <r>
    <x v="0"/>
    <x v="0"/>
    <s v="WA"/>
    <x v="5"/>
    <n v="2013"/>
    <n v="2013"/>
    <n v="15967587"/>
    <n v="2"/>
    <x v="1"/>
    <s v="I"/>
    <n v="47"/>
    <n v="23.5"/>
    <n v="0"/>
    <n v="226"/>
  </r>
  <r>
    <x v="0"/>
    <x v="1"/>
    <s v="WA"/>
    <x v="5"/>
    <n v="2013"/>
    <n v="2013"/>
    <n v="17442168"/>
    <n v="3"/>
    <x v="1"/>
    <s v="I"/>
    <n v="71"/>
    <n v="23.666666666666664"/>
    <n v="0"/>
    <n v="19"/>
  </r>
  <r>
    <x v="0"/>
    <x v="0"/>
    <s v="WA"/>
    <x v="5"/>
    <n v="2013"/>
    <n v="2013"/>
    <n v="19351703"/>
    <n v="2"/>
    <x v="1"/>
    <s v="I"/>
    <n v="48"/>
    <n v="24"/>
    <n v="0"/>
    <n v="128"/>
  </r>
  <r>
    <x v="0"/>
    <x v="0"/>
    <s v="WA"/>
    <x v="5"/>
    <n v="2013"/>
    <n v="2013"/>
    <n v="17490589"/>
    <n v="2"/>
    <x v="1"/>
    <s v="I"/>
    <n v="52"/>
    <n v="26"/>
    <n v="0"/>
    <n v="390"/>
  </r>
  <r>
    <x v="0"/>
    <x v="1"/>
    <s v="WA"/>
    <x v="5"/>
    <n v="2013"/>
    <n v="2013"/>
    <n v="339207289"/>
    <n v="1"/>
    <x v="1"/>
    <s v="I"/>
    <n v="21"/>
    <n v="21"/>
    <n v="0"/>
    <n v="2"/>
  </r>
  <r>
    <x v="0"/>
    <x v="0"/>
    <s v="WA"/>
    <x v="5"/>
    <n v="2013"/>
    <n v="2013"/>
    <n v="16303940"/>
    <n v="1"/>
    <x v="1"/>
    <s v="I"/>
    <n v="25"/>
    <n v="25"/>
    <n v="0"/>
    <n v="310"/>
  </r>
  <r>
    <x v="0"/>
    <x v="0"/>
    <s v="WA"/>
    <x v="5"/>
    <n v="2013"/>
    <n v="2013"/>
    <n v="17761841"/>
    <n v="1"/>
    <x v="1"/>
    <s v="I"/>
    <n v="0"/>
    <n v="0"/>
    <n v="0"/>
    <n v="10"/>
  </r>
  <r>
    <x v="0"/>
    <x v="0"/>
    <s v="WA"/>
    <x v="5"/>
    <n v="2013"/>
    <n v="2013"/>
    <n v="16772580"/>
    <n v="1"/>
    <x v="1"/>
    <s v="I"/>
    <n v="13"/>
    <n v="13"/>
    <n v="0"/>
    <n v="454"/>
  </r>
  <r>
    <x v="0"/>
    <x v="1"/>
    <s v="WA"/>
    <x v="5"/>
    <n v="2013"/>
    <n v="2013"/>
    <n v="500263490"/>
    <n v="1"/>
    <x v="1"/>
    <s v="I"/>
    <n v="0"/>
    <n v="0"/>
    <n v="0"/>
    <n v="2"/>
  </r>
  <r>
    <x v="0"/>
    <x v="0"/>
    <s v="WA"/>
    <x v="5"/>
    <n v="2013"/>
    <n v="2013"/>
    <n v="19576299"/>
    <n v="2"/>
    <x v="1"/>
    <s v="I"/>
    <n v="60"/>
    <n v="30"/>
    <n v="0"/>
    <n v="550"/>
  </r>
  <r>
    <x v="0"/>
    <x v="0"/>
    <s v="WA"/>
    <x v="5"/>
    <n v="2013"/>
    <n v="2013"/>
    <n v="18283679"/>
    <n v="3"/>
    <x v="1"/>
    <s v="I"/>
    <n v="73"/>
    <n v="24.333333333333332"/>
    <n v="0"/>
    <n v="260"/>
  </r>
  <r>
    <x v="0"/>
    <x v="0"/>
    <s v="WA"/>
    <x v="5"/>
    <n v="2013"/>
    <n v="2013"/>
    <n v="19365488"/>
    <n v="3"/>
    <x v="1"/>
    <s v="I"/>
    <n v="78"/>
    <n v="26"/>
    <n v="0"/>
    <n v="630"/>
  </r>
  <r>
    <x v="0"/>
    <x v="0"/>
    <s v="WA"/>
    <x v="5"/>
    <n v="2013"/>
    <n v="2013"/>
    <n v="19866802"/>
    <n v="1"/>
    <x v="1"/>
    <s v="I"/>
    <n v="21"/>
    <n v="21"/>
    <n v="0"/>
    <n v="15"/>
  </r>
  <r>
    <x v="0"/>
    <x v="1"/>
    <s v="WA"/>
    <x v="5"/>
    <n v="2013"/>
    <n v="2013"/>
    <n v="500132364"/>
    <n v="2"/>
    <x v="1"/>
    <s v="I"/>
    <n v="59"/>
    <n v="29.5"/>
    <n v="0"/>
    <n v="23"/>
  </r>
  <r>
    <x v="0"/>
    <x v="0"/>
    <s v="WA"/>
    <x v="5"/>
    <n v="2013"/>
    <n v="2013"/>
    <n v="19311992"/>
    <n v="2"/>
    <x v="1"/>
    <s v="I"/>
    <n v="63"/>
    <n v="31.5"/>
    <n v="0"/>
    <n v="120"/>
  </r>
  <r>
    <x v="0"/>
    <x v="0"/>
    <s v="WA"/>
    <x v="5"/>
    <n v="2013"/>
    <n v="2013"/>
    <n v="16484111"/>
    <n v="2"/>
    <x v="1"/>
    <s v="I"/>
    <n v="37"/>
    <n v="18.5"/>
    <n v="0"/>
    <n v="646"/>
  </r>
  <r>
    <x v="0"/>
    <x v="0"/>
    <s v="WA"/>
    <x v="5"/>
    <n v="2013"/>
    <n v="2013"/>
    <n v="15988570"/>
    <n v="1"/>
    <x v="1"/>
    <s v="I"/>
    <n v="31"/>
    <n v="31"/>
    <n v="0"/>
    <n v="3700"/>
  </r>
  <r>
    <x v="0"/>
    <x v="1"/>
    <s v="WA"/>
    <x v="5"/>
    <n v="2013"/>
    <n v="2013"/>
    <n v="19281475"/>
    <n v="1"/>
    <x v="1"/>
    <s v="I"/>
    <n v="35"/>
    <n v="35"/>
    <n v="0"/>
    <n v="1"/>
  </r>
  <r>
    <x v="0"/>
    <x v="0"/>
    <s v="WA"/>
    <x v="5"/>
    <n v="2013"/>
    <n v="2013"/>
    <n v="18948617"/>
    <n v="3"/>
    <x v="1"/>
    <s v="I"/>
    <n v="95"/>
    <n v="31.666666666666668"/>
    <n v="0"/>
    <n v="470"/>
  </r>
  <r>
    <x v="0"/>
    <x v="1"/>
    <s v="WA"/>
    <x v="5"/>
    <n v="2013"/>
    <n v="2013"/>
    <n v="500163175"/>
    <n v="1"/>
    <x v="1"/>
    <s v="I"/>
    <n v="32"/>
    <n v="32"/>
    <n v="0"/>
    <n v="2"/>
  </r>
  <r>
    <x v="0"/>
    <x v="0"/>
    <s v="WA"/>
    <x v="5"/>
    <n v="2013"/>
    <n v="2013"/>
    <n v="387158419"/>
    <n v="1"/>
    <x v="1"/>
    <s v="I"/>
    <n v="16"/>
    <n v="16"/>
    <n v="0"/>
    <n v="334"/>
  </r>
  <r>
    <x v="1"/>
    <x v="1"/>
    <s v="WA"/>
    <x v="5"/>
    <n v="2013"/>
    <n v="2013"/>
    <n v="17824973"/>
    <n v="1"/>
    <x v="1"/>
    <s v="I"/>
    <n v="33"/>
    <n v="33"/>
    <n v="0"/>
    <n v="1"/>
  </r>
  <r>
    <x v="0"/>
    <x v="0"/>
    <s v="WA"/>
    <x v="5"/>
    <n v="2013"/>
    <n v="2013"/>
    <n v="500266355"/>
    <n v="1"/>
    <x v="1"/>
    <s v="I"/>
    <n v="10"/>
    <n v="10"/>
    <n v="0"/>
    <n v="1"/>
  </r>
  <r>
    <x v="0"/>
    <x v="1"/>
    <s v="WA"/>
    <x v="5"/>
    <n v="2013"/>
    <n v="2013"/>
    <n v="423964864"/>
    <n v="2"/>
    <x v="1"/>
    <s v="I"/>
    <n v="62"/>
    <n v="31"/>
    <n v="0"/>
    <n v="17"/>
  </r>
  <r>
    <x v="0"/>
    <x v="0"/>
    <s v="WA"/>
    <x v="5"/>
    <n v="2013"/>
    <n v="2013"/>
    <n v="19390381"/>
    <n v="1"/>
    <x v="1"/>
    <s v="I"/>
    <n v="24"/>
    <n v="24"/>
    <n v="0"/>
    <n v="571"/>
  </r>
  <r>
    <x v="0"/>
    <x v="0"/>
    <s v="WA"/>
    <x v="5"/>
    <n v="2013"/>
    <n v="2013"/>
    <n v="18344795"/>
    <n v="2"/>
    <x v="1"/>
    <s v="I"/>
    <n v="40"/>
    <n v="20"/>
    <n v="0"/>
    <n v="451"/>
  </r>
  <r>
    <x v="1"/>
    <x v="1"/>
    <s v="WA"/>
    <x v="5"/>
    <n v="2013"/>
    <n v="2013"/>
    <n v="438912035"/>
    <n v="1"/>
    <x v="1"/>
    <s v="I"/>
    <n v="28"/>
    <n v="28"/>
    <n v="0"/>
    <n v="1"/>
  </r>
  <r>
    <x v="0"/>
    <x v="0"/>
    <s v="WA"/>
    <x v="5"/>
    <n v="2013"/>
    <n v="2013"/>
    <n v="18491333"/>
    <n v="2"/>
    <x v="1"/>
    <s v="I"/>
    <n v="56"/>
    <n v="28"/>
    <n v="0"/>
    <n v="510"/>
  </r>
  <r>
    <x v="0"/>
    <x v="0"/>
    <s v="WA"/>
    <x v="5"/>
    <n v="2013"/>
    <n v="2013"/>
    <n v="18097097"/>
    <n v="1"/>
    <x v="1"/>
    <s v="I"/>
    <n v="6"/>
    <n v="6"/>
    <n v="0"/>
    <n v="240"/>
  </r>
  <r>
    <x v="0"/>
    <x v="0"/>
    <s v="WA"/>
    <x v="5"/>
    <n v="2013"/>
    <n v="2013"/>
    <n v="500246370"/>
    <n v="1"/>
    <x v="1"/>
    <s v="I"/>
    <n v="3"/>
    <n v="3"/>
    <n v="0"/>
    <n v="19"/>
  </r>
  <r>
    <x v="0"/>
    <x v="1"/>
    <s v="WA"/>
    <x v="5"/>
    <n v="2013"/>
    <n v="2013"/>
    <n v="19710481"/>
    <n v="1"/>
    <x v="1"/>
    <s v="I"/>
    <n v="23"/>
    <n v="23"/>
    <n v="0"/>
    <n v="5"/>
  </r>
  <r>
    <x v="0"/>
    <x v="1"/>
    <s v="WA"/>
    <x v="5"/>
    <n v="2013"/>
    <n v="2013"/>
    <n v="500173764"/>
    <n v="1"/>
    <x v="1"/>
    <s v="I"/>
    <n v="13"/>
    <n v="13"/>
    <n v="0"/>
    <n v="36"/>
  </r>
  <r>
    <x v="0"/>
    <x v="1"/>
    <s v="WA"/>
    <x v="5"/>
    <n v="2013"/>
    <n v="2013"/>
    <n v="500069660"/>
    <n v="1"/>
    <x v="1"/>
    <s v="I"/>
    <n v="22"/>
    <n v="22"/>
    <n v="0"/>
    <n v="11"/>
  </r>
  <r>
    <x v="0"/>
    <x v="1"/>
    <s v="WA"/>
    <x v="5"/>
    <n v="2013"/>
    <n v="2013"/>
    <n v="17035914"/>
    <n v="1"/>
    <x v="1"/>
    <s v="I"/>
    <n v="20"/>
    <n v="20"/>
    <n v="0"/>
    <n v="13"/>
  </r>
  <r>
    <x v="0"/>
    <x v="1"/>
    <s v="WA"/>
    <x v="5"/>
    <n v="2013"/>
    <n v="2013"/>
    <n v="500182037"/>
    <n v="1"/>
    <x v="1"/>
    <s v="I"/>
    <n v="31"/>
    <n v="31"/>
    <n v="0"/>
    <n v="2"/>
  </r>
  <r>
    <x v="0"/>
    <x v="0"/>
    <s v="WA"/>
    <x v="5"/>
    <n v="2013"/>
    <n v="2013"/>
    <n v="19610066"/>
    <n v="2"/>
    <x v="1"/>
    <s v="I"/>
    <n v="43"/>
    <n v="21.5"/>
    <n v="0"/>
    <n v="610"/>
  </r>
  <r>
    <x v="0"/>
    <x v="0"/>
    <s v="WA"/>
    <x v="5"/>
    <n v="2013"/>
    <n v="2013"/>
    <n v="16475050"/>
    <n v="1"/>
    <x v="1"/>
    <s v="I"/>
    <n v="13"/>
    <n v="13"/>
    <n v="0"/>
    <n v="490"/>
  </r>
  <r>
    <x v="0"/>
    <x v="1"/>
    <s v="WA"/>
    <x v="5"/>
    <n v="2013"/>
    <n v="2013"/>
    <n v="15671859"/>
    <n v="1"/>
    <x v="1"/>
    <s v="I"/>
    <n v="15"/>
    <n v="15"/>
    <n v="0"/>
    <n v="23"/>
  </r>
  <r>
    <x v="0"/>
    <x v="1"/>
    <s v="WA"/>
    <x v="5"/>
    <n v="2013"/>
    <n v="2013"/>
    <n v="500054503"/>
    <n v="1"/>
    <x v="1"/>
    <s v="I"/>
    <n v="29"/>
    <n v="29"/>
    <n v="0"/>
    <n v="102"/>
  </r>
  <r>
    <x v="0"/>
    <x v="1"/>
    <s v="WA"/>
    <x v="5"/>
    <n v="2013"/>
    <n v="2013"/>
    <n v="500016197"/>
    <n v="1"/>
    <x v="1"/>
    <s v="I"/>
    <n v="5"/>
    <n v="5"/>
    <n v="0"/>
    <n v="7"/>
  </r>
  <r>
    <x v="0"/>
    <x v="0"/>
    <s v="WA"/>
    <x v="5"/>
    <n v="2013"/>
    <n v="2013"/>
    <n v="14585448"/>
    <n v="1"/>
    <x v="1"/>
    <s v="I"/>
    <n v="8"/>
    <n v="8"/>
    <n v="0"/>
    <n v="10"/>
  </r>
  <r>
    <x v="0"/>
    <x v="1"/>
    <s v="WA"/>
    <x v="5"/>
    <n v="2013"/>
    <n v="2013"/>
    <n v="17222433"/>
    <n v="1"/>
    <x v="2"/>
    <s v="I"/>
    <n v="6"/>
    <n v="6"/>
    <n v="0"/>
    <n v="9660"/>
  </r>
  <r>
    <x v="0"/>
    <x v="0"/>
    <s v="WA"/>
    <x v="5"/>
    <n v="2013"/>
    <n v="2013"/>
    <n v="14374321"/>
    <n v="1"/>
    <x v="1"/>
    <s v="I"/>
    <n v="0"/>
    <n v="0"/>
    <n v="0"/>
    <n v="1999"/>
  </r>
  <r>
    <x v="0"/>
    <x v="0"/>
    <s v="WA"/>
    <x v="5"/>
    <n v="2013"/>
    <n v="2013"/>
    <n v="17339316"/>
    <n v="1"/>
    <x v="1"/>
    <s v="I"/>
    <n v="50"/>
    <n v="50"/>
    <n v="0"/>
    <n v="194"/>
  </r>
  <r>
    <x v="1"/>
    <x v="0"/>
    <s v="WA"/>
    <x v="5"/>
    <n v="2013"/>
    <n v="2013"/>
    <n v="17338290"/>
    <n v="1"/>
    <x v="1"/>
    <s v="I"/>
    <n v="12"/>
    <n v="12"/>
    <n v="0"/>
    <n v="245"/>
  </r>
  <r>
    <x v="0"/>
    <x v="0"/>
    <s v="WA"/>
    <x v="5"/>
    <n v="2013"/>
    <n v="2013"/>
    <n v="17457378"/>
    <n v="1"/>
    <x v="1"/>
    <s v="I"/>
    <n v="14"/>
    <n v="14"/>
    <n v="0"/>
    <n v="130"/>
  </r>
  <r>
    <x v="0"/>
    <x v="1"/>
    <s v="WA"/>
    <x v="5"/>
    <n v="2013"/>
    <n v="2013"/>
    <n v="500196841"/>
    <n v="1"/>
    <x v="1"/>
    <s v="I"/>
    <n v="14"/>
    <n v="14"/>
    <n v="0"/>
    <n v="26"/>
  </r>
  <r>
    <x v="0"/>
    <x v="0"/>
    <s v="WA"/>
    <x v="5"/>
    <n v="2013"/>
    <n v="2013"/>
    <n v="500068693"/>
    <n v="1"/>
    <x v="1"/>
    <s v="I"/>
    <n v="13"/>
    <n v="13"/>
    <n v="0"/>
    <n v="1"/>
  </r>
  <r>
    <x v="0"/>
    <x v="1"/>
    <s v="WA"/>
    <x v="5"/>
    <n v="2013"/>
    <n v="2013"/>
    <n v="500269945"/>
    <n v="1"/>
    <x v="1"/>
    <s v="I"/>
    <n v="31"/>
    <n v="31"/>
    <n v="0"/>
    <n v="1"/>
  </r>
  <r>
    <x v="1"/>
    <x v="0"/>
    <s v="WA"/>
    <x v="5"/>
    <n v="2013"/>
    <n v="2013"/>
    <n v="14565712"/>
    <n v="2"/>
    <x v="1"/>
    <s v="I"/>
    <n v="57"/>
    <n v="28.5"/>
    <n v="0"/>
    <n v="410"/>
  </r>
  <r>
    <x v="0"/>
    <x v="0"/>
    <s v="WA"/>
    <x v="5"/>
    <n v="2013"/>
    <n v="2013"/>
    <n v="14565753"/>
    <n v="2"/>
    <x v="1"/>
    <s v="I"/>
    <n v="59"/>
    <n v="29.5"/>
    <n v="0"/>
    <n v="130"/>
  </r>
  <r>
    <x v="0"/>
    <x v="0"/>
    <s v="WA"/>
    <x v="5"/>
    <n v="2013"/>
    <n v="2013"/>
    <n v="15944150"/>
    <n v="1"/>
    <x v="1"/>
    <s v="I"/>
    <n v="21"/>
    <n v="21"/>
    <n v="0"/>
    <n v="800"/>
  </r>
  <r>
    <x v="0"/>
    <x v="0"/>
    <s v="WA"/>
    <x v="5"/>
    <n v="2013"/>
    <n v="2013"/>
    <n v="500153308"/>
    <n v="1"/>
    <x v="1"/>
    <s v="I"/>
    <n v="10"/>
    <n v="10"/>
    <n v="0"/>
    <n v="6"/>
  </r>
  <r>
    <x v="0"/>
    <x v="1"/>
    <s v="WA"/>
    <x v="5"/>
    <n v="2013"/>
    <n v="2013"/>
    <n v="500130956"/>
    <n v="1"/>
    <x v="1"/>
    <s v="I"/>
    <n v="7"/>
    <n v="7"/>
    <n v="0"/>
    <n v="26"/>
  </r>
  <r>
    <x v="0"/>
    <x v="0"/>
    <s v="WA"/>
    <x v="5"/>
    <n v="2013"/>
    <n v="2013"/>
    <n v="500122359"/>
    <n v="1"/>
    <x v="1"/>
    <s v="I"/>
    <n v="5"/>
    <n v="5"/>
    <n v="0"/>
    <n v="169"/>
  </r>
  <r>
    <x v="0"/>
    <x v="0"/>
    <s v="WA"/>
    <x v="5"/>
    <n v="2013"/>
    <n v="2013"/>
    <n v="500135795"/>
    <n v="1"/>
    <x v="1"/>
    <s v="I"/>
    <n v="21"/>
    <n v="21"/>
    <n v="0"/>
    <n v="1090"/>
  </r>
  <r>
    <x v="1"/>
    <x v="0"/>
    <s v="WA"/>
    <x v="5"/>
    <n v="2013"/>
    <n v="2013"/>
    <n v="16483446"/>
    <n v="1"/>
    <x v="1"/>
    <s v="I"/>
    <n v="29"/>
    <n v="29"/>
    <n v="0"/>
    <n v="10"/>
  </r>
  <r>
    <x v="0"/>
    <x v="0"/>
    <s v="WA"/>
    <x v="5"/>
    <n v="2013"/>
    <n v="2013"/>
    <n v="19378587"/>
    <n v="1"/>
    <x v="1"/>
    <s v="I"/>
    <n v="0"/>
    <n v="0"/>
    <n v="0"/>
    <n v="200"/>
  </r>
  <r>
    <x v="0"/>
    <x v="0"/>
    <s v="WA"/>
    <x v="5"/>
    <n v="2013"/>
    <n v="2013"/>
    <n v="16328073"/>
    <n v="1"/>
    <x v="1"/>
    <s v="I"/>
    <n v="62"/>
    <n v="62"/>
    <n v="0"/>
    <n v="405"/>
  </r>
  <r>
    <x v="1"/>
    <x v="0"/>
    <s v="WA"/>
    <x v="5"/>
    <n v="2013"/>
    <n v="2013"/>
    <n v="19787091"/>
    <n v="1"/>
    <x v="1"/>
    <s v="I"/>
    <n v="8"/>
    <n v="8"/>
    <n v="0"/>
    <n v="19"/>
  </r>
  <r>
    <x v="0"/>
    <x v="0"/>
    <s v="WA"/>
    <x v="5"/>
    <n v="2013"/>
    <n v="2013"/>
    <n v="17369959"/>
    <n v="1"/>
    <x v="1"/>
    <s v="I"/>
    <n v="33"/>
    <n v="33"/>
    <n v="0"/>
    <n v="3680"/>
  </r>
  <r>
    <x v="0"/>
    <x v="0"/>
    <s v="WA"/>
    <x v="5"/>
    <n v="2013"/>
    <n v="2013"/>
    <n v="15461394"/>
    <n v="1"/>
    <x v="1"/>
    <s v="I"/>
    <n v="20"/>
    <n v="20"/>
    <n v="0"/>
    <n v="58"/>
  </r>
  <r>
    <x v="0"/>
    <x v="0"/>
    <s v="WA"/>
    <x v="5"/>
    <n v="2013"/>
    <n v="2013"/>
    <n v="15497780"/>
    <n v="1"/>
    <x v="1"/>
    <s v="I"/>
    <n v="18"/>
    <n v="18"/>
    <n v="0"/>
    <n v="120"/>
  </r>
  <r>
    <x v="0"/>
    <x v="0"/>
    <s v="WA"/>
    <x v="5"/>
    <n v="2013"/>
    <n v="2013"/>
    <n v="17954184"/>
    <n v="1"/>
    <x v="1"/>
    <s v="I"/>
    <n v="15"/>
    <n v="15"/>
    <n v="0"/>
    <n v="18"/>
  </r>
  <r>
    <x v="0"/>
    <x v="1"/>
    <s v="WA"/>
    <x v="5"/>
    <n v="2013"/>
    <n v="2013"/>
    <n v="500163081"/>
    <n v="1"/>
    <x v="1"/>
    <s v="I"/>
    <n v="30"/>
    <n v="30"/>
    <n v="0"/>
    <n v="48"/>
  </r>
  <r>
    <x v="0"/>
    <x v="0"/>
    <s v="WA"/>
    <x v="5"/>
    <n v="2013"/>
    <n v="2013"/>
    <n v="500151658"/>
    <n v="1"/>
    <x v="1"/>
    <s v="I"/>
    <n v="1"/>
    <n v="1"/>
    <n v="0"/>
    <n v="168"/>
  </r>
  <r>
    <x v="0"/>
    <x v="0"/>
    <s v="WA"/>
    <x v="5"/>
    <n v="2013"/>
    <n v="2013"/>
    <n v="500235810"/>
    <n v="1"/>
    <x v="2"/>
    <s v="I"/>
    <n v="1"/>
    <n v="1"/>
    <n v="0"/>
    <n v="99712"/>
  </r>
  <r>
    <x v="0"/>
    <x v="0"/>
    <s v="WA"/>
    <x v="5"/>
    <n v="2013"/>
    <n v="2013"/>
    <n v="17102023"/>
    <n v="1"/>
    <x v="1"/>
    <s v="I"/>
    <n v="26"/>
    <n v="26"/>
    <n v="0"/>
    <n v="70"/>
  </r>
  <r>
    <x v="0"/>
    <x v="1"/>
    <s v="WA"/>
    <x v="5"/>
    <n v="2013"/>
    <n v="2013"/>
    <n v="500102579"/>
    <n v="1"/>
    <x v="1"/>
    <s v="I"/>
    <n v="22"/>
    <n v="22"/>
    <n v="0"/>
    <n v="35"/>
  </r>
  <r>
    <x v="0"/>
    <x v="0"/>
    <s v="WA"/>
    <x v="5"/>
    <n v="2013"/>
    <n v="2013"/>
    <n v="17779329"/>
    <n v="1"/>
    <x v="1"/>
    <s v="I"/>
    <n v="26"/>
    <n v="26"/>
    <n v="0"/>
    <n v="9"/>
  </r>
  <r>
    <x v="0"/>
    <x v="0"/>
    <s v="WA"/>
    <x v="5"/>
    <n v="2013"/>
    <n v="2013"/>
    <n v="15816607"/>
    <n v="1"/>
    <x v="1"/>
    <s v="I"/>
    <n v="4"/>
    <n v="4"/>
    <n v="0"/>
    <n v="90"/>
  </r>
  <r>
    <x v="0"/>
    <x v="0"/>
    <s v="WA"/>
    <x v="5"/>
    <n v="2013"/>
    <n v="2013"/>
    <n v="16117666"/>
    <n v="1"/>
    <x v="1"/>
    <s v="I"/>
    <n v="23"/>
    <n v="23"/>
    <n v="0"/>
    <n v="649"/>
  </r>
  <r>
    <x v="0"/>
    <x v="0"/>
    <s v="WA"/>
    <x v="6"/>
    <n v="2014"/>
    <n v="2014"/>
    <n v="15356107"/>
    <n v="1"/>
    <x v="1"/>
    <s v="I"/>
    <n v="4"/>
    <n v="4"/>
    <n v="0"/>
    <n v="220"/>
  </r>
  <r>
    <x v="0"/>
    <x v="0"/>
    <s v="WA"/>
    <x v="6"/>
    <n v="2014"/>
    <n v="2014"/>
    <n v="18370586"/>
    <n v="1"/>
    <x v="1"/>
    <s v="I"/>
    <n v="27"/>
    <n v="27"/>
    <n v="0"/>
    <n v="300"/>
  </r>
  <r>
    <x v="0"/>
    <x v="0"/>
    <s v="WA"/>
    <x v="6"/>
    <n v="2014"/>
    <n v="2014"/>
    <n v="17199261"/>
    <n v="1"/>
    <x v="1"/>
    <s v="I"/>
    <n v="32"/>
    <n v="32"/>
    <n v="0"/>
    <n v="3"/>
  </r>
  <r>
    <x v="0"/>
    <x v="1"/>
    <s v="WA"/>
    <x v="6"/>
    <n v="2014"/>
    <n v="2014"/>
    <n v="500231308"/>
    <n v="1"/>
    <x v="1"/>
    <s v="I"/>
    <n v="31"/>
    <n v="31"/>
    <n v="0"/>
    <n v="62"/>
  </r>
  <r>
    <x v="0"/>
    <x v="1"/>
    <s v="WA"/>
    <x v="6"/>
    <n v="2014"/>
    <n v="2014"/>
    <n v="16329563"/>
    <n v="1"/>
    <x v="1"/>
    <s v="I"/>
    <n v="31"/>
    <n v="31"/>
    <n v="0"/>
    <n v="3"/>
  </r>
  <r>
    <x v="0"/>
    <x v="0"/>
    <s v="WA"/>
    <x v="6"/>
    <n v="2014"/>
    <n v="2014"/>
    <n v="15943047"/>
    <n v="1"/>
    <x v="1"/>
    <s v="I"/>
    <n v="31"/>
    <n v="31"/>
    <n v="0"/>
    <n v="30"/>
  </r>
  <r>
    <x v="0"/>
    <x v="1"/>
    <s v="WA"/>
    <x v="6"/>
    <n v="2014"/>
    <n v="2014"/>
    <n v="500138451"/>
    <n v="2"/>
    <x v="1"/>
    <s v="I"/>
    <n v="62"/>
    <n v="31"/>
    <n v="0"/>
    <n v="195"/>
  </r>
  <r>
    <x v="0"/>
    <x v="0"/>
    <s v="WA"/>
    <x v="6"/>
    <n v="2014"/>
    <n v="2014"/>
    <n v="15890752"/>
    <n v="1"/>
    <x v="1"/>
    <s v="I"/>
    <n v="32"/>
    <n v="32"/>
    <n v="0"/>
    <n v="672"/>
  </r>
  <r>
    <x v="0"/>
    <x v="1"/>
    <s v="WA"/>
    <x v="6"/>
    <n v="2014"/>
    <n v="2014"/>
    <n v="18516776"/>
    <n v="2"/>
    <x v="1"/>
    <s v="I"/>
    <n v="63"/>
    <n v="31.5"/>
    <n v="0"/>
    <n v="2"/>
  </r>
  <r>
    <x v="0"/>
    <x v="0"/>
    <s v="WA"/>
    <x v="6"/>
    <n v="2014"/>
    <n v="2014"/>
    <n v="19228383"/>
    <n v="1"/>
    <x v="1"/>
    <s v="I"/>
    <n v="22"/>
    <n v="22"/>
    <n v="0"/>
    <n v="150"/>
  </r>
  <r>
    <x v="0"/>
    <x v="1"/>
    <s v="WA"/>
    <x v="6"/>
    <n v="2014"/>
    <n v="2014"/>
    <n v="17217028"/>
    <n v="1"/>
    <x v="1"/>
    <s v="I"/>
    <n v="33"/>
    <n v="33"/>
    <n v="0"/>
    <n v="78"/>
  </r>
  <r>
    <x v="0"/>
    <x v="0"/>
    <s v="WA"/>
    <x v="6"/>
    <n v="2014"/>
    <n v="2014"/>
    <n v="17463629"/>
    <n v="3"/>
    <x v="1"/>
    <s v="I"/>
    <n v="91"/>
    <n v="30.333333333333332"/>
    <n v="0"/>
    <n v="220"/>
  </r>
  <r>
    <x v="0"/>
    <x v="0"/>
    <s v="WA"/>
    <x v="6"/>
    <n v="2014"/>
    <n v="2014"/>
    <n v="18283679"/>
    <n v="2"/>
    <x v="1"/>
    <s v="I"/>
    <n v="61"/>
    <n v="30.5"/>
    <n v="0"/>
    <n v="70"/>
  </r>
  <r>
    <x v="0"/>
    <x v="1"/>
    <s v="WA"/>
    <x v="6"/>
    <n v="2014"/>
    <n v="2014"/>
    <n v="16181368"/>
    <n v="2"/>
    <x v="1"/>
    <s v="I"/>
    <n v="49"/>
    <n v="24.5"/>
    <n v="0"/>
    <n v="111"/>
  </r>
  <r>
    <x v="0"/>
    <x v="0"/>
    <s v="WA"/>
    <x v="5"/>
    <n v="2013"/>
    <n v="2013"/>
    <n v="500208119"/>
    <n v="1"/>
    <x v="1"/>
    <s v="I"/>
    <n v="2"/>
    <n v="2"/>
    <n v="0"/>
    <n v="8"/>
  </r>
  <r>
    <x v="0"/>
    <x v="0"/>
    <s v="WA"/>
    <x v="6"/>
    <n v="2014"/>
    <n v="2014"/>
    <n v="17774954"/>
    <n v="1"/>
    <x v="1"/>
    <s v="I"/>
    <n v="31"/>
    <n v="31"/>
    <n v="0"/>
    <n v="10"/>
  </r>
  <r>
    <x v="0"/>
    <x v="1"/>
    <s v="WA"/>
    <x v="5"/>
    <n v="2014"/>
    <n v="2014"/>
    <n v="446350581"/>
    <n v="1"/>
    <x v="1"/>
    <s v="I"/>
    <n v="0"/>
    <n v="0"/>
    <n v="0"/>
    <n v="36"/>
  </r>
  <r>
    <x v="0"/>
    <x v="0"/>
    <s v="WA"/>
    <x v="6"/>
    <n v="2014"/>
    <n v="2014"/>
    <n v="18966207"/>
    <n v="2"/>
    <x v="1"/>
    <s v="I"/>
    <n v="62"/>
    <n v="31"/>
    <n v="0"/>
    <n v="1910"/>
  </r>
  <r>
    <x v="0"/>
    <x v="0"/>
    <s v="WA"/>
    <x v="6"/>
    <n v="2014"/>
    <n v="2014"/>
    <n v="500036794"/>
    <n v="10"/>
    <x v="1"/>
    <s v="I"/>
    <n v="303"/>
    <n v="30.3"/>
    <n v="0"/>
    <n v="116"/>
  </r>
  <r>
    <x v="0"/>
    <x v="0"/>
    <s v="WA"/>
    <x v="6"/>
    <n v="2014"/>
    <n v="2014"/>
    <n v="19322277"/>
    <n v="1"/>
    <x v="1"/>
    <s v="I"/>
    <n v="31"/>
    <n v="31"/>
    <n v="0"/>
    <n v="2"/>
  </r>
  <r>
    <x v="0"/>
    <x v="0"/>
    <s v="WA"/>
    <x v="5"/>
    <n v="2014"/>
    <n v="2014"/>
    <n v="14098043"/>
    <n v="1"/>
    <x v="1"/>
    <s v="I"/>
    <n v="24"/>
    <n v="24"/>
    <n v="0"/>
    <n v="1890"/>
  </r>
  <r>
    <x v="0"/>
    <x v="1"/>
    <s v="WA"/>
    <x v="5"/>
    <n v="2013"/>
    <n v="2013"/>
    <n v="500094392"/>
    <n v="1"/>
    <x v="1"/>
    <s v="I"/>
    <n v="55"/>
    <n v="55"/>
    <n v="0"/>
    <n v="117"/>
  </r>
  <r>
    <x v="0"/>
    <x v="0"/>
    <s v="WA"/>
    <x v="5"/>
    <n v="2014"/>
    <n v="2014"/>
    <n v="500152813"/>
    <n v="1"/>
    <x v="1"/>
    <s v="I"/>
    <n v="0"/>
    <n v="0"/>
    <n v="0"/>
    <n v="132"/>
  </r>
  <r>
    <x v="0"/>
    <x v="0"/>
    <s v="WA"/>
    <x v="6"/>
    <n v="2014"/>
    <n v="2014"/>
    <n v="18223089"/>
    <n v="1"/>
    <x v="1"/>
    <s v="I"/>
    <n v="30"/>
    <n v="30"/>
    <n v="0"/>
    <n v="31"/>
  </r>
  <r>
    <x v="0"/>
    <x v="1"/>
    <s v="WA"/>
    <x v="6"/>
    <n v="2014"/>
    <n v="2014"/>
    <n v="14643127"/>
    <n v="1"/>
    <x v="1"/>
    <s v="I"/>
    <n v="13"/>
    <n v="13"/>
    <n v="0"/>
    <n v="2"/>
  </r>
  <r>
    <x v="0"/>
    <x v="0"/>
    <s v="WA"/>
    <x v="6"/>
    <n v="2014"/>
    <n v="2014"/>
    <n v="18267623"/>
    <n v="2"/>
    <x v="1"/>
    <s v="I"/>
    <n v="56"/>
    <n v="28"/>
    <n v="0"/>
    <n v="28"/>
  </r>
  <r>
    <x v="0"/>
    <x v="1"/>
    <s v="WA"/>
    <x v="6"/>
    <n v="2014"/>
    <n v="2014"/>
    <n v="346550445"/>
    <n v="1"/>
    <x v="1"/>
    <s v="I"/>
    <n v="17"/>
    <n v="17"/>
    <n v="0"/>
    <n v="15"/>
  </r>
  <r>
    <x v="0"/>
    <x v="0"/>
    <s v="WA"/>
    <x v="6"/>
    <n v="2014"/>
    <n v="2014"/>
    <n v="366940861"/>
    <n v="1"/>
    <x v="1"/>
    <s v="I"/>
    <n v="0"/>
    <n v="0"/>
    <n v="0"/>
    <n v="100"/>
  </r>
  <r>
    <x v="0"/>
    <x v="0"/>
    <s v="WA"/>
    <x v="6"/>
    <n v="2014"/>
    <n v="2014"/>
    <n v="14763778"/>
    <n v="1"/>
    <x v="1"/>
    <s v="I"/>
    <n v="33"/>
    <n v="33"/>
    <n v="0"/>
    <n v="20"/>
  </r>
  <r>
    <x v="0"/>
    <x v="0"/>
    <s v="WA"/>
    <x v="6"/>
    <n v="2014"/>
    <n v="2014"/>
    <n v="15637001"/>
    <n v="2"/>
    <x v="1"/>
    <s v="I"/>
    <n v="34"/>
    <n v="17"/>
    <n v="0"/>
    <n v="40"/>
  </r>
  <r>
    <x v="0"/>
    <x v="1"/>
    <s v="WA"/>
    <x v="6"/>
    <n v="2014"/>
    <n v="2014"/>
    <n v="500204444"/>
    <n v="1"/>
    <x v="1"/>
    <s v="I"/>
    <n v="21"/>
    <n v="21"/>
    <n v="0"/>
    <n v="76"/>
  </r>
  <r>
    <x v="0"/>
    <x v="0"/>
    <s v="WA"/>
    <x v="6"/>
    <n v="2014"/>
    <n v="2014"/>
    <n v="19115179"/>
    <n v="2"/>
    <x v="1"/>
    <s v="I"/>
    <n v="35"/>
    <n v="17.5"/>
    <n v="0"/>
    <n v="120"/>
  </r>
  <r>
    <x v="0"/>
    <x v="0"/>
    <s v="WA"/>
    <x v="6"/>
    <n v="2014"/>
    <n v="2014"/>
    <n v="15110147"/>
    <n v="2"/>
    <x v="1"/>
    <s v="I"/>
    <n v="35"/>
    <n v="17.5"/>
    <n v="0"/>
    <n v="850"/>
  </r>
  <r>
    <x v="0"/>
    <x v="0"/>
    <s v="WA"/>
    <x v="6"/>
    <n v="2014"/>
    <n v="2014"/>
    <n v="15093874"/>
    <n v="2"/>
    <x v="1"/>
    <s v="I"/>
    <n v="38"/>
    <n v="19"/>
    <n v="0"/>
    <n v="51"/>
  </r>
  <r>
    <x v="0"/>
    <x v="0"/>
    <s v="WA"/>
    <x v="6"/>
    <n v="2014"/>
    <n v="2014"/>
    <n v="14902778"/>
    <n v="5"/>
    <x v="1"/>
    <s v="I"/>
    <n v="153"/>
    <n v="30.6"/>
    <n v="0"/>
    <n v="430"/>
  </r>
  <r>
    <x v="0"/>
    <x v="0"/>
    <s v="WA"/>
    <x v="6"/>
    <n v="2014"/>
    <n v="2014"/>
    <n v="15183948"/>
    <n v="2"/>
    <x v="1"/>
    <s v="I"/>
    <n v="37"/>
    <n v="18.5"/>
    <n v="0"/>
    <n v="530"/>
  </r>
  <r>
    <x v="0"/>
    <x v="1"/>
    <s v="WA"/>
    <x v="6"/>
    <n v="2014"/>
    <n v="2014"/>
    <n v="332467206"/>
    <n v="2"/>
    <x v="1"/>
    <s v="I"/>
    <n v="35"/>
    <n v="17.5"/>
    <n v="0"/>
    <n v="128"/>
  </r>
  <r>
    <x v="0"/>
    <x v="1"/>
    <s v="WA"/>
    <x v="6"/>
    <n v="2014"/>
    <n v="2014"/>
    <n v="500211263"/>
    <n v="2"/>
    <x v="1"/>
    <s v="I"/>
    <n v="34"/>
    <n v="17"/>
    <n v="0"/>
    <n v="80"/>
  </r>
  <r>
    <x v="0"/>
    <x v="1"/>
    <s v="WA"/>
    <x v="6"/>
    <n v="2014"/>
    <n v="2014"/>
    <n v="500157093"/>
    <n v="2"/>
    <x v="1"/>
    <s v="I"/>
    <n v="53"/>
    <n v="26.5"/>
    <n v="0"/>
    <n v="73"/>
  </r>
  <r>
    <x v="0"/>
    <x v="0"/>
    <s v="WA"/>
    <x v="6"/>
    <n v="2014"/>
    <n v="2014"/>
    <n v="15218550"/>
    <n v="1"/>
    <x v="1"/>
    <s v="I"/>
    <n v="14"/>
    <n v="14"/>
    <n v="0"/>
    <n v="130"/>
  </r>
  <r>
    <x v="0"/>
    <x v="0"/>
    <s v="WA"/>
    <x v="6"/>
    <n v="2014"/>
    <n v="2014"/>
    <n v="13988550"/>
    <n v="3"/>
    <x v="1"/>
    <s v="I"/>
    <n v="71"/>
    <n v="23.666666666666664"/>
    <n v="0"/>
    <n v="1530"/>
  </r>
  <r>
    <x v="0"/>
    <x v="1"/>
    <s v="WA"/>
    <x v="6"/>
    <n v="2014"/>
    <n v="2014"/>
    <n v="16309783"/>
    <n v="1"/>
    <x v="1"/>
    <s v="I"/>
    <n v="10"/>
    <n v="10"/>
    <n v="0"/>
    <n v="47"/>
  </r>
  <r>
    <x v="0"/>
    <x v="0"/>
    <s v="WA"/>
    <x v="6"/>
    <n v="2014"/>
    <n v="2014"/>
    <n v="17154456"/>
    <n v="2"/>
    <x v="1"/>
    <s v="I"/>
    <n v="63"/>
    <n v="31.5"/>
    <n v="0"/>
    <n v="440"/>
  </r>
  <r>
    <x v="0"/>
    <x v="1"/>
    <s v="WA"/>
    <x v="6"/>
    <n v="2014"/>
    <n v="2014"/>
    <n v="16156298"/>
    <n v="3"/>
    <x v="1"/>
    <s v="I"/>
    <n v="71"/>
    <n v="23.666666666666664"/>
    <n v="0"/>
    <n v="21"/>
  </r>
  <r>
    <x v="0"/>
    <x v="1"/>
    <s v="WA"/>
    <x v="6"/>
    <n v="2014"/>
    <n v="2014"/>
    <n v="500230768"/>
    <n v="2"/>
    <x v="1"/>
    <s v="I"/>
    <n v="57"/>
    <n v="28.5"/>
    <n v="0"/>
    <n v="39"/>
  </r>
  <r>
    <x v="0"/>
    <x v="0"/>
    <s v="WA"/>
    <x v="6"/>
    <n v="2014"/>
    <n v="2014"/>
    <n v="19974658"/>
    <n v="1"/>
    <x v="1"/>
    <s v="I"/>
    <n v="31"/>
    <n v="31"/>
    <n v="0"/>
    <n v="810"/>
  </r>
  <r>
    <x v="0"/>
    <x v="0"/>
    <s v="WA"/>
    <x v="6"/>
    <n v="2014"/>
    <n v="2014"/>
    <n v="17718083"/>
    <n v="3"/>
    <x v="1"/>
    <s v="I"/>
    <n v="71"/>
    <n v="23.666666666666664"/>
    <n v="0"/>
    <n v="10240"/>
  </r>
  <r>
    <x v="0"/>
    <x v="0"/>
    <s v="WA"/>
    <x v="6"/>
    <n v="2014"/>
    <n v="2014"/>
    <n v="19890855"/>
    <n v="1"/>
    <x v="1"/>
    <s v="I"/>
    <n v="7"/>
    <n v="7"/>
    <n v="0"/>
    <n v="230"/>
  </r>
  <r>
    <x v="0"/>
    <x v="0"/>
    <s v="WA"/>
    <x v="6"/>
    <n v="2014"/>
    <n v="2014"/>
    <n v="15622555"/>
    <n v="2"/>
    <x v="1"/>
    <s v="I"/>
    <n v="64"/>
    <n v="32"/>
    <n v="0"/>
    <n v="40"/>
  </r>
  <r>
    <x v="0"/>
    <x v="1"/>
    <s v="WA"/>
    <x v="6"/>
    <n v="2014"/>
    <n v="2014"/>
    <n v="403920011"/>
    <n v="1"/>
    <x v="1"/>
    <s v="I"/>
    <n v="31"/>
    <n v="31"/>
    <n v="0"/>
    <n v="86"/>
  </r>
  <r>
    <x v="0"/>
    <x v="0"/>
    <s v="WA"/>
    <x v="6"/>
    <n v="2014"/>
    <n v="2014"/>
    <n v="17844384"/>
    <n v="1"/>
    <x v="1"/>
    <s v="I"/>
    <n v="6"/>
    <n v="6"/>
    <n v="0"/>
    <n v="170"/>
  </r>
  <r>
    <x v="0"/>
    <x v="0"/>
    <s v="WA"/>
    <x v="6"/>
    <n v="2014"/>
    <n v="2014"/>
    <n v="18380820"/>
    <n v="1"/>
    <x v="1"/>
    <s v="I"/>
    <n v="32"/>
    <n v="32"/>
    <n v="0"/>
    <n v="10"/>
  </r>
  <r>
    <x v="0"/>
    <x v="1"/>
    <s v="WA"/>
    <x v="6"/>
    <n v="2014"/>
    <n v="2014"/>
    <n v="14109554"/>
    <n v="2"/>
    <x v="1"/>
    <s v="I"/>
    <n v="57"/>
    <n v="28.5"/>
    <n v="0"/>
    <n v="44"/>
  </r>
  <r>
    <x v="0"/>
    <x v="0"/>
    <s v="WA"/>
    <x v="6"/>
    <n v="2014"/>
    <n v="2014"/>
    <n v="19254387"/>
    <n v="1"/>
    <x v="1"/>
    <s v="I"/>
    <n v="4"/>
    <n v="4"/>
    <n v="0"/>
    <n v="30"/>
  </r>
  <r>
    <x v="0"/>
    <x v="0"/>
    <s v="WA"/>
    <x v="6"/>
    <n v="2014"/>
    <n v="2014"/>
    <n v="500066599"/>
    <n v="1"/>
    <x v="1"/>
    <s v="I"/>
    <n v="3"/>
    <n v="3"/>
    <n v="0"/>
    <n v="37"/>
  </r>
  <r>
    <x v="0"/>
    <x v="0"/>
    <s v="WA"/>
    <x v="6"/>
    <n v="2014"/>
    <n v="2014"/>
    <n v="500001299"/>
    <n v="1"/>
    <x v="1"/>
    <s v="I"/>
    <n v="4"/>
    <n v="4"/>
    <n v="0"/>
    <n v="151"/>
  </r>
  <r>
    <x v="0"/>
    <x v="0"/>
    <s v="WA"/>
    <x v="6"/>
    <n v="2014"/>
    <n v="2014"/>
    <n v="16152228"/>
    <n v="1"/>
    <x v="1"/>
    <s v="I"/>
    <n v="3"/>
    <n v="3"/>
    <n v="0"/>
    <n v="80"/>
  </r>
  <r>
    <x v="0"/>
    <x v="1"/>
    <s v="WA"/>
    <x v="6"/>
    <n v="2014"/>
    <n v="2014"/>
    <n v="500009754"/>
    <n v="1"/>
    <x v="1"/>
    <s v="I"/>
    <n v="11"/>
    <n v="11"/>
    <n v="0"/>
    <n v="30"/>
  </r>
  <r>
    <x v="0"/>
    <x v="0"/>
    <s v="WA"/>
    <x v="6"/>
    <n v="2014"/>
    <n v="2014"/>
    <n v="16300524"/>
    <n v="1"/>
    <x v="1"/>
    <s v="I"/>
    <n v="14"/>
    <n v="14"/>
    <n v="0"/>
    <n v="170"/>
  </r>
  <r>
    <x v="0"/>
    <x v="0"/>
    <s v="WA"/>
    <x v="6"/>
    <n v="2014"/>
    <n v="2014"/>
    <n v="17442512"/>
    <n v="1"/>
    <x v="1"/>
    <s v="I"/>
    <n v="12"/>
    <n v="12"/>
    <n v="0"/>
    <n v="270"/>
  </r>
  <r>
    <x v="0"/>
    <x v="0"/>
    <s v="WA"/>
    <x v="6"/>
    <n v="2014"/>
    <n v="2014"/>
    <n v="18040151"/>
    <n v="2"/>
    <x v="1"/>
    <s v="I"/>
    <n v="55"/>
    <n v="27.5"/>
    <n v="0"/>
    <n v="550"/>
  </r>
  <r>
    <x v="0"/>
    <x v="1"/>
    <s v="WA"/>
    <x v="6"/>
    <n v="2014"/>
    <n v="2014"/>
    <n v="15362721"/>
    <n v="1"/>
    <x v="1"/>
    <s v="I"/>
    <n v="15"/>
    <n v="15"/>
    <n v="0"/>
    <n v="84"/>
  </r>
  <r>
    <x v="0"/>
    <x v="1"/>
    <s v="WA"/>
    <x v="6"/>
    <n v="2014"/>
    <n v="2014"/>
    <n v="19020154"/>
    <n v="1"/>
    <x v="1"/>
    <s v="I"/>
    <n v="31"/>
    <n v="31"/>
    <n v="0"/>
    <n v="1"/>
  </r>
  <r>
    <x v="1"/>
    <x v="1"/>
    <s v="WA"/>
    <x v="6"/>
    <n v="2014"/>
    <n v="2014"/>
    <n v="18036979"/>
    <n v="4"/>
    <x v="1"/>
    <s v="I"/>
    <n v="119"/>
    <n v="29.75"/>
    <n v="0"/>
    <n v="6"/>
  </r>
  <r>
    <x v="0"/>
    <x v="0"/>
    <s v="WA"/>
    <x v="6"/>
    <n v="2014"/>
    <n v="2014"/>
    <n v="17384854"/>
    <n v="2"/>
    <x v="1"/>
    <s v="I"/>
    <n v="61"/>
    <n v="30.5"/>
    <n v="0"/>
    <n v="50"/>
  </r>
  <r>
    <x v="0"/>
    <x v="1"/>
    <s v="WA"/>
    <x v="6"/>
    <n v="2014"/>
    <n v="2014"/>
    <n v="500020864"/>
    <n v="1"/>
    <x v="1"/>
    <s v="I"/>
    <n v="22"/>
    <n v="22"/>
    <n v="0"/>
    <n v="2"/>
  </r>
  <r>
    <x v="0"/>
    <x v="1"/>
    <s v="WA"/>
    <x v="6"/>
    <n v="2014"/>
    <n v="2014"/>
    <n v="500148822"/>
    <n v="2"/>
    <x v="1"/>
    <s v="I"/>
    <n v="60"/>
    <n v="30"/>
    <n v="0"/>
    <n v="53"/>
  </r>
  <r>
    <x v="0"/>
    <x v="1"/>
    <s v="WA"/>
    <x v="6"/>
    <n v="2014"/>
    <n v="2014"/>
    <n v="18611240"/>
    <n v="1"/>
    <x v="1"/>
    <s v="I"/>
    <n v="24"/>
    <n v="24"/>
    <n v="0"/>
    <n v="33"/>
  </r>
  <r>
    <x v="1"/>
    <x v="0"/>
    <s v="WA"/>
    <x v="6"/>
    <n v="2014"/>
    <n v="2014"/>
    <n v="500062944"/>
    <n v="2"/>
    <x v="1"/>
    <s v="I"/>
    <n v="43"/>
    <n v="21.5"/>
    <n v="0"/>
    <n v="134"/>
  </r>
  <r>
    <x v="0"/>
    <x v="1"/>
    <s v="WA"/>
    <x v="6"/>
    <n v="2014"/>
    <n v="2014"/>
    <n v="500176794"/>
    <n v="1"/>
    <x v="1"/>
    <s v="I"/>
    <n v="1"/>
    <n v="1"/>
    <n v="0"/>
    <n v="14"/>
  </r>
  <r>
    <x v="0"/>
    <x v="1"/>
    <s v="WA"/>
    <x v="6"/>
    <n v="2014"/>
    <n v="2014"/>
    <n v="500127960"/>
    <n v="1"/>
    <x v="1"/>
    <s v="I"/>
    <n v="8"/>
    <n v="8"/>
    <n v="0"/>
    <n v="12"/>
  </r>
  <r>
    <x v="0"/>
    <x v="0"/>
    <s v="WA"/>
    <x v="6"/>
    <n v="2014"/>
    <n v="2014"/>
    <n v="19642805"/>
    <n v="2"/>
    <x v="1"/>
    <s v="I"/>
    <n v="59"/>
    <n v="29.5"/>
    <n v="0"/>
    <n v="670"/>
  </r>
  <r>
    <x v="1"/>
    <x v="0"/>
    <s v="WA"/>
    <x v="6"/>
    <n v="2014"/>
    <n v="2014"/>
    <n v="19866454"/>
    <n v="2"/>
    <x v="1"/>
    <s v="I"/>
    <n v="37"/>
    <n v="18.5"/>
    <n v="0"/>
    <n v="454"/>
  </r>
  <r>
    <x v="0"/>
    <x v="1"/>
    <s v="WA"/>
    <x v="6"/>
    <n v="2014"/>
    <n v="2014"/>
    <n v="16756479"/>
    <n v="1"/>
    <x v="1"/>
    <s v="I"/>
    <n v="6"/>
    <n v="6"/>
    <n v="0"/>
    <n v="1"/>
  </r>
  <r>
    <x v="0"/>
    <x v="0"/>
    <s v="WA"/>
    <x v="6"/>
    <n v="2014"/>
    <n v="2014"/>
    <n v="15604037"/>
    <n v="1"/>
    <x v="1"/>
    <s v="I"/>
    <n v="10"/>
    <n v="10"/>
    <n v="0"/>
    <n v="240"/>
  </r>
  <r>
    <x v="0"/>
    <x v="0"/>
    <s v="WA"/>
    <x v="6"/>
    <n v="2014"/>
    <n v="2014"/>
    <n v="17356545"/>
    <n v="1"/>
    <x v="1"/>
    <s v="I"/>
    <n v="6"/>
    <n v="6"/>
    <n v="0"/>
    <n v="120"/>
  </r>
  <r>
    <x v="0"/>
    <x v="0"/>
    <s v="WA"/>
    <x v="6"/>
    <n v="2014"/>
    <n v="2014"/>
    <n v="393120090"/>
    <n v="1"/>
    <x v="1"/>
    <s v="I"/>
    <n v="14"/>
    <n v="14"/>
    <n v="0"/>
    <n v="1"/>
  </r>
  <r>
    <x v="0"/>
    <x v="0"/>
    <s v="WA"/>
    <x v="6"/>
    <n v="2014"/>
    <n v="2014"/>
    <n v="441417620"/>
    <n v="1"/>
    <x v="1"/>
    <s v="I"/>
    <n v="4"/>
    <n v="4"/>
    <n v="0"/>
    <n v="100"/>
  </r>
  <r>
    <x v="0"/>
    <x v="1"/>
    <s v="WA"/>
    <x v="6"/>
    <n v="2014"/>
    <n v="2014"/>
    <n v="14946089"/>
    <n v="1"/>
    <x v="1"/>
    <s v="I"/>
    <n v="8"/>
    <n v="8"/>
    <n v="0"/>
    <n v="15"/>
  </r>
  <r>
    <x v="0"/>
    <x v="0"/>
    <s v="WA"/>
    <x v="6"/>
    <n v="2014"/>
    <n v="2014"/>
    <n v="18366779"/>
    <n v="1"/>
    <x v="1"/>
    <s v="I"/>
    <n v="1"/>
    <n v="1"/>
    <n v="0"/>
    <n v="2"/>
  </r>
  <r>
    <x v="0"/>
    <x v="0"/>
    <s v="WA"/>
    <x v="6"/>
    <n v="2014"/>
    <n v="2014"/>
    <n v="18493732"/>
    <n v="1"/>
    <x v="1"/>
    <s v="I"/>
    <n v="21"/>
    <n v="21"/>
    <n v="0"/>
    <n v="2"/>
  </r>
  <r>
    <x v="0"/>
    <x v="0"/>
    <s v="WA"/>
    <x v="6"/>
    <n v="2014"/>
    <n v="2014"/>
    <n v="500035633"/>
    <n v="1"/>
    <x v="1"/>
    <s v="I"/>
    <n v="29"/>
    <n v="29"/>
    <n v="0"/>
    <n v="17"/>
  </r>
  <r>
    <x v="0"/>
    <x v="1"/>
    <s v="WA"/>
    <x v="6"/>
    <n v="2014"/>
    <n v="2014"/>
    <n v="500005977"/>
    <n v="1"/>
    <x v="1"/>
    <s v="I"/>
    <n v="31"/>
    <n v="31"/>
    <n v="0"/>
    <n v="1"/>
  </r>
  <r>
    <x v="0"/>
    <x v="0"/>
    <s v="WA"/>
    <x v="6"/>
    <n v="2014"/>
    <n v="2014"/>
    <n v="500207290"/>
    <n v="1"/>
    <x v="1"/>
    <s v="I"/>
    <n v="17"/>
    <n v="17"/>
    <n v="0"/>
    <n v="102"/>
  </r>
  <r>
    <x v="0"/>
    <x v="0"/>
    <s v="WA"/>
    <x v="6"/>
    <n v="2014"/>
    <n v="2014"/>
    <n v="15754563"/>
    <n v="2"/>
    <x v="1"/>
    <s v="I"/>
    <n v="56"/>
    <n v="28"/>
    <n v="0"/>
    <n v="1097"/>
  </r>
  <r>
    <x v="0"/>
    <x v="0"/>
    <s v="WA"/>
    <x v="6"/>
    <n v="2014"/>
    <n v="2014"/>
    <n v="18654747"/>
    <n v="1"/>
    <x v="1"/>
    <s v="I"/>
    <n v="21"/>
    <n v="21"/>
    <n v="0"/>
    <n v="70"/>
  </r>
  <r>
    <x v="0"/>
    <x v="1"/>
    <s v="WA"/>
    <x v="6"/>
    <n v="2014"/>
    <n v="2014"/>
    <n v="500044378"/>
    <n v="1"/>
    <x v="1"/>
    <s v="I"/>
    <n v="33"/>
    <n v="33"/>
    <n v="0"/>
    <n v="15"/>
  </r>
  <r>
    <x v="0"/>
    <x v="0"/>
    <s v="WA"/>
    <x v="6"/>
    <n v="2014"/>
    <n v="2014"/>
    <n v="18087944"/>
    <n v="2"/>
    <x v="1"/>
    <s v="I"/>
    <n v="40"/>
    <n v="20"/>
    <n v="0"/>
    <n v="309"/>
  </r>
  <r>
    <x v="0"/>
    <x v="0"/>
    <s v="WA"/>
    <x v="6"/>
    <n v="2014"/>
    <n v="2014"/>
    <n v="17801114"/>
    <n v="1"/>
    <x v="1"/>
    <s v="I"/>
    <n v="3"/>
    <n v="3"/>
    <n v="0"/>
    <n v="106"/>
  </r>
  <r>
    <x v="0"/>
    <x v="1"/>
    <s v="WA"/>
    <x v="6"/>
    <n v="2014"/>
    <n v="2014"/>
    <n v="17773717"/>
    <n v="1"/>
    <x v="1"/>
    <s v="I"/>
    <n v="25"/>
    <n v="25"/>
    <n v="0"/>
    <n v="1"/>
  </r>
  <r>
    <x v="0"/>
    <x v="1"/>
    <s v="WA"/>
    <x v="6"/>
    <n v="2014"/>
    <n v="2014"/>
    <n v="16825216"/>
    <n v="2"/>
    <x v="1"/>
    <s v="I"/>
    <n v="45"/>
    <n v="22.5"/>
    <n v="0"/>
    <n v="26"/>
  </r>
  <r>
    <x v="1"/>
    <x v="0"/>
    <s v="WA"/>
    <x v="6"/>
    <n v="2014"/>
    <n v="2014"/>
    <n v="336873646"/>
    <n v="1"/>
    <x v="1"/>
    <s v="I"/>
    <n v="33"/>
    <n v="33"/>
    <n v="0"/>
    <n v="300"/>
  </r>
  <r>
    <x v="0"/>
    <x v="1"/>
    <s v="WA"/>
    <x v="6"/>
    <n v="2014"/>
    <n v="2014"/>
    <n v="16119027"/>
    <n v="3"/>
    <x v="1"/>
    <s v="I"/>
    <n v="72"/>
    <n v="24"/>
    <n v="0"/>
    <n v="13"/>
  </r>
  <r>
    <x v="0"/>
    <x v="0"/>
    <s v="WA"/>
    <x v="6"/>
    <n v="2014"/>
    <n v="2014"/>
    <n v="14578057"/>
    <n v="1"/>
    <x v="1"/>
    <s v="I"/>
    <n v="13"/>
    <n v="13"/>
    <n v="0"/>
    <n v="10"/>
  </r>
  <r>
    <x v="0"/>
    <x v="1"/>
    <s v="WA"/>
    <x v="6"/>
    <n v="2014"/>
    <n v="2014"/>
    <n v="15279768"/>
    <n v="1"/>
    <x v="1"/>
    <s v="I"/>
    <n v="9"/>
    <n v="9"/>
    <n v="0"/>
    <n v="2"/>
  </r>
  <r>
    <x v="0"/>
    <x v="0"/>
    <s v="WA"/>
    <x v="6"/>
    <n v="2014"/>
    <n v="2014"/>
    <n v="14424308"/>
    <n v="1"/>
    <x v="1"/>
    <s v="I"/>
    <n v="0"/>
    <n v="0"/>
    <n v="0"/>
    <n v="112"/>
  </r>
  <r>
    <x v="0"/>
    <x v="0"/>
    <s v="WA"/>
    <x v="6"/>
    <n v="2014"/>
    <n v="2014"/>
    <n v="14822307"/>
    <n v="5"/>
    <x v="1"/>
    <s v="I"/>
    <n v="128"/>
    <n v="25.6"/>
    <n v="0"/>
    <n v="460"/>
  </r>
  <r>
    <x v="0"/>
    <x v="1"/>
    <s v="WA"/>
    <x v="6"/>
    <n v="2014"/>
    <n v="2014"/>
    <n v="423273705"/>
    <n v="2"/>
    <x v="1"/>
    <s v="I"/>
    <n v="53"/>
    <n v="26.5"/>
    <n v="0"/>
    <n v="9"/>
  </r>
  <r>
    <x v="0"/>
    <x v="0"/>
    <s v="WA"/>
    <x v="6"/>
    <n v="2014"/>
    <n v="2014"/>
    <n v="15817257"/>
    <n v="3"/>
    <x v="1"/>
    <s v="I"/>
    <n v="72"/>
    <n v="24"/>
    <n v="0"/>
    <n v="416"/>
  </r>
  <r>
    <x v="0"/>
    <x v="0"/>
    <s v="WA"/>
    <x v="6"/>
    <n v="2014"/>
    <n v="2014"/>
    <n v="17973064"/>
    <n v="1"/>
    <x v="1"/>
    <s v="I"/>
    <n v="14"/>
    <n v="14"/>
    <n v="0"/>
    <n v="240"/>
  </r>
  <r>
    <x v="0"/>
    <x v="1"/>
    <s v="WA"/>
    <x v="6"/>
    <n v="2014"/>
    <n v="2014"/>
    <n v="16826932"/>
    <n v="2"/>
    <x v="1"/>
    <s v="I"/>
    <n v="63"/>
    <n v="31.5"/>
    <n v="0"/>
    <n v="2"/>
  </r>
  <r>
    <x v="0"/>
    <x v="0"/>
    <s v="WA"/>
    <x v="6"/>
    <n v="2014"/>
    <n v="2014"/>
    <n v="17064191"/>
    <n v="1"/>
    <x v="1"/>
    <s v="I"/>
    <n v="20"/>
    <n v="20"/>
    <n v="0"/>
    <n v="280"/>
  </r>
  <r>
    <x v="0"/>
    <x v="0"/>
    <s v="WA"/>
    <x v="6"/>
    <n v="2014"/>
    <n v="2014"/>
    <n v="17391835"/>
    <n v="1"/>
    <x v="1"/>
    <s v="I"/>
    <n v="19"/>
    <n v="19"/>
    <n v="0"/>
    <n v="250"/>
  </r>
  <r>
    <x v="0"/>
    <x v="1"/>
    <s v="WA"/>
    <x v="6"/>
    <n v="2014"/>
    <n v="2014"/>
    <n v="500014353"/>
    <n v="1"/>
    <x v="1"/>
    <s v="I"/>
    <n v="30"/>
    <n v="30"/>
    <n v="0"/>
    <n v="1"/>
  </r>
  <r>
    <x v="0"/>
    <x v="0"/>
    <s v="WA"/>
    <x v="6"/>
    <n v="2014"/>
    <n v="2014"/>
    <n v="500216293"/>
    <n v="1"/>
    <x v="1"/>
    <s v="I"/>
    <n v="3"/>
    <n v="3"/>
    <n v="0"/>
    <n v="32"/>
  </r>
  <r>
    <x v="0"/>
    <x v="0"/>
    <s v="WA"/>
    <x v="6"/>
    <n v="2014"/>
    <n v="2014"/>
    <n v="16882983"/>
    <n v="1"/>
    <x v="1"/>
    <s v="I"/>
    <n v="34"/>
    <n v="34"/>
    <n v="0"/>
    <n v="60"/>
  </r>
  <r>
    <x v="0"/>
    <x v="1"/>
    <s v="WA"/>
    <x v="6"/>
    <n v="2014"/>
    <n v="2014"/>
    <n v="500231308"/>
    <n v="1"/>
    <x v="1"/>
    <s v="I"/>
    <n v="13"/>
    <n v="13"/>
    <n v="0"/>
    <n v="2"/>
  </r>
  <r>
    <x v="0"/>
    <x v="0"/>
    <s v="WA"/>
    <x v="6"/>
    <n v="2014"/>
    <n v="2014"/>
    <n v="15651070"/>
    <n v="1"/>
    <x v="1"/>
    <s v="I"/>
    <n v="32"/>
    <n v="32"/>
    <n v="0"/>
    <n v="72"/>
  </r>
  <r>
    <x v="0"/>
    <x v="0"/>
    <s v="WA"/>
    <x v="6"/>
    <n v="2014"/>
    <n v="2014"/>
    <n v="19231541"/>
    <n v="1"/>
    <x v="1"/>
    <s v="I"/>
    <n v="4"/>
    <n v="4"/>
    <n v="0"/>
    <n v="40"/>
  </r>
  <r>
    <x v="0"/>
    <x v="0"/>
    <s v="WA"/>
    <x v="6"/>
    <n v="2014"/>
    <n v="2014"/>
    <n v="17152286"/>
    <n v="1"/>
    <x v="1"/>
    <s v="I"/>
    <n v="34"/>
    <n v="34"/>
    <n v="0"/>
    <n v="310"/>
  </r>
  <r>
    <x v="0"/>
    <x v="0"/>
    <s v="WA"/>
    <x v="6"/>
    <n v="2014"/>
    <n v="2014"/>
    <n v="19405538"/>
    <n v="1"/>
    <x v="1"/>
    <s v="I"/>
    <n v="2"/>
    <n v="2"/>
    <n v="0"/>
    <n v="20"/>
  </r>
  <r>
    <x v="0"/>
    <x v="1"/>
    <s v="WA"/>
    <x v="6"/>
    <n v="2014"/>
    <n v="2014"/>
    <n v="500073232"/>
    <n v="1"/>
    <x v="1"/>
    <s v="I"/>
    <n v="29"/>
    <n v="29"/>
    <n v="0"/>
    <n v="1"/>
  </r>
  <r>
    <x v="0"/>
    <x v="1"/>
    <s v="WA"/>
    <x v="6"/>
    <n v="2014"/>
    <n v="2014"/>
    <n v="15964096"/>
    <n v="2"/>
    <x v="1"/>
    <s v="I"/>
    <n v="58"/>
    <n v="29"/>
    <n v="0"/>
    <n v="2"/>
  </r>
  <r>
    <x v="0"/>
    <x v="1"/>
    <s v="WA"/>
    <x v="6"/>
    <n v="2014"/>
    <n v="2014"/>
    <n v="500009812"/>
    <n v="2"/>
    <x v="1"/>
    <s v="I"/>
    <n v="39"/>
    <n v="19.5"/>
    <n v="0"/>
    <n v="8"/>
  </r>
  <r>
    <x v="0"/>
    <x v="0"/>
    <s v="WA"/>
    <x v="6"/>
    <n v="2014"/>
    <n v="2014"/>
    <n v="15911580"/>
    <n v="6"/>
    <x v="1"/>
    <s v="I"/>
    <n v="176"/>
    <n v="29.333333333333336"/>
    <n v="0"/>
    <n v="216"/>
  </r>
  <r>
    <x v="0"/>
    <x v="0"/>
    <s v="WA"/>
    <x v="6"/>
    <n v="2014"/>
    <n v="2014"/>
    <n v="16614334"/>
    <n v="1"/>
    <x v="1"/>
    <s v="I"/>
    <n v="32"/>
    <n v="32"/>
    <n v="0"/>
    <n v="245"/>
  </r>
  <r>
    <x v="0"/>
    <x v="0"/>
    <s v="WA"/>
    <x v="6"/>
    <n v="2014"/>
    <n v="2014"/>
    <n v="500260361"/>
    <n v="1"/>
    <x v="1"/>
    <s v="I"/>
    <n v="0"/>
    <n v="0"/>
    <n v="0"/>
    <n v="20"/>
  </r>
  <r>
    <x v="0"/>
    <x v="1"/>
    <s v="WA"/>
    <x v="6"/>
    <n v="2014"/>
    <n v="2014"/>
    <n v="416016020"/>
    <n v="1"/>
    <x v="1"/>
    <s v="I"/>
    <n v="14"/>
    <n v="14"/>
    <n v="0"/>
    <n v="2"/>
  </r>
  <r>
    <x v="0"/>
    <x v="0"/>
    <s v="WA"/>
    <x v="6"/>
    <n v="2014"/>
    <n v="2014"/>
    <n v="17679310"/>
    <n v="3"/>
    <x v="1"/>
    <s v="I"/>
    <n v="67"/>
    <n v="22.333333333333332"/>
    <n v="0"/>
    <n v="96"/>
  </r>
  <r>
    <x v="0"/>
    <x v="0"/>
    <s v="WA"/>
    <x v="6"/>
    <n v="2014"/>
    <n v="2014"/>
    <n v="19598549"/>
    <n v="1"/>
    <x v="1"/>
    <s v="I"/>
    <n v="0"/>
    <n v="0"/>
    <n v="0"/>
    <n v="60"/>
  </r>
  <r>
    <x v="0"/>
    <x v="0"/>
    <s v="WA"/>
    <x v="6"/>
    <n v="2014"/>
    <n v="2014"/>
    <n v="19702282"/>
    <n v="1"/>
    <x v="1"/>
    <s v="I"/>
    <n v="28"/>
    <n v="28"/>
    <n v="0"/>
    <n v="111"/>
  </r>
  <r>
    <x v="0"/>
    <x v="0"/>
    <s v="WA"/>
    <x v="6"/>
    <n v="2014"/>
    <n v="2014"/>
    <n v="19613657"/>
    <n v="1"/>
    <x v="1"/>
    <s v="I"/>
    <n v="0"/>
    <n v="0"/>
    <n v="0"/>
    <n v="12"/>
  </r>
  <r>
    <x v="0"/>
    <x v="0"/>
    <s v="WA"/>
    <x v="6"/>
    <n v="2014"/>
    <n v="2014"/>
    <n v="16591800"/>
    <n v="1"/>
    <x v="1"/>
    <s v="I"/>
    <n v="29"/>
    <n v="29"/>
    <n v="0"/>
    <n v="10"/>
  </r>
  <r>
    <x v="0"/>
    <x v="1"/>
    <s v="WA"/>
    <x v="6"/>
    <n v="2014"/>
    <n v="2014"/>
    <n v="18947541"/>
    <n v="3"/>
    <x v="1"/>
    <s v="I"/>
    <n v="71"/>
    <n v="23.666666666666664"/>
    <n v="0"/>
    <n v="8"/>
  </r>
  <r>
    <x v="0"/>
    <x v="0"/>
    <s v="WA"/>
    <x v="6"/>
    <n v="2014"/>
    <n v="2014"/>
    <n v="500018617"/>
    <n v="1"/>
    <x v="1"/>
    <s v="I"/>
    <n v="8"/>
    <n v="8"/>
    <n v="0"/>
    <n v="4"/>
  </r>
  <r>
    <x v="0"/>
    <x v="0"/>
    <s v="WA"/>
    <x v="6"/>
    <n v="2014"/>
    <n v="2014"/>
    <n v="18056144"/>
    <n v="1"/>
    <x v="1"/>
    <s v="I"/>
    <n v="7"/>
    <n v="7"/>
    <n v="0"/>
    <n v="70"/>
  </r>
  <r>
    <x v="0"/>
    <x v="0"/>
    <s v="WA"/>
    <x v="6"/>
    <n v="2014"/>
    <n v="2014"/>
    <n v="15556584"/>
    <n v="1"/>
    <x v="1"/>
    <s v="I"/>
    <n v="4"/>
    <n v="4"/>
    <n v="0"/>
    <n v="83"/>
  </r>
  <r>
    <x v="0"/>
    <x v="1"/>
    <s v="WA"/>
    <x v="6"/>
    <n v="2014"/>
    <n v="2014"/>
    <n v="500124328"/>
    <n v="1"/>
    <x v="1"/>
    <s v="I"/>
    <n v="0"/>
    <n v="0"/>
    <n v="0"/>
    <n v="3"/>
  </r>
  <r>
    <x v="0"/>
    <x v="0"/>
    <s v="WA"/>
    <x v="6"/>
    <n v="2014"/>
    <n v="2014"/>
    <n v="18304909"/>
    <n v="1"/>
    <x v="1"/>
    <s v="I"/>
    <n v="29"/>
    <n v="29"/>
    <n v="0"/>
    <n v="200"/>
  </r>
  <r>
    <x v="0"/>
    <x v="1"/>
    <s v="WA"/>
    <x v="6"/>
    <n v="2014"/>
    <n v="2014"/>
    <n v="18351568"/>
    <n v="1"/>
    <x v="1"/>
    <s v="I"/>
    <n v="31"/>
    <n v="31"/>
    <n v="0"/>
    <n v="12"/>
  </r>
  <r>
    <x v="0"/>
    <x v="0"/>
    <s v="WA"/>
    <x v="6"/>
    <n v="2014"/>
    <n v="2014"/>
    <n v="18351570"/>
    <n v="1"/>
    <x v="1"/>
    <s v="I"/>
    <n v="31"/>
    <n v="31"/>
    <n v="0"/>
    <n v="70"/>
  </r>
  <r>
    <x v="0"/>
    <x v="0"/>
    <s v="WA"/>
    <x v="6"/>
    <n v="2014"/>
    <n v="2014"/>
    <n v="500095872"/>
    <n v="3"/>
    <x v="1"/>
    <s v="I"/>
    <n v="89"/>
    <n v="29.666666666666668"/>
    <n v="0"/>
    <n v="9"/>
  </r>
  <r>
    <x v="0"/>
    <x v="1"/>
    <s v="WA"/>
    <x v="6"/>
    <n v="2014"/>
    <n v="2014"/>
    <n v="500174311"/>
    <n v="1"/>
    <x v="1"/>
    <s v="I"/>
    <n v="11"/>
    <n v="11"/>
    <n v="0"/>
    <n v="1"/>
  </r>
  <r>
    <x v="0"/>
    <x v="1"/>
    <s v="WA"/>
    <x v="6"/>
    <n v="2014"/>
    <n v="2014"/>
    <n v="337392010"/>
    <n v="1"/>
    <x v="1"/>
    <s v="I"/>
    <n v="0"/>
    <n v="0"/>
    <n v="0"/>
    <n v="1"/>
  </r>
  <r>
    <x v="0"/>
    <x v="1"/>
    <s v="WA"/>
    <x v="6"/>
    <n v="2014"/>
    <n v="2014"/>
    <n v="500155524"/>
    <n v="6"/>
    <x v="1"/>
    <s v="I"/>
    <n v="163"/>
    <n v="27.166666666666668"/>
    <n v="0"/>
    <n v="26"/>
  </r>
  <r>
    <x v="0"/>
    <x v="0"/>
    <s v="WA"/>
    <x v="6"/>
    <n v="2014"/>
    <n v="2014"/>
    <n v="14177980"/>
    <n v="1"/>
    <x v="1"/>
    <s v="I"/>
    <n v="23"/>
    <n v="23"/>
    <n v="0"/>
    <n v="80"/>
  </r>
  <r>
    <x v="0"/>
    <x v="0"/>
    <s v="WA"/>
    <x v="6"/>
    <n v="2014"/>
    <n v="2014"/>
    <n v="500289940"/>
    <n v="1"/>
    <x v="1"/>
    <s v="I"/>
    <n v="7"/>
    <n v="7"/>
    <n v="0"/>
    <n v="107"/>
  </r>
  <r>
    <x v="0"/>
    <x v="1"/>
    <s v="WA"/>
    <x v="6"/>
    <n v="2014"/>
    <n v="2014"/>
    <n v="19397361"/>
    <n v="2"/>
    <x v="1"/>
    <s v="I"/>
    <n v="38"/>
    <n v="19"/>
    <n v="0"/>
    <n v="3"/>
  </r>
  <r>
    <x v="0"/>
    <x v="0"/>
    <s v="WA"/>
    <x v="6"/>
    <n v="2014"/>
    <n v="2014"/>
    <n v="19222821"/>
    <n v="2"/>
    <x v="1"/>
    <s v="I"/>
    <n v="57"/>
    <n v="28.5"/>
    <n v="0"/>
    <n v="120"/>
  </r>
  <r>
    <x v="0"/>
    <x v="0"/>
    <s v="WA"/>
    <x v="6"/>
    <n v="2014"/>
    <n v="2014"/>
    <n v="17184419"/>
    <n v="1"/>
    <x v="1"/>
    <s v="I"/>
    <n v="29"/>
    <n v="29"/>
    <n v="0"/>
    <n v="1"/>
  </r>
  <r>
    <x v="0"/>
    <x v="1"/>
    <s v="WA"/>
    <x v="6"/>
    <n v="2014"/>
    <n v="2014"/>
    <n v="15340282"/>
    <n v="1"/>
    <x v="1"/>
    <s v="I"/>
    <n v="22"/>
    <n v="22"/>
    <n v="0"/>
    <n v="6"/>
  </r>
  <r>
    <x v="0"/>
    <x v="0"/>
    <s v="WA"/>
    <x v="6"/>
    <n v="2014"/>
    <n v="2014"/>
    <n v="19372777"/>
    <n v="1"/>
    <x v="1"/>
    <s v="I"/>
    <n v="0"/>
    <n v="0"/>
    <n v="0"/>
    <n v="2"/>
  </r>
  <r>
    <x v="0"/>
    <x v="0"/>
    <s v="WA"/>
    <x v="6"/>
    <n v="2014"/>
    <n v="2014"/>
    <n v="500047480"/>
    <n v="3"/>
    <x v="1"/>
    <s v="I"/>
    <n v="80"/>
    <n v="26.666666666666668"/>
    <n v="0"/>
    <n v="488"/>
  </r>
  <r>
    <x v="0"/>
    <x v="0"/>
    <s v="WA"/>
    <x v="6"/>
    <n v="2014"/>
    <n v="2014"/>
    <n v="16752340"/>
    <n v="1"/>
    <x v="1"/>
    <s v="I"/>
    <n v="31"/>
    <n v="31"/>
    <n v="0"/>
    <n v="526"/>
  </r>
  <r>
    <x v="0"/>
    <x v="0"/>
    <s v="WA"/>
    <x v="6"/>
    <n v="2014"/>
    <n v="2014"/>
    <n v="500030693"/>
    <n v="1"/>
    <x v="1"/>
    <s v="I"/>
    <n v="3"/>
    <n v="3"/>
    <n v="0"/>
    <n v="46"/>
  </r>
  <r>
    <x v="0"/>
    <x v="1"/>
    <s v="WA"/>
    <x v="6"/>
    <n v="2014"/>
    <n v="2014"/>
    <n v="388368039"/>
    <n v="1"/>
    <x v="1"/>
    <s v="I"/>
    <n v="0"/>
    <n v="0"/>
    <n v="0"/>
    <n v="1"/>
  </r>
  <r>
    <x v="0"/>
    <x v="0"/>
    <s v="WA"/>
    <x v="6"/>
    <n v="2014"/>
    <n v="2014"/>
    <n v="17614023"/>
    <n v="1"/>
    <x v="1"/>
    <s v="I"/>
    <n v="2"/>
    <n v="2"/>
    <n v="0"/>
    <n v="7"/>
  </r>
  <r>
    <x v="0"/>
    <x v="1"/>
    <s v="WA"/>
    <x v="6"/>
    <n v="2014"/>
    <n v="2014"/>
    <n v="500219503"/>
    <n v="3"/>
    <x v="1"/>
    <s v="I"/>
    <n v="88"/>
    <n v="29.333333333333336"/>
    <n v="0"/>
    <n v="10"/>
  </r>
  <r>
    <x v="0"/>
    <x v="0"/>
    <s v="WA"/>
    <x v="6"/>
    <n v="2014"/>
    <n v="2014"/>
    <n v="500303181"/>
    <n v="4"/>
    <x v="1"/>
    <s v="I"/>
    <n v="116"/>
    <n v="29"/>
    <n v="0"/>
    <n v="201"/>
  </r>
  <r>
    <x v="0"/>
    <x v="0"/>
    <s v="WA"/>
    <x v="6"/>
    <n v="2014"/>
    <n v="2014"/>
    <n v="415843206"/>
    <n v="1"/>
    <x v="1"/>
    <s v="I"/>
    <n v="28"/>
    <n v="28"/>
    <n v="0"/>
    <n v="10"/>
  </r>
  <r>
    <x v="0"/>
    <x v="1"/>
    <s v="WA"/>
    <x v="6"/>
    <n v="2014"/>
    <n v="2014"/>
    <n v="419558407"/>
    <n v="1"/>
    <x v="1"/>
    <s v="I"/>
    <n v="28"/>
    <n v="28"/>
    <n v="0"/>
    <n v="1"/>
  </r>
  <r>
    <x v="0"/>
    <x v="0"/>
    <s v="WA"/>
    <x v="6"/>
    <n v="2014"/>
    <n v="2014"/>
    <n v="500047637"/>
    <n v="1"/>
    <x v="1"/>
    <s v="I"/>
    <n v="2"/>
    <n v="2"/>
    <n v="0"/>
    <n v="370"/>
  </r>
  <r>
    <x v="0"/>
    <x v="1"/>
    <s v="WA"/>
    <x v="6"/>
    <n v="2014"/>
    <n v="2014"/>
    <n v="19711886"/>
    <n v="1"/>
    <x v="1"/>
    <s v="I"/>
    <n v="28"/>
    <n v="28"/>
    <n v="0"/>
    <n v="1"/>
  </r>
  <r>
    <x v="0"/>
    <x v="1"/>
    <s v="WA"/>
    <x v="6"/>
    <n v="2014"/>
    <n v="2014"/>
    <n v="19582943"/>
    <n v="2"/>
    <x v="1"/>
    <s v="I"/>
    <n v="59"/>
    <n v="29.5"/>
    <n v="0"/>
    <n v="19"/>
  </r>
  <r>
    <x v="0"/>
    <x v="1"/>
    <s v="WA"/>
    <x v="6"/>
    <n v="2014"/>
    <n v="2014"/>
    <n v="19222843"/>
    <n v="1"/>
    <x v="1"/>
    <s v="I"/>
    <n v="0"/>
    <n v="0"/>
    <n v="0"/>
    <n v="1"/>
  </r>
  <r>
    <x v="0"/>
    <x v="0"/>
    <s v="WA"/>
    <x v="6"/>
    <n v="2014"/>
    <n v="2014"/>
    <n v="19573173"/>
    <n v="1"/>
    <x v="1"/>
    <s v="I"/>
    <n v="0"/>
    <n v="0"/>
    <n v="0"/>
    <n v="10"/>
  </r>
  <r>
    <x v="0"/>
    <x v="0"/>
    <s v="WA"/>
    <x v="6"/>
    <n v="2014"/>
    <n v="2014"/>
    <n v="446345377"/>
    <n v="1"/>
    <x v="1"/>
    <s v="I"/>
    <n v="3"/>
    <n v="3"/>
    <n v="0"/>
    <n v="19"/>
  </r>
  <r>
    <x v="0"/>
    <x v="1"/>
    <s v="WA"/>
    <x v="6"/>
    <n v="2014"/>
    <n v="2014"/>
    <n v="500080505"/>
    <n v="1"/>
    <x v="1"/>
    <s v="I"/>
    <n v="0"/>
    <n v="0"/>
    <n v="0"/>
    <n v="1"/>
  </r>
  <r>
    <x v="0"/>
    <x v="1"/>
    <s v="WA"/>
    <x v="6"/>
    <n v="2014"/>
    <n v="2014"/>
    <n v="500078575"/>
    <n v="1"/>
    <x v="1"/>
    <s v="I"/>
    <n v="31"/>
    <n v="31"/>
    <n v="0"/>
    <n v="2"/>
  </r>
  <r>
    <x v="0"/>
    <x v="1"/>
    <s v="WA"/>
    <x v="6"/>
    <n v="2014"/>
    <n v="2014"/>
    <n v="15182689"/>
    <n v="1"/>
    <x v="1"/>
    <s v="I"/>
    <n v="28"/>
    <n v="28"/>
    <n v="0"/>
    <n v="2"/>
  </r>
  <r>
    <x v="0"/>
    <x v="0"/>
    <s v="WA"/>
    <x v="6"/>
    <n v="2014"/>
    <n v="2014"/>
    <n v="14177980"/>
    <n v="1"/>
    <x v="1"/>
    <s v="I"/>
    <n v="22"/>
    <n v="22"/>
    <n v="0"/>
    <n v="140"/>
  </r>
  <r>
    <x v="0"/>
    <x v="0"/>
    <s v="WA"/>
    <x v="6"/>
    <n v="2014"/>
    <n v="2014"/>
    <n v="15603316"/>
    <n v="2"/>
    <x v="1"/>
    <s v="I"/>
    <n v="38"/>
    <n v="19"/>
    <n v="0"/>
    <n v="309"/>
  </r>
  <r>
    <x v="0"/>
    <x v="0"/>
    <s v="WA"/>
    <x v="6"/>
    <n v="2014"/>
    <n v="2014"/>
    <n v="15557304"/>
    <n v="6"/>
    <x v="1"/>
    <s v="I"/>
    <n v="182"/>
    <n v="30.333333333333332"/>
    <n v="0"/>
    <n v="130"/>
  </r>
  <r>
    <x v="0"/>
    <x v="0"/>
    <s v="WA"/>
    <x v="6"/>
    <n v="2014"/>
    <n v="2014"/>
    <n v="19681704"/>
    <n v="1"/>
    <x v="1"/>
    <s v="I"/>
    <n v="30"/>
    <n v="30"/>
    <n v="0"/>
    <n v="630"/>
  </r>
  <r>
    <x v="0"/>
    <x v="0"/>
    <s v="WA"/>
    <x v="6"/>
    <n v="2014"/>
    <n v="2014"/>
    <n v="17631007"/>
    <n v="1"/>
    <x v="1"/>
    <s v="I"/>
    <n v="3"/>
    <n v="3"/>
    <n v="0"/>
    <n v="18"/>
  </r>
  <r>
    <x v="0"/>
    <x v="0"/>
    <s v="WA"/>
    <x v="6"/>
    <n v="2014"/>
    <n v="2014"/>
    <n v="17199482"/>
    <n v="2"/>
    <x v="1"/>
    <s v="I"/>
    <n v="38"/>
    <n v="19"/>
    <n v="0"/>
    <n v="280"/>
  </r>
  <r>
    <x v="0"/>
    <x v="0"/>
    <s v="WA"/>
    <x v="6"/>
    <n v="2014"/>
    <n v="2014"/>
    <n v="14685586"/>
    <n v="1"/>
    <x v="1"/>
    <s v="I"/>
    <n v="7"/>
    <n v="7"/>
    <n v="0"/>
    <n v="170"/>
  </r>
  <r>
    <x v="0"/>
    <x v="1"/>
    <s v="WA"/>
    <x v="6"/>
    <n v="2014"/>
    <n v="2014"/>
    <n v="500253864"/>
    <n v="1"/>
    <x v="1"/>
    <s v="I"/>
    <n v="32"/>
    <n v="32"/>
    <n v="0"/>
    <n v="1"/>
  </r>
  <r>
    <x v="0"/>
    <x v="0"/>
    <s v="WA"/>
    <x v="6"/>
    <n v="2014"/>
    <n v="2014"/>
    <n v="500072530"/>
    <n v="1"/>
    <x v="1"/>
    <s v="I"/>
    <n v="6"/>
    <n v="6"/>
    <n v="0"/>
    <n v="189"/>
  </r>
  <r>
    <x v="0"/>
    <x v="0"/>
    <s v="WA"/>
    <x v="6"/>
    <n v="2014"/>
    <n v="2014"/>
    <n v="15646532"/>
    <n v="1"/>
    <x v="1"/>
    <s v="I"/>
    <n v="0"/>
    <n v="0"/>
    <n v="0"/>
    <n v="46"/>
  </r>
  <r>
    <x v="0"/>
    <x v="1"/>
    <s v="WA"/>
    <x v="6"/>
    <n v="2014"/>
    <n v="2014"/>
    <n v="16121687"/>
    <n v="1"/>
    <x v="1"/>
    <s v="I"/>
    <n v="22"/>
    <n v="22"/>
    <n v="0"/>
    <n v="5"/>
  </r>
  <r>
    <x v="0"/>
    <x v="0"/>
    <s v="WA"/>
    <x v="6"/>
    <n v="2014"/>
    <n v="2014"/>
    <n v="15344403"/>
    <n v="6"/>
    <x v="1"/>
    <s v="I"/>
    <n v="183"/>
    <n v="30.5"/>
    <n v="0"/>
    <n v="760"/>
  </r>
  <r>
    <x v="0"/>
    <x v="0"/>
    <s v="WA"/>
    <x v="6"/>
    <n v="2014"/>
    <n v="2014"/>
    <n v="15335793"/>
    <n v="2"/>
    <x v="1"/>
    <s v="I"/>
    <n v="38"/>
    <n v="19"/>
    <n v="0"/>
    <n v="130"/>
  </r>
  <r>
    <x v="0"/>
    <x v="1"/>
    <s v="WA"/>
    <x v="6"/>
    <n v="2014"/>
    <n v="2014"/>
    <n v="16879960"/>
    <n v="2"/>
    <x v="1"/>
    <s v="I"/>
    <n v="60"/>
    <n v="30"/>
    <n v="0"/>
    <n v="22"/>
  </r>
  <r>
    <x v="0"/>
    <x v="1"/>
    <s v="WA"/>
    <x v="6"/>
    <n v="2014"/>
    <n v="2014"/>
    <n v="17491614"/>
    <n v="1"/>
    <x v="1"/>
    <s v="I"/>
    <n v="30"/>
    <n v="30"/>
    <n v="0"/>
    <n v="2"/>
  </r>
  <r>
    <x v="0"/>
    <x v="0"/>
    <s v="WA"/>
    <x v="6"/>
    <n v="2014"/>
    <n v="2014"/>
    <n v="14852489"/>
    <n v="1"/>
    <x v="1"/>
    <s v="I"/>
    <n v="7"/>
    <n v="7"/>
    <n v="0"/>
    <n v="280"/>
  </r>
  <r>
    <x v="0"/>
    <x v="1"/>
    <s v="WA"/>
    <x v="6"/>
    <n v="2014"/>
    <n v="2014"/>
    <n v="16886575"/>
    <n v="1"/>
    <x v="1"/>
    <s v="I"/>
    <n v="14"/>
    <n v="14"/>
    <n v="0"/>
    <n v="3"/>
  </r>
  <r>
    <x v="0"/>
    <x v="0"/>
    <s v="WA"/>
    <x v="6"/>
    <n v="2014"/>
    <n v="2014"/>
    <n v="17014652"/>
    <n v="2"/>
    <x v="1"/>
    <s v="I"/>
    <n v="34"/>
    <n v="17"/>
    <n v="0"/>
    <n v="455"/>
  </r>
  <r>
    <x v="0"/>
    <x v="0"/>
    <s v="WA"/>
    <x v="6"/>
    <n v="2014"/>
    <n v="2014"/>
    <n v="18092910"/>
    <n v="1"/>
    <x v="1"/>
    <s v="I"/>
    <n v="9"/>
    <n v="9"/>
    <n v="0"/>
    <n v="90"/>
  </r>
  <r>
    <x v="0"/>
    <x v="0"/>
    <s v="WA"/>
    <x v="6"/>
    <n v="2014"/>
    <n v="2014"/>
    <n v="17452155"/>
    <n v="1"/>
    <x v="1"/>
    <s v="I"/>
    <n v="8"/>
    <n v="8"/>
    <n v="0"/>
    <n v="350"/>
  </r>
  <r>
    <x v="0"/>
    <x v="0"/>
    <s v="WA"/>
    <x v="6"/>
    <n v="2014"/>
    <n v="2014"/>
    <n v="500018706"/>
    <n v="1"/>
    <x v="1"/>
    <s v="I"/>
    <n v="0"/>
    <n v="0"/>
    <n v="0"/>
    <n v="96"/>
  </r>
  <r>
    <x v="0"/>
    <x v="1"/>
    <s v="WA"/>
    <x v="6"/>
    <n v="2014"/>
    <n v="2014"/>
    <n v="394934413"/>
    <n v="1"/>
    <x v="1"/>
    <s v="I"/>
    <n v="29"/>
    <n v="29"/>
    <n v="0"/>
    <n v="5"/>
  </r>
  <r>
    <x v="0"/>
    <x v="0"/>
    <s v="WA"/>
    <x v="6"/>
    <n v="2014"/>
    <n v="2014"/>
    <n v="18102414"/>
    <n v="1"/>
    <x v="1"/>
    <s v="I"/>
    <n v="0"/>
    <n v="0"/>
    <n v="0"/>
    <n v="10"/>
  </r>
  <r>
    <x v="0"/>
    <x v="0"/>
    <s v="WA"/>
    <x v="6"/>
    <n v="2014"/>
    <n v="2014"/>
    <n v="16565263"/>
    <n v="2"/>
    <x v="1"/>
    <s v="I"/>
    <n v="50"/>
    <n v="25"/>
    <n v="0"/>
    <n v="730"/>
  </r>
  <r>
    <x v="0"/>
    <x v="0"/>
    <s v="WA"/>
    <x v="6"/>
    <n v="2014"/>
    <n v="2014"/>
    <n v="14641481"/>
    <n v="1"/>
    <x v="1"/>
    <s v="I"/>
    <n v="18"/>
    <n v="18"/>
    <n v="0"/>
    <n v="60"/>
  </r>
  <r>
    <x v="0"/>
    <x v="1"/>
    <s v="WA"/>
    <x v="6"/>
    <n v="2014"/>
    <n v="2014"/>
    <n v="500111424"/>
    <n v="3"/>
    <x v="1"/>
    <s v="I"/>
    <n v="71"/>
    <n v="23.666666666666664"/>
    <n v="0"/>
    <n v="18"/>
  </r>
  <r>
    <x v="0"/>
    <x v="0"/>
    <s v="WA"/>
    <x v="6"/>
    <n v="2014"/>
    <n v="2014"/>
    <n v="14501718"/>
    <n v="1"/>
    <x v="1"/>
    <s v="I"/>
    <n v="1"/>
    <n v="1"/>
    <n v="0"/>
    <n v="49"/>
  </r>
  <r>
    <x v="0"/>
    <x v="0"/>
    <s v="WA"/>
    <x v="6"/>
    <n v="2014"/>
    <n v="2014"/>
    <n v="18406244"/>
    <n v="1"/>
    <x v="1"/>
    <s v="I"/>
    <n v="0"/>
    <n v="0"/>
    <n v="0"/>
    <n v="90"/>
  </r>
  <r>
    <x v="0"/>
    <x v="1"/>
    <s v="WA"/>
    <x v="6"/>
    <n v="2014"/>
    <n v="2014"/>
    <n v="15341822"/>
    <n v="1"/>
    <x v="1"/>
    <s v="I"/>
    <n v="32"/>
    <n v="32"/>
    <n v="0"/>
    <n v="1"/>
  </r>
  <r>
    <x v="0"/>
    <x v="0"/>
    <s v="WA"/>
    <x v="6"/>
    <n v="2014"/>
    <n v="2014"/>
    <n v="15028376"/>
    <n v="1"/>
    <x v="1"/>
    <s v="I"/>
    <n v="29"/>
    <n v="29"/>
    <n v="0"/>
    <n v="1"/>
  </r>
  <r>
    <x v="0"/>
    <x v="0"/>
    <s v="WA"/>
    <x v="6"/>
    <n v="2014"/>
    <n v="2014"/>
    <n v="16249835"/>
    <n v="1"/>
    <x v="1"/>
    <s v="I"/>
    <n v="18"/>
    <n v="18"/>
    <n v="0"/>
    <n v="420"/>
  </r>
  <r>
    <x v="0"/>
    <x v="0"/>
    <s v="WA"/>
    <x v="6"/>
    <n v="2014"/>
    <n v="2014"/>
    <n v="17840629"/>
    <n v="1"/>
    <x v="1"/>
    <s v="I"/>
    <n v="6"/>
    <n v="6"/>
    <n v="0"/>
    <n v="10"/>
  </r>
  <r>
    <x v="0"/>
    <x v="0"/>
    <s v="WA"/>
    <x v="6"/>
    <n v="2014"/>
    <n v="2014"/>
    <n v="17841007"/>
    <n v="1"/>
    <x v="1"/>
    <s v="I"/>
    <n v="0"/>
    <n v="0"/>
    <n v="0"/>
    <n v="60"/>
  </r>
  <r>
    <x v="0"/>
    <x v="0"/>
    <s v="WA"/>
    <x v="6"/>
    <n v="2014"/>
    <n v="2014"/>
    <n v="17841035"/>
    <n v="1"/>
    <x v="1"/>
    <s v="I"/>
    <n v="16"/>
    <n v="16"/>
    <n v="0"/>
    <n v="5"/>
  </r>
  <r>
    <x v="0"/>
    <x v="0"/>
    <s v="WA"/>
    <x v="6"/>
    <n v="2014"/>
    <n v="2014"/>
    <n v="500222231"/>
    <n v="1"/>
    <x v="1"/>
    <s v="I"/>
    <n v="35"/>
    <n v="35"/>
    <n v="0"/>
    <n v="619"/>
  </r>
  <r>
    <x v="0"/>
    <x v="0"/>
    <s v="WA"/>
    <x v="6"/>
    <n v="2014"/>
    <n v="2014"/>
    <n v="17170205"/>
    <n v="1"/>
    <x v="1"/>
    <s v="I"/>
    <n v="8"/>
    <n v="8"/>
    <n v="0"/>
    <n v="97"/>
  </r>
  <r>
    <x v="0"/>
    <x v="0"/>
    <s v="WA"/>
    <x v="6"/>
    <n v="2014"/>
    <n v="2014"/>
    <n v="500264411"/>
    <n v="1"/>
    <x v="1"/>
    <s v="I"/>
    <n v="14"/>
    <n v="14"/>
    <n v="0"/>
    <n v="1823"/>
  </r>
  <r>
    <x v="0"/>
    <x v="0"/>
    <s v="WA"/>
    <x v="6"/>
    <n v="2014"/>
    <n v="2014"/>
    <n v="500242861"/>
    <n v="1"/>
    <x v="1"/>
    <s v="I"/>
    <n v="1"/>
    <n v="1"/>
    <n v="0"/>
    <n v="18"/>
  </r>
  <r>
    <x v="0"/>
    <x v="0"/>
    <s v="WA"/>
    <x v="6"/>
    <n v="2014"/>
    <n v="2014"/>
    <n v="17088038"/>
    <n v="1"/>
    <x v="1"/>
    <s v="I"/>
    <n v="8"/>
    <n v="8"/>
    <n v="0"/>
    <n v="1"/>
  </r>
  <r>
    <x v="0"/>
    <x v="1"/>
    <s v="WA"/>
    <x v="6"/>
    <n v="2014"/>
    <n v="2014"/>
    <n v="16889066"/>
    <n v="1"/>
    <x v="1"/>
    <s v="I"/>
    <n v="5"/>
    <n v="5"/>
    <n v="0"/>
    <n v="3"/>
  </r>
  <r>
    <x v="0"/>
    <x v="1"/>
    <s v="WA"/>
    <x v="6"/>
    <n v="2014"/>
    <n v="2014"/>
    <n v="500199042"/>
    <n v="4"/>
    <x v="1"/>
    <s v="I"/>
    <n v="121"/>
    <n v="30.25"/>
    <n v="0"/>
    <n v="17"/>
  </r>
  <r>
    <x v="0"/>
    <x v="1"/>
    <s v="WA"/>
    <x v="6"/>
    <n v="2014"/>
    <n v="2014"/>
    <n v="500247628"/>
    <n v="3"/>
    <x v="1"/>
    <s v="I"/>
    <n v="99"/>
    <n v="33"/>
    <n v="0"/>
    <n v="10"/>
  </r>
  <r>
    <x v="0"/>
    <x v="0"/>
    <s v="WA"/>
    <x v="6"/>
    <n v="2014"/>
    <n v="2014"/>
    <n v="16336128"/>
    <n v="4"/>
    <x v="1"/>
    <s v="I"/>
    <n v="123"/>
    <n v="30.75"/>
    <n v="0"/>
    <n v="38"/>
  </r>
  <r>
    <x v="0"/>
    <x v="0"/>
    <s v="WA"/>
    <x v="6"/>
    <n v="2014"/>
    <n v="2014"/>
    <n v="17035916"/>
    <n v="2"/>
    <x v="1"/>
    <s v="I"/>
    <n v="41"/>
    <n v="20.5"/>
    <n v="0"/>
    <n v="182"/>
  </r>
  <r>
    <x v="0"/>
    <x v="0"/>
    <s v="WA"/>
    <x v="6"/>
    <n v="2014"/>
    <n v="2014"/>
    <n v="500048851"/>
    <n v="1"/>
    <x v="1"/>
    <s v="I"/>
    <n v="0"/>
    <n v="0"/>
    <n v="0"/>
    <n v="229"/>
  </r>
  <r>
    <x v="0"/>
    <x v="1"/>
    <s v="WA"/>
    <x v="6"/>
    <n v="2014"/>
    <n v="2014"/>
    <n v="500024896"/>
    <n v="3"/>
    <x v="1"/>
    <s v="I"/>
    <n v="76"/>
    <n v="25.333333333333336"/>
    <n v="0"/>
    <n v="39"/>
  </r>
  <r>
    <x v="0"/>
    <x v="0"/>
    <s v="WA"/>
    <x v="6"/>
    <n v="2014"/>
    <n v="2014"/>
    <n v="18881108"/>
    <n v="1"/>
    <x v="1"/>
    <s v="I"/>
    <n v="29"/>
    <n v="29"/>
    <n v="0"/>
    <n v="50"/>
  </r>
  <r>
    <x v="0"/>
    <x v="1"/>
    <s v="WA"/>
    <x v="6"/>
    <n v="2014"/>
    <n v="2014"/>
    <n v="500150981"/>
    <n v="1"/>
    <x v="1"/>
    <s v="I"/>
    <n v="10"/>
    <n v="10"/>
    <n v="0"/>
    <n v="4"/>
  </r>
  <r>
    <x v="0"/>
    <x v="0"/>
    <s v="WA"/>
    <x v="6"/>
    <n v="2014"/>
    <n v="2014"/>
    <n v="16862882"/>
    <n v="1"/>
    <x v="1"/>
    <s v="I"/>
    <n v="35"/>
    <n v="35"/>
    <n v="0"/>
    <n v="60"/>
  </r>
  <r>
    <x v="0"/>
    <x v="0"/>
    <s v="WA"/>
    <x v="6"/>
    <n v="2014"/>
    <n v="2014"/>
    <n v="500247252"/>
    <n v="1"/>
    <x v="1"/>
    <s v="I"/>
    <n v="33"/>
    <n v="33"/>
    <n v="0"/>
    <n v="1"/>
  </r>
  <r>
    <x v="0"/>
    <x v="0"/>
    <s v="WA"/>
    <x v="6"/>
    <n v="2014"/>
    <n v="2014"/>
    <n v="19270193"/>
    <n v="1"/>
    <x v="1"/>
    <s v="I"/>
    <n v="3"/>
    <n v="3"/>
    <n v="0"/>
    <n v="40"/>
  </r>
  <r>
    <x v="0"/>
    <x v="0"/>
    <s v="WA"/>
    <x v="6"/>
    <n v="2014"/>
    <n v="2014"/>
    <n v="18060361"/>
    <n v="1"/>
    <x v="1"/>
    <s v="I"/>
    <n v="34"/>
    <n v="34"/>
    <n v="0"/>
    <n v="71"/>
  </r>
  <r>
    <x v="0"/>
    <x v="1"/>
    <s v="WA"/>
    <x v="6"/>
    <n v="2014"/>
    <n v="2014"/>
    <n v="18000752"/>
    <n v="2"/>
    <x v="1"/>
    <s v="I"/>
    <n v="38"/>
    <n v="19"/>
    <n v="0"/>
    <n v="15"/>
  </r>
  <r>
    <x v="0"/>
    <x v="0"/>
    <s v="WA"/>
    <x v="6"/>
    <n v="2014"/>
    <n v="2014"/>
    <n v="17771506"/>
    <n v="2"/>
    <x v="1"/>
    <s v="I"/>
    <n v="46"/>
    <n v="23"/>
    <n v="0"/>
    <n v="353"/>
  </r>
  <r>
    <x v="0"/>
    <x v="0"/>
    <s v="WA"/>
    <x v="6"/>
    <n v="2014"/>
    <n v="2014"/>
    <n v="500240324"/>
    <n v="2"/>
    <x v="1"/>
    <s v="I"/>
    <n v="59"/>
    <n v="29.5"/>
    <n v="0"/>
    <n v="207"/>
  </r>
  <r>
    <x v="0"/>
    <x v="0"/>
    <s v="WA"/>
    <x v="6"/>
    <n v="2014"/>
    <n v="2014"/>
    <n v="500136841"/>
    <n v="1"/>
    <x v="1"/>
    <s v="I"/>
    <n v="1"/>
    <n v="1"/>
    <n v="0"/>
    <n v="28"/>
  </r>
  <r>
    <x v="0"/>
    <x v="0"/>
    <s v="WA"/>
    <x v="6"/>
    <n v="2014"/>
    <n v="2014"/>
    <n v="16115515"/>
    <n v="1"/>
    <x v="1"/>
    <s v="I"/>
    <n v="4"/>
    <n v="4"/>
    <n v="0"/>
    <n v="11"/>
  </r>
  <r>
    <x v="0"/>
    <x v="0"/>
    <s v="WA"/>
    <x v="6"/>
    <n v="2014"/>
    <n v="2014"/>
    <n v="19216921"/>
    <n v="1"/>
    <x v="1"/>
    <s v="I"/>
    <n v="30"/>
    <n v="30"/>
    <n v="0"/>
    <n v="110"/>
  </r>
  <r>
    <x v="0"/>
    <x v="1"/>
    <s v="WA"/>
    <x v="6"/>
    <n v="2014"/>
    <n v="2014"/>
    <n v="18105031"/>
    <n v="1"/>
    <x v="1"/>
    <s v="I"/>
    <n v="34"/>
    <n v="34"/>
    <n v="0"/>
    <n v="1"/>
  </r>
  <r>
    <x v="0"/>
    <x v="0"/>
    <s v="WA"/>
    <x v="6"/>
    <n v="2014"/>
    <n v="2014"/>
    <n v="18616246"/>
    <n v="1"/>
    <x v="1"/>
    <s v="I"/>
    <n v="3"/>
    <n v="3"/>
    <n v="0"/>
    <n v="31"/>
  </r>
  <r>
    <x v="1"/>
    <x v="0"/>
    <s v="WA"/>
    <x v="6"/>
    <n v="2014"/>
    <n v="2014"/>
    <n v="500141629"/>
    <n v="1"/>
    <x v="1"/>
    <s v="I"/>
    <n v="35"/>
    <n v="35"/>
    <n v="0"/>
    <n v="10"/>
  </r>
  <r>
    <x v="0"/>
    <x v="0"/>
    <s v="WA"/>
    <x v="6"/>
    <n v="2014"/>
    <n v="2014"/>
    <n v="18697792"/>
    <n v="3"/>
    <x v="1"/>
    <s v="I"/>
    <n v="85"/>
    <n v="28.333333333333336"/>
    <n v="0"/>
    <n v="247"/>
  </r>
  <r>
    <x v="0"/>
    <x v="0"/>
    <s v="WA"/>
    <x v="6"/>
    <n v="2014"/>
    <n v="2014"/>
    <n v="18704631"/>
    <n v="3"/>
    <x v="1"/>
    <s v="I"/>
    <n v="85"/>
    <n v="28.333333333333336"/>
    <n v="0"/>
    <n v="332"/>
  </r>
  <r>
    <x v="0"/>
    <x v="1"/>
    <s v="WA"/>
    <x v="6"/>
    <n v="2014"/>
    <n v="2014"/>
    <n v="500287793"/>
    <n v="1"/>
    <x v="1"/>
    <s v="I"/>
    <n v="31"/>
    <n v="31"/>
    <n v="0"/>
    <n v="13"/>
  </r>
  <r>
    <x v="0"/>
    <x v="0"/>
    <s v="WA"/>
    <x v="6"/>
    <n v="2014"/>
    <n v="2014"/>
    <n v="17201722"/>
    <n v="1"/>
    <x v="1"/>
    <s v="I"/>
    <n v="22"/>
    <n v="22"/>
    <n v="0"/>
    <n v="446"/>
  </r>
  <r>
    <x v="0"/>
    <x v="0"/>
    <s v="WA"/>
    <x v="6"/>
    <n v="2014"/>
    <n v="2014"/>
    <n v="427248005"/>
    <n v="2"/>
    <x v="1"/>
    <s v="I"/>
    <n v="59"/>
    <n v="29.5"/>
    <n v="0"/>
    <n v="278"/>
  </r>
  <r>
    <x v="0"/>
    <x v="0"/>
    <s v="WA"/>
    <x v="6"/>
    <n v="2014"/>
    <n v="2014"/>
    <n v="14745330"/>
    <n v="1"/>
    <x v="1"/>
    <s v="I"/>
    <n v="33"/>
    <n v="33"/>
    <n v="0"/>
    <n v="2"/>
  </r>
  <r>
    <x v="0"/>
    <x v="0"/>
    <s v="WA"/>
    <x v="6"/>
    <n v="2014"/>
    <n v="2014"/>
    <n v="14423781"/>
    <n v="1"/>
    <x v="1"/>
    <s v="I"/>
    <n v="0"/>
    <n v="0"/>
    <n v="0"/>
    <n v="178"/>
  </r>
  <r>
    <x v="0"/>
    <x v="0"/>
    <s v="WA"/>
    <x v="6"/>
    <n v="2014"/>
    <n v="2014"/>
    <n v="19341796"/>
    <n v="1"/>
    <x v="1"/>
    <s v="I"/>
    <n v="15"/>
    <n v="15"/>
    <n v="0"/>
    <n v="194"/>
  </r>
  <r>
    <x v="0"/>
    <x v="0"/>
    <s v="WA"/>
    <x v="6"/>
    <n v="2014"/>
    <n v="2014"/>
    <n v="18343417"/>
    <n v="1"/>
    <x v="1"/>
    <s v="I"/>
    <n v="1"/>
    <n v="1"/>
    <n v="0"/>
    <n v="50"/>
  </r>
  <r>
    <x v="0"/>
    <x v="1"/>
    <s v="WA"/>
    <x v="6"/>
    <n v="2014"/>
    <n v="2014"/>
    <n v="18304951"/>
    <n v="1"/>
    <x v="1"/>
    <s v="I"/>
    <n v="25"/>
    <n v="25"/>
    <n v="0"/>
    <n v="13"/>
  </r>
  <r>
    <x v="0"/>
    <x v="0"/>
    <s v="WA"/>
    <x v="6"/>
    <n v="2014"/>
    <n v="2014"/>
    <n v="18304953"/>
    <n v="1"/>
    <x v="1"/>
    <s v="I"/>
    <n v="25"/>
    <n v="25"/>
    <n v="0"/>
    <n v="290"/>
  </r>
  <r>
    <x v="0"/>
    <x v="0"/>
    <s v="WA"/>
    <x v="6"/>
    <n v="2014"/>
    <n v="2014"/>
    <n v="363916851"/>
    <n v="1"/>
    <x v="1"/>
    <s v="I"/>
    <n v="30"/>
    <n v="30"/>
    <n v="0"/>
    <n v="10"/>
  </r>
  <r>
    <x v="0"/>
    <x v="0"/>
    <s v="WA"/>
    <x v="6"/>
    <n v="2014"/>
    <n v="2014"/>
    <n v="16287598"/>
    <n v="1"/>
    <x v="1"/>
    <s v="I"/>
    <n v="31"/>
    <n v="31"/>
    <n v="0"/>
    <n v="768"/>
  </r>
  <r>
    <x v="0"/>
    <x v="0"/>
    <s v="WA"/>
    <x v="6"/>
    <n v="2014"/>
    <n v="2014"/>
    <n v="17681261"/>
    <n v="1"/>
    <x v="1"/>
    <s v="I"/>
    <n v="8"/>
    <n v="8"/>
    <n v="0"/>
    <n v="59"/>
  </r>
  <r>
    <x v="0"/>
    <x v="1"/>
    <s v="WA"/>
    <x v="6"/>
    <n v="2014"/>
    <n v="2014"/>
    <n v="17450572"/>
    <n v="2"/>
    <x v="1"/>
    <s v="I"/>
    <n v="52"/>
    <n v="26"/>
    <n v="0"/>
    <n v="83"/>
  </r>
  <r>
    <x v="0"/>
    <x v="1"/>
    <s v="WA"/>
    <x v="6"/>
    <n v="2014"/>
    <n v="2014"/>
    <n v="16292085"/>
    <n v="3"/>
    <x v="1"/>
    <s v="I"/>
    <n v="76"/>
    <n v="25.333333333333336"/>
    <n v="0"/>
    <n v="19"/>
  </r>
  <r>
    <x v="0"/>
    <x v="1"/>
    <s v="WA"/>
    <x v="6"/>
    <n v="2014"/>
    <n v="2014"/>
    <n v="17812948"/>
    <n v="2"/>
    <x v="1"/>
    <s v="I"/>
    <n v="57"/>
    <n v="28.5"/>
    <n v="0"/>
    <n v="19"/>
  </r>
  <r>
    <x v="0"/>
    <x v="0"/>
    <s v="WA"/>
    <x v="6"/>
    <n v="2014"/>
    <n v="2014"/>
    <n v="17442662"/>
    <n v="1"/>
    <x v="1"/>
    <s v="I"/>
    <n v="12"/>
    <n v="12"/>
    <n v="0"/>
    <n v="33"/>
  </r>
  <r>
    <x v="1"/>
    <x v="0"/>
    <s v="WA"/>
    <x v="6"/>
    <n v="2014"/>
    <n v="2014"/>
    <n v="15025346"/>
    <n v="1"/>
    <x v="1"/>
    <s v="I"/>
    <n v="19"/>
    <n v="19"/>
    <n v="0"/>
    <n v="20"/>
  </r>
  <r>
    <x v="0"/>
    <x v="1"/>
    <s v="WA"/>
    <x v="6"/>
    <n v="2014"/>
    <n v="2014"/>
    <n v="500000968"/>
    <n v="1"/>
    <x v="1"/>
    <s v="I"/>
    <n v="5"/>
    <n v="5"/>
    <n v="0"/>
    <n v="1"/>
  </r>
  <r>
    <x v="0"/>
    <x v="0"/>
    <s v="WA"/>
    <x v="6"/>
    <n v="2014"/>
    <n v="2014"/>
    <n v="19939893"/>
    <n v="1"/>
    <x v="1"/>
    <s v="I"/>
    <n v="20"/>
    <n v="20"/>
    <n v="0"/>
    <n v="30"/>
  </r>
  <r>
    <x v="1"/>
    <x v="0"/>
    <s v="WA"/>
    <x v="6"/>
    <n v="2014"/>
    <n v="2014"/>
    <n v="15879606"/>
    <n v="2"/>
    <x v="1"/>
    <s v="I"/>
    <n v="40"/>
    <n v="20"/>
    <n v="0"/>
    <n v="1200"/>
  </r>
  <r>
    <x v="0"/>
    <x v="0"/>
    <s v="WA"/>
    <x v="6"/>
    <n v="2014"/>
    <n v="2014"/>
    <n v="446355354"/>
    <n v="1"/>
    <x v="1"/>
    <s v="I"/>
    <n v="7"/>
    <n v="7"/>
    <n v="0"/>
    <n v="5"/>
  </r>
  <r>
    <x v="0"/>
    <x v="1"/>
    <s v="WA"/>
    <x v="6"/>
    <n v="2014"/>
    <n v="2014"/>
    <n v="17424177"/>
    <n v="3"/>
    <x v="1"/>
    <s v="I"/>
    <n v="79"/>
    <n v="26.333333333333336"/>
    <n v="0"/>
    <n v="28"/>
  </r>
  <r>
    <x v="0"/>
    <x v="0"/>
    <s v="WA"/>
    <x v="6"/>
    <n v="2014"/>
    <n v="2014"/>
    <n v="15752613"/>
    <n v="1"/>
    <x v="1"/>
    <s v="I"/>
    <n v="7"/>
    <n v="7"/>
    <n v="0"/>
    <n v="160"/>
  </r>
  <r>
    <x v="0"/>
    <x v="0"/>
    <s v="WA"/>
    <x v="6"/>
    <n v="2014"/>
    <n v="2014"/>
    <n v="436579342"/>
    <n v="1"/>
    <x v="1"/>
    <s v="I"/>
    <n v="29"/>
    <n v="29"/>
    <n v="0"/>
    <n v="117"/>
  </r>
  <r>
    <x v="0"/>
    <x v="0"/>
    <s v="WA"/>
    <x v="6"/>
    <n v="2014"/>
    <n v="2014"/>
    <n v="19198897"/>
    <n v="1"/>
    <x v="1"/>
    <s v="I"/>
    <n v="30"/>
    <n v="30"/>
    <n v="0"/>
    <n v="3"/>
  </r>
  <r>
    <x v="0"/>
    <x v="1"/>
    <s v="WA"/>
    <x v="6"/>
    <n v="2014"/>
    <n v="2014"/>
    <n v="15343388"/>
    <n v="2"/>
    <x v="1"/>
    <s v="I"/>
    <n v="54"/>
    <n v="27"/>
    <n v="0"/>
    <n v="260"/>
  </r>
  <r>
    <x v="0"/>
    <x v="0"/>
    <s v="WA"/>
    <x v="6"/>
    <n v="2014"/>
    <n v="2014"/>
    <n v="331171213"/>
    <n v="1"/>
    <x v="1"/>
    <s v="I"/>
    <n v="0"/>
    <n v="0"/>
    <n v="0"/>
    <n v="10"/>
  </r>
  <r>
    <x v="0"/>
    <x v="0"/>
    <s v="WA"/>
    <x v="6"/>
    <n v="2014"/>
    <n v="2014"/>
    <n v="500160677"/>
    <n v="2"/>
    <x v="1"/>
    <s v="I"/>
    <n v="44"/>
    <n v="22"/>
    <n v="0"/>
    <n v="1955"/>
  </r>
  <r>
    <x v="0"/>
    <x v="0"/>
    <s v="WA"/>
    <x v="6"/>
    <n v="2014"/>
    <n v="2014"/>
    <n v="18057738"/>
    <n v="1"/>
    <x v="1"/>
    <s v="I"/>
    <n v="5"/>
    <n v="5"/>
    <n v="0"/>
    <n v="1"/>
  </r>
  <r>
    <x v="0"/>
    <x v="1"/>
    <s v="WA"/>
    <x v="6"/>
    <n v="2014"/>
    <n v="2014"/>
    <n v="18059519"/>
    <n v="1"/>
    <x v="1"/>
    <s v="I"/>
    <n v="28"/>
    <n v="28"/>
    <n v="0"/>
    <n v="13"/>
  </r>
  <r>
    <x v="0"/>
    <x v="0"/>
    <s v="WA"/>
    <x v="6"/>
    <n v="2014"/>
    <n v="2014"/>
    <n v="500300244"/>
    <n v="2"/>
    <x v="1"/>
    <s v="I"/>
    <n v="34"/>
    <n v="17"/>
    <n v="0"/>
    <n v="632"/>
  </r>
  <r>
    <x v="0"/>
    <x v="1"/>
    <s v="WA"/>
    <x v="6"/>
    <n v="2014"/>
    <n v="2014"/>
    <n v="18316019"/>
    <n v="2"/>
    <x v="1"/>
    <s v="I"/>
    <n v="37"/>
    <n v="18.5"/>
    <n v="0"/>
    <n v="66"/>
  </r>
  <r>
    <x v="0"/>
    <x v="1"/>
    <s v="WA"/>
    <x v="6"/>
    <n v="2014"/>
    <n v="2014"/>
    <n v="375321688"/>
    <n v="2"/>
    <x v="1"/>
    <s v="I"/>
    <n v="43"/>
    <n v="21.5"/>
    <n v="0"/>
    <n v="24"/>
  </r>
  <r>
    <x v="0"/>
    <x v="0"/>
    <s v="WA"/>
    <x v="6"/>
    <n v="2014"/>
    <n v="2014"/>
    <n v="19580214"/>
    <n v="1"/>
    <x v="1"/>
    <s v="I"/>
    <n v="8"/>
    <n v="8"/>
    <n v="0"/>
    <n v="15"/>
  </r>
  <r>
    <x v="1"/>
    <x v="0"/>
    <s v="WA"/>
    <x v="6"/>
    <n v="2014"/>
    <n v="2014"/>
    <n v="14596646"/>
    <n v="2"/>
    <x v="1"/>
    <s v="I"/>
    <n v="63"/>
    <n v="31.5"/>
    <n v="0"/>
    <n v="190"/>
  </r>
  <r>
    <x v="0"/>
    <x v="0"/>
    <s v="WA"/>
    <x v="6"/>
    <n v="2014"/>
    <n v="2014"/>
    <n v="500071521"/>
    <n v="1"/>
    <x v="1"/>
    <s v="I"/>
    <n v="20"/>
    <n v="20"/>
    <n v="0"/>
    <n v="51"/>
  </r>
  <r>
    <x v="0"/>
    <x v="0"/>
    <s v="WA"/>
    <x v="6"/>
    <n v="2014"/>
    <n v="2014"/>
    <n v="345427210"/>
    <n v="1"/>
    <x v="1"/>
    <s v="I"/>
    <n v="30"/>
    <n v="30"/>
    <n v="0"/>
    <n v="130"/>
  </r>
  <r>
    <x v="0"/>
    <x v="0"/>
    <s v="WA"/>
    <x v="6"/>
    <n v="2014"/>
    <n v="2014"/>
    <n v="19703021"/>
    <n v="1"/>
    <x v="1"/>
    <s v="I"/>
    <n v="29"/>
    <n v="29"/>
    <n v="0"/>
    <n v="100"/>
  </r>
  <r>
    <x v="0"/>
    <x v="0"/>
    <s v="WA"/>
    <x v="6"/>
    <n v="2014"/>
    <n v="2014"/>
    <n v="18311157"/>
    <n v="1"/>
    <x v="1"/>
    <s v="I"/>
    <n v="0"/>
    <n v="0"/>
    <n v="0"/>
    <n v="7"/>
  </r>
  <r>
    <x v="0"/>
    <x v="1"/>
    <s v="WA"/>
    <x v="6"/>
    <n v="2014"/>
    <n v="2014"/>
    <n v="431049615"/>
    <n v="2"/>
    <x v="1"/>
    <s v="I"/>
    <n v="61"/>
    <n v="30.5"/>
    <n v="0"/>
    <n v="231"/>
  </r>
  <r>
    <x v="0"/>
    <x v="0"/>
    <s v="WA"/>
    <x v="6"/>
    <n v="2014"/>
    <n v="2014"/>
    <n v="18283314"/>
    <n v="1"/>
    <x v="1"/>
    <s v="I"/>
    <n v="25"/>
    <n v="25"/>
    <n v="0"/>
    <n v="161"/>
  </r>
  <r>
    <x v="0"/>
    <x v="0"/>
    <s v="WA"/>
    <x v="6"/>
    <n v="2014"/>
    <n v="2014"/>
    <n v="14912111"/>
    <n v="2"/>
    <x v="1"/>
    <s v="I"/>
    <n v="48"/>
    <n v="24"/>
    <n v="0"/>
    <n v="120"/>
  </r>
  <r>
    <x v="0"/>
    <x v="1"/>
    <s v="WA"/>
    <x v="6"/>
    <n v="2014"/>
    <n v="2014"/>
    <n v="14914858"/>
    <n v="1"/>
    <x v="1"/>
    <s v="I"/>
    <n v="19"/>
    <n v="19"/>
    <n v="0"/>
    <n v="71"/>
  </r>
  <r>
    <x v="0"/>
    <x v="0"/>
    <s v="WA"/>
    <x v="6"/>
    <n v="2014"/>
    <n v="2014"/>
    <n v="19378277"/>
    <n v="1"/>
    <x v="1"/>
    <s v="I"/>
    <n v="34"/>
    <n v="34"/>
    <n v="0"/>
    <n v="70"/>
  </r>
  <r>
    <x v="0"/>
    <x v="0"/>
    <s v="WA"/>
    <x v="6"/>
    <n v="2014"/>
    <n v="2014"/>
    <n v="500118832"/>
    <n v="1"/>
    <x v="1"/>
    <s v="I"/>
    <n v="7"/>
    <n v="7"/>
    <n v="0"/>
    <n v="182"/>
  </r>
  <r>
    <x v="1"/>
    <x v="1"/>
    <s v="WA"/>
    <x v="6"/>
    <n v="2014"/>
    <n v="2014"/>
    <n v="500007037"/>
    <n v="2"/>
    <x v="1"/>
    <s v="I"/>
    <n v="63"/>
    <n v="31.5"/>
    <n v="0"/>
    <n v="8"/>
  </r>
  <r>
    <x v="0"/>
    <x v="1"/>
    <s v="WA"/>
    <x v="6"/>
    <n v="2014"/>
    <n v="2014"/>
    <n v="500066364"/>
    <n v="1"/>
    <x v="2"/>
    <s v="I"/>
    <n v="1"/>
    <n v="1"/>
    <n v="0"/>
    <n v="9669"/>
  </r>
  <r>
    <x v="0"/>
    <x v="1"/>
    <s v="WA"/>
    <x v="6"/>
    <n v="2014"/>
    <n v="2014"/>
    <n v="14674813"/>
    <n v="1"/>
    <x v="1"/>
    <s v="I"/>
    <n v="25"/>
    <n v="25"/>
    <n v="0"/>
    <n v="103"/>
  </r>
  <r>
    <x v="0"/>
    <x v="0"/>
    <s v="WA"/>
    <x v="6"/>
    <n v="2014"/>
    <n v="2014"/>
    <n v="16621779"/>
    <n v="1"/>
    <x v="1"/>
    <s v="I"/>
    <n v="33"/>
    <n v="33"/>
    <n v="0"/>
    <n v="1380"/>
  </r>
  <r>
    <x v="0"/>
    <x v="1"/>
    <s v="WA"/>
    <x v="6"/>
    <n v="2014"/>
    <n v="2014"/>
    <n v="15968356"/>
    <n v="1"/>
    <x v="1"/>
    <s v="I"/>
    <n v="30"/>
    <n v="30"/>
    <n v="0"/>
    <n v="1"/>
  </r>
  <r>
    <x v="0"/>
    <x v="0"/>
    <s v="WA"/>
    <x v="6"/>
    <n v="2014"/>
    <n v="2014"/>
    <n v="16414388"/>
    <n v="1"/>
    <x v="1"/>
    <s v="I"/>
    <n v="4"/>
    <n v="4"/>
    <n v="0"/>
    <n v="6"/>
  </r>
  <r>
    <x v="0"/>
    <x v="0"/>
    <s v="WA"/>
    <x v="6"/>
    <n v="2014"/>
    <n v="2015"/>
    <n v="14169106"/>
    <n v="2"/>
    <x v="1"/>
    <s v="I"/>
    <n v="42"/>
    <n v="21"/>
    <n v="0"/>
    <n v="360"/>
  </r>
  <r>
    <x v="0"/>
    <x v="0"/>
    <s v="WA"/>
    <x v="6"/>
    <n v="2014"/>
    <n v="2014"/>
    <n v="329363914"/>
    <n v="1"/>
    <x v="2"/>
    <s v="I"/>
    <n v="1"/>
    <n v="1"/>
    <n v="0"/>
    <n v="99860"/>
  </r>
  <r>
    <x v="0"/>
    <x v="0"/>
    <s v="WA"/>
    <x v="6"/>
    <n v="2014"/>
    <n v="2014"/>
    <n v="18599434"/>
    <n v="1"/>
    <x v="1"/>
    <s v="I"/>
    <n v="31"/>
    <n v="31"/>
    <n v="0"/>
    <n v="8"/>
  </r>
  <r>
    <x v="0"/>
    <x v="0"/>
    <s v="WA"/>
    <x v="6"/>
    <n v="2014"/>
    <n v="2014"/>
    <n v="19922773"/>
    <n v="1"/>
    <x v="1"/>
    <s v="I"/>
    <n v="14"/>
    <n v="14"/>
    <n v="0"/>
    <n v="210"/>
  </r>
  <r>
    <x v="0"/>
    <x v="1"/>
    <s v="WA"/>
    <x v="6"/>
    <n v="2014"/>
    <n v="2014"/>
    <n v="19924334"/>
    <n v="1"/>
    <x v="1"/>
    <s v="I"/>
    <n v="29"/>
    <n v="29"/>
    <n v="0"/>
    <n v="16"/>
  </r>
  <r>
    <x v="0"/>
    <x v="1"/>
    <s v="WA"/>
    <x v="6"/>
    <n v="2014"/>
    <n v="2014"/>
    <n v="435974407"/>
    <n v="1"/>
    <x v="1"/>
    <s v="I"/>
    <n v="23"/>
    <n v="23"/>
    <n v="0"/>
    <n v="2"/>
  </r>
  <r>
    <x v="0"/>
    <x v="1"/>
    <s v="WA"/>
    <x v="6"/>
    <n v="2014"/>
    <n v="2014"/>
    <n v="500146447"/>
    <n v="1"/>
    <x v="1"/>
    <s v="I"/>
    <n v="0"/>
    <n v="0"/>
    <n v="0"/>
    <n v="39"/>
  </r>
  <r>
    <x v="0"/>
    <x v="1"/>
    <s v="WA"/>
    <x v="6"/>
    <n v="2014"/>
    <n v="2014"/>
    <n v="500119873"/>
    <n v="1"/>
    <x v="1"/>
    <s v="I"/>
    <n v="30"/>
    <n v="30"/>
    <n v="0"/>
    <n v="13"/>
  </r>
  <r>
    <x v="0"/>
    <x v="1"/>
    <s v="WA"/>
    <x v="6"/>
    <n v="2014"/>
    <n v="2014"/>
    <n v="500241673"/>
    <n v="1"/>
    <x v="1"/>
    <s v="I"/>
    <n v="16"/>
    <n v="16"/>
    <n v="0"/>
    <n v="54"/>
  </r>
  <r>
    <x v="0"/>
    <x v="1"/>
    <s v="WA"/>
    <x v="6"/>
    <n v="2014"/>
    <n v="2014"/>
    <n v="369273678"/>
    <n v="1"/>
    <x v="1"/>
    <s v="I"/>
    <n v="3"/>
    <n v="3"/>
    <n v="0"/>
    <n v="14"/>
  </r>
  <r>
    <x v="0"/>
    <x v="0"/>
    <s v="WA"/>
    <x v="6"/>
    <n v="2014"/>
    <n v="2014"/>
    <n v="16328738"/>
    <n v="1"/>
    <x v="1"/>
    <s v="I"/>
    <n v="7"/>
    <n v="7"/>
    <n v="0"/>
    <n v="37"/>
  </r>
  <r>
    <x v="0"/>
    <x v="0"/>
    <s v="WA"/>
    <x v="6"/>
    <n v="2014"/>
    <n v="2014"/>
    <n v="16793426"/>
    <n v="1"/>
    <x v="1"/>
    <s v="I"/>
    <n v="33"/>
    <n v="33"/>
    <n v="0"/>
    <n v="50"/>
  </r>
  <r>
    <x v="0"/>
    <x v="0"/>
    <s v="WA"/>
    <x v="7"/>
    <n v="2015"/>
    <n v="2015"/>
    <n v="16742069"/>
    <n v="1"/>
    <x v="1"/>
    <s v="I"/>
    <n v="31"/>
    <n v="31"/>
    <n v="0"/>
    <n v="73"/>
  </r>
  <r>
    <x v="0"/>
    <x v="0"/>
    <s v="WA"/>
    <x v="7"/>
    <n v="2015"/>
    <n v="2015"/>
    <n v="16463298"/>
    <n v="1"/>
    <x v="1"/>
    <s v="I"/>
    <n v="31"/>
    <n v="31"/>
    <n v="0"/>
    <n v="36"/>
  </r>
  <r>
    <x v="0"/>
    <x v="0"/>
    <s v="WA"/>
    <x v="7"/>
    <n v="2015"/>
    <n v="2015"/>
    <n v="16150537"/>
    <n v="1"/>
    <x v="1"/>
    <s v="I"/>
    <n v="2"/>
    <n v="2"/>
    <n v="0"/>
    <n v="22"/>
  </r>
  <r>
    <x v="0"/>
    <x v="0"/>
    <s v="WA"/>
    <x v="6"/>
    <n v="2014"/>
    <n v="2014"/>
    <n v="15102435"/>
    <n v="1"/>
    <x v="1"/>
    <s v="I"/>
    <n v="6"/>
    <n v="6"/>
    <n v="0"/>
    <n v="200"/>
  </r>
  <r>
    <x v="0"/>
    <x v="0"/>
    <s v="WA"/>
    <x v="7"/>
    <n v="2015"/>
    <n v="2015"/>
    <n v="19354060"/>
    <n v="1"/>
    <x v="1"/>
    <s v="I"/>
    <n v="34"/>
    <n v="34"/>
    <n v="0"/>
    <n v="10"/>
  </r>
  <r>
    <x v="0"/>
    <x v="0"/>
    <s v="WA"/>
    <x v="7"/>
    <n v="2015"/>
    <n v="2015"/>
    <n v="18487638"/>
    <n v="1"/>
    <x v="1"/>
    <s v="I"/>
    <n v="31"/>
    <n v="31"/>
    <n v="0"/>
    <n v="26"/>
  </r>
  <r>
    <x v="0"/>
    <x v="0"/>
    <s v="WA"/>
    <x v="7"/>
    <n v="2015"/>
    <n v="2015"/>
    <n v="500243217"/>
    <n v="1"/>
    <x v="1"/>
    <s v="I"/>
    <n v="2"/>
    <n v="2"/>
    <n v="0"/>
    <n v="29"/>
  </r>
  <r>
    <x v="0"/>
    <x v="1"/>
    <s v="WA"/>
    <x v="7"/>
    <n v="2015"/>
    <n v="2015"/>
    <n v="398304024"/>
    <n v="1"/>
    <x v="1"/>
    <s v="I"/>
    <n v="33"/>
    <n v="33"/>
    <n v="0"/>
    <n v="4"/>
  </r>
  <r>
    <x v="0"/>
    <x v="0"/>
    <s v="WA"/>
    <x v="7"/>
    <n v="2015"/>
    <n v="2015"/>
    <n v="19374275"/>
    <n v="1"/>
    <x v="1"/>
    <s v="I"/>
    <n v="33"/>
    <n v="33"/>
    <n v="0"/>
    <n v="11"/>
  </r>
  <r>
    <x v="0"/>
    <x v="1"/>
    <s v="WA"/>
    <x v="7"/>
    <n v="2015"/>
    <n v="2015"/>
    <n v="18920531"/>
    <n v="1"/>
    <x v="1"/>
    <s v="I"/>
    <n v="33"/>
    <n v="33"/>
    <n v="0"/>
    <n v="1"/>
  </r>
  <r>
    <x v="1"/>
    <x v="0"/>
    <s v="WA"/>
    <x v="7"/>
    <n v="2015"/>
    <n v="2015"/>
    <n v="500141347"/>
    <n v="1"/>
    <x v="1"/>
    <s v="I"/>
    <n v="31"/>
    <n v="31"/>
    <n v="0"/>
    <n v="12"/>
  </r>
  <r>
    <x v="0"/>
    <x v="1"/>
    <s v="WA"/>
    <x v="6"/>
    <n v="2014"/>
    <n v="2014"/>
    <n v="15277817"/>
    <n v="1"/>
    <x v="1"/>
    <s v="I"/>
    <n v="4"/>
    <n v="4"/>
    <n v="0"/>
    <n v="1"/>
  </r>
  <r>
    <x v="0"/>
    <x v="1"/>
    <s v="WA"/>
    <x v="6"/>
    <n v="2014"/>
    <n v="2014"/>
    <n v="16118500"/>
    <n v="1"/>
    <x v="1"/>
    <s v="I"/>
    <n v="3"/>
    <n v="3"/>
    <n v="0"/>
    <n v="7"/>
  </r>
  <r>
    <x v="0"/>
    <x v="0"/>
    <s v="WA"/>
    <x v="6"/>
    <n v="2014"/>
    <n v="2014"/>
    <n v="16118502"/>
    <n v="1"/>
    <x v="1"/>
    <s v="I"/>
    <n v="3"/>
    <n v="3"/>
    <n v="0"/>
    <n v="28"/>
  </r>
  <r>
    <x v="0"/>
    <x v="0"/>
    <s v="WA"/>
    <x v="6"/>
    <n v="2014"/>
    <n v="2014"/>
    <n v="14355474"/>
    <n v="1"/>
    <x v="1"/>
    <s v="I"/>
    <n v="34"/>
    <n v="34"/>
    <n v="0"/>
    <n v="220"/>
  </r>
  <r>
    <x v="0"/>
    <x v="0"/>
    <s v="WA"/>
    <x v="7"/>
    <n v="2015"/>
    <n v="2015"/>
    <n v="500033109"/>
    <n v="1"/>
    <x v="1"/>
    <s v="I"/>
    <n v="13"/>
    <n v="13"/>
    <n v="0"/>
    <n v="701"/>
  </r>
  <r>
    <x v="0"/>
    <x v="1"/>
    <s v="WA"/>
    <x v="7"/>
    <n v="2015"/>
    <n v="2015"/>
    <n v="401500865"/>
    <n v="1"/>
    <x v="1"/>
    <s v="I"/>
    <n v="15"/>
    <n v="15"/>
    <n v="0"/>
    <n v="74"/>
  </r>
  <r>
    <x v="0"/>
    <x v="1"/>
    <s v="WA"/>
    <x v="7"/>
    <n v="2015"/>
    <n v="2015"/>
    <n v="16221376"/>
    <n v="1"/>
    <x v="1"/>
    <s v="I"/>
    <n v="19"/>
    <n v="19"/>
    <n v="0"/>
    <n v="105"/>
  </r>
  <r>
    <x v="0"/>
    <x v="0"/>
    <s v="WA"/>
    <x v="7"/>
    <n v="2015"/>
    <n v="2015"/>
    <n v="15704775"/>
    <n v="1"/>
    <x v="1"/>
    <s v="I"/>
    <n v="37"/>
    <n v="37"/>
    <n v="0"/>
    <n v="200"/>
  </r>
  <r>
    <x v="0"/>
    <x v="1"/>
    <s v="WA"/>
    <x v="7"/>
    <n v="2015"/>
    <n v="2015"/>
    <n v="364608028"/>
    <n v="1"/>
    <x v="1"/>
    <s v="I"/>
    <n v="23"/>
    <n v="23"/>
    <n v="0"/>
    <n v="90"/>
  </r>
  <r>
    <x v="0"/>
    <x v="1"/>
    <s v="WA"/>
    <x v="7"/>
    <n v="2015"/>
    <n v="2015"/>
    <n v="500221351"/>
    <n v="1"/>
    <x v="1"/>
    <s v="I"/>
    <n v="30"/>
    <n v="30"/>
    <n v="0"/>
    <n v="127"/>
  </r>
  <r>
    <x v="0"/>
    <x v="1"/>
    <s v="WA"/>
    <x v="7"/>
    <n v="2015"/>
    <n v="2015"/>
    <n v="500250753"/>
    <n v="1"/>
    <x v="1"/>
    <s v="I"/>
    <n v="33"/>
    <n v="33"/>
    <n v="0"/>
    <n v="18"/>
  </r>
  <r>
    <x v="0"/>
    <x v="0"/>
    <s v="WA"/>
    <x v="7"/>
    <n v="2015"/>
    <n v="2015"/>
    <n v="16298289"/>
    <n v="1"/>
    <x v="1"/>
    <s v="I"/>
    <n v="13"/>
    <n v="13"/>
    <n v="0"/>
    <n v="436"/>
  </r>
  <r>
    <x v="0"/>
    <x v="0"/>
    <s v="WA"/>
    <x v="7"/>
    <n v="2015"/>
    <n v="2015"/>
    <n v="16302683"/>
    <n v="1"/>
    <x v="1"/>
    <s v="I"/>
    <n v="19"/>
    <n v="19"/>
    <n v="0"/>
    <n v="450"/>
  </r>
  <r>
    <x v="0"/>
    <x v="0"/>
    <s v="WA"/>
    <x v="7"/>
    <n v="2015"/>
    <n v="2015"/>
    <n v="15752244"/>
    <n v="1"/>
    <x v="1"/>
    <s v="I"/>
    <n v="33"/>
    <n v="33"/>
    <n v="0"/>
    <n v="9"/>
  </r>
  <r>
    <x v="1"/>
    <x v="0"/>
    <s v="WA"/>
    <x v="7"/>
    <n v="2015"/>
    <n v="2015"/>
    <n v="500238014"/>
    <n v="1"/>
    <x v="1"/>
    <s v="I"/>
    <n v="32"/>
    <n v="32"/>
    <n v="0"/>
    <n v="2"/>
  </r>
  <r>
    <x v="0"/>
    <x v="1"/>
    <s v="WA"/>
    <x v="7"/>
    <n v="2015"/>
    <n v="2015"/>
    <n v="16120042"/>
    <n v="1"/>
    <x v="1"/>
    <s v="I"/>
    <n v="5"/>
    <n v="5"/>
    <n v="0"/>
    <n v="21"/>
  </r>
  <r>
    <x v="0"/>
    <x v="0"/>
    <s v="WA"/>
    <x v="7"/>
    <n v="2015"/>
    <n v="2015"/>
    <n v="394070422"/>
    <n v="1"/>
    <x v="1"/>
    <s v="I"/>
    <n v="30"/>
    <n v="30"/>
    <n v="0"/>
    <n v="13"/>
  </r>
  <r>
    <x v="0"/>
    <x v="1"/>
    <s v="WA"/>
    <x v="7"/>
    <n v="2015"/>
    <n v="2015"/>
    <n v="18297936"/>
    <n v="1"/>
    <x v="1"/>
    <s v="I"/>
    <n v="31"/>
    <n v="31"/>
    <n v="0"/>
    <n v="156"/>
  </r>
  <r>
    <x v="0"/>
    <x v="0"/>
    <s v="WA"/>
    <x v="7"/>
    <n v="2015"/>
    <n v="2015"/>
    <n v="438912186"/>
    <n v="1"/>
    <x v="1"/>
    <s v="I"/>
    <n v="33"/>
    <n v="33"/>
    <n v="0"/>
    <n v="1"/>
  </r>
  <r>
    <x v="0"/>
    <x v="0"/>
    <s v="WA"/>
    <x v="7"/>
    <n v="2015"/>
    <n v="2015"/>
    <n v="500234491"/>
    <n v="1"/>
    <x v="1"/>
    <s v="I"/>
    <n v="0"/>
    <n v="0"/>
    <n v="0"/>
    <n v="7"/>
  </r>
  <r>
    <x v="0"/>
    <x v="0"/>
    <s v="WA"/>
    <x v="7"/>
    <n v="2015"/>
    <n v="2015"/>
    <n v="15483491"/>
    <n v="1"/>
    <x v="1"/>
    <s v="I"/>
    <n v="17"/>
    <n v="17"/>
    <n v="0"/>
    <n v="252"/>
  </r>
  <r>
    <x v="0"/>
    <x v="0"/>
    <s v="WA"/>
    <x v="7"/>
    <n v="2015"/>
    <n v="2015"/>
    <n v="16479798"/>
    <n v="1"/>
    <x v="1"/>
    <s v="I"/>
    <n v="31"/>
    <n v="31"/>
    <n v="0"/>
    <n v="7"/>
  </r>
  <r>
    <x v="0"/>
    <x v="0"/>
    <s v="WA"/>
    <x v="7"/>
    <n v="2015"/>
    <n v="2015"/>
    <n v="17766003"/>
    <n v="1"/>
    <x v="1"/>
    <s v="I"/>
    <n v="21"/>
    <n v="21"/>
    <n v="0"/>
    <n v="1010"/>
  </r>
  <r>
    <x v="0"/>
    <x v="1"/>
    <s v="WA"/>
    <x v="7"/>
    <n v="2015"/>
    <n v="2015"/>
    <n v="17832568"/>
    <n v="1"/>
    <x v="1"/>
    <s v="I"/>
    <n v="5"/>
    <n v="5"/>
    <n v="0"/>
    <n v="17"/>
  </r>
  <r>
    <x v="0"/>
    <x v="0"/>
    <s v="WA"/>
    <x v="7"/>
    <n v="2015"/>
    <n v="2015"/>
    <n v="500118832"/>
    <n v="1"/>
    <x v="1"/>
    <s v="I"/>
    <n v="31"/>
    <n v="31"/>
    <n v="0"/>
    <n v="2790"/>
  </r>
  <r>
    <x v="0"/>
    <x v="1"/>
    <s v="WA"/>
    <x v="7"/>
    <n v="2015"/>
    <n v="2015"/>
    <n v="416016031"/>
    <n v="1"/>
    <x v="1"/>
    <s v="I"/>
    <n v="1"/>
    <n v="1"/>
    <n v="0"/>
    <n v="2"/>
  </r>
  <r>
    <x v="0"/>
    <x v="0"/>
    <s v="WA"/>
    <x v="7"/>
    <n v="2015"/>
    <n v="2015"/>
    <n v="17749257"/>
    <n v="1"/>
    <x v="1"/>
    <s v="I"/>
    <n v="28"/>
    <n v="28"/>
    <n v="0"/>
    <n v="256"/>
  </r>
  <r>
    <x v="0"/>
    <x v="0"/>
    <s v="WA"/>
    <x v="7"/>
    <n v="2015"/>
    <n v="2015"/>
    <n v="17679288"/>
    <n v="1"/>
    <x v="1"/>
    <s v="I"/>
    <n v="9"/>
    <n v="9"/>
    <n v="0"/>
    <n v="432"/>
  </r>
  <r>
    <x v="1"/>
    <x v="0"/>
    <s v="WA"/>
    <x v="0"/>
    <n v="2009"/>
    <n v="2009"/>
    <n v="500083559"/>
    <n v="1"/>
    <x v="1"/>
    <s v="I"/>
    <n v="31"/>
    <n v="31"/>
    <n v="0"/>
    <n v="779"/>
  </r>
  <r>
    <x v="0"/>
    <x v="0"/>
    <s v="WA"/>
    <x v="0"/>
    <n v="2009"/>
    <n v="2009"/>
    <n v="500066148"/>
    <n v="1"/>
    <x v="1"/>
    <s v="I"/>
    <n v="0"/>
    <n v="0"/>
    <n v="0"/>
    <n v="162"/>
  </r>
  <r>
    <x v="0"/>
    <x v="0"/>
    <s v="WA"/>
    <x v="1"/>
    <n v="2009"/>
    <n v="2009"/>
    <n v="17045938"/>
    <n v="1"/>
    <x v="1"/>
    <s v="I"/>
    <n v="34"/>
    <n v="34"/>
    <n v="0"/>
    <n v="19"/>
  </r>
  <r>
    <x v="1"/>
    <x v="1"/>
    <s v="WA"/>
    <x v="0"/>
    <n v="2009"/>
    <n v="2009"/>
    <n v="19859485"/>
    <n v="1"/>
    <x v="1"/>
    <s v="I"/>
    <n v="30"/>
    <n v="30"/>
    <n v="0"/>
    <n v="7"/>
  </r>
  <r>
    <x v="0"/>
    <x v="1"/>
    <s v="WA"/>
    <x v="1"/>
    <n v="2009"/>
    <n v="2009"/>
    <n v="500092886"/>
    <n v="1"/>
    <x v="1"/>
    <s v="I"/>
    <n v="34"/>
    <n v="34"/>
    <n v="0"/>
    <n v="4"/>
  </r>
  <r>
    <x v="0"/>
    <x v="0"/>
    <s v="WA"/>
    <x v="1"/>
    <n v="2009"/>
    <n v="2009"/>
    <n v="500171136"/>
    <n v="2"/>
    <x v="1"/>
    <s v="I"/>
    <n v="63"/>
    <n v="31.5"/>
    <n v="0"/>
    <n v="209"/>
  </r>
  <r>
    <x v="0"/>
    <x v="0"/>
    <s v="WA"/>
    <x v="1"/>
    <n v="2009"/>
    <n v="2009"/>
    <n v="17922099"/>
    <n v="4"/>
    <x v="1"/>
    <s v="I"/>
    <n v="122"/>
    <n v="30.5"/>
    <n v="0"/>
    <n v="1860"/>
  </r>
  <r>
    <x v="0"/>
    <x v="0"/>
    <s v="WA"/>
    <x v="1"/>
    <n v="2009"/>
    <n v="2009"/>
    <n v="17461213"/>
    <n v="2"/>
    <x v="1"/>
    <s v="I"/>
    <n v="60"/>
    <n v="30"/>
    <n v="0"/>
    <n v="290"/>
  </r>
  <r>
    <x v="0"/>
    <x v="0"/>
    <s v="WA"/>
    <x v="1"/>
    <n v="2009"/>
    <n v="2009"/>
    <n v="18972293"/>
    <n v="1"/>
    <x v="1"/>
    <s v="I"/>
    <n v="0"/>
    <n v="0"/>
    <n v="0"/>
    <n v="180"/>
  </r>
  <r>
    <x v="0"/>
    <x v="1"/>
    <s v="WA"/>
    <x v="1"/>
    <n v="2009"/>
    <n v="2009"/>
    <n v="17139342"/>
    <n v="1"/>
    <x v="1"/>
    <s v="I"/>
    <n v="34"/>
    <n v="34"/>
    <n v="0"/>
    <n v="3"/>
  </r>
  <r>
    <x v="0"/>
    <x v="1"/>
    <s v="WA"/>
    <x v="1"/>
    <n v="2009"/>
    <n v="2009"/>
    <n v="17186093"/>
    <n v="1"/>
    <x v="1"/>
    <s v="I"/>
    <n v="35"/>
    <n v="35"/>
    <n v="0"/>
    <n v="258"/>
  </r>
  <r>
    <x v="0"/>
    <x v="0"/>
    <s v="WA"/>
    <x v="1"/>
    <n v="2009"/>
    <n v="2009"/>
    <n v="18506486"/>
    <n v="1"/>
    <x v="1"/>
    <s v="I"/>
    <n v="0"/>
    <n v="0"/>
    <n v="0"/>
    <n v="640"/>
  </r>
  <r>
    <x v="0"/>
    <x v="0"/>
    <s v="WA"/>
    <x v="1"/>
    <n v="2009"/>
    <n v="2009"/>
    <n v="18075569"/>
    <n v="1"/>
    <x v="1"/>
    <s v="I"/>
    <n v="30"/>
    <n v="30"/>
    <n v="0"/>
    <n v="50"/>
  </r>
  <r>
    <x v="0"/>
    <x v="0"/>
    <s v="WA"/>
    <x v="1"/>
    <n v="2009"/>
    <n v="2009"/>
    <n v="500155395"/>
    <n v="2"/>
    <x v="1"/>
    <s v="I"/>
    <n v="63"/>
    <n v="31.5"/>
    <n v="0"/>
    <n v="349"/>
  </r>
  <r>
    <x v="0"/>
    <x v="1"/>
    <s v="WA"/>
    <x v="1"/>
    <n v="2009"/>
    <n v="2009"/>
    <n v="17509801"/>
    <n v="3"/>
    <x v="1"/>
    <s v="I"/>
    <n v="68"/>
    <n v="22.666666666666664"/>
    <n v="0"/>
    <n v="71"/>
  </r>
  <r>
    <x v="0"/>
    <x v="1"/>
    <s v="WA"/>
    <x v="1"/>
    <n v="2009"/>
    <n v="2009"/>
    <n v="16336364"/>
    <n v="2"/>
    <x v="1"/>
    <s v="I"/>
    <n v="69"/>
    <n v="34.5"/>
    <n v="0"/>
    <n v="15"/>
  </r>
  <r>
    <x v="0"/>
    <x v="0"/>
    <s v="WA"/>
    <x v="1"/>
    <n v="2009"/>
    <n v="2009"/>
    <n v="15286050"/>
    <n v="1"/>
    <x v="1"/>
    <s v="I"/>
    <n v="34"/>
    <n v="34"/>
    <n v="0"/>
    <n v="52"/>
  </r>
  <r>
    <x v="0"/>
    <x v="0"/>
    <s v="WA"/>
    <x v="1"/>
    <n v="2009"/>
    <n v="2009"/>
    <n v="16263479"/>
    <n v="11"/>
    <x v="1"/>
    <s v="I"/>
    <n v="322"/>
    <n v="29.27272727272727"/>
    <n v="0"/>
    <n v="390"/>
  </r>
  <r>
    <x v="0"/>
    <x v="0"/>
    <s v="WA"/>
    <x v="1"/>
    <n v="2009"/>
    <n v="2009"/>
    <n v="15462317"/>
    <n v="4"/>
    <x v="1"/>
    <s v="I"/>
    <n v="122"/>
    <n v="30.5"/>
    <n v="0"/>
    <n v="70"/>
  </r>
  <r>
    <x v="0"/>
    <x v="1"/>
    <s v="WA"/>
    <x v="1"/>
    <n v="2009"/>
    <n v="2009"/>
    <n v="15901707"/>
    <n v="1"/>
    <x v="1"/>
    <s v="I"/>
    <n v="0"/>
    <n v="0"/>
    <n v="0"/>
    <n v="10"/>
  </r>
  <r>
    <x v="0"/>
    <x v="0"/>
    <s v="WA"/>
    <x v="1"/>
    <n v="2009"/>
    <n v="2009"/>
    <n v="15977238"/>
    <n v="1"/>
    <x v="1"/>
    <s v="I"/>
    <n v="25"/>
    <n v="25"/>
    <n v="0"/>
    <n v="1470"/>
  </r>
  <r>
    <x v="0"/>
    <x v="0"/>
    <s v="WA"/>
    <x v="1"/>
    <n v="2009"/>
    <n v="2009"/>
    <n v="500175539"/>
    <n v="2"/>
    <x v="1"/>
    <s v="I"/>
    <n v="66"/>
    <n v="33"/>
    <n v="0"/>
    <n v="913"/>
  </r>
  <r>
    <x v="0"/>
    <x v="0"/>
    <s v="WA"/>
    <x v="1"/>
    <n v="2009"/>
    <n v="2009"/>
    <n v="15060715"/>
    <n v="1"/>
    <x v="1"/>
    <s v="I"/>
    <n v="32"/>
    <n v="32"/>
    <n v="0"/>
    <n v="2220"/>
  </r>
  <r>
    <x v="0"/>
    <x v="0"/>
    <s v="WA"/>
    <x v="1"/>
    <n v="2009"/>
    <n v="2009"/>
    <n v="14939967"/>
    <n v="1"/>
    <x v="1"/>
    <s v="I"/>
    <n v="35"/>
    <n v="35"/>
    <n v="0"/>
    <n v="525"/>
  </r>
  <r>
    <x v="1"/>
    <x v="0"/>
    <s v="WA"/>
    <x v="0"/>
    <n v="2009"/>
    <n v="2009"/>
    <n v="19962500"/>
    <n v="2"/>
    <x v="1"/>
    <s v="I"/>
    <n v="59"/>
    <n v="29.5"/>
    <n v="0"/>
    <n v="1354"/>
  </r>
  <r>
    <x v="1"/>
    <x v="0"/>
    <s v="WA"/>
    <x v="0"/>
    <n v="2009"/>
    <n v="2009"/>
    <n v="19962524"/>
    <n v="3"/>
    <x v="1"/>
    <s v="I"/>
    <n v="89"/>
    <n v="29.666666666666668"/>
    <n v="0"/>
    <n v="2653"/>
  </r>
  <r>
    <x v="0"/>
    <x v="1"/>
    <s v="WA"/>
    <x v="1"/>
    <n v="2009"/>
    <n v="2009"/>
    <n v="500230649"/>
    <n v="2"/>
    <x v="1"/>
    <s v="I"/>
    <n v="42"/>
    <n v="21"/>
    <n v="0"/>
    <n v="51"/>
  </r>
  <r>
    <x v="1"/>
    <x v="0"/>
    <s v="WA"/>
    <x v="1"/>
    <n v="2009"/>
    <n v="2009"/>
    <n v="19718110"/>
    <n v="1"/>
    <x v="1"/>
    <s v="I"/>
    <n v="6"/>
    <n v="6"/>
    <n v="0"/>
    <n v="470"/>
  </r>
  <r>
    <x v="0"/>
    <x v="0"/>
    <s v="WA"/>
    <x v="1"/>
    <n v="2009"/>
    <n v="2009"/>
    <n v="19367684"/>
    <n v="1"/>
    <x v="1"/>
    <s v="I"/>
    <n v="19"/>
    <n v="19"/>
    <n v="0"/>
    <n v="320"/>
  </r>
  <r>
    <x v="0"/>
    <x v="1"/>
    <s v="WA"/>
    <x v="1"/>
    <n v="2009"/>
    <n v="2009"/>
    <n v="500120480"/>
    <n v="2"/>
    <x v="1"/>
    <s v="I"/>
    <n v="59"/>
    <n v="29.5"/>
    <n v="0"/>
    <n v="55"/>
  </r>
  <r>
    <x v="1"/>
    <x v="0"/>
    <s v="WA"/>
    <x v="1"/>
    <n v="2009"/>
    <n v="2009"/>
    <n v="18572460"/>
    <n v="3"/>
    <x v="1"/>
    <s v="I"/>
    <n v="76"/>
    <n v="25.333333333333336"/>
    <n v="0"/>
    <n v="2567"/>
  </r>
  <r>
    <x v="0"/>
    <x v="0"/>
    <s v="WA"/>
    <x v="1"/>
    <n v="2009"/>
    <n v="2009"/>
    <n v="19366024"/>
    <n v="1"/>
    <x v="1"/>
    <s v="I"/>
    <n v="0"/>
    <n v="0"/>
    <n v="0"/>
    <n v="80"/>
  </r>
  <r>
    <x v="0"/>
    <x v="0"/>
    <s v="WA"/>
    <x v="1"/>
    <n v="2009"/>
    <n v="2009"/>
    <n v="17952499"/>
    <n v="1"/>
    <x v="1"/>
    <s v="I"/>
    <n v="4"/>
    <n v="4"/>
    <n v="0"/>
    <n v="267"/>
  </r>
  <r>
    <x v="0"/>
    <x v="0"/>
    <s v="WA"/>
    <x v="1"/>
    <n v="2009"/>
    <n v="2009"/>
    <n v="18905063"/>
    <n v="1"/>
    <x v="1"/>
    <s v="I"/>
    <n v="31"/>
    <n v="31"/>
    <n v="0"/>
    <n v="1888"/>
  </r>
  <r>
    <x v="0"/>
    <x v="0"/>
    <s v="WA"/>
    <x v="1"/>
    <n v="2009"/>
    <n v="2009"/>
    <n v="14070493"/>
    <n v="1"/>
    <x v="1"/>
    <s v="I"/>
    <n v="27"/>
    <n v="27"/>
    <n v="0"/>
    <n v="200"/>
  </r>
  <r>
    <x v="0"/>
    <x v="0"/>
    <s v="WA"/>
    <x v="1"/>
    <n v="2009"/>
    <n v="2009"/>
    <n v="500208171"/>
    <n v="2"/>
    <x v="1"/>
    <s v="I"/>
    <n v="59"/>
    <n v="29.5"/>
    <n v="0"/>
    <n v="336"/>
  </r>
  <r>
    <x v="0"/>
    <x v="1"/>
    <s v="WA"/>
    <x v="1"/>
    <n v="2009"/>
    <n v="2009"/>
    <n v="18340128"/>
    <n v="1"/>
    <x v="1"/>
    <s v="I"/>
    <n v="5"/>
    <n v="5"/>
    <n v="0"/>
    <n v="18"/>
  </r>
  <r>
    <x v="0"/>
    <x v="0"/>
    <s v="WA"/>
    <x v="1"/>
    <n v="2009"/>
    <n v="2009"/>
    <n v="17490673"/>
    <n v="1"/>
    <x v="1"/>
    <s v="I"/>
    <n v="0"/>
    <n v="0"/>
    <n v="0"/>
    <n v="20"/>
  </r>
  <r>
    <x v="0"/>
    <x v="1"/>
    <s v="WA"/>
    <x v="1"/>
    <n v="2009"/>
    <n v="2009"/>
    <n v="19419031"/>
    <n v="1"/>
    <x v="1"/>
    <s v="I"/>
    <n v="10"/>
    <n v="10"/>
    <n v="0"/>
    <n v="53"/>
  </r>
  <r>
    <x v="0"/>
    <x v="0"/>
    <s v="WA"/>
    <x v="1"/>
    <n v="2009"/>
    <n v="2009"/>
    <n v="18110105"/>
    <n v="1"/>
    <x v="1"/>
    <s v="I"/>
    <n v="0"/>
    <n v="0"/>
    <n v="0"/>
    <n v="20"/>
  </r>
  <r>
    <x v="0"/>
    <x v="1"/>
    <s v="WA"/>
    <x v="1"/>
    <n v="2009"/>
    <n v="2009"/>
    <n v="500046660"/>
    <n v="1"/>
    <x v="1"/>
    <s v="I"/>
    <n v="29"/>
    <n v="29"/>
    <n v="0"/>
    <n v="222"/>
  </r>
  <r>
    <x v="0"/>
    <x v="0"/>
    <s v="WA"/>
    <x v="1"/>
    <n v="2009"/>
    <n v="2009"/>
    <n v="500199090"/>
    <n v="1"/>
    <x v="1"/>
    <s v="I"/>
    <n v="8"/>
    <n v="8"/>
    <n v="0"/>
    <n v="85"/>
  </r>
  <r>
    <x v="0"/>
    <x v="0"/>
    <s v="WA"/>
    <x v="1"/>
    <n v="2009"/>
    <n v="2009"/>
    <n v="16889090"/>
    <n v="1"/>
    <x v="1"/>
    <s v="I"/>
    <n v="0"/>
    <n v="0"/>
    <n v="0"/>
    <n v="160"/>
  </r>
  <r>
    <x v="0"/>
    <x v="0"/>
    <s v="WA"/>
    <x v="1"/>
    <n v="2009"/>
    <n v="2009"/>
    <n v="16307677"/>
    <n v="2"/>
    <x v="1"/>
    <s v="I"/>
    <n v="62"/>
    <n v="31"/>
    <n v="0"/>
    <n v="50"/>
  </r>
  <r>
    <x v="0"/>
    <x v="0"/>
    <s v="WA"/>
    <x v="1"/>
    <n v="2009"/>
    <n v="2009"/>
    <n v="19647721"/>
    <n v="1"/>
    <x v="1"/>
    <s v="I"/>
    <n v="1"/>
    <n v="1"/>
    <n v="0"/>
    <n v="8878"/>
  </r>
  <r>
    <x v="1"/>
    <x v="1"/>
    <s v="WA"/>
    <x v="1"/>
    <n v="2009"/>
    <n v="2009"/>
    <n v="16561242"/>
    <n v="1"/>
    <x v="1"/>
    <s v="I"/>
    <n v="156"/>
    <n v="156"/>
    <n v="0"/>
    <n v="1"/>
  </r>
  <r>
    <x v="0"/>
    <x v="1"/>
    <s v="WA"/>
    <x v="1"/>
    <n v="2009"/>
    <n v="2009"/>
    <n v="500147176"/>
    <n v="1"/>
    <x v="1"/>
    <s v="I"/>
    <n v="0"/>
    <n v="0"/>
    <n v="0"/>
    <n v="27"/>
  </r>
  <r>
    <x v="0"/>
    <x v="0"/>
    <s v="WA"/>
    <x v="1"/>
    <n v="2009"/>
    <n v="2009"/>
    <n v="15483491"/>
    <n v="1"/>
    <x v="1"/>
    <s v="I"/>
    <n v="19"/>
    <n v="19"/>
    <n v="0"/>
    <n v="138"/>
  </r>
  <r>
    <x v="0"/>
    <x v="0"/>
    <s v="WA"/>
    <x v="1"/>
    <n v="2009"/>
    <n v="2009"/>
    <n v="16748189"/>
    <n v="1"/>
    <x v="1"/>
    <s v="I"/>
    <n v="1"/>
    <n v="1"/>
    <n v="0"/>
    <n v="201"/>
  </r>
  <r>
    <x v="0"/>
    <x v="0"/>
    <s v="WA"/>
    <x v="1"/>
    <n v="2009"/>
    <n v="2009"/>
    <n v="500023776"/>
    <n v="1"/>
    <x v="1"/>
    <s v="I"/>
    <n v="33"/>
    <n v="33"/>
    <n v="0"/>
    <n v="39"/>
  </r>
  <r>
    <x v="0"/>
    <x v="0"/>
    <s v="WA"/>
    <x v="1"/>
    <n v="2009"/>
    <n v="2009"/>
    <n v="14161664"/>
    <n v="2"/>
    <x v="1"/>
    <s v="I"/>
    <n v="54"/>
    <n v="27"/>
    <n v="0"/>
    <n v="5653"/>
  </r>
  <r>
    <x v="0"/>
    <x v="0"/>
    <s v="WA"/>
    <x v="1"/>
    <n v="2009"/>
    <n v="2009"/>
    <n v="19873746"/>
    <n v="1"/>
    <x v="1"/>
    <s v="I"/>
    <n v="12"/>
    <n v="12"/>
    <n v="0"/>
    <n v="257"/>
  </r>
  <r>
    <x v="0"/>
    <x v="0"/>
    <s v="WA"/>
    <x v="1"/>
    <n v="2009"/>
    <n v="2009"/>
    <n v="415497636"/>
    <n v="1"/>
    <x v="1"/>
    <s v="I"/>
    <n v="4"/>
    <n v="4"/>
    <n v="0"/>
    <n v="53"/>
  </r>
  <r>
    <x v="0"/>
    <x v="0"/>
    <s v="WA"/>
    <x v="1"/>
    <n v="2009"/>
    <n v="2009"/>
    <n v="19403362"/>
    <n v="1"/>
    <x v="1"/>
    <s v="I"/>
    <n v="3"/>
    <n v="3"/>
    <n v="0"/>
    <n v="90"/>
  </r>
  <r>
    <x v="0"/>
    <x v="0"/>
    <s v="WA"/>
    <x v="1"/>
    <n v="2009"/>
    <n v="2009"/>
    <n v="19209413"/>
    <n v="1"/>
    <x v="1"/>
    <s v="I"/>
    <n v="3"/>
    <n v="3"/>
    <n v="0"/>
    <n v="17"/>
  </r>
  <r>
    <x v="0"/>
    <x v="0"/>
    <s v="WA"/>
    <x v="1"/>
    <n v="2009"/>
    <n v="2009"/>
    <n v="500116891"/>
    <n v="1"/>
    <x v="1"/>
    <s v="I"/>
    <n v="12"/>
    <n v="12"/>
    <n v="0"/>
    <n v="5"/>
  </r>
  <r>
    <x v="0"/>
    <x v="0"/>
    <s v="WA"/>
    <x v="1"/>
    <n v="2009"/>
    <n v="2009"/>
    <n v="19621233"/>
    <n v="1"/>
    <x v="1"/>
    <s v="I"/>
    <n v="0"/>
    <n v="0"/>
    <n v="0"/>
    <n v="83"/>
  </r>
  <r>
    <x v="0"/>
    <x v="0"/>
    <s v="WA"/>
    <x v="1"/>
    <n v="2009"/>
    <n v="2009"/>
    <n v="500022742"/>
    <n v="1"/>
    <x v="1"/>
    <s v="I"/>
    <n v="10"/>
    <n v="10"/>
    <n v="0"/>
    <n v="1"/>
  </r>
  <r>
    <x v="1"/>
    <x v="1"/>
    <s v="WA"/>
    <x v="1"/>
    <n v="2009"/>
    <n v="2009"/>
    <n v="18277009"/>
    <n v="1"/>
    <x v="1"/>
    <s v="I"/>
    <n v="31"/>
    <n v="31"/>
    <n v="0"/>
    <n v="2"/>
  </r>
  <r>
    <x v="0"/>
    <x v="0"/>
    <s v="WA"/>
    <x v="1"/>
    <n v="2009"/>
    <n v="2009"/>
    <n v="18324136"/>
    <n v="1"/>
    <x v="1"/>
    <s v="I"/>
    <n v="0"/>
    <n v="0"/>
    <n v="0"/>
    <n v="40"/>
  </r>
  <r>
    <x v="0"/>
    <x v="0"/>
    <s v="WA"/>
    <x v="1"/>
    <n v="2009"/>
    <n v="2009"/>
    <n v="18038138"/>
    <n v="1"/>
    <x v="1"/>
    <s v="I"/>
    <n v="21"/>
    <n v="21"/>
    <n v="0"/>
    <n v="960"/>
  </r>
  <r>
    <x v="0"/>
    <x v="1"/>
    <s v="WA"/>
    <x v="1"/>
    <n v="2009"/>
    <n v="2009"/>
    <n v="500043281"/>
    <n v="1"/>
    <x v="1"/>
    <s v="I"/>
    <n v="30"/>
    <n v="30"/>
    <n v="0"/>
    <n v="58"/>
  </r>
  <r>
    <x v="0"/>
    <x v="0"/>
    <s v="WA"/>
    <x v="1"/>
    <n v="2009"/>
    <n v="2009"/>
    <n v="16608463"/>
    <n v="1"/>
    <x v="1"/>
    <s v="I"/>
    <n v="24"/>
    <n v="24"/>
    <n v="0"/>
    <n v="10"/>
  </r>
  <r>
    <x v="0"/>
    <x v="1"/>
    <s v="WA"/>
    <x v="1"/>
    <n v="2009"/>
    <n v="2009"/>
    <n v="16878047"/>
    <n v="2"/>
    <x v="1"/>
    <s v="I"/>
    <n v="61"/>
    <n v="30.5"/>
    <n v="0"/>
    <n v="48"/>
  </r>
  <r>
    <x v="0"/>
    <x v="0"/>
    <s v="WA"/>
    <x v="1"/>
    <n v="2009"/>
    <n v="2009"/>
    <n v="16293157"/>
    <n v="1"/>
    <x v="1"/>
    <s v="I"/>
    <n v="11"/>
    <n v="11"/>
    <n v="0"/>
    <n v="300"/>
  </r>
  <r>
    <x v="0"/>
    <x v="0"/>
    <s v="WA"/>
    <x v="1"/>
    <n v="2009"/>
    <n v="2009"/>
    <n v="18566914"/>
    <n v="1"/>
    <x v="1"/>
    <s v="I"/>
    <n v="0"/>
    <n v="0"/>
    <n v="0"/>
    <n v="633"/>
  </r>
  <r>
    <x v="0"/>
    <x v="0"/>
    <s v="WA"/>
    <x v="1"/>
    <n v="2009"/>
    <n v="2009"/>
    <n v="16885904"/>
    <n v="1"/>
    <x v="1"/>
    <s v="I"/>
    <n v="3"/>
    <n v="3"/>
    <n v="0"/>
    <n v="20"/>
  </r>
  <r>
    <x v="0"/>
    <x v="0"/>
    <s v="WA"/>
    <x v="1"/>
    <n v="2009"/>
    <n v="2009"/>
    <n v="500077088"/>
    <n v="1"/>
    <x v="1"/>
    <s v="I"/>
    <n v="13"/>
    <n v="13"/>
    <n v="0"/>
    <n v="424"/>
  </r>
  <r>
    <x v="0"/>
    <x v="0"/>
    <s v="WA"/>
    <x v="1"/>
    <n v="2009"/>
    <n v="2009"/>
    <n v="18304477"/>
    <n v="1"/>
    <x v="1"/>
    <s v="I"/>
    <n v="14"/>
    <n v="14"/>
    <n v="0"/>
    <n v="50"/>
  </r>
  <r>
    <x v="0"/>
    <x v="0"/>
    <s v="WA"/>
    <x v="1"/>
    <n v="2009"/>
    <n v="2009"/>
    <n v="17053778"/>
    <n v="1"/>
    <x v="1"/>
    <s v="I"/>
    <n v="10"/>
    <n v="10"/>
    <n v="0"/>
    <n v="6651"/>
  </r>
  <r>
    <x v="0"/>
    <x v="1"/>
    <s v="WA"/>
    <x v="1"/>
    <n v="2009"/>
    <n v="2009"/>
    <n v="500234298"/>
    <n v="1"/>
    <x v="1"/>
    <s v="I"/>
    <n v="31"/>
    <n v="31"/>
    <n v="0"/>
    <n v="41"/>
  </r>
  <r>
    <x v="0"/>
    <x v="0"/>
    <s v="WA"/>
    <x v="1"/>
    <n v="2009"/>
    <n v="2009"/>
    <n v="407548824"/>
    <n v="2"/>
    <x v="1"/>
    <s v="I"/>
    <n v="31"/>
    <n v="15.5"/>
    <n v="0"/>
    <n v="290"/>
  </r>
  <r>
    <x v="0"/>
    <x v="1"/>
    <s v="WA"/>
    <x v="1"/>
    <n v="2009"/>
    <n v="2009"/>
    <n v="500122141"/>
    <n v="1"/>
    <x v="1"/>
    <s v="I"/>
    <n v="28"/>
    <n v="28"/>
    <n v="0"/>
    <n v="1"/>
  </r>
  <r>
    <x v="0"/>
    <x v="1"/>
    <s v="WA"/>
    <x v="1"/>
    <n v="2009"/>
    <n v="2009"/>
    <n v="500099527"/>
    <n v="6"/>
    <x v="1"/>
    <s v="I"/>
    <n v="156"/>
    <n v="26"/>
    <n v="0"/>
    <n v="29"/>
  </r>
  <r>
    <x v="0"/>
    <x v="0"/>
    <s v="WA"/>
    <x v="1"/>
    <n v="2009"/>
    <n v="2009"/>
    <n v="14236532"/>
    <n v="1"/>
    <x v="1"/>
    <s v="I"/>
    <n v="18"/>
    <n v="18"/>
    <n v="0"/>
    <n v="107"/>
  </r>
  <r>
    <x v="0"/>
    <x v="1"/>
    <s v="WA"/>
    <x v="1"/>
    <n v="2009"/>
    <n v="2009"/>
    <n v="14433569"/>
    <n v="1"/>
    <x v="1"/>
    <s v="I"/>
    <n v="18"/>
    <n v="18"/>
    <n v="0"/>
    <n v="2"/>
  </r>
  <r>
    <x v="0"/>
    <x v="0"/>
    <s v="WA"/>
    <x v="1"/>
    <n v="2009"/>
    <n v="2009"/>
    <n v="15438039"/>
    <n v="1"/>
    <x v="1"/>
    <s v="I"/>
    <n v="1"/>
    <n v="1"/>
    <n v="0"/>
    <n v="10"/>
  </r>
  <r>
    <x v="1"/>
    <x v="0"/>
    <s v="WA"/>
    <x v="1"/>
    <n v="2009"/>
    <n v="2009"/>
    <n v="14126340"/>
    <n v="2"/>
    <x v="1"/>
    <s v="I"/>
    <n v="39"/>
    <n v="19.5"/>
    <n v="0"/>
    <n v="110"/>
  </r>
  <r>
    <x v="0"/>
    <x v="0"/>
    <s v="WA"/>
    <x v="1"/>
    <n v="2009"/>
    <n v="2009"/>
    <n v="500036598"/>
    <n v="1"/>
    <x v="1"/>
    <s v="I"/>
    <n v="9"/>
    <n v="9"/>
    <n v="0"/>
    <n v="42"/>
  </r>
  <r>
    <x v="0"/>
    <x v="0"/>
    <s v="WA"/>
    <x v="1"/>
    <n v="2009"/>
    <n v="2009"/>
    <n v="16456538"/>
    <n v="1"/>
    <x v="1"/>
    <s v="I"/>
    <n v="0"/>
    <n v="0"/>
    <n v="0"/>
    <n v="70"/>
  </r>
  <r>
    <x v="0"/>
    <x v="1"/>
    <s v="WA"/>
    <x v="1"/>
    <n v="2009"/>
    <n v="2009"/>
    <n v="404697601"/>
    <n v="1"/>
    <x v="1"/>
    <s v="I"/>
    <n v="11"/>
    <n v="11"/>
    <n v="0"/>
    <n v="2"/>
  </r>
  <r>
    <x v="1"/>
    <x v="0"/>
    <s v="WA"/>
    <x v="1"/>
    <n v="2009"/>
    <n v="2009"/>
    <n v="19918508"/>
    <n v="1"/>
    <x v="1"/>
    <s v="I"/>
    <n v="28"/>
    <n v="28"/>
    <n v="0"/>
    <n v="210"/>
  </r>
  <r>
    <x v="0"/>
    <x v="0"/>
    <s v="WA"/>
    <x v="1"/>
    <n v="2009"/>
    <n v="2009"/>
    <n v="14321968"/>
    <n v="1"/>
    <x v="1"/>
    <s v="I"/>
    <n v="1"/>
    <n v="1"/>
    <n v="0"/>
    <n v="30"/>
  </r>
  <r>
    <x v="0"/>
    <x v="1"/>
    <s v="WA"/>
    <x v="1"/>
    <n v="2009"/>
    <n v="2009"/>
    <n v="500174819"/>
    <n v="2"/>
    <x v="1"/>
    <s v="I"/>
    <n v="57"/>
    <n v="28.5"/>
    <n v="0"/>
    <n v="86"/>
  </r>
  <r>
    <x v="0"/>
    <x v="0"/>
    <s v="WA"/>
    <x v="1"/>
    <n v="2009"/>
    <n v="2009"/>
    <n v="14134280"/>
    <n v="1"/>
    <x v="1"/>
    <s v="I"/>
    <n v="0"/>
    <n v="0"/>
    <n v="0"/>
    <n v="165"/>
  </r>
  <r>
    <x v="0"/>
    <x v="0"/>
    <s v="WA"/>
    <x v="1"/>
    <n v="2009"/>
    <n v="2009"/>
    <n v="19207938"/>
    <n v="1"/>
    <x v="1"/>
    <s v="I"/>
    <n v="0"/>
    <n v="0"/>
    <n v="0"/>
    <n v="50"/>
  </r>
  <r>
    <x v="0"/>
    <x v="1"/>
    <s v="WA"/>
    <x v="1"/>
    <n v="2009"/>
    <n v="2009"/>
    <n v="19305766"/>
    <n v="1"/>
    <x v="1"/>
    <s v="I"/>
    <n v="1"/>
    <n v="1"/>
    <n v="0"/>
    <n v="60"/>
  </r>
  <r>
    <x v="0"/>
    <x v="1"/>
    <s v="WA"/>
    <x v="1"/>
    <n v="2009"/>
    <n v="2009"/>
    <n v="19281970"/>
    <n v="1"/>
    <x v="1"/>
    <s v="I"/>
    <n v="14"/>
    <n v="14"/>
    <n v="0"/>
    <n v="4"/>
  </r>
  <r>
    <x v="0"/>
    <x v="0"/>
    <s v="WA"/>
    <x v="1"/>
    <n v="2009"/>
    <n v="2009"/>
    <n v="19656287"/>
    <n v="1"/>
    <x v="1"/>
    <s v="I"/>
    <n v="0"/>
    <n v="0"/>
    <n v="0"/>
    <n v="5"/>
  </r>
  <r>
    <x v="0"/>
    <x v="1"/>
    <s v="WA"/>
    <x v="1"/>
    <n v="2009"/>
    <n v="2009"/>
    <n v="19661964"/>
    <n v="3"/>
    <x v="1"/>
    <s v="I"/>
    <n v="73"/>
    <n v="24.333333333333332"/>
    <n v="0"/>
    <n v="23"/>
  </r>
  <r>
    <x v="0"/>
    <x v="0"/>
    <s v="WA"/>
    <x v="1"/>
    <n v="2009"/>
    <n v="2009"/>
    <n v="19647721"/>
    <n v="1"/>
    <x v="1"/>
    <s v="I"/>
    <n v="0"/>
    <n v="0"/>
    <n v="0"/>
    <n v="861"/>
  </r>
  <r>
    <x v="0"/>
    <x v="0"/>
    <s v="WA"/>
    <x v="1"/>
    <n v="2009"/>
    <n v="2009"/>
    <n v="18731283"/>
    <n v="1"/>
    <x v="1"/>
    <s v="I"/>
    <n v="0"/>
    <n v="0"/>
    <n v="0"/>
    <n v="30"/>
  </r>
  <r>
    <x v="0"/>
    <x v="1"/>
    <s v="WA"/>
    <x v="1"/>
    <n v="2009"/>
    <n v="2009"/>
    <n v="420076816"/>
    <n v="1"/>
    <x v="1"/>
    <s v="I"/>
    <n v="9"/>
    <n v="9"/>
    <n v="0"/>
    <n v="8"/>
  </r>
  <r>
    <x v="0"/>
    <x v="0"/>
    <s v="WA"/>
    <x v="1"/>
    <n v="2009"/>
    <n v="2009"/>
    <n v="18972560"/>
    <n v="1"/>
    <x v="1"/>
    <s v="I"/>
    <n v="8"/>
    <n v="8"/>
    <n v="0"/>
    <n v="10"/>
  </r>
  <r>
    <x v="1"/>
    <x v="1"/>
    <s v="WA"/>
    <x v="1"/>
    <n v="2009"/>
    <n v="2009"/>
    <n v="500117588"/>
    <n v="1"/>
    <x v="1"/>
    <s v="I"/>
    <n v="17"/>
    <n v="17"/>
    <n v="0"/>
    <n v="3"/>
  </r>
  <r>
    <x v="0"/>
    <x v="0"/>
    <s v="WA"/>
    <x v="1"/>
    <n v="2009"/>
    <n v="2009"/>
    <n v="17181305"/>
    <n v="2"/>
    <x v="1"/>
    <s v="I"/>
    <n v="41"/>
    <n v="20.5"/>
    <n v="0"/>
    <n v="700"/>
  </r>
  <r>
    <x v="0"/>
    <x v="1"/>
    <s v="WA"/>
    <x v="1"/>
    <n v="2009"/>
    <n v="2009"/>
    <n v="19049747"/>
    <n v="3"/>
    <x v="1"/>
    <s v="I"/>
    <n v="72"/>
    <n v="24"/>
    <n v="0"/>
    <n v="18"/>
  </r>
  <r>
    <x v="0"/>
    <x v="1"/>
    <s v="WA"/>
    <x v="1"/>
    <n v="2009"/>
    <n v="2009"/>
    <n v="17786333"/>
    <n v="1"/>
    <x v="1"/>
    <s v="I"/>
    <n v="5"/>
    <n v="5"/>
    <n v="0"/>
    <n v="12"/>
  </r>
  <r>
    <x v="0"/>
    <x v="1"/>
    <s v="WA"/>
    <x v="1"/>
    <n v="2009"/>
    <n v="2009"/>
    <n v="17201589"/>
    <n v="1"/>
    <x v="1"/>
    <s v="I"/>
    <n v="0"/>
    <n v="0"/>
    <n v="0"/>
    <n v="2"/>
  </r>
  <r>
    <x v="0"/>
    <x v="0"/>
    <s v="WA"/>
    <x v="1"/>
    <n v="2009"/>
    <n v="2009"/>
    <n v="17177553"/>
    <n v="2"/>
    <x v="1"/>
    <s v="I"/>
    <n v="40"/>
    <n v="20"/>
    <n v="0"/>
    <n v="451"/>
  </r>
  <r>
    <x v="0"/>
    <x v="0"/>
    <s v="WA"/>
    <x v="1"/>
    <n v="2009"/>
    <n v="2009"/>
    <n v="500158566"/>
    <n v="1"/>
    <x v="1"/>
    <s v="I"/>
    <n v="0"/>
    <n v="0"/>
    <n v="0"/>
    <n v="7"/>
  </r>
  <r>
    <x v="0"/>
    <x v="1"/>
    <s v="WA"/>
    <x v="1"/>
    <n v="2009"/>
    <n v="2009"/>
    <n v="16832675"/>
    <n v="1"/>
    <x v="1"/>
    <s v="I"/>
    <n v="13"/>
    <n v="13"/>
    <n v="0"/>
    <n v="35"/>
  </r>
  <r>
    <x v="0"/>
    <x v="1"/>
    <s v="WA"/>
    <x v="1"/>
    <n v="2009"/>
    <n v="2009"/>
    <n v="16601194"/>
    <n v="2"/>
    <x v="1"/>
    <s v="I"/>
    <n v="51"/>
    <n v="25.5"/>
    <n v="0"/>
    <n v="28"/>
  </r>
  <r>
    <x v="0"/>
    <x v="0"/>
    <s v="WA"/>
    <x v="1"/>
    <n v="2009"/>
    <n v="2009"/>
    <n v="15145293"/>
    <n v="1"/>
    <x v="1"/>
    <s v="I"/>
    <n v="29"/>
    <n v="29"/>
    <n v="0"/>
    <n v="10"/>
  </r>
  <r>
    <x v="0"/>
    <x v="1"/>
    <s v="WA"/>
    <x v="1"/>
    <n v="2009"/>
    <n v="2009"/>
    <n v="15987202"/>
    <n v="3"/>
    <x v="1"/>
    <s v="I"/>
    <n v="59"/>
    <n v="19.666666666666664"/>
    <n v="0"/>
    <n v="35"/>
  </r>
  <r>
    <x v="0"/>
    <x v="1"/>
    <s v="WA"/>
    <x v="1"/>
    <n v="2009"/>
    <n v="2009"/>
    <n v="500050826"/>
    <n v="3"/>
    <x v="1"/>
    <s v="I"/>
    <n v="86"/>
    <n v="28.666666666666668"/>
    <n v="0"/>
    <n v="23"/>
  </r>
  <r>
    <x v="1"/>
    <x v="0"/>
    <s v="WA"/>
    <x v="1"/>
    <n v="2009"/>
    <n v="2009"/>
    <n v="374198543"/>
    <n v="1"/>
    <x v="1"/>
    <s v="I"/>
    <n v="0"/>
    <n v="0"/>
    <n v="0"/>
    <n v="70"/>
  </r>
  <r>
    <x v="0"/>
    <x v="0"/>
    <s v="WA"/>
    <x v="1"/>
    <n v="2009"/>
    <n v="2009"/>
    <n v="15715121"/>
    <n v="3"/>
    <x v="1"/>
    <s v="I"/>
    <n v="74"/>
    <n v="24.666666666666664"/>
    <n v="0"/>
    <n v="366"/>
  </r>
  <r>
    <x v="0"/>
    <x v="1"/>
    <s v="WA"/>
    <x v="1"/>
    <n v="2009"/>
    <n v="2009"/>
    <n v="16547232"/>
    <n v="2"/>
    <x v="1"/>
    <s v="I"/>
    <n v="59"/>
    <n v="29.5"/>
    <n v="0"/>
    <n v="28"/>
  </r>
  <r>
    <x v="0"/>
    <x v="0"/>
    <s v="WA"/>
    <x v="1"/>
    <n v="2009"/>
    <n v="2009"/>
    <n v="15699889"/>
    <n v="1"/>
    <x v="1"/>
    <s v="I"/>
    <n v="1"/>
    <n v="1"/>
    <n v="0"/>
    <n v="10"/>
  </r>
  <r>
    <x v="0"/>
    <x v="0"/>
    <s v="WA"/>
    <x v="1"/>
    <n v="2009"/>
    <n v="2009"/>
    <n v="15701519"/>
    <n v="1"/>
    <x v="1"/>
    <s v="I"/>
    <n v="1"/>
    <n v="1"/>
    <n v="0"/>
    <n v="20"/>
  </r>
  <r>
    <x v="0"/>
    <x v="0"/>
    <s v="WA"/>
    <x v="1"/>
    <n v="2009"/>
    <n v="2009"/>
    <n v="500254050"/>
    <n v="1"/>
    <x v="1"/>
    <s v="I"/>
    <n v="0"/>
    <n v="0"/>
    <n v="0"/>
    <n v="1"/>
  </r>
  <r>
    <x v="0"/>
    <x v="1"/>
    <s v="WA"/>
    <x v="1"/>
    <n v="2009"/>
    <n v="2009"/>
    <n v="15471422"/>
    <n v="1"/>
    <x v="1"/>
    <s v="I"/>
    <n v="0"/>
    <n v="0"/>
    <n v="0"/>
    <n v="1"/>
  </r>
  <r>
    <x v="0"/>
    <x v="0"/>
    <s v="WA"/>
    <x v="1"/>
    <n v="2009"/>
    <n v="2009"/>
    <n v="15208296"/>
    <n v="1"/>
    <x v="1"/>
    <s v="I"/>
    <n v="6"/>
    <n v="6"/>
    <n v="0"/>
    <n v="17"/>
  </r>
  <r>
    <x v="0"/>
    <x v="1"/>
    <s v="WA"/>
    <x v="1"/>
    <n v="2009"/>
    <n v="2009"/>
    <n v="500044388"/>
    <n v="4"/>
    <x v="1"/>
    <s v="I"/>
    <n v="114"/>
    <n v="28.5"/>
    <n v="0"/>
    <n v="30"/>
  </r>
  <r>
    <x v="0"/>
    <x v="1"/>
    <s v="WA"/>
    <x v="1"/>
    <n v="2009"/>
    <n v="2009"/>
    <n v="379814489"/>
    <n v="1"/>
    <x v="1"/>
    <s v="I"/>
    <n v="18"/>
    <n v="18"/>
    <n v="0"/>
    <n v="8"/>
  </r>
  <r>
    <x v="0"/>
    <x v="0"/>
    <s v="WA"/>
    <x v="1"/>
    <n v="2009"/>
    <n v="2009"/>
    <n v="500047586"/>
    <n v="1"/>
    <x v="1"/>
    <s v="I"/>
    <n v="8"/>
    <n v="8"/>
    <n v="0"/>
    <n v="77"/>
  </r>
  <r>
    <x v="0"/>
    <x v="1"/>
    <s v="WA"/>
    <x v="1"/>
    <n v="2009"/>
    <n v="2009"/>
    <n v="500153148"/>
    <n v="1"/>
    <x v="1"/>
    <s v="I"/>
    <n v="0"/>
    <n v="0"/>
    <n v="0"/>
    <n v="3"/>
  </r>
  <r>
    <x v="0"/>
    <x v="0"/>
    <s v="WA"/>
    <x v="1"/>
    <n v="2009"/>
    <n v="2009"/>
    <n v="17680509"/>
    <n v="1"/>
    <x v="2"/>
    <s v="I"/>
    <n v="1"/>
    <n v="1"/>
    <n v="0"/>
    <n v="99780"/>
  </r>
  <r>
    <x v="0"/>
    <x v="0"/>
    <s v="WA"/>
    <x v="1"/>
    <n v="2009"/>
    <n v="2009"/>
    <n v="500053740"/>
    <n v="1"/>
    <x v="1"/>
    <s v="I"/>
    <n v="3"/>
    <n v="3"/>
    <n v="0"/>
    <n v="1"/>
  </r>
  <r>
    <x v="0"/>
    <x v="1"/>
    <s v="WA"/>
    <x v="1"/>
    <n v="2009"/>
    <n v="2009"/>
    <n v="14383263"/>
    <n v="1"/>
    <x v="1"/>
    <s v="I"/>
    <n v="0"/>
    <n v="0"/>
    <n v="0"/>
    <n v="1"/>
  </r>
  <r>
    <x v="0"/>
    <x v="1"/>
    <s v="WA"/>
    <x v="1"/>
    <n v="2009"/>
    <n v="2009"/>
    <n v="500081219"/>
    <n v="1"/>
    <x v="1"/>
    <s v="I"/>
    <n v="9"/>
    <n v="9"/>
    <n v="0"/>
    <n v="8"/>
  </r>
  <r>
    <x v="0"/>
    <x v="0"/>
    <s v="WA"/>
    <x v="1"/>
    <n v="2009"/>
    <n v="2009"/>
    <n v="19644948"/>
    <n v="3"/>
    <x v="1"/>
    <s v="I"/>
    <n v="72"/>
    <n v="24"/>
    <n v="0"/>
    <n v="375"/>
  </r>
  <r>
    <x v="0"/>
    <x v="0"/>
    <s v="WA"/>
    <x v="1"/>
    <n v="2009"/>
    <n v="2009"/>
    <n v="18983602"/>
    <n v="1"/>
    <x v="1"/>
    <s v="I"/>
    <n v="0"/>
    <n v="0"/>
    <n v="0"/>
    <n v="20"/>
  </r>
  <r>
    <x v="0"/>
    <x v="0"/>
    <s v="WA"/>
    <x v="1"/>
    <n v="2009"/>
    <n v="2009"/>
    <n v="17444303"/>
    <n v="1"/>
    <x v="1"/>
    <s v="I"/>
    <n v="29"/>
    <n v="29"/>
    <n v="0"/>
    <n v="10"/>
  </r>
  <r>
    <x v="0"/>
    <x v="0"/>
    <s v="WA"/>
    <x v="1"/>
    <n v="2009"/>
    <n v="2009"/>
    <n v="500239354"/>
    <n v="1"/>
    <x v="1"/>
    <s v="I"/>
    <n v="0"/>
    <n v="0"/>
    <n v="0"/>
    <n v="283"/>
  </r>
  <r>
    <x v="0"/>
    <x v="0"/>
    <s v="WA"/>
    <x v="1"/>
    <n v="2009"/>
    <n v="2009"/>
    <n v="500233081"/>
    <n v="1"/>
    <x v="1"/>
    <s v="I"/>
    <n v="0"/>
    <n v="0"/>
    <n v="0"/>
    <n v="2"/>
  </r>
  <r>
    <x v="1"/>
    <x v="0"/>
    <s v="WA"/>
    <x v="1"/>
    <n v="2009"/>
    <n v="2010"/>
    <n v="18495502"/>
    <n v="2"/>
    <x v="1"/>
    <s v="I"/>
    <n v="56"/>
    <n v="28"/>
    <n v="0"/>
    <n v="50"/>
  </r>
  <r>
    <x v="0"/>
    <x v="0"/>
    <s v="WA"/>
    <x v="1"/>
    <n v="2009"/>
    <n v="2009"/>
    <n v="19219133"/>
    <n v="1"/>
    <x v="1"/>
    <s v="I"/>
    <n v="29"/>
    <n v="29"/>
    <n v="0"/>
    <n v="20"/>
  </r>
  <r>
    <x v="0"/>
    <x v="1"/>
    <s v="WA"/>
    <x v="1"/>
    <n v="2009"/>
    <n v="2009"/>
    <n v="19282112"/>
    <n v="1"/>
    <x v="1"/>
    <s v="I"/>
    <n v="0"/>
    <n v="0"/>
    <n v="0"/>
    <n v="1"/>
  </r>
  <r>
    <x v="0"/>
    <x v="1"/>
    <s v="WA"/>
    <x v="1"/>
    <n v="2009"/>
    <n v="2009"/>
    <n v="18916941"/>
    <n v="1"/>
    <x v="1"/>
    <s v="I"/>
    <n v="0"/>
    <n v="0"/>
    <n v="0"/>
    <n v="1"/>
  </r>
  <r>
    <x v="0"/>
    <x v="0"/>
    <s v="WA"/>
    <x v="1"/>
    <n v="2009"/>
    <n v="2009"/>
    <n v="18382186"/>
    <n v="1"/>
    <x v="1"/>
    <s v="I"/>
    <n v="28"/>
    <n v="28"/>
    <n v="0"/>
    <n v="361"/>
  </r>
  <r>
    <x v="0"/>
    <x v="0"/>
    <s v="WA"/>
    <x v="1"/>
    <n v="2009"/>
    <n v="2009"/>
    <n v="18895355"/>
    <n v="1"/>
    <x v="1"/>
    <s v="I"/>
    <n v="0"/>
    <n v="0"/>
    <n v="0"/>
    <n v="20"/>
  </r>
  <r>
    <x v="0"/>
    <x v="0"/>
    <s v="WA"/>
    <x v="1"/>
    <n v="2009"/>
    <n v="2009"/>
    <n v="18985514"/>
    <n v="1"/>
    <x v="1"/>
    <s v="I"/>
    <n v="0"/>
    <n v="0"/>
    <n v="0"/>
    <n v="10"/>
  </r>
  <r>
    <x v="0"/>
    <x v="1"/>
    <s v="WA"/>
    <x v="1"/>
    <n v="2009"/>
    <n v="2009"/>
    <n v="18571979"/>
    <n v="1"/>
    <x v="1"/>
    <s v="I"/>
    <n v="19"/>
    <n v="19"/>
    <n v="0"/>
    <n v="5"/>
  </r>
  <r>
    <x v="0"/>
    <x v="0"/>
    <s v="WA"/>
    <x v="1"/>
    <n v="2009"/>
    <n v="2009"/>
    <n v="500070839"/>
    <n v="1"/>
    <x v="1"/>
    <s v="I"/>
    <n v="0"/>
    <n v="0"/>
    <n v="0"/>
    <n v="240"/>
  </r>
  <r>
    <x v="0"/>
    <x v="0"/>
    <s v="WA"/>
    <x v="1"/>
    <n v="2009"/>
    <n v="2009"/>
    <n v="18662726"/>
    <n v="1"/>
    <x v="1"/>
    <s v="I"/>
    <n v="4"/>
    <n v="4"/>
    <n v="0"/>
    <n v="30"/>
  </r>
  <r>
    <x v="0"/>
    <x v="1"/>
    <s v="WA"/>
    <x v="1"/>
    <n v="2009"/>
    <n v="2009"/>
    <n v="17772413"/>
    <n v="2"/>
    <x v="1"/>
    <s v="I"/>
    <n v="42"/>
    <n v="21"/>
    <n v="0"/>
    <n v="11"/>
  </r>
  <r>
    <x v="0"/>
    <x v="0"/>
    <s v="WA"/>
    <x v="1"/>
    <n v="2009"/>
    <n v="2009"/>
    <n v="17775235"/>
    <n v="1"/>
    <x v="1"/>
    <s v="I"/>
    <n v="29"/>
    <n v="29"/>
    <n v="0"/>
    <n v="1"/>
  </r>
  <r>
    <x v="0"/>
    <x v="0"/>
    <s v="WA"/>
    <x v="1"/>
    <n v="2009"/>
    <n v="2009"/>
    <n v="19045018"/>
    <n v="1"/>
    <x v="1"/>
    <s v="I"/>
    <n v="2"/>
    <n v="2"/>
    <n v="0"/>
    <n v="10"/>
  </r>
  <r>
    <x v="0"/>
    <x v="0"/>
    <s v="WA"/>
    <x v="1"/>
    <n v="2009"/>
    <n v="2009"/>
    <n v="500081965"/>
    <n v="1"/>
    <x v="1"/>
    <s v="I"/>
    <n v="28"/>
    <n v="28"/>
    <n v="0"/>
    <n v="20"/>
  </r>
  <r>
    <x v="0"/>
    <x v="0"/>
    <s v="WA"/>
    <x v="1"/>
    <n v="2009"/>
    <n v="2009"/>
    <n v="19554014"/>
    <n v="1"/>
    <x v="2"/>
    <s v="I"/>
    <n v="1"/>
    <n v="1"/>
    <n v="0"/>
    <n v="99870"/>
  </r>
  <r>
    <x v="0"/>
    <x v="1"/>
    <s v="WA"/>
    <x v="1"/>
    <n v="2009"/>
    <n v="2009"/>
    <n v="16121586"/>
    <n v="1"/>
    <x v="2"/>
    <s v="I"/>
    <n v="4"/>
    <n v="4"/>
    <n v="0"/>
    <n v="9558"/>
  </r>
  <r>
    <x v="0"/>
    <x v="0"/>
    <s v="WA"/>
    <x v="1"/>
    <n v="2009"/>
    <n v="2009"/>
    <n v="500177543"/>
    <n v="2"/>
    <x v="1"/>
    <s v="I"/>
    <n v="48"/>
    <n v="24"/>
    <n v="0"/>
    <n v="387"/>
  </r>
  <r>
    <x v="0"/>
    <x v="1"/>
    <s v="WA"/>
    <x v="1"/>
    <n v="2009"/>
    <n v="2009"/>
    <n v="500046535"/>
    <n v="1"/>
    <x v="1"/>
    <s v="I"/>
    <n v="16"/>
    <n v="16"/>
    <n v="0"/>
    <n v="17"/>
  </r>
  <r>
    <x v="0"/>
    <x v="0"/>
    <s v="WA"/>
    <x v="1"/>
    <n v="2009"/>
    <n v="2009"/>
    <n v="14396389"/>
    <n v="1"/>
    <x v="1"/>
    <s v="I"/>
    <n v="21"/>
    <n v="21"/>
    <n v="0"/>
    <n v="270"/>
  </r>
  <r>
    <x v="0"/>
    <x v="1"/>
    <s v="WA"/>
    <x v="1"/>
    <n v="2009"/>
    <n v="2009"/>
    <n v="17177864"/>
    <n v="1"/>
    <x v="1"/>
    <s v="I"/>
    <n v="3"/>
    <n v="3"/>
    <n v="0"/>
    <n v="6"/>
  </r>
  <r>
    <x v="0"/>
    <x v="1"/>
    <s v="WA"/>
    <x v="1"/>
    <n v="2009"/>
    <n v="2009"/>
    <n v="500236618"/>
    <n v="1"/>
    <x v="1"/>
    <s v="I"/>
    <n v="30"/>
    <n v="30"/>
    <n v="0"/>
    <n v="29"/>
  </r>
  <r>
    <x v="0"/>
    <x v="0"/>
    <s v="WA"/>
    <x v="1"/>
    <n v="2009"/>
    <n v="2009"/>
    <n v="15963614"/>
    <n v="1"/>
    <x v="1"/>
    <s v="I"/>
    <n v="0"/>
    <n v="0"/>
    <n v="0"/>
    <n v="10"/>
  </r>
  <r>
    <x v="0"/>
    <x v="1"/>
    <s v="WA"/>
    <x v="1"/>
    <n v="2009"/>
    <n v="2009"/>
    <n v="400464099"/>
    <n v="2"/>
    <x v="1"/>
    <s v="I"/>
    <n v="57"/>
    <n v="28.5"/>
    <n v="0"/>
    <n v="53"/>
  </r>
  <r>
    <x v="0"/>
    <x v="1"/>
    <s v="WA"/>
    <x v="1"/>
    <n v="2009"/>
    <n v="2009"/>
    <n v="500172612"/>
    <n v="1"/>
    <x v="1"/>
    <s v="I"/>
    <n v="20"/>
    <n v="20"/>
    <n v="0"/>
    <n v="2"/>
  </r>
  <r>
    <x v="0"/>
    <x v="0"/>
    <s v="WA"/>
    <x v="1"/>
    <n v="2009"/>
    <n v="2009"/>
    <n v="15471642"/>
    <n v="2"/>
    <x v="1"/>
    <s v="I"/>
    <n v="63"/>
    <n v="31.5"/>
    <n v="0"/>
    <n v="400"/>
  </r>
  <r>
    <x v="0"/>
    <x v="1"/>
    <s v="WA"/>
    <x v="1"/>
    <n v="2009"/>
    <n v="2009"/>
    <n v="14396877"/>
    <n v="2"/>
    <x v="1"/>
    <s v="I"/>
    <n v="61"/>
    <n v="30.5"/>
    <n v="0"/>
    <n v="17"/>
  </r>
  <r>
    <x v="0"/>
    <x v="0"/>
    <s v="WA"/>
    <x v="1"/>
    <n v="2009"/>
    <n v="2009"/>
    <n v="14045335"/>
    <n v="1"/>
    <x v="1"/>
    <s v="I"/>
    <n v="14"/>
    <n v="14"/>
    <n v="0"/>
    <n v="9"/>
  </r>
  <r>
    <x v="0"/>
    <x v="0"/>
    <s v="WA"/>
    <x v="1"/>
    <n v="2009"/>
    <n v="2009"/>
    <n v="15189825"/>
    <n v="1"/>
    <x v="1"/>
    <s v="I"/>
    <n v="0"/>
    <n v="0"/>
    <n v="0"/>
    <n v="4"/>
  </r>
  <r>
    <x v="0"/>
    <x v="0"/>
    <s v="WA"/>
    <x v="1"/>
    <n v="2009"/>
    <n v="2009"/>
    <n v="500240608"/>
    <n v="1"/>
    <x v="1"/>
    <s v="I"/>
    <n v="0"/>
    <n v="0"/>
    <n v="0"/>
    <n v="3"/>
  </r>
  <r>
    <x v="0"/>
    <x v="0"/>
    <s v="WA"/>
    <x v="1"/>
    <n v="2009"/>
    <n v="2009"/>
    <n v="18558187"/>
    <n v="1"/>
    <x v="1"/>
    <s v="I"/>
    <n v="10"/>
    <n v="10"/>
    <n v="0"/>
    <n v="380"/>
  </r>
  <r>
    <x v="0"/>
    <x v="0"/>
    <s v="WA"/>
    <x v="1"/>
    <n v="2009"/>
    <n v="2009"/>
    <n v="14382378"/>
    <n v="1"/>
    <x v="1"/>
    <s v="I"/>
    <n v="5"/>
    <n v="5"/>
    <n v="0"/>
    <n v="100"/>
  </r>
  <r>
    <x v="0"/>
    <x v="1"/>
    <s v="WA"/>
    <x v="1"/>
    <n v="2009"/>
    <n v="2009"/>
    <n v="19379542"/>
    <n v="1"/>
    <x v="1"/>
    <s v="I"/>
    <n v="32"/>
    <n v="32"/>
    <n v="0"/>
    <n v="32"/>
  </r>
  <r>
    <x v="0"/>
    <x v="0"/>
    <s v="WA"/>
    <x v="1"/>
    <n v="2009"/>
    <n v="2009"/>
    <n v="19662934"/>
    <n v="1"/>
    <x v="1"/>
    <s v="I"/>
    <n v="19"/>
    <n v="19"/>
    <n v="0"/>
    <n v="180"/>
  </r>
  <r>
    <x v="0"/>
    <x v="0"/>
    <s v="WA"/>
    <x v="1"/>
    <n v="2009"/>
    <n v="2009"/>
    <n v="15557284"/>
    <n v="1"/>
    <x v="1"/>
    <s v="I"/>
    <n v="2"/>
    <n v="2"/>
    <n v="0"/>
    <n v="30"/>
  </r>
  <r>
    <x v="0"/>
    <x v="0"/>
    <s v="WA"/>
    <x v="1"/>
    <n v="2009"/>
    <n v="2009"/>
    <n v="14399319"/>
    <n v="1"/>
    <x v="1"/>
    <s v="I"/>
    <n v="7"/>
    <n v="7"/>
    <n v="0"/>
    <n v="10"/>
  </r>
  <r>
    <x v="1"/>
    <x v="0"/>
    <s v="WA"/>
    <x v="1"/>
    <n v="2009"/>
    <n v="2009"/>
    <n v="18860523"/>
    <n v="1"/>
    <x v="1"/>
    <s v="I"/>
    <n v="23"/>
    <n v="23"/>
    <n v="0"/>
    <n v="170"/>
  </r>
  <r>
    <x v="0"/>
    <x v="0"/>
    <s v="WA"/>
    <x v="1"/>
    <n v="2009"/>
    <n v="2009"/>
    <n v="446346879"/>
    <n v="1"/>
    <x v="1"/>
    <s v="I"/>
    <n v="5"/>
    <n v="5"/>
    <n v="0"/>
    <n v="59"/>
  </r>
  <r>
    <x v="0"/>
    <x v="1"/>
    <s v="WA"/>
    <x v="1"/>
    <n v="2009"/>
    <n v="2009"/>
    <n v="500202940"/>
    <n v="2"/>
    <x v="1"/>
    <s v="I"/>
    <n v="60"/>
    <n v="30"/>
    <n v="0"/>
    <n v="44"/>
  </r>
  <r>
    <x v="0"/>
    <x v="0"/>
    <s v="WA"/>
    <x v="1"/>
    <n v="2009"/>
    <n v="2009"/>
    <n v="19594724"/>
    <n v="3"/>
    <x v="1"/>
    <s v="I"/>
    <n v="75"/>
    <n v="25"/>
    <n v="0"/>
    <n v="520"/>
  </r>
  <r>
    <x v="0"/>
    <x v="0"/>
    <s v="WA"/>
    <x v="1"/>
    <n v="2009"/>
    <n v="2009"/>
    <n v="15594107"/>
    <n v="1"/>
    <x v="1"/>
    <s v="I"/>
    <n v="7"/>
    <n v="7"/>
    <n v="0"/>
    <n v="155"/>
  </r>
  <r>
    <x v="0"/>
    <x v="1"/>
    <s v="WA"/>
    <x v="1"/>
    <n v="2009"/>
    <n v="2009"/>
    <n v="500129169"/>
    <n v="1"/>
    <x v="1"/>
    <s v="I"/>
    <n v="19"/>
    <n v="19"/>
    <n v="0"/>
    <n v="9"/>
  </r>
  <r>
    <x v="0"/>
    <x v="0"/>
    <s v="WA"/>
    <x v="1"/>
    <n v="2009"/>
    <n v="2009"/>
    <n v="19656458"/>
    <n v="1"/>
    <x v="1"/>
    <s v="I"/>
    <n v="1"/>
    <n v="1"/>
    <n v="0"/>
    <n v="9"/>
  </r>
  <r>
    <x v="0"/>
    <x v="0"/>
    <s v="WA"/>
    <x v="1"/>
    <n v="2009"/>
    <n v="2009"/>
    <n v="16455528"/>
    <n v="4"/>
    <x v="1"/>
    <s v="I"/>
    <n v="114"/>
    <n v="28.5"/>
    <n v="0"/>
    <n v="178"/>
  </r>
  <r>
    <x v="0"/>
    <x v="1"/>
    <s v="WA"/>
    <x v="1"/>
    <n v="2009"/>
    <n v="2009"/>
    <n v="431568027"/>
    <n v="1"/>
    <x v="1"/>
    <s v="I"/>
    <n v="8"/>
    <n v="8"/>
    <n v="0"/>
    <n v="1"/>
  </r>
  <r>
    <x v="0"/>
    <x v="0"/>
    <s v="WA"/>
    <x v="1"/>
    <n v="2009"/>
    <n v="2009"/>
    <n v="18219715"/>
    <n v="1"/>
    <x v="1"/>
    <s v="I"/>
    <n v="8"/>
    <n v="8"/>
    <n v="0"/>
    <n v="20"/>
  </r>
  <r>
    <x v="1"/>
    <x v="0"/>
    <s v="WA"/>
    <x v="1"/>
    <n v="2009"/>
    <n v="2010"/>
    <n v="19962488"/>
    <n v="6"/>
    <x v="2"/>
    <s v="I"/>
    <n v="180"/>
    <n v="30"/>
    <n v="0"/>
    <n v="118874"/>
  </r>
  <r>
    <x v="0"/>
    <x v="0"/>
    <s v="WA"/>
    <x v="1"/>
    <n v="2009"/>
    <n v="2009"/>
    <n v="500000300"/>
    <n v="4"/>
    <x v="1"/>
    <s v="I"/>
    <n v="119"/>
    <n v="29.75"/>
    <n v="0"/>
    <n v="460"/>
  </r>
  <r>
    <x v="0"/>
    <x v="0"/>
    <s v="WA"/>
    <x v="1"/>
    <n v="2009"/>
    <n v="2009"/>
    <n v="19291530"/>
    <n v="1"/>
    <x v="1"/>
    <s v="I"/>
    <n v="0"/>
    <n v="0"/>
    <n v="0"/>
    <n v="16"/>
  </r>
  <r>
    <x v="0"/>
    <x v="0"/>
    <s v="WA"/>
    <x v="1"/>
    <n v="2009"/>
    <n v="2009"/>
    <n v="500018280"/>
    <n v="1"/>
    <x v="1"/>
    <s v="I"/>
    <n v="14"/>
    <n v="14"/>
    <n v="0"/>
    <n v="160"/>
  </r>
  <r>
    <x v="0"/>
    <x v="0"/>
    <s v="WA"/>
    <x v="1"/>
    <n v="2009"/>
    <n v="2009"/>
    <n v="500226437"/>
    <n v="1"/>
    <x v="1"/>
    <s v="I"/>
    <n v="3"/>
    <n v="3"/>
    <n v="0"/>
    <n v="148"/>
  </r>
  <r>
    <x v="0"/>
    <x v="1"/>
    <s v="WA"/>
    <x v="1"/>
    <n v="2009"/>
    <n v="2009"/>
    <n v="19373055"/>
    <n v="3"/>
    <x v="1"/>
    <s v="I"/>
    <n v="79"/>
    <n v="26.333333333333336"/>
    <n v="0"/>
    <n v="25"/>
  </r>
  <r>
    <x v="0"/>
    <x v="1"/>
    <s v="WA"/>
    <x v="1"/>
    <n v="2009"/>
    <n v="2009"/>
    <n v="500175652"/>
    <n v="1"/>
    <x v="1"/>
    <s v="I"/>
    <n v="0"/>
    <n v="0"/>
    <n v="0"/>
    <n v="1"/>
  </r>
  <r>
    <x v="0"/>
    <x v="0"/>
    <s v="WA"/>
    <x v="1"/>
    <n v="2009"/>
    <n v="2009"/>
    <n v="17921289"/>
    <n v="1"/>
    <x v="1"/>
    <s v="I"/>
    <n v="13"/>
    <n v="13"/>
    <n v="0"/>
    <n v="93"/>
  </r>
  <r>
    <x v="0"/>
    <x v="1"/>
    <s v="WA"/>
    <x v="1"/>
    <n v="2009"/>
    <n v="2009"/>
    <n v="500233372"/>
    <n v="1"/>
    <x v="1"/>
    <s v="I"/>
    <n v="28"/>
    <n v="28"/>
    <n v="0"/>
    <n v="5"/>
  </r>
  <r>
    <x v="0"/>
    <x v="0"/>
    <s v="WA"/>
    <x v="1"/>
    <n v="2009"/>
    <n v="2009"/>
    <n v="391219214"/>
    <n v="7"/>
    <x v="1"/>
    <s v="I"/>
    <n v="211"/>
    <n v="30.142857142857142"/>
    <n v="0"/>
    <n v="380"/>
  </r>
  <r>
    <x v="0"/>
    <x v="0"/>
    <s v="WA"/>
    <x v="1"/>
    <n v="2009"/>
    <n v="2009"/>
    <n v="18812753"/>
    <n v="1"/>
    <x v="1"/>
    <s v="I"/>
    <n v="0"/>
    <n v="0"/>
    <n v="0"/>
    <n v="70"/>
  </r>
  <r>
    <x v="0"/>
    <x v="0"/>
    <s v="WA"/>
    <x v="1"/>
    <n v="2009"/>
    <n v="2009"/>
    <n v="500075755"/>
    <n v="1"/>
    <x v="1"/>
    <s v="I"/>
    <n v="17"/>
    <n v="17"/>
    <n v="0"/>
    <n v="159"/>
  </r>
  <r>
    <x v="0"/>
    <x v="0"/>
    <s v="WA"/>
    <x v="1"/>
    <n v="2009"/>
    <n v="2009"/>
    <n v="18610040"/>
    <n v="2"/>
    <x v="1"/>
    <s v="I"/>
    <n v="54"/>
    <n v="27"/>
    <n v="0"/>
    <n v="1240"/>
  </r>
  <r>
    <x v="0"/>
    <x v="1"/>
    <s v="WA"/>
    <x v="1"/>
    <n v="2009"/>
    <n v="2009"/>
    <n v="500111445"/>
    <n v="1"/>
    <x v="1"/>
    <s v="I"/>
    <n v="3"/>
    <n v="3"/>
    <n v="0"/>
    <n v="2"/>
  </r>
  <r>
    <x v="0"/>
    <x v="0"/>
    <s v="WA"/>
    <x v="1"/>
    <n v="2009"/>
    <n v="2009"/>
    <n v="18722472"/>
    <n v="2"/>
    <x v="1"/>
    <s v="I"/>
    <n v="59"/>
    <n v="29.5"/>
    <n v="0"/>
    <n v="130"/>
  </r>
  <r>
    <x v="0"/>
    <x v="1"/>
    <s v="WA"/>
    <x v="1"/>
    <n v="2009"/>
    <n v="2009"/>
    <n v="17841005"/>
    <n v="1"/>
    <x v="1"/>
    <s v="I"/>
    <n v="33"/>
    <n v="33"/>
    <n v="0"/>
    <n v="4"/>
  </r>
  <r>
    <x v="0"/>
    <x v="0"/>
    <s v="WA"/>
    <x v="1"/>
    <n v="2009"/>
    <n v="2009"/>
    <n v="17072813"/>
    <n v="2"/>
    <x v="1"/>
    <s v="I"/>
    <n v="55"/>
    <n v="27.5"/>
    <n v="0"/>
    <n v="170"/>
  </r>
  <r>
    <x v="0"/>
    <x v="1"/>
    <s v="WA"/>
    <x v="1"/>
    <n v="2009"/>
    <n v="2009"/>
    <n v="500181946"/>
    <n v="1"/>
    <x v="1"/>
    <s v="I"/>
    <n v="7"/>
    <n v="7"/>
    <n v="0"/>
    <n v="5"/>
  </r>
  <r>
    <x v="0"/>
    <x v="0"/>
    <s v="WA"/>
    <x v="1"/>
    <n v="2009"/>
    <n v="2009"/>
    <n v="15385216"/>
    <n v="1"/>
    <x v="1"/>
    <s v="I"/>
    <n v="26"/>
    <n v="26"/>
    <n v="0"/>
    <n v="811"/>
  </r>
  <r>
    <x v="0"/>
    <x v="1"/>
    <s v="WA"/>
    <x v="1"/>
    <n v="2009"/>
    <n v="2009"/>
    <n v="17394826"/>
    <n v="3"/>
    <x v="1"/>
    <s v="I"/>
    <n v="93"/>
    <n v="31"/>
    <n v="0"/>
    <n v="25"/>
  </r>
  <r>
    <x v="0"/>
    <x v="1"/>
    <s v="WA"/>
    <x v="1"/>
    <n v="2009"/>
    <n v="2009"/>
    <n v="500003478"/>
    <n v="1"/>
    <x v="1"/>
    <s v="I"/>
    <n v="9"/>
    <n v="9"/>
    <n v="0"/>
    <n v="8"/>
  </r>
  <r>
    <x v="0"/>
    <x v="0"/>
    <s v="WA"/>
    <x v="1"/>
    <n v="2009"/>
    <n v="2009"/>
    <n v="17386487"/>
    <n v="1"/>
    <x v="1"/>
    <s v="I"/>
    <n v="10"/>
    <n v="10"/>
    <n v="0"/>
    <n v="80"/>
  </r>
  <r>
    <x v="0"/>
    <x v="1"/>
    <s v="WA"/>
    <x v="1"/>
    <n v="2009"/>
    <n v="2009"/>
    <n v="500195918"/>
    <n v="1"/>
    <x v="1"/>
    <s v="I"/>
    <n v="33"/>
    <n v="33"/>
    <n v="0"/>
    <n v="1"/>
  </r>
  <r>
    <x v="0"/>
    <x v="0"/>
    <s v="WA"/>
    <x v="1"/>
    <n v="2009"/>
    <n v="2009"/>
    <n v="500121088"/>
    <n v="1"/>
    <x v="1"/>
    <s v="I"/>
    <n v="33"/>
    <n v="33"/>
    <n v="0"/>
    <n v="78"/>
  </r>
  <r>
    <x v="0"/>
    <x v="1"/>
    <s v="WA"/>
    <x v="1"/>
    <n v="2009"/>
    <n v="2009"/>
    <n v="16899814"/>
    <n v="1"/>
    <x v="1"/>
    <s v="I"/>
    <n v="0"/>
    <n v="0"/>
    <n v="0"/>
    <n v="7"/>
  </r>
  <r>
    <x v="1"/>
    <x v="1"/>
    <s v="WA"/>
    <x v="1"/>
    <n v="2009"/>
    <n v="2009"/>
    <n v="15918337"/>
    <n v="1"/>
    <x v="1"/>
    <s v="I"/>
    <n v="30"/>
    <n v="30"/>
    <n v="0"/>
    <n v="1"/>
  </r>
  <r>
    <x v="0"/>
    <x v="0"/>
    <s v="WA"/>
    <x v="1"/>
    <n v="2009"/>
    <n v="2009"/>
    <n v="19605762"/>
    <n v="1"/>
    <x v="1"/>
    <s v="I"/>
    <n v="17"/>
    <n v="17"/>
    <n v="0"/>
    <n v="40"/>
  </r>
  <r>
    <x v="0"/>
    <x v="1"/>
    <s v="WA"/>
    <x v="1"/>
    <n v="2009"/>
    <n v="2009"/>
    <n v="500069245"/>
    <n v="1"/>
    <x v="1"/>
    <s v="I"/>
    <n v="30"/>
    <n v="30"/>
    <n v="0"/>
    <n v="1"/>
  </r>
  <r>
    <x v="0"/>
    <x v="0"/>
    <s v="WA"/>
    <x v="1"/>
    <n v="2009"/>
    <n v="2009"/>
    <n v="16546185"/>
    <n v="1"/>
    <x v="1"/>
    <s v="I"/>
    <n v="14"/>
    <n v="14"/>
    <n v="0"/>
    <n v="6"/>
  </r>
  <r>
    <x v="0"/>
    <x v="0"/>
    <s v="WA"/>
    <x v="1"/>
    <n v="2009"/>
    <n v="2009"/>
    <n v="17305134"/>
    <n v="1"/>
    <x v="1"/>
    <s v="I"/>
    <n v="27"/>
    <n v="27"/>
    <n v="0"/>
    <n v="44"/>
  </r>
  <r>
    <x v="0"/>
    <x v="1"/>
    <s v="WA"/>
    <x v="1"/>
    <n v="2009"/>
    <n v="2009"/>
    <n v="500119395"/>
    <n v="4"/>
    <x v="1"/>
    <s v="I"/>
    <n v="101"/>
    <n v="25.25"/>
    <n v="0"/>
    <n v="11"/>
  </r>
  <r>
    <x v="0"/>
    <x v="0"/>
    <s v="WA"/>
    <x v="1"/>
    <n v="2009"/>
    <n v="2009"/>
    <n v="15119756"/>
    <n v="1"/>
    <x v="1"/>
    <s v="I"/>
    <n v="0"/>
    <n v="0"/>
    <n v="0"/>
    <n v="74"/>
  </r>
  <r>
    <x v="0"/>
    <x v="0"/>
    <s v="WA"/>
    <x v="1"/>
    <n v="2009"/>
    <n v="2009"/>
    <n v="14352786"/>
    <n v="2"/>
    <x v="1"/>
    <s v="I"/>
    <n v="53"/>
    <n v="26.5"/>
    <n v="0"/>
    <n v="420"/>
  </r>
  <r>
    <x v="0"/>
    <x v="0"/>
    <s v="WA"/>
    <x v="1"/>
    <n v="2009"/>
    <n v="2009"/>
    <n v="15813321"/>
    <n v="1"/>
    <x v="1"/>
    <s v="I"/>
    <n v="28"/>
    <n v="28"/>
    <n v="0"/>
    <n v="30"/>
  </r>
  <r>
    <x v="0"/>
    <x v="0"/>
    <s v="WA"/>
    <x v="1"/>
    <n v="2009"/>
    <n v="2009"/>
    <n v="16120092"/>
    <n v="1"/>
    <x v="1"/>
    <s v="I"/>
    <n v="21"/>
    <n v="21"/>
    <n v="0"/>
    <n v="471"/>
  </r>
  <r>
    <x v="0"/>
    <x v="0"/>
    <s v="WA"/>
    <x v="1"/>
    <n v="2009"/>
    <n v="2009"/>
    <n v="14673383"/>
    <n v="1"/>
    <x v="1"/>
    <s v="I"/>
    <n v="19"/>
    <n v="19"/>
    <n v="0"/>
    <n v="70"/>
  </r>
  <r>
    <x v="0"/>
    <x v="0"/>
    <s v="WA"/>
    <x v="1"/>
    <n v="2009"/>
    <n v="2009"/>
    <n v="19693653"/>
    <n v="1"/>
    <x v="1"/>
    <s v="I"/>
    <n v="13"/>
    <n v="13"/>
    <n v="0"/>
    <n v="40"/>
  </r>
  <r>
    <x v="0"/>
    <x v="0"/>
    <s v="WA"/>
    <x v="1"/>
    <n v="2009"/>
    <n v="2009"/>
    <n v="14130861"/>
    <n v="1"/>
    <x v="1"/>
    <s v="I"/>
    <n v="28"/>
    <n v="28"/>
    <n v="0"/>
    <n v="99"/>
  </r>
  <r>
    <x v="0"/>
    <x v="0"/>
    <s v="WA"/>
    <x v="1"/>
    <n v="2009"/>
    <n v="2009"/>
    <n v="14355885"/>
    <n v="1"/>
    <x v="1"/>
    <s v="I"/>
    <n v="6"/>
    <n v="6"/>
    <n v="0"/>
    <n v="70"/>
  </r>
  <r>
    <x v="0"/>
    <x v="0"/>
    <s v="WA"/>
    <x v="1"/>
    <n v="2009"/>
    <n v="2009"/>
    <n v="500102619"/>
    <n v="4"/>
    <x v="1"/>
    <s v="I"/>
    <n v="101"/>
    <n v="25.25"/>
    <n v="0"/>
    <n v="142"/>
  </r>
  <r>
    <x v="0"/>
    <x v="0"/>
    <s v="WA"/>
    <x v="1"/>
    <n v="2009"/>
    <n v="2009"/>
    <n v="14423826"/>
    <n v="3"/>
    <x v="1"/>
    <s v="I"/>
    <n v="77"/>
    <n v="25.666666666666668"/>
    <n v="0"/>
    <n v="194"/>
  </r>
  <r>
    <x v="0"/>
    <x v="0"/>
    <s v="WA"/>
    <x v="1"/>
    <n v="2009"/>
    <n v="2009"/>
    <n v="500017531"/>
    <n v="1"/>
    <x v="1"/>
    <s v="I"/>
    <n v="14"/>
    <n v="14"/>
    <n v="0"/>
    <n v="6"/>
  </r>
  <r>
    <x v="0"/>
    <x v="0"/>
    <s v="WA"/>
    <x v="1"/>
    <n v="2009"/>
    <n v="2009"/>
    <n v="15130019"/>
    <n v="2"/>
    <x v="1"/>
    <s v="I"/>
    <n v="21"/>
    <n v="10.5"/>
    <n v="0"/>
    <n v="170"/>
  </r>
  <r>
    <x v="0"/>
    <x v="0"/>
    <s v="WA"/>
    <x v="1"/>
    <n v="2009"/>
    <n v="2009"/>
    <n v="500191897"/>
    <n v="1"/>
    <x v="1"/>
    <s v="I"/>
    <n v="0"/>
    <n v="0"/>
    <n v="0"/>
    <n v="5"/>
  </r>
  <r>
    <x v="0"/>
    <x v="1"/>
    <s v="WA"/>
    <x v="1"/>
    <n v="2009"/>
    <n v="2009"/>
    <n v="404438463"/>
    <n v="4"/>
    <x v="1"/>
    <s v="I"/>
    <n v="101"/>
    <n v="25.25"/>
    <n v="0"/>
    <n v="19"/>
  </r>
  <r>
    <x v="1"/>
    <x v="1"/>
    <s v="WA"/>
    <x v="1"/>
    <n v="2009"/>
    <n v="2009"/>
    <n v="14599970"/>
    <n v="2"/>
    <x v="1"/>
    <s v="I"/>
    <n v="59"/>
    <n v="29.5"/>
    <n v="0"/>
    <n v="30"/>
  </r>
  <r>
    <x v="0"/>
    <x v="1"/>
    <s v="WA"/>
    <x v="1"/>
    <n v="2009"/>
    <n v="2009"/>
    <n v="500113391"/>
    <n v="3"/>
    <x v="1"/>
    <s v="I"/>
    <n v="90"/>
    <n v="30"/>
    <n v="0"/>
    <n v="10"/>
  </r>
  <r>
    <x v="0"/>
    <x v="0"/>
    <s v="WA"/>
    <x v="1"/>
    <n v="2009"/>
    <n v="2009"/>
    <n v="19609931"/>
    <n v="1"/>
    <x v="1"/>
    <s v="I"/>
    <n v="29"/>
    <n v="29"/>
    <n v="0"/>
    <n v="1"/>
  </r>
  <r>
    <x v="0"/>
    <x v="0"/>
    <s v="WA"/>
    <x v="1"/>
    <n v="2009"/>
    <n v="2009"/>
    <n v="14133973"/>
    <n v="1"/>
    <x v="1"/>
    <s v="I"/>
    <n v="11"/>
    <n v="11"/>
    <n v="0"/>
    <n v="10"/>
  </r>
  <r>
    <x v="0"/>
    <x v="0"/>
    <s v="WA"/>
    <x v="1"/>
    <n v="2009"/>
    <n v="2009"/>
    <n v="19913078"/>
    <n v="1"/>
    <x v="1"/>
    <s v="I"/>
    <n v="0"/>
    <n v="0"/>
    <n v="0"/>
    <n v="489"/>
  </r>
  <r>
    <x v="0"/>
    <x v="0"/>
    <s v="WA"/>
    <x v="1"/>
    <n v="2009"/>
    <n v="2009"/>
    <n v="500033695"/>
    <n v="1"/>
    <x v="1"/>
    <s v="I"/>
    <n v="31"/>
    <n v="31"/>
    <n v="0"/>
    <n v="125"/>
  </r>
  <r>
    <x v="0"/>
    <x v="0"/>
    <s v="WA"/>
    <x v="1"/>
    <n v="2009"/>
    <n v="2009"/>
    <n v="19543058"/>
    <n v="2"/>
    <x v="1"/>
    <s v="I"/>
    <n v="54"/>
    <n v="27"/>
    <n v="0"/>
    <n v="390"/>
  </r>
  <r>
    <x v="0"/>
    <x v="0"/>
    <s v="WA"/>
    <x v="1"/>
    <n v="2009"/>
    <n v="2009"/>
    <n v="19597767"/>
    <n v="1"/>
    <x v="1"/>
    <s v="I"/>
    <n v="28"/>
    <n v="28"/>
    <n v="0"/>
    <n v="60"/>
  </r>
  <r>
    <x v="0"/>
    <x v="1"/>
    <s v="WA"/>
    <x v="1"/>
    <n v="2009"/>
    <n v="2009"/>
    <n v="446351542"/>
    <n v="3"/>
    <x v="1"/>
    <s v="I"/>
    <n v="76"/>
    <n v="25.333333333333336"/>
    <n v="0"/>
    <n v="9"/>
  </r>
  <r>
    <x v="0"/>
    <x v="0"/>
    <s v="WA"/>
    <x v="1"/>
    <n v="2009"/>
    <n v="2009"/>
    <n v="19770944"/>
    <n v="1"/>
    <x v="1"/>
    <s v="I"/>
    <n v="4"/>
    <n v="4"/>
    <n v="0"/>
    <n v="110"/>
  </r>
  <r>
    <x v="0"/>
    <x v="1"/>
    <s v="WA"/>
    <x v="1"/>
    <n v="2009"/>
    <n v="2009"/>
    <n v="19321633"/>
    <n v="1"/>
    <x v="1"/>
    <s v="I"/>
    <n v="0"/>
    <n v="0"/>
    <n v="0"/>
    <n v="2"/>
  </r>
  <r>
    <x v="0"/>
    <x v="1"/>
    <s v="WA"/>
    <x v="1"/>
    <n v="2009"/>
    <n v="2009"/>
    <n v="19014023"/>
    <n v="4"/>
    <x v="1"/>
    <s v="I"/>
    <n v="103"/>
    <n v="25.75"/>
    <n v="0"/>
    <n v="31"/>
  </r>
  <r>
    <x v="0"/>
    <x v="0"/>
    <s v="WA"/>
    <x v="1"/>
    <n v="2009"/>
    <n v="2009"/>
    <n v="500079340"/>
    <n v="1"/>
    <x v="1"/>
    <s v="I"/>
    <n v="0"/>
    <n v="0"/>
    <n v="0"/>
    <n v="22"/>
  </r>
  <r>
    <x v="0"/>
    <x v="1"/>
    <s v="WA"/>
    <x v="1"/>
    <n v="2009"/>
    <n v="2010"/>
    <n v="500044878"/>
    <n v="6"/>
    <x v="1"/>
    <s v="I"/>
    <n v="180"/>
    <n v="30"/>
    <n v="0"/>
    <n v="31"/>
  </r>
  <r>
    <x v="0"/>
    <x v="0"/>
    <s v="WA"/>
    <x v="1"/>
    <n v="2009"/>
    <n v="2009"/>
    <n v="397958414"/>
    <n v="1"/>
    <x v="1"/>
    <s v="I"/>
    <n v="0"/>
    <n v="0"/>
    <n v="0"/>
    <n v="10"/>
  </r>
  <r>
    <x v="0"/>
    <x v="1"/>
    <s v="WA"/>
    <x v="1"/>
    <n v="2009"/>
    <n v="2009"/>
    <n v="500130418"/>
    <n v="1"/>
    <x v="1"/>
    <s v="I"/>
    <n v="16"/>
    <n v="16"/>
    <n v="0"/>
    <n v="1"/>
  </r>
  <r>
    <x v="0"/>
    <x v="0"/>
    <s v="WA"/>
    <x v="1"/>
    <n v="2009"/>
    <n v="2009"/>
    <n v="18711497"/>
    <n v="2"/>
    <x v="1"/>
    <s v="I"/>
    <n v="39"/>
    <n v="19.5"/>
    <n v="0"/>
    <n v="265"/>
  </r>
  <r>
    <x v="0"/>
    <x v="0"/>
    <s v="WA"/>
    <x v="1"/>
    <n v="2009"/>
    <n v="2009"/>
    <n v="18645968"/>
    <n v="1"/>
    <x v="1"/>
    <s v="I"/>
    <n v="27"/>
    <n v="27"/>
    <n v="0"/>
    <n v="10"/>
  </r>
  <r>
    <x v="0"/>
    <x v="0"/>
    <s v="WA"/>
    <x v="1"/>
    <n v="2009"/>
    <n v="2009"/>
    <n v="18903303"/>
    <n v="1"/>
    <x v="1"/>
    <s v="I"/>
    <n v="0"/>
    <n v="0"/>
    <n v="0"/>
    <n v="122"/>
  </r>
  <r>
    <x v="0"/>
    <x v="0"/>
    <s v="WA"/>
    <x v="1"/>
    <n v="2009"/>
    <n v="2009"/>
    <n v="18904492"/>
    <n v="3"/>
    <x v="1"/>
    <s v="I"/>
    <n v="92"/>
    <n v="30.666666666666668"/>
    <n v="0"/>
    <n v="380"/>
  </r>
  <r>
    <x v="0"/>
    <x v="0"/>
    <s v="WA"/>
    <x v="1"/>
    <n v="2009"/>
    <n v="2009"/>
    <n v="18958008"/>
    <n v="1"/>
    <x v="1"/>
    <s v="I"/>
    <n v="0"/>
    <n v="0"/>
    <n v="0"/>
    <n v="20"/>
  </r>
  <r>
    <x v="0"/>
    <x v="0"/>
    <s v="WA"/>
    <x v="1"/>
    <n v="2009"/>
    <n v="2009"/>
    <n v="18410722"/>
    <n v="1"/>
    <x v="1"/>
    <s v="I"/>
    <n v="6"/>
    <n v="6"/>
    <n v="0"/>
    <n v="137"/>
  </r>
  <r>
    <x v="0"/>
    <x v="1"/>
    <s v="WA"/>
    <x v="1"/>
    <n v="2009"/>
    <n v="2009"/>
    <n v="17790112"/>
    <n v="1"/>
    <x v="1"/>
    <s v="I"/>
    <n v="29"/>
    <n v="29"/>
    <n v="0"/>
    <n v="3"/>
  </r>
  <r>
    <x v="0"/>
    <x v="1"/>
    <s v="WA"/>
    <x v="1"/>
    <n v="2009"/>
    <n v="2009"/>
    <n v="436320047"/>
    <n v="1"/>
    <x v="1"/>
    <s v="I"/>
    <n v="6"/>
    <n v="6"/>
    <n v="0"/>
    <n v="1"/>
  </r>
  <r>
    <x v="0"/>
    <x v="0"/>
    <s v="WA"/>
    <x v="1"/>
    <n v="2009"/>
    <n v="2009"/>
    <n v="500003375"/>
    <n v="1"/>
    <x v="1"/>
    <s v="I"/>
    <n v="0"/>
    <n v="0"/>
    <n v="0"/>
    <n v="63"/>
  </r>
  <r>
    <x v="0"/>
    <x v="1"/>
    <s v="WA"/>
    <x v="1"/>
    <n v="2009"/>
    <n v="2009"/>
    <n v="17805740"/>
    <n v="2"/>
    <x v="1"/>
    <s v="I"/>
    <n v="35"/>
    <n v="17.5"/>
    <n v="0"/>
    <n v="16"/>
  </r>
  <r>
    <x v="0"/>
    <x v="0"/>
    <s v="WA"/>
    <x v="1"/>
    <n v="2009"/>
    <n v="2009"/>
    <n v="17706163"/>
    <n v="1"/>
    <x v="1"/>
    <s v="I"/>
    <n v="13"/>
    <n v="13"/>
    <n v="0"/>
    <n v="10"/>
  </r>
  <r>
    <x v="0"/>
    <x v="0"/>
    <s v="WA"/>
    <x v="1"/>
    <n v="2009"/>
    <n v="2009"/>
    <n v="17741955"/>
    <n v="1"/>
    <x v="1"/>
    <s v="I"/>
    <n v="12"/>
    <n v="12"/>
    <n v="0"/>
    <n v="10"/>
  </r>
  <r>
    <x v="0"/>
    <x v="0"/>
    <s v="WA"/>
    <x v="1"/>
    <n v="2009"/>
    <n v="2009"/>
    <n v="17918497"/>
    <n v="1"/>
    <x v="2"/>
    <s v="I"/>
    <n v="3"/>
    <n v="3"/>
    <n v="0"/>
    <n v="97000"/>
  </r>
  <r>
    <x v="0"/>
    <x v="1"/>
    <s v="WA"/>
    <x v="1"/>
    <n v="2009"/>
    <n v="2009"/>
    <n v="16833099"/>
    <n v="1"/>
    <x v="1"/>
    <s v="I"/>
    <n v="28"/>
    <n v="28"/>
    <n v="0"/>
    <n v="1"/>
  </r>
  <r>
    <x v="0"/>
    <x v="1"/>
    <s v="WA"/>
    <x v="1"/>
    <n v="2009"/>
    <n v="2009"/>
    <n v="500008556"/>
    <n v="1"/>
    <x v="1"/>
    <s v="I"/>
    <n v="28"/>
    <n v="28"/>
    <n v="0"/>
    <n v="1"/>
  </r>
  <r>
    <x v="0"/>
    <x v="1"/>
    <s v="WA"/>
    <x v="1"/>
    <n v="2009"/>
    <n v="2009"/>
    <n v="404697673"/>
    <n v="3"/>
    <x v="1"/>
    <s v="I"/>
    <n v="64"/>
    <n v="21.333333333333332"/>
    <n v="0"/>
    <n v="9"/>
  </r>
  <r>
    <x v="0"/>
    <x v="0"/>
    <s v="WA"/>
    <x v="1"/>
    <n v="2009"/>
    <n v="2009"/>
    <n v="18213786"/>
    <n v="1"/>
    <x v="1"/>
    <s v="I"/>
    <n v="3"/>
    <n v="3"/>
    <n v="0"/>
    <n v="59"/>
  </r>
  <r>
    <x v="0"/>
    <x v="0"/>
    <s v="WA"/>
    <x v="1"/>
    <n v="2009"/>
    <n v="2009"/>
    <n v="16588921"/>
    <n v="4"/>
    <x v="1"/>
    <s v="I"/>
    <n v="118"/>
    <n v="29.5"/>
    <n v="0"/>
    <n v="270"/>
  </r>
  <r>
    <x v="0"/>
    <x v="0"/>
    <s v="WA"/>
    <x v="1"/>
    <n v="2009"/>
    <n v="2009"/>
    <n v="15689837"/>
    <n v="1"/>
    <x v="1"/>
    <s v="I"/>
    <n v="28"/>
    <n v="28"/>
    <n v="0"/>
    <n v="10"/>
  </r>
  <r>
    <x v="0"/>
    <x v="0"/>
    <s v="WA"/>
    <x v="1"/>
    <n v="2009"/>
    <n v="2009"/>
    <n v="16596511"/>
    <n v="1"/>
    <x v="1"/>
    <s v="I"/>
    <n v="13"/>
    <n v="13"/>
    <n v="0"/>
    <n v="230"/>
  </r>
  <r>
    <x v="1"/>
    <x v="1"/>
    <s v="WA"/>
    <x v="1"/>
    <n v="2009"/>
    <n v="2009"/>
    <n v="500007497"/>
    <n v="1"/>
    <x v="1"/>
    <s v="I"/>
    <n v="47"/>
    <n v="47"/>
    <n v="0"/>
    <n v="8"/>
  </r>
  <r>
    <x v="0"/>
    <x v="1"/>
    <s v="WA"/>
    <x v="1"/>
    <n v="2009"/>
    <n v="2009"/>
    <n v="16014797"/>
    <n v="3"/>
    <x v="1"/>
    <s v="I"/>
    <n v="69"/>
    <n v="23"/>
    <n v="0"/>
    <n v="14"/>
  </r>
  <r>
    <x v="0"/>
    <x v="0"/>
    <s v="WA"/>
    <x v="1"/>
    <n v="2009"/>
    <n v="2009"/>
    <n v="14048068"/>
    <n v="1"/>
    <x v="1"/>
    <s v="I"/>
    <n v="8"/>
    <n v="8"/>
    <n v="0"/>
    <n v="4"/>
  </r>
  <r>
    <x v="0"/>
    <x v="1"/>
    <s v="WA"/>
    <x v="1"/>
    <n v="2009"/>
    <n v="2009"/>
    <n v="500023154"/>
    <n v="1"/>
    <x v="1"/>
    <s v="I"/>
    <n v="18"/>
    <n v="18"/>
    <n v="0"/>
    <n v="4"/>
  </r>
  <r>
    <x v="0"/>
    <x v="0"/>
    <s v="WA"/>
    <x v="1"/>
    <n v="2009"/>
    <n v="2009"/>
    <n v="15656113"/>
    <n v="1"/>
    <x v="1"/>
    <s v="I"/>
    <n v="0"/>
    <n v="0"/>
    <n v="0"/>
    <n v="20"/>
  </r>
  <r>
    <x v="0"/>
    <x v="0"/>
    <s v="WA"/>
    <x v="1"/>
    <n v="2009"/>
    <n v="2009"/>
    <n v="15181485"/>
    <n v="1"/>
    <x v="1"/>
    <s v="I"/>
    <n v="15"/>
    <n v="15"/>
    <n v="0"/>
    <n v="79"/>
  </r>
  <r>
    <x v="0"/>
    <x v="0"/>
    <s v="WA"/>
    <x v="1"/>
    <n v="2009"/>
    <n v="2009"/>
    <n v="500250318"/>
    <n v="1"/>
    <x v="1"/>
    <s v="I"/>
    <n v="28"/>
    <n v="28"/>
    <n v="0"/>
    <n v="376"/>
  </r>
  <r>
    <x v="0"/>
    <x v="1"/>
    <s v="WA"/>
    <x v="1"/>
    <n v="2009"/>
    <n v="2009"/>
    <n v="500249739"/>
    <n v="1"/>
    <x v="1"/>
    <s v="I"/>
    <n v="12"/>
    <n v="12"/>
    <n v="0"/>
    <n v="3"/>
  </r>
  <r>
    <x v="0"/>
    <x v="0"/>
    <s v="WA"/>
    <x v="1"/>
    <n v="2009"/>
    <n v="2009"/>
    <n v="14926565"/>
    <n v="1"/>
    <x v="1"/>
    <s v="I"/>
    <n v="9"/>
    <n v="9"/>
    <n v="0"/>
    <n v="100"/>
  </r>
  <r>
    <x v="0"/>
    <x v="0"/>
    <s v="WA"/>
    <x v="1"/>
    <n v="2009"/>
    <n v="2009"/>
    <n v="500036268"/>
    <n v="1"/>
    <x v="1"/>
    <s v="I"/>
    <n v="0"/>
    <n v="0"/>
    <n v="0"/>
    <n v="40"/>
  </r>
  <r>
    <x v="0"/>
    <x v="1"/>
    <s v="WA"/>
    <x v="1"/>
    <n v="2009"/>
    <n v="2009"/>
    <n v="500120794"/>
    <n v="1"/>
    <x v="1"/>
    <s v="I"/>
    <n v="26"/>
    <n v="26"/>
    <n v="0"/>
    <n v="5"/>
  </r>
  <r>
    <x v="0"/>
    <x v="0"/>
    <s v="WA"/>
    <x v="1"/>
    <n v="2009"/>
    <n v="2009"/>
    <n v="14658689"/>
    <n v="1"/>
    <x v="1"/>
    <s v="I"/>
    <n v="6"/>
    <n v="6"/>
    <n v="0"/>
    <n v="50"/>
  </r>
  <r>
    <x v="0"/>
    <x v="0"/>
    <s v="WA"/>
    <x v="1"/>
    <n v="2009"/>
    <n v="2009"/>
    <n v="14660215"/>
    <n v="2"/>
    <x v="1"/>
    <s v="I"/>
    <n v="51"/>
    <n v="25.5"/>
    <n v="0"/>
    <n v="270"/>
  </r>
  <r>
    <x v="0"/>
    <x v="0"/>
    <s v="WA"/>
    <x v="1"/>
    <n v="2009"/>
    <n v="2009"/>
    <n v="14380089"/>
    <n v="2"/>
    <x v="1"/>
    <s v="I"/>
    <n v="41"/>
    <n v="20.5"/>
    <n v="0"/>
    <n v="380"/>
  </r>
  <r>
    <x v="0"/>
    <x v="0"/>
    <s v="WA"/>
    <x v="1"/>
    <n v="2009"/>
    <n v="2009"/>
    <n v="14385516"/>
    <n v="2"/>
    <x v="1"/>
    <s v="I"/>
    <n v="61"/>
    <n v="30.5"/>
    <n v="0"/>
    <n v="336"/>
  </r>
  <r>
    <x v="0"/>
    <x v="0"/>
    <s v="WA"/>
    <x v="1"/>
    <n v="2009"/>
    <n v="2009"/>
    <n v="500069365"/>
    <n v="4"/>
    <x v="1"/>
    <s v="I"/>
    <n v="115"/>
    <n v="28.75"/>
    <n v="0"/>
    <n v="100"/>
  </r>
  <r>
    <x v="0"/>
    <x v="0"/>
    <s v="WA"/>
    <x v="1"/>
    <n v="2009"/>
    <n v="2009"/>
    <n v="18663863"/>
    <n v="1"/>
    <x v="1"/>
    <s v="I"/>
    <n v="1"/>
    <n v="1"/>
    <n v="0"/>
    <n v="26"/>
  </r>
  <r>
    <x v="0"/>
    <x v="0"/>
    <s v="WA"/>
    <x v="1"/>
    <n v="2009"/>
    <n v="2009"/>
    <n v="500066801"/>
    <n v="1"/>
    <x v="1"/>
    <s v="I"/>
    <n v="3"/>
    <n v="3"/>
    <n v="0"/>
    <n v="29"/>
  </r>
  <r>
    <x v="0"/>
    <x v="0"/>
    <s v="WA"/>
    <x v="1"/>
    <n v="2009"/>
    <n v="2009"/>
    <n v="14937953"/>
    <n v="1"/>
    <x v="1"/>
    <s v="I"/>
    <n v="10"/>
    <n v="10"/>
    <n v="0"/>
    <n v="10"/>
  </r>
  <r>
    <x v="0"/>
    <x v="0"/>
    <s v="WA"/>
    <x v="1"/>
    <n v="2009"/>
    <n v="2009"/>
    <n v="500027636"/>
    <n v="1"/>
    <x v="1"/>
    <s v="I"/>
    <n v="8"/>
    <n v="8"/>
    <n v="0"/>
    <n v="12259"/>
  </r>
  <r>
    <x v="0"/>
    <x v="0"/>
    <s v="WA"/>
    <x v="1"/>
    <n v="2009"/>
    <n v="2009"/>
    <n v="17638058"/>
    <n v="1"/>
    <x v="1"/>
    <s v="I"/>
    <n v="14"/>
    <n v="14"/>
    <n v="0"/>
    <n v="80"/>
  </r>
  <r>
    <x v="0"/>
    <x v="1"/>
    <s v="WA"/>
    <x v="1"/>
    <n v="2009"/>
    <n v="2009"/>
    <n v="500165221"/>
    <n v="1"/>
    <x v="1"/>
    <s v="I"/>
    <n v="0"/>
    <n v="0"/>
    <n v="0"/>
    <n v="1"/>
  </r>
  <r>
    <x v="0"/>
    <x v="0"/>
    <s v="WA"/>
    <x v="1"/>
    <n v="2009"/>
    <n v="2009"/>
    <n v="16465409"/>
    <n v="3"/>
    <x v="1"/>
    <s v="I"/>
    <n v="90"/>
    <n v="30"/>
    <n v="0"/>
    <n v="172"/>
  </r>
  <r>
    <x v="0"/>
    <x v="0"/>
    <s v="WA"/>
    <x v="1"/>
    <n v="2009"/>
    <n v="2009"/>
    <n v="17457683"/>
    <n v="1"/>
    <x v="1"/>
    <s v="I"/>
    <n v="15"/>
    <n v="15"/>
    <n v="0"/>
    <n v="127"/>
  </r>
  <r>
    <x v="0"/>
    <x v="1"/>
    <s v="WA"/>
    <x v="1"/>
    <n v="2009"/>
    <n v="2009"/>
    <n v="19637153"/>
    <n v="1"/>
    <x v="1"/>
    <s v="I"/>
    <n v="29"/>
    <n v="29"/>
    <n v="0"/>
    <n v="1"/>
  </r>
  <r>
    <x v="0"/>
    <x v="1"/>
    <s v="WA"/>
    <x v="1"/>
    <n v="2009"/>
    <n v="2009"/>
    <n v="19024783"/>
    <n v="1"/>
    <x v="1"/>
    <s v="I"/>
    <n v="32"/>
    <n v="32"/>
    <n v="0"/>
    <n v="6"/>
  </r>
  <r>
    <x v="0"/>
    <x v="0"/>
    <s v="WA"/>
    <x v="1"/>
    <n v="2009"/>
    <n v="2009"/>
    <n v="18909945"/>
    <n v="2"/>
    <x v="1"/>
    <s v="I"/>
    <n v="62"/>
    <n v="31"/>
    <n v="0"/>
    <n v="150"/>
  </r>
  <r>
    <x v="0"/>
    <x v="0"/>
    <s v="WA"/>
    <x v="1"/>
    <n v="2009"/>
    <n v="2009"/>
    <n v="14119957"/>
    <n v="1"/>
    <x v="1"/>
    <s v="I"/>
    <n v="10"/>
    <n v="10"/>
    <n v="0"/>
    <n v="10"/>
  </r>
  <r>
    <x v="0"/>
    <x v="0"/>
    <s v="WA"/>
    <x v="1"/>
    <n v="2009"/>
    <n v="2009"/>
    <n v="500175487"/>
    <n v="1"/>
    <x v="1"/>
    <s v="I"/>
    <n v="4"/>
    <n v="4"/>
    <n v="0"/>
    <n v="40"/>
  </r>
  <r>
    <x v="0"/>
    <x v="0"/>
    <s v="WA"/>
    <x v="1"/>
    <n v="2009"/>
    <n v="2009"/>
    <n v="19008787"/>
    <n v="1"/>
    <x v="1"/>
    <s v="I"/>
    <n v="33"/>
    <n v="33"/>
    <n v="0"/>
    <n v="50"/>
  </r>
  <r>
    <x v="0"/>
    <x v="0"/>
    <s v="WA"/>
    <x v="1"/>
    <n v="2009"/>
    <n v="2009"/>
    <n v="18928834"/>
    <n v="1"/>
    <x v="1"/>
    <s v="I"/>
    <n v="3"/>
    <n v="3"/>
    <n v="0"/>
    <n v="40"/>
  </r>
  <r>
    <x v="0"/>
    <x v="0"/>
    <s v="WA"/>
    <x v="1"/>
    <n v="2009"/>
    <n v="2009"/>
    <n v="19784099"/>
    <n v="2"/>
    <x v="1"/>
    <s v="I"/>
    <n v="33"/>
    <n v="16.5"/>
    <n v="0"/>
    <n v="630"/>
  </r>
  <r>
    <x v="0"/>
    <x v="0"/>
    <s v="WA"/>
    <x v="1"/>
    <n v="2009"/>
    <n v="2009"/>
    <n v="19788811"/>
    <n v="1"/>
    <x v="1"/>
    <s v="I"/>
    <n v="3"/>
    <n v="3"/>
    <n v="0"/>
    <n v="30"/>
  </r>
  <r>
    <x v="0"/>
    <x v="1"/>
    <s v="WA"/>
    <x v="1"/>
    <n v="2009"/>
    <n v="2009"/>
    <n v="500154698"/>
    <n v="1"/>
    <x v="1"/>
    <s v="I"/>
    <n v="11"/>
    <n v="11"/>
    <n v="0"/>
    <n v="8"/>
  </r>
  <r>
    <x v="0"/>
    <x v="0"/>
    <s v="WA"/>
    <x v="1"/>
    <n v="2009"/>
    <n v="2009"/>
    <n v="19366136"/>
    <n v="3"/>
    <x v="1"/>
    <s v="I"/>
    <n v="67"/>
    <n v="22.333333333333332"/>
    <n v="0"/>
    <n v="580"/>
  </r>
  <r>
    <x v="0"/>
    <x v="1"/>
    <s v="WA"/>
    <x v="1"/>
    <n v="2009"/>
    <n v="2009"/>
    <n v="19384622"/>
    <n v="1"/>
    <x v="1"/>
    <s v="I"/>
    <n v="0"/>
    <n v="0"/>
    <n v="0"/>
    <n v="2"/>
  </r>
  <r>
    <x v="0"/>
    <x v="0"/>
    <s v="WA"/>
    <x v="1"/>
    <n v="2009"/>
    <n v="2009"/>
    <n v="19468290"/>
    <n v="1"/>
    <x v="1"/>
    <s v="I"/>
    <n v="6"/>
    <n v="6"/>
    <n v="0"/>
    <n v="20"/>
  </r>
  <r>
    <x v="0"/>
    <x v="0"/>
    <s v="WA"/>
    <x v="1"/>
    <n v="2009"/>
    <n v="2009"/>
    <n v="19359810"/>
    <n v="1"/>
    <x v="1"/>
    <s v="I"/>
    <n v="0"/>
    <n v="0"/>
    <n v="0"/>
    <n v="63"/>
  </r>
  <r>
    <x v="0"/>
    <x v="0"/>
    <s v="WA"/>
    <x v="1"/>
    <n v="2009"/>
    <n v="2009"/>
    <n v="19032623"/>
    <n v="2"/>
    <x v="1"/>
    <s v="I"/>
    <n v="32"/>
    <n v="16"/>
    <n v="0"/>
    <n v="260"/>
  </r>
  <r>
    <x v="0"/>
    <x v="0"/>
    <s v="WA"/>
    <x v="1"/>
    <n v="2009"/>
    <n v="2009"/>
    <n v="18685789"/>
    <n v="1"/>
    <x v="1"/>
    <s v="I"/>
    <n v="0"/>
    <n v="0"/>
    <n v="0"/>
    <n v="160"/>
  </r>
  <r>
    <x v="0"/>
    <x v="0"/>
    <s v="WA"/>
    <x v="1"/>
    <n v="2009"/>
    <n v="2009"/>
    <n v="17924164"/>
    <n v="1"/>
    <x v="1"/>
    <s v="I"/>
    <n v="0"/>
    <n v="0"/>
    <n v="0"/>
    <n v="80"/>
  </r>
  <r>
    <x v="0"/>
    <x v="0"/>
    <s v="WA"/>
    <x v="1"/>
    <n v="2009"/>
    <n v="2009"/>
    <n v="18510638"/>
    <n v="1"/>
    <x v="1"/>
    <s v="I"/>
    <n v="0"/>
    <n v="0"/>
    <n v="0"/>
    <n v="30"/>
  </r>
  <r>
    <x v="0"/>
    <x v="1"/>
    <s v="WA"/>
    <x v="1"/>
    <n v="2009"/>
    <n v="2009"/>
    <n v="500202683"/>
    <n v="1"/>
    <x v="1"/>
    <s v="I"/>
    <n v="4"/>
    <n v="4"/>
    <n v="0"/>
    <n v="3"/>
  </r>
  <r>
    <x v="0"/>
    <x v="1"/>
    <s v="WA"/>
    <x v="1"/>
    <n v="2009"/>
    <n v="2009"/>
    <n v="18020350"/>
    <n v="1"/>
    <x v="1"/>
    <s v="I"/>
    <n v="5"/>
    <n v="5"/>
    <n v="0"/>
    <n v="27"/>
  </r>
  <r>
    <x v="0"/>
    <x v="0"/>
    <s v="WA"/>
    <x v="1"/>
    <n v="2009"/>
    <n v="2009"/>
    <n v="16419857"/>
    <n v="4"/>
    <x v="1"/>
    <s v="I"/>
    <n v="96"/>
    <n v="24"/>
    <n v="0"/>
    <n v="480"/>
  </r>
  <r>
    <x v="1"/>
    <x v="0"/>
    <s v="WA"/>
    <x v="1"/>
    <n v="2009"/>
    <n v="2009"/>
    <n v="17722762"/>
    <n v="1"/>
    <x v="1"/>
    <s v="I"/>
    <n v="29"/>
    <n v="29"/>
    <n v="0"/>
    <n v="80"/>
  </r>
  <r>
    <x v="0"/>
    <x v="0"/>
    <s v="WA"/>
    <x v="1"/>
    <n v="2009"/>
    <n v="2009"/>
    <n v="17012368"/>
    <n v="1"/>
    <x v="1"/>
    <s v="I"/>
    <n v="0"/>
    <n v="0"/>
    <n v="0"/>
    <n v="170"/>
  </r>
  <r>
    <x v="1"/>
    <x v="0"/>
    <s v="WA"/>
    <x v="1"/>
    <n v="2009"/>
    <n v="2009"/>
    <n v="500250689"/>
    <n v="1"/>
    <x v="1"/>
    <s v="I"/>
    <n v="22"/>
    <n v="22"/>
    <n v="0"/>
    <n v="488"/>
  </r>
  <r>
    <x v="0"/>
    <x v="0"/>
    <s v="WA"/>
    <x v="1"/>
    <n v="2009"/>
    <n v="2009"/>
    <n v="17752914"/>
    <n v="1"/>
    <x v="1"/>
    <s v="I"/>
    <n v="0"/>
    <n v="0"/>
    <n v="0"/>
    <n v="4"/>
  </r>
  <r>
    <x v="0"/>
    <x v="1"/>
    <s v="WA"/>
    <x v="1"/>
    <n v="2009"/>
    <n v="2009"/>
    <n v="500243660"/>
    <n v="1"/>
    <x v="1"/>
    <s v="I"/>
    <n v="0"/>
    <n v="0"/>
    <n v="0"/>
    <n v="1"/>
  </r>
  <r>
    <x v="0"/>
    <x v="0"/>
    <s v="WA"/>
    <x v="1"/>
    <n v="2009"/>
    <n v="2009"/>
    <n v="500190177"/>
    <n v="1"/>
    <x v="1"/>
    <s v="I"/>
    <n v="0"/>
    <n v="0"/>
    <n v="0"/>
    <n v="24"/>
  </r>
  <r>
    <x v="0"/>
    <x v="1"/>
    <s v="WA"/>
    <x v="1"/>
    <n v="2009"/>
    <n v="2009"/>
    <n v="500036106"/>
    <n v="1"/>
    <x v="1"/>
    <s v="I"/>
    <n v="0"/>
    <n v="0"/>
    <n v="0"/>
    <n v="5"/>
  </r>
  <r>
    <x v="0"/>
    <x v="0"/>
    <s v="WA"/>
    <x v="1"/>
    <n v="2009"/>
    <n v="2009"/>
    <n v="17389438"/>
    <n v="1"/>
    <x v="1"/>
    <s v="I"/>
    <n v="10"/>
    <n v="10"/>
    <n v="0"/>
    <n v="30"/>
  </r>
  <r>
    <x v="0"/>
    <x v="0"/>
    <s v="WA"/>
    <x v="1"/>
    <n v="2009"/>
    <n v="2009"/>
    <n v="17363495"/>
    <n v="1"/>
    <x v="1"/>
    <s v="I"/>
    <n v="25"/>
    <n v="25"/>
    <n v="0"/>
    <n v="820"/>
  </r>
  <r>
    <x v="0"/>
    <x v="1"/>
    <s v="WA"/>
    <x v="1"/>
    <n v="2009"/>
    <n v="2009"/>
    <n v="17437762"/>
    <n v="4"/>
    <x v="1"/>
    <s v="I"/>
    <n v="98"/>
    <n v="24.5"/>
    <n v="0"/>
    <n v="17"/>
  </r>
  <r>
    <x v="0"/>
    <x v="1"/>
    <s v="WA"/>
    <x v="1"/>
    <n v="2009"/>
    <n v="2009"/>
    <n v="337392033"/>
    <n v="1"/>
    <x v="1"/>
    <s v="I"/>
    <n v="29"/>
    <n v="29"/>
    <n v="0"/>
    <n v="1"/>
  </r>
  <r>
    <x v="0"/>
    <x v="0"/>
    <s v="WA"/>
    <x v="1"/>
    <n v="2009"/>
    <n v="2009"/>
    <n v="18711497"/>
    <n v="1"/>
    <x v="1"/>
    <s v="I"/>
    <n v="9"/>
    <n v="9"/>
    <n v="0"/>
    <n v="50"/>
  </r>
  <r>
    <x v="0"/>
    <x v="0"/>
    <s v="WA"/>
    <x v="1"/>
    <n v="2009"/>
    <n v="2009"/>
    <n v="446354666"/>
    <n v="1"/>
    <x v="1"/>
    <s v="I"/>
    <n v="15"/>
    <n v="15"/>
    <n v="0"/>
    <n v="372"/>
  </r>
  <r>
    <x v="0"/>
    <x v="1"/>
    <s v="WA"/>
    <x v="1"/>
    <n v="2009"/>
    <n v="2009"/>
    <n v="500016608"/>
    <n v="4"/>
    <x v="1"/>
    <s v="I"/>
    <n v="117"/>
    <n v="29.25"/>
    <n v="0"/>
    <n v="14"/>
  </r>
  <r>
    <x v="0"/>
    <x v="0"/>
    <s v="WA"/>
    <x v="1"/>
    <n v="2009"/>
    <n v="2009"/>
    <n v="16017023"/>
    <n v="1"/>
    <x v="1"/>
    <s v="I"/>
    <n v="12"/>
    <n v="12"/>
    <n v="0"/>
    <n v="20"/>
  </r>
  <r>
    <x v="0"/>
    <x v="1"/>
    <s v="WA"/>
    <x v="1"/>
    <n v="2009"/>
    <n v="2009"/>
    <n v="16557294"/>
    <n v="1"/>
    <x v="1"/>
    <s v="I"/>
    <n v="32"/>
    <n v="32"/>
    <n v="0"/>
    <n v="1"/>
  </r>
  <r>
    <x v="0"/>
    <x v="0"/>
    <s v="WA"/>
    <x v="1"/>
    <n v="2009"/>
    <n v="2009"/>
    <n v="15433620"/>
    <n v="3"/>
    <x v="1"/>
    <s v="I"/>
    <n v="83"/>
    <n v="27.666666666666668"/>
    <n v="0"/>
    <n v="518"/>
  </r>
  <r>
    <x v="0"/>
    <x v="0"/>
    <s v="WA"/>
    <x v="1"/>
    <n v="2009"/>
    <n v="2009"/>
    <n v="16268585"/>
    <n v="2"/>
    <x v="1"/>
    <s v="I"/>
    <n v="44"/>
    <n v="22"/>
    <n v="0"/>
    <n v="510"/>
  </r>
  <r>
    <x v="0"/>
    <x v="0"/>
    <s v="WA"/>
    <x v="1"/>
    <n v="2009"/>
    <n v="2009"/>
    <n v="407548895"/>
    <n v="1"/>
    <x v="1"/>
    <s v="I"/>
    <n v="13"/>
    <n v="13"/>
    <n v="0"/>
    <n v="30"/>
  </r>
  <r>
    <x v="0"/>
    <x v="0"/>
    <s v="WA"/>
    <x v="1"/>
    <n v="2009"/>
    <n v="2009"/>
    <n v="15019051"/>
    <n v="1"/>
    <x v="1"/>
    <s v="I"/>
    <n v="19"/>
    <n v="19"/>
    <n v="0"/>
    <n v="50"/>
  </r>
  <r>
    <x v="0"/>
    <x v="0"/>
    <s v="WA"/>
    <x v="1"/>
    <n v="2009"/>
    <n v="2009"/>
    <n v="15144504"/>
    <n v="2"/>
    <x v="1"/>
    <s v="I"/>
    <n v="32"/>
    <n v="16"/>
    <n v="0"/>
    <n v="110"/>
  </r>
  <r>
    <x v="0"/>
    <x v="0"/>
    <s v="WA"/>
    <x v="1"/>
    <n v="2009"/>
    <n v="2009"/>
    <n v="16118948"/>
    <n v="1"/>
    <x v="1"/>
    <s v="I"/>
    <n v="21"/>
    <n v="21"/>
    <n v="0"/>
    <n v="680"/>
  </r>
  <r>
    <x v="0"/>
    <x v="0"/>
    <s v="WA"/>
    <x v="1"/>
    <n v="2009"/>
    <n v="2009"/>
    <n v="500230686"/>
    <n v="1"/>
    <x v="1"/>
    <s v="I"/>
    <n v="0"/>
    <n v="0"/>
    <n v="0"/>
    <n v="140"/>
  </r>
  <r>
    <x v="0"/>
    <x v="0"/>
    <s v="WA"/>
    <x v="1"/>
    <n v="2009"/>
    <n v="2009"/>
    <n v="15556056"/>
    <n v="1"/>
    <x v="1"/>
    <s v="I"/>
    <n v="26"/>
    <n v="26"/>
    <n v="0"/>
    <n v="110"/>
  </r>
  <r>
    <x v="0"/>
    <x v="0"/>
    <s v="WA"/>
    <x v="1"/>
    <n v="2009"/>
    <n v="2009"/>
    <n v="19903358"/>
    <n v="1"/>
    <x v="1"/>
    <s v="I"/>
    <n v="0"/>
    <n v="0"/>
    <n v="0"/>
    <n v="40"/>
  </r>
  <r>
    <x v="0"/>
    <x v="0"/>
    <s v="WA"/>
    <x v="1"/>
    <n v="2009"/>
    <n v="2009"/>
    <n v="19955127"/>
    <n v="1"/>
    <x v="1"/>
    <s v="I"/>
    <n v="3"/>
    <n v="3"/>
    <n v="0"/>
    <n v="50"/>
  </r>
  <r>
    <x v="0"/>
    <x v="0"/>
    <s v="WA"/>
    <x v="1"/>
    <n v="2009"/>
    <n v="2009"/>
    <n v="19403514"/>
    <n v="1"/>
    <x v="1"/>
    <s v="I"/>
    <n v="32"/>
    <n v="32"/>
    <n v="0"/>
    <n v="10"/>
  </r>
  <r>
    <x v="0"/>
    <x v="0"/>
    <s v="WA"/>
    <x v="1"/>
    <n v="2009"/>
    <n v="2009"/>
    <n v="19618511"/>
    <n v="1"/>
    <x v="1"/>
    <s v="I"/>
    <n v="1"/>
    <n v="1"/>
    <n v="0"/>
    <n v="30"/>
  </r>
  <r>
    <x v="0"/>
    <x v="0"/>
    <s v="WA"/>
    <x v="1"/>
    <n v="2009"/>
    <n v="2009"/>
    <n v="446355263"/>
    <n v="1"/>
    <x v="1"/>
    <s v="I"/>
    <n v="0"/>
    <n v="0"/>
    <n v="0"/>
    <n v="308"/>
  </r>
  <r>
    <x v="0"/>
    <x v="0"/>
    <s v="WA"/>
    <x v="1"/>
    <n v="2009"/>
    <n v="2009"/>
    <n v="19950592"/>
    <n v="2"/>
    <x v="1"/>
    <s v="I"/>
    <n v="2"/>
    <n v="1"/>
    <n v="0"/>
    <n v="152"/>
  </r>
  <r>
    <x v="0"/>
    <x v="0"/>
    <s v="WA"/>
    <x v="1"/>
    <n v="2009"/>
    <n v="2009"/>
    <n v="19561501"/>
    <n v="1"/>
    <x v="1"/>
    <s v="I"/>
    <n v="19"/>
    <n v="19"/>
    <n v="0"/>
    <n v="40"/>
  </r>
  <r>
    <x v="0"/>
    <x v="0"/>
    <s v="WA"/>
    <x v="1"/>
    <n v="2009"/>
    <n v="2009"/>
    <n v="17330755"/>
    <n v="1"/>
    <x v="1"/>
    <s v="I"/>
    <n v="10"/>
    <n v="10"/>
    <n v="0"/>
    <n v="627"/>
  </r>
  <r>
    <x v="0"/>
    <x v="0"/>
    <s v="WA"/>
    <x v="1"/>
    <n v="2009"/>
    <n v="2009"/>
    <n v="19284857"/>
    <n v="1"/>
    <x v="1"/>
    <s v="I"/>
    <n v="17"/>
    <n v="17"/>
    <n v="0"/>
    <n v="20"/>
  </r>
  <r>
    <x v="0"/>
    <x v="1"/>
    <s v="WA"/>
    <x v="1"/>
    <n v="2009"/>
    <n v="2009"/>
    <n v="18626020"/>
    <n v="2"/>
    <x v="1"/>
    <s v="I"/>
    <n v="42"/>
    <n v="21"/>
    <n v="0"/>
    <n v="23"/>
  </r>
  <r>
    <x v="0"/>
    <x v="0"/>
    <s v="WA"/>
    <x v="1"/>
    <n v="2009"/>
    <n v="2009"/>
    <n v="18898067"/>
    <n v="1"/>
    <x v="1"/>
    <s v="I"/>
    <n v="31"/>
    <n v="31"/>
    <n v="0"/>
    <n v="30"/>
  </r>
  <r>
    <x v="0"/>
    <x v="0"/>
    <s v="WA"/>
    <x v="1"/>
    <n v="2009"/>
    <n v="2009"/>
    <n v="18043243"/>
    <n v="1"/>
    <x v="1"/>
    <s v="I"/>
    <n v="30"/>
    <n v="30"/>
    <n v="0"/>
    <n v="50"/>
  </r>
  <r>
    <x v="0"/>
    <x v="0"/>
    <s v="WA"/>
    <x v="1"/>
    <n v="2009"/>
    <n v="2009"/>
    <n v="18960601"/>
    <n v="1"/>
    <x v="1"/>
    <s v="I"/>
    <n v="2"/>
    <n v="2"/>
    <n v="0"/>
    <n v="10"/>
  </r>
  <r>
    <x v="0"/>
    <x v="0"/>
    <s v="WA"/>
    <x v="1"/>
    <n v="2009"/>
    <n v="2009"/>
    <n v="500242439"/>
    <n v="2"/>
    <x v="1"/>
    <s v="I"/>
    <n v="40"/>
    <n v="20"/>
    <n v="0"/>
    <n v="2"/>
  </r>
  <r>
    <x v="0"/>
    <x v="0"/>
    <s v="WA"/>
    <x v="1"/>
    <n v="2009"/>
    <n v="2009"/>
    <n v="408067240"/>
    <n v="2"/>
    <x v="1"/>
    <s v="I"/>
    <n v="35"/>
    <n v="17.5"/>
    <n v="0"/>
    <n v="300"/>
  </r>
  <r>
    <x v="0"/>
    <x v="1"/>
    <s v="WA"/>
    <x v="1"/>
    <n v="2009"/>
    <n v="2009"/>
    <n v="18146045"/>
    <n v="2"/>
    <x v="1"/>
    <s v="I"/>
    <n v="49"/>
    <n v="24.5"/>
    <n v="0"/>
    <n v="13"/>
  </r>
  <r>
    <x v="0"/>
    <x v="0"/>
    <s v="WA"/>
    <x v="1"/>
    <n v="2009"/>
    <n v="2009"/>
    <n v="500210162"/>
    <n v="1"/>
    <x v="1"/>
    <s v="I"/>
    <n v="4"/>
    <n v="4"/>
    <n v="0"/>
    <n v="13"/>
  </r>
  <r>
    <x v="0"/>
    <x v="0"/>
    <s v="WA"/>
    <x v="1"/>
    <n v="2009"/>
    <n v="2009"/>
    <n v="17765764"/>
    <n v="1"/>
    <x v="1"/>
    <s v="I"/>
    <n v="0"/>
    <n v="0"/>
    <n v="0"/>
    <n v="86"/>
  </r>
  <r>
    <x v="0"/>
    <x v="0"/>
    <s v="WA"/>
    <x v="1"/>
    <n v="2009"/>
    <n v="2009"/>
    <n v="18126712"/>
    <n v="1"/>
    <x v="1"/>
    <s v="I"/>
    <n v="0"/>
    <n v="0"/>
    <n v="0"/>
    <n v="20"/>
  </r>
  <r>
    <x v="0"/>
    <x v="1"/>
    <s v="WA"/>
    <x v="1"/>
    <n v="2009"/>
    <n v="2009"/>
    <n v="19029953"/>
    <n v="3"/>
    <x v="1"/>
    <s v="I"/>
    <n v="95"/>
    <n v="31.666666666666668"/>
    <n v="0"/>
    <n v="39"/>
  </r>
  <r>
    <x v="0"/>
    <x v="0"/>
    <s v="WA"/>
    <x v="1"/>
    <n v="2009"/>
    <n v="2009"/>
    <n v="16893757"/>
    <n v="1"/>
    <x v="1"/>
    <s v="I"/>
    <n v="9"/>
    <n v="9"/>
    <n v="0"/>
    <n v="910"/>
  </r>
  <r>
    <x v="0"/>
    <x v="0"/>
    <s v="WA"/>
    <x v="1"/>
    <n v="2009"/>
    <n v="2009"/>
    <n v="500100723"/>
    <n v="3"/>
    <x v="1"/>
    <s v="I"/>
    <n v="79"/>
    <n v="26.333333333333336"/>
    <n v="0"/>
    <n v="125"/>
  </r>
  <r>
    <x v="0"/>
    <x v="1"/>
    <s v="WA"/>
    <x v="1"/>
    <n v="2009"/>
    <n v="2009"/>
    <n v="417744062"/>
    <n v="3"/>
    <x v="1"/>
    <s v="I"/>
    <n v="71"/>
    <n v="23.666666666666664"/>
    <n v="0"/>
    <n v="13"/>
  </r>
  <r>
    <x v="0"/>
    <x v="0"/>
    <s v="WA"/>
    <x v="1"/>
    <n v="2009"/>
    <n v="2009"/>
    <n v="16877711"/>
    <n v="1"/>
    <x v="1"/>
    <s v="I"/>
    <n v="0"/>
    <n v="0"/>
    <n v="0"/>
    <n v="150"/>
  </r>
  <r>
    <x v="0"/>
    <x v="0"/>
    <s v="WA"/>
    <x v="1"/>
    <n v="2009"/>
    <n v="2009"/>
    <n v="17468982"/>
    <n v="1"/>
    <x v="1"/>
    <s v="I"/>
    <n v="0"/>
    <n v="0"/>
    <n v="0"/>
    <n v="1150"/>
  </r>
  <r>
    <x v="0"/>
    <x v="0"/>
    <s v="WA"/>
    <x v="1"/>
    <n v="2009"/>
    <n v="2009"/>
    <n v="16088719"/>
    <n v="1"/>
    <x v="1"/>
    <s v="I"/>
    <n v="21"/>
    <n v="21"/>
    <n v="0"/>
    <n v="10"/>
  </r>
  <r>
    <x v="0"/>
    <x v="0"/>
    <s v="WA"/>
    <x v="1"/>
    <n v="2009"/>
    <n v="2009"/>
    <n v="16600176"/>
    <n v="1"/>
    <x v="1"/>
    <s v="I"/>
    <n v="7"/>
    <n v="7"/>
    <n v="0"/>
    <n v="70"/>
  </r>
  <r>
    <x v="0"/>
    <x v="0"/>
    <s v="WA"/>
    <x v="1"/>
    <n v="2009"/>
    <n v="2009"/>
    <n v="500131863"/>
    <n v="1"/>
    <x v="1"/>
    <s v="I"/>
    <n v="0"/>
    <n v="0"/>
    <n v="0"/>
    <n v="24"/>
  </r>
  <r>
    <x v="0"/>
    <x v="1"/>
    <s v="WA"/>
    <x v="1"/>
    <n v="2009"/>
    <n v="2009"/>
    <n v="500139632"/>
    <n v="2"/>
    <x v="1"/>
    <s v="I"/>
    <n v="34"/>
    <n v="17"/>
    <n v="0"/>
    <n v="5"/>
  </r>
  <r>
    <x v="0"/>
    <x v="0"/>
    <s v="WA"/>
    <x v="1"/>
    <n v="2009"/>
    <n v="2009"/>
    <n v="16523699"/>
    <n v="1"/>
    <x v="1"/>
    <s v="I"/>
    <n v="0"/>
    <n v="0"/>
    <n v="0"/>
    <n v="120"/>
  </r>
  <r>
    <x v="0"/>
    <x v="0"/>
    <s v="WA"/>
    <x v="1"/>
    <n v="2009"/>
    <n v="2009"/>
    <n v="16648170"/>
    <n v="1"/>
    <x v="1"/>
    <s v="I"/>
    <n v="25"/>
    <n v="25"/>
    <n v="0"/>
    <n v="1141"/>
  </r>
  <r>
    <x v="0"/>
    <x v="0"/>
    <s v="WA"/>
    <x v="1"/>
    <n v="2009"/>
    <n v="2009"/>
    <n v="15942680"/>
    <n v="3"/>
    <x v="1"/>
    <s v="I"/>
    <n v="81"/>
    <n v="27"/>
    <n v="0"/>
    <n v="100"/>
  </r>
  <r>
    <x v="0"/>
    <x v="0"/>
    <s v="WA"/>
    <x v="1"/>
    <n v="2009"/>
    <n v="2009"/>
    <n v="15651506"/>
    <n v="1"/>
    <x v="1"/>
    <s v="I"/>
    <n v="46"/>
    <n v="46"/>
    <n v="0"/>
    <n v="340"/>
  </r>
  <r>
    <x v="0"/>
    <x v="0"/>
    <s v="WA"/>
    <x v="1"/>
    <n v="2009"/>
    <n v="2009"/>
    <n v="15759633"/>
    <n v="1"/>
    <x v="1"/>
    <s v="I"/>
    <n v="0"/>
    <n v="0"/>
    <n v="0"/>
    <n v="10"/>
  </r>
  <r>
    <x v="0"/>
    <x v="1"/>
    <s v="WA"/>
    <x v="1"/>
    <n v="2009"/>
    <n v="2009"/>
    <n v="500049025"/>
    <n v="1"/>
    <x v="1"/>
    <s v="I"/>
    <n v="1"/>
    <n v="1"/>
    <n v="0"/>
    <n v="18"/>
  </r>
  <r>
    <x v="0"/>
    <x v="0"/>
    <s v="WA"/>
    <x v="1"/>
    <n v="2009"/>
    <n v="2009"/>
    <n v="500208018"/>
    <n v="3"/>
    <x v="1"/>
    <s v="I"/>
    <n v="74"/>
    <n v="24.666666666666664"/>
    <n v="0"/>
    <n v="373"/>
  </r>
  <r>
    <x v="0"/>
    <x v="0"/>
    <s v="WA"/>
    <x v="1"/>
    <n v="2009"/>
    <n v="2009"/>
    <n v="15066311"/>
    <n v="3"/>
    <x v="1"/>
    <s v="I"/>
    <n v="66"/>
    <n v="22"/>
    <n v="0"/>
    <n v="390"/>
  </r>
  <r>
    <x v="0"/>
    <x v="0"/>
    <s v="WA"/>
    <x v="1"/>
    <n v="2009"/>
    <n v="2009"/>
    <n v="500207392"/>
    <n v="1"/>
    <x v="1"/>
    <s v="I"/>
    <n v="0"/>
    <n v="0"/>
    <n v="0"/>
    <n v="12"/>
  </r>
  <r>
    <x v="0"/>
    <x v="0"/>
    <s v="WA"/>
    <x v="1"/>
    <n v="2009"/>
    <n v="2009"/>
    <n v="14949046"/>
    <n v="1"/>
    <x v="1"/>
    <s v="I"/>
    <n v="0"/>
    <n v="0"/>
    <n v="0"/>
    <n v="90"/>
  </r>
  <r>
    <x v="1"/>
    <x v="0"/>
    <s v="WA"/>
    <x v="1"/>
    <n v="2009"/>
    <n v="2009"/>
    <n v="500223162"/>
    <n v="1"/>
    <x v="1"/>
    <s v="I"/>
    <n v="30"/>
    <n v="30"/>
    <n v="0"/>
    <n v="3"/>
  </r>
  <r>
    <x v="0"/>
    <x v="0"/>
    <s v="WA"/>
    <x v="1"/>
    <n v="2009"/>
    <n v="2009"/>
    <n v="500225282"/>
    <n v="2"/>
    <x v="1"/>
    <s v="I"/>
    <n v="32"/>
    <n v="16"/>
    <n v="0"/>
    <n v="237"/>
  </r>
  <r>
    <x v="0"/>
    <x v="0"/>
    <s v="WA"/>
    <x v="1"/>
    <n v="2009"/>
    <n v="2009"/>
    <n v="14169691"/>
    <n v="1"/>
    <x v="1"/>
    <s v="I"/>
    <n v="0"/>
    <n v="0"/>
    <n v="0"/>
    <n v="10"/>
  </r>
  <r>
    <x v="0"/>
    <x v="1"/>
    <s v="WA"/>
    <x v="1"/>
    <n v="2009"/>
    <n v="2009"/>
    <n v="446356054"/>
    <n v="2"/>
    <x v="1"/>
    <s v="I"/>
    <n v="36"/>
    <n v="18"/>
    <n v="0"/>
    <n v="9"/>
  </r>
  <r>
    <x v="0"/>
    <x v="0"/>
    <s v="WA"/>
    <x v="1"/>
    <n v="2009"/>
    <n v="2009"/>
    <n v="500172394"/>
    <n v="1"/>
    <x v="1"/>
    <s v="I"/>
    <n v="32"/>
    <n v="32"/>
    <n v="0"/>
    <n v="10"/>
  </r>
  <r>
    <x v="0"/>
    <x v="0"/>
    <s v="WA"/>
    <x v="1"/>
    <n v="2009"/>
    <n v="2009"/>
    <n v="500238596"/>
    <n v="1"/>
    <x v="1"/>
    <s v="I"/>
    <n v="31"/>
    <n v="31"/>
    <n v="0"/>
    <n v="1"/>
  </r>
  <r>
    <x v="0"/>
    <x v="0"/>
    <s v="WA"/>
    <x v="1"/>
    <n v="2009"/>
    <n v="2009"/>
    <n v="19892555"/>
    <n v="1"/>
    <x v="1"/>
    <s v="I"/>
    <n v="30"/>
    <n v="30"/>
    <n v="0"/>
    <n v="18"/>
  </r>
  <r>
    <x v="0"/>
    <x v="0"/>
    <s v="WA"/>
    <x v="1"/>
    <n v="2009"/>
    <n v="2009"/>
    <n v="16172633"/>
    <n v="2"/>
    <x v="1"/>
    <s v="I"/>
    <n v="50"/>
    <n v="25"/>
    <n v="0"/>
    <n v="640"/>
  </r>
  <r>
    <x v="0"/>
    <x v="0"/>
    <s v="WA"/>
    <x v="1"/>
    <n v="2009"/>
    <n v="2009"/>
    <n v="500163633"/>
    <n v="1"/>
    <x v="1"/>
    <s v="I"/>
    <n v="0"/>
    <n v="0"/>
    <n v="0"/>
    <n v="123"/>
  </r>
  <r>
    <x v="0"/>
    <x v="1"/>
    <s v="WA"/>
    <x v="1"/>
    <n v="2009"/>
    <n v="2009"/>
    <n v="500047454"/>
    <n v="1"/>
    <x v="1"/>
    <s v="I"/>
    <n v="30"/>
    <n v="30"/>
    <n v="0"/>
    <n v="5"/>
  </r>
  <r>
    <x v="0"/>
    <x v="0"/>
    <s v="WA"/>
    <x v="1"/>
    <n v="2009"/>
    <n v="2009"/>
    <n v="18376121"/>
    <n v="1"/>
    <x v="1"/>
    <s v="I"/>
    <n v="1"/>
    <n v="1"/>
    <n v="0"/>
    <n v="30"/>
  </r>
  <r>
    <x v="0"/>
    <x v="0"/>
    <s v="WA"/>
    <x v="1"/>
    <n v="2009"/>
    <n v="2009"/>
    <n v="15689545"/>
    <n v="1"/>
    <x v="1"/>
    <s v="I"/>
    <n v="22"/>
    <n v="22"/>
    <n v="0"/>
    <n v="10"/>
  </r>
  <r>
    <x v="1"/>
    <x v="0"/>
    <s v="WA"/>
    <x v="1"/>
    <n v="2009"/>
    <n v="2009"/>
    <n v="18582972"/>
    <n v="3"/>
    <x v="1"/>
    <s v="I"/>
    <n v="91"/>
    <n v="30.333333333333332"/>
    <n v="0"/>
    <n v="77"/>
  </r>
  <r>
    <x v="0"/>
    <x v="0"/>
    <s v="WA"/>
    <x v="1"/>
    <n v="2009"/>
    <n v="2009"/>
    <n v="18933133"/>
    <n v="1"/>
    <x v="2"/>
    <s v="I"/>
    <n v="1"/>
    <n v="1"/>
    <n v="0"/>
    <n v="99840"/>
  </r>
  <r>
    <x v="0"/>
    <x v="0"/>
    <s v="WA"/>
    <x v="1"/>
    <n v="2009"/>
    <n v="2009"/>
    <n v="18097233"/>
    <n v="1"/>
    <x v="1"/>
    <s v="I"/>
    <n v="0"/>
    <n v="0"/>
    <n v="0"/>
    <n v="50"/>
  </r>
  <r>
    <x v="0"/>
    <x v="0"/>
    <s v="WA"/>
    <x v="1"/>
    <n v="2009"/>
    <n v="2009"/>
    <n v="446351871"/>
    <n v="2"/>
    <x v="1"/>
    <s v="I"/>
    <n v="33"/>
    <n v="16.5"/>
    <n v="0"/>
    <n v="1180"/>
  </r>
  <r>
    <x v="0"/>
    <x v="0"/>
    <s v="WA"/>
    <x v="1"/>
    <n v="2009"/>
    <n v="2009"/>
    <n v="16923315"/>
    <n v="3"/>
    <x v="1"/>
    <s v="I"/>
    <n v="87"/>
    <n v="29"/>
    <n v="0"/>
    <n v="450"/>
  </r>
  <r>
    <x v="0"/>
    <x v="0"/>
    <s v="WA"/>
    <x v="1"/>
    <n v="2009"/>
    <n v="2009"/>
    <n v="500259626"/>
    <n v="1"/>
    <x v="1"/>
    <s v="I"/>
    <n v="0"/>
    <n v="0"/>
    <n v="0"/>
    <n v="8"/>
  </r>
  <r>
    <x v="0"/>
    <x v="1"/>
    <s v="WA"/>
    <x v="1"/>
    <n v="2009"/>
    <n v="2009"/>
    <n v="500192860"/>
    <n v="1"/>
    <x v="1"/>
    <s v="I"/>
    <n v="0"/>
    <n v="0"/>
    <n v="0"/>
    <n v="1"/>
  </r>
  <r>
    <x v="0"/>
    <x v="0"/>
    <s v="WA"/>
    <x v="1"/>
    <n v="2009"/>
    <n v="2009"/>
    <n v="16992302"/>
    <n v="1"/>
    <x v="1"/>
    <s v="I"/>
    <n v="7"/>
    <n v="7"/>
    <n v="0"/>
    <n v="38"/>
  </r>
  <r>
    <x v="0"/>
    <x v="1"/>
    <s v="WA"/>
    <x v="1"/>
    <n v="2009"/>
    <n v="2009"/>
    <n v="500007702"/>
    <n v="1"/>
    <x v="1"/>
    <s v="I"/>
    <n v="7"/>
    <n v="7"/>
    <n v="0"/>
    <n v="1"/>
  </r>
  <r>
    <x v="0"/>
    <x v="0"/>
    <s v="WA"/>
    <x v="1"/>
    <n v="2009"/>
    <n v="2009"/>
    <n v="16931444"/>
    <n v="1"/>
    <x v="1"/>
    <s v="I"/>
    <n v="17"/>
    <n v="17"/>
    <n v="0"/>
    <n v="30"/>
  </r>
  <r>
    <x v="0"/>
    <x v="0"/>
    <s v="WA"/>
    <x v="1"/>
    <n v="2009"/>
    <n v="2009"/>
    <n v="16598377"/>
    <n v="2"/>
    <x v="1"/>
    <s v="I"/>
    <n v="40"/>
    <n v="20"/>
    <n v="0"/>
    <n v="335"/>
  </r>
  <r>
    <x v="0"/>
    <x v="0"/>
    <s v="WA"/>
    <x v="1"/>
    <n v="2009"/>
    <n v="2009"/>
    <n v="500140398"/>
    <n v="1"/>
    <x v="1"/>
    <s v="I"/>
    <n v="5"/>
    <n v="5"/>
    <n v="0"/>
    <n v="26"/>
  </r>
  <r>
    <x v="0"/>
    <x v="0"/>
    <s v="WA"/>
    <x v="1"/>
    <n v="2009"/>
    <n v="2009"/>
    <n v="16206414"/>
    <n v="2"/>
    <x v="1"/>
    <s v="I"/>
    <n v="57"/>
    <n v="28.5"/>
    <n v="0"/>
    <n v="160"/>
  </r>
  <r>
    <x v="0"/>
    <x v="0"/>
    <s v="WA"/>
    <x v="1"/>
    <n v="2009"/>
    <n v="2009"/>
    <n v="16235454"/>
    <n v="1"/>
    <x v="1"/>
    <s v="I"/>
    <n v="12"/>
    <n v="12"/>
    <n v="0"/>
    <n v="197"/>
  </r>
  <r>
    <x v="0"/>
    <x v="0"/>
    <s v="WA"/>
    <x v="1"/>
    <n v="2009"/>
    <n v="2009"/>
    <n v="16332903"/>
    <n v="2"/>
    <x v="1"/>
    <s v="I"/>
    <n v="57"/>
    <n v="28.5"/>
    <n v="0"/>
    <n v="60"/>
  </r>
  <r>
    <x v="0"/>
    <x v="0"/>
    <s v="WA"/>
    <x v="1"/>
    <n v="2009"/>
    <n v="2009"/>
    <n v="15620422"/>
    <n v="2"/>
    <x v="1"/>
    <s v="I"/>
    <n v="47"/>
    <n v="23.5"/>
    <n v="0"/>
    <n v="960"/>
  </r>
  <r>
    <x v="0"/>
    <x v="0"/>
    <s v="WA"/>
    <x v="1"/>
    <n v="2009"/>
    <n v="2009"/>
    <n v="500031364"/>
    <n v="3"/>
    <x v="1"/>
    <s v="I"/>
    <n v="75"/>
    <n v="25"/>
    <n v="0"/>
    <n v="750"/>
  </r>
  <r>
    <x v="0"/>
    <x v="0"/>
    <s v="WA"/>
    <x v="1"/>
    <n v="2009"/>
    <n v="2009"/>
    <n v="19585285"/>
    <n v="1"/>
    <x v="1"/>
    <s v="I"/>
    <n v="13"/>
    <n v="13"/>
    <n v="0"/>
    <n v="20"/>
  </r>
  <r>
    <x v="0"/>
    <x v="0"/>
    <s v="WA"/>
    <x v="1"/>
    <n v="2009"/>
    <n v="2009"/>
    <n v="16165037"/>
    <n v="2"/>
    <x v="1"/>
    <s v="I"/>
    <n v="41"/>
    <n v="20.5"/>
    <n v="0"/>
    <n v="224"/>
  </r>
  <r>
    <x v="0"/>
    <x v="0"/>
    <s v="WA"/>
    <x v="1"/>
    <n v="2009"/>
    <n v="2009"/>
    <n v="18959711"/>
    <n v="1"/>
    <x v="1"/>
    <s v="I"/>
    <n v="0"/>
    <n v="0"/>
    <n v="0"/>
    <n v="310"/>
  </r>
  <r>
    <x v="0"/>
    <x v="1"/>
    <s v="WA"/>
    <x v="1"/>
    <n v="2009"/>
    <n v="2009"/>
    <n v="19382708"/>
    <n v="1"/>
    <x v="1"/>
    <s v="I"/>
    <n v="13"/>
    <n v="13"/>
    <n v="0"/>
    <n v="12"/>
  </r>
  <r>
    <x v="1"/>
    <x v="0"/>
    <s v="WA"/>
    <x v="1"/>
    <n v="2009"/>
    <n v="2010"/>
    <n v="18572460"/>
    <n v="2"/>
    <x v="1"/>
    <s v="I"/>
    <n v="60"/>
    <n v="30"/>
    <n v="0"/>
    <n v="256"/>
  </r>
  <r>
    <x v="0"/>
    <x v="0"/>
    <s v="WA"/>
    <x v="1"/>
    <n v="2009"/>
    <n v="2009"/>
    <n v="18980751"/>
    <n v="1"/>
    <x v="1"/>
    <s v="I"/>
    <n v="0"/>
    <n v="0"/>
    <n v="0"/>
    <n v="390"/>
  </r>
  <r>
    <x v="0"/>
    <x v="0"/>
    <s v="WA"/>
    <x v="1"/>
    <n v="2009"/>
    <n v="2009"/>
    <n v="19645562"/>
    <n v="1"/>
    <x v="1"/>
    <s v="I"/>
    <n v="0"/>
    <n v="0"/>
    <n v="0"/>
    <n v="130"/>
  </r>
  <r>
    <x v="0"/>
    <x v="0"/>
    <s v="WA"/>
    <x v="1"/>
    <n v="2009"/>
    <n v="2009"/>
    <n v="500195320"/>
    <n v="1"/>
    <x v="1"/>
    <s v="I"/>
    <n v="7"/>
    <n v="7"/>
    <n v="0"/>
    <n v="1"/>
  </r>
  <r>
    <x v="0"/>
    <x v="1"/>
    <s v="WA"/>
    <x v="1"/>
    <n v="2009"/>
    <n v="2009"/>
    <n v="500262109"/>
    <n v="1"/>
    <x v="1"/>
    <s v="I"/>
    <n v="0"/>
    <n v="0"/>
    <n v="0"/>
    <n v="8"/>
  </r>
  <r>
    <x v="1"/>
    <x v="0"/>
    <s v="WA"/>
    <x v="1"/>
    <n v="2009"/>
    <n v="2009"/>
    <n v="17736778"/>
    <n v="1"/>
    <x v="1"/>
    <s v="I"/>
    <n v="29"/>
    <n v="29"/>
    <n v="0"/>
    <n v="80"/>
  </r>
  <r>
    <x v="0"/>
    <x v="1"/>
    <s v="WA"/>
    <x v="1"/>
    <n v="2009"/>
    <n v="2009"/>
    <n v="500237540"/>
    <n v="2"/>
    <x v="1"/>
    <s v="I"/>
    <n v="46"/>
    <n v="23"/>
    <n v="0"/>
    <n v="17"/>
  </r>
  <r>
    <x v="0"/>
    <x v="0"/>
    <s v="WA"/>
    <x v="1"/>
    <n v="2009"/>
    <n v="2009"/>
    <n v="17985477"/>
    <n v="2"/>
    <x v="1"/>
    <s v="I"/>
    <n v="39"/>
    <n v="19.5"/>
    <n v="0"/>
    <n v="70"/>
  </r>
  <r>
    <x v="0"/>
    <x v="0"/>
    <s v="WA"/>
    <x v="1"/>
    <n v="2009"/>
    <n v="2009"/>
    <n v="17173705"/>
    <n v="1"/>
    <x v="1"/>
    <s v="I"/>
    <n v="0"/>
    <n v="0"/>
    <n v="0"/>
    <n v="160"/>
  </r>
  <r>
    <x v="0"/>
    <x v="1"/>
    <s v="WA"/>
    <x v="1"/>
    <n v="2009"/>
    <n v="2009"/>
    <n v="16598375"/>
    <n v="1"/>
    <x v="1"/>
    <s v="I"/>
    <n v="28"/>
    <n v="28"/>
    <n v="0"/>
    <n v="36"/>
  </r>
  <r>
    <x v="0"/>
    <x v="0"/>
    <s v="WA"/>
    <x v="1"/>
    <n v="2009"/>
    <n v="2009"/>
    <n v="500178959"/>
    <n v="1"/>
    <x v="1"/>
    <s v="I"/>
    <n v="6"/>
    <n v="6"/>
    <n v="0"/>
    <n v="304"/>
  </r>
  <r>
    <x v="0"/>
    <x v="0"/>
    <s v="WA"/>
    <x v="1"/>
    <n v="2009"/>
    <n v="2009"/>
    <n v="15965490"/>
    <n v="1"/>
    <x v="1"/>
    <s v="I"/>
    <n v="3"/>
    <n v="3"/>
    <n v="0"/>
    <n v="90"/>
  </r>
  <r>
    <x v="0"/>
    <x v="0"/>
    <s v="WA"/>
    <x v="1"/>
    <n v="2009"/>
    <n v="2009"/>
    <n v="18588967"/>
    <n v="1"/>
    <x v="1"/>
    <s v="I"/>
    <n v="5"/>
    <n v="5"/>
    <n v="0"/>
    <n v="180"/>
  </r>
  <r>
    <x v="0"/>
    <x v="0"/>
    <s v="WA"/>
    <x v="1"/>
    <n v="2009"/>
    <n v="2009"/>
    <n v="500192033"/>
    <n v="1"/>
    <x v="1"/>
    <s v="I"/>
    <n v="0"/>
    <n v="0"/>
    <n v="0"/>
    <n v="317"/>
  </r>
  <r>
    <x v="0"/>
    <x v="1"/>
    <s v="WA"/>
    <x v="1"/>
    <n v="2009"/>
    <n v="2009"/>
    <n v="15705610"/>
    <n v="1"/>
    <x v="1"/>
    <s v="I"/>
    <n v="0"/>
    <n v="0"/>
    <n v="0"/>
    <n v="2"/>
  </r>
  <r>
    <x v="0"/>
    <x v="1"/>
    <s v="WA"/>
    <x v="1"/>
    <n v="2009"/>
    <n v="2009"/>
    <n v="371692852"/>
    <n v="1"/>
    <x v="1"/>
    <s v="I"/>
    <n v="16"/>
    <n v="16"/>
    <n v="0"/>
    <n v="1"/>
  </r>
  <r>
    <x v="0"/>
    <x v="1"/>
    <s v="WA"/>
    <x v="1"/>
    <n v="2009"/>
    <n v="2009"/>
    <n v="500062266"/>
    <n v="1"/>
    <x v="1"/>
    <s v="I"/>
    <n v="0"/>
    <n v="0"/>
    <n v="0"/>
    <n v="8"/>
  </r>
  <r>
    <x v="0"/>
    <x v="0"/>
    <s v="WA"/>
    <x v="1"/>
    <n v="2009"/>
    <n v="2009"/>
    <n v="378604827"/>
    <n v="1"/>
    <x v="1"/>
    <s v="I"/>
    <n v="16"/>
    <n v="16"/>
    <n v="0"/>
    <n v="110"/>
  </r>
  <r>
    <x v="1"/>
    <x v="0"/>
    <s v="WA"/>
    <x v="1"/>
    <n v="2009"/>
    <n v="2009"/>
    <n v="379555408"/>
    <n v="1"/>
    <x v="1"/>
    <s v="I"/>
    <n v="60"/>
    <n v="60"/>
    <n v="0"/>
    <n v="10"/>
  </r>
  <r>
    <x v="0"/>
    <x v="0"/>
    <s v="WA"/>
    <x v="1"/>
    <n v="2009"/>
    <n v="2009"/>
    <n v="442627261"/>
    <n v="1"/>
    <x v="1"/>
    <s v="I"/>
    <n v="8"/>
    <n v="8"/>
    <n v="0"/>
    <n v="590"/>
  </r>
  <r>
    <x v="0"/>
    <x v="0"/>
    <s v="WA"/>
    <x v="1"/>
    <n v="2009"/>
    <n v="2009"/>
    <n v="500052230"/>
    <n v="1"/>
    <x v="1"/>
    <s v="I"/>
    <n v="6"/>
    <n v="6"/>
    <n v="0"/>
    <n v="46"/>
  </r>
  <r>
    <x v="0"/>
    <x v="0"/>
    <s v="WA"/>
    <x v="1"/>
    <n v="2009"/>
    <n v="2009"/>
    <n v="19939893"/>
    <n v="1"/>
    <x v="1"/>
    <s v="I"/>
    <n v="3"/>
    <n v="3"/>
    <n v="0"/>
    <n v="100"/>
  </r>
  <r>
    <x v="1"/>
    <x v="0"/>
    <s v="WA"/>
    <x v="1"/>
    <n v="2009"/>
    <n v="2009"/>
    <n v="19870945"/>
    <n v="1"/>
    <x v="1"/>
    <s v="I"/>
    <n v="29"/>
    <n v="29"/>
    <n v="0"/>
    <n v="10"/>
  </r>
  <r>
    <x v="0"/>
    <x v="0"/>
    <s v="WA"/>
    <x v="1"/>
    <n v="2009"/>
    <n v="2009"/>
    <n v="500138786"/>
    <n v="1"/>
    <x v="1"/>
    <s v="I"/>
    <n v="0"/>
    <n v="0"/>
    <n v="0"/>
    <n v="130"/>
  </r>
  <r>
    <x v="1"/>
    <x v="0"/>
    <s v="WA"/>
    <x v="1"/>
    <n v="2009"/>
    <n v="2009"/>
    <n v="500170193"/>
    <n v="1"/>
    <x v="1"/>
    <s v="I"/>
    <n v="60"/>
    <n v="60"/>
    <n v="0"/>
    <n v="1"/>
  </r>
  <r>
    <x v="0"/>
    <x v="1"/>
    <s v="WA"/>
    <x v="1"/>
    <n v="2009"/>
    <n v="2009"/>
    <n v="16747939"/>
    <n v="1"/>
    <x v="1"/>
    <s v="I"/>
    <n v="15"/>
    <n v="15"/>
    <n v="0"/>
    <n v="15"/>
  </r>
  <r>
    <x v="0"/>
    <x v="0"/>
    <s v="WA"/>
    <x v="1"/>
    <n v="2009"/>
    <n v="2009"/>
    <n v="19402239"/>
    <n v="1"/>
    <x v="1"/>
    <s v="I"/>
    <n v="0"/>
    <n v="0"/>
    <n v="0"/>
    <n v="40"/>
  </r>
  <r>
    <x v="0"/>
    <x v="0"/>
    <s v="WA"/>
    <x v="1"/>
    <n v="2009"/>
    <n v="2009"/>
    <n v="19618980"/>
    <n v="1"/>
    <x v="1"/>
    <s v="I"/>
    <n v="0"/>
    <n v="0"/>
    <n v="0"/>
    <n v="10"/>
  </r>
  <r>
    <x v="0"/>
    <x v="0"/>
    <s v="WA"/>
    <x v="1"/>
    <n v="2009"/>
    <n v="2010"/>
    <n v="19657366"/>
    <n v="2"/>
    <x v="1"/>
    <s v="I"/>
    <n v="57"/>
    <n v="28.5"/>
    <n v="0"/>
    <n v="463"/>
  </r>
  <r>
    <x v="0"/>
    <x v="0"/>
    <s v="WA"/>
    <x v="1"/>
    <n v="2009"/>
    <n v="2009"/>
    <n v="18693845"/>
    <n v="1"/>
    <x v="1"/>
    <s v="I"/>
    <n v="0"/>
    <n v="0"/>
    <n v="0"/>
    <n v="10"/>
  </r>
  <r>
    <x v="0"/>
    <x v="1"/>
    <s v="WA"/>
    <x v="1"/>
    <n v="2009"/>
    <n v="2009"/>
    <n v="18659542"/>
    <n v="1"/>
    <x v="1"/>
    <s v="I"/>
    <n v="1"/>
    <n v="1"/>
    <n v="0"/>
    <n v="9"/>
  </r>
  <r>
    <x v="0"/>
    <x v="0"/>
    <s v="WA"/>
    <x v="1"/>
    <n v="2009"/>
    <n v="2009"/>
    <n v="17681421"/>
    <n v="1"/>
    <x v="1"/>
    <s v="I"/>
    <n v="30"/>
    <n v="30"/>
    <n v="0"/>
    <n v="10"/>
  </r>
  <r>
    <x v="0"/>
    <x v="0"/>
    <s v="WA"/>
    <x v="1"/>
    <n v="2009"/>
    <n v="2009"/>
    <n v="18651865"/>
    <n v="1"/>
    <x v="1"/>
    <s v="I"/>
    <n v="0"/>
    <n v="0"/>
    <n v="0"/>
    <n v="30"/>
  </r>
  <r>
    <x v="1"/>
    <x v="0"/>
    <s v="WA"/>
    <x v="1"/>
    <n v="2009"/>
    <n v="2009"/>
    <n v="500069294"/>
    <n v="1"/>
    <x v="1"/>
    <s v="I"/>
    <n v="0"/>
    <n v="0"/>
    <n v="0"/>
    <n v="4"/>
  </r>
  <r>
    <x v="0"/>
    <x v="1"/>
    <s v="WA"/>
    <x v="1"/>
    <n v="2009"/>
    <n v="2010"/>
    <n v="500213493"/>
    <n v="2"/>
    <x v="1"/>
    <s v="I"/>
    <n v="36"/>
    <n v="18"/>
    <n v="0"/>
    <n v="110"/>
  </r>
  <r>
    <x v="0"/>
    <x v="0"/>
    <s v="WA"/>
    <x v="1"/>
    <n v="2009"/>
    <n v="2009"/>
    <n v="18900046"/>
    <n v="1"/>
    <x v="1"/>
    <s v="I"/>
    <n v="2"/>
    <n v="2"/>
    <n v="0"/>
    <n v="78"/>
  </r>
  <r>
    <x v="0"/>
    <x v="1"/>
    <s v="WA"/>
    <x v="1"/>
    <n v="2009"/>
    <n v="2009"/>
    <n v="18316772"/>
    <n v="1"/>
    <x v="1"/>
    <s v="I"/>
    <n v="0"/>
    <n v="0"/>
    <n v="0"/>
    <n v="4"/>
  </r>
  <r>
    <x v="0"/>
    <x v="0"/>
    <s v="WA"/>
    <x v="1"/>
    <n v="2009"/>
    <n v="2009"/>
    <n v="18056074"/>
    <n v="1"/>
    <x v="1"/>
    <s v="I"/>
    <n v="0"/>
    <n v="0"/>
    <n v="0"/>
    <n v="10"/>
  </r>
  <r>
    <x v="0"/>
    <x v="0"/>
    <s v="WA"/>
    <x v="1"/>
    <n v="2009"/>
    <n v="2009"/>
    <n v="18069739"/>
    <n v="1"/>
    <x v="1"/>
    <s v="I"/>
    <n v="0"/>
    <n v="0"/>
    <n v="0"/>
    <n v="60"/>
  </r>
  <r>
    <x v="0"/>
    <x v="1"/>
    <s v="WA"/>
    <x v="1"/>
    <n v="2009"/>
    <n v="2010"/>
    <n v="18103134"/>
    <n v="2"/>
    <x v="1"/>
    <s v="I"/>
    <n v="58"/>
    <n v="29"/>
    <n v="0"/>
    <n v="36"/>
  </r>
  <r>
    <x v="0"/>
    <x v="0"/>
    <s v="WA"/>
    <x v="1"/>
    <n v="2009"/>
    <n v="2010"/>
    <n v="18403785"/>
    <n v="2"/>
    <x v="1"/>
    <s v="I"/>
    <n v="48"/>
    <n v="24"/>
    <n v="0"/>
    <n v="906"/>
  </r>
  <r>
    <x v="0"/>
    <x v="0"/>
    <s v="WA"/>
    <x v="1"/>
    <n v="2009"/>
    <n v="2010"/>
    <n v="18299779"/>
    <n v="2"/>
    <x v="1"/>
    <s v="I"/>
    <n v="55"/>
    <n v="27.5"/>
    <n v="0"/>
    <n v="430"/>
  </r>
  <r>
    <x v="1"/>
    <x v="0"/>
    <s v="WA"/>
    <x v="1"/>
    <n v="2009"/>
    <n v="2009"/>
    <n v="18677859"/>
    <n v="1"/>
    <x v="1"/>
    <s v="I"/>
    <n v="0"/>
    <n v="0"/>
    <n v="0"/>
    <n v="10"/>
  </r>
  <r>
    <x v="0"/>
    <x v="0"/>
    <s v="WA"/>
    <x v="1"/>
    <n v="2009"/>
    <n v="2009"/>
    <n v="18360593"/>
    <n v="1"/>
    <x v="1"/>
    <s v="I"/>
    <n v="0"/>
    <n v="0"/>
    <n v="0"/>
    <n v="100"/>
  </r>
  <r>
    <x v="0"/>
    <x v="0"/>
    <s v="WA"/>
    <x v="1"/>
    <n v="2009"/>
    <n v="2009"/>
    <n v="500115580"/>
    <n v="1"/>
    <x v="1"/>
    <s v="I"/>
    <n v="0"/>
    <n v="0"/>
    <n v="0"/>
    <n v="282"/>
  </r>
  <r>
    <x v="0"/>
    <x v="1"/>
    <s v="WA"/>
    <x v="1"/>
    <n v="2009"/>
    <n v="2009"/>
    <n v="16532014"/>
    <n v="1"/>
    <x v="1"/>
    <s v="I"/>
    <n v="0"/>
    <n v="0"/>
    <n v="0"/>
    <n v="16"/>
  </r>
  <r>
    <x v="0"/>
    <x v="0"/>
    <s v="WA"/>
    <x v="1"/>
    <n v="2009"/>
    <n v="2009"/>
    <n v="15196980"/>
    <n v="1"/>
    <x v="1"/>
    <s v="I"/>
    <n v="7"/>
    <n v="7"/>
    <n v="0"/>
    <n v="100"/>
  </r>
  <r>
    <x v="0"/>
    <x v="0"/>
    <s v="WA"/>
    <x v="1"/>
    <n v="2009"/>
    <n v="2009"/>
    <n v="500066443"/>
    <n v="1"/>
    <x v="1"/>
    <s v="I"/>
    <n v="0"/>
    <n v="0"/>
    <n v="0"/>
    <n v="493"/>
  </r>
  <r>
    <x v="0"/>
    <x v="0"/>
    <s v="WA"/>
    <x v="1"/>
    <n v="2009"/>
    <n v="2009"/>
    <n v="385084827"/>
    <n v="1"/>
    <x v="1"/>
    <s v="I"/>
    <n v="29"/>
    <n v="29"/>
    <n v="0"/>
    <n v="70"/>
  </r>
  <r>
    <x v="0"/>
    <x v="0"/>
    <s v="WA"/>
    <x v="1"/>
    <n v="2009"/>
    <n v="2009"/>
    <n v="14831574"/>
    <n v="1"/>
    <x v="1"/>
    <s v="I"/>
    <n v="0"/>
    <n v="0"/>
    <n v="0"/>
    <n v="850"/>
  </r>
  <r>
    <x v="0"/>
    <x v="0"/>
    <s v="WA"/>
    <x v="1"/>
    <n v="2009"/>
    <n v="2009"/>
    <n v="500170464"/>
    <n v="1"/>
    <x v="1"/>
    <s v="I"/>
    <n v="30"/>
    <n v="30"/>
    <n v="0"/>
    <n v="60"/>
  </r>
  <r>
    <x v="0"/>
    <x v="0"/>
    <s v="WA"/>
    <x v="1"/>
    <n v="2009"/>
    <n v="2009"/>
    <n v="15097021"/>
    <n v="1"/>
    <x v="1"/>
    <s v="I"/>
    <n v="14"/>
    <n v="14"/>
    <n v="0"/>
    <n v="1770"/>
  </r>
  <r>
    <x v="1"/>
    <x v="0"/>
    <s v="WA"/>
    <x v="1"/>
    <n v="2009"/>
    <n v="2009"/>
    <n v="500242647"/>
    <n v="1"/>
    <x v="1"/>
    <s v="I"/>
    <n v="0"/>
    <n v="0"/>
    <n v="0"/>
    <n v="80"/>
  </r>
  <r>
    <x v="0"/>
    <x v="0"/>
    <s v="WA"/>
    <x v="1"/>
    <n v="2009"/>
    <n v="2009"/>
    <n v="500211115"/>
    <n v="1"/>
    <x v="1"/>
    <s v="I"/>
    <n v="0"/>
    <n v="0"/>
    <n v="0"/>
    <n v="170"/>
  </r>
  <r>
    <x v="0"/>
    <x v="1"/>
    <s v="WA"/>
    <x v="1"/>
    <n v="2009"/>
    <n v="2009"/>
    <n v="500214368"/>
    <n v="1"/>
    <x v="1"/>
    <s v="I"/>
    <n v="0"/>
    <n v="0"/>
    <n v="0"/>
    <n v="4"/>
  </r>
  <r>
    <x v="0"/>
    <x v="1"/>
    <s v="WA"/>
    <x v="1"/>
    <n v="2009"/>
    <n v="2009"/>
    <n v="14910216"/>
    <n v="1"/>
    <x v="1"/>
    <s v="I"/>
    <n v="27"/>
    <n v="27"/>
    <n v="0"/>
    <n v="119"/>
  </r>
  <r>
    <x v="0"/>
    <x v="0"/>
    <s v="WA"/>
    <x v="1"/>
    <n v="2009"/>
    <n v="2009"/>
    <n v="14842382"/>
    <n v="1"/>
    <x v="1"/>
    <s v="I"/>
    <n v="9"/>
    <n v="9"/>
    <n v="0"/>
    <n v="143"/>
  </r>
  <r>
    <x v="1"/>
    <x v="1"/>
    <s v="WA"/>
    <x v="1"/>
    <n v="2009"/>
    <n v="2009"/>
    <n v="500224242"/>
    <n v="1"/>
    <x v="1"/>
    <s v="I"/>
    <n v="29"/>
    <n v="29"/>
    <n v="0"/>
    <n v="1"/>
  </r>
  <r>
    <x v="0"/>
    <x v="0"/>
    <s v="WA"/>
    <x v="1"/>
    <n v="2009"/>
    <n v="2009"/>
    <n v="14578984"/>
    <n v="1"/>
    <x v="1"/>
    <s v="I"/>
    <n v="25"/>
    <n v="25"/>
    <n v="0"/>
    <n v="50"/>
  </r>
  <r>
    <x v="0"/>
    <x v="0"/>
    <s v="WA"/>
    <x v="1"/>
    <n v="2009"/>
    <n v="2009"/>
    <n v="365212881"/>
    <n v="1"/>
    <x v="1"/>
    <s v="I"/>
    <n v="0"/>
    <n v="0"/>
    <n v="0"/>
    <n v="90"/>
  </r>
  <r>
    <x v="0"/>
    <x v="1"/>
    <s v="WA"/>
    <x v="1"/>
    <n v="2009"/>
    <n v="2009"/>
    <n v="402710402"/>
    <n v="1"/>
    <x v="1"/>
    <s v="I"/>
    <n v="0"/>
    <n v="0"/>
    <n v="0"/>
    <n v="15"/>
  </r>
  <r>
    <x v="0"/>
    <x v="0"/>
    <s v="WA"/>
    <x v="1"/>
    <n v="2010"/>
    <n v="2010"/>
    <n v="19949193"/>
    <n v="1"/>
    <x v="1"/>
    <s v="I"/>
    <n v="15"/>
    <n v="15"/>
    <n v="0"/>
    <n v="192"/>
  </r>
  <r>
    <x v="0"/>
    <x v="0"/>
    <s v="WA"/>
    <x v="1"/>
    <n v="2010"/>
    <n v="2010"/>
    <n v="14898151"/>
    <n v="1"/>
    <x v="1"/>
    <s v="I"/>
    <n v="26"/>
    <n v="26"/>
    <n v="0"/>
    <n v="100"/>
  </r>
  <r>
    <x v="0"/>
    <x v="0"/>
    <s v="WA"/>
    <x v="1"/>
    <n v="2010"/>
    <n v="2010"/>
    <n v="19365320"/>
    <n v="1"/>
    <x v="1"/>
    <s v="I"/>
    <n v="16"/>
    <n v="16"/>
    <n v="0"/>
    <n v="157"/>
  </r>
  <r>
    <x v="0"/>
    <x v="0"/>
    <s v="WA"/>
    <x v="1"/>
    <n v="2010"/>
    <n v="2010"/>
    <n v="500157237"/>
    <n v="1"/>
    <x v="1"/>
    <s v="I"/>
    <n v="0"/>
    <n v="0"/>
    <n v="0"/>
    <n v="545"/>
  </r>
  <r>
    <x v="0"/>
    <x v="1"/>
    <s v="WA"/>
    <x v="1"/>
    <n v="2010"/>
    <n v="2010"/>
    <n v="500157238"/>
    <n v="1"/>
    <x v="1"/>
    <s v="I"/>
    <n v="0"/>
    <n v="0"/>
    <n v="0"/>
    <n v="132"/>
  </r>
  <r>
    <x v="0"/>
    <x v="1"/>
    <s v="WA"/>
    <x v="1"/>
    <n v="2010"/>
    <n v="2010"/>
    <n v="342403207"/>
    <n v="1"/>
    <x v="1"/>
    <s v="I"/>
    <n v="11"/>
    <n v="11"/>
    <n v="0"/>
    <n v="1"/>
  </r>
  <r>
    <x v="0"/>
    <x v="0"/>
    <s v="WA"/>
    <x v="1"/>
    <n v="2010"/>
    <n v="2010"/>
    <n v="18708633"/>
    <n v="1"/>
    <x v="1"/>
    <s v="I"/>
    <n v="0"/>
    <n v="0"/>
    <n v="0"/>
    <n v="150"/>
  </r>
  <r>
    <x v="0"/>
    <x v="0"/>
    <s v="WA"/>
    <x v="1"/>
    <n v="2010"/>
    <n v="2010"/>
    <n v="18024107"/>
    <n v="1"/>
    <x v="1"/>
    <s v="I"/>
    <n v="16"/>
    <n v="16"/>
    <n v="0"/>
    <n v="90"/>
  </r>
  <r>
    <x v="0"/>
    <x v="1"/>
    <s v="WA"/>
    <x v="2"/>
    <n v="2010"/>
    <n v="2010"/>
    <n v="17081159"/>
    <n v="1"/>
    <x v="1"/>
    <s v="I"/>
    <n v="30"/>
    <n v="30"/>
    <n v="0"/>
    <n v="2"/>
  </r>
  <r>
    <x v="0"/>
    <x v="0"/>
    <s v="WA"/>
    <x v="2"/>
    <n v="2010"/>
    <n v="2010"/>
    <n v="17671815"/>
    <n v="1"/>
    <x v="1"/>
    <s v="I"/>
    <n v="9"/>
    <n v="9"/>
    <n v="0"/>
    <n v="10"/>
  </r>
  <r>
    <x v="0"/>
    <x v="0"/>
    <s v="WA"/>
    <x v="2"/>
    <n v="2010"/>
    <n v="2010"/>
    <n v="17437764"/>
    <n v="2"/>
    <x v="1"/>
    <s v="I"/>
    <n v="59"/>
    <n v="29.5"/>
    <n v="0"/>
    <n v="310"/>
  </r>
  <r>
    <x v="0"/>
    <x v="0"/>
    <s v="WA"/>
    <x v="2"/>
    <n v="2010"/>
    <n v="2010"/>
    <n v="16338073"/>
    <n v="1"/>
    <x v="1"/>
    <s v="I"/>
    <n v="33"/>
    <n v="33"/>
    <n v="0"/>
    <n v="110"/>
  </r>
  <r>
    <x v="0"/>
    <x v="0"/>
    <s v="WA"/>
    <x v="2"/>
    <n v="2010"/>
    <n v="2010"/>
    <n v="17175677"/>
    <n v="1"/>
    <x v="1"/>
    <s v="I"/>
    <n v="0"/>
    <n v="0"/>
    <n v="0"/>
    <n v="150"/>
  </r>
  <r>
    <x v="0"/>
    <x v="0"/>
    <s v="WA"/>
    <x v="2"/>
    <n v="2010"/>
    <n v="2010"/>
    <n v="17185641"/>
    <n v="1"/>
    <x v="1"/>
    <s v="I"/>
    <n v="17"/>
    <n v="17"/>
    <n v="0"/>
    <n v="50"/>
  </r>
  <r>
    <x v="0"/>
    <x v="0"/>
    <s v="WA"/>
    <x v="2"/>
    <n v="2010"/>
    <n v="2010"/>
    <n v="19325635"/>
    <n v="1"/>
    <x v="1"/>
    <s v="I"/>
    <n v="29"/>
    <n v="29"/>
    <n v="0"/>
    <n v="2"/>
  </r>
  <r>
    <x v="1"/>
    <x v="0"/>
    <s v="WA"/>
    <x v="2"/>
    <n v="2010"/>
    <n v="2010"/>
    <n v="500082392"/>
    <n v="2"/>
    <x v="1"/>
    <s v="I"/>
    <n v="62"/>
    <n v="31"/>
    <n v="0"/>
    <n v="38"/>
  </r>
  <r>
    <x v="0"/>
    <x v="0"/>
    <s v="WA"/>
    <x v="2"/>
    <n v="2010"/>
    <n v="2010"/>
    <n v="16226619"/>
    <n v="2"/>
    <x v="1"/>
    <s v="I"/>
    <n v="60"/>
    <n v="30"/>
    <n v="0"/>
    <n v="730"/>
  </r>
  <r>
    <x v="0"/>
    <x v="1"/>
    <s v="WA"/>
    <x v="2"/>
    <n v="2010"/>
    <n v="2010"/>
    <n v="500207042"/>
    <n v="1"/>
    <x v="1"/>
    <s v="I"/>
    <n v="32"/>
    <n v="32"/>
    <n v="0"/>
    <n v="11"/>
  </r>
  <r>
    <x v="0"/>
    <x v="0"/>
    <s v="WA"/>
    <x v="2"/>
    <n v="2010"/>
    <n v="2010"/>
    <n v="15675797"/>
    <n v="1"/>
    <x v="1"/>
    <s v="I"/>
    <n v="11"/>
    <n v="11"/>
    <n v="0"/>
    <n v="250"/>
  </r>
  <r>
    <x v="0"/>
    <x v="1"/>
    <s v="WA"/>
    <x v="2"/>
    <n v="2010"/>
    <n v="2010"/>
    <n v="16555975"/>
    <n v="1"/>
    <x v="1"/>
    <s v="I"/>
    <n v="0"/>
    <n v="0"/>
    <n v="0"/>
    <n v="4"/>
  </r>
  <r>
    <x v="0"/>
    <x v="0"/>
    <s v="WA"/>
    <x v="2"/>
    <n v="2010"/>
    <n v="2010"/>
    <n v="15066966"/>
    <n v="2"/>
    <x v="1"/>
    <s v="I"/>
    <n v="45"/>
    <n v="22.5"/>
    <n v="0"/>
    <n v="148"/>
  </r>
  <r>
    <x v="1"/>
    <x v="1"/>
    <s v="WA"/>
    <x v="2"/>
    <n v="2010"/>
    <n v="2010"/>
    <n v="500118488"/>
    <n v="12"/>
    <x v="2"/>
    <s v="I"/>
    <n v="369"/>
    <n v="30.75"/>
    <n v="0"/>
    <n v="832694"/>
  </r>
  <r>
    <x v="0"/>
    <x v="0"/>
    <s v="WA"/>
    <x v="2"/>
    <n v="2010"/>
    <n v="2010"/>
    <n v="500051790"/>
    <n v="1"/>
    <x v="1"/>
    <s v="I"/>
    <n v="0"/>
    <n v="0"/>
    <n v="0"/>
    <n v="235"/>
  </r>
  <r>
    <x v="0"/>
    <x v="0"/>
    <s v="WA"/>
    <x v="2"/>
    <n v="2010"/>
    <n v="2010"/>
    <n v="14338700"/>
    <n v="1"/>
    <x v="1"/>
    <s v="I"/>
    <n v="0"/>
    <n v="0"/>
    <n v="0"/>
    <n v="182"/>
  </r>
  <r>
    <x v="0"/>
    <x v="1"/>
    <s v="WA"/>
    <x v="2"/>
    <n v="2010"/>
    <n v="2010"/>
    <n v="17658382"/>
    <n v="1"/>
    <x v="1"/>
    <s v="I"/>
    <n v="32"/>
    <n v="32"/>
    <n v="0"/>
    <n v="5"/>
  </r>
  <r>
    <x v="1"/>
    <x v="0"/>
    <s v="WA"/>
    <x v="2"/>
    <n v="2010"/>
    <n v="2010"/>
    <n v="423619263"/>
    <n v="1"/>
    <x v="1"/>
    <s v="I"/>
    <n v="31"/>
    <n v="31"/>
    <n v="0"/>
    <n v="76"/>
  </r>
  <r>
    <x v="0"/>
    <x v="0"/>
    <s v="WA"/>
    <x v="2"/>
    <n v="2010"/>
    <n v="2010"/>
    <n v="500200132"/>
    <n v="1"/>
    <x v="1"/>
    <s v="I"/>
    <n v="0"/>
    <n v="0"/>
    <n v="0"/>
    <n v="16"/>
  </r>
  <r>
    <x v="0"/>
    <x v="0"/>
    <s v="WA"/>
    <x v="2"/>
    <n v="2010"/>
    <n v="2010"/>
    <n v="19582201"/>
    <n v="1"/>
    <x v="1"/>
    <s v="I"/>
    <n v="6"/>
    <n v="6"/>
    <n v="0"/>
    <n v="30"/>
  </r>
  <r>
    <x v="0"/>
    <x v="0"/>
    <s v="WA"/>
    <x v="2"/>
    <n v="2010"/>
    <n v="2010"/>
    <n v="14118360"/>
    <n v="1"/>
    <x v="1"/>
    <s v="I"/>
    <n v="0"/>
    <n v="0"/>
    <n v="0"/>
    <n v="1020"/>
  </r>
  <r>
    <x v="0"/>
    <x v="1"/>
    <s v="WA"/>
    <x v="2"/>
    <n v="2010"/>
    <n v="2010"/>
    <n v="19884888"/>
    <n v="3"/>
    <x v="1"/>
    <s v="I"/>
    <n v="91"/>
    <n v="30.333333333333332"/>
    <n v="0"/>
    <n v="29"/>
  </r>
  <r>
    <x v="0"/>
    <x v="0"/>
    <s v="WA"/>
    <x v="2"/>
    <n v="2010"/>
    <n v="2010"/>
    <n v="19893115"/>
    <n v="1"/>
    <x v="1"/>
    <s v="I"/>
    <n v="0"/>
    <n v="0"/>
    <n v="0"/>
    <n v="830"/>
  </r>
  <r>
    <x v="0"/>
    <x v="0"/>
    <s v="WA"/>
    <x v="2"/>
    <n v="2010"/>
    <n v="2010"/>
    <n v="18603765"/>
    <n v="1"/>
    <x v="1"/>
    <s v="I"/>
    <n v="20"/>
    <n v="20"/>
    <n v="0"/>
    <n v="770"/>
  </r>
  <r>
    <x v="0"/>
    <x v="0"/>
    <s v="WA"/>
    <x v="2"/>
    <n v="2010"/>
    <n v="2010"/>
    <n v="18632472"/>
    <n v="1"/>
    <x v="1"/>
    <s v="I"/>
    <n v="0"/>
    <n v="0"/>
    <n v="0"/>
    <n v="10"/>
  </r>
  <r>
    <x v="0"/>
    <x v="1"/>
    <s v="WA"/>
    <x v="2"/>
    <n v="2010"/>
    <n v="2010"/>
    <n v="500123223"/>
    <n v="1"/>
    <x v="1"/>
    <s v="I"/>
    <n v="31"/>
    <n v="31"/>
    <n v="0"/>
    <n v="6"/>
  </r>
  <r>
    <x v="0"/>
    <x v="0"/>
    <s v="WA"/>
    <x v="2"/>
    <n v="2010"/>
    <n v="2010"/>
    <n v="16554004"/>
    <n v="1"/>
    <x v="1"/>
    <s v="I"/>
    <n v="1"/>
    <n v="1"/>
    <n v="0"/>
    <n v="1"/>
  </r>
  <r>
    <x v="0"/>
    <x v="1"/>
    <s v="WA"/>
    <x v="2"/>
    <n v="2010"/>
    <n v="2010"/>
    <n v="18915979"/>
    <n v="1"/>
    <x v="1"/>
    <s v="I"/>
    <n v="14"/>
    <n v="14"/>
    <n v="0"/>
    <n v="2"/>
  </r>
  <r>
    <x v="0"/>
    <x v="1"/>
    <s v="WA"/>
    <x v="2"/>
    <n v="2010"/>
    <n v="2010"/>
    <n v="18046766"/>
    <n v="1"/>
    <x v="1"/>
    <s v="I"/>
    <n v="29"/>
    <n v="29"/>
    <n v="0"/>
    <n v="71"/>
  </r>
  <r>
    <x v="0"/>
    <x v="1"/>
    <s v="WA"/>
    <x v="2"/>
    <n v="2010"/>
    <n v="2010"/>
    <n v="500102115"/>
    <n v="1"/>
    <x v="1"/>
    <s v="I"/>
    <n v="0"/>
    <n v="0"/>
    <n v="0"/>
    <n v="39"/>
  </r>
  <r>
    <x v="0"/>
    <x v="0"/>
    <s v="WA"/>
    <x v="2"/>
    <n v="2010"/>
    <n v="2010"/>
    <n v="500229058"/>
    <n v="2"/>
    <x v="1"/>
    <s v="I"/>
    <n v="3"/>
    <n v="1.5"/>
    <n v="0"/>
    <n v="102"/>
  </r>
  <r>
    <x v="0"/>
    <x v="0"/>
    <s v="WA"/>
    <x v="2"/>
    <n v="2010"/>
    <n v="2010"/>
    <n v="15721958"/>
    <n v="2"/>
    <x v="1"/>
    <s v="I"/>
    <n v="58"/>
    <n v="29"/>
    <n v="0"/>
    <n v="540"/>
  </r>
  <r>
    <x v="0"/>
    <x v="0"/>
    <s v="WA"/>
    <x v="2"/>
    <n v="2010"/>
    <n v="2010"/>
    <n v="14941385"/>
    <n v="1"/>
    <x v="1"/>
    <s v="I"/>
    <n v="0"/>
    <n v="0"/>
    <n v="0"/>
    <n v="60"/>
  </r>
  <r>
    <x v="0"/>
    <x v="0"/>
    <s v="WA"/>
    <x v="2"/>
    <n v="2010"/>
    <n v="2010"/>
    <n v="500017744"/>
    <n v="1"/>
    <x v="1"/>
    <s v="I"/>
    <n v="0"/>
    <n v="0"/>
    <n v="0"/>
    <n v="530"/>
  </r>
  <r>
    <x v="0"/>
    <x v="0"/>
    <s v="WA"/>
    <x v="2"/>
    <n v="2010"/>
    <n v="2010"/>
    <n v="14607854"/>
    <n v="1"/>
    <x v="1"/>
    <s v="I"/>
    <n v="0"/>
    <n v="0"/>
    <n v="0"/>
    <n v="206"/>
  </r>
  <r>
    <x v="0"/>
    <x v="0"/>
    <s v="WA"/>
    <x v="2"/>
    <n v="2010"/>
    <n v="2010"/>
    <n v="19572912"/>
    <n v="2"/>
    <x v="1"/>
    <s v="I"/>
    <n v="40"/>
    <n v="20"/>
    <n v="0"/>
    <n v="2740"/>
  </r>
  <r>
    <x v="0"/>
    <x v="0"/>
    <s v="WA"/>
    <x v="2"/>
    <n v="2010"/>
    <n v="2010"/>
    <n v="19912890"/>
    <n v="1"/>
    <x v="1"/>
    <s v="I"/>
    <n v="0"/>
    <n v="0"/>
    <n v="0"/>
    <n v="10"/>
  </r>
  <r>
    <x v="0"/>
    <x v="0"/>
    <s v="WA"/>
    <x v="2"/>
    <n v="2010"/>
    <n v="2010"/>
    <n v="19988465"/>
    <n v="2"/>
    <x v="1"/>
    <s v="I"/>
    <n v="37"/>
    <n v="18.5"/>
    <n v="0"/>
    <n v="290"/>
  </r>
  <r>
    <x v="0"/>
    <x v="1"/>
    <s v="WA"/>
    <x v="2"/>
    <n v="2010"/>
    <n v="2010"/>
    <n v="19227658"/>
    <n v="1"/>
    <x v="1"/>
    <s v="I"/>
    <n v="0"/>
    <n v="0"/>
    <n v="0"/>
    <n v="18"/>
  </r>
  <r>
    <x v="1"/>
    <x v="1"/>
    <s v="WA"/>
    <x v="2"/>
    <n v="2010"/>
    <n v="2010"/>
    <n v="19246589"/>
    <n v="1"/>
    <x v="1"/>
    <s v="I"/>
    <n v="27"/>
    <n v="27"/>
    <n v="0"/>
    <n v="149"/>
  </r>
  <r>
    <x v="0"/>
    <x v="0"/>
    <s v="WA"/>
    <x v="2"/>
    <n v="2010"/>
    <n v="2010"/>
    <n v="19347004"/>
    <n v="1"/>
    <x v="1"/>
    <s v="I"/>
    <n v="0"/>
    <n v="0"/>
    <n v="0"/>
    <n v="447"/>
  </r>
  <r>
    <x v="0"/>
    <x v="1"/>
    <s v="WA"/>
    <x v="2"/>
    <n v="2010"/>
    <n v="2010"/>
    <n v="500177482"/>
    <n v="1"/>
    <x v="1"/>
    <s v="I"/>
    <n v="0"/>
    <n v="0"/>
    <n v="0"/>
    <n v="4"/>
  </r>
  <r>
    <x v="0"/>
    <x v="0"/>
    <s v="WA"/>
    <x v="2"/>
    <n v="2010"/>
    <n v="2010"/>
    <n v="446344947"/>
    <n v="1"/>
    <x v="1"/>
    <s v="I"/>
    <n v="0"/>
    <n v="0"/>
    <n v="0"/>
    <n v="271"/>
  </r>
  <r>
    <x v="0"/>
    <x v="1"/>
    <s v="WA"/>
    <x v="2"/>
    <n v="2010"/>
    <n v="2010"/>
    <n v="444355213"/>
    <n v="1"/>
    <x v="1"/>
    <s v="I"/>
    <n v="0"/>
    <n v="0"/>
    <n v="0"/>
    <n v="83"/>
  </r>
  <r>
    <x v="0"/>
    <x v="0"/>
    <s v="WA"/>
    <x v="2"/>
    <n v="2010"/>
    <n v="2010"/>
    <n v="17914975"/>
    <n v="1"/>
    <x v="1"/>
    <s v="I"/>
    <n v="0"/>
    <n v="0"/>
    <n v="0"/>
    <n v="30"/>
  </r>
  <r>
    <x v="0"/>
    <x v="0"/>
    <s v="WA"/>
    <x v="2"/>
    <n v="2010"/>
    <n v="2010"/>
    <n v="18372606"/>
    <n v="1"/>
    <x v="1"/>
    <s v="I"/>
    <n v="12"/>
    <n v="12"/>
    <n v="0"/>
    <n v="10"/>
  </r>
  <r>
    <x v="0"/>
    <x v="1"/>
    <s v="WA"/>
    <x v="2"/>
    <n v="2010"/>
    <n v="2010"/>
    <n v="18326874"/>
    <n v="1"/>
    <x v="1"/>
    <s v="I"/>
    <n v="0"/>
    <n v="0"/>
    <n v="0"/>
    <n v="21"/>
  </r>
  <r>
    <x v="0"/>
    <x v="0"/>
    <s v="WA"/>
    <x v="2"/>
    <n v="2010"/>
    <n v="2010"/>
    <n v="379900836"/>
    <n v="1"/>
    <x v="1"/>
    <s v="I"/>
    <n v="0"/>
    <n v="0"/>
    <n v="0"/>
    <n v="30"/>
  </r>
  <r>
    <x v="0"/>
    <x v="0"/>
    <s v="WA"/>
    <x v="2"/>
    <n v="2010"/>
    <n v="2010"/>
    <n v="339379224"/>
    <n v="1"/>
    <x v="1"/>
    <s v="I"/>
    <n v="0"/>
    <n v="0"/>
    <n v="0"/>
    <n v="20"/>
  </r>
  <r>
    <x v="0"/>
    <x v="1"/>
    <s v="WA"/>
    <x v="2"/>
    <n v="2010"/>
    <n v="2010"/>
    <n v="392256015"/>
    <n v="2"/>
    <x v="1"/>
    <s v="I"/>
    <n v="61"/>
    <n v="30.5"/>
    <n v="0"/>
    <n v="36"/>
  </r>
  <r>
    <x v="0"/>
    <x v="0"/>
    <s v="WA"/>
    <x v="2"/>
    <n v="2010"/>
    <n v="2010"/>
    <n v="17825769"/>
    <n v="1"/>
    <x v="1"/>
    <s v="I"/>
    <n v="0"/>
    <n v="0"/>
    <n v="0"/>
    <n v="140"/>
  </r>
  <r>
    <x v="0"/>
    <x v="1"/>
    <s v="WA"/>
    <x v="2"/>
    <n v="2010"/>
    <n v="2010"/>
    <n v="406425632"/>
    <n v="2"/>
    <x v="1"/>
    <s v="I"/>
    <n v="32"/>
    <n v="16"/>
    <n v="0"/>
    <n v="31"/>
  </r>
  <r>
    <x v="0"/>
    <x v="0"/>
    <s v="WA"/>
    <x v="2"/>
    <n v="2010"/>
    <n v="2010"/>
    <n v="500244043"/>
    <n v="1"/>
    <x v="1"/>
    <s v="I"/>
    <n v="15"/>
    <n v="15"/>
    <n v="0"/>
    <n v="600"/>
  </r>
  <r>
    <x v="0"/>
    <x v="1"/>
    <s v="WA"/>
    <x v="2"/>
    <n v="2010"/>
    <n v="2010"/>
    <n v="17447821"/>
    <n v="1"/>
    <x v="1"/>
    <s v="I"/>
    <n v="0"/>
    <n v="0"/>
    <n v="0"/>
    <n v="3"/>
  </r>
  <r>
    <x v="0"/>
    <x v="0"/>
    <s v="WA"/>
    <x v="2"/>
    <n v="2010"/>
    <n v="2010"/>
    <n v="17460848"/>
    <n v="1"/>
    <x v="1"/>
    <s v="I"/>
    <n v="26"/>
    <n v="26"/>
    <n v="0"/>
    <n v="256"/>
  </r>
  <r>
    <x v="0"/>
    <x v="0"/>
    <s v="WA"/>
    <x v="2"/>
    <n v="2010"/>
    <n v="2010"/>
    <n v="500161819"/>
    <n v="1"/>
    <x v="1"/>
    <s v="I"/>
    <n v="0"/>
    <n v="0"/>
    <n v="0"/>
    <n v="597"/>
  </r>
  <r>
    <x v="0"/>
    <x v="1"/>
    <s v="WA"/>
    <x v="2"/>
    <n v="2010"/>
    <n v="2010"/>
    <n v="16292168"/>
    <n v="2"/>
    <x v="1"/>
    <s v="I"/>
    <n v="31"/>
    <n v="15.5"/>
    <n v="0"/>
    <n v="24"/>
  </r>
  <r>
    <x v="0"/>
    <x v="0"/>
    <s v="WA"/>
    <x v="2"/>
    <n v="2010"/>
    <n v="2010"/>
    <n v="15972613"/>
    <n v="1"/>
    <x v="1"/>
    <s v="I"/>
    <n v="3"/>
    <n v="3"/>
    <n v="0"/>
    <n v="2"/>
  </r>
  <r>
    <x v="0"/>
    <x v="1"/>
    <s v="WA"/>
    <x v="2"/>
    <n v="2010"/>
    <n v="2010"/>
    <n v="500023472"/>
    <n v="1"/>
    <x v="1"/>
    <s v="I"/>
    <n v="19"/>
    <n v="19"/>
    <n v="0"/>
    <n v="19"/>
  </r>
  <r>
    <x v="0"/>
    <x v="0"/>
    <s v="WA"/>
    <x v="2"/>
    <n v="2010"/>
    <n v="2010"/>
    <n v="500014741"/>
    <n v="1"/>
    <x v="1"/>
    <s v="I"/>
    <n v="0"/>
    <n v="0"/>
    <n v="0"/>
    <n v="617"/>
  </r>
  <r>
    <x v="0"/>
    <x v="0"/>
    <s v="WA"/>
    <x v="2"/>
    <n v="2010"/>
    <n v="2010"/>
    <n v="500261676"/>
    <n v="1"/>
    <x v="1"/>
    <s v="I"/>
    <n v="1"/>
    <n v="1"/>
    <n v="0"/>
    <n v="119"/>
  </r>
  <r>
    <x v="0"/>
    <x v="0"/>
    <s v="WA"/>
    <x v="2"/>
    <n v="2010"/>
    <n v="2010"/>
    <n v="19623329"/>
    <n v="1"/>
    <x v="1"/>
    <s v="I"/>
    <n v="21"/>
    <n v="21"/>
    <n v="0"/>
    <n v="660"/>
  </r>
  <r>
    <x v="0"/>
    <x v="0"/>
    <s v="WA"/>
    <x v="2"/>
    <n v="2010"/>
    <n v="2010"/>
    <n v="500085439"/>
    <n v="1"/>
    <x v="1"/>
    <s v="I"/>
    <n v="1"/>
    <n v="1"/>
    <n v="0"/>
    <n v="30"/>
  </r>
  <r>
    <x v="0"/>
    <x v="1"/>
    <s v="WA"/>
    <x v="2"/>
    <n v="2010"/>
    <n v="2010"/>
    <n v="500115983"/>
    <n v="1"/>
    <x v="1"/>
    <s v="I"/>
    <n v="27"/>
    <n v="27"/>
    <n v="0"/>
    <n v="7"/>
  </r>
  <r>
    <x v="0"/>
    <x v="0"/>
    <s v="WA"/>
    <x v="2"/>
    <n v="2010"/>
    <n v="2010"/>
    <n v="500111992"/>
    <n v="1"/>
    <x v="1"/>
    <s v="I"/>
    <n v="30"/>
    <n v="30"/>
    <n v="0"/>
    <n v="1"/>
  </r>
  <r>
    <x v="0"/>
    <x v="0"/>
    <s v="WA"/>
    <x v="2"/>
    <n v="2010"/>
    <n v="2010"/>
    <n v="19569957"/>
    <n v="1"/>
    <x v="1"/>
    <s v="I"/>
    <n v="0"/>
    <n v="0"/>
    <n v="0"/>
    <n v="7"/>
  </r>
  <r>
    <x v="0"/>
    <x v="0"/>
    <s v="WA"/>
    <x v="2"/>
    <n v="2010"/>
    <n v="2010"/>
    <n v="19581488"/>
    <n v="1"/>
    <x v="1"/>
    <s v="I"/>
    <n v="27"/>
    <n v="27"/>
    <n v="0"/>
    <n v="566"/>
  </r>
  <r>
    <x v="0"/>
    <x v="0"/>
    <s v="WA"/>
    <x v="2"/>
    <n v="2010"/>
    <n v="2010"/>
    <n v="19678890"/>
    <n v="2"/>
    <x v="1"/>
    <s v="I"/>
    <n v="42"/>
    <n v="21"/>
    <n v="0"/>
    <n v="1960"/>
  </r>
  <r>
    <x v="0"/>
    <x v="1"/>
    <s v="WA"/>
    <x v="2"/>
    <n v="2010"/>
    <n v="2010"/>
    <n v="446347828"/>
    <n v="1"/>
    <x v="1"/>
    <s v="I"/>
    <n v="0"/>
    <n v="0"/>
    <n v="0"/>
    <n v="19"/>
  </r>
  <r>
    <x v="0"/>
    <x v="0"/>
    <s v="WA"/>
    <x v="2"/>
    <n v="2010"/>
    <n v="2010"/>
    <n v="500033695"/>
    <n v="1"/>
    <x v="1"/>
    <s v="I"/>
    <n v="0"/>
    <n v="0"/>
    <n v="0"/>
    <n v="83"/>
  </r>
  <r>
    <x v="0"/>
    <x v="0"/>
    <s v="WA"/>
    <x v="2"/>
    <n v="2010"/>
    <n v="2010"/>
    <n v="18517302"/>
    <n v="1"/>
    <x v="1"/>
    <s v="I"/>
    <n v="0"/>
    <n v="0"/>
    <n v="0"/>
    <n v="50"/>
  </r>
  <r>
    <x v="0"/>
    <x v="0"/>
    <s v="WA"/>
    <x v="2"/>
    <n v="2010"/>
    <n v="2010"/>
    <n v="18651904"/>
    <n v="1"/>
    <x v="1"/>
    <s v="I"/>
    <n v="0"/>
    <n v="0"/>
    <n v="0"/>
    <n v="4"/>
  </r>
  <r>
    <x v="0"/>
    <x v="0"/>
    <s v="WA"/>
    <x v="2"/>
    <n v="2010"/>
    <n v="2010"/>
    <n v="18652041"/>
    <n v="1"/>
    <x v="1"/>
    <s v="I"/>
    <n v="0"/>
    <n v="0"/>
    <n v="0"/>
    <n v="30"/>
  </r>
  <r>
    <x v="0"/>
    <x v="0"/>
    <s v="WA"/>
    <x v="2"/>
    <n v="2010"/>
    <n v="2010"/>
    <n v="445478408"/>
    <n v="1"/>
    <x v="1"/>
    <s v="I"/>
    <n v="33"/>
    <n v="33"/>
    <n v="0"/>
    <n v="20"/>
  </r>
  <r>
    <x v="0"/>
    <x v="1"/>
    <s v="WA"/>
    <x v="2"/>
    <n v="2010"/>
    <n v="2010"/>
    <n v="441158434"/>
    <n v="1"/>
    <x v="1"/>
    <s v="I"/>
    <n v="0"/>
    <n v="0"/>
    <n v="0"/>
    <n v="17"/>
  </r>
  <r>
    <x v="1"/>
    <x v="0"/>
    <s v="WA"/>
    <x v="2"/>
    <n v="2010"/>
    <n v="2010"/>
    <n v="329097627"/>
    <n v="3"/>
    <x v="1"/>
    <s v="I"/>
    <n v="90"/>
    <n v="30"/>
    <n v="0"/>
    <n v="1820"/>
  </r>
  <r>
    <x v="0"/>
    <x v="1"/>
    <s v="WA"/>
    <x v="2"/>
    <n v="2010"/>
    <n v="2010"/>
    <n v="500075025"/>
    <n v="1"/>
    <x v="1"/>
    <s v="I"/>
    <n v="0"/>
    <n v="0"/>
    <n v="0"/>
    <n v="14"/>
  </r>
  <r>
    <x v="0"/>
    <x v="0"/>
    <s v="WA"/>
    <x v="2"/>
    <n v="2010"/>
    <n v="2010"/>
    <n v="500155681"/>
    <n v="1"/>
    <x v="1"/>
    <s v="I"/>
    <n v="31"/>
    <n v="31"/>
    <n v="0"/>
    <n v="71"/>
  </r>
  <r>
    <x v="0"/>
    <x v="1"/>
    <s v="WA"/>
    <x v="2"/>
    <n v="2010"/>
    <n v="2010"/>
    <n v="18059216"/>
    <n v="1"/>
    <x v="1"/>
    <s v="I"/>
    <n v="0"/>
    <n v="0"/>
    <n v="0"/>
    <n v="3"/>
  </r>
  <r>
    <x v="0"/>
    <x v="0"/>
    <s v="WA"/>
    <x v="2"/>
    <n v="2010"/>
    <n v="2010"/>
    <n v="17418237"/>
    <n v="1"/>
    <x v="1"/>
    <s v="I"/>
    <n v="27"/>
    <n v="27"/>
    <n v="0"/>
    <n v="167"/>
  </r>
  <r>
    <x v="0"/>
    <x v="0"/>
    <s v="WA"/>
    <x v="2"/>
    <n v="2010"/>
    <n v="2010"/>
    <n v="19846195"/>
    <n v="1"/>
    <x v="1"/>
    <s v="I"/>
    <n v="0"/>
    <n v="0"/>
    <n v="0"/>
    <n v="30"/>
  </r>
  <r>
    <x v="0"/>
    <x v="0"/>
    <s v="WA"/>
    <x v="2"/>
    <n v="2010"/>
    <n v="2010"/>
    <n v="329443223"/>
    <n v="1"/>
    <x v="1"/>
    <s v="I"/>
    <n v="28"/>
    <n v="28"/>
    <n v="0"/>
    <n v="370"/>
  </r>
  <r>
    <x v="1"/>
    <x v="1"/>
    <s v="WA"/>
    <x v="2"/>
    <n v="2010"/>
    <n v="2010"/>
    <n v="17733876"/>
    <n v="1"/>
    <x v="1"/>
    <s v="I"/>
    <n v="0"/>
    <n v="0"/>
    <n v="0"/>
    <n v="7"/>
  </r>
  <r>
    <x v="0"/>
    <x v="1"/>
    <s v="WA"/>
    <x v="2"/>
    <n v="2010"/>
    <n v="2010"/>
    <n v="15873942"/>
    <n v="1"/>
    <x v="1"/>
    <s v="I"/>
    <n v="28"/>
    <n v="28"/>
    <n v="0"/>
    <n v="1"/>
  </r>
  <r>
    <x v="0"/>
    <x v="0"/>
    <s v="WA"/>
    <x v="2"/>
    <n v="2010"/>
    <n v="2010"/>
    <n v="17719677"/>
    <n v="1"/>
    <x v="1"/>
    <s v="I"/>
    <n v="17"/>
    <n v="17"/>
    <n v="0"/>
    <n v="20"/>
  </r>
  <r>
    <x v="0"/>
    <x v="0"/>
    <s v="WA"/>
    <x v="2"/>
    <n v="2010"/>
    <n v="2010"/>
    <n v="14518354"/>
    <n v="1"/>
    <x v="1"/>
    <s v="I"/>
    <n v="30"/>
    <n v="30"/>
    <n v="0"/>
    <n v="50"/>
  </r>
  <r>
    <x v="0"/>
    <x v="0"/>
    <s v="WA"/>
    <x v="2"/>
    <n v="2010"/>
    <n v="2010"/>
    <n v="500193077"/>
    <n v="3"/>
    <x v="1"/>
    <s v="I"/>
    <n v="88"/>
    <n v="29.333333333333336"/>
    <n v="0"/>
    <n v="118"/>
  </r>
  <r>
    <x v="0"/>
    <x v="1"/>
    <s v="WA"/>
    <x v="2"/>
    <n v="2010"/>
    <n v="2010"/>
    <n v="421977672"/>
    <n v="1"/>
    <x v="1"/>
    <s v="I"/>
    <n v="0"/>
    <n v="0"/>
    <n v="0"/>
    <n v="2"/>
  </r>
  <r>
    <x v="0"/>
    <x v="1"/>
    <s v="WA"/>
    <x v="2"/>
    <n v="2010"/>
    <n v="2010"/>
    <n v="373075245"/>
    <n v="1"/>
    <x v="1"/>
    <s v="I"/>
    <n v="6"/>
    <n v="6"/>
    <n v="0"/>
    <n v="6"/>
  </r>
  <r>
    <x v="0"/>
    <x v="1"/>
    <s v="WA"/>
    <x v="2"/>
    <n v="2010"/>
    <n v="2010"/>
    <n v="15222487"/>
    <n v="1"/>
    <x v="1"/>
    <s v="I"/>
    <n v="30"/>
    <n v="30"/>
    <n v="0"/>
    <n v="2"/>
  </r>
  <r>
    <x v="0"/>
    <x v="1"/>
    <s v="WA"/>
    <x v="2"/>
    <n v="2010"/>
    <n v="2010"/>
    <n v="403833728"/>
    <n v="1"/>
    <x v="1"/>
    <s v="I"/>
    <n v="14"/>
    <n v="14"/>
    <n v="0"/>
    <n v="7"/>
  </r>
  <r>
    <x v="0"/>
    <x v="0"/>
    <s v="WA"/>
    <x v="2"/>
    <n v="2010"/>
    <n v="2010"/>
    <n v="500132183"/>
    <n v="1"/>
    <x v="1"/>
    <s v="I"/>
    <n v="0"/>
    <n v="0"/>
    <n v="0"/>
    <n v="302"/>
  </r>
  <r>
    <x v="0"/>
    <x v="1"/>
    <s v="WA"/>
    <x v="2"/>
    <n v="2010"/>
    <n v="2010"/>
    <n v="500242286"/>
    <n v="1"/>
    <x v="1"/>
    <s v="I"/>
    <n v="0"/>
    <n v="0"/>
    <n v="0"/>
    <n v="11"/>
  </r>
  <r>
    <x v="1"/>
    <x v="0"/>
    <s v="WA"/>
    <x v="2"/>
    <n v="2010"/>
    <n v="2010"/>
    <n v="379209635"/>
    <n v="1"/>
    <x v="1"/>
    <s v="I"/>
    <n v="29"/>
    <n v="29"/>
    <n v="0"/>
    <n v="920"/>
  </r>
  <r>
    <x v="0"/>
    <x v="0"/>
    <s v="WA"/>
    <x v="2"/>
    <n v="2010"/>
    <n v="2010"/>
    <n v="14120876"/>
    <n v="1"/>
    <x v="1"/>
    <s v="I"/>
    <n v="0"/>
    <n v="0"/>
    <n v="0"/>
    <n v="1"/>
  </r>
  <r>
    <x v="0"/>
    <x v="0"/>
    <s v="WA"/>
    <x v="2"/>
    <n v="2010"/>
    <n v="2010"/>
    <n v="14173560"/>
    <n v="1"/>
    <x v="1"/>
    <s v="I"/>
    <n v="7"/>
    <n v="7"/>
    <n v="0"/>
    <n v="1"/>
  </r>
  <r>
    <x v="0"/>
    <x v="0"/>
    <s v="WA"/>
    <x v="2"/>
    <n v="2010"/>
    <n v="2010"/>
    <n v="14133413"/>
    <n v="1"/>
    <x v="1"/>
    <s v="I"/>
    <n v="0"/>
    <n v="0"/>
    <n v="0"/>
    <n v="60"/>
  </r>
  <r>
    <x v="0"/>
    <x v="0"/>
    <s v="WA"/>
    <x v="2"/>
    <n v="2010"/>
    <n v="2010"/>
    <n v="500209334"/>
    <n v="1"/>
    <x v="1"/>
    <s v="I"/>
    <n v="0"/>
    <n v="0"/>
    <n v="0"/>
    <n v="13"/>
  </r>
  <r>
    <x v="0"/>
    <x v="1"/>
    <s v="WA"/>
    <x v="2"/>
    <n v="2010"/>
    <n v="2010"/>
    <n v="435196803"/>
    <n v="1"/>
    <x v="1"/>
    <s v="I"/>
    <n v="16"/>
    <n v="16"/>
    <n v="0"/>
    <n v="5"/>
  </r>
  <r>
    <x v="0"/>
    <x v="0"/>
    <s v="WA"/>
    <x v="2"/>
    <n v="2010"/>
    <n v="2010"/>
    <n v="18018699"/>
    <n v="1"/>
    <x v="1"/>
    <s v="I"/>
    <n v="32"/>
    <n v="32"/>
    <n v="0"/>
    <n v="10"/>
  </r>
  <r>
    <x v="0"/>
    <x v="0"/>
    <s v="WA"/>
    <x v="2"/>
    <n v="2010"/>
    <n v="2010"/>
    <n v="18958073"/>
    <n v="1"/>
    <x v="1"/>
    <s v="I"/>
    <n v="0"/>
    <n v="0"/>
    <n v="0"/>
    <n v="6"/>
  </r>
  <r>
    <x v="0"/>
    <x v="1"/>
    <s v="WA"/>
    <x v="2"/>
    <n v="2010"/>
    <n v="2010"/>
    <n v="500100571"/>
    <n v="6"/>
    <x v="1"/>
    <s v="I"/>
    <n v="184"/>
    <n v="30.666666666666668"/>
    <n v="0"/>
    <n v="14"/>
  </r>
  <r>
    <x v="0"/>
    <x v="1"/>
    <s v="WA"/>
    <x v="2"/>
    <n v="2010"/>
    <n v="2010"/>
    <n v="18224275"/>
    <n v="3"/>
    <x v="1"/>
    <s v="I"/>
    <n v="68"/>
    <n v="22.666666666666664"/>
    <n v="0"/>
    <n v="13"/>
  </r>
  <r>
    <x v="0"/>
    <x v="1"/>
    <s v="WA"/>
    <x v="2"/>
    <n v="2010"/>
    <n v="2010"/>
    <n v="422064008"/>
    <n v="2"/>
    <x v="1"/>
    <s v="I"/>
    <n v="60"/>
    <n v="30"/>
    <n v="0"/>
    <n v="71"/>
  </r>
  <r>
    <x v="0"/>
    <x v="1"/>
    <s v="WA"/>
    <x v="2"/>
    <n v="2010"/>
    <n v="2010"/>
    <n v="500252976"/>
    <n v="1"/>
    <x v="1"/>
    <s v="I"/>
    <n v="13"/>
    <n v="13"/>
    <n v="0"/>
    <n v="9"/>
  </r>
  <r>
    <x v="0"/>
    <x v="1"/>
    <s v="WA"/>
    <x v="2"/>
    <n v="2010"/>
    <n v="2010"/>
    <n v="500207723"/>
    <n v="1"/>
    <x v="1"/>
    <s v="I"/>
    <n v="30"/>
    <n v="30"/>
    <n v="0"/>
    <n v="1"/>
  </r>
  <r>
    <x v="0"/>
    <x v="1"/>
    <s v="WA"/>
    <x v="2"/>
    <n v="2010"/>
    <n v="2010"/>
    <n v="17441190"/>
    <n v="1"/>
    <x v="1"/>
    <s v="I"/>
    <n v="34"/>
    <n v="34"/>
    <n v="0"/>
    <n v="7"/>
  </r>
  <r>
    <x v="0"/>
    <x v="1"/>
    <s v="WA"/>
    <x v="2"/>
    <n v="2010"/>
    <n v="2010"/>
    <n v="17453395"/>
    <n v="1"/>
    <x v="1"/>
    <s v="I"/>
    <n v="22"/>
    <n v="22"/>
    <n v="0"/>
    <n v="13"/>
  </r>
  <r>
    <x v="0"/>
    <x v="0"/>
    <s v="WA"/>
    <x v="2"/>
    <n v="2010"/>
    <n v="2010"/>
    <n v="18565357"/>
    <n v="1"/>
    <x v="1"/>
    <s v="I"/>
    <n v="9"/>
    <n v="9"/>
    <n v="0"/>
    <n v="80"/>
  </r>
  <r>
    <x v="0"/>
    <x v="0"/>
    <s v="WA"/>
    <x v="2"/>
    <n v="2010"/>
    <n v="2010"/>
    <n v="17978909"/>
    <n v="1"/>
    <x v="1"/>
    <s v="I"/>
    <n v="20"/>
    <n v="20"/>
    <n v="0"/>
    <n v="151"/>
  </r>
  <r>
    <x v="0"/>
    <x v="0"/>
    <s v="WA"/>
    <x v="2"/>
    <n v="2010"/>
    <n v="2010"/>
    <n v="17999501"/>
    <n v="1"/>
    <x v="1"/>
    <s v="I"/>
    <n v="32"/>
    <n v="32"/>
    <n v="0"/>
    <n v="270"/>
  </r>
  <r>
    <x v="0"/>
    <x v="0"/>
    <s v="WA"/>
    <x v="2"/>
    <n v="2010"/>
    <n v="2010"/>
    <n v="17157157"/>
    <n v="1"/>
    <x v="1"/>
    <s v="I"/>
    <n v="0"/>
    <n v="0"/>
    <n v="0"/>
    <n v="20"/>
  </r>
  <r>
    <x v="0"/>
    <x v="0"/>
    <s v="WA"/>
    <x v="2"/>
    <n v="2010"/>
    <n v="2010"/>
    <n v="500044044"/>
    <n v="1"/>
    <x v="1"/>
    <s v="I"/>
    <n v="5"/>
    <n v="5"/>
    <n v="0"/>
    <n v="120"/>
  </r>
  <r>
    <x v="0"/>
    <x v="1"/>
    <s v="WA"/>
    <x v="2"/>
    <n v="2010"/>
    <n v="2010"/>
    <n v="399772857"/>
    <n v="2"/>
    <x v="1"/>
    <s v="I"/>
    <n v="34"/>
    <n v="17"/>
    <n v="0"/>
    <n v="6"/>
  </r>
  <r>
    <x v="0"/>
    <x v="0"/>
    <s v="WA"/>
    <x v="2"/>
    <n v="2010"/>
    <n v="2010"/>
    <n v="19678890"/>
    <n v="1"/>
    <x v="1"/>
    <s v="I"/>
    <n v="18"/>
    <n v="18"/>
    <n v="0"/>
    <n v="1080"/>
  </r>
  <r>
    <x v="0"/>
    <x v="0"/>
    <s v="WA"/>
    <x v="2"/>
    <n v="2010"/>
    <n v="2010"/>
    <n v="500194342"/>
    <n v="5"/>
    <x v="1"/>
    <s v="I"/>
    <n v="143"/>
    <n v="28.6"/>
    <n v="0"/>
    <n v="58"/>
  </r>
  <r>
    <x v="0"/>
    <x v="0"/>
    <s v="WA"/>
    <x v="2"/>
    <n v="2010"/>
    <n v="2010"/>
    <n v="17452953"/>
    <n v="1"/>
    <x v="2"/>
    <s v="I"/>
    <n v="1"/>
    <n v="1"/>
    <n v="0"/>
    <n v="99980"/>
  </r>
  <r>
    <x v="1"/>
    <x v="0"/>
    <s v="WA"/>
    <x v="2"/>
    <n v="2010"/>
    <n v="2011"/>
    <n v="19962476"/>
    <n v="11"/>
    <x v="2"/>
    <s v="I"/>
    <n v="334"/>
    <n v="30.36363636363636"/>
    <n v="0"/>
    <n v="304064"/>
  </r>
  <r>
    <x v="0"/>
    <x v="0"/>
    <s v="WA"/>
    <x v="2"/>
    <n v="2010"/>
    <n v="2010"/>
    <n v="500084273"/>
    <n v="1"/>
    <x v="1"/>
    <s v="I"/>
    <n v="11"/>
    <n v="11"/>
    <n v="0"/>
    <n v="212"/>
  </r>
  <r>
    <x v="0"/>
    <x v="1"/>
    <s v="WA"/>
    <x v="2"/>
    <n v="2010"/>
    <n v="2010"/>
    <n v="16287196"/>
    <n v="1"/>
    <x v="1"/>
    <s v="I"/>
    <n v="20"/>
    <n v="20"/>
    <n v="0"/>
    <n v="1"/>
  </r>
  <r>
    <x v="0"/>
    <x v="1"/>
    <s v="WA"/>
    <x v="2"/>
    <n v="2010"/>
    <n v="2010"/>
    <n v="500241789"/>
    <n v="1"/>
    <x v="1"/>
    <s v="I"/>
    <n v="10"/>
    <n v="10"/>
    <n v="0"/>
    <n v="9"/>
  </r>
  <r>
    <x v="0"/>
    <x v="0"/>
    <s v="WA"/>
    <x v="2"/>
    <n v="2010"/>
    <n v="2010"/>
    <n v="16477541"/>
    <n v="1"/>
    <x v="1"/>
    <s v="I"/>
    <n v="7"/>
    <n v="7"/>
    <n v="0"/>
    <n v="730"/>
  </r>
  <r>
    <x v="0"/>
    <x v="1"/>
    <s v="WA"/>
    <x v="2"/>
    <n v="2010"/>
    <n v="2010"/>
    <n v="391651250"/>
    <n v="1"/>
    <x v="1"/>
    <s v="I"/>
    <n v="32"/>
    <n v="32"/>
    <n v="0"/>
    <n v="28"/>
  </r>
  <r>
    <x v="0"/>
    <x v="0"/>
    <s v="WA"/>
    <x v="2"/>
    <n v="2010"/>
    <n v="2010"/>
    <n v="500069775"/>
    <n v="1"/>
    <x v="1"/>
    <s v="I"/>
    <n v="10"/>
    <n v="10"/>
    <n v="0"/>
    <n v="150"/>
  </r>
  <r>
    <x v="0"/>
    <x v="0"/>
    <s v="WA"/>
    <x v="2"/>
    <n v="2010"/>
    <n v="2010"/>
    <n v="14941353"/>
    <n v="1"/>
    <x v="1"/>
    <s v="I"/>
    <n v="14"/>
    <n v="14"/>
    <n v="0"/>
    <n v="110"/>
  </r>
  <r>
    <x v="0"/>
    <x v="0"/>
    <s v="WA"/>
    <x v="2"/>
    <n v="2010"/>
    <n v="2010"/>
    <n v="373680080"/>
    <n v="1"/>
    <x v="1"/>
    <s v="I"/>
    <n v="18"/>
    <n v="18"/>
    <n v="0"/>
    <n v="10"/>
  </r>
  <r>
    <x v="0"/>
    <x v="0"/>
    <s v="WA"/>
    <x v="2"/>
    <n v="2010"/>
    <n v="2010"/>
    <n v="15165661"/>
    <n v="1"/>
    <x v="1"/>
    <s v="I"/>
    <n v="25"/>
    <n v="25"/>
    <n v="0"/>
    <n v="40"/>
  </r>
  <r>
    <x v="1"/>
    <x v="0"/>
    <s v="WA"/>
    <x v="2"/>
    <n v="2010"/>
    <n v="2010"/>
    <n v="19633895"/>
    <n v="2"/>
    <x v="1"/>
    <s v="I"/>
    <n v="62"/>
    <n v="31"/>
    <n v="0"/>
    <n v="460"/>
  </r>
  <r>
    <x v="0"/>
    <x v="0"/>
    <s v="WA"/>
    <x v="2"/>
    <n v="2010"/>
    <n v="2010"/>
    <n v="500208242"/>
    <n v="1"/>
    <x v="1"/>
    <s v="I"/>
    <n v="2"/>
    <n v="2"/>
    <n v="0"/>
    <n v="5"/>
  </r>
  <r>
    <x v="0"/>
    <x v="0"/>
    <s v="WA"/>
    <x v="2"/>
    <n v="2010"/>
    <n v="2010"/>
    <n v="19962165"/>
    <n v="1"/>
    <x v="1"/>
    <s v="I"/>
    <n v="33"/>
    <n v="33"/>
    <n v="0"/>
    <n v="1"/>
  </r>
  <r>
    <x v="0"/>
    <x v="1"/>
    <s v="WA"/>
    <x v="2"/>
    <n v="2010"/>
    <n v="2010"/>
    <n v="500194557"/>
    <n v="2"/>
    <x v="1"/>
    <s v="I"/>
    <n v="54"/>
    <n v="27"/>
    <n v="0"/>
    <n v="39"/>
  </r>
  <r>
    <x v="0"/>
    <x v="0"/>
    <s v="WA"/>
    <x v="2"/>
    <n v="2010"/>
    <n v="2010"/>
    <n v="500173444"/>
    <n v="1"/>
    <x v="1"/>
    <s v="I"/>
    <n v="2"/>
    <n v="2"/>
    <n v="0"/>
    <n v="10"/>
  </r>
  <r>
    <x v="0"/>
    <x v="0"/>
    <s v="WA"/>
    <x v="2"/>
    <n v="2010"/>
    <n v="2010"/>
    <n v="14119606"/>
    <n v="1"/>
    <x v="1"/>
    <s v="I"/>
    <n v="22"/>
    <n v="22"/>
    <n v="0"/>
    <n v="30"/>
  </r>
  <r>
    <x v="1"/>
    <x v="1"/>
    <s v="WA"/>
    <x v="2"/>
    <n v="2010"/>
    <n v="2010"/>
    <n v="500255269"/>
    <n v="1"/>
    <x v="1"/>
    <s v="I"/>
    <n v="4"/>
    <n v="4"/>
    <n v="0"/>
    <n v="9"/>
  </r>
  <r>
    <x v="0"/>
    <x v="0"/>
    <s v="WA"/>
    <x v="2"/>
    <n v="2010"/>
    <n v="2010"/>
    <n v="19212156"/>
    <n v="1"/>
    <x v="1"/>
    <s v="I"/>
    <n v="0"/>
    <n v="0"/>
    <n v="0"/>
    <n v="17"/>
  </r>
  <r>
    <x v="0"/>
    <x v="0"/>
    <s v="WA"/>
    <x v="2"/>
    <n v="2010"/>
    <n v="2010"/>
    <n v="15594987"/>
    <n v="1"/>
    <x v="1"/>
    <s v="I"/>
    <n v="32"/>
    <n v="32"/>
    <n v="0"/>
    <n v="101"/>
  </r>
  <r>
    <x v="0"/>
    <x v="1"/>
    <s v="WA"/>
    <x v="2"/>
    <n v="2010"/>
    <n v="2010"/>
    <n v="19588011"/>
    <n v="1"/>
    <x v="1"/>
    <s v="I"/>
    <n v="0"/>
    <n v="0"/>
    <n v="0"/>
    <n v="2"/>
  </r>
  <r>
    <x v="0"/>
    <x v="1"/>
    <s v="WA"/>
    <x v="2"/>
    <n v="2010"/>
    <n v="2010"/>
    <n v="500142777"/>
    <n v="1"/>
    <x v="1"/>
    <s v="I"/>
    <n v="0"/>
    <n v="0"/>
    <n v="0"/>
    <n v="1"/>
  </r>
  <r>
    <x v="0"/>
    <x v="1"/>
    <s v="WA"/>
    <x v="2"/>
    <n v="2010"/>
    <n v="2010"/>
    <n v="18926538"/>
    <n v="1"/>
    <x v="1"/>
    <s v="I"/>
    <n v="4"/>
    <n v="4"/>
    <n v="0"/>
    <n v="14"/>
  </r>
  <r>
    <x v="0"/>
    <x v="0"/>
    <s v="WA"/>
    <x v="2"/>
    <n v="2010"/>
    <n v="2010"/>
    <n v="18114907"/>
    <n v="1"/>
    <x v="1"/>
    <s v="I"/>
    <n v="0"/>
    <n v="0"/>
    <n v="0"/>
    <n v="7"/>
  </r>
  <r>
    <x v="0"/>
    <x v="1"/>
    <s v="WA"/>
    <x v="2"/>
    <n v="2010"/>
    <n v="2010"/>
    <n v="19467761"/>
    <n v="1"/>
    <x v="1"/>
    <s v="I"/>
    <n v="24"/>
    <n v="24"/>
    <n v="0"/>
    <n v="2"/>
  </r>
  <r>
    <x v="0"/>
    <x v="0"/>
    <s v="WA"/>
    <x v="2"/>
    <n v="2010"/>
    <n v="2010"/>
    <n v="17352885"/>
    <n v="1"/>
    <x v="1"/>
    <s v="I"/>
    <n v="4"/>
    <n v="4"/>
    <n v="0"/>
    <n v="70"/>
  </r>
  <r>
    <x v="0"/>
    <x v="0"/>
    <s v="WA"/>
    <x v="2"/>
    <n v="2010"/>
    <n v="2010"/>
    <n v="16420249"/>
    <n v="2"/>
    <x v="1"/>
    <s v="I"/>
    <n v="45"/>
    <n v="22.5"/>
    <n v="0"/>
    <n v="108"/>
  </r>
  <r>
    <x v="0"/>
    <x v="0"/>
    <s v="WA"/>
    <x v="2"/>
    <n v="2010"/>
    <n v="2010"/>
    <n v="14071317"/>
    <n v="1"/>
    <x v="1"/>
    <s v="I"/>
    <n v="0"/>
    <n v="0"/>
    <n v="0"/>
    <n v="30"/>
  </r>
  <r>
    <x v="0"/>
    <x v="0"/>
    <s v="WA"/>
    <x v="2"/>
    <n v="2010"/>
    <n v="2010"/>
    <n v="18517784"/>
    <n v="1"/>
    <x v="1"/>
    <s v="I"/>
    <n v="0"/>
    <n v="0"/>
    <n v="0"/>
    <n v="20"/>
  </r>
  <r>
    <x v="0"/>
    <x v="0"/>
    <s v="WA"/>
    <x v="2"/>
    <n v="2010"/>
    <n v="2010"/>
    <n v="500115152"/>
    <n v="1"/>
    <x v="1"/>
    <s v="I"/>
    <n v="0"/>
    <n v="0"/>
    <n v="0"/>
    <n v="40"/>
  </r>
  <r>
    <x v="0"/>
    <x v="0"/>
    <s v="WA"/>
    <x v="2"/>
    <n v="2010"/>
    <n v="2010"/>
    <n v="18385417"/>
    <n v="1"/>
    <x v="1"/>
    <s v="I"/>
    <n v="0"/>
    <n v="0"/>
    <n v="0"/>
    <n v="20"/>
  </r>
  <r>
    <x v="0"/>
    <x v="1"/>
    <s v="WA"/>
    <x v="2"/>
    <n v="2010"/>
    <n v="2010"/>
    <n v="18135026"/>
    <n v="1"/>
    <x v="1"/>
    <s v="I"/>
    <n v="0"/>
    <n v="0"/>
    <n v="0"/>
    <n v="2"/>
  </r>
  <r>
    <x v="0"/>
    <x v="1"/>
    <s v="WA"/>
    <x v="2"/>
    <n v="2010"/>
    <n v="2010"/>
    <n v="17825369"/>
    <n v="1"/>
    <x v="1"/>
    <s v="I"/>
    <n v="0"/>
    <n v="0"/>
    <n v="0"/>
    <n v="1"/>
  </r>
  <r>
    <x v="0"/>
    <x v="0"/>
    <s v="WA"/>
    <x v="2"/>
    <n v="2010"/>
    <n v="2010"/>
    <n v="17789954"/>
    <n v="1"/>
    <x v="1"/>
    <s v="I"/>
    <n v="0"/>
    <n v="0"/>
    <n v="0"/>
    <n v="70"/>
  </r>
  <r>
    <x v="0"/>
    <x v="0"/>
    <s v="WA"/>
    <x v="2"/>
    <n v="2010"/>
    <n v="2010"/>
    <n v="17833436"/>
    <n v="3"/>
    <x v="1"/>
    <s v="I"/>
    <n v="67"/>
    <n v="22.333333333333332"/>
    <n v="0"/>
    <n v="315"/>
  </r>
  <r>
    <x v="0"/>
    <x v="1"/>
    <s v="WA"/>
    <x v="2"/>
    <n v="2010"/>
    <n v="2010"/>
    <n v="500086769"/>
    <n v="1"/>
    <x v="1"/>
    <s v="I"/>
    <n v="0"/>
    <n v="0"/>
    <n v="0"/>
    <n v="1"/>
  </r>
  <r>
    <x v="0"/>
    <x v="0"/>
    <s v="WA"/>
    <x v="2"/>
    <n v="2010"/>
    <n v="2010"/>
    <n v="500085967"/>
    <n v="1"/>
    <x v="1"/>
    <s v="I"/>
    <n v="7"/>
    <n v="7"/>
    <n v="0"/>
    <n v="70"/>
  </r>
  <r>
    <x v="0"/>
    <x v="0"/>
    <s v="WA"/>
    <x v="2"/>
    <n v="2010"/>
    <n v="2010"/>
    <n v="500249207"/>
    <n v="1"/>
    <x v="1"/>
    <s v="I"/>
    <n v="2"/>
    <n v="2"/>
    <n v="0"/>
    <n v="45"/>
  </r>
  <r>
    <x v="0"/>
    <x v="0"/>
    <s v="WA"/>
    <x v="2"/>
    <n v="2010"/>
    <n v="2010"/>
    <n v="16264053"/>
    <n v="1"/>
    <x v="1"/>
    <s v="I"/>
    <n v="56"/>
    <n v="56"/>
    <n v="0"/>
    <n v="150"/>
  </r>
  <r>
    <x v="0"/>
    <x v="1"/>
    <s v="WA"/>
    <x v="2"/>
    <n v="2010"/>
    <n v="2010"/>
    <n v="427593641"/>
    <n v="1"/>
    <x v="1"/>
    <s v="I"/>
    <n v="0"/>
    <n v="0"/>
    <n v="0"/>
    <n v="1"/>
  </r>
  <r>
    <x v="0"/>
    <x v="0"/>
    <s v="WA"/>
    <x v="2"/>
    <n v="2010"/>
    <n v="2010"/>
    <n v="17153412"/>
    <n v="1"/>
    <x v="1"/>
    <s v="I"/>
    <n v="5"/>
    <n v="5"/>
    <n v="0"/>
    <n v="10"/>
  </r>
  <r>
    <x v="0"/>
    <x v="1"/>
    <s v="WA"/>
    <x v="2"/>
    <n v="2010"/>
    <n v="2010"/>
    <n v="17060187"/>
    <n v="1"/>
    <x v="1"/>
    <s v="I"/>
    <n v="7"/>
    <n v="7"/>
    <n v="0"/>
    <n v="2"/>
  </r>
  <r>
    <x v="0"/>
    <x v="0"/>
    <s v="WA"/>
    <x v="2"/>
    <n v="2010"/>
    <n v="2010"/>
    <n v="16916582"/>
    <n v="1"/>
    <x v="1"/>
    <s v="I"/>
    <n v="0"/>
    <n v="0"/>
    <n v="0"/>
    <n v="190"/>
  </r>
  <r>
    <x v="0"/>
    <x v="0"/>
    <s v="WA"/>
    <x v="2"/>
    <n v="2010"/>
    <n v="2010"/>
    <n v="500266453"/>
    <n v="1"/>
    <x v="1"/>
    <s v="I"/>
    <n v="0"/>
    <n v="0"/>
    <n v="0"/>
    <n v="2"/>
  </r>
  <r>
    <x v="0"/>
    <x v="0"/>
    <s v="WA"/>
    <x v="2"/>
    <n v="2010"/>
    <n v="2010"/>
    <n v="500158888"/>
    <n v="1"/>
    <x v="1"/>
    <s v="I"/>
    <n v="0"/>
    <n v="0"/>
    <n v="0"/>
    <n v="20"/>
  </r>
  <r>
    <x v="0"/>
    <x v="0"/>
    <s v="WA"/>
    <x v="2"/>
    <n v="2010"/>
    <n v="2010"/>
    <n v="15668967"/>
    <n v="1"/>
    <x v="1"/>
    <s v="I"/>
    <n v="0"/>
    <n v="0"/>
    <n v="0"/>
    <n v="10"/>
  </r>
  <r>
    <x v="0"/>
    <x v="1"/>
    <s v="WA"/>
    <x v="2"/>
    <n v="2010"/>
    <n v="2010"/>
    <n v="500084615"/>
    <n v="1"/>
    <x v="1"/>
    <s v="I"/>
    <n v="31"/>
    <n v="31"/>
    <n v="0"/>
    <n v="4"/>
  </r>
  <r>
    <x v="0"/>
    <x v="1"/>
    <s v="WA"/>
    <x v="2"/>
    <n v="2010"/>
    <n v="2010"/>
    <n v="500019232"/>
    <n v="1"/>
    <x v="1"/>
    <s v="I"/>
    <n v="32"/>
    <n v="32"/>
    <n v="0"/>
    <n v="1"/>
  </r>
  <r>
    <x v="0"/>
    <x v="0"/>
    <s v="WA"/>
    <x v="2"/>
    <n v="2010"/>
    <n v="2010"/>
    <n v="15441908"/>
    <n v="1"/>
    <x v="1"/>
    <s v="I"/>
    <n v="0"/>
    <n v="0"/>
    <n v="0"/>
    <n v="30"/>
  </r>
  <r>
    <x v="0"/>
    <x v="0"/>
    <s v="WA"/>
    <x v="2"/>
    <n v="2010"/>
    <n v="2010"/>
    <n v="15472861"/>
    <n v="1"/>
    <x v="1"/>
    <s v="I"/>
    <n v="18"/>
    <n v="18"/>
    <n v="0"/>
    <n v="260"/>
  </r>
  <r>
    <x v="0"/>
    <x v="0"/>
    <s v="WA"/>
    <x v="2"/>
    <n v="2010"/>
    <n v="2010"/>
    <n v="15444073"/>
    <n v="1"/>
    <x v="1"/>
    <s v="I"/>
    <n v="32"/>
    <n v="32"/>
    <n v="0"/>
    <n v="100"/>
  </r>
  <r>
    <x v="0"/>
    <x v="0"/>
    <s v="WA"/>
    <x v="2"/>
    <n v="2010"/>
    <n v="2010"/>
    <n v="500004095"/>
    <n v="5"/>
    <x v="1"/>
    <s v="I"/>
    <n v="147"/>
    <n v="29.4"/>
    <n v="0"/>
    <n v="477"/>
  </r>
  <r>
    <x v="0"/>
    <x v="0"/>
    <s v="WA"/>
    <x v="2"/>
    <n v="2010"/>
    <n v="2010"/>
    <n v="14925080"/>
    <n v="2"/>
    <x v="1"/>
    <s v="I"/>
    <n v="50"/>
    <n v="25"/>
    <n v="0"/>
    <n v="209"/>
  </r>
  <r>
    <x v="0"/>
    <x v="1"/>
    <s v="WA"/>
    <x v="2"/>
    <n v="2010"/>
    <n v="2010"/>
    <n v="15279817"/>
    <n v="1"/>
    <x v="1"/>
    <s v="I"/>
    <n v="35"/>
    <n v="35"/>
    <n v="0"/>
    <n v="2"/>
  </r>
  <r>
    <x v="0"/>
    <x v="1"/>
    <s v="WA"/>
    <x v="2"/>
    <n v="2010"/>
    <n v="2010"/>
    <n v="408844974"/>
    <n v="1"/>
    <x v="1"/>
    <s v="I"/>
    <n v="0"/>
    <n v="0"/>
    <n v="0"/>
    <n v="1"/>
  </r>
  <r>
    <x v="0"/>
    <x v="1"/>
    <s v="WA"/>
    <x v="2"/>
    <n v="2010"/>
    <n v="2010"/>
    <n v="446351328"/>
    <n v="1"/>
    <x v="1"/>
    <s v="I"/>
    <n v="23"/>
    <n v="23"/>
    <n v="0"/>
    <n v="5"/>
  </r>
  <r>
    <x v="0"/>
    <x v="0"/>
    <s v="WA"/>
    <x v="2"/>
    <n v="2010"/>
    <n v="2010"/>
    <n v="500164827"/>
    <n v="2"/>
    <x v="1"/>
    <s v="I"/>
    <n v="45"/>
    <n v="22.5"/>
    <n v="0"/>
    <n v="445"/>
  </r>
  <r>
    <x v="0"/>
    <x v="0"/>
    <s v="WA"/>
    <x v="2"/>
    <n v="2010"/>
    <n v="2010"/>
    <n v="14305928"/>
    <n v="1"/>
    <x v="1"/>
    <s v="I"/>
    <n v="32"/>
    <n v="32"/>
    <n v="0"/>
    <n v="110"/>
  </r>
  <r>
    <x v="0"/>
    <x v="0"/>
    <s v="WA"/>
    <x v="2"/>
    <n v="2010"/>
    <n v="2010"/>
    <n v="19025163"/>
    <n v="2"/>
    <x v="1"/>
    <s v="I"/>
    <n v="67"/>
    <n v="33.5"/>
    <n v="0"/>
    <n v="3320"/>
  </r>
  <r>
    <x v="0"/>
    <x v="0"/>
    <s v="WA"/>
    <x v="2"/>
    <n v="2010"/>
    <n v="2010"/>
    <n v="18959417"/>
    <n v="1"/>
    <x v="1"/>
    <s v="I"/>
    <n v="0"/>
    <n v="0"/>
    <n v="0"/>
    <n v="17"/>
  </r>
  <r>
    <x v="0"/>
    <x v="1"/>
    <s v="WA"/>
    <x v="2"/>
    <n v="2010"/>
    <n v="2010"/>
    <n v="500018674"/>
    <n v="3"/>
    <x v="1"/>
    <s v="I"/>
    <n v="77"/>
    <n v="25.666666666666668"/>
    <n v="0"/>
    <n v="33"/>
  </r>
  <r>
    <x v="0"/>
    <x v="0"/>
    <s v="WA"/>
    <x v="2"/>
    <n v="2010"/>
    <n v="2010"/>
    <n v="19624629"/>
    <n v="1"/>
    <x v="1"/>
    <s v="I"/>
    <n v="29"/>
    <n v="29"/>
    <n v="0"/>
    <n v="139"/>
  </r>
  <r>
    <x v="0"/>
    <x v="0"/>
    <s v="WA"/>
    <x v="2"/>
    <n v="2010"/>
    <n v="2010"/>
    <n v="18981095"/>
    <n v="3"/>
    <x v="1"/>
    <s v="I"/>
    <n v="92"/>
    <n v="30.666666666666668"/>
    <n v="0"/>
    <n v="480"/>
  </r>
  <r>
    <x v="0"/>
    <x v="1"/>
    <s v="WA"/>
    <x v="2"/>
    <n v="2010"/>
    <n v="2010"/>
    <n v="18915433"/>
    <n v="2"/>
    <x v="1"/>
    <s v="I"/>
    <n v="39"/>
    <n v="19.5"/>
    <n v="0"/>
    <n v="13"/>
  </r>
  <r>
    <x v="0"/>
    <x v="0"/>
    <s v="WA"/>
    <x v="2"/>
    <n v="2010"/>
    <n v="2010"/>
    <n v="500263958"/>
    <n v="1"/>
    <x v="1"/>
    <s v="I"/>
    <n v="22"/>
    <n v="22"/>
    <n v="0"/>
    <n v="130"/>
  </r>
  <r>
    <x v="0"/>
    <x v="0"/>
    <s v="WA"/>
    <x v="2"/>
    <n v="2010"/>
    <n v="2010"/>
    <n v="19252980"/>
    <n v="1"/>
    <x v="1"/>
    <s v="I"/>
    <n v="0"/>
    <n v="0"/>
    <n v="0"/>
    <n v="210"/>
  </r>
  <r>
    <x v="0"/>
    <x v="0"/>
    <s v="WA"/>
    <x v="2"/>
    <n v="2010"/>
    <n v="2010"/>
    <n v="18006315"/>
    <n v="1"/>
    <x v="1"/>
    <s v="I"/>
    <n v="0"/>
    <n v="0"/>
    <n v="0"/>
    <n v="6"/>
  </r>
  <r>
    <x v="1"/>
    <x v="1"/>
    <s v="WA"/>
    <x v="2"/>
    <n v="2010"/>
    <n v="2010"/>
    <n v="18036624"/>
    <n v="1"/>
    <x v="1"/>
    <s v="I"/>
    <n v="29"/>
    <n v="29"/>
    <n v="0"/>
    <n v="21"/>
  </r>
  <r>
    <x v="1"/>
    <x v="1"/>
    <s v="WA"/>
    <x v="2"/>
    <n v="2010"/>
    <n v="2010"/>
    <n v="18036715"/>
    <n v="1"/>
    <x v="1"/>
    <s v="I"/>
    <n v="29"/>
    <n v="29"/>
    <n v="0"/>
    <n v="4"/>
  </r>
  <r>
    <x v="0"/>
    <x v="0"/>
    <s v="WA"/>
    <x v="2"/>
    <n v="2010"/>
    <n v="2010"/>
    <n v="446348948"/>
    <n v="1"/>
    <x v="1"/>
    <s v="I"/>
    <n v="0"/>
    <n v="0"/>
    <n v="0"/>
    <n v="42"/>
  </r>
  <r>
    <x v="0"/>
    <x v="0"/>
    <s v="WA"/>
    <x v="2"/>
    <n v="2010"/>
    <n v="2010"/>
    <n v="361756812"/>
    <n v="1"/>
    <x v="1"/>
    <s v="I"/>
    <n v="0"/>
    <n v="0"/>
    <n v="0"/>
    <n v="140"/>
  </r>
  <r>
    <x v="0"/>
    <x v="0"/>
    <s v="WA"/>
    <x v="2"/>
    <n v="2010"/>
    <n v="2010"/>
    <n v="16207533"/>
    <n v="3"/>
    <x v="1"/>
    <s v="I"/>
    <n v="94"/>
    <n v="31.333333333333332"/>
    <n v="0"/>
    <n v="80"/>
  </r>
  <r>
    <x v="0"/>
    <x v="1"/>
    <s v="WA"/>
    <x v="2"/>
    <n v="2010"/>
    <n v="2010"/>
    <n v="17393070"/>
    <n v="1"/>
    <x v="1"/>
    <s v="I"/>
    <n v="29"/>
    <n v="29"/>
    <n v="0"/>
    <n v="7"/>
  </r>
  <r>
    <x v="0"/>
    <x v="1"/>
    <s v="WA"/>
    <x v="2"/>
    <n v="2010"/>
    <n v="2010"/>
    <n v="500258425"/>
    <n v="1"/>
    <x v="1"/>
    <s v="I"/>
    <n v="0"/>
    <n v="0"/>
    <n v="0"/>
    <n v="2"/>
  </r>
  <r>
    <x v="0"/>
    <x v="0"/>
    <s v="WA"/>
    <x v="2"/>
    <n v="2010"/>
    <n v="2010"/>
    <n v="500048854"/>
    <n v="1"/>
    <x v="1"/>
    <s v="I"/>
    <n v="0"/>
    <n v="0"/>
    <n v="0"/>
    <n v="64"/>
  </r>
  <r>
    <x v="0"/>
    <x v="1"/>
    <s v="WA"/>
    <x v="2"/>
    <n v="2010"/>
    <n v="2010"/>
    <n v="17842821"/>
    <n v="1"/>
    <x v="1"/>
    <s v="I"/>
    <n v="0"/>
    <n v="0"/>
    <n v="0"/>
    <n v="2"/>
  </r>
  <r>
    <x v="0"/>
    <x v="0"/>
    <s v="WA"/>
    <x v="2"/>
    <n v="2010"/>
    <n v="2010"/>
    <n v="500025176"/>
    <n v="1"/>
    <x v="1"/>
    <s v="I"/>
    <n v="31"/>
    <n v="31"/>
    <n v="0"/>
    <n v="187"/>
  </r>
  <r>
    <x v="0"/>
    <x v="0"/>
    <s v="WA"/>
    <x v="2"/>
    <n v="2010"/>
    <n v="2010"/>
    <n v="500222734"/>
    <n v="1"/>
    <x v="1"/>
    <s v="I"/>
    <n v="3"/>
    <n v="3"/>
    <n v="0"/>
    <n v="74"/>
  </r>
  <r>
    <x v="0"/>
    <x v="0"/>
    <s v="WA"/>
    <x v="2"/>
    <n v="2010"/>
    <n v="2010"/>
    <n v="16519835"/>
    <n v="3"/>
    <x v="1"/>
    <s v="I"/>
    <n v="83"/>
    <n v="27.666666666666668"/>
    <n v="0"/>
    <n v="310"/>
  </r>
  <r>
    <x v="0"/>
    <x v="0"/>
    <s v="WA"/>
    <x v="2"/>
    <n v="2010"/>
    <n v="2010"/>
    <n v="15685102"/>
    <n v="1"/>
    <x v="1"/>
    <s v="I"/>
    <n v="0"/>
    <n v="0"/>
    <n v="0"/>
    <n v="30"/>
  </r>
  <r>
    <x v="0"/>
    <x v="0"/>
    <s v="WA"/>
    <x v="2"/>
    <n v="2010"/>
    <n v="2010"/>
    <n v="19581441"/>
    <n v="1"/>
    <x v="1"/>
    <s v="I"/>
    <n v="8"/>
    <n v="8"/>
    <n v="0"/>
    <n v="20"/>
  </r>
  <r>
    <x v="0"/>
    <x v="0"/>
    <s v="WA"/>
    <x v="2"/>
    <n v="2010"/>
    <n v="2010"/>
    <n v="19939978"/>
    <n v="3"/>
    <x v="1"/>
    <s v="I"/>
    <n v="89"/>
    <n v="29.666666666666668"/>
    <n v="0"/>
    <n v="180"/>
  </r>
  <r>
    <x v="0"/>
    <x v="0"/>
    <s v="WA"/>
    <x v="2"/>
    <n v="2010"/>
    <n v="2010"/>
    <n v="14934810"/>
    <n v="1"/>
    <x v="1"/>
    <s v="I"/>
    <n v="0"/>
    <n v="0"/>
    <n v="0"/>
    <n v="10"/>
  </r>
  <r>
    <x v="0"/>
    <x v="0"/>
    <s v="WA"/>
    <x v="2"/>
    <n v="2010"/>
    <n v="2010"/>
    <n v="14666612"/>
    <n v="2"/>
    <x v="1"/>
    <s v="I"/>
    <n v="47"/>
    <n v="23.5"/>
    <n v="0"/>
    <n v="94"/>
  </r>
  <r>
    <x v="0"/>
    <x v="1"/>
    <s v="WA"/>
    <x v="2"/>
    <n v="2010"/>
    <n v="2010"/>
    <n v="500124127"/>
    <n v="3"/>
    <x v="1"/>
    <s v="I"/>
    <n v="71"/>
    <n v="23.666666666666664"/>
    <n v="0"/>
    <n v="10"/>
  </r>
  <r>
    <x v="0"/>
    <x v="0"/>
    <s v="WA"/>
    <x v="2"/>
    <n v="2010"/>
    <n v="2010"/>
    <n v="15817177"/>
    <n v="1"/>
    <x v="1"/>
    <s v="I"/>
    <n v="22"/>
    <n v="22"/>
    <n v="0"/>
    <n v="20"/>
  </r>
  <r>
    <x v="0"/>
    <x v="0"/>
    <s v="WA"/>
    <x v="2"/>
    <n v="2010"/>
    <n v="2010"/>
    <n v="14136490"/>
    <n v="1"/>
    <x v="1"/>
    <s v="I"/>
    <n v="34"/>
    <n v="34"/>
    <n v="0"/>
    <n v="480"/>
  </r>
  <r>
    <x v="0"/>
    <x v="0"/>
    <s v="WA"/>
    <x v="2"/>
    <n v="2010"/>
    <n v="2010"/>
    <n v="500211025"/>
    <n v="1"/>
    <x v="1"/>
    <s v="I"/>
    <n v="11"/>
    <n v="11"/>
    <n v="0"/>
    <n v="34"/>
  </r>
  <r>
    <x v="0"/>
    <x v="0"/>
    <s v="WA"/>
    <x v="2"/>
    <n v="2010"/>
    <n v="2010"/>
    <n v="500026801"/>
    <n v="1"/>
    <x v="1"/>
    <s v="I"/>
    <n v="8"/>
    <n v="8"/>
    <n v="0"/>
    <n v="160"/>
  </r>
  <r>
    <x v="0"/>
    <x v="0"/>
    <s v="WA"/>
    <x v="2"/>
    <n v="2010"/>
    <n v="2010"/>
    <n v="16122736"/>
    <n v="1"/>
    <x v="1"/>
    <s v="I"/>
    <n v="3"/>
    <n v="3"/>
    <n v="0"/>
    <n v="9"/>
  </r>
  <r>
    <x v="0"/>
    <x v="1"/>
    <s v="WA"/>
    <x v="2"/>
    <n v="2010"/>
    <n v="2010"/>
    <n v="500055631"/>
    <n v="3"/>
    <x v="1"/>
    <s v="I"/>
    <n v="74"/>
    <n v="24.666666666666664"/>
    <n v="0"/>
    <n v="44"/>
  </r>
  <r>
    <x v="0"/>
    <x v="0"/>
    <s v="WA"/>
    <x v="2"/>
    <n v="2010"/>
    <n v="2010"/>
    <n v="500231295"/>
    <n v="1"/>
    <x v="1"/>
    <s v="I"/>
    <n v="27"/>
    <n v="27"/>
    <n v="0"/>
    <n v="96"/>
  </r>
  <r>
    <x v="0"/>
    <x v="1"/>
    <s v="WA"/>
    <x v="2"/>
    <n v="2010"/>
    <n v="2010"/>
    <n v="500240930"/>
    <n v="4"/>
    <x v="1"/>
    <s v="I"/>
    <n v="112"/>
    <n v="28"/>
    <n v="0"/>
    <n v="21"/>
  </r>
  <r>
    <x v="0"/>
    <x v="0"/>
    <s v="WA"/>
    <x v="2"/>
    <n v="2010"/>
    <n v="2010"/>
    <n v="14126182"/>
    <n v="1"/>
    <x v="1"/>
    <s v="I"/>
    <n v="38"/>
    <n v="38"/>
    <n v="0"/>
    <n v="170"/>
  </r>
  <r>
    <x v="0"/>
    <x v="0"/>
    <s v="WA"/>
    <x v="2"/>
    <n v="2010"/>
    <n v="2010"/>
    <n v="500066797"/>
    <n v="1"/>
    <x v="1"/>
    <s v="I"/>
    <n v="3"/>
    <n v="3"/>
    <n v="0"/>
    <n v="38"/>
  </r>
  <r>
    <x v="0"/>
    <x v="0"/>
    <s v="WA"/>
    <x v="2"/>
    <n v="2010"/>
    <n v="2010"/>
    <n v="15333947"/>
    <n v="1"/>
    <x v="1"/>
    <s v="I"/>
    <n v="30"/>
    <n v="30"/>
    <n v="0"/>
    <n v="104"/>
  </r>
  <r>
    <x v="0"/>
    <x v="1"/>
    <s v="WA"/>
    <x v="2"/>
    <n v="2010"/>
    <n v="2010"/>
    <n v="19576639"/>
    <n v="3"/>
    <x v="1"/>
    <s v="I"/>
    <n v="96"/>
    <n v="32"/>
    <n v="0"/>
    <n v="12"/>
  </r>
  <r>
    <x v="0"/>
    <x v="0"/>
    <s v="WA"/>
    <x v="2"/>
    <n v="2010"/>
    <n v="2010"/>
    <n v="500066471"/>
    <n v="1"/>
    <x v="1"/>
    <s v="I"/>
    <n v="7"/>
    <n v="7"/>
    <n v="0"/>
    <n v="83"/>
  </r>
  <r>
    <x v="0"/>
    <x v="1"/>
    <s v="WA"/>
    <x v="2"/>
    <n v="2010"/>
    <n v="2010"/>
    <n v="500068451"/>
    <n v="1"/>
    <x v="1"/>
    <s v="I"/>
    <n v="7"/>
    <n v="7"/>
    <n v="0"/>
    <n v="1"/>
  </r>
  <r>
    <x v="0"/>
    <x v="0"/>
    <s v="WA"/>
    <x v="2"/>
    <n v="2010"/>
    <n v="2010"/>
    <n v="500111993"/>
    <n v="1"/>
    <x v="1"/>
    <s v="I"/>
    <n v="0"/>
    <n v="0"/>
    <n v="0"/>
    <n v="179"/>
  </r>
  <r>
    <x v="1"/>
    <x v="1"/>
    <s v="WA"/>
    <x v="2"/>
    <n v="2010"/>
    <n v="2010"/>
    <n v="19918559"/>
    <n v="2"/>
    <x v="1"/>
    <s v="I"/>
    <n v="48"/>
    <n v="24"/>
    <n v="0"/>
    <n v="3"/>
  </r>
  <r>
    <x v="0"/>
    <x v="1"/>
    <s v="WA"/>
    <x v="2"/>
    <n v="2010"/>
    <n v="2010"/>
    <n v="17660862"/>
    <n v="2"/>
    <x v="1"/>
    <s v="I"/>
    <n v="60"/>
    <n v="30"/>
    <n v="0"/>
    <n v="5"/>
  </r>
  <r>
    <x v="0"/>
    <x v="1"/>
    <s v="WA"/>
    <x v="2"/>
    <n v="2010"/>
    <n v="2010"/>
    <n v="500170867"/>
    <n v="1"/>
    <x v="1"/>
    <s v="I"/>
    <n v="24"/>
    <n v="24"/>
    <n v="0"/>
    <n v="17"/>
  </r>
  <r>
    <x v="0"/>
    <x v="0"/>
    <s v="WA"/>
    <x v="2"/>
    <n v="2010"/>
    <n v="2010"/>
    <n v="19729466"/>
    <n v="1"/>
    <x v="1"/>
    <s v="I"/>
    <n v="9"/>
    <n v="9"/>
    <n v="0"/>
    <n v="250"/>
  </r>
  <r>
    <x v="0"/>
    <x v="0"/>
    <s v="WA"/>
    <x v="2"/>
    <n v="2010"/>
    <n v="2010"/>
    <n v="14766898"/>
    <n v="1"/>
    <x v="1"/>
    <s v="I"/>
    <n v="19"/>
    <n v="19"/>
    <n v="0"/>
    <n v="20"/>
  </r>
  <r>
    <x v="0"/>
    <x v="0"/>
    <s v="WA"/>
    <x v="2"/>
    <n v="2010"/>
    <n v="2010"/>
    <n v="19558865"/>
    <n v="6"/>
    <x v="1"/>
    <s v="I"/>
    <n v="182"/>
    <n v="30.333333333333332"/>
    <n v="0"/>
    <n v="210"/>
  </r>
  <r>
    <x v="0"/>
    <x v="0"/>
    <s v="WA"/>
    <x v="2"/>
    <n v="2010"/>
    <n v="2010"/>
    <n v="19201373"/>
    <n v="1"/>
    <x v="1"/>
    <s v="I"/>
    <n v="0"/>
    <n v="0"/>
    <n v="0"/>
    <n v="10"/>
  </r>
  <r>
    <x v="0"/>
    <x v="1"/>
    <s v="WA"/>
    <x v="2"/>
    <n v="2010"/>
    <n v="2010"/>
    <n v="400982405"/>
    <n v="1"/>
    <x v="1"/>
    <s v="I"/>
    <n v="3"/>
    <n v="3"/>
    <n v="0"/>
    <n v="2"/>
  </r>
  <r>
    <x v="0"/>
    <x v="0"/>
    <s v="WA"/>
    <x v="2"/>
    <n v="2010"/>
    <n v="2010"/>
    <n v="16231760"/>
    <n v="1"/>
    <x v="1"/>
    <s v="I"/>
    <n v="23"/>
    <n v="23"/>
    <n v="0"/>
    <n v="10"/>
  </r>
  <r>
    <x v="1"/>
    <x v="0"/>
    <s v="WA"/>
    <x v="2"/>
    <n v="2010"/>
    <n v="2010"/>
    <n v="18786730"/>
    <n v="1"/>
    <x v="1"/>
    <s v="I"/>
    <n v="34"/>
    <n v="34"/>
    <n v="0"/>
    <n v="6"/>
  </r>
  <r>
    <x v="0"/>
    <x v="0"/>
    <s v="WA"/>
    <x v="2"/>
    <n v="2010"/>
    <n v="2010"/>
    <n v="19116667"/>
    <n v="3"/>
    <x v="1"/>
    <s v="I"/>
    <n v="78"/>
    <n v="26"/>
    <n v="0"/>
    <n v="132"/>
  </r>
  <r>
    <x v="0"/>
    <x v="1"/>
    <s v="WA"/>
    <x v="2"/>
    <n v="2010"/>
    <n v="2010"/>
    <n v="500030069"/>
    <n v="1"/>
    <x v="1"/>
    <s v="I"/>
    <n v="10"/>
    <n v="10"/>
    <n v="0"/>
    <n v="1"/>
  </r>
  <r>
    <x v="0"/>
    <x v="0"/>
    <s v="WA"/>
    <x v="2"/>
    <n v="2010"/>
    <n v="2010"/>
    <n v="17913128"/>
    <n v="1"/>
    <x v="1"/>
    <s v="I"/>
    <n v="4"/>
    <n v="4"/>
    <n v="0"/>
    <n v="40"/>
  </r>
  <r>
    <x v="0"/>
    <x v="1"/>
    <s v="WA"/>
    <x v="2"/>
    <n v="2010"/>
    <n v="2010"/>
    <n v="500118840"/>
    <n v="1"/>
    <x v="1"/>
    <s v="I"/>
    <n v="4"/>
    <n v="4"/>
    <n v="0"/>
    <n v="2"/>
  </r>
  <r>
    <x v="0"/>
    <x v="0"/>
    <s v="WA"/>
    <x v="2"/>
    <n v="2010"/>
    <n v="2010"/>
    <n v="18609309"/>
    <n v="2"/>
    <x v="1"/>
    <s v="I"/>
    <n v="56"/>
    <n v="28"/>
    <n v="0"/>
    <n v="440"/>
  </r>
  <r>
    <x v="0"/>
    <x v="0"/>
    <s v="WA"/>
    <x v="2"/>
    <n v="2010"/>
    <n v="2010"/>
    <n v="17068018"/>
    <n v="3"/>
    <x v="1"/>
    <s v="I"/>
    <n v="88"/>
    <n v="29.333333333333336"/>
    <n v="0"/>
    <n v="120"/>
  </r>
  <r>
    <x v="0"/>
    <x v="0"/>
    <s v="WA"/>
    <x v="2"/>
    <n v="2010"/>
    <n v="2010"/>
    <n v="17454220"/>
    <n v="4"/>
    <x v="1"/>
    <s v="I"/>
    <n v="125"/>
    <n v="31.25"/>
    <n v="0"/>
    <n v="430"/>
  </r>
  <r>
    <x v="0"/>
    <x v="1"/>
    <s v="WA"/>
    <x v="2"/>
    <n v="2010"/>
    <n v="2010"/>
    <n v="16635942"/>
    <n v="1"/>
    <x v="1"/>
    <s v="I"/>
    <n v="31"/>
    <n v="31"/>
    <n v="0"/>
    <n v="24"/>
  </r>
  <r>
    <x v="0"/>
    <x v="0"/>
    <s v="WA"/>
    <x v="2"/>
    <n v="2010"/>
    <n v="2010"/>
    <n v="15944195"/>
    <n v="1"/>
    <x v="1"/>
    <s v="I"/>
    <n v="18"/>
    <n v="18"/>
    <n v="0"/>
    <n v="134"/>
  </r>
  <r>
    <x v="0"/>
    <x v="0"/>
    <s v="WA"/>
    <x v="2"/>
    <n v="2010"/>
    <n v="2010"/>
    <n v="19615513"/>
    <n v="1"/>
    <x v="1"/>
    <s v="I"/>
    <n v="1"/>
    <n v="1"/>
    <n v="0"/>
    <n v="82"/>
  </r>
  <r>
    <x v="0"/>
    <x v="0"/>
    <s v="WA"/>
    <x v="2"/>
    <n v="2010"/>
    <n v="2010"/>
    <n v="14741285"/>
    <n v="1"/>
    <x v="1"/>
    <s v="I"/>
    <n v="13"/>
    <n v="13"/>
    <n v="0"/>
    <n v="205"/>
  </r>
  <r>
    <x v="0"/>
    <x v="0"/>
    <s v="WA"/>
    <x v="2"/>
    <n v="2010"/>
    <n v="2010"/>
    <n v="14111590"/>
    <n v="4"/>
    <x v="1"/>
    <s v="I"/>
    <n v="120"/>
    <n v="30"/>
    <n v="0"/>
    <n v="330"/>
  </r>
  <r>
    <x v="0"/>
    <x v="0"/>
    <s v="WA"/>
    <x v="2"/>
    <n v="2010"/>
    <n v="2010"/>
    <n v="14839414"/>
    <n v="1"/>
    <x v="1"/>
    <s v="I"/>
    <n v="1"/>
    <n v="1"/>
    <n v="0"/>
    <n v="30"/>
  </r>
  <r>
    <x v="0"/>
    <x v="0"/>
    <s v="WA"/>
    <x v="2"/>
    <n v="2010"/>
    <n v="2010"/>
    <n v="16118948"/>
    <n v="1"/>
    <x v="1"/>
    <s v="I"/>
    <n v="23"/>
    <n v="23"/>
    <n v="0"/>
    <n v="630"/>
  </r>
  <r>
    <x v="0"/>
    <x v="1"/>
    <s v="WA"/>
    <x v="2"/>
    <n v="2010"/>
    <n v="2010"/>
    <n v="15024581"/>
    <n v="1"/>
    <x v="1"/>
    <s v="I"/>
    <n v="9"/>
    <n v="9"/>
    <n v="0"/>
    <n v="3"/>
  </r>
  <r>
    <x v="0"/>
    <x v="0"/>
    <s v="WA"/>
    <x v="2"/>
    <n v="2010"/>
    <n v="2010"/>
    <n v="19666570"/>
    <n v="1"/>
    <x v="1"/>
    <s v="I"/>
    <n v="26"/>
    <n v="26"/>
    <n v="0"/>
    <n v="19"/>
  </r>
  <r>
    <x v="0"/>
    <x v="0"/>
    <s v="WA"/>
    <x v="2"/>
    <n v="2010"/>
    <n v="2010"/>
    <n v="16337589"/>
    <n v="1"/>
    <x v="1"/>
    <s v="I"/>
    <n v="19"/>
    <n v="19"/>
    <n v="0"/>
    <n v="340"/>
  </r>
  <r>
    <x v="1"/>
    <x v="0"/>
    <s v="WA"/>
    <x v="2"/>
    <n v="2010"/>
    <n v="2010"/>
    <n v="500255702"/>
    <n v="1"/>
    <x v="1"/>
    <s v="I"/>
    <n v="15"/>
    <n v="15"/>
    <n v="0"/>
    <n v="63"/>
  </r>
  <r>
    <x v="0"/>
    <x v="0"/>
    <s v="WA"/>
    <x v="2"/>
    <n v="2010"/>
    <n v="2010"/>
    <n v="19990749"/>
    <n v="1"/>
    <x v="1"/>
    <s v="I"/>
    <n v="1"/>
    <n v="1"/>
    <n v="0"/>
    <n v="20"/>
  </r>
  <r>
    <x v="0"/>
    <x v="1"/>
    <s v="WA"/>
    <x v="2"/>
    <n v="2010"/>
    <n v="2010"/>
    <n v="394675203"/>
    <n v="1"/>
    <x v="1"/>
    <s v="I"/>
    <n v="6"/>
    <n v="6"/>
    <n v="0"/>
    <n v="1"/>
  </r>
  <r>
    <x v="0"/>
    <x v="1"/>
    <s v="WA"/>
    <x v="2"/>
    <n v="2010"/>
    <n v="2010"/>
    <n v="19581679"/>
    <n v="2"/>
    <x v="1"/>
    <s v="I"/>
    <n v="55"/>
    <n v="27.5"/>
    <n v="0"/>
    <n v="5"/>
  </r>
  <r>
    <x v="0"/>
    <x v="0"/>
    <s v="WA"/>
    <x v="2"/>
    <n v="2010"/>
    <n v="2010"/>
    <n v="14113206"/>
    <n v="1"/>
    <x v="1"/>
    <s v="I"/>
    <n v="0"/>
    <n v="0"/>
    <n v="0"/>
    <n v="110"/>
  </r>
  <r>
    <x v="0"/>
    <x v="0"/>
    <s v="WA"/>
    <x v="2"/>
    <n v="2010"/>
    <n v="2010"/>
    <n v="19368099"/>
    <n v="3"/>
    <x v="1"/>
    <s v="I"/>
    <n v="64"/>
    <n v="21.333333333333332"/>
    <n v="0"/>
    <n v="550"/>
  </r>
  <r>
    <x v="0"/>
    <x v="0"/>
    <s v="WA"/>
    <x v="2"/>
    <n v="2010"/>
    <n v="2010"/>
    <n v="18994180"/>
    <n v="1"/>
    <x v="1"/>
    <s v="I"/>
    <n v="0"/>
    <n v="0"/>
    <n v="0"/>
    <n v="72"/>
  </r>
  <r>
    <x v="0"/>
    <x v="0"/>
    <s v="WA"/>
    <x v="2"/>
    <n v="2010"/>
    <n v="2010"/>
    <n v="18671508"/>
    <n v="1"/>
    <x v="1"/>
    <s v="I"/>
    <n v="2"/>
    <n v="2"/>
    <n v="0"/>
    <n v="10"/>
  </r>
  <r>
    <x v="0"/>
    <x v="1"/>
    <s v="WA"/>
    <x v="2"/>
    <n v="2010"/>
    <n v="2010"/>
    <n v="500127241"/>
    <n v="3"/>
    <x v="1"/>
    <s v="I"/>
    <n v="91"/>
    <n v="30.333333333333332"/>
    <n v="0"/>
    <n v="50"/>
  </r>
  <r>
    <x v="0"/>
    <x v="0"/>
    <s v="WA"/>
    <x v="2"/>
    <n v="2010"/>
    <n v="2010"/>
    <n v="18106939"/>
    <n v="2"/>
    <x v="1"/>
    <s v="I"/>
    <n v="49"/>
    <n v="24.5"/>
    <n v="0"/>
    <n v="130"/>
  </r>
  <r>
    <x v="0"/>
    <x v="0"/>
    <s v="WA"/>
    <x v="2"/>
    <n v="2010"/>
    <n v="2010"/>
    <n v="500242513"/>
    <n v="3"/>
    <x v="1"/>
    <s v="I"/>
    <n v="91"/>
    <n v="30.333333333333332"/>
    <n v="0"/>
    <n v="25"/>
  </r>
  <r>
    <x v="0"/>
    <x v="0"/>
    <s v="WA"/>
    <x v="2"/>
    <n v="2010"/>
    <n v="2010"/>
    <n v="17913882"/>
    <n v="1"/>
    <x v="1"/>
    <s v="I"/>
    <n v="0"/>
    <n v="0"/>
    <n v="0"/>
    <n v="10"/>
  </r>
  <r>
    <x v="0"/>
    <x v="0"/>
    <s v="WA"/>
    <x v="2"/>
    <n v="2010"/>
    <n v="2010"/>
    <n v="18263760"/>
    <n v="2"/>
    <x v="1"/>
    <s v="I"/>
    <n v="62"/>
    <n v="31"/>
    <n v="0"/>
    <n v="2810"/>
  </r>
  <r>
    <x v="0"/>
    <x v="0"/>
    <s v="WA"/>
    <x v="2"/>
    <n v="2010"/>
    <n v="2010"/>
    <n v="19650174"/>
    <n v="1"/>
    <x v="1"/>
    <s v="I"/>
    <n v="13"/>
    <n v="13"/>
    <n v="0"/>
    <n v="10"/>
  </r>
  <r>
    <x v="0"/>
    <x v="0"/>
    <s v="WA"/>
    <x v="2"/>
    <n v="2010"/>
    <n v="2010"/>
    <n v="18381802"/>
    <n v="1"/>
    <x v="1"/>
    <s v="I"/>
    <n v="29"/>
    <n v="29"/>
    <n v="0"/>
    <n v="160"/>
  </r>
  <r>
    <x v="0"/>
    <x v="1"/>
    <s v="WA"/>
    <x v="2"/>
    <n v="2010"/>
    <n v="2010"/>
    <n v="18304886"/>
    <n v="2"/>
    <x v="1"/>
    <s v="I"/>
    <n v="62"/>
    <n v="31"/>
    <n v="0"/>
    <n v="14"/>
  </r>
  <r>
    <x v="0"/>
    <x v="0"/>
    <s v="WA"/>
    <x v="2"/>
    <n v="2010"/>
    <n v="2010"/>
    <n v="17690062"/>
    <n v="1"/>
    <x v="1"/>
    <s v="I"/>
    <n v="0"/>
    <n v="0"/>
    <n v="0"/>
    <n v="110"/>
  </r>
  <r>
    <x v="0"/>
    <x v="0"/>
    <s v="WA"/>
    <x v="2"/>
    <n v="2010"/>
    <n v="2010"/>
    <n v="500182350"/>
    <n v="3"/>
    <x v="1"/>
    <s v="I"/>
    <n v="69"/>
    <n v="23"/>
    <n v="0"/>
    <n v="266"/>
  </r>
  <r>
    <x v="0"/>
    <x v="0"/>
    <s v="WA"/>
    <x v="2"/>
    <n v="2010"/>
    <n v="2010"/>
    <n v="17783883"/>
    <n v="1"/>
    <x v="1"/>
    <s v="I"/>
    <n v="2"/>
    <n v="2"/>
    <n v="0"/>
    <n v="50"/>
  </r>
  <r>
    <x v="0"/>
    <x v="0"/>
    <s v="WA"/>
    <x v="2"/>
    <n v="2010"/>
    <n v="2010"/>
    <n v="16855460"/>
    <n v="2"/>
    <x v="1"/>
    <s v="I"/>
    <n v="45"/>
    <n v="22.5"/>
    <n v="0"/>
    <n v="260"/>
  </r>
  <r>
    <x v="0"/>
    <x v="0"/>
    <s v="WA"/>
    <x v="2"/>
    <n v="2010"/>
    <n v="2010"/>
    <n v="17015151"/>
    <n v="1"/>
    <x v="1"/>
    <s v="I"/>
    <n v="30"/>
    <n v="30"/>
    <n v="0"/>
    <n v="10"/>
  </r>
  <r>
    <x v="0"/>
    <x v="0"/>
    <s v="WA"/>
    <x v="2"/>
    <n v="2010"/>
    <n v="2010"/>
    <n v="18857501"/>
    <n v="1"/>
    <x v="1"/>
    <s v="I"/>
    <n v="12"/>
    <n v="12"/>
    <n v="0"/>
    <n v="171"/>
  </r>
  <r>
    <x v="0"/>
    <x v="1"/>
    <s v="WA"/>
    <x v="2"/>
    <n v="2010"/>
    <n v="2010"/>
    <n v="16835192"/>
    <n v="1"/>
    <x v="1"/>
    <s v="I"/>
    <n v="12"/>
    <n v="12"/>
    <n v="0"/>
    <n v="2"/>
  </r>
  <r>
    <x v="1"/>
    <x v="1"/>
    <s v="WA"/>
    <x v="2"/>
    <n v="2010"/>
    <n v="2010"/>
    <n v="409190496"/>
    <n v="1"/>
    <x v="1"/>
    <s v="I"/>
    <n v="12"/>
    <n v="12"/>
    <n v="0"/>
    <n v="3"/>
  </r>
  <r>
    <x v="0"/>
    <x v="0"/>
    <s v="WA"/>
    <x v="2"/>
    <n v="2010"/>
    <n v="2010"/>
    <n v="435715863"/>
    <n v="1"/>
    <x v="1"/>
    <s v="I"/>
    <n v="1"/>
    <n v="1"/>
    <n v="0"/>
    <n v="22"/>
  </r>
  <r>
    <x v="0"/>
    <x v="0"/>
    <s v="WA"/>
    <x v="2"/>
    <n v="2010"/>
    <n v="2010"/>
    <n v="16906038"/>
    <n v="1"/>
    <x v="1"/>
    <s v="I"/>
    <n v="9"/>
    <n v="9"/>
    <n v="0"/>
    <n v="80"/>
  </r>
  <r>
    <x v="0"/>
    <x v="0"/>
    <s v="WA"/>
    <x v="2"/>
    <n v="2010"/>
    <n v="2010"/>
    <n v="500238982"/>
    <n v="1"/>
    <x v="1"/>
    <s v="I"/>
    <n v="0"/>
    <n v="0"/>
    <n v="0"/>
    <n v="15"/>
  </r>
  <r>
    <x v="0"/>
    <x v="0"/>
    <s v="WA"/>
    <x v="2"/>
    <n v="2010"/>
    <n v="2010"/>
    <n v="15675057"/>
    <n v="1"/>
    <x v="1"/>
    <s v="I"/>
    <n v="0"/>
    <n v="0"/>
    <n v="0"/>
    <n v="10"/>
  </r>
  <r>
    <x v="0"/>
    <x v="0"/>
    <s v="WA"/>
    <x v="2"/>
    <n v="2010"/>
    <n v="2010"/>
    <n v="500144920"/>
    <n v="1"/>
    <x v="1"/>
    <s v="I"/>
    <n v="17"/>
    <n v="17"/>
    <n v="0"/>
    <n v="100"/>
  </r>
  <r>
    <x v="0"/>
    <x v="0"/>
    <s v="WA"/>
    <x v="2"/>
    <n v="2010"/>
    <n v="2010"/>
    <n v="14183811"/>
    <n v="3"/>
    <x v="1"/>
    <s v="I"/>
    <n v="82"/>
    <n v="27.333333333333336"/>
    <n v="0"/>
    <n v="680"/>
  </r>
  <r>
    <x v="0"/>
    <x v="0"/>
    <s v="WA"/>
    <x v="2"/>
    <n v="2010"/>
    <n v="2010"/>
    <n v="500054398"/>
    <n v="1"/>
    <x v="1"/>
    <s v="I"/>
    <n v="33"/>
    <n v="33"/>
    <n v="0"/>
    <n v="125"/>
  </r>
  <r>
    <x v="0"/>
    <x v="0"/>
    <s v="WA"/>
    <x v="2"/>
    <n v="2010"/>
    <n v="2010"/>
    <n v="500200733"/>
    <n v="4"/>
    <x v="1"/>
    <s v="I"/>
    <n v="93"/>
    <n v="23.25"/>
    <n v="0"/>
    <n v="330"/>
  </r>
  <r>
    <x v="0"/>
    <x v="0"/>
    <s v="WA"/>
    <x v="2"/>
    <n v="2010"/>
    <n v="2010"/>
    <n v="19958913"/>
    <n v="1"/>
    <x v="1"/>
    <s v="I"/>
    <n v="0"/>
    <n v="0"/>
    <n v="0"/>
    <n v="90"/>
  </r>
  <r>
    <x v="0"/>
    <x v="1"/>
    <s v="WA"/>
    <x v="2"/>
    <n v="2010"/>
    <n v="2010"/>
    <n v="500045052"/>
    <n v="1"/>
    <x v="1"/>
    <s v="I"/>
    <n v="33"/>
    <n v="33"/>
    <n v="0"/>
    <n v="1"/>
  </r>
  <r>
    <x v="0"/>
    <x v="0"/>
    <s v="WA"/>
    <x v="2"/>
    <n v="2010"/>
    <n v="2010"/>
    <n v="19977524"/>
    <n v="1"/>
    <x v="1"/>
    <s v="I"/>
    <n v="0"/>
    <n v="0"/>
    <n v="0"/>
    <n v="3"/>
  </r>
  <r>
    <x v="0"/>
    <x v="0"/>
    <s v="WA"/>
    <x v="2"/>
    <n v="2010"/>
    <n v="2010"/>
    <n v="19979606"/>
    <n v="1"/>
    <x v="1"/>
    <s v="I"/>
    <n v="0"/>
    <n v="0"/>
    <n v="0"/>
    <n v="3"/>
  </r>
  <r>
    <x v="0"/>
    <x v="1"/>
    <s v="WA"/>
    <x v="2"/>
    <n v="2010"/>
    <n v="2010"/>
    <n v="18892488"/>
    <n v="3"/>
    <x v="1"/>
    <s v="I"/>
    <n v="92"/>
    <n v="30.666666666666668"/>
    <n v="0"/>
    <n v="19"/>
  </r>
  <r>
    <x v="0"/>
    <x v="1"/>
    <s v="WA"/>
    <x v="2"/>
    <n v="2010"/>
    <n v="2010"/>
    <n v="500119564"/>
    <n v="2"/>
    <x v="1"/>
    <s v="I"/>
    <n v="58"/>
    <n v="29"/>
    <n v="0"/>
    <n v="19"/>
  </r>
  <r>
    <x v="0"/>
    <x v="1"/>
    <s v="WA"/>
    <x v="2"/>
    <n v="2010"/>
    <n v="2010"/>
    <n v="19369238"/>
    <n v="1"/>
    <x v="1"/>
    <s v="I"/>
    <n v="15"/>
    <n v="15"/>
    <n v="0"/>
    <n v="22"/>
  </r>
  <r>
    <x v="0"/>
    <x v="1"/>
    <s v="WA"/>
    <x v="2"/>
    <n v="2010"/>
    <n v="2010"/>
    <n v="500268264"/>
    <n v="1"/>
    <x v="1"/>
    <s v="I"/>
    <n v="0"/>
    <n v="0"/>
    <n v="0"/>
    <n v="3"/>
  </r>
  <r>
    <x v="0"/>
    <x v="1"/>
    <s v="WA"/>
    <x v="2"/>
    <n v="2010"/>
    <n v="2010"/>
    <n v="360806412"/>
    <n v="2"/>
    <x v="1"/>
    <s v="I"/>
    <n v="63"/>
    <n v="31.5"/>
    <n v="0"/>
    <n v="28"/>
  </r>
  <r>
    <x v="0"/>
    <x v="0"/>
    <s v="WA"/>
    <x v="2"/>
    <n v="2010"/>
    <n v="2010"/>
    <n v="18954717"/>
    <n v="1"/>
    <x v="1"/>
    <s v="I"/>
    <n v="31"/>
    <n v="31"/>
    <n v="0"/>
    <n v="40"/>
  </r>
  <r>
    <x v="1"/>
    <x v="0"/>
    <s v="WA"/>
    <x v="2"/>
    <n v="2010"/>
    <n v="2010"/>
    <n v="18655817"/>
    <n v="1"/>
    <x v="1"/>
    <s v="I"/>
    <n v="0"/>
    <n v="0"/>
    <n v="0"/>
    <n v="1"/>
  </r>
  <r>
    <x v="0"/>
    <x v="0"/>
    <s v="WA"/>
    <x v="2"/>
    <n v="2010"/>
    <n v="2010"/>
    <n v="18122471"/>
    <n v="1"/>
    <x v="1"/>
    <s v="I"/>
    <n v="34"/>
    <n v="34"/>
    <n v="0"/>
    <n v="68"/>
  </r>
  <r>
    <x v="0"/>
    <x v="0"/>
    <s v="WA"/>
    <x v="2"/>
    <n v="2010"/>
    <n v="2010"/>
    <n v="18092956"/>
    <n v="1"/>
    <x v="1"/>
    <s v="I"/>
    <n v="0"/>
    <n v="0"/>
    <n v="0"/>
    <n v="15"/>
  </r>
  <r>
    <x v="0"/>
    <x v="1"/>
    <s v="WA"/>
    <x v="2"/>
    <n v="2010"/>
    <n v="2010"/>
    <n v="17728572"/>
    <n v="1"/>
    <x v="1"/>
    <s v="I"/>
    <n v="10"/>
    <n v="10"/>
    <n v="0"/>
    <n v="10"/>
  </r>
  <r>
    <x v="0"/>
    <x v="0"/>
    <s v="WA"/>
    <x v="2"/>
    <n v="2010"/>
    <n v="2010"/>
    <n v="500001418"/>
    <n v="1"/>
    <x v="1"/>
    <s v="I"/>
    <n v="0"/>
    <n v="0"/>
    <n v="0"/>
    <n v="12"/>
  </r>
  <r>
    <x v="0"/>
    <x v="0"/>
    <s v="WA"/>
    <x v="2"/>
    <n v="2010"/>
    <n v="2010"/>
    <n v="17073367"/>
    <n v="1"/>
    <x v="1"/>
    <s v="I"/>
    <n v="28"/>
    <n v="28"/>
    <n v="0"/>
    <n v="2443"/>
  </r>
  <r>
    <x v="0"/>
    <x v="0"/>
    <s v="WA"/>
    <x v="2"/>
    <n v="2010"/>
    <n v="2010"/>
    <n v="17794932"/>
    <n v="1"/>
    <x v="1"/>
    <s v="I"/>
    <n v="22"/>
    <n v="22"/>
    <n v="0"/>
    <n v="106"/>
  </r>
  <r>
    <x v="0"/>
    <x v="1"/>
    <s v="WA"/>
    <x v="2"/>
    <n v="2010"/>
    <n v="2010"/>
    <n v="16879788"/>
    <n v="1"/>
    <x v="1"/>
    <s v="I"/>
    <n v="12"/>
    <n v="12"/>
    <n v="0"/>
    <n v="14"/>
  </r>
  <r>
    <x v="0"/>
    <x v="0"/>
    <s v="WA"/>
    <x v="2"/>
    <n v="2010"/>
    <n v="2010"/>
    <n v="500238461"/>
    <n v="1"/>
    <x v="1"/>
    <s v="I"/>
    <n v="0"/>
    <n v="0"/>
    <n v="0"/>
    <n v="64"/>
  </r>
  <r>
    <x v="0"/>
    <x v="1"/>
    <s v="WA"/>
    <x v="2"/>
    <n v="2010"/>
    <n v="2010"/>
    <n v="500031269"/>
    <n v="1"/>
    <x v="1"/>
    <s v="I"/>
    <n v="30"/>
    <n v="30"/>
    <n v="0"/>
    <n v="5"/>
  </r>
  <r>
    <x v="0"/>
    <x v="0"/>
    <s v="WA"/>
    <x v="2"/>
    <n v="2010"/>
    <n v="2010"/>
    <n v="500031581"/>
    <n v="3"/>
    <x v="1"/>
    <s v="I"/>
    <n v="90"/>
    <n v="30"/>
    <n v="0"/>
    <n v="1273"/>
  </r>
  <r>
    <x v="0"/>
    <x v="1"/>
    <s v="WA"/>
    <x v="2"/>
    <n v="2010"/>
    <n v="2010"/>
    <n v="16514257"/>
    <n v="1"/>
    <x v="1"/>
    <s v="I"/>
    <n v="34"/>
    <n v="34"/>
    <n v="0"/>
    <n v="7"/>
  </r>
  <r>
    <x v="0"/>
    <x v="0"/>
    <s v="WA"/>
    <x v="2"/>
    <n v="2010"/>
    <n v="2010"/>
    <n v="15666376"/>
    <n v="1"/>
    <x v="1"/>
    <s v="I"/>
    <n v="7"/>
    <n v="7"/>
    <n v="0"/>
    <n v="10"/>
  </r>
  <r>
    <x v="0"/>
    <x v="0"/>
    <s v="WA"/>
    <x v="2"/>
    <n v="2010"/>
    <n v="2010"/>
    <n v="15864995"/>
    <n v="1"/>
    <x v="1"/>
    <s v="I"/>
    <n v="18"/>
    <n v="18"/>
    <n v="0"/>
    <n v="421"/>
  </r>
  <r>
    <x v="0"/>
    <x v="0"/>
    <s v="WA"/>
    <x v="2"/>
    <n v="2010"/>
    <n v="2010"/>
    <n v="15717611"/>
    <n v="1"/>
    <x v="1"/>
    <s v="I"/>
    <n v="0"/>
    <n v="0"/>
    <n v="0"/>
    <n v="470"/>
  </r>
  <r>
    <x v="0"/>
    <x v="0"/>
    <s v="WA"/>
    <x v="2"/>
    <n v="2010"/>
    <n v="2010"/>
    <n v="500011223"/>
    <n v="1"/>
    <x v="1"/>
    <s v="I"/>
    <n v="15"/>
    <n v="15"/>
    <n v="0"/>
    <n v="112"/>
  </r>
  <r>
    <x v="0"/>
    <x v="1"/>
    <s v="WA"/>
    <x v="2"/>
    <n v="2010"/>
    <n v="2010"/>
    <n v="15489932"/>
    <n v="1"/>
    <x v="1"/>
    <s v="I"/>
    <n v="7"/>
    <n v="7"/>
    <n v="0"/>
    <n v="14"/>
  </r>
  <r>
    <x v="0"/>
    <x v="1"/>
    <s v="WA"/>
    <x v="2"/>
    <n v="2010"/>
    <n v="2010"/>
    <n v="15496625"/>
    <n v="3"/>
    <x v="1"/>
    <s v="I"/>
    <n v="92"/>
    <n v="30.666666666666668"/>
    <n v="0"/>
    <n v="25"/>
  </r>
  <r>
    <x v="0"/>
    <x v="1"/>
    <s v="WA"/>
    <x v="2"/>
    <n v="2010"/>
    <n v="2010"/>
    <n v="446352499"/>
    <n v="3"/>
    <x v="1"/>
    <s v="I"/>
    <n v="81"/>
    <n v="27"/>
    <n v="0"/>
    <n v="16"/>
  </r>
  <r>
    <x v="0"/>
    <x v="1"/>
    <s v="WA"/>
    <x v="2"/>
    <n v="2010"/>
    <n v="2010"/>
    <n v="500061670"/>
    <n v="2"/>
    <x v="1"/>
    <s v="I"/>
    <n v="49"/>
    <n v="24.5"/>
    <n v="0"/>
    <n v="20"/>
  </r>
  <r>
    <x v="0"/>
    <x v="1"/>
    <s v="WA"/>
    <x v="2"/>
    <n v="2010"/>
    <n v="2010"/>
    <n v="15209353"/>
    <n v="1"/>
    <x v="1"/>
    <s v="I"/>
    <n v="11"/>
    <n v="11"/>
    <n v="0"/>
    <n v="5"/>
  </r>
  <r>
    <x v="0"/>
    <x v="1"/>
    <s v="WA"/>
    <x v="2"/>
    <n v="2010"/>
    <n v="2010"/>
    <n v="17437299"/>
    <n v="1"/>
    <x v="1"/>
    <s v="I"/>
    <n v="20"/>
    <n v="20"/>
    <n v="0"/>
    <n v="11"/>
  </r>
  <r>
    <x v="0"/>
    <x v="0"/>
    <s v="WA"/>
    <x v="2"/>
    <n v="2010"/>
    <n v="2010"/>
    <n v="18893868"/>
    <n v="2"/>
    <x v="1"/>
    <s v="I"/>
    <n v="34"/>
    <n v="17"/>
    <n v="0"/>
    <n v="40"/>
  </r>
  <r>
    <x v="0"/>
    <x v="0"/>
    <s v="WA"/>
    <x v="2"/>
    <n v="2010"/>
    <n v="2010"/>
    <n v="500066580"/>
    <n v="1"/>
    <x v="1"/>
    <s v="I"/>
    <n v="0"/>
    <n v="0"/>
    <n v="0"/>
    <n v="2"/>
  </r>
  <r>
    <x v="0"/>
    <x v="0"/>
    <s v="WA"/>
    <x v="2"/>
    <n v="2010"/>
    <n v="2010"/>
    <n v="500205853"/>
    <n v="1"/>
    <x v="1"/>
    <s v="I"/>
    <n v="0"/>
    <n v="0"/>
    <n v="0"/>
    <n v="16"/>
  </r>
  <r>
    <x v="0"/>
    <x v="0"/>
    <s v="WA"/>
    <x v="2"/>
    <n v="2010"/>
    <n v="2010"/>
    <n v="18318403"/>
    <n v="1"/>
    <x v="1"/>
    <s v="I"/>
    <n v="16"/>
    <n v="16"/>
    <n v="0"/>
    <n v="20"/>
  </r>
  <r>
    <x v="0"/>
    <x v="0"/>
    <s v="WA"/>
    <x v="2"/>
    <n v="2010"/>
    <n v="2010"/>
    <n v="18134634"/>
    <n v="1"/>
    <x v="1"/>
    <s v="I"/>
    <n v="29"/>
    <n v="29"/>
    <n v="0"/>
    <n v="359"/>
  </r>
  <r>
    <x v="0"/>
    <x v="0"/>
    <s v="WA"/>
    <x v="2"/>
    <n v="2010"/>
    <n v="2010"/>
    <n v="500001344"/>
    <n v="1"/>
    <x v="1"/>
    <s v="I"/>
    <n v="0"/>
    <n v="0"/>
    <n v="0"/>
    <n v="4"/>
  </r>
  <r>
    <x v="0"/>
    <x v="0"/>
    <s v="WA"/>
    <x v="2"/>
    <n v="2010"/>
    <n v="2010"/>
    <n v="17995456"/>
    <n v="2"/>
    <x v="1"/>
    <s v="I"/>
    <n v="52"/>
    <n v="26"/>
    <n v="0"/>
    <n v="50"/>
  </r>
  <r>
    <x v="0"/>
    <x v="1"/>
    <s v="WA"/>
    <x v="2"/>
    <n v="2010"/>
    <n v="2010"/>
    <n v="500054506"/>
    <n v="1"/>
    <x v="1"/>
    <s v="I"/>
    <n v="0"/>
    <n v="0"/>
    <n v="0"/>
    <n v="2"/>
  </r>
  <r>
    <x v="0"/>
    <x v="0"/>
    <s v="WA"/>
    <x v="2"/>
    <n v="2010"/>
    <n v="2010"/>
    <n v="17777374"/>
    <n v="1"/>
    <x v="1"/>
    <s v="I"/>
    <n v="5"/>
    <n v="5"/>
    <n v="0"/>
    <n v="220"/>
  </r>
  <r>
    <x v="0"/>
    <x v="0"/>
    <s v="WA"/>
    <x v="2"/>
    <n v="2010"/>
    <n v="2010"/>
    <n v="500258050"/>
    <n v="2"/>
    <x v="1"/>
    <s v="I"/>
    <n v="38"/>
    <n v="19"/>
    <n v="0"/>
    <n v="96"/>
  </r>
  <r>
    <x v="0"/>
    <x v="1"/>
    <s v="WA"/>
    <x v="2"/>
    <n v="2010"/>
    <n v="2010"/>
    <n v="17488366"/>
    <n v="2"/>
    <x v="1"/>
    <s v="I"/>
    <n v="39"/>
    <n v="19.5"/>
    <n v="0"/>
    <n v="17"/>
  </r>
  <r>
    <x v="0"/>
    <x v="0"/>
    <s v="WA"/>
    <x v="2"/>
    <n v="2010"/>
    <n v="2010"/>
    <n v="17152865"/>
    <n v="1"/>
    <x v="1"/>
    <s v="I"/>
    <n v="12"/>
    <n v="12"/>
    <n v="0"/>
    <n v="22"/>
  </r>
  <r>
    <x v="0"/>
    <x v="0"/>
    <s v="WA"/>
    <x v="2"/>
    <n v="2010"/>
    <n v="2010"/>
    <n v="500028478"/>
    <n v="1"/>
    <x v="1"/>
    <s v="I"/>
    <n v="30"/>
    <n v="30"/>
    <n v="0"/>
    <n v="1217"/>
  </r>
  <r>
    <x v="0"/>
    <x v="1"/>
    <s v="WA"/>
    <x v="2"/>
    <n v="2010"/>
    <n v="2010"/>
    <n v="15985375"/>
    <n v="2"/>
    <x v="1"/>
    <s v="I"/>
    <n v="46"/>
    <n v="23"/>
    <n v="0"/>
    <n v="180"/>
  </r>
  <r>
    <x v="0"/>
    <x v="0"/>
    <s v="WA"/>
    <x v="2"/>
    <n v="2010"/>
    <n v="2010"/>
    <n v="15382565"/>
    <n v="1"/>
    <x v="1"/>
    <s v="I"/>
    <n v="3"/>
    <n v="3"/>
    <n v="0"/>
    <n v="120"/>
  </r>
  <r>
    <x v="0"/>
    <x v="0"/>
    <s v="WA"/>
    <x v="2"/>
    <n v="2010"/>
    <n v="2010"/>
    <n v="15389457"/>
    <n v="1"/>
    <x v="1"/>
    <s v="I"/>
    <n v="61"/>
    <n v="61"/>
    <n v="0"/>
    <n v="70"/>
  </r>
  <r>
    <x v="0"/>
    <x v="1"/>
    <s v="WA"/>
    <x v="2"/>
    <n v="2010"/>
    <n v="2010"/>
    <n v="500242603"/>
    <n v="1"/>
    <x v="1"/>
    <s v="I"/>
    <n v="35"/>
    <n v="35"/>
    <n v="0"/>
    <n v="17"/>
  </r>
  <r>
    <x v="0"/>
    <x v="1"/>
    <s v="WA"/>
    <x v="2"/>
    <n v="2010"/>
    <n v="2010"/>
    <n v="14906750"/>
    <n v="1"/>
    <x v="1"/>
    <s v="I"/>
    <n v="15"/>
    <n v="15"/>
    <n v="0"/>
    <n v="16"/>
  </r>
  <r>
    <x v="0"/>
    <x v="0"/>
    <s v="WA"/>
    <x v="2"/>
    <n v="2010"/>
    <n v="2010"/>
    <n v="14877179"/>
    <n v="1"/>
    <x v="1"/>
    <s v="I"/>
    <n v="5"/>
    <n v="5"/>
    <n v="0"/>
    <n v="73"/>
  </r>
  <r>
    <x v="0"/>
    <x v="0"/>
    <s v="WA"/>
    <x v="2"/>
    <n v="2010"/>
    <n v="2010"/>
    <n v="500029417"/>
    <n v="1"/>
    <x v="1"/>
    <s v="I"/>
    <n v="6"/>
    <n v="6"/>
    <n v="0"/>
    <n v="49"/>
  </r>
  <r>
    <x v="0"/>
    <x v="1"/>
    <s v="WA"/>
    <x v="2"/>
    <n v="2010"/>
    <n v="2010"/>
    <n v="500170392"/>
    <n v="1"/>
    <x v="1"/>
    <s v="I"/>
    <n v="0"/>
    <n v="0"/>
    <n v="0"/>
    <n v="9"/>
  </r>
  <r>
    <x v="0"/>
    <x v="0"/>
    <s v="WA"/>
    <x v="2"/>
    <n v="2010"/>
    <n v="2010"/>
    <n v="14570084"/>
    <n v="1"/>
    <x v="1"/>
    <s v="I"/>
    <n v="32"/>
    <n v="32"/>
    <n v="0"/>
    <n v="40"/>
  </r>
  <r>
    <x v="0"/>
    <x v="0"/>
    <s v="WA"/>
    <x v="2"/>
    <n v="2010"/>
    <n v="2010"/>
    <n v="500216427"/>
    <n v="1"/>
    <x v="1"/>
    <s v="I"/>
    <n v="8"/>
    <n v="8"/>
    <n v="0"/>
    <n v="1"/>
  </r>
  <r>
    <x v="0"/>
    <x v="0"/>
    <s v="WA"/>
    <x v="2"/>
    <n v="2010"/>
    <n v="2010"/>
    <n v="16765499"/>
    <n v="1"/>
    <x v="1"/>
    <s v="I"/>
    <n v="0"/>
    <n v="0"/>
    <n v="0"/>
    <n v="7"/>
  </r>
  <r>
    <x v="0"/>
    <x v="0"/>
    <s v="WA"/>
    <x v="2"/>
    <n v="2010"/>
    <n v="2010"/>
    <n v="14152132"/>
    <n v="1"/>
    <x v="1"/>
    <s v="I"/>
    <n v="0"/>
    <n v="0"/>
    <n v="0"/>
    <n v="40"/>
  </r>
  <r>
    <x v="0"/>
    <x v="0"/>
    <s v="WA"/>
    <x v="2"/>
    <n v="2010"/>
    <n v="2011"/>
    <n v="500031774"/>
    <n v="2"/>
    <x v="1"/>
    <s v="I"/>
    <n v="51"/>
    <n v="25.5"/>
    <n v="0"/>
    <n v="123"/>
  </r>
  <r>
    <x v="0"/>
    <x v="0"/>
    <s v="WA"/>
    <x v="2"/>
    <n v="2010"/>
    <n v="2010"/>
    <n v="500204314"/>
    <n v="1"/>
    <x v="1"/>
    <s v="I"/>
    <n v="27"/>
    <n v="27"/>
    <n v="0"/>
    <n v="35"/>
  </r>
  <r>
    <x v="0"/>
    <x v="0"/>
    <s v="WA"/>
    <x v="2"/>
    <n v="2010"/>
    <n v="2010"/>
    <n v="14050426"/>
    <n v="1"/>
    <x v="1"/>
    <s v="I"/>
    <n v="21"/>
    <n v="21"/>
    <n v="0"/>
    <n v="1000"/>
  </r>
  <r>
    <x v="0"/>
    <x v="1"/>
    <s v="WA"/>
    <x v="2"/>
    <n v="2010"/>
    <n v="2010"/>
    <n v="18117099"/>
    <n v="1"/>
    <x v="1"/>
    <s v="I"/>
    <n v="13"/>
    <n v="13"/>
    <n v="0"/>
    <n v="3"/>
  </r>
  <r>
    <x v="1"/>
    <x v="0"/>
    <s v="WA"/>
    <x v="2"/>
    <n v="2010"/>
    <n v="2010"/>
    <n v="500053741"/>
    <n v="1"/>
    <x v="1"/>
    <s v="I"/>
    <n v="34"/>
    <n v="34"/>
    <n v="0"/>
    <n v="1"/>
  </r>
  <r>
    <x v="0"/>
    <x v="1"/>
    <s v="WA"/>
    <x v="2"/>
    <n v="2010"/>
    <n v="2010"/>
    <n v="17943919"/>
    <n v="1"/>
    <x v="1"/>
    <s v="I"/>
    <n v="1"/>
    <n v="1"/>
    <n v="0"/>
    <n v="318"/>
  </r>
  <r>
    <x v="0"/>
    <x v="0"/>
    <s v="WA"/>
    <x v="2"/>
    <n v="2010"/>
    <n v="2010"/>
    <n v="18116798"/>
    <n v="1"/>
    <x v="1"/>
    <s v="I"/>
    <n v="33"/>
    <n v="33"/>
    <n v="0"/>
    <n v="110"/>
  </r>
  <r>
    <x v="0"/>
    <x v="0"/>
    <s v="WA"/>
    <x v="2"/>
    <n v="2010"/>
    <n v="2010"/>
    <n v="18512613"/>
    <n v="1"/>
    <x v="1"/>
    <s v="I"/>
    <n v="15"/>
    <n v="15"/>
    <n v="0"/>
    <n v="20"/>
  </r>
  <r>
    <x v="0"/>
    <x v="0"/>
    <s v="WA"/>
    <x v="2"/>
    <n v="2010"/>
    <n v="2010"/>
    <n v="500233381"/>
    <n v="1"/>
    <x v="1"/>
    <s v="I"/>
    <n v="35"/>
    <n v="35"/>
    <n v="0"/>
    <n v="122"/>
  </r>
  <r>
    <x v="0"/>
    <x v="0"/>
    <s v="WA"/>
    <x v="2"/>
    <n v="2010"/>
    <n v="2010"/>
    <n v="500087643"/>
    <n v="1"/>
    <x v="1"/>
    <s v="I"/>
    <n v="30"/>
    <n v="30"/>
    <n v="0"/>
    <n v="2"/>
  </r>
  <r>
    <x v="1"/>
    <x v="1"/>
    <s v="WA"/>
    <x v="2"/>
    <n v="2010"/>
    <n v="2010"/>
    <n v="500017371"/>
    <n v="1"/>
    <x v="1"/>
    <s v="I"/>
    <n v="34"/>
    <n v="34"/>
    <n v="0"/>
    <n v="95"/>
  </r>
  <r>
    <x v="0"/>
    <x v="0"/>
    <s v="WA"/>
    <x v="2"/>
    <n v="2010"/>
    <n v="2010"/>
    <n v="16495564"/>
    <n v="1"/>
    <x v="1"/>
    <s v="I"/>
    <n v="6"/>
    <n v="6"/>
    <n v="0"/>
    <n v="20"/>
  </r>
  <r>
    <x v="0"/>
    <x v="0"/>
    <s v="WA"/>
    <x v="2"/>
    <n v="2010"/>
    <n v="2010"/>
    <n v="446345522"/>
    <n v="1"/>
    <x v="1"/>
    <s v="I"/>
    <n v="3"/>
    <n v="3"/>
    <n v="0"/>
    <n v="130"/>
  </r>
  <r>
    <x v="0"/>
    <x v="0"/>
    <s v="WA"/>
    <x v="2"/>
    <n v="2010"/>
    <n v="2010"/>
    <n v="16203608"/>
    <n v="1"/>
    <x v="1"/>
    <s v="I"/>
    <n v="9"/>
    <n v="9"/>
    <n v="0"/>
    <n v="966"/>
  </r>
  <r>
    <x v="0"/>
    <x v="0"/>
    <s v="WA"/>
    <x v="2"/>
    <n v="2010"/>
    <n v="2010"/>
    <n v="14667469"/>
    <n v="1"/>
    <x v="1"/>
    <s v="I"/>
    <n v="0"/>
    <n v="0"/>
    <n v="0"/>
    <n v="70"/>
  </r>
  <r>
    <x v="1"/>
    <x v="1"/>
    <s v="WA"/>
    <x v="2"/>
    <n v="2010"/>
    <n v="2010"/>
    <n v="500270874"/>
    <n v="1"/>
    <x v="1"/>
    <s v="I"/>
    <n v="6"/>
    <n v="6"/>
    <n v="0"/>
    <n v="94"/>
  </r>
  <r>
    <x v="0"/>
    <x v="0"/>
    <s v="WA"/>
    <x v="2"/>
    <n v="2010"/>
    <n v="2010"/>
    <n v="16865647"/>
    <n v="1"/>
    <x v="1"/>
    <s v="I"/>
    <n v="1"/>
    <n v="1"/>
    <n v="0"/>
    <n v="80"/>
  </r>
  <r>
    <x v="0"/>
    <x v="0"/>
    <s v="WA"/>
    <x v="2"/>
    <n v="2011"/>
    <n v="2011"/>
    <n v="14080795"/>
    <n v="1"/>
    <x v="1"/>
    <s v="I"/>
    <n v="24"/>
    <n v="24"/>
    <n v="0"/>
    <n v="670"/>
  </r>
  <r>
    <x v="0"/>
    <x v="1"/>
    <s v="WA"/>
    <x v="3"/>
    <n v="2011"/>
    <n v="2011"/>
    <n v="16288598"/>
    <n v="1"/>
    <x v="1"/>
    <s v="I"/>
    <n v="19"/>
    <n v="19"/>
    <n v="0"/>
    <n v="114"/>
  </r>
  <r>
    <x v="0"/>
    <x v="1"/>
    <s v="WA"/>
    <x v="3"/>
    <n v="2011"/>
    <n v="2011"/>
    <n v="396576026"/>
    <n v="1"/>
    <x v="1"/>
    <s v="I"/>
    <n v="33"/>
    <n v="33"/>
    <n v="0"/>
    <n v="3"/>
  </r>
  <r>
    <x v="0"/>
    <x v="0"/>
    <s v="WA"/>
    <x v="3"/>
    <n v="2011"/>
    <n v="2011"/>
    <n v="383788846"/>
    <n v="1"/>
    <x v="1"/>
    <s v="I"/>
    <n v="33"/>
    <n v="33"/>
    <n v="0"/>
    <n v="48"/>
  </r>
  <r>
    <x v="0"/>
    <x v="0"/>
    <s v="WA"/>
    <x v="2"/>
    <n v="2011"/>
    <n v="2011"/>
    <n v="500123940"/>
    <n v="1"/>
    <x v="1"/>
    <s v="I"/>
    <n v="3"/>
    <n v="3"/>
    <n v="0"/>
    <n v="70"/>
  </r>
  <r>
    <x v="0"/>
    <x v="1"/>
    <s v="WA"/>
    <x v="2"/>
    <n v="2011"/>
    <n v="2011"/>
    <n v="369273602"/>
    <n v="1"/>
    <x v="1"/>
    <s v="I"/>
    <n v="32"/>
    <n v="32"/>
    <n v="0"/>
    <n v="173"/>
  </r>
  <r>
    <x v="0"/>
    <x v="1"/>
    <s v="WA"/>
    <x v="2"/>
    <n v="2011"/>
    <n v="2011"/>
    <n v="19274982"/>
    <n v="1"/>
    <x v="1"/>
    <s v="I"/>
    <n v="28"/>
    <n v="28"/>
    <n v="0"/>
    <n v="130"/>
  </r>
  <r>
    <x v="0"/>
    <x v="0"/>
    <s v="WA"/>
    <x v="2"/>
    <n v="2011"/>
    <n v="2011"/>
    <n v="19589835"/>
    <n v="1"/>
    <x v="1"/>
    <s v="I"/>
    <n v="0"/>
    <n v="0"/>
    <n v="0"/>
    <n v="34"/>
  </r>
  <r>
    <x v="0"/>
    <x v="1"/>
    <s v="WA"/>
    <x v="3"/>
    <n v="2011"/>
    <n v="2011"/>
    <n v="17845217"/>
    <n v="1"/>
    <x v="1"/>
    <s v="I"/>
    <n v="30"/>
    <n v="30"/>
    <n v="0"/>
    <n v="10"/>
  </r>
  <r>
    <x v="0"/>
    <x v="0"/>
    <s v="WA"/>
    <x v="3"/>
    <n v="2011"/>
    <n v="2011"/>
    <n v="16499995"/>
    <n v="1"/>
    <x v="1"/>
    <s v="I"/>
    <n v="31"/>
    <n v="31"/>
    <n v="0"/>
    <n v="570"/>
  </r>
  <r>
    <x v="0"/>
    <x v="0"/>
    <s v="WA"/>
    <x v="3"/>
    <n v="2011"/>
    <n v="2011"/>
    <n v="18092000"/>
    <n v="2"/>
    <x v="1"/>
    <s v="I"/>
    <n v="58"/>
    <n v="29"/>
    <n v="0"/>
    <n v="230"/>
  </r>
  <r>
    <x v="0"/>
    <x v="1"/>
    <s v="WA"/>
    <x v="3"/>
    <n v="2011"/>
    <n v="2011"/>
    <n v="18104442"/>
    <n v="1"/>
    <x v="1"/>
    <s v="I"/>
    <n v="18"/>
    <n v="18"/>
    <n v="0"/>
    <n v="99"/>
  </r>
  <r>
    <x v="0"/>
    <x v="1"/>
    <s v="WA"/>
    <x v="3"/>
    <n v="2011"/>
    <n v="2011"/>
    <n v="500124366"/>
    <n v="3"/>
    <x v="1"/>
    <s v="I"/>
    <n v="79"/>
    <n v="26.333333333333336"/>
    <n v="0"/>
    <n v="89"/>
  </r>
  <r>
    <x v="0"/>
    <x v="0"/>
    <s v="WA"/>
    <x v="3"/>
    <n v="2011"/>
    <n v="2011"/>
    <n v="15911580"/>
    <n v="1"/>
    <x v="1"/>
    <s v="I"/>
    <n v="31"/>
    <n v="31"/>
    <n v="0"/>
    <n v="174"/>
  </r>
  <r>
    <x v="1"/>
    <x v="0"/>
    <s v="WA"/>
    <x v="3"/>
    <n v="2011"/>
    <n v="2011"/>
    <n v="15735677"/>
    <n v="1"/>
    <x v="1"/>
    <s v="I"/>
    <n v="28"/>
    <n v="28"/>
    <n v="0"/>
    <n v="290"/>
  </r>
  <r>
    <x v="0"/>
    <x v="0"/>
    <s v="WA"/>
    <x v="3"/>
    <n v="2011"/>
    <n v="2011"/>
    <n v="14049310"/>
    <n v="1"/>
    <x v="1"/>
    <s v="I"/>
    <n v="31"/>
    <n v="31"/>
    <n v="0"/>
    <n v="395"/>
  </r>
  <r>
    <x v="0"/>
    <x v="1"/>
    <s v="WA"/>
    <x v="3"/>
    <n v="2011"/>
    <n v="2011"/>
    <n v="500155970"/>
    <n v="2"/>
    <x v="1"/>
    <s v="I"/>
    <n v="57"/>
    <n v="28.5"/>
    <n v="0"/>
    <n v="128"/>
  </r>
  <r>
    <x v="0"/>
    <x v="0"/>
    <s v="WA"/>
    <x v="3"/>
    <n v="2011"/>
    <n v="2011"/>
    <n v="15102235"/>
    <n v="1"/>
    <x v="1"/>
    <s v="I"/>
    <n v="30"/>
    <n v="30"/>
    <n v="0"/>
    <n v="400"/>
  </r>
  <r>
    <x v="1"/>
    <x v="1"/>
    <s v="WA"/>
    <x v="3"/>
    <n v="2011"/>
    <n v="2011"/>
    <n v="400809620"/>
    <n v="2"/>
    <x v="1"/>
    <s v="I"/>
    <n v="45"/>
    <n v="22.5"/>
    <n v="0"/>
    <n v="78"/>
  </r>
  <r>
    <x v="0"/>
    <x v="0"/>
    <s v="WA"/>
    <x v="3"/>
    <n v="2011"/>
    <n v="2011"/>
    <n v="14816668"/>
    <n v="2"/>
    <x v="1"/>
    <s v="I"/>
    <n v="63"/>
    <n v="31.5"/>
    <n v="0"/>
    <n v="3"/>
  </r>
  <r>
    <x v="0"/>
    <x v="0"/>
    <s v="WA"/>
    <x v="3"/>
    <n v="2011"/>
    <n v="2011"/>
    <n v="14825861"/>
    <n v="4"/>
    <x v="1"/>
    <s v="I"/>
    <n v="120"/>
    <n v="30"/>
    <n v="0"/>
    <n v="77"/>
  </r>
  <r>
    <x v="0"/>
    <x v="1"/>
    <s v="WA"/>
    <x v="3"/>
    <n v="2011"/>
    <n v="2011"/>
    <n v="14636828"/>
    <n v="1"/>
    <x v="1"/>
    <s v="I"/>
    <n v="31"/>
    <n v="31"/>
    <n v="0"/>
    <n v="59"/>
  </r>
  <r>
    <x v="0"/>
    <x v="0"/>
    <s v="WA"/>
    <x v="3"/>
    <n v="2011"/>
    <n v="2011"/>
    <n v="389491230"/>
    <n v="2"/>
    <x v="1"/>
    <s v="I"/>
    <n v="56"/>
    <n v="28"/>
    <n v="0"/>
    <n v="1810"/>
  </r>
  <r>
    <x v="0"/>
    <x v="0"/>
    <s v="WA"/>
    <x v="3"/>
    <n v="2011"/>
    <n v="2011"/>
    <n v="15754292"/>
    <n v="3"/>
    <x v="1"/>
    <s v="I"/>
    <n v="70"/>
    <n v="23.333333333333332"/>
    <n v="0"/>
    <n v="1070"/>
  </r>
  <r>
    <x v="0"/>
    <x v="0"/>
    <s v="WA"/>
    <x v="3"/>
    <n v="2011"/>
    <n v="2011"/>
    <n v="446348069"/>
    <n v="1"/>
    <x v="1"/>
    <s v="I"/>
    <n v="31"/>
    <n v="31"/>
    <n v="0"/>
    <n v="155"/>
  </r>
  <r>
    <x v="0"/>
    <x v="1"/>
    <s v="WA"/>
    <x v="3"/>
    <n v="2011"/>
    <n v="2011"/>
    <n v="500063055"/>
    <n v="2"/>
    <x v="1"/>
    <s v="I"/>
    <n v="58"/>
    <n v="29"/>
    <n v="0"/>
    <n v="93"/>
  </r>
  <r>
    <x v="0"/>
    <x v="0"/>
    <s v="WA"/>
    <x v="3"/>
    <n v="2011"/>
    <n v="2011"/>
    <n v="19650157"/>
    <n v="1"/>
    <x v="1"/>
    <s v="I"/>
    <n v="26"/>
    <n v="26"/>
    <n v="0"/>
    <n v="880"/>
  </r>
  <r>
    <x v="1"/>
    <x v="0"/>
    <s v="WA"/>
    <x v="3"/>
    <n v="2011"/>
    <n v="2011"/>
    <n v="500217260"/>
    <n v="2"/>
    <x v="1"/>
    <s v="I"/>
    <n v="63"/>
    <n v="31.5"/>
    <n v="0"/>
    <n v="26"/>
  </r>
  <r>
    <x v="0"/>
    <x v="0"/>
    <s v="WA"/>
    <x v="3"/>
    <n v="2011"/>
    <n v="2011"/>
    <n v="14878001"/>
    <n v="1"/>
    <x v="1"/>
    <s v="I"/>
    <n v="80"/>
    <n v="80"/>
    <n v="0"/>
    <n v="3240"/>
  </r>
  <r>
    <x v="0"/>
    <x v="0"/>
    <s v="WA"/>
    <x v="3"/>
    <n v="2011"/>
    <n v="2011"/>
    <n v="14619778"/>
    <n v="1"/>
    <x v="1"/>
    <s v="I"/>
    <n v="4"/>
    <n v="4"/>
    <n v="0"/>
    <n v="84"/>
  </r>
  <r>
    <x v="0"/>
    <x v="0"/>
    <s v="WA"/>
    <x v="3"/>
    <n v="2011"/>
    <n v="2011"/>
    <n v="19873156"/>
    <n v="1"/>
    <x v="1"/>
    <s v="I"/>
    <n v="33"/>
    <n v="33"/>
    <n v="0"/>
    <n v="70"/>
  </r>
  <r>
    <x v="0"/>
    <x v="1"/>
    <s v="WA"/>
    <x v="3"/>
    <n v="2011"/>
    <n v="2011"/>
    <n v="500141057"/>
    <n v="1"/>
    <x v="1"/>
    <s v="I"/>
    <n v="32"/>
    <n v="32"/>
    <n v="0"/>
    <n v="87"/>
  </r>
  <r>
    <x v="0"/>
    <x v="0"/>
    <s v="WA"/>
    <x v="3"/>
    <n v="2011"/>
    <n v="2011"/>
    <n v="16152819"/>
    <n v="4"/>
    <x v="1"/>
    <s v="I"/>
    <n v="124"/>
    <n v="31"/>
    <n v="0"/>
    <n v="8"/>
  </r>
  <r>
    <x v="1"/>
    <x v="0"/>
    <s v="WA"/>
    <x v="3"/>
    <n v="2011"/>
    <n v="2011"/>
    <n v="16765523"/>
    <n v="5"/>
    <x v="1"/>
    <s v="I"/>
    <n v="147"/>
    <n v="29.4"/>
    <n v="0"/>
    <n v="19"/>
  </r>
  <r>
    <x v="0"/>
    <x v="0"/>
    <s v="WA"/>
    <x v="3"/>
    <n v="2011"/>
    <n v="2011"/>
    <n v="435974572"/>
    <n v="1"/>
    <x v="1"/>
    <s v="I"/>
    <n v="0"/>
    <n v="0"/>
    <n v="0"/>
    <n v="27"/>
  </r>
  <r>
    <x v="1"/>
    <x v="0"/>
    <s v="WA"/>
    <x v="3"/>
    <n v="2011"/>
    <n v="2011"/>
    <n v="19466637"/>
    <n v="1"/>
    <x v="1"/>
    <s v="I"/>
    <n v="32"/>
    <n v="32"/>
    <n v="0"/>
    <n v="10"/>
  </r>
  <r>
    <x v="0"/>
    <x v="0"/>
    <s v="WA"/>
    <x v="3"/>
    <n v="2011"/>
    <n v="2011"/>
    <n v="18707848"/>
    <n v="3"/>
    <x v="1"/>
    <s v="I"/>
    <n v="87"/>
    <n v="29"/>
    <n v="0"/>
    <n v="40"/>
  </r>
  <r>
    <x v="0"/>
    <x v="0"/>
    <s v="WA"/>
    <x v="3"/>
    <n v="2011"/>
    <n v="2011"/>
    <n v="19605305"/>
    <n v="1"/>
    <x v="1"/>
    <s v="I"/>
    <n v="0"/>
    <n v="0"/>
    <n v="0"/>
    <n v="27"/>
  </r>
  <r>
    <x v="0"/>
    <x v="0"/>
    <s v="WA"/>
    <x v="3"/>
    <n v="2011"/>
    <n v="2011"/>
    <n v="19249803"/>
    <n v="1"/>
    <x v="1"/>
    <s v="I"/>
    <n v="17"/>
    <n v="17"/>
    <n v="0"/>
    <n v="390"/>
  </r>
  <r>
    <x v="0"/>
    <x v="1"/>
    <s v="WA"/>
    <x v="3"/>
    <n v="2011"/>
    <n v="2011"/>
    <n v="17472311"/>
    <n v="1"/>
    <x v="1"/>
    <s v="I"/>
    <n v="20"/>
    <n v="20"/>
    <n v="0"/>
    <n v="27"/>
  </r>
  <r>
    <x v="0"/>
    <x v="0"/>
    <s v="WA"/>
    <x v="3"/>
    <n v="2011"/>
    <n v="2011"/>
    <n v="446347418"/>
    <n v="1"/>
    <x v="1"/>
    <s v="I"/>
    <n v="0"/>
    <n v="0"/>
    <n v="0"/>
    <n v="248"/>
  </r>
  <r>
    <x v="0"/>
    <x v="1"/>
    <s v="WA"/>
    <x v="3"/>
    <n v="2011"/>
    <n v="2011"/>
    <n v="18696492"/>
    <n v="1"/>
    <x v="1"/>
    <s v="I"/>
    <n v="0"/>
    <n v="0"/>
    <n v="0"/>
    <n v="7"/>
  </r>
  <r>
    <x v="0"/>
    <x v="0"/>
    <s v="WA"/>
    <x v="3"/>
    <n v="2011"/>
    <n v="2011"/>
    <n v="18303284"/>
    <n v="3"/>
    <x v="1"/>
    <s v="I"/>
    <n v="59"/>
    <n v="19.666666666666664"/>
    <n v="0"/>
    <n v="470"/>
  </r>
  <r>
    <x v="0"/>
    <x v="0"/>
    <s v="WA"/>
    <x v="3"/>
    <n v="2011"/>
    <n v="2011"/>
    <n v="16127139"/>
    <n v="1"/>
    <x v="1"/>
    <s v="I"/>
    <n v="27"/>
    <n v="27"/>
    <n v="0"/>
    <n v="410"/>
  </r>
  <r>
    <x v="0"/>
    <x v="0"/>
    <s v="WA"/>
    <x v="3"/>
    <n v="2011"/>
    <n v="2011"/>
    <n v="15891190"/>
    <n v="1"/>
    <x v="1"/>
    <s v="I"/>
    <n v="3"/>
    <n v="3"/>
    <n v="0"/>
    <n v="230"/>
  </r>
  <r>
    <x v="0"/>
    <x v="1"/>
    <s v="WA"/>
    <x v="3"/>
    <n v="2011"/>
    <n v="2011"/>
    <n v="419731208"/>
    <n v="1"/>
    <x v="1"/>
    <s v="I"/>
    <n v="0"/>
    <n v="0"/>
    <n v="0"/>
    <n v="22"/>
  </r>
  <r>
    <x v="1"/>
    <x v="0"/>
    <s v="WA"/>
    <x v="3"/>
    <n v="2011"/>
    <n v="2011"/>
    <n v="19962476"/>
    <n v="9"/>
    <x v="2"/>
    <s v="I"/>
    <n v="276"/>
    <n v="30.666666666666668"/>
    <n v="0"/>
    <n v="368616"/>
  </r>
  <r>
    <x v="1"/>
    <x v="0"/>
    <s v="WA"/>
    <x v="3"/>
    <n v="2011"/>
    <n v="2011"/>
    <n v="19962536"/>
    <n v="9"/>
    <x v="2"/>
    <s v="I"/>
    <n v="276"/>
    <n v="30.666666666666668"/>
    <n v="0"/>
    <n v="271178"/>
  </r>
  <r>
    <x v="0"/>
    <x v="1"/>
    <s v="WA"/>
    <x v="3"/>
    <n v="2011"/>
    <n v="2011"/>
    <n v="500064614"/>
    <n v="2"/>
    <x v="1"/>
    <s v="I"/>
    <n v="10"/>
    <n v="5"/>
    <n v="0"/>
    <n v="13"/>
  </r>
  <r>
    <x v="0"/>
    <x v="1"/>
    <s v="WA"/>
    <x v="3"/>
    <n v="2011"/>
    <n v="2011"/>
    <n v="17511418"/>
    <n v="2"/>
    <x v="1"/>
    <s v="I"/>
    <n v="36"/>
    <n v="18"/>
    <n v="0"/>
    <n v="126"/>
  </r>
  <r>
    <x v="0"/>
    <x v="0"/>
    <s v="WA"/>
    <x v="3"/>
    <n v="2011"/>
    <n v="2011"/>
    <n v="17487275"/>
    <n v="2"/>
    <x v="1"/>
    <s v="I"/>
    <n v="55"/>
    <n v="27.5"/>
    <n v="0"/>
    <n v="3250"/>
  </r>
  <r>
    <x v="1"/>
    <x v="1"/>
    <s v="WA"/>
    <x v="3"/>
    <n v="2011"/>
    <n v="2011"/>
    <n v="17108324"/>
    <n v="1"/>
    <x v="1"/>
    <s v="I"/>
    <n v="27"/>
    <n v="27"/>
    <n v="0"/>
    <n v="308"/>
  </r>
  <r>
    <x v="1"/>
    <x v="0"/>
    <s v="WA"/>
    <x v="3"/>
    <n v="2011"/>
    <n v="2011"/>
    <n v="15994862"/>
    <n v="4"/>
    <x v="1"/>
    <s v="I"/>
    <n v="116"/>
    <n v="29"/>
    <n v="0"/>
    <n v="420"/>
  </r>
  <r>
    <x v="0"/>
    <x v="0"/>
    <s v="WA"/>
    <x v="3"/>
    <n v="2011"/>
    <n v="2011"/>
    <n v="16263064"/>
    <n v="1"/>
    <x v="1"/>
    <s v="I"/>
    <n v="0"/>
    <n v="0"/>
    <n v="0"/>
    <n v="540"/>
  </r>
  <r>
    <x v="0"/>
    <x v="0"/>
    <s v="WA"/>
    <x v="3"/>
    <n v="2011"/>
    <n v="2011"/>
    <n v="14067550"/>
    <n v="2"/>
    <x v="1"/>
    <s v="I"/>
    <n v="43"/>
    <n v="21.5"/>
    <n v="0"/>
    <n v="3809"/>
  </r>
  <r>
    <x v="0"/>
    <x v="0"/>
    <s v="WA"/>
    <x v="3"/>
    <n v="2011"/>
    <n v="2011"/>
    <n v="15693530"/>
    <n v="2"/>
    <x v="1"/>
    <s v="I"/>
    <n v="43"/>
    <n v="21.5"/>
    <n v="0"/>
    <n v="200"/>
  </r>
  <r>
    <x v="0"/>
    <x v="1"/>
    <s v="WA"/>
    <x v="3"/>
    <n v="2011"/>
    <n v="2011"/>
    <n v="500121719"/>
    <n v="1"/>
    <x v="1"/>
    <s v="I"/>
    <n v="13"/>
    <n v="13"/>
    <n v="0"/>
    <n v="37"/>
  </r>
  <r>
    <x v="0"/>
    <x v="1"/>
    <s v="WA"/>
    <x v="3"/>
    <n v="2011"/>
    <n v="2011"/>
    <n v="15704296"/>
    <n v="1"/>
    <x v="1"/>
    <s v="I"/>
    <n v="6"/>
    <n v="6"/>
    <n v="0"/>
    <n v="1"/>
  </r>
  <r>
    <x v="0"/>
    <x v="0"/>
    <s v="WA"/>
    <x v="3"/>
    <n v="2011"/>
    <n v="2011"/>
    <n v="15351269"/>
    <n v="1"/>
    <x v="1"/>
    <s v="I"/>
    <n v="21"/>
    <n v="21"/>
    <n v="0"/>
    <n v="460"/>
  </r>
  <r>
    <x v="0"/>
    <x v="1"/>
    <s v="WA"/>
    <x v="3"/>
    <n v="2011"/>
    <n v="2011"/>
    <n v="500047732"/>
    <n v="1"/>
    <x v="1"/>
    <s v="I"/>
    <n v="27"/>
    <n v="27"/>
    <n v="0"/>
    <n v="90"/>
  </r>
  <r>
    <x v="0"/>
    <x v="0"/>
    <s v="WA"/>
    <x v="3"/>
    <n v="2011"/>
    <n v="2011"/>
    <n v="15095305"/>
    <n v="2"/>
    <x v="1"/>
    <s v="I"/>
    <n v="34"/>
    <n v="17"/>
    <n v="0"/>
    <n v="280"/>
  </r>
  <r>
    <x v="0"/>
    <x v="0"/>
    <s v="WA"/>
    <x v="3"/>
    <n v="2011"/>
    <n v="2011"/>
    <n v="16003893"/>
    <n v="2"/>
    <x v="1"/>
    <s v="I"/>
    <n v="35"/>
    <n v="17.5"/>
    <n v="0"/>
    <n v="587"/>
  </r>
  <r>
    <x v="0"/>
    <x v="0"/>
    <s v="WA"/>
    <x v="3"/>
    <n v="2011"/>
    <n v="2011"/>
    <n v="14572504"/>
    <n v="2"/>
    <x v="1"/>
    <s v="I"/>
    <n v="42"/>
    <n v="21"/>
    <n v="0"/>
    <n v="2060"/>
  </r>
  <r>
    <x v="0"/>
    <x v="0"/>
    <s v="WA"/>
    <x v="3"/>
    <n v="2011"/>
    <n v="2011"/>
    <n v="14615976"/>
    <n v="2"/>
    <x v="1"/>
    <s v="I"/>
    <n v="50"/>
    <n v="25"/>
    <n v="0"/>
    <n v="1811"/>
  </r>
  <r>
    <x v="0"/>
    <x v="1"/>
    <s v="WA"/>
    <x v="3"/>
    <n v="2011"/>
    <n v="2011"/>
    <n v="500197548"/>
    <n v="2"/>
    <x v="1"/>
    <s v="I"/>
    <n v="136"/>
    <n v="68"/>
    <n v="0"/>
    <n v="512"/>
  </r>
  <r>
    <x v="0"/>
    <x v="0"/>
    <s v="WA"/>
    <x v="3"/>
    <n v="2011"/>
    <n v="2011"/>
    <n v="14107444"/>
    <n v="1"/>
    <x v="1"/>
    <s v="I"/>
    <n v="28"/>
    <n v="28"/>
    <n v="0"/>
    <n v="10"/>
  </r>
  <r>
    <x v="0"/>
    <x v="0"/>
    <s v="WA"/>
    <x v="3"/>
    <n v="2011"/>
    <n v="2011"/>
    <n v="15222417"/>
    <n v="1"/>
    <x v="1"/>
    <s v="I"/>
    <n v="7"/>
    <n v="7"/>
    <n v="0"/>
    <n v="132"/>
  </r>
  <r>
    <x v="0"/>
    <x v="0"/>
    <s v="WA"/>
    <x v="3"/>
    <n v="2011"/>
    <n v="2011"/>
    <n v="14946470"/>
    <n v="1"/>
    <x v="1"/>
    <s v="I"/>
    <n v="0"/>
    <n v="0"/>
    <n v="0"/>
    <n v="110"/>
  </r>
  <r>
    <x v="0"/>
    <x v="1"/>
    <s v="WA"/>
    <x v="3"/>
    <n v="2011"/>
    <n v="2011"/>
    <n v="19914141"/>
    <n v="1"/>
    <x v="1"/>
    <s v="I"/>
    <n v="15"/>
    <n v="15"/>
    <n v="0"/>
    <n v="55"/>
  </r>
  <r>
    <x v="0"/>
    <x v="0"/>
    <s v="WA"/>
    <x v="3"/>
    <n v="2011"/>
    <n v="2011"/>
    <n v="17041864"/>
    <n v="1"/>
    <x v="1"/>
    <s v="I"/>
    <n v="7"/>
    <n v="7"/>
    <n v="0"/>
    <n v="63"/>
  </r>
  <r>
    <x v="0"/>
    <x v="0"/>
    <s v="WA"/>
    <x v="3"/>
    <n v="2011"/>
    <n v="2011"/>
    <n v="18579468"/>
    <n v="1"/>
    <x v="1"/>
    <s v="I"/>
    <n v="29"/>
    <n v="29"/>
    <n v="0"/>
    <n v="30"/>
  </r>
  <r>
    <x v="0"/>
    <x v="0"/>
    <s v="WA"/>
    <x v="3"/>
    <n v="2011"/>
    <n v="2011"/>
    <n v="19684870"/>
    <n v="1"/>
    <x v="1"/>
    <s v="I"/>
    <n v="9"/>
    <n v="9"/>
    <n v="0"/>
    <n v="990"/>
  </r>
  <r>
    <x v="0"/>
    <x v="0"/>
    <s v="WA"/>
    <x v="3"/>
    <n v="2011"/>
    <n v="2011"/>
    <n v="19612949"/>
    <n v="2"/>
    <x v="1"/>
    <s v="I"/>
    <n v="35"/>
    <n v="17.5"/>
    <n v="0"/>
    <n v="666"/>
  </r>
  <r>
    <x v="0"/>
    <x v="0"/>
    <s v="WA"/>
    <x v="3"/>
    <n v="2011"/>
    <n v="2011"/>
    <n v="500211314"/>
    <n v="1"/>
    <x v="1"/>
    <s v="I"/>
    <n v="0"/>
    <n v="0"/>
    <n v="0"/>
    <n v="45"/>
  </r>
  <r>
    <x v="1"/>
    <x v="1"/>
    <s v="WA"/>
    <x v="3"/>
    <n v="2011"/>
    <n v="2011"/>
    <n v="500010843"/>
    <n v="1"/>
    <x v="1"/>
    <s v="I"/>
    <n v="0"/>
    <n v="0"/>
    <n v="0"/>
    <n v="3"/>
  </r>
  <r>
    <x v="0"/>
    <x v="1"/>
    <s v="WA"/>
    <x v="3"/>
    <n v="2011"/>
    <n v="2011"/>
    <n v="500026954"/>
    <n v="2"/>
    <x v="1"/>
    <s v="I"/>
    <n v="11"/>
    <n v="5.5"/>
    <n v="0"/>
    <n v="4"/>
  </r>
  <r>
    <x v="0"/>
    <x v="0"/>
    <s v="WA"/>
    <x v="3"/>
    <n v="2011"/>
    <n v="2011"/>
    <n v="500188900"/>
    <n v="1"/>
    <x v="1"/>
    <s v="I"/>
    <n v="0"/>
    <n v="0"/>
    <n v="0"/>
    <n v="13"/>
  </r>
  <r>
    <x v="0"/>
    <x v="0"/>
    <s v="WA"/>
    <x v="3"/>
    <n v="2011"/>
    <n v="2011"/>
    <n v="500193000"/>
    <n v="1"/>
    <x v="1"/>
    <s v="I"/>
    <n v="0"/>
    <n v="0"/>
    <n v="0"/>
    <n v="19"/>
  </r>
  <r>
    <x v="0"/>
    <x v="1"/>
    <s v="WA"/>
    <x v="3"/>
    <n v="2011"/>
    <n v="2011"/>
    <n v="500235120"/>
    <n v="1"/>
    <x v="1"/>
    <s v="I"/>
    <n v="14"/>
    <n v="14"/>
    <n v="0"/>
    <n v="48"/>
  </r>
  <r>
    <x v="0"/>
    <x v="1"/>
    <s v="WA"/>
    <x v="3"/>
    <n v="2011"/>
    <n v="2011"/>
    <n v="16312287"/>
    <n v="1"/>
    <x v="1"/>
    <s v="I"/>
    <n v="0"/>
    <n v="0"/>
    <n v="0"/>
    <n v="4"/>
  </r>
  <r>
    <x v="0"/>
    <x v="0"/>
    <s v="WA"/>
    <x v="3"/>
    <n v="2011"/>
    <n v="2011"/>
    <n v="16312289"/>
    <n v="1"/>
    <x v="1"/>
    <s v="I"/>
    <n v="0"/>
    <n v="0"/>
    <n v="0"/>
    <n v="20"/>
  </r>
  <r>
    <x v="0"/>
    <x v="0"/>
    <s v="WA"/>
    <x v="3"/>
    <n v="2011"/>
    <n v="2011"/>
    <n v="18941890"/>
    <n v="1"/>
    <x v="1"/>
    <s v="I"/>
    <n v="0"/>
    <n v="0"/>
    <n v="0"/>
    <n v="1360"/>
  </r>
  <r>
    <x v="1"/>
    <x v="0"/>
    <s v="WA"/>
    <x v="3"/>
    <n v="2011"/>
    <n v="2011"/>
    <n v="500075375"/>
    <n v="1"/>
    <x v="1"/>
    <s v="I"/>
    <n v="0"/>
    <n v="0"/>
    <n v="0"/>
    <n v="7"/>
  </r>
  <r>
    <x v="0"/>
    <x v="0"/>
    <s v="WA"/>
    <x v="3"/>
    <n v="2011"/>
    <n v="2011"/>
    <n v="500216651"/>
    <n v="1"/>
    <x v="1"/>
    <s v="I"/>
    <n v="0"/>
    <n v="0"/>
    <n v="0"/>
    <n v="44"/>
  </r>
  <r>
    <x v="0"/>
    <x v="0"/>
    <s v="WA"/>
    <x v="3"/>
    <n v="2011"/>
    <n v="2011"/>
    <n v="18724668"/>
    <n v="1"/>
    <x v="1"/>
    <s v="I"/>
    <n v="0"/>
    <n v="0"/>
    <n v="0"/>
    <n v="40"/>
  </r>
  <r>
    <x v="0"/>
    <x v="0"/>
    <s v="WA"/>
    <x v="3"/>
    <n v="2011"/>
    <n v="2011"/>
    <n v="17763359"/>
    <n v="1"/>
    <x v="1"/>
    <s v="I"/>
    <n v="0"/>
    <n v="0"/>
    <n v="0"/>
    <n v="20"/>
  </r>
  <r>
    <x v="0"/>
    <x v="0"/>
    <s v="WA"/>
    <x v="3"/>
    <n v="2011"/>
    <n v="2011"/>
    <n v="17779693"/>
    <n v="1"/>
    <x v="1"/>
    <s v="I"/>
    <n v="0"/>
    <n v="0"/>
    <n v="0"/>
    <n v="340"/>
  </r>
  <r>
    <x v="0"/>
    <x v="0"/>
    <s v="WA"/>
    <x v="3"/>
    <n v="2011"/>
    <n v="2011"/>
    <n v="17823097"/>
    <n v="1"/>
    <x v="1"/>
    <s v="I"/>
    <n v="16"/>
    <n v="16"/>
    <n v="0"/>
    <n v="380"/>
  </r>
  <r>
    <x v="0"/>
    <x v="0"/>
    <s v="WA"/>
    <x v="3"/>
    <n v="2011"/>
    <n v="2011"/>
    <n v="18552293"/>
    <n v="1"/>
    <x v="1"/>
    <s v="I"/>
    <n v="6"/>
    <n v="6"/>
    <n v="0"/>
    <n v="410"/>
  </r>
  <r>
    <x v="0"/>
    <x v="1"/>
    <s v="WA"/>
    <x v="3"/>
    <n v="2011"/>
    <n v="2011"/>
    <n v="421805055"/>
    <n v="1"/>
    <x v="1"/>
    <s v="I"/>
    <n v="0"/>
    <n v="0"/>
    <n v="0"/>
    <n v="28"/>
  </r>
  <r>
    <x v="0"/>
    <x v="1"/>
    <s v="WA"/>
    <x v="3"/>
    <n v="2011"/>
    <n v="2011"/>
    <n v="15701777"/>
    <n v="1"/>
    <x v="1"/>
    <s v="I"/>
    <n v="17"/>
    <n v="17"/>
    <n v="0"/>
    <n v="60"/>
  </r>
  <r>
    <x v="0"/>
    <x v="1"/>
    <s v="WA"/>
    <x v="3"/>
    <n v="2011"/>
    <n v="2011"/>
    <n v="500203381"/>
    <n v="1"/>
    <x v="1"/>
    <s v="I"/>
    <n v="0"/>
    <n v="0"/>
    <n v="0"/>
    <n v="5"/>
  </r>
  <r>
    <x v="1"/>
    <x v="1"/>
    <s v="WA"/>
    <x v="3"/>
    <n v="2011"/>
    <n v="2011"/>
    <n v="500198945"/>
    <n v="1"/>
    <x v="1"/>
    <s v="I"/>
    <n v="0"/>
    <n v="0"/>
    <n v="0"/>
    <n v="12"/>
  </r>
  <r>
    <x v="0"/>
    <x v="1"/>
    <s v="WA"/>
    <x v="3"/>
    <n v="2011"/>
    <n v="2011"/>
    <n v="403401689"/>
    <n v="1"/>
    <x v="1"/>
    <s v="I"/>
    <n v="14"/>
    <n v="14"/>
    <n v="0"/>
    <n v="46"/>
  </r>
  <r>
    <x v="0"/>
    <x v="1"/>
    <s v="WA"/>
    <x v="3"/>
    <n v="2011"/>
    <n v="2011"/>
    <n v="500058191"/>
    <n v="1"/>
    <x v="1"/>
    <s v="I"/>
    <n v="0"/>
    <n v="0"/>
    <n v="0"/>
    <n v="3"/>
  </r>
  <r>
    <x v="1"/>
    <x v="0"/>
    <s v="WA"/>
    <x v="3"/>
    <n v="2011"/>
    <n v="2011"/>
    <n v="500081479"/>
    <n v="2"/>
    <x v="1"/>
    <s v="I"/>
    <n v="57"/>
    <n v="28.5"/>
    <n v="0"/>
    <n v="124"/>
  </r>
  <r>
    <x v="0"/>
    <x v="0"/>
    <s v="WA"/>
    <x v="3"/>
    <n v="2011"/>
    <n v="2011"/>
    <n v="500223452"/>
    <n v="1"/>
    <x v="1"/>
    <s v="I"/>
    <n v="0"/>
    <n v="0"/>
    <n v="0"/>
    <n v="28"/>
  </r>
  <r>
    <x v="0"/>
    <x v="0"/>
    <s v="WA"/>
    <x v="3"/>
    <n v="2011"/>
    <n v="2011"/>
    <n v="500225824"/>
    <n v="1"/>
    <x v="1"/>
    <s v="I"/>
    <n v="0"/>
    <n v="0"/>
    <n v="0"/>
    <n v="110"/>
  </r>
  <r>
    <x v="0"/>
    <x v="0"/>
    <s v="WA"/>
    <x v="3"/>
    <n v="2011"/>
    <n v="2011"/>
    <n v="19955554"/>
    <n v="1"/>
    <x v="1"/>
    <s v="I"/>
    <n v="0"/>
    <n v="0"/>
    <n v="0"/>
    <n v="60"/>
  </r>
  <r>
    <x v="0"/>
    <x v="0"/>
    <s v="WA"/>
    <x v="3"/>
    <n v="2011"/>
    <n v="2011"/>
    <n v="500033801"/>
    <n v="1"/>
    <x v="1"/>
    <s v="I"/>
    <n v="1"/>
    <n v="1"/>
    <n v="0"/>
    <n v="21"/>
  </r>
  <r>
    <x v="0"/>
    <x v="1"/>
    <s v="WA"/>
    <x v="3"/>
    <n v="2011"/>
    <n v="2011"/>
    <n v="500120478"/>
    <n v="1"/>
    <x v="2"/>
    <s v="I"/>
    <n v="1"/>
    <n v="1"/>
    <n v="0"/>
    <n v="9606"/>
  </r>
  <r>
    <x v="0"/>
    <x v="0"/>
    <s v="WA"/>
    <x v="3"/>
    <n v="2011"/>
    <n v="2011"/>
    <n v="500061431"/>
    <n v="1"/>
    <x v="1"/>
    <s v="I"/>
    <n v="0"/>
    <n v="0"/>
    <n v="0"/>
    <n v="27"/>
  </r>
  <r>
    <x v="0"/>
    <x v="0"/>
    <s v="WA"/>
    <x v="3"/>
    <n v="2011"/>
    <n v="2011"/>
    <n v="19638239"/>
    <n v="1"/>
    <x v="1"/>
    <s v="I"/>
    <n v="0"/>
    <n v="0"/>
    <n v="0"/>
    <n v="2"/>
  </r>
  <r>
    <x v="0"/>
    <x v="0"/>
    <s v="WA"/>
    <x v="3"/>
    <n v="2011"/>
    <n v="2011"/>
    <n v="19918356"/>
    <n v="1"/>
    <x v="1"/>
    <s v="I"/>
    <n v="18"/>
    <n v="18"/>
    <n v="0"/>
    <n v="920"/>
  </r>
  <r>
    <x v="0"/>
    <x v="0"/>
    <s v="WA"/>
    <x v="3"/>
    <n v="2011"/>
    <n v="2011"/>
    <n v="19608417"/>
    <n v="1"/>
    <x v="1"/>
    <s v="I"/>
    <n v="0"/>
    <n v="0"/>
    <n v="0"/>
    <n v="30"/>
  </r>
  <r>
    <x v="0"/>
    <x v="1"/>
    <s v="WA"/>
    <x v="3"/>
    <n v="2011"/>
    <n v="2011"/>
    <n v="19365403"/>
    <n v="2"/>
    <x v="1"/>
    <s v="I"/>
    <n v="46"/>
    <n v="23"/>
    <n v="0"/>
    <n v="87"/>
  </r>
  <r>
    <x v="0"/>
    <x v="0"/>
    <s v="WA"/>
    <x v="3"/>
    <n v="2011"/>
    <n v="2011"/>
    <n v="19326875"/>
    <n v="1"/>
    <x v="1"/>
    <s v="I"/>
    <n v="7"/>
    <n v="7"/>
    <n v="0"/>
    <n v="1690"/>
  </r>
  <r>
    <x v="0"/>
    <x v="0"/>
    <s v="WA"/>
    <x v="3"/>
    <n v="2011"/>
    <n v="2011"/>
    <n v="19372227"/>
    <n v="1"/>
    <x v="1"/>
    <s v="I"/>
    <n v="13"/>
    <n v="13"/>
    <n v="0"/>
    <n v="160"/>
  </r>
  <r>
    <x v="0"/>
    <x v="0"/>
    <s v="WA"/>
    <x v="3"/>
    <n v="2011"/>
    <n v="2011"/>
    <n v="19302857"/>
    <n v="1"/>
    <x v="1"/>
    <s v="I"/>
    <n v="0"/>
    <n v="0"/>
    <n v="0"/>
    <n v="40"/>
  </r>
  <r>
    <x v="0"/>
    <x v="1"/>
    <s v="WA"/>
    <x v="3"/>
    <n v="2011"/>
    <n v="2011"/>
    <n v="18106043"/>
    <n v="1"/>
    <x v="1"/>
    <s v="I"/>
    <n v="28"/>
    <n v="28"/>
    <n v="0"/>
    <n v="1"/>
  </r>
  <r>
    <x v="0"/>
    <x v="1"/>
    <s v="WA"/>
    <x v="3"/>
    <n v="2011"/>
    <n v="2011"/>
    <n v="18400388"/>
    <n v="1"/>
    <x v="1"/>
    <s v="I"/>
    <n v="0"/>
    <n v="0"/>
    <n v="0"/>
    <n v="4"/>
  </r>
  <r>
    <x v="0"/>
    <x v="0"/>
    <s v="WA"/>
    <x v="3"/>
    <n v="2011"/>
    <n v="2011"/>
    <n v="18391992"/>
    <n v="1"/>
    <x v="1"/>
    <s v="I"/>
    <n v="0"/>
    <n v="0"/>
    <n v="0"/>
    <n v="324"/>
  </r>
  <r>
    <x v="0"/>
    <x v="1"/>
    <s v="WA"/>
    <x v="3"/>
    <n v="2011"/>
    <n v="2011"/>
    <n v="500026513"/>
    <n v="1"/>
    <x v="1"/>
    <s v="I"/>
    <n v="30"/>
    <n v="30"/>
    <n v="0"/>
    <n v="1"/>
  </r>
  <r>
    <x v="0"/>
    <x v="0"/>
    <s v="WA"/>
    <x v="3"/>
    <n v="2011"/>
    <n v="2011"/>
    <n v="500177135"/>
    <n v="1"/>
    <x v="1"/>
    <s v="I"/>
    <n v="0"/>
    <n v="0"/>
    <n v="0"/>
    <n v="31"/>
  </r>
  <r>
    <x v="0"/>
    <x v="0"/>
    <s v="WA"/>
    <x v="3"/>
    <n v="2011"/>
    <n v="2011"/>
    <n v="17015806"/>
    <n v="1"/>
    <x v="1"/>
    <s v="I"/>
    <n v="34"/>
    <n v="34"/>
    <n v="0"/>
    <n v="100"/>
  </r>
  <r>
    <x v="0"/>
    <x v="0"/>
    <s v="WA"/>
    <x v="3"/>
    <n v="2011"/>
    <n v="2011"/>
    <n v="17095074"/>
    <n v="3"/>
    <x v="1"/>
    <s v="I"/>
    <n v="87"/>
    <n v="29"/>
    <n v="0"/>
    <n v="90"/>
  </r>
  <r>
    <x v="0"/>
    <x v="0"/>
    <s v="WA"/>
    <x v="3"/>
    <n v="2011"/>
    <n v="2011"/>
    <n v="17468361"/>
    <n v="1"/>
    <x v="1"/>
    <s v="I"/>
    <n v="0"/>
    <n v="0"/>
    <n v="0"/>
    <n v="130"/>
  </r>
  <r>
    <x v="0"/>
    <x v="0"/>
    <s v="WA"/>
    <x v="3"/>
    <n v="2011"/>
    <n v="2011"/>
    <n v="500139855"/>
    <n v="1"/>
    <x v="1"/>
    <s v="I"/>
    <n v="21"/>
    <n v="21"/>
    <n v="0"/>
    <n v="98"/>
  </r>
  <r>
    <x v="0"/>
    <x v="0"/>
    <s v="WA"/>
    <x v="3"/>
    <n v="2011"/>
    <n v="2011"/>
    <n v="19049749"/>
    <n v="1"/>
    <x v="1"/>
    <s v="I"/>
    <n v="0"/>
    <n v="0"/>
    <n v="0"/>
    <n v="20"/>
  </r>
  <r>
    <x v="0"/>
    <x v="0"/>
    <s v="WA"/>
    <x v="3"/>
    <n v="2011"/>
    <n v="2011"/>
    <n v="329443223"/>
    <n v="1"/>
    <x v="1"/>
    <s v="I"/>
    <n v="15"/>
    <n v="15"/>
    <n v="0"/>
    <n v="40"/>
  </r>
  <r>
    <x v="0"/>
    <x v="1"/>
    <s v="WA"/>
    <x v="3"/>
    <n v="2011"/>
    <n v="2011"/>
    <n v="500116614"/>
    <n v="1"/>
    <x v="1"/>
    <s v="I"/>
    <n v="15"/>
    <n v="15"/>
    <n v="0"/>
    <n v="4"/>
  </r>
  <r>
    <x v="0"/>
    <x v="0"/>
    <s v="WA"/>
    <x v="3"/>
    <n v="2011"/>
    <n v="2011"/>
    <n v="17174072"/>
    <n v="1"/>
    <x v="1"/>
    <s v="I"/>
    <n v="1"/>
    <n v="1"/>
    <n v="0"/>
    <n v="50"/>
  </r>
  <r>
    <x v="0"/>
    <x v="1"/>
    <s v="WA"/>
    <x v="3"/>
    <n v="2011"/>
    <n v="2011"/>
    <n v="500087362"/>
    <n v="1"/>
    <x v="1"/>
    <s v="I"/>
    <n v="11"/>
    <n v="11"/>
    <n v="0"/>
    <n v="1"/>
  </r>
  <r>
    <x v="0"/>
    <x v="0"/>
    <s v="WA"/>
    <x v="3"/>
    <n v="2011"/>
    <n v="2011"/>
    <n v="16853234"/>
    <n v="1"/>
    <x v="1"/>
    <s v="I"/>
    <n v="0"/>
    <n v="0"/>
    <n v="0"/>
    <n v="40"/>
  </r>
  <r>
    <x v="0"/>
    <x v="1"/>
    <s v="WA"/>
    <x v="3"/>
    <n v="2011"/>
    <n v="2011"/>
    <n v="425779246"/>
    <n v="1"/>
    <x v="1"/>
    <s v="I"/>
    <n v="0"/>
    <n v="0"/>
    <n v="0"/>
    <n v="5"/>
  </r>
  <r>
    <x v="1"/>
    <x v="1"/>
    <s v="WA"/>
    <x v="3"/>
    <n v="2011"/>
    <n v="2011"/>
    <n v="500009016"/>
    <n v="2"/>
    <x v="1"/>
    <s v="I"/>
    <n v="41"/>
    <n v="20.5"/>
    <n v="0"/>
    <n v="31"/>
  </r>
  <r>
    <x v="0"/>
    <x v="0"/>
    <s v="WA"/>
    <x v="3"/>
    <n v="2011"/>
    <n v="2011"/>
    <n v="15958366"/>
    <n v="2"/>
    <x v="1"/>
    <s v="I"/>
    <n v="31"/>
    <n v="15.5"/>
    <n v="0"/>
    <n v="970"/>
  </r>
  <r>
    <x v="0"/>
    <x v="0"/>
    <s v="WA"/>
    <x v="3"/>
    <n v="2011"/>
    <n v="2011"/>
    <n v="16308092"/>
    <n v="1"/>
    <x v="1"/>
    <s v="I"/>
    <n v="0"/>
    <n v="0"/>
    <n v="0"/>
    <n v="718"/>
  </r>
  <r>
    <x v="0"/>
    <x v="0"/>
    <s v="WA"/>
    <x v="3"/>
    <n v="2011"/>
    <n v="2011"/>
    <n v="15694164"/>
    <n v="1"/>
    <x v="1"/>
    <s v="I"/>
    <n v="0"/>
    <n v="0"/>
    <n v="0"/>
    <n v="475"/>
  </r>
  <r>
    <x v="0"/>
    <x v="1"/>
    <s v="WA"/>
    <x v="3"/>
    <n v="2011"/>
    <n v="2011"/>
    <n v="17342504"/>
    <n v="1"/>
    <x v="1"/>
    <s v="I"/>
    <n v="17"/>
    <n v="17"/>
    <n v="0"/>
    <n v="14"/>
  </r>
  <r>
    <x v="0"/>
    <x v="0"/>
    <s v="WA"/>
    <x v="3"/>
    <n v="2011"/>
    <n v="2011"/>
    <n v="16444429"/>
    <n v="1"/>
    <x v="1"/>
    <s v="I"/>
    <n v="0"/>
    <n v="0"/>
    <n v="0"/>
    <n v="33"/>
  </r>
  <r>
    <x v="0"/>
    <x v="0"/>
    <s v="WA"/>
    <x v="3"/>
    <n v="2011"/>
    <n v="2011"/>
    <n v="15552642"/>
    <n v="3"/>
    <x v="1"/>
    <s v="I"/>
    <n v="88"/>
    <n v="29.333333333333336"/>
    <n v="0"/>
    <n v="115"/>
  </r>
  <r>
    <x v="0"/>
    <x v="1"/>
    <s v="WA"/>
    <x v="3"/>
    <n v="2011"/>
    <n v="2011"/>
    <n v="16172744"/>
    <n v="1"/>
    <x v="1"/>
    <s v="I"/>
    <n v="29"/>
    <n v="29"/>
    <n v="0"/>
    <n v="1"/>
  </r>
  <r>
    <x v="0"/>
    <x v="0"/>
    <s v="WA"/>
    <x v="3"/>
    <n v="2011"/>
    <n v="2011"/>
    <n v="14297350"/>
    <n v="1"/>
    <x v="1"/>
    <s v="I"/>
    <n v="0"/>
    <n v="0"/>
    <n v="0"/>
    <n v="90"/>
  </r>
  <r>
    <x v="0"/>
    <x v="0"/>
    <s v="WA"/>
    <x v="3"/>
    <n v="2011"/>
    <n v="2011"/>
    <n v="419472071"/>
    <n v="3"/>
    <x v="1"/>
    <s v="I"/>
    <n v="79"/>
    <n v="26.333333333333336"/>
    <n v="0"/>
    <n v="184"/>
  </r>
  <r>
    <x v="0"/>
    <x v="1"/>
    <s v="WA"/>
    <x v="3"/>
    <n v="2011"/>
    <n v="2011"/>
    <n v="500050400"/>
    <n v="1"/>
    <x v="1"/>
    <s v="I"/>
    <n v="22"/>
    <n v="22"/>
    <n v="0"/>
    <n v="20"/>
  </r>
  <r>
    <x v="0"/>
    <x v="0"/>
    <s v="WA"/>
    <x v="3"/>
    <n v="2011"/>
    <n v="2011"/>
    <n v="16291698"/>
    <n v="1"/>
    <x v="1"/>
    <s v="I"/>
    <n v="22"/>
    <n v="22"/>
    <n v="0"/>
    <n v="107"/>
  </r>
  <r>
    <x v="0"/>
    <x v="0"/>
    <s v="WA"/>
    <x v="3"/>
    <n v="2011"/>
    <n v="2011"/>
    <n v="19327299"/>
    <n v="6"/>
    <x v="1"/>
    <s v="I"/>
    <n v="167"/>
    <n v="27.833333333333336"/>
    <n v="0"/>
    <n v="151"/>
  </r>
  <r>
    <x v="0"/>
    <x v="0"/>
    <s v="WA"/>
    <x v="3"/>
    <n v="2011"/>
    <n v="2011"/>
    <n v="19254822"/>
    <n v="1"/>
    <x v="1"/>
    <s v="I"/>
    <n v="0"/>
    <n v="0"/>
    <n v="0"/>
    <n v="10"/>
  </r>
  <r>
    <x v="0"/>
    <x v="0"/>
    <s v="WA"/>
    <x v="3"/>
    <n v="2011"/>
    <n v="2011"/>
    <n v="19345809"/>
    <n v="1"/>
    <x v="1"/>
    <s v="I"/>
    <n v="0"/>
    <n v="0"/>
    <n v="0"/>
    <n v="10"/>
  </r>
  <r>
    <x v="0"/>
    <x v="0"/>
    <s v="WA"/>
    <x v="3"/>
    <n v="2011"/>
    <n v="2011"/>
    <n v="18628541"/>
    <n v="1"/>
    <x v="1"/>
    <s v="I"/>
    <n v="0"/>
    <n v="0"/>
    <n v="0"/>
    <n v="180"/>
  </r>
  <r>
    <x v="0"/>
    <x v="0"/>
    <s v="WA"/>
    <x v="3"/>
    <n v="2011"/>
    <n v="2011"/>
    <n v="17912788"/>
    <n v="2"/>
    <x v="1"/>
    <s v="I"/>
    <n v="42"/>
    <n v="21"/>
    <n v="0"/>
    <n v="634"/>
  </r>
  <r>
    <x v="1"/>
    <x v="0"/>
    <s v="WA"/>
    <x v="3"/>
    <n v="2011"/>
    <n v="2011"/>
    <n v="500272571"/>
    <n v="1"/>
    <x v="1"/>
    <s v="I"/>
    <n v="32"/>
    <n v="32"/>
    <n v="0"/>
    <n v="103"/>
  </r>
  <r>
    <x v="0"/>
    <x v="1"/>
    <s v="WA"/>
    <x v="3"/>
    <n v="2011"/>
    <n v="2011"/>
    <n v="500158217"/>
    <n v="1"/>
    <x v="1"/>
    <s v="I"/>
    <n v="0"/>
    <n v="0"/>
    <n v="0"/>
    <n v="8"/>
  </r>
  <r>
    <x v="0"/>
    <x v="1"/>
    <s v="WA"/>
    <x v="3"/>
    <n v="2011"/>
    <n v="2011"/>
    <n v="500160368"/>
    <n v="1"/>
    <x v="1"/>
    <s v="I"/>
    <n v="18"/>
    <n v="18"/>
    <n v="0"/>
    <n v="12"/>
  </r>
  <r>
    <x v="0"/>
    <x v="1"/>
    <s v="WA"/>
    <x v="3"/>
    <n v="2011"/>
    <n v="2011"/>
    <n v="500252971"/>
    <n v="1"/>
    <x v="1"/>
    <s v="I"/>
    <n v="0"/>
    <n v="0"/>
    <n v="0"/>
    <n v="1"/>
  </r>
  <r>
    <x v="0"/>
    <x v="0"/>
    <s v="WA"/>
    <x v="3"/>
    <n v="2011"/>
    <n v="2011"/>
    <n v="18576980"/>
    <n v="2"/>
    <x v="1"/>
    <s v="I"/>
    <n v="33"/>
    <n v="16.5"/>
    <n v="0"/>
    <n v="497"/>
  </r>
  <r>
    <x v="0"/>
    <x v="1"/>
    <s v="WA"/>
    <x v="3"/>
    <n v="2011"/>
    <n v="2011"/>
    <n v="500270322"/>
    <n v="1"/>
    <x v="1"/>
    <s v="I"/>
    <n v="0"/>
    <n v="0"/>
    <n v="0"/>
    <n v="10"/>
  </r>
  <r>
    <x v="0"/>
    <x v="0"/>
    <s v="WA"/>
    <x v="3"/>
    <n v="2011"/>
    <n v="2011"/>
    <n v="500257922"/>
    <n v="1"/>
    <x v="1"/>
    <s v="I"/>
    <n v="0"/>
    <n v="0"/>
    <n v="0"/>
    <n v="12"/>
  </r>
  <r>
    <x v="0"/>
    <x v="1"/>
    <s v="WA"/>
    <x v="3"/>
    <n v="2011"/>
    <n v="2011"/>
    <n v="430876804"/>
    <n v="1"/>
    <x v="1"/>
    <s v="I"/>
    <n v="1"/>
    <n v="1"/>
    <n v="0"/>
    <n v="1"/>
  </r>
  <r>
    <x v="0"/>
    <x v="0"/>
    <s v="WA"/>
    <x v="3"/>
    <n v="2011"/>
    <n v="2011"/>
    <n v="19140634"/>
    <n v="1"/>
    <x v="1"/>
    <s v="I"/>
    <n v="10"/>
    <n v="10"/>
    <n v="0"/>
    <n v="339"/>
  </r>
  <r>
    <x v="0"/>
    <x v="1"/>
    <s v="WA"/>
    <x v="3"/>
    <n v="2011"/>
    <n v="2011"/>
    <n v="358646416"/>
    <n v="1"/>
    <x v="1"/>
    <s v="I"/>
    <n v="30"/>
    <n v="30"/>
    <n v="0"/>
    <n v="24"/>
  </r>
  <r>
    <x v="0"/>
    <x v="0"/>
    <s v="WA"/>
    <x v="3"/>
    <n v="2011"/>
    <n v="2011"/>
    <n v="17840545"/>
    <n v="1"/>
    <x v="1"/>
    <s v="I"/>
    <n v="0"/>
    <n v="0"/>
    <n v="0"/>
    <n v="30"/>
  </r>
  <r>
    <x v="0"/>
    <x v="0"/>
    <s v="WA"/>
    <x v="3"/>
    <n v="2011"/>
    <n v="2011"/>
    <n v="17395869"/>
    <n v="1"/>
    <x v="1"/>
    <s v="I"/>
    <n v="4"/>
    <n v="4"/>
    <n v="0"/>
    <n v="40"/>
  </r>
  <r>
    <x v="0"/>
    <x v="0"/>
    <s v="WA"/>
    <x v="3"/>
    <n v="2011"/>
    <n v="2011"/>
    <n v="500090828"/>
    <n v="1"/>
    <x v="1"/>
    <s v="I"/>
    <n v="0"/>
    <n v="0"/>
    <n v="0"/>
    <n v="191"/>
  </r>
  <r>
    <x v="0"/>
    <x v="0"/>
    <s v="WA"/>
    <x v="3"/>
    <n v="2011"/>
    <n v="2011"/>
    <n v="14765074"/>
    <n v="1"/>
    <x v="1"/>
    <s v="I"/>
    <n v="0"/>
    <n v="0"/>
    <n v="0"/>
    <n v="15"/>
  </r>
  <r>
    <x v="0"/>
    <x v="0"/>
    <s v="WA"/>
    <x v="3"/>
    <n v="2011"/>
    <n v="2011"/>
    <n v="356054426"/>
    <n v="1"/>
    <x v="1"/>
    <s v="I"/>
    <n v="0"/>
    <n v="0"/>
    <n v="0"/>
    <n v="30"/>
  </r>
  <r>
    <x v="0"/>
    <x v="1"/>
    <s v="WA"/>
    <x v="3"/>
    <n v="2011"/>
    <n v="2011"/>
    <n v="16309277"/>
    <n v="2"/>
    <x v="1"/>
    <s v="I"/>
    <n v="36"/>
    <n v="18"/>
    <n v="0"/>
    <n v="46"/>
  </r>
  <r>
    <x v="0"/>
    <x v="1"/>
    <s v="WA"/>
    <x v="3"/>
    <n v="2011"/>
    <n v="2011"/>
    <n v="500088322"/>
    <n v="7"/>
    <x v="1"/>
    <s v="I"/>
    <n v="215"/>
    <n v="30.714285714285715"/>
    <n v="0"/>
    <n v="28"/>
  </r>
  <r>
    <x v="1"/>
    <x v="1"/>
    <s v="WA"/>
    <x v="3"/>
    <n v="2011"/>
    <n v="2011"/>
    <n v="446347452"/>
    <n v="1"/>
    <x v="1"/>
    <s v="I"/>
    <n v="22"/>
    <n v="22"/>
    <n v="0"/>
    <n v="1"/>
  </r>
  <r>
    <x v="0"/>
    <x v="0"/>
    <s v="WA"/>
    <x v="3"/>
    <n v="2011"/>
    <n v="2011"/>
    <n v="14061798"/>
    <n v="1"/>
    <x v="1"/>
    <s v="I"/>
    <n v="13"/>
    <n v="13"/>
    <n v="0"/>
    <n v="82"/>
  </r>
  <r>
    <x v="0"/>
    <x v="0"/>
    <s v="WA"/>
    <x v="3"/>
    <n v="2011"/>
    <n v="2011"/>
    <n v="15747530"/>
    <n v="1"/>
    <x v="1"/>
    <s v="I"/>
    <n v="6"/>
    <n v="6"/>
    <n v="0"/>
    <n v="10"/>
  </r>
  <r>
    <x v="0"/>
    <x v="0"/>
    <s v="WA"/>
    <x v="3"/>
    <n v="2011"/>
    <n v="2011"/>
    <n v="14760354"/>
    <n v="1"/>
    <x v="1"/>
    <s v="I"/>
    <n v="19"/>
    <n v="19"/>
    <n v="0"/>
    <n v="650"/>
  </r>
  <r>
    <x v="0"/>
    <x v="1"/>
    <s v="WA"/>
    <x v="3"/>
    <n v="2011"/>
    <n v="2011"/>
    <n v="500041140"/>
    <n v="1"/>
    <x v="1"/>
    <s v="I"/>
    <n v="20"/>
    <n v="20"/>
    <n v="0"/>
    <n v="4"/>
  </r>
  <r>
    <x v="0"/>
    <x v="1"/>
    <s v="WA"/>
    <x v="3"/>
    <n v="2011"/>
    <n v="2011"/>
    <n v="16117329"/>
    <n v="1"/>
    <x v="1"/>
    <s v="I"/>
    <n v="2"/>
    <n v="2"/>
    <n v="0"/>
    <n v="3"/>
  </r>
  <r>
    <x v="0"/>
    <x v="1"/>
    <s v="WA"/>
    <x v="3"/>
    <n v="2011"/>
    <n v="2011"/>
    <n v="15183308"/>
    <n v="4"/>
    <x v="1"/>
    <s v="I"/>
    <n v="128"/>
    <n v="32"/>
    <n v="0"/>
    <n v="21"/>
  </r>
  <r>
    <x v="0"/>
    <x v="0"/>
    <s v="WA"/>
    <x v="3"/>
    <n v="2011"/>
    <n v="2011"/>
    <n v="19671682"/>
    <n v="1"/>
    <x v="1"/>
    <s v="I"/>
    <n v="30"/>
    <n v="30"/>
    <n v="0"/>
    <n v="10"/>
  </r>
  <r>
    <x v="0"/>
    <x v="0"/>
    <s v="WA"/>
    <x v="3"/>
    <n v="2011"/>
    <n v="2011"/>
    <n v="500268063"/>
    <n v="1"/>
    <x v="1"/>
    <s v="I"/>
    <n v="14"/>
    <n v="14"/>
    <n v="0"/>
    <n v="149"/>
  </r>
  <r>
    <x v="0"/>
    <x v="0"/>
    <s v="WA"/>
    <x v="3"/>
    <n v="2011"/>
    <n v="2011"/>
    <n v="19694451"/>
    <n v="2"/>
    <x v="1"/>
    <s v="I"/>
    <n v="65"/>
    <n v="32.5"/>
    <n v="0"/>
    <n v="40"/>
  </r>
  <r>
    <x v="0"/>
    <x v="0"/>
    <s v="WA"/>
    <x v="3"/>
    <n v="2011"/>
    <n v="2011"/>
    <n v="14579100"/>
    <n v="1"/>
    <x v="1"/>
    <s v="I"/>
    <n v="4"/>
    <n v="4"/>
    <n v="0"/>
    <n v="16"/>
  </r>
  <r>
    <x v="0"/>
    <x v="1"/>
    <s v="WA"/>
    <x v="3"/>
    <n v="2011"/>
    <n v="2011"/>
    <n v="500185670"/>
    <n v="1"/>
    <x v="1"/>
    <s v="I"/>
    <n v="1"/>
    <n v="1"/>
    <n v="0"/>
    <n v="3"/>
  </r>
  <r>
    <x v="0"/>
    <x v="1"/>
    <s v="WA"/>
    <x v="3"/>
    <n v="2011"/>
    <n v="2011"/>
    <n v="19913849"/>
    <n v="1"/>
    <x v="1"/>
    <s v="I"/>
    <n v="2"/>
    <n v="2"/>
    <n v="0"/>
    <n v="3"/>
  </r>
  <r>
    <x v="0"/>
    <x v="1"/>
    <s v="WA"/>
    <x v="3"/>
    <n v="2011"/>
    <n v="2011"/>
    <n v="16869928"/>
    <n v="1"/>
    <x v="1"/>
    <s v="I"/>
    <n v="9"/>
    <n v="9"/>
    <n v="0"/>
    <n v="11"/>
  </r>
  <r>
    <x v="0"/>
    <x v="0"/>
    <s v="WA"/>
    <x v="3"/>
    <n v="2011"/>
    <n v="2011"/>
    <n v="17616578"/>
    <n v="1"/>
    <x v="1"/>
    <s v="I"/>
    <n v="0"/>
    <n v="0"/>
    <n v="0"/>
    <n v="19"/>
  </r>
  <r>
    <x v="0"/>
    <x v="0"/>
    <s v="WA"/>
    <x v="3"/>
    <n v="2011"/>
    <n v="2011"/>
    <n v="500223446"/>
    <n v="1"/>
    <x v="1"/>
    <s v="I"/>
    <n v="0"/>
    <n v="0"/>
    <n v="0"/>
    <n v="10"/>
  </r>
  <r>
    <x v="0"/>
    <x v="0"/>
    <s v="WA"/>
    <x v="3"/>
    <n v="2011"/>
    <n v="2011"/>
    <n v="17637082"/>
    <n v="1"/>
    <x v="1"/>
    <s v="I"/>
    <n v="0"/>
    <n v="0"/>
    <n v="0"/>
    <n v="2"/>
  </r>
  <r>
    <x v="0"/>
    <x v="1"/>
    <s v="WA"/>
    <x v="3"/>
    <n v="2011"/>
    <n v="2011"/>
    <n v="500233861"/>
    <n v="1"/>
    <x v="1"/>
    <s v="I"/>
    <n v="36"/>
    <n v="36"/>
    <n v="0"/>
    <n v="10"/>
  </r>
  <r>
    <x v="0"/>
    <x v="1"/>
    <s v="WA"/>
    <x v="3"/>
    <n v="2011"/>
    <n v="2011"/>
    <n v="19594433"/>
    <n v="1"/>
    <x v="1"/>
    <s v="I"/>
    <n v="0"/>
    <n v="0"/>
    <n v="0"/>
    <n v="4"/>
  </r>
  <r>
    <x v="0"/>
    <x v="0"/>
    <s v="WA"/>
    <x v="3"/>
    <n v="2011"/>
    <n v="2011"/>
    <n v="19544601"/>
    <n v="2"/>
    <x v="1"/>
    <s v="I"/>
    <n v="46"/>
    <n v="23"/>
    <n v="0"/>
    <n v="380"/>
  </r>
  <r>
    <x v="0"/>
    <x v="1"/>
    <s v="WA"/>
    <x v="3"/>
    <n v="2011"/>
    <n v="2011"/>
    <n v="370483269"/>
    <n v="1"/>
    <x v="1"/>
    <s v="I"/>
    <n v="0"/>
    <n v="0"/>
    <n v="0"/>
    <n v="1"/>
  </r>
  <r>
    <x v="0"/>
    <x v="1"/>
    <s v="WA"/>
    <x v="3"/>
    <n v="2011"/>
    <n v="2011"/>
    <n v="500121540"/>
    <n v="1"/>
    <x v="1"/>
    <s v="I"/>
    <n v="0"/>
    <n v="0"/>
    <n v="0"/>
    <n v="1"/>
  </r>
  <r>
    <x v="0"/>
    <x v="1"/>
    <s v="WA"/>
    <x v="3"/>
    <n v="2011"/>
    <n v="2011"/>
    <n v="15978443"/>
    <n v="1"/>
    <x v="1"/>
    <s v="I"/>
    <n v="1"/>
    <n v="1"/>
    <n v="0"/>
    <n v="39"/>
  </r>
  <r>
    <x v="0"/>
    <x v="0"/>
    <s v="WA"/>
    <x v="3"/>
    <n v="2011"/>
    <n v="2011"/>
    <n v="16132970"/>
    <n v="2"/>
    <x v="1"/>
    <s v="I"/>
    <n v="39"/>
    <n v="19.5"/>
    <n v="0"/>
    <n v="51"/>
  </r>
  <r>
    <x v="1"/>
    <x v="1"/>
    <s v="WA"/>
    <x v="3"/>
    <n v="2011"/>
    <n v="2011"/>
    <n v="19921231"/>
    <n v="1"/>
    <x v="1"/>
    <s v="I"/>
    <n v="35"/>
    <n v="35"/>
    <n v="0"/>
    <n v="1"/>
  </r>
  <r>
    <x v="0"/>
    <x v="0"/>
    <s v="WA"/>
    <x v="3"/>
    <n v="2011"/>
    <n v="2011"/>
    <n v="19385993"/>
    <n v="1"/>
    <x v="1"/>
    <s v="I"/>
    <n v="6"/>
    <n v="6"/>
    <n v="0"/>
    <n v="10"/>
  </r>
  <r>
    <x v="0"/>
    <x v="1"/>
    <s v="WA"/>
    <x v="3"/>
    <n v="2011"/>
    <n v="2011"/>
    <n v="373507226"/>
    <n v="1"/>
    <x v="1"/>
    <s v="I"/>
    <n v="16"/>
    <n v="16"/>
    <n v="0"/>
    <n v="5"/>
  </r>
  <r>
    <x v="0"/>
    <x v="1"/>
    <s v="WA"/>
    <x v="3"/>
    <n v="2011"/>
    <n v="2011"/>
    <n v="500251105"/>
    <n v="2"/>
    <x v="1"/>
    <s v="I"/>
    <n v="49"/>
    <n v="24.5"/>
    <n v="0"/>
    <n v="48"/>
  </r>
  <r>
    <x v="0"/>
    <x v="1"/>
    <s v="WA"/>
    <x v="3"/>
    <n v="2011"/>
    <n v="2011"/>
    <n v="380160039"/>
    <n v="1"/>
    <x v="1"/>
    <s v="I"/>
    <n v="3"/>
    <n v="3"/>
    <n v="0"/>
    <n v="3"/>
  </r>
  <r>
    <x v="0"/>
    <x v="0"/>
    <s v="WA"/>
    <x v="3"/>
    <n v="2011"/>
    <n v="2011"/>
    <n v="500033229"/>
    <n v="4"/>
    <x v="1"/>
    <s v="I"/>
    <n v="98"/>
    <n v="24.5"/>
    <n v="0"/>
    <n v="322"/>
  </r>
  <r>
    <x v="1"/>
    <x v="1"/>
    <s v="WA"/>
    <x v="3"/>
    <n v="2011"/>
    <n v="2011"/>
    <n v="500074577"/>
    <n v="2"/>
    <x v="1"/>
    <s v="I"/>
    <n v="35"/>
    <n v="17.5"/>
    <n v="0"/>
    <n v="131"/>
  </r>
  <r>
    <x v="0"/>
    <x v="1"/>
    <s v="WA"/>
    <x v="3"/>
    <n v="2011"/>
    <n v="2011"/>
    <n v="500102295"/>
    <n v="1"/>
    <x v="1"/>
    <s v="I"/>
    <n v="1"/>
    <n v="1"/>
    <n v="0"/>
    <n v="13"/>
  </r>
  <r>
    <x v="0"/>
    <x v="0"/>
    <s v="WA"/>
    <x v="3"/>
    <n v="2011"/>
    <n v="2011"/>
    <n v="18382230"/>
    <n v="1"/>
    <x v="1"/>
    <s v="I"/>
    <n v="14"/>
    <n v="14"/>
    <n v="0"/>
    <n v="260"/>
  </r>
  <r>
    <x v="0"/>
    <x v="1"/>
    <s v="WA"/>
    <x v="3"/>
    <n v="2011"/>
    <n v="2011"/>
    <n v="15340439"/>
    <n v="5"/>
    <x v="1"/>
    <s v="I"/>
    <n v="153"/>
    <n v="30.6"/>
    <n v="0"/>
    <n v="24"/>
  </r>
  <r>
    <x v="0"/>
    <x v="0"/>
    <s v="WA"/>
    <x v="3"/>
    <n v="2011"/>
    <n v="2011"/>
    <n v="18018570"/>
    <n v="1"/>
    <x v="1"/>
    <s v="I"/>
    <n v="10"/>
    <n v="10"/>
    <n v="0"/>
    <n v="10"/>
  </r>
  <r>
    <x v="0"/>
    <x v="1"/>
    <s v="WA"/>
    <x v="3"/>
    <n v="2011"/>
    <n v="2011"/>
    <n v="500273607"/>
    <n v="3"/>
    <x v="1"/>
    <s v="I"/>
    <n v="77"/>
    <n v="25.666666666666668"/>
    <n v="0"/>
    <n v="22"/>
  </r>
  <r>
    <x v="0"/>
    <x v="1"/>
    <s v="WA"/>
    <x v="3"/>
    <n v="2011"/>
    <n v="2011"/>
    <n v="414720012"/>
    <n v="1"/>
    <x v="1"/>
    <s v="I"/>
    <n v="0"/>
    <n v="0"/>
    <n v="0"/>
    <n v="1"/>
  </r>
  <r>
    <x v="0"/>
    <x v="0"/>
    <s v="WA"/>
    <x v="3"/>
    <n v="2011"/>
    <n v="2011"/>
    <n v="17117141"/>
    <n v="2"/>
    <x v="1"/>
    <s v="I"/>
    <n v="41"/>
    <n v="20.5"/>
    <n v="0"/>
    <n v="409"/>
  </r>
  <r>
    <x v="0"/>
    <x v="0"/>
    <s v="WA"/>
    <x v="3"/>
    <n v="2011"/>
    <n v="2011"/>
    <n v="17016181"/>
    <n v="1"/>
    <x v="1"/>
    <s v="I"/>
    <n v="0"/>
    <n v="0"/>
    <n v="0"/>
    <n v="92"/>
  </r>
  <r>
    <x v="0"/>
    <x v="0"/>
    <s v="WA"/>
    <x v="3"/>
    <n v="2011"/>
    <n v="2011"/>
    <n v="500151127"/>
    <n v="1"/>
    <x v="1"/>
    <s v="I"/>
    <n v="1"/>
    <n v="1"/>
    <n v="0"/>
    <n v="3"/>
  </r>
  <r>
    <x v="0"/>
    <x v="0"/>
    <s v="WA"/>
    <x v="3"/>
    <n v="2011"/>
    <n v="2011"/>
    <n v="13989861"/>
    <n v="1"/>
    <x v="1"/>
    <s v="I"/>
    <n v="22"/>
    <n v="22"/>
    <n v="0"/>
    <n v="22"/>
  </r>
  <r>
    <x v="0"/>
    <x v="0"/>
    <s v="WA"/>
    <x v="3"/>
    <n v="2011"/>
    <n v="2011"/>
    <n v="16775237"/>
    <n v="1"/>
    <x v="1"/>
    <s v="I"/>
    <n v="21"/>
    <n v="21"/>
    <n v="0"/>
    <n v="20"/>
  </r>
  <r>
    <x v="0"/>
    <x v="1"/>
    <s v="WA"/>
    <x v="3"/>
    <n v="2011"/>
    <n v="2011"/>
    <n v="500236666"/>
    <n v="1"/>
    <x v="1"/>
    <s v="I"/>
    <n v="1"/>
    <n v="1"/>
    <n v="0"/>
    <n v="5"/>
  </r>
  <r>
    <x v="1"/>
    <x v="0"/>
    <s v="WA"/>
    <x v="3"/>
    <n v="2011"/>
    <n v="2011"/>
    <n v="500269672"/>
    <n v="1"/>
    <x v="1"/>
    <s v="I"/>
    <n v="34"/>
    <n v="34"/>
    <n v="0"/>
    <n v="137"/>
  </r>
  <r>
    <x v="0"/>
    <x v="0"/>
    <s v="WA"/>
    <x v="3"/>
    <n v="2011"/>
    <n v="2011"/>
    <n v="15222634"/>
    <n v="2"/>
    <x v="1"/>
    <s v="I"/>
    <n v="60"/>
    <n v="30"/>
    <n v="0"/>
    <n v="220"/>
  </r>
  <r>
    <x v="0"/>
    <x v="1"/>
    <s v="WA"/>
    <x v="3"/>
    <n v="2011"/>
    <n v="2011"/>
    <n v="500254620"/>
    <n v="2"/>
    <x v="1"/>
    <s v="I"/>
    <n v="43"/>
    <n v="21.5"/>
    <n v="0"/>
    <n v="12"/>
  </r>
  <r>
    <x v="0"/>
    <x v="1"/>
    <s v="WA"/>
    <x v="3"/>
    <n v="2011"/>
    <n v="2011"/>
    <n v="500118021"/>
    <n v="2"/>
    <x v="1"/>
    <s v="I"/>
    <n v="63"/>
    <n v="31.5"/>
    <n v="0"/>
    <n v="17"/>
  </r>
  <r>
    <x v="0"/>
    <x v="0"/>
    <s v="WA"/>
    <x v="3"/>
    <n v="2011"/>
    <n v="2011"/>
    <n v="500118736"/>
    <n v="1"/>
    <x v="1"/>
    <s v="I"/>
    <n v="32"/>
    <n v="32"/>
    <n v="0"/>
    <n v="4"/>
  </r>
  <r>
    <x v="0"/>
    <x v="0"/>
    <s v="WA"/>
    <x v="3"/>
    <n v="2011"/>
    <n v="2011"/>
    <n v="15696831"/>
    <n v="2"/>
    <x v="1"/>
    <s v="I"/>
    <n v="48"/>
    <n v="24"/>
    <n v="0"/>
    <n v="480"/>
  </r>
  <r>
    <x v="0"/>
    <x v="1"/>
    <s v="WA"/>
    <x v="3"/>
    <n v="2011"/>
    <n v="2011"/>
    <n v="500212748"/>
    <n v="2"/>
    <x v="1"/>
    <s v="I"/>
    <n v="41"/>
    <n v="20.5"/>
    <n v="0"/>
    <n v="4"/>
  </r>
  <r>
    <x v="0"/>
    <x v="0"/>
    <s v="WA"/>
    <x v="3"/>
    <n v="2011"/>
    <n v="2011"/>
    <n v="500218921"/>
    <n v="1"/>
    <x v="1"/>
    <s v="I"/>
    <n v="27"/>
    <n v="27"/>
    <n v="0"/>
    <n v="310"/>
  </r>
  <r>
    <x v="0"/>
    <x v="0"/>
    <s v="WA"/>
    <x v="3"/>
    <n v="2011"/>
    <n v="2011"/>
    <n v="15627092"/>
    <n v="1"/>
    <x v="1"/>
    <s v="I"/>
    <n v="2"/>
    <n v="2"/>
    <n v="0"/>
    <n v="10"/>
  </r>
  <r>
    <x v="0"/>
    <x v="0"/>
    <s v="WA"/>
    <x v="3"/>
    <n v="2011"/>
    <n v="2011"/>
    <n v="500195883"/>
    <n v="3"/>
    <x v="1"/>
    <s v="I"/>
    <n v="93"/>
    <n v="31"/>
    <n v="0"/>
    <n v="118"/>
  </r>
  <r>
    <x v="0"/>
    <x v="0"/>
    <s v="WA"/>
    <x v="3"/>
    <n v="2011"/>
    <n v="2011"/>
    <n v="500028277"/>
    <n v="1"/>
    <x v="1"/>
    <s v="I"/>
    <n v="20"/>
    <n v="20"/>
    <n v="0"/>
    <n v="115"/>
  </r>
  <r>
    <x v="0"/>
    <x v="0"/>
    <s v="WA"/>
    <x v="3"/>
    <n v="2011"/>
    <n v="2011"/>
    <n v="500048520"/>
    <n v="1"/>
    <x v="1"/>
    <s v="I"/>
    <n v="0"/>
    <n v="0"/>
    <n v="0"/>
    <n v="10"/>
  </r>
  <r>
    <x v="0"/>
    <x v="0"/>
    <s v="WA"/>
    <x v="3"/>
    <n v="2011"/>
    <n v="2011"/>
    <n v="16222567"/>
    <n v="1"/>
    <x v="1"/>
    <s v="I"/>
    <n v="15"/>
    <n v="15"/>
    <n v="0"/>
    <n v="150"/>
  </r>
  <r>
    <x v="0"/>
    <x v="1"/>
    <s v="WA"/>
    <x v="3"/>
    <n v="2011"/>
    <n v="2011"/>
    <n v="500053758"/>
    <n v="2"/>
    <x v="1"/>
    <s v="I"/>
    <n v="60"/>
    <n v="30"/>
    <n v="0"/>
    <n v="14"/>
  </r>
  <r>
    <x v="0"/>
    <x v="0"/>
    <s v="WA"/>
    <x v="3"/>
    <n v="2011"/>
    <n v="2011"/>
    <n v="15553095"/>
    <n v="1"/>
    <x v="1"/>
    <s v="I"/>
    <n v="0"/>
    <n v="0"/>
    <n v="0"/>
    <n v="204"/>
  </r>
  <r>
    <x v="0"/>
    <x v="0"/>
    <s v="WA"/>
    <x v="3"/>
    <n v="2011"/>
    <n v="2011"/>
    <n v="14150941"/>
    <n v="1"/>
    <x v="1"/>
    <s v="I"/>
    <n v="0"/>
    <n v="0"/>
    <n v="0"/>
    <n v="390"/>
  </r>
  <r>
    <x v="0"/>
    <x v="1"/>
    <s v="WA"/>
    <x v="3"/>
    <n v="2011"/>
    <n v="2011"/>
    <n v="500205927"/>
    <n v="2"/>
    <x v="1"/>
    <s v="I"/>
    <n v="49"/>
    <n v="24.5"/>
    <n v="0"/>
    <n v="15"/>
  </r>
  <r>
    <x v="0"/>
    <x v="0"/>
    <s v="WA"/>
    <x v="3"/>
    <n v="2011"/>
    <n v="2011"/>
    <n v="19718531"/>
    <n v="1"/>
    <x v="1"/>
    <s v="I"/>
    <n v="0"/>
    <n v="0"/>
    <n v="0"/>
    <n v="33"/>
  </r>
  <r>
    <x v="0"/>
    <x v="0"/>
    <s v="WA"/>
    <x v="3"/>
    <n v="2011"/>
    <n v="2011"/>
    <n v="17352909"/>
    <n v="1"/>
    <x v="1"/>
    <s v="I"/>
    <n v="0"/>
    <n v="0"/>
    <n v="0"/>
    <n v="130"/>
  </r>
  <r>
    <x v="0"/>
    <x v="0"/>
    <s v="WA"/>
    <x v="3"/>
    <n v="2011"/>
    <n v="2011"/>
    <n v="19037260"/>
    <n v="4"/>
    <x v="1"/>
    <s v="I"/>
    <n v="115"/>
    <n v="28.75"/>
    <n v="0"/>
    <n v="210"/>
  </r>
  <r>
    <x v="0"/>
    <x v="0"/>
    <s v="WA"/>
    <x v="3"/>
    <n v="2011"/>
    <n v="2011"/>
    <n v="19238091"/>
    <n v="4"/>
    <x v="1"/>
    <s v="I"/>
    <n v="103"/>
    <n v="25.75"/>
    <n v="0"/>
    <n v="232"/>
  </r>
  <r>
    <x v="0"/>
    <x v="1"/>
    <s v="WA"/>
    <x v="3"/>
    <n v="2011"/>
    <n v="2011"/>
    <n v="438998554"/>
    <n v="1"/>
    <x v="1"/>
    <s v="I"/>
    <n v="15"/>
    <n v="15"/>
    <n v="0"/>
    <n v="6"/>
  </r>
  <r>
    <x v="0"/>
    <x v="1"/>
    <s v="WA"/>
    <x v="3"/>
    <n v="2011"/>
    <n v="2011"/>
    <n v="500003370"/>
    <n v="1"/>
    <x v="1"/>
    <s v="I"/>
    <n v="32"/>
    <n v="32"/>
    <n v="0"/>
    <n v="1"/>
  </r>
  <r>
    <x v="0"/>
    <x v="1"/>
    <s v="WA"/>
    <x v="3"/>
    <n v="2011"/>
    <n v="2011"/>
    <n v="17112426"/>
    <n v="1"/>
    <x v="1"/>
    <s v="I"/>
    <n v="31"/>
    <n v="31"/>
    <n v="0"/>
    <n v="1"/>
  </r>
  <r>
    <x v="0"/>
    <x v="0"/>
    <s v="WA"/>
    <x v="3"/>
    <n v="2011"/>
    <n v="2011"/>
    <n v="17917063"/>
    <n v="1"/>
    <x v="1"/>
    <s v="I"/>
    <n v="1"/>
    <n v="1"/>
    <n v="0"/>
    <n v="16"/>
  </r>
  <r>
    <x v="0"/>
    <x v="0"/>
    <s v="WA"/>
    <x v="3"/>
    <n v="2011"/>
    <n v="2011"/>
    <n v="17751795"/>
    <n v="1"/>
    <x v="1"/>
    <s v="I"/>
    <n v="16"/>
    <n v="16"/>
    <n v="0"/>
    <n v="80"/>
  </r>
  <r>
    <x v="0"/>
    <x v="1"/>
    <s v="WA"/>
    <x v="3"/>
    <n v="2011"/>
    <n v="2011"/>
    <n v="17813761"/>
    <n v="6"/>
    <x v="1"/>
    <s v="I"/>
    <n v="166"/>
    <n v="27.666666666666668"/>
    <n v="0"/>
    <n v="29"/>
  </r>
  <r>
    <x v="0"/>
    <x v="0"/>
    <s v="WA"/>
    <x v="3"/>
    <n v="2011"/>
    <n v="2011"/>
    <n v="17200060"/>
    <n v="1"/>
    <x v="1"/>
    <s v="I"/>
    <n v="0"/>
    <n v="0"/>
    <n v="0"/>
    <n v="200"/>
  </r>
  <r>
    <x v="0"/>
    <x v="0"/>
    <s v="WA"/>
    <x v="3"/>
    <n v="2011"/>
    <n v="2011"/>
    <n v="16611125"/>
    <n v="1"/>
    <x v="1"/>
    <s v="I"/>
    <n v="0"/>
    <n v="0"/>
    <n v="0"/>
    <n v="230"/>
  </r>
  <r>
    <x v="0"/>
    <x v="0"/>
    <s v="WA"/>
    <x v="3"/>
    <n v="2011"/>
    <n v="2011"/>
    <n v="15864671"/>
    <n v="1"/>
    <x v="1"/>
    <s v="I"/>
    <n v="29"/>
    <n v="29"/>
    <n v="0"/>
    <n v="10"/>
  </r>
  <r>
    <x v="0"/>
    <x v="1"/>
    <s v="WA"/>
    <x v="3"/>
    <n v="2011"/>
    <n v="2011"/>
    <n v="500262312"/>
    <n v="1"/>
    <x v="1"/>
    <s v="I"/>
    <n v="4"/>
    <n v="4"/>
    <n v="0"/>
    <n v="2"/>
  </r>
  <r>
    <x v="0"/>
    <x v="1"/>
    <s v="WA"/>
    <x v="3"/>
    <n v="2011"/>
    <n v="2011"/>
    <n v="16896217"/>
    <n v="1"/>
    <x v="1"/>
    <s v="I"/>
    <n v="31"/>
    <n v="31"/>
    <n v="0"/>
    <n v="12"/>
  </r>
  <r>
    <x v="0"/>
    <x v="0"/>
    <s v="WA"/>
    <x v="3"/>
    <n v="2011"/>
    <n v="2011"/>
    <n v="500017586"/>
    <n v="1"/>
    <x v="1"/>
    <s v="I"/>
    <n v="14"/>
    <n v="14"/>
    <n v="0"/>
    <n v="170"/>
  </r>
  <r>
    <x v="0"/>
    <x v="1"/>
    <s v="WA"/>
    <x v="3"/>
    <n v="2011"/>
    <n v="2011"/>
    <n v="446345431"/>
    <n v="1"/>
    <x v="1"/>
    <s v="I"/>
    <n v="0"/>
    <n v="0"/>
    <n v="0"/>
    <n v="1"/>
  </r>
  <r>
    <x v="0"/>
    <x v="1"/>
    <s v="WA"/>
    <x v="3"/>
    <n v="2011"/>
    <n v="2011"/>
    <n v="500169791"/>
    <n v="4"/>
    <x v="1"/>
    <s v="I"/>
    <n v="110"/>
    <n v="27.5"/>
    <n v="0"/>
    <n v="15"/>
  </r>
  <r>
    <x v="0"/>
    <x v="1"/>
    <s v="WA"/>
    <x v="3"/>
    <n v="2011"/>
    <n v="2011"/>
    <n v="500201999"/>
    <n v="1"/>
    <x v="1"/>
    <s v="I"/>
    <n v="30"/>
    <n v="30"/>
    <n v="0"/>
    <n v="5"/>
  </r>
  <r>
    <x v="0"/>
    <x v="0"/>
    <s v="WA"/>
    <x v="3"/>
    <n v="2011"/>
    <n v="2011"/>
    <n v="14939998"/>
    <n v="4"/>
    <x v="1"/>
    <s v="I"/>
    <n v="102"/>
    <n v="25.5"/>
    <n v="0"/>
    <n v="387"/>
  </r>
  <r>
    <x v="0"/>
    <x v="0"/>
    <s v="WA"/>
    <x v="3"/>
    <n v="2011"/>
    <n v="2011"/>
    <n v="15213629"/>
    <n v="1"/>
    <x v="1"/>
    <s v="I"/>
    <n v="7"/>
    <n v="7"/>
    <n v="0"/>
    <n v="205"/>
  </r>
  <r>
    <x v="0"/>
    <x v="0"/>
    <s v="WA"/>
    <x v="3"/>
    <n v="2011"/>
    <n v="2011"/>
    <n v="500063647"/>
    <n v="1"/>
    <x v="1"/>
    <s v="I"/>
    <n v="0"/>
    <n v="0"/>
    <n v="0"/>
    <n v="7"/>
  </r>
  <r>
    <x v="0"/>
    <x v="1"/>
    <s v="WA"/>
    <x v="3"/>
    <n v="2011"/>
    <n v="2011"/>
    <n v="500267096"/>
    <n v="1"/>
    <x v="1"/>
    <s v="I"/>
    <n v="4"/>
    <n v="4"/>
    <n v="0"/>
    <n v="1"/>
  </r>
  <r>
    <x v="0"/>
    <x v="0"/>
    <s v="WA"/>
    <x v="3"/>
    <n v="2011"/>
    <n v="2011"/>
    <n v="14423886"/>
    <n v="1"/>
    <x v="1"/>
    <s v="I"/>
    <n v="0"/>
    <n v="0"/>
    <n v="0"/>
    <n v="52"/>
  </r>
  <r>
    <x v="0"/>
    <x v="0"/>
    <s v="WA"/>
    <x v="3"/>
    <n v="2011"/>
    <n v="2011"/>
    <n v="423878419"/>
    <n v="1"/>
    <x v="1"/>
    <s v="I"/>
    <n v="0"/>
    <n v="0"/>
    <n v="0"/>
    <n v="120"/>
  </r>
  <r>
    <x v="0"/>
    <x v="0"/>
    <s v="WA"/>
    <x v="3"/>
    <n v="2011"/>
    <n v="2011"/>
    <n v="19582797"/>
    <n v="1"/>
    <x v="1"/>
    <s v="I"/>
    <n v="14"/>
    <n v="14"/>
    <n v="0"/>
    <n v="24"/>
  </r>
  <r>
    <x v="0"/>
    <x v="0"/>
    <s v="WA"/>
    <x v="3"/>
    <n v="2011"/>
    <n v="2011"/>
    <n v="14030673"/>
    <n v="2"/>
    <x v="1"/>
    <s v="I"/>
    <n v="56"/>
    <n v="28"/>
    <n v="0"/>
    <n v="223"/>
  </r>
  <r>
    <x v="0"/>
    <x v="0"/>
    <s v="WA"/>
    <x v="3"/>
    <n v="2011"/>
    <n v="2011"/>
    <n v="19979188"/>
    <n v="3"/>
    <x v="1"/>
    <s v="I"/>
    <n v="70"/>
    <n v="23.333333333333332"/>
    <n v="0"/>
    <n v="300"/>
  </r>
  <r>
    <x v="0"/>
    <x v="0"/>
    <s v="WA"/>
    <x v="3"/>
    <n v="2011"/>
    <n v="2011"/>
    <n v="500064661"/>
    <n v="1"/>
    <x v="1"/>
    <s v="I"/>
    <n v="0"/>
    <n v="0"/>
    <n v="0"/>
    <n v="18"/>
  </r>
  <r>
    <x v="0"/>
    <x v="1"/>
    <s v="WA"/>
    <x v="3"/>
    <n v="2011"/>
    <n v="2011"/>
    <n v="500081003"/>
    <n v="1"/>
    <x v="1"/>
    <s v="I"/>
    <n v="2"/>
    <n v="2"/>
    <n v="0"/>
    <n v="1"/>
  </r>
  <r>
    <x v="0"/>
    <x v="0"/>
    <s v="WA"/>
    <x v="3"/>
    <n v="2011"/>
    <n v="2011"/>
    <n v="19135694"/>
    <n v="1"/>
    <x v="1"/>
    <s v="I"/>
    <n v="1"/>
    <n v="1"/>
    <n v="0"/>
    <n v="14"/>
  </r>
  <r>
    <x v="0"/>
    <x v="1"/>
    <s v="WA"/>
    <x v="3"/>
    <n v="2011"/>
    <n v="2011"/>
    <n v="500131328"/>
    <n v="1"/>
    <x v="1"/>
    <s v="I"/>
    <n v="32"/>
    <n v="32"/>
    <n v="0"/>
    <n v="8"/>
  </r>
  <r>
    <x v="0"/>
    <x v="0"/>
    <s v="WA"/>
    <x v="3"/>
    <n v="2011"/>
    <n v="2011"/>
    <n v="367545606"/>
    <n v="1"/>
    <x v="1"/>
    <s v="I"/>
    <n v="0"/>
    <n v="0"/>
    <n v="0"/>
    <n v="20"/>
  </r>
  <r>
    <x v="0"/>
    <x v="1"/>
    <s v="WA"/>
    <x v="3"/>
    <n v="2011"/>
    <n v="2011"/>
    <n v="500202683"/>
    <n v="1"/>
    <x v="1"/>
    <s v="I"/>
    <n v="6"/>
    <n v="6"/>
    <n v="0"/>
    <n v="1"/>
  </r>
  <r>
    <x v="0"/>
    <x v="0"/>
    <s v="WA"/>
    <x v="3"/>
    <n v="2011"/>
    <n v="2011"/>
    <n v="18139075"/>
    <n v="1"/>
    <x v="1"/>
    <s v="I"/>
    <n v="3"/>
    <n v="3"/>
    <n v="0"/>
    <n v="190"/>
  </r>
  <r>
    <x v="0"/>
    <x v="0"/>
    <s v="WA"/>
    <x v="3"/>
    <n v="2011"/>
    <n v="2011"/>
    <n v="18519475"/>
    <n v="1"/>
    <x v="1"/>
    <s v="I"/>
    <n v="0"/>
    <n v="0"/>
    <n v="0"/>
    <n v="8"/>
  </r>
  <r>
    <x v="0"/>
    <x v="0"/>
    <s v="WA"/>
    <x v="3"/>
    <n v="2011"/>
    <n v="2011"/>
    <n v="17922259"/>
    <n v="1"/>
    <x v="1"/>
    <s v="I"/>
    <n v="0"/>
    <n v="0"/>
    <n v="0"/>
    <n v="17"/>
  </r>
  <r>
    <x v="0"/>
    <x v="0"/>
    <s v="WA"/>
    <x v="3"/>
    <n v="2011"/>
    <n v="2011"/>
    <n v="18603450"/>
    <n v="3"/>
    <x v="1"/>
    <s v="I"/>
    <n v="74"/>
    <n v="24.666666666666664"/>
    <n v="0"/>
    <n v="220"/>
  </r>
  <r>
    <x v="0"/>
    <x v="0"/>
    <s v="WA"/>
    <x v="3"/>
    <n v="2011"/>
    <n v="2011"/>
    <n v="17918905"/>
    <n v="1"/>
    <x v="1"/>
    <s v="I"/>
    <n v="14"/>
    <n v="14"/>
    <n v="0"/>
    <n v="132"/>
  </r>
  <r>
    <x v="0"/>
    <x v="0"/>
    <s v="WA"/>
    <x v="3"/>
    <n v="2011"/>
    <n v="2011"/>
    <n v="18199681"/>
    <n v="5"/>
    <x v="1"/>
    <s v="I"/>
    <n v="153"/>
    <n v="30.6"/>
    <n v="0"/>
    <n v="370"/>
  </r>
  <r>
    <x v="0"/>
    <x v="1"/>
    <s v="WA"/>
    <x v="3"/>
    <n v="2011"/>
    <n v="2011"/>
    <n v="500170699"/>
    <n v="2"/>
    <x v="1"/>
    <s v="I"/>
    <n v="33"/>
    <n v="16.5"/>
    <n v="0"/>
    <n v="3"/>
  </r>
  <r>
    <x v="0"/>
    <x v="1"/>
    <s v="WA"/>
    <x v="3"/>
    <n v="2011"/>
    <n v="2011"/>
    <n v="500258569"/>
    <n v="3"/>
    <x v="1"/>
    <s v="I"/>
    <n v="65"/>
    <n v="21.666666666666664"/>
    <n v="0"/>
    <n v="17"/>
  </r>
  <r>
    <x v="0"/>
    <x v="0"/>
    <s v="WA"/>
    <x v="3"/>
    <n v="2011"/>
    <n v="2011"/>
    <n v="17912807"/>
    <n v="1"/>
    <x v="1"/>
    <s v="I"/>
    <n v="4"/>
    <n v="4"/>
    <n v="0"/>
    <n v="8"/>
  </r>
  <r>
    <x v="0"/>
    <x v="1"/>
    <s v="WA"/>
    <x v="3"/>
    <n v="2011"/>
    <n v="2011"/>
    <n v="17437299"/>
    <n v="1"/>
    <x v="1"/>
    <s v="I"/>
    <n v="14"/>
    <n v="14"/>
    <n v="0"/>
    <n v="18"/>
  </r>
  <r>
    <x v="0"/>
    <x v="0"/>
    <s v="WA"/>
    <x v="3"/>
    <n v="2011"/>
    <n v="2011"/>
    <n v="16788875"/>
    <n v="1"/>
    <x v="1"/>
    <s v="I"/>
    <n v="24"/>
    <n v="24"/>
    <n v="0"/>
    <n v="239"/>
  </r>
  <r>
    <x v="0"/>
    <x v="1"/>
    <s v="WA"/>
    <x v="3"/>
    <n v="2011"/>
    <n v="2011"/>
    <n v="17839961"/>
    <n v="1"/>
    <x v="1"/>
    <s v="I"/>
    <n v="0"/>
    <n v="0"/>
    <n v="0"/>
    <n v="8"/>
  </r>
  <r>
    <x v="0"/>
    <x v="0"/>
    <s v="WA"/>
    <x v="3"/>
    <n v="2011"/>
    <n v="2011"/>
    <n v="17385114"/>
    <n v="1"/>
    <x v="1"/>
    <s v="I"/>
    <n v="8"/>
    <n v="8"/>
    <n v="0"/>
    <n v="30"/>
  </r>
  <r>
    <x v="0"/>
    <x v="0"/>
    <s v="WA"/>
    <x v="3"/>
    <n v="2011"/>
    <n v="2011"/>
    <n v="16566678"/>
    <n v="1"/>
    <x v="1"/>
    <s v="I"/>
    <n v="29"/>
    <n v="29"/>
    <n v="0"/>
    <n v="1"/>
  </r>
  <r>
    <x v="0"/>
    <x v="0"/>
    <s v="WA"/>
    <x v="3"/>
    <n v="2011"/>
    <n v="2011"/>
    <n v="500068493"/>
    <n v="1"/>
    <x v="1"/>
    <s v="I"/>
    <n v="7"/>
    <n v="7"/>
    <n v="0"/>
    <n v="9"/>
  </r>
  <r>
    <x v="0"/>
    <x v="1"/>
    <s v="WA"/>
    <x v="3"/>
    <n v="2011"/>
    <n v="2011"/>
    <n v="17115780"/>
    <n v="2"/>
    <x v="1"/>
    <s v="I"/>
    <n v="38"/>
    <n v="19"/>
    <n v="0"/>
    <n v="10"/>
  </r>
  <r>
    <x v="0"/>
    <x v="0"/>
    <s v="WA"/>
    <x v="3"/>
    <n v="2011"/>
    <n v="2011"/>
    <n v="16587986"/>
    <n v="1"/>
    <x v="1"/>
    <s v="I"/>
    <n v="27"/>
    <n v="27"/>
    <n v="0"/>
    <n v="20"/>
  </r>
  <r>
    <x v="0"/>
    <x v="0"/>
    <s v="WA"/>
    <x v="3"/>
    <n v="2011"/>
    <n v="2011"/>
    <n v="500158187"/>
    <n v="2"/>
    <x v="1"/>
    <s v="I"/>
    <n v="60"/>
    <n v="30"/>
    <n v="0"/>
    <n v="183"/>
  </r>
  <r>
    <x v="0"/>
    <x v="0"/>
    <s v="WA"/>
    <x v="3"/>
    <n v="2011"/>
    <n v="2011"/>
    <n v="17201095"/>
    <n v="2"/>
    <x v="1"/>
    <s v="I"/>
    <n v="39"/>
    <n v="19.5"/>
    <n v="0"/>
    <n v="18"/>
  </r>
  <r>
    <x v="0"/>
    <x v="0"/>
    <s v="WA"/>
    <x v="3"/>
    <n v="2011"/>
    <n v="2011"/>
    <n v="500193849"/>
    <n v="1"/>
    <x v="1"/>
    <s v="I"/>
    <n v="1"/>
    <n v="1"/>
    <n v="0"/>
    <n v="15"/>
  </r>
  <r>
    <x v="0"/>
    <x v="0"/>
    <s v="WA"/>
    <x v="3"/>
    <n v="2011"/>
    <n v="2011"/>
    <n v="19309677"/>
    <n v="1"/>
    <x v="1"/>
    <s v="I"/>
    <n v="7"/>
    <n v="7"/>
    <n v="0"/>
    <n v="65"/>
  </r>
  <r>
    <x v="0"/>
    <x v="0"/>
    <s v="WA"/>
    <x v="3"/>
    <n v="2011"/>
    <n v="2011"/>
    <n v="16945074"/>
    <n v="1"/>
    <x v="1"/>
    <s v="I"/>
    <n v="17"/>
    <n v="17"/>
    <n v="0"/>
    <n v="632"/>
  </r>
  <r>
    <x v="0"/>
    <x v="0"/>
    <s v="WA"/>
    <x v="3"/>
    <n v="2011"/>
    <n v="2011"/>
    <n v="500072997"/>
    <n v="5"/>
    <x v="1"/>
    <s v="I"/>
    <n v="128"/>
    <n v="25.6"/>
    <n v="0"/>
    <n v="97"/>
  </r>
  <r>
    <x v="0"/>
    <x v="1"/>
    <s v="WA"/>
    <x v="3"/>
    <n v="2011"/>
    <n v="2011"/>
    <n v="17193949"/>
    <n v="1"/>
    <x v="1"/>
    <s v="I"/>
    <n v="4"/>
    <n v="4"/>
    <n v="0"/>
    <n v="1"/>
  </r>
  <r>
    <x v="0"/>
    <x v="0"/>
    <s v="WA"/>
    <x v="3"/>
    <n v="2011"/>
    <n v="2011"/>
    <n v="500210160"/>
    <n v="3"/>
    <x v="1"/>
    <s v="I"/>
    <n v="74"/>
    <n v="24.666666666666664"/>
    <n v="0"/>
    <n v="228"/>
  </r>
  <r>
    <x v="0"/>
    <x v="1"/>
    <s v="WA"/>
    <x v="3"/>
    <n v="2011"/>
    <n v="2011"/>
    <n v="14059813"/>
    <n v="3"/>
    <x v="1"/>
    <s v="I"/>
    <n v="89"/>
    <n v="29.666666666666668"/>
    <n v="0"/>
    <n v="24"/>
  </r>
  <r>
    <x v="0"/>
    <x v="0"/>
    <s v="WA"/>
    <x v="3"/>
    <n v="2011"/>
    <n v="2011"/>
    <n v="17077473"/>
    <n v="1"/>
    <x v="1"/>
    <s v="I"/>
    <n v="6"/>
    <n v="6"/>
    <n v="0"/>
    <n v="22"/>
  </r>
  <r>
    <x v="0"/>
    <x v="0"/>
    <s v="WA"/>
    <x v="3"/>
    <n v="2011"/>
    <n v="2011"/>
    <n v="17461915"/>
    <n v="2"/>
    <x v="1"/>
    <s v="I"/>
    <n v="27"/>
    <n v="13.5"/>
    <n v="0"/>
    <n v="7"/>
  </r>
  <r>
    <x v="0"/>
    <x v="0"/>
    <s v="WA"/>
    <x v="3"/>
    <n v="2011"/>
    <n v="2011"/>
    <n v="15161282"/>
    <n v="1"/>
    <x v="1"/>
    <s v="I"/>
    <n v="30"/>
    <n v="30"/>
    <n v="0"/>
    <n v="100"/>
  </r>
  <r>
    <x v="0"/>
    <x v="0"/>
    <s v="WA"/>
    <x v="3"/>
    <n v="2011"/>
    <n v="2011"/>
    <n v="16865772"/>
    <n v="4"/>
    <x v="1"/>
    <s v="I"/>
    <n v="119"/>
    <n v="29.75"/>
    <n v="0"/>
    <n v="39"/>
  </r>
  <r>
    <x v="0"/>
    <x v="0"/>
    <s v="WA"/>
    <x v="3"/>
    <n v="2011"/>
    <n v="2011"/>
    <n v="14122702"/>
    <n v="1"/>
    <x v="1"/>
    <s v="I"/>
    <n v="0"/>
    <n v="0"/>
    <n v="0"/>
    <n v="10"/>
  </r>
  <r>
    <x v="0"/>
    <x v="0"/>
    <s v="WA"/>
    <x v="3"/>
    <n v="2011"/>
    <n v="2011"/>
    <n v="500227941"/>
    <n v="1"/>
    <x v="1"/>
    <s v="I"/>
    <n v="0"/>
    <n v="0"/>
    <n v="0"/>
    <n v="96"/>
  </r>
  <r>
    <x v="0"/>
    <x v="0"/>
    <s v="WA"/>
    <x v="3"/>
    <n v="2011"/>
    <n v="2011"/>
    <n v="15909120"/>
    <n v="1"/>
    <x v="1"/>
    <s v="I"/>
    <n v="4"/>
    <n v="4"/>
    <n v="0"/>
    <n v="60"/>
  </r>
  <r>
    <x v="0"/>
    <x v="0"/>
    <s v="WA"/>
    <x v="3"/>
    <n v="2011"/>
    <n v="2011"/>
    <n v="14128936"/>
    <n v="1"/>
    <x v="1"/>
    <s v="I"/>
    <n v="3"/>
    <n v="3"/>
    <n v="0"/>
    <n v="110"/>
  </r>
  <r>
    <x v="0"/>
    <x v="0"/>
    <s v="WA"/>
    <x v="3"/>
    <n v="2011"/>
    <n v="2011"/>
    <n v="14360413"/>
    <n v="2"/>
    <x v="1"/>
    <s v="I"/>
    <n v="63"/>
    <n v="31.5"/>
    <n v="0"/>
    <n v="190"/>
  </r>
  <r>
    <x v="0"/>
    <x v="0"/>
    <s v="WA"/>
    <x v="3"/>
    <n v="2011"/>
    <n v="2011"/>
    <n v="14437208"/>
    <n v="1"/>
    <x v="1"/>
    <s v="I"/>
    <n v="8"/>
    <n v="8"/>
    <n v="0"/>
    <n v="117"/>
  </r>
  <r>
    <x v="0"/>
    <x v="0"/>
    <s v="WA"/>
    <x v="3"/>
    <n v="2011"/>
    <n v="2011"/>
    <n v="19214109"/>
    <n v="1"/>
    <x v="1"/>
    <s v="I"/>
    <n v="31"/>
    <n v="31"/>
    <n v="0"/>
    <n v="10"/>
  </r>
  <r>
    <x v="0"/>
    <x v="1"/>
    <s v="WA"/>
    <x v="3"/>
    <n v="2011"/>
    <n v="2011"/>
    <n v="500121340"/>
    <n v="1"/>
    <x v="1"/>
    <s v="I"/>
    <n v="0"/>
    <n v="0"/>
    <n v="0"/>
    <n v="1"/>
  </r>
  <r>
    <x v="0"/>
    <x v="1"/>
    <s v="WA"/>
    <x v="3"/>
    <n v="2011"/>
    <n v="2011"/>
    <n v="19051368"/>
    <n v="3"/>
    <x v="1"/>
    <s v="I"/>
    <n v="91"/>
    <n v="30.333333333333332"/>
    <n v="0"/>
    <n v="19"/>
  </r>
  <r>
    <x v="0"/>
    <x v="0"/>
    <s v="WA"/>
    <x v="3"/>
    <n v="2011"/>
    <n v="2011"/>
    <n v="19204645"/>
    <n v="1"/>
    <x v="1"/>
    <s v="I"/>
    <n v="0"/>
    <n v="0"/>
    <n v="0"/>
    <n v="30"/>
  </r>
  <r>
    <x v="0"/>
    <x v="0"/>
    <s v="WA"/>
    <x v="3"/>
    <n v="2011"/>
    <n v="2011"/>
    <n v="18937025"/>
    <n v="1"/>
    <x v="1"/>
    <s v="I"/>
    <n v="28"/>
    <n v="28"/>
    <n v="0"/>
    <n v="160"/>
  </r>
  <r>
    <x v="0"/>
    <x v="1"/>
    <s v="WA"/>
    <x v="3"/>
    <n v="2011"/>
    <n v="2011"/>
    <n v="17513136"/>
    <n v="1"/>
    <x v="1"/>
    <s v="I"/>
    <n v="30"/>
    <n v="30"/>
    <n v="0"/>
    <n v="2"/>
  </r>
  <r>
    <x v="0"/>
    <x v="0"/>
    <s v="WA"/>
    <x v="3"/>
    <n v="2011"/>
    <n v="2011"/>
    <n v="17675900"/>
    <n v="1"/>
    <x v="1"/>
    <s v="I"/>
    <n v="0"/>
    <n v="0"/>
    <n v="0"/>
    <n v="400"/>
  </r>
  <r>
    <x v="0"/>
    <x v="1"/>
    <s v="WA"/>
    <x v="3"/>
    <n v="2011"/>
    <n v="2011"/>
    <n v="426902447"/>
    <n v="1"/>
    <x v="1"/>
    <s v="I"/>
    <n v="16"/>
    <n v="16"/>
    <n v="0"/>
    <n v="4"/>
  </r>
  <r>
    <x v="0"/>
    <x v="0"/>
    <s v="WA"/>
    <x v="3"/>
    <n v="2011"/>
    <n v="2011"/>
    <n v="500099553"/>
    <n v="1"/>
    <x v="1"/>
    <s v="I"/>
    <n v="0"/>
    <n v="0"/>
    <n v="0"/>
    <n v="450"/>
  </r>
  <r>
    <x v="0"/>
    <x v="0"/>
    <s v="WA"/>
    <x v="3"/>
    <n v="2011"/>
    <n v="2011"/>
    <n v="17805044"/>
    <n v="1"/>
    <x v="1"/>
    <s v="I"/>
    <n v="0"/>
    <n v="0"/>
    <n v="0"/>
    <n v="680"/>
  </r>
  <r>
    <x v="0"/>
    <x v="0"/>
    <s v="WA"/>
    <x v="3"/>
    <n v="2011"/>
    <n v="2011"/>
    <n v="500241388"/>
    <n v="1"/>
    <x v="1"/>
    <s v="I"/>
    <n v="7"/>
    <n v="7"/>
    <n v="0"/>
    <n v="1"/>
  </r>
  <r>
    <x v="0"/>
    <x v="0"/>
    <s v="WA"/>
    <x v="3"/>
    <n v="2011"/>
    <n v="2011"/>
    <n v="14131725"/>
    <n v="1"/>
    <x v="1"/>
    <s v="I"/>
    <n v="19"/>
    <n v="19"/>
    <n v="0"/>
    <n v="1"/>
  </r>
  <r>
    <x v="0"/>
    <x v="0"/>
    <s v="WA"/>
    <x v="3"/>
    <n v="2011"/>
    <n v="2011"/>
    <n v="15104381"/>
    <n v="1"/>
    <x v="1"/>
    <s v="I"/>
    <n v="33"/>
    <n v="33"/>
    <n v="0"/>
    <n v="10"/>
  </r>
  <r>
    <x v="0"/>
    <x v="0"/>
    <s v="WA"/>
    <x v="3"/>
    <n v="2011"/>
    <n v="2011"/>
    <n v="500136094"/>
    <n v="3"/>
    <x v="1"/>
    <s v="I"/>
    <n v="91"/>
    <n v="30.333333333333332"/>
    <n v="0"/>
    <n v="720"/>
  </r>
  <r>
    <x v="0"/>
    <x v="0"/>
    <s v="WA"/>
    <x v="3"/>
    <n v="2011"/>
    <n v="2011"/>
    <n v="17213030"/>
    <n v="1"/>
    <x v="1"/>
    <s v="I"/>
    <n v="24"/>
    <n v="24"/>
    <n v="0"/>
    <n v="40"/>
  </r>
  <r>
    <x v="0"/>
    <x v="0"/>
    <s v="WA"/>
    <x v="3"/>
    <n v="2011"/>
    <n v="2011"/>
    <n v="14739073"/>
    <n v="1"/>
    <x v="1"/>
    <s v="I"/>
    <n v="33"/>
    <n v="33"/>
    <n v="0"/>
    <n v="21"/>
  </r>
  <r>
    <x v="0"/>
    <x v="0"/>
    <s v="WA"/>
    <x v="3"/>
    <n v="2011"/>
    <n v="2011"/>
    <n v="16014630"/>
    <n v="1"/>
    <x v="1"/>
    <s v="I"/>
    <n v="0"/>
    <n v="0"/>
    <n v="0"/>
    <n v="440"/>
  </r>
  <r>
    <x v="0"/>
    <x v="1"/>
    <s v="WA"/>
    <x v="3"/>
    <n v="2011"/>
    <n v="2011"/>
    <n v="500027504"/>
    <n v="3"/>
    <x v="1"/>
    <s v="I"/>
    <n v="76"/>
    <n v="25.333333333333336"/>
    <n v="0"/>
    <n v="77"/>
  </r>
  <r>
    <x v="0"/>
    <x v="0"/>
    <s v="WA"/>
    <x v="3"/>
    <n v="2011"/>
    <n v="2011"/>
    <n v="15221108"/>
    <n v="1"/>
    <x v="1"/>
    <s v="I"/>
    <n v="5"/>
    <n v="5"/>
    <n v="0"/>
    <n v="60"/>
  </r>
  <r>
    <x v="0"/>
    <x v="1"/>
    <s v="WA"/>
    <x v="3"/>
    <n v="2011"/>
    <n v="2011"/>
    <n v="14926198"/>
    <n v="3"/>
    <x v="1"/>
    <s v="I"/>
    <n v="93"/>
    <n v="31"/>
    <n v="0"/>
    <n v="10"/>
  </r>
  <r>
    <x v="0"/>
    <x v="0"/>
    <s v="WA"/>
    <x v="3"/>
    <n v="2011"/>
    <n v="2011"/>
    <n v="14238709"/>
    <n v="2"/>
    <x v="1"/>
    <s v="I"/>
    <n v="61"/>
    <n v="30.5"/>
    <n v="0"/>
    <n v="30"/>
  </r>
  <r>
    <x v="0"/>
    <x v="1"/>
    <s v="WA"/>
    <x v="3"/>
    <n v="2011"/>
    <n v="2011"/>
    <n v="19899419"/>
    <n v="1"/>
    <x v="1"/>
    <s v="I"/>
    <n v="34"/>
    <n v="34"/>
    <n v="0"/>
    <n v="4"/>
  </r>
  <r>
    <x v="0"/>
    <x v="0"/>
    <s v="WA"/>
    <x v="3"/>
    <n v="2011"/>
    <n v="2011"/>
    <n v="500053001"/>
    <n v="1"/>
    <x v="1"/>
    <s v="I"/>
    <n v="7"/>
    <n v="7"/>
    <n v="0"/>
    <n v="11"/>
  </r>
  <r>
    <x v="0"/>
    <x v="0"/>
    <s v="WA"/>
    <x v="3"/>
    <n v="2011"/>
    <n v="2011"/>
    <n v="500165533"/>
    <n v="1"/>
    <x v="1"/>
    <s v="I"/>
    <n v="0"/>
    <n v="0"/>
    <n v="0"/>
    <n v="13"/>
  </r>
  <r>
    <x v="0"/>
    <x v="0"/>
    <s v="WA"/>
    <x v="3"/>
    <n v="2011"/>
    <n v="2011"/>
    <n v="16896396"/>
    <n v="1"/>
    <x v="1"/>
    <s v="I"/>
    <n v="21"/>
    <n v="21"/>
    <n v="0"/>
    <n v="573"/>
  </r>
  <r>
    <x v="0"/>
    <x v="0"/>
    <s v="WA"/>
    <x v="3"/>
    <n v="2011"/>
    <n v="2011"/>
    <n v="500268744"/>
    <n v="1"/>
    <x v="1"/>
    <s v="I"/>
    <n v="18"/>
    <n v="18"/>
    <n v="0"/>
    <n v="120"/>
  </r>
  <r>
    <x v="0"/>
    <x v="0"/>
    <s v="WA"/>
    <x v="3"/>
    <n v="2011"/>
    <n v="2011"/>
    <n v="19546192"/>
    <n v="1"/>
    <x v="1"/>
    <s v="I"/>
    <n v="16"/>
    <n v="16"/>
    <n v="0"/>
    <n v="70"/>
  </r>
  <r>
    <x v="0"/>
    <x v="0"/>
    <s v="WA"/>
    <x v="3"/>
    <n v="2011"/>
    <n v="2011"/>
    <n v="19953243"/>
    <n v="4"/>
    <x v="1"/>
    <s v="I"/>
    <n v="107"/>
    <n v="26.75"/>
    <n v="0"/>
    <n v="160"/>
  </r>
  <r>
    <x v="0"/>
    <x v="1"/>
    <s v="WA"/>
    <x v="3"/>
    <n v="2011"/>
    <n v="2011"/>
    <n v="500090128"/>
    <n v="1"/>
    <x v="1"/>
    <s v="I"/>
    <n v="34"/>
    <n v="34"/>
    <n v="0"/>
    <n v="1"/>
  </r>
  <r>
    <x v="0"/>
    <x v="0"/>
    <s v="WA"/>
    <x v="3"/>
    <n v="2011"/>
    <n v="2011"/>
    <n v="16310777"/>
    <n v="3"/>
    <x v="1"/>
    <s v="I"/>
    <n v="75"/>
    <n v="25"/>
    <n v="0"/>
    <n v="849"/>
  </r>
  <r>
    <x v="0"/>
    <x v="0"/>
    <s v="WA"/>
    <x v="3"/>
    <n v="2011"/>
    <n v="2011"/>
    <n v="19025081"/>
    <n v="3"/>
    <x v="1"/>
    <s v="I"/>
    <n v="67"/>
    <n v="22.333333333333332"/>
    <n v="0"/>
    <n v="164"/>
  </r>
  <r>
    <x v="0"/>
    <x v="1"/>
    <s v="WA"/>
    <x v="3"/>
    <n v="2011"/>
    <n v="2011"/>
    <n v="19395625"/>
    <n v="1"/>
    <x v="1"/>
    <s v="I"/>
    <n v="32"/>
    <n v="32"/>
    <n v="0"/>
    <n v="3"/>
  </r>
  <r>
    <x v="0"/>
    <x v="0"/>
    <s v="WA"/>
    <x v="3"/>
    <n v="2011"/>
    <n v="2011"/>
    <n v="18265551"/>
    <n v="3"/>
    <x v="1"/>
    <s v="I"/>
    <n v="92"/>
    <n v="30.666666666666668"/>
    <n v="0"/>
    <n v="150"/>
  </r>
  <r>
    <x v="0"/>
    <x v="1"/>
    <s v="WA"/>
    <x v="3"/>
    <n v="2011"/>
    <n v="2011"/>
    <n v="500167839"/>
    <n v="3"/>
    <x v="1"/>
    <s v="I"/>
    <n v="96"/>
    <n v="32"/>
    <n v="0"/>
    <n v="18"/>
  </r>
  <r>
    <x v="0"/>
    <x v="0"/>
    <s v="WA"/>
    <x v="3"/>
    <n v="2011"/>
    <n v="2011"/>
    <n v="18596715"/>
    <n v="1"/>
    <x v="1"/>
    <s v="I"/>
    <n v="0"/>
    <n v="0"/>
    <n v="0"/>
    <n v="10"/>
  </r>
  <r>
    <x v="0"/>
    <x v="0"/>
    <s v="WA"/>
    <x v="3"/>
    <n v="2011"/>
    <n v="2011"/>
    <n v="14900807"/>
    <n v="1"/>
    <x v="1"/>
    <s v="I"/>
    <n v="3"/>
    <n v="3"/>
    <n v="0"/>
    <n v="109"/>
  </r>
  <r>
    <x v="0"/>
    <x v="0"/>
    <s v="WA"/>
    <x v="3"/>
    <n v="2011"/>
    <n v="2011"/>
    <n v="17094246"/>
    <n v="1"/>
    <x v="1"/>
    <s v="I"/>
    <n v="0"/>
    <n v="0"/>
    <n v="0"/>
    <n v="138"/>
  </r>
  <r>
    <x v="0"/>
    <x v="0"/>
    <s v="WA"/>
    <x v="3"/>
    <n v="2011"/>
    <n v="2011"/>
    <n v="15156170"/>
    <n v="1"/>
    <x v="1"/>
    <s v="I"/>
    <n v="1"/>
    <n v="1"/>
    <n v="0"/>
    <n v="160"/>
  </r>
  <r>
    <x v="0"/>
    <x v="1"/>
    <s v="WA"/>
    <x v="3"/>
    <n v="2011"/>
    <n v="2011"/>
    <n v="17464037"/>
    <n v="2"/>
    <x v="1"/>
    <s v="I"/>
    <n v="39"/>
    <n v="19.5"/>
    <n v="0"/>
    <n v="49"/>
  </r>
  <r>
    <x v="0"/>
    <x v="1"/>
    <s v="WA"/>
    <x v="3"/>
    <n v="2011"/>
    <n v="2011"/>
    <n v="16902888"/>
    <n v="3"/>
    <x v="1"/>
    <s v="I"/>
    <n v="94"/>
    <n v="31.333333333333332"/>
    <n v="0"/>
    <n v="20"/>
  </r>
  <r>
    <x v="0"/>
    <x v="0"/>
    <s v="WA"/>
    <x v="3"/>
    <n v="2011"/>
    <n v="2011"/>
    <n v="500099667"/>
    <n v="1"/>
    <x v="1"/>
    <s v="I"/>
    <n v="33"/>
    <n v="33"/>
    <n v="0"/>
    <n v="30"/>
  </r>
  <r>
    <x v="0"/>
    <x v="1"/>
    <s v="WA"/>
    <x v="3"/>
    <n v="2011"/>
    <n v="2011"/>
    <n v="16887783"/>
    <n v="1"/>
    <x v="1"/>
    <s v="I"/>
    <n v="0"/>
    <n v="0"/>
    <n v="0"/>
    <n v="3"/>
  </r>
  <r>
    <x v="0"/>
    <x v="0"/>
    <s v="WA"/>
    <x v="3"/>
    <n v="2011"/>
    <n v="2011"/>
    <n v="16887785"/>
    <n v="1"/>
    <x v="1"/>
    <s v="I"/>
    <n v="0"/>
    <n v="0"/>
    <n v="0"/>
    <n v="47"/>
  </r>
  <r>
    <x v="0"/>
    <x v="0"/>
    <s v="WA"/>
    <x v="3"/>
    <n v="2011"/>
    <n v="2011"/>
    <n v="439430513"/>
    <n v="2"/>
    <x v="1"/>
    <s v="I"/>
    <n v="44"/>
    <n v="22"/>
    <n v="0"/>
    <n v="429"/>
  </r>
  <r>
    <x v="0"/>
    <x v="1"/>
    <s v="WA"/>
    <x v="3"/>
    <n v="2011"/>
    <n v="2011"/>
    <n v="402537799"/>
    <n v="1"/>
    <x v="1"/>
    <s v="I"/>
    <n v="17"/>
    <n v="17"/>
    <n v="0"/>
    <n v="7"/>
  </r>
  <r>
    <x v="0"/>
    <x v="1"/>
    <s v="WA"/>
    <x v="3"/>
    <n v="2011"/>
    <n v="2011"/>
    <n v="441244902"/>
    <n v="1"/>
    <x v="1"/>
    <s v="I"/>
    <n v="24"/>
    <n v="24"/>
    <n v="0"/>
    <n v="26"/>
  </r>
  <r>
    <x v="0"/>
    <x v="1"/>
    <s v="WA"/>
    <x v="3"/>
    <n v="2011"/>
    <n v="2011"/>
    <n v="500253298"/>
    <n v="3"/>
    <x v="1"/>
    <s v="I"/>
    <n v="92"/>
    <n v="30.666666666666668"/>
    <n v="0"/>
    <n v="53"/>
  </r>
  <r>
    <x v="0"/>
    <x v="1"/>
    <s v="WA"/>
    <x v="3"/>
    <n v="2011"/>
    <n v="2011"/>
    <n v="500003440"/>
    <n v="3"/>
    <x v="1"/>
    <s v="I"/>
    <n v="80"/>
    <n v="26.666666666666668"/>
    <n v="0"/>
    <n v="135"/>
  </r>
  <r>
    <x v="0"/>
    <x v="0"/>
    <s v="WA"/>
    <x v="3"/>
    <n v="2011"/>
    <n v="2011"/>
    <n v="15139043"/>
    <n v="2"/>
    <x v="1"/>
    <s v="I"/>
    <n v="38"/>
    <n v="19"/>
    <n v="0"/>
    <n v="1166"/>
  </r>
  <r>
    <x v="1"/>
    <x v="1"/>
    <s v="WA"/>
    <x v="3"/>
    <n v="2011"/>
    <n v="2011"/>
    <n v="18427204"/>
    <n v="2"/>
    <x v="1"/>
    <s v="I"/>
    <n v="43"/>
    <n v="21.5"/>
    <n v="0"/>
    <n v="36"/>
  </r>
  <r>
    <x v="0"/>
    <x v="1"/>
    <s v="WA"/>
    <x v="3"/>
    <n v="2011"/>
    <n v="2011"/>
    <n v="15958652"/>
    <n v="2"/>
    <x v="1"/>
    <s v="I"/>
    <n v="59"/>
    <n v="29.5"/>
    <n v="0"/>
    <n v="11"/>
  </r>
  <r>
    <x v="0"/>
    <x v="1"/>
    <s v="WA"/>
    <x v="3"/>
    <n v="2011"/>
    <n v="2011"/>
    <n v="500094396"/>
    <n v="1"/>
    <x v="1"/>
    <s v="I"/>
    <n v="22"/>
    <n v="22"/>
    <n v="0"/>
    <n v="23"/>
  </r>
  <r>
    <x v="0"/>
    <x v="1"/>
    <s v="WA"/>
    <x v="3"/>
    <n v="2011"/>
    <n v="2011"/>
    <n v="14864597"/>
    <n v="1"/>
    <x v="1"/>
    <s v="I"/>
    <n v="10"/>
    <n v="10"/>
    <n v="0"/>
    <n v="26"/>
  </r>
  <r>
    <x v="0"/>
    <x v="0"/>
    <s v="WA"/>
    <x v="3"/>
    <n v="2011"/>
    <n v="2011"/>
    <n v="15486114"/>
    <n v="1"/>
    <x v="1"/>
    <s v="I"/>
    <n v="0"/>
    <n v="0"/>
    <n v="0"/>
    <n v="60"/>
  </r>
  <r>
    <x v="1"/>
    <x v="1"/>
    <s v="WA"/>
    <x v="3"/>
    <n v="2011"/>
    <n v="2011"/>
    <n v="19872582"/>
    <n v="1"/>
    <x v="1"/>
    <s v="I"/>
    <n v="29"/>
    <n v="29"/>
    <n v="0"/>
    <n v="4"/>
  </r>
  <r>
    <x v="0"/>
    <x v="0"/>
    <s v="WA"/>
    <x v="3"/>
    <n v="2011"/>
    <n v="2011"/>
    <n v="14571467"/>
    <n v="1"/>
    <x v="1"/>
    <s v="I"/>
    <n v="0"/>
    <n v="0"/>
    <n v="0"/>
    <n v="1440"/>
  </r>
  <r>
    <x v="0"/>
    <x v="0"/>
    <s v="WA"/>
    <x v="3"/>
    <n v="2011"/>
    <n v="2011"/>
    <n v="15970329"/>
    <n v="1"/>
    <x v="1"/>
    <s v="I"/>
    <n v="0"/>
    <n v="0"/>
    <n v="0"/>
    <n v="110"/>
  </r>
  <r>
    <x v="1"/>
    <x v="0"/>
    <s v="WA"/>
    <x v="3"/>
    <n v="2011"/>
    <n v="2011"/>
    <n v="19581279"/>
    <n v="2"/>
    <x v="1"/>
    <s v="I"/>
    <n v="38"/>
    <n v="19"/>
    <n v="0"/>
    <n v="2200"/>
  </r>
  <r>
    <x v="0"/>
    <x v="0"/>
    <s v="WA"/>
    <x v="3"/>
    <n v="2011"/>
    <n v="2011"/>
    <n v="500248877"/>
    <n v="3"/>
    <x v="1"/>
    <s v="I"/>
    <n v="63"/>
    <n v="21"/>
    <n v="0"/>
    <n v="384"/>
  </r>
  <r>
    <x v="0"/>
    <x v="0"/>
    <s v="WA"/>
    <x v="3"/>
    <n v="2011"/>
    <n v="2011"/>
    <n v="14763694"/>
    <n v="1"/>
    <x v="1"/>
    <s v="I"/>
    <n v="12"/>
    <n v="12"/>
    <n v="0"/>
    <n v="20"/>
  </r>
  <r>
    <x v="0"/>
    <x v="0"/>
    <s v="WA"/>
    <x v="3"/>
    <n v="2011"/>
    <n v="2011"/>
    <n v="18279184"/>
    <n v="1"/>
    <x v="1"/>
    <s v="I"/>
    <n v="5"/>
    <n v="5"/>
    <n v="0"/>
    <n v="129"/>
  </r>
  <r>
    <x v="0"/>
    <x v="0"/>
    <s v="WA"/>
    <x v="3"/>
    <n v="2011"/>
    <n v="2011"/>
    <n v="14135275"/>
    <n v="1"/>
    <x v="1"/>
    <s v="I"/>
    <n v="26"/>
    <n v="26"/>
    <n v="0"/>
    <n v="149"/>
  </r>
  <r>
    <x v="0"/>
    <x v="1"/>
    <s v="WA"/>
    <x v="3"/>
    <n v="2011"/>
    <n v="2011"/>
    <n v="500120407"/>
    <n v="2"/>
    <x v="1"/>
    <s v="I"/>
    <n v="35"/>
    <n v="17.5"/>
    <n v="0"/>
    <n v="9"/>
  </r>
  <r>
    <x v="0"/>
    <x v="1"/>
    <s v="WA"/>
    <x v="3"/>
    <n v="2011"/>
    <n v="2011"/>
    <n v="500219337"/>
    <n v="3"/>
    <x v="1"/>
    <s v="I"/>
    <n v="68"/>
    <n v="22.666666666666664"/>
    <n v="0"/>
    <n v="18"/>
  </r>
  <r>
    <x v="1"/>
    <x v="1"/>
    <s v="WA"/>
    <x v="3"/>
    <n v="2011"/>
    <n v="2011"/>
    <n v="18973847"/>
    <n v="1"/>
    <x v="1"/>
    <s v="I"/>
    <n v="29"/>
    <n v="29"/>
    <n v="0"/>
    <n v="4"/>
  </r>
  <r>
    <x v="0"/>
    <x v="0"/>
    <s v="WA"/>
    <x v="3"/>
    <n v="2011"/>
    <n v="2011"/>
    <n v="18906354"/>
    <n v="1"/>
    <x v="1"/>
    <s v="I"/>
    <n v="39"/>
    <n v="39"/>
    <n v="0"/>
    <n v="10"/>
  </r>
  <r>
    <x v="0"/>
    <x v="0"/>
    <s v="WA"/>
    <x v="3"/>
    <n v="2011"/>
    <n v="2011"/>
    <n v="18004391"/>
    <n v="1"/>
    <x v="1"/>
    <s v="I"/>
    <n v="2"/>
    <n v="2"/>
    <n v="0"/>
    <n v="60"/>
  </r>
  <r>
    <x v="0"/>
    <x v="0"/>
    <s v="WA"/>
    <x v="3"/>
    <n v="2011"/>
    <n v="2011"/>
    <n v="17703546"/>
    <n v="2"/>
    <x v="1"/>
    <s v="I"/>
    <n v="62"/>
    <n v="31"/>
    <n v="0"/>
    <n v="432"/>
  </r>
  <r>
    <x v="0"/>
    <x v="1"/>
    <s v="WA"/>
    <x v="3"/>
    <n v="2011"/>
    <n v="2011"/>
    <n v="18122932"/>
    <n v="1"/>
    <x v="1"/>
    <s v="I"/>
    <n v="0"/>
    <n v="0"/>
    <n v="0"/>
    <n v="7"/>
  </r>
  <r>
    <x v="0"/>
    <x v="0"/>
    <s v="WA"/>
    <x v="3"/>
    <n v="2011"/>
    <n v="2011"/>
    <n v="18625727"/>
    <n v="1"/>
    <x v="1"/>
    <s v="I"/>
    <n v="0"/>
    <n v="0"/>
    <n v="0"/>
    <n v="20"/>
  </r>
  <r>
    <x v="0"/>
    <x v="0"/>
    <s v="WA"/>
    <x v="3"/>
    <n v="2011"/>
    <n v="2011"/>
    <n v="500211990"/>
    <n v="1"/>
    <x v="1"/>
    <s v="I"/>
    <n v="0"/>
    <n v="0"/>
    <n v="0"/>
    <n v="17"/>
  </r>
  <r>
    <x v="0"/>
    <x v="0"/>
    <s v="WA"/>
    <x v="3"/>
    <n v="2011"/>
    <n v="2011"/>
    <n v="500212427"/>
    <n v="1"/>
    <x v="1"/>
    <s v="I"/>
    <n v="0"/>
    <n v="0"/>
    <n v="0"/>
    <n v="24"/>
  </r>
  <r>
    <x v="0"/>
    <x v="0"/>
    <s v="WA"/>
    <x v="3"/>
    <n v="2011"/>
    <n v="2011"/>
    <n v="18043804"/>
    <n v="2"/>
    <x v="1"/>
    <s v="I"/>
    <n v="63"/>
    <n v="31.5"/>
    <n v="0"/>
    <n v="21"/>
  </r>
  <r>
    <x v="0"/>
    <x v="1"/>
    <s v="WA"/>
    <x v="3"/>
    <n v="2011"/>
    <n v="2011"/>
    <n v="440121741"/>
    <n v="2"/>
    <x v="1"/>
    <s v="I"/>
    <n v="46"/>
    <n v="23"/>
    <n v="0"/>
    <n v="100"/>
  </r>
  <r>
    <x v="0"/>
    <x v="1"/>
    <s v="WA"/>
    <x v="3"/>
    <n v="2011"/>
    <n v="2011"/>
    <n v="16610140"/>
    <n v="2"/>
    <x v="1"/>
    <s v="I"/>
    <n v="43"/>
    <n v="21.5"/>
    <n v="0"/>
    <n v="29"/>
  </r>
  <r>
    <x v="0"/>
    <x v="0"/>
    <s v="WA"/>
    <x v="3"/>
    <n v="2011"/>
    <n v="2011"/>
    <n v="15267920"/>
    <n v="1"/>
    <x v="1"/>
    <s v="I"/>
    <n v="32"/>
    <n v="32"/>
    <n v="0"/>
    <n v="1"/>
  </r>
  <r>
    <x v="0"/>
    <x v="1"/>
    <s v="WA"/>
    <x v="3"/>
    <n v="2011"/>
    <n v="2011"/>
    <n v="500155335"/>
    <n v="1"/>
    <x v="1"/>
    <s v="I"/>
    <n v="0"/>
    <n v="0"/>
    <n v="0"/>
    <n v="25"/>
  </r>
  <r>
    <x v="0"/>
    <x v="1"/>
    <s v="WA"/>
    <x v="3"/>
    <n v="2011"/>
    <n v="2011"/>
    <n v="16532855"/>
    <n v="2"/>
    <x v="1"/>
    <s v="I"/>
    <n v="43"/>
    <n v="21.5"/>
    <n v="0"/>
    <n v="24"/>
  </r>
  <r>
    <x v="0"/>
    <x v="0"/>
    <s v="WA"/>
    <x v="3"/>
    <n v="2011"/>
    <n v="2011"/>
    <n v="15620422"/>
    <n v="1"/>
    <x v="1"/>
    <s v="I"/>
    <n v="15"/>
    <n v="15"/>
    <n v="0"/>
    <n v="1687"/>
  </r>
  <r>
    <x v="0"/>
    <x v="1"/>
    <s v="WA"/>
    <x v="3"/>
    <n v="2011"/>
    <n v="2011"/>
    <n v="500184747"/>
    <n v="1"/>
    <x v="1"/>
    <s v="I"/>
    <n v="19"/>
    <n v="19"/>
    <n v="0"/>
    <n v="1"/>
  </r>
  <r>
    <x v="1"/>
    <x v="0"/>
    <s v="WA"/>
    <x v="3"/>
    <n v="2011"/>
    <n v="2011"/>
    <n v="17307961"/>
    <n v="1"/>
    <x v="1"/>
    <s v="I"/>
    <n v="0"/>
    <n v="0"/>
    <n v="0"/>
    <n v="120"/>
  </r>
  <r>
    <x v="0"/>
    <x v="1"/>
    <s v="WA"/>
    <x v="3"/>
    <n v="2011"/>
    <n v="2011"/>
    <n v="500262517"/>
    <n v="1"/>
    <x v="1"/>
    <s v="I"/>
    <n v="21"/>
    <n v="21"/>
    <n v="0"/>
    <n v="27"/>
  </r>
  <r>
    <x v="0"/>
    <x v="0"/>
    <s v="WA"/>
    <x v="3"/>
    <n v="2011"/>
    <n v="2011"/>
    <n v="14305584"/>
    <n v="2"/>
    <x v="1"/>
    <s v="I"/>
    <n v="35"/>
    <n v="17.5"/>
    <n v="0"/>
    <n v="56"/>
  </r>
  <r>
    <x v="0"/>
    <x v="0"/>
    <s v="WA"/>
    <x v="3"/>
    <n v="2011"/>
    <n v="2011"/>
    <n v="14826118"/>
    <n v="1"/>
    <x v="1"/>
    <s v="I"/>
    <n v="13"/>
    <n v="13"/>
    <n v="0"/>
    <n v="1"/>
  </r>
  <r>
    <x v="0"/>
    <x v="0"/>
    <s v="WA"/>
    <x v="3"/>
    <n v="2011"/>
    <n v="2011"/>
    <n v="401500964"/>
    <n v="1"/>
    <x v="1"/>
    <s v="I"/>
    <n v="22"/>
    <n v="22"/>
    <n v="0"/>
    <n v="370"/>
  </r>
  <r>
    <x v="0"/>
    <x v="0"/>
    <s v="WA"/>
    <x v="3"/>
    <n v="2011"/>
    <n v="2011"/>
    <n v="18370671"/>
    <n v="1"/>
    <x v="1"/>
    <s v="I"/>
    <n v="33"/>
    <n v="33"/>
    <n v="0"/>
    <n v="2"/>
  </r>
  <r>
    <x v="0"/>
    <x v="1"/>
    <s v="WA"/>
    <x v="3"/>
    <n v="2011"/>
    <n v="2011"/>
    <n v="500066312"/>
    <n v="2"/>
    <x v="1"/>
    <s v="I"/>
    <n v="54"/>
    <n v="27"/>
    <n v="0"/>
    <n v="67"/>
  </r>
  <r>
    <x v="0"/>
    <x v="1"/>
    <s v="WA"/>
    <x v="3"/>
    <n v="2011"/>
    <n v="2011"/>
    <n v="500021110"/>
    <n v="1"/>
    <x v="1"/>
    <s v="I"/>
    <n v="26"/>
    <n v="26"/>
    <n v="0"/>
    <n v="1"/>
  </r>
  <r>
    <x v="0"/>
    <x v="0"/>
    <s v="WA"/>
    <x v="3"/>
    <n v="2011"/>
    <n v="2012"/>
    <n v="19912405"/>
    <n v="2"/>
    <x v="1"/>
    <s v="I"/>
    <n v="50"/>
    <n v="25"/>
    <n v="0"/>
    <n v="97"/>
  </r>
  <r>
    <x v="0"/>
    <x v="1"/>
    <s v="WA"/>
    <x v="3"/>
    <n v="2011"/>
    <n v="2011"/>
    <n v="18886403"/>
    <n v="2"/>
    <x v="1"/>
    <s v="I"/>
    <n v="59"/>
    <n v="29.5"/>
    <n v="0"/>
    <n v="35"/>
  </r>
  <r>
    <x v="0"/>
    <x v="0"/>
    <s v="WA"/>
    <x v="3"/>
    <n v="2011"/>
    <n v="2011"/>
    <n v="19647996"/>
    <n v="1"/>
    <x v="1"/>
    <s v="I"/>
    <n v="29"/>
    <n v="29"/>
    <n v="0"/>
    <n v="67"/>
  </r>
  <r>
    <x v="0"/>
    <x v="0"/>
    <s v="WA"/>
    <x v="3"/>
    <n v="2011"/>
    <n v="2011"/>
    <n v="19861718"/>
    <n v="1"/>
    <x v="1"/>
    <s v="I"/>
    <n v="0"/>
    <n v="0"/>
    <n v="0"/>
    <n v="10"/>
  </r>
  <r>
    <x v="0"/>
    <x v="1"/>
    <s v="WA"/>
    <x v="3"/>
    <n v="2011"/>
    <n v="2011"/>
    <n v="500121294"/>
    <n v="1"/>
    <x v="1"/>
    <s v="I"/>
    <n v="34"/>
    <n v="34"/>
    <n v="0"/>
    <n v="6"/>
  </r>
  <r>
    <x v="0"/>
    <x v="0"/>
    <s v="WA"/>
    <x v="3"/>
    <n v="2011"/>
    <n v="2011"/>
    <n v="19886880"/>
    <n v="1"/>
    <x v="1"/>
    <s v="I"/>
    <n v="48"/>
    <n v="48"/>
    <n v="0"/>
    <n v="1771"/>
  </r>
  <r>
    <x v="0"/>
    <x v="0"/>
    <s v="WA"/>
    <x v="3"/>
    <n v="2011"/>
    <n v="2011"/>
    <n v="18813813"/>
    <n v="1"/>
    <x v="1"/>
    <s v="I"/>
    <n v="32"/>
    <n v="32"/>
    <n v="0"/>
    <n v="649"/>
  </r>
  <r>
    <x v="0"/>
    <x v="1"/>
    <s v="WA"/>
    <x v="3"/>
    <n v="2011"/>
    <n v="2011"/>
    <n v="500007702"/>
    <n v="1"/>
    <x v="1"/>
    <s v="I"/>
    <n v="26"/>
    <n v="26"/>
    <n v="0"/>
    <n v="61"/>
  </r>
  <r>
    <x v="0"/>
    <x v="0"/>
    <s v="WA"/>
    <x v="3"/>
    <n v="2011"/>
    <n v="2011"/>
    <n v="18897805"/>
    <n v="1"/>
    <x v="1"/>
    <s v="I"/>
    <n v="10"/>
    <n v="10"/>
    <n v="0"/>
    <n v="10"/>
  </r>
  <r>
    <x v="0"/>
    <x v="1"/>
    <s v="WA"/>
    <x v="3"/>
    <n v="2011"/>
    <n v="2011"/>
    <n v="344044826"/>
    <n v="1"/>
    <x v="1"/>
    <s v="I"/>
    <n v="4"/>
    <n v="4"/>
    <n v="0"/>
    <n v="17"/>
  </r>
  <r>
    <x v="0"/>
    <x v="0"/>
    <s v="WA"/>
    <x v="3"/>
    <n v="2011"/>
    <n v="2011"/>
    <n v="17442564"/>
    <n v="1"/>
    <x v="1"/>
    <s v="I"/>
    <n v="21"/>
    <n v="21"/>
    <n v="0"/>
    <n v="122"/>
  </r>
  <r>
    <x v="0"/>
    <x v="0"/>
    <s v="WA"/>
    <x v="3"/>
    <n v="2011"/>
    <n v="2011"/>
    <n v="17465580"/>
    <n v="1"/>
    <x v="1"/>
    <s v="I"/>
    <n v="4"/>
    <n v="4"/>
    <n v="0"/>
    <n v="140"/>
  </r>
  <r>
    <x v="0"/>
    <x v="0"/>
    <s v="WA"/>
    <x v="3"/>
    <n v="2011"/>
    <n v="2011"/>
    <n v="16647961"/>
    <n v="1"/>
    <x v="1"/>
    <s v="I"/>
    <n v="14"/>
    <n v="14"/>
    <n v="0"/>
    <n v="60"/>
  </r>
  <r>
    <x v="0"/>
    <x v="0"/>
    <s v="WA"/>
    <x v="3"/>
    <n v="2011"/>
    <n v="2011"/>
    <n v="500268449"/>
    <n v="1"/>
    <x v="1"/>
    <s v="I"/>
    <n v="11"/>
    <n v="11"/>
    <n v="0"/>
    <n v="967"/>
  </r>
  <r>
    <x v="0"/>
    <x v="1"/>
    <s v="WA"/>
    <x v="3"/>
    <n v="2011"/>
    <n v="2011"/>
    <n v="14962365"/>
    <n v="1"/>
    <x v="1"/>
    <s v="I"/>
    <n v="30"/>
    <n v="30"/>
    <n v="0"/>
    <n v="43"/>
  </r>
  <r>
    <x v="0"/>
    <x v="1"/>
    <s v="WA"/>
    <x v="3"/>
    <n v="2011"/>
    <n v="2011"/>
    <n v="14579214"/>
    <n v="1"/>
    <x v="1"/>
    <s v="I"/>
    <n v="30"/>
    <n v="30"/>
    <n v="0"/>
    <n v="1"/>
  </r>
  <r>
    <x v="0"/>
    <x v="0"/>
    <s v="WA"/>
    <x v="3"/>
    <n v="2011"/>
    <n v="2011"/>
    <n v="19847111"/>
    <n v="1"/>
    <x v="1"/>
    <s v="I"/>
    <n v="29"/>
    <n v="29"/>
    <n v="0"/>
    <n v="50"/>
  </r>
  <r>
    <x v="0"/>
    <x v="0"/>
    <s v="WA"/>
    <x v="3"/>
    <n v="2011"/>
    <n v="2011"/>
    <n v="19960405"/>
    <n v="1"/>
    <x v="1"/>
    <s v="I"/>
    <n v="24"/>
    <n v="24"/>
    <n v="0"/>
    <n v="20"/>
  </r>
  <r>
    <x v="0"/>
    <x v="1"/>
    <s v="WA"/>
    <x v="3"/>
    <n v="2011"/>
    <n v="2011"/>
    <n v="500123223"/>
    <n v="1"/>
    <x v="1"/>
    <s v="I"/>
    <n v="34"/>
    <n v="34"/>
    <n v="0"/>
    <n v="59"/>
  </r>
  <r>
    <x v="0"/>
    <x v="1"/>
    <s v="WA"/>
    <x v="3"/>
    <n v="2011"/>
    <n v="2011"/>
    <n v="500221538"/>
    <n v="1"/>
    <x v="1"/>
    <s v="I"/>
    <n v="0"/>
    <n v="0"/>
    <n v="0"/>
    <n v="4"/>
  </r>
  <r>
    <x v="0"/>
    <x v="0"/>
    <s v="WA"/>
    <x v="4"/>
    <n v="2012"/>
    <n v="2012"/>
    <n v="17995456"/>
    <n v="5"/>
    <x v="1"/>
    <s v="I"/>
    <n v="152"/>
    <n v="30.4"/>
    <n v="0"/>
    <n v="300"/>
  </r>
  <r>
    <x v="0"/>
    <x v="1"/>
    <s v="WA"/>
    <x v="4"/>
    <n v="2012"/>
    <n v="2012"/>
    <n v="369619213"/>
    <n v="2"/>
    <x v="1"/>
    <s v="I"/>
    <n v="60"/>
    <n v="30"/>
    <n v="0"/>
    <n v="11"/>
  </r>
  <r>
    <x v="0"/>
    <x v="0"/>
    <s v="WA"/>
    <x v="4"/>
    <n v="2012"/>
    <n v="2012"/>
    <n v="19123535"/>
    <n v="1"/>
    <x v="1"/>
    <s v="I"/>
    <n v="30"/>
    <n v="30"/>
    <n v="0"/>
    <n v="77"/>
  </r>
  <r>
    <x v="0"/>
    <x v="0"/>
    <s v="WA"/>
    <x v="3"/>
    <n v="2012"/>
    <n v="2012"/>
    <n v="19672270"/>
    <n v="1"/>
    <x v="1"/>
    <s v="I"/>
    <n v="9"/>
    <n v="9"/>
    <n v="0"/>
    <n v="10"/>
  </r>
  <r>
    <x v="0"/>
    <x v="0"/>
    <s v="WA"/>
    <x v="3"/>
    <n v="2012"/>
    <n v="2012"/>
    <n v="19240593"/>
    <n v="1"/>
    <x v="1"/>
    <s v="I"/>
    <n v="0"/>
    <n v="0"/>
    <n v="0"/>
    <n v="50"/>
  </r>
  <r>
    <x v="0"/>
    <x v="0"/>
    <s v="WA"/>
    <x v="4"/>
    <n v="2012"/>
    <n v="2012"/>
    <n v="18265551"/>
    <n v="2"/>
    <x v="1"/>
    <s v="I"/>
    <n v="61"/>
    <n v="30.5"/>
    <n v="0"/>
    <n v="100"/>
  </r>
  <r>
    <x v="0"/>
    <x v="1"/>
    <s v="WA"/>
    <x v="4"/>
    <n v="2012"/>
    <n v="2012"/>
    <n v="18934894"/>
    <n v="1"/>
    <x v="1"/>
    <s v="I"/>
    <n v="12"/>
    <n v="12"/>
    <n v="0"/>
    <n v="48"/>
  </r>
  <r>
    <x v="0"/>
    <x v="0"/>
    <s v="WA"/>
    <x v="4"/>
    <n v="2012"/>
    <n v="2012"/>
    <n v="500278059"/>
    <n v="1"/>
    <x v="1"/>
    <s v="I"/>
    <n v="34"/>
    <n v="34"/>
    <n v="0"/>
    <n v="6"/>
  </r>
  <r>
    <x v="0"/>
    <x v="0"/>
    <s v="WA"/>
    <x v="4"/>
    <n v="2012"/>
    <n v="2012"/>
    <n v="500211067"/>
    <n v="5"/>
    <x v="1"/>
    <s v="I"/>
    <n v="153"/>
    <n v="30.6"/>
    <n v="0"/>
    <n v="127"/>
  </r>
  <r>
    <x v="0"/>
    <x v="0"/>
    <s v="WA"/>
    <x v="4"/>
    <n v="2012"/>
    <n v="2012"/>
    <n v="18584045"/>
    <n v="2"/>
    <x v="1"/>
    <s v="I"/>
    <n v="63"/>
    <n v="31.5"/>
    <n v="0"/>
    <n v="2150"/>
  </r>
  <r>
    <x v="0"/>
    <x v="0"/>
    <s v="WA"/>
    <x v="4"/>
    <n v="2012"/>
    <n v="2012"/>
    <n v="19669052"/>
    <n v="1"/>
    <x v="1"/>
    <s v="I"/>
    <n v="25"/>
    <n v="25"/>
    <n v="0"/>
    <n v="93"/>
  </r>
  <r>
    <x v="0"/>
    <x v="1"/>
    <s v="WA"/>
    <x v="4"/>
    <n v="2012"/>
    <n v="2012"/>
    <n v="15472503"/>
    <n v="1"/>
    <x v="1"/>
    <s v="I"/>
    <n v="29"/>
    <n v="29"/>
    <n v="0"/>
    <n v="6"/>
  </r>
  <r>
    <x v="0"/>
    <x v="0"/>
    <s v="WA"/>
    <x v="4"/>
    <n v="2012"/>
    <n v="2012"/>
    <n v="17414707"/>
    <n v="1"/>
    <x v="1"/>
    <s v="I"/>
    <n v="10"/>
    <n v="10"/>
    <n v="0"/>
    <n v="90"/>
  </r>
  <r>
    <x v="0"/>
    <x v="0"/>
    <s v="WA"/>
    <x v="4"/>
    <n v="2012"/>
    <n v="2012"/>
    <n v="14764750"/>
    <n v="3"/>
    <x v="1"/>
    <s v="I"/>
    <n v="91"/>
    <n v="30.333333333333332"/>
    <n v="0"/>
    <n v="21"/>
  </r>
  <r>
    <x v="0"/>
    <x v="0"/>
    <s v="WA"/>
    <x v="4"/>
    <n v="2012"/>
    <n v="2012"/>
    <n v="19353677"/>
    <n v="4"/>
    <x v="1"/>
    <s v="I"/>
    <n v="106"/>
    <n v="26.5"/>
    <n v="0"/>
    <n v="312"/>
  </r>
  <r>
    <x v="0"/>
    <x v="0"/>
    <s v="WA"/>
    <x v="4"/>
    <n v="2012"/>
    <n v="2012"/>
    <n v="16881151"/>
    <n v="1"/>
    <x v="1"/>
    <s v="I"/>
    <n v="28"/>
    <n v="28"/>
    <n v="0"/>
    <n v="739"/>
  </r>
  <r>
    <x v="0"/>
    <x v="1"/>
    <s v="WA"/>
    <x v="4"/>
    <n v="2012"/>
    <n v="2012"/>
    <n v="16829550"/>
    <n v="5"/>
    <x v="1"/>
    <s v="I"/>
    <n v="153"/>
    <n v="30.6"/>
    <n v="0"/>
    <n v="19"/>
  </r>
  <r>
    <x v="0"/>
    <x v="0"/>
    <s v="WA"/>
    <x v="4"/>
    <n v="2012"/>
    <n v="2012"/>
    <n v="14083426"/>
    <n v="1"/>
    <x v="1"/>
    <s v="I"/>
    <n v="24"/>
    <n v="24"/>
    <n v="0"/>
    <n v="2150"/>
  </r>
  <r>
    <x v="0"/>
    <x v="1"/>
    <s v="WA"/>
    <x v="4"/>
    <n v="2012"/>
    <n v="2012"/>
    <n v="16303094"/>
    <n v="1"/>
    <x v="1"/>
    <s v="I"/>
    <n v="29"/>
    <n v="29"/>
    <n v="0"/>
    <n v="1"/>
  </r>
  <r>
    <x v="0"/>
    <x v="0"/>
    <s v="WA"/>
    <x v="4"/>
    <n v="2012"/>
    <n v="2012"/>
    <n v="15903726"/>
    <n v="1"/>
    <x v="1"/>
    <s v="I"/>
    <n v="17"/>
    <n v="17"/>
    <n v="0"/>
    <n v="90"/>
  </r>
  <r>
    <x v="0"/>
    <x v="0"/>
    <s v="WA"/>
    <x v="4"/>
    <n v="2012"/>
    <n v="2012"/>
    <n v="500154813"/>
    <n v="1"/>
    <x v="1"/>
    <s v="I"/>
    <n v="0"/>
    <n v="0"/>
    <n v="0"/>
    <n v="30"/>
  </r>
  <r>
    <x v="0"/>
    <x v="0"/>
    <s v="WA"/>
    <x v="4"/>
    <n v="2012"/>
    <n v="2012"/>
    <n v="19652801"/>
    <n v="1"/>
    <x v="1"/>
    <s v="I"/>
    <n v="29"/>
    <n v="29"/>
    <n v="0"/>
    <n v="10"/>
  </r>
  <r>
    <x v="0"/>
    <x v="0"/>
    <s v="WA"/>
    <x v="4"/>
    <n v="2012"/>
    <n v="2012"/>
    <n v="19771072"/>
    <n v="1"/>
    <x v="1"/>
    <s v="I"/>
    <n v="28"/>
    <n v="28"/>
    <n v="0"/>
    <n v="10"/>
  </r>
  <r>
    <x v="0"/>
    <x v="0"/>
    <s v="WA"/>
    <x v="4"/>
    <n v="2012"/>
    <n v="2012"/>
    <n v="500139326"/>
    <n v="1"/>
    <x v="1"/>
    <s v="I"/>
    <n v="17"/>
    <n v="17"/>
    <n v="0"/>
    <n v="24"/>
  </r>
  <r>
    <x v="0"/>
    <x v="0"/>
    <s v="WA"/>
    <x v="4"/>
    <n v="2012"/>
    <n v="2012"/>
    <n v="500154012"/>
    <n v="1"/>
    <x v="1"/>
    <s v="I"/>
    <n v="29"/>
    <n v="29"/>
    <n v="0"/>
    <n v="1"/>
  </r>
  <r>
    <x v="0"/>
    <x v="1"/>
    <s v="WA"/>
    <x v="4"/>
    <n v="2012"/>
    <n v="2012"/>
    <n v="18088987"/>
    <n v="1"/>
    <x v="1"/>
    <s v="I"/>
    <n v="28"/>
    <n v="28"/>
    <n v="0"/>
    <n v="1"/>
  </r>
  <r>
    <x v="0"/>
    <x v="0"/>
    <s v="WA"/>
    <x v="4"/>
    <n v="2012"/>
    <n v="2012"/>
    <n v="19675806"/>
    <n v="1"/>
    <x v="1"/>
    <s v="I"/>
    <n v="0"/>
    <n v="0"/>
    <n v="0"/>
    <n v="14"/>
  </r>
  <r>
    <x v="0"/>
    <x v="0"/>
    <s v="WA"/>
    <x v="4"/>
    <n v="2012"/>
    <n v="2012"/>
    <n v="500218036"/>
    <n v="1"/>
    <x v="1"/>
    <s v="I"/>
    <n v="0"/>
    <n v="0"/>
    <n v="0"/>
    <n v="71"/>
  </r>
  <r>
    <x v="0"/>
    <x v="1"/>
    <s v="WA"/>
    <x v="4"/>
    <n v="2012"/>
    <n v="2012"/>
    <n v="500225156"/>
    <n v="1"/>
    <x v="1"/>
    <s v="I"/>
    <n v="0"/>
    <n v="0"/>
    <n v="0"/>
    <n v="10"/>
  </r>
  <r>
    <x v="0"/>
    <x v="0"/>
    <s v="WA"/>
    <x v="4"/>
    <n v="2012"/>
    <n v="2012"/>
    <n v="18629894"/>
    <n v="1"/>
    <x v="1"/>
    <s v="I"/>
    <n v="0"/>
    <n v="0"/>
    <n v="0"/>
    <n v="1481"/>
  </r>
  <r>
    <x v="0"/>
    <x v="0"/>
    <s v="WA"/>
    <x v="4"/>
    <n v="2012"/>
    <n v="2012"/>
    <n v="15657686"/>
    <n v="1"/>
    <x v="1"/>
    <s v="I"/>
    <n v="0"/>
    <n v="0"/>
    <n v="0"/>
    <n v="132"/>
  </r>
  <r>
    <x v="0"/>
    <x v="1"/>
    <s v="WA"/>
    <x v="4"/>
    <n v="2012"/>
    <n v="2012"/>
    <n v="19243399"/>
    <n v="1"/>
    <x v="1"/>
    <s v="I"/>
    <n v="21"/>
    <n v="21"/>
    <n v="0"/>
    <n v="112"/>
  </r>
  <r>
    <x v="0"/>
    <x v="1"/>
    <s v="WA"/>
    <x v="4"/>
    <n v="2012"/>
    <n v="2012"/>
    <n v="500042457"/>
    <n v="1"/>
    <x v="1"/>
    <s v="I"/>
    <n v="0"/>
    <n v="0"/>
    <n v="0"/>
    <n v="3"/>
  </r>
  <r>
    <x v="0"/>
    <x v="1"/>
    <s v="WA"/>
    <x v="4"/>
    <n v="2012"/>
    <n v="2012"/>
    <n v="19011408"/>
    <n v="1"/>
    <x v="1"/>
    <s v="I"/>
    <n v="0"/>
    <n v="0"/>
    <n v="0"/>
    <n v="152"/>
  </r>
  <r>
    <x v="0"/>
    <x v="1"/>
    <s v="WA"/>
    <x v="4"/>
    <n v="2012"/>
    <n v="2012"/>
    <n v="18109399"/>
    <n v="6"/>
    <x v="1"/>
    <s v="I"/>
    <n v="146"/>
    <n v="24.333333333333332"/>
    <n v="0"/>
    <n v="28"/>
  </r>
  <r>
    <x v="0"/>
    <x v="0"/>
    <s v="WA"/>
    <x v="4"/>
    <n v="2012"/>
    <n v="2012"/>
    <n v="19553398"/>
    <n v="1"/>
    <x v="1"/>
    <s v="I"/>
    <n v="32"/>
    <n v="32"/>
    <n v="0"/>
    <n v="302"/>
  </r>
  <r>
    <x v="0"/>
    <x v="0"/>
    <s v="WA"/>
    <x v="4"/>
    <n v="2012"/>
    <n v="2012"/>
    <n v="19267320"/>
    <n v="1"/>
    <x v="1"/>
    <s v="I"/>
    <n v="0"/>
    <n v="0"/>
    <n v="0"/>
    <n v="50"/>
  </r>
  <r>
    <x v="0"/>
    <x v="1"/>
    <s v="WA"/>
    <x v="4"/>
    <n v="2012"/>
    <n v="2012"/>
    <n v="500061084"/>
    <n v="1"/>
    <x v="1"/>
    <s v="I"/>
    <n v="4"/>
    <n v="4"/>
    <n v="0"/>
    <n v="16"/>
  </r>
  <r>
    <x v="0"/>
    <x v="0"/>
    <s v="WA"/>
    <x v="4"/>
    <n v="2012"/>
    <n v="2012"/>
    <n v="17417144"/>
    <n v="1"/>
    <x v="1"/>
    <s v="I"/>
    <n v="14"/>
    <n v="14"/>
    <n v="0"/>
    <n v="55"/>
  </r>
  <r>
    <x v="0"/>
    <x v="1"/>
    <s v="WA"/>
    <x v="4"/>
    <n v="2012"/>
    <n v="2012"/>
    <n v="17831976"/>
    <n v="3"/>
    <x v="1"/>
    <s v="I"/>
    <n v="64"/>
    <n v="21.333333333333332"/>
    <n v="0"/>
    <n v="203"/>
  </r>
  <r>
    <x v="0"/>
    <x v="0"/>
    <s v="WA"/>
    <x v="4"/>
    <n v="2012"/>
    <n v="2012"/>
    <n v="500278502"/>
    <n v="1"/>
    <x v="1"/>
    <s v="I"/>
    <n v="0"/>
    <n v="0"/>
    <n v="0"/>
    <n v="11"/>
  </r>
  <r>
    <x v="0"/>
    <x v="0"/>
    <s v="WA"/>
    <x v="4"/>
    <n v="2012"/>
    <n v="2012"/>
    <n v="500267200"/>
    <n v="1"/>
    <x v="1"/>
    <s v="I"/>
    <n v="29"/>
    <n v="29"/>
    <n v="0"/>
    <n v="104"/>
  </r>
  <r>
    <x v="1"/>
    <x v="0"/>
    <s v="WA"/>
    <x v="4"/>
    <n v="2012"/>
    <n v="2013"/>
    <n v="17326203"/>
    <n v="12"/>
    <x v="2"/>
    <s v="I"/>
    <n v="366"/>
    <n v="30.5"/>
    <n v="0"/>
    <n v="139848"/>
  </r>
  <r>
    <x v="1"/>
    <x v="0"/>
    <s v="WA"/>
    <x v="4"/>
    <n v="2012"/>
    <n v="2013"/>
    <n v="500127424"/>
    <n v="12"/>
    <x v="2"/>
    <s v="I"/>
    <n v="366"/>
    <n v="30.5"/>
    <n v="0"/>
    <n v="712975"/>
  </r>
  <r>
    <x v="0"/>
    <x v="1"/>
    <s v="WA"/>
    <x v="4"/>
    <n v="2012"/>
    <n v="2012"/>
    <n v="500135344"/>
    <n v="1"/>
    <x v="1"/>
    <s v="I"/>
    <n v="6"/>
    <n v="6"/>
    <n v="0"/>
    <n v="47"/>
  </r>
  <r>
    <x v="0"/>
    <x v="1"/>
    <s v="WA"/>
    <x v="4"/>
    <n v="2012"/>
    <n v="2012"/>
    <n v="500219619"/>
    <n v="3"/>
    <x v="1"/>
    <s v="I"/>
    <n v="88"/>
    <n v="29.333333333333336"/>
    <n v="0"/>
    <n v="3"/>
  </r>
  <r>
    <x v="0"/>
    <x v="1"/>
    <s v="WA"/>
    <x v="4"/>
    <n v="2012"/>
    <n v="2012"/>
    <n v="500146679"/>
    <n v="1"/>
    <x v="1"/>
    <s v="I"/>
    <n v="7"/>
    <n v="7"/>
    <n v="0"/>
    <n v="22"/>
  </r>
  <r>
    <x v="1"/>
    <x v="1"/>
    <s v="WA"/>
    <x v="4"/>
    <n v="2012"/>
    <n v="2012"/>
    <n v="14850248"/>
    <n v="1"/>
    <x v="1"/>
    <s v="I"/>
    <n v="28"/>
    <n v="28"/>
    <n v="0"/>
    <n v="1"/>
  </r>
  <r>
    <x v="0"/>
    <x v="0"/>
    <s v="WA"/>
    <x v="4"/>
    <n v="2012"/>
    <n v="2012"/>
    <n v="19594388"/>
    <n v="1"/>
    <x v="1"/>
    <s v="I"/>
    <n v="20"/>
    <n v="20"/>
    <n v="0"/>
    <n v="1"/>
  </r>
  <r>
    <x v="0"/>
    <x v="0"/>
    <s v="WA"/>
    <x v="4"/>
    <n v="2012"/>
    <n v="2012"/>
    <n v="14305584"/>
    <n v="1"/>
    <x v="1"/>
    <s v="I"/>
    <n v="29"/>
    <n v="29"/>
    <n v="0"/>
    <n v="1789"/>
  </r>
  <r>
    <x v="0"/>
    <x v="1"/>
    <s v="WA"/>
    <x v="4"/>
    <n v="2012"/>
    <n v="2012"/>
    <n v="436320296"/>
    <n v="1"/>
    <x v="1"/>
    <s v="I"/>
    <n v="0"/>
    <n v="0"/>
    <n v="0"/>
    <n v="5"/>
  </r>
  <r>
    <x v="0"/>
    <x v="0"/>
    <s v="WA"/>
    <x v="4"/>
    <n v="2012"/>
    <n v="2012"/>
    <n v="15073099"/>
    <n v="2"/>
    <x v="1"/>
    <s v="I"/>
    <n v="43"/>
    <n v="21.5"/>
    <n v="0"/>
    <n v="1544"/>
  </r>
  <r>
    <x v="0"/>
    <x v="0"/>
    <s v="WA"/>
    <x v="4"/>
    <n v="2012"/>
    <n v="2012"/>
    <n v="15098792"/>
    <n v="3"/>
    <x v="1"/>
    <s v="I"/>
    <n v="66"/>
    <n v="22"/>
    <n v="0"/>
    <n v="1490"/>
  </r>
  <r>
    <x v="0"/>
    <x v="0"/>
    <s v="WA"/>
    <x v="4"/>
    <n v="2012"/>
    <n v="2012"/>
    <n v="19894432"/>
    <n v="1"/>
    <x v="1"/>
    <s v="I"/>
    <n v="32"/>
    <n v="32"/>
    <n v="0"/>
    <n v="1"/>
  </r>
  <r>
    <x v="0"/>
    <x v="0"/>
    <s v="WA"/>
    <x v="4"/>
    <n v="2012"/>
    <n v="2012"/>
    <n v="500243963"/>
    <n v="1"/>
    <x v="1"/>
    <s v="I"/>
    <n v="7"/>
    <n v="7"/>
    <n v="0"/>
    <n v="130"/>
  </r>
  <r>
    <x v="0"/>
    <x v="1"/>
    <s v="WA"/>
    <x v="4"/>
    <n v="2012"/>
    <n v="2012"/>
    <n v="500278563"/>
    <n v="1"/>
    <x v="1"/>
    <s v="I"/>
    <n v="7"/>
    <n v="7"/>
    <n v="0"/>
    <n v="23"/>
  </r>
  <r>
    <x v="0"/>
    <x v="1"/>
    <s v="WA"/>
    <x v="4"/>
    <n v="2012"/>
    <n v="2012"/>
    <n v="19418022"/>
    <n v="1"/>
    <x v="1"/>
    <s v="I"/>
    <n v="0"/>
    <n v="0"/>
    <n v="0"/>
    <n v="11"/>
  </r>
  <r>
    <x v="0"/>
    <x v="1"/>
    <s v="WA"/>
    <x v="4"/>
    <n v="2012"/>
    <n v="2012"/>
    <n v="500014895"/>
    <n v="1"/>
    <x v="1"/>
    <s v="I"/>
    <n v="0"/>
    <n v="0"/>
    <n v="0"/>
    <n v="34"/>
  </r>
  <r>
    <x v="0"/>
    <x v="0"/>
    <s v="WA"/>
    <x v="4"/>
    <n v="2012"/>
    <n v="2012"/>
    <n v="500033219"/>
    <n v="1"/>
    <x v="1"/>
    <s v="I"/>
    <n v="6"/>
    <n v="6"/>
    <n v="0"/>
    <n v="41"/>
  </r>
  <r>
    <x v="0"/>
    <x v="1"/>
    <s v="WA"/>
    <x v="4"/>
    <n v="2012"/>
    <n v="2012"/>
    <n v="444965326"/>
    <n v="1"/>
    <x v="1"/>
    <s v="I"/>
    <n v="0"/>
    <n v="0"/>
    <n v="0"/>
    <n v="2"/>
  </r>
  <r>
    <x v="0"/>
    <x v="0"/>
    <s v="WA"/>
    <x v="4"/>
    <n v="2012"/>
    <n v="2012"/>
    <n v="444965327"/>
    <n v="1"/>
    <x v="1"/>
    <s v="I"/>
    <n v="0"/>
    <n v="0"/>
    <n v="0"/>
    <n v="33"/>
  </r>
  <r>
    <x v="0"/>
    <x v="0"/>
    <s v="WA"/>
    <x v="4"/>
    <n v="2012"/>
    <n v="2012"/>
    <n v="19791225"/>
    <n v="1"/>
    <x v="1"/>
    <s v="I"/>
    <n v="1"/>
    <n v="1"/>
    <n v="0"/>
    <n v="20"/>
  </r>
  <r>
    <x v="0"/>
    <x v="1"/>
    <s v="WA"/>
    <x v="4"/>
    <n v="2012"/>
    <n v="2012"/>
    <n v="500057799"/>
    <n v="2"/>
    <x v="1"/>
    <s v="I"/>
    <n v="57"/>
    <n v="28.5"/>
    <n v="0"/>
    <n v="2"/>
  </r>
  <r>
    <x v="0"/>
    <x v="0"/>
    <s v="WA"/>
    <x v="4"/>
    <n v="2012"/>
    <n v="2012"/>
    <n v="19846739"/>
    <n v="2"/>
    <x v="1"/>
    <s v="I"/>
    <n v="61"/>
    <n v="30.5"/>
    <n v="0"/>
    <n v="180"/>
  </r>
  <r>
    <x v="0"/>
    <x v="1"/>
    <s v="WA"/>
    <x v="4"/>
    <n v="2012"/>
    <n v="2012"/>
    <n v="18004918"/>
    <n v="2"/>
    <x v="1"/>
    <s v="I"/>
    <n v="39"/>
    <n v="19.5"/>
    <n v="0"/>
    <n v="62"/>
  </r>
  <r>
    <x v="0"/>
    <x v="1"/>
    <s v="WA"/>
    <x v="4"/>
    <n v="2012"/>
    <n v="2012"/>
    <n v="17425726"/>
    <n v="1"/>
    <x v="1"/>
    <s v="I"/>
    <n v="0"/>
    <n v="0"/>
    <n v="0"/>
    <n v="90"/>
  </r>
  <r>
    <x v="0"/>
    <x v="0"/>
    <s v="WA"/>
    <x v="4"/>
    <n v="2012"/>
    <n v="2012"/>
    <n v="16403368"/>
    <n v="3"/>
    <x v="1"/>
    <s v="I"/>
    <n v="70"/>
    <n v="23.333333333333332"/>
    <n v="0"/>
    <n v="1362"/>
  </r>
  <r>
    <x v="0"/>
    <x v="0"/>
    <s v="WA"/>
    <x v="4"/>
    <n v="2012"/>
    <n v="2012"/>
    <n v="500210180"/>
    <n v="1"/>
    <x v="1"/>
    <s v="I"/>
    <n v="1"/>
    <n v="1"/>
    <n v="0"/>
    <n v="26"/>
  </r>
  <r>
    <x v="0"/>
    <x v="1"/>
    <s v="WA"/>
    <x v="4"/>
    <n v="2012"/>
    <n v="2012"/>
    <n v="500057498"/>
    <n v="1"/>
    <x v="1"/>
    <s v="I"/>
    <n v="0"/>
    <n v="0"/>
    <n v="0"/>
    <n v="2"/>
  </r>
  <r>
    <x v="1"/>
    <x v="0"/>
    <s v="WA"/>
    <x v="4"/>
    <n v="2012"/>
    <n v="2012"/>
    <n v="14584683"/>
    <n v="4"/>
    <x v="1"/>
    <s v="I"/>
    <n v="126"/>
    <n v="31.5"/>
    <n v="0"/>
    <n v="110"/>
  </r>
  <r>
    <x v="0"/>
    <x v="0"/>
    <s v="WA"/>
    <x v="4"/>
    <n v="2012"/>
    <n v="2012"/>
    <n v="500058076"/>
    <n v="1"/>
    <x v="1"/>
    <s v="I"/>
    <n v="1"/>
    <n v="1"/>
    <n v="0"/>
    <n v="104"/>
  </r>
  <r>
    <x v="0"/>
    <x v="0"/>
    <s v="WA"/>
    <x v="4"/>
    <n v="2012"/>
    <n v="2012"/>
    <n v="431654408"/>
    <n v="1"/>
    <x v="1"/>
    <s v="I"/>
    <n v="1"/>
    <n v="1"/>
    <n v="0"/>
    <n v="90"/>
  </r>
  <r>
    <x v="0"/>
    <x v="1"/>
    <s v="WA"/>
    <x v="4"/>
    <n v="2012"/>
    <n v="2012"/>
    <n v="15975642"/>
    <n v="1"/>
    <x v="1"/>
    <s v="I"/>
    <n v="14"/>
    <n v="14"/>
    <n v="0"/>
    <n v="33"/>
  </r>
  <r>
    <x v="0"/>
    <x v="1"/>
    <s v="WA"/>
    <x v="4"/>
    <n v="2012"/>
    <n v="2012"/>
    <n v="15442511"/>
    <n v="3"/>
    <x v="1"/>
    <s v="I"/>
    <n v="77"/>
    <n v="25.666666666666668"/>
    <n v="0"/>
    <n v="29"/>
  </r>
  <r>
    <x v="1"/>
    <x v="1"/>
    <s v="WA"/>
    <x v="4"/>
    <n v="2012"/>
    <n v="2012"/>
    <n v="15411575"/>
    <n v="2"/>
    <x v="1"/>
    <s v="I"/>
    <n v="47"/>
    <n v="23.5"/>
    <n v="0"/>
    <n v="307"/>
  </r>
  <r>
    <x v="0"/>
    <x v="0"/>
    <s v="WA"/>
    <x v="4"/>
    <n v="2012"/>
    <n v="2012"/>
    <n v="14912516"/>
    <n v="4"/>
    <x v="1"/>
    <s v="I"/>
    <n v="96"/>
    <n v="24"/>
    <n v="0"/>
    <n v="710"/>
  </r>
  <r>
    <x v="0"/>
    <x v="1"/>
    <s v="WA"/>
    <x v="4"/>
    <n v="2012"/>
    <n v="2012"/>
    <n v="446354190"/>
    <n v="1"/>
    <x v="1"/>
    <s v="I"/>
    <n v="30"/>
    <n v="30"/>
    <n v="0"/>
    <n v="26"/>
  </r>
  <r>
    <x v="0"/>
    <x v="1"/>
    <s v="WA"/>
    <x v="4"/>
    <n v="2012"/>
    <n v="2012"/>
    <n v="500074192"/>
    <n v="1"/>
    <x v="1"/>
    <s v="I"/>
    <n v="26"/>
    <n v="26"/>
    <n v="0"/>
    <n v="3"/>
  </r>
  <r>
    <x v="0"/>
    <x v="0"/>
    <s v="WA"/>
    <x v="4"/>
    <n v="2012"/>
    <n v="2012"/>
    <n v="500118677"/>
    <n v="2"/>
    <x v="1"/>
    <s v="I"/>
    <n v="56"/>
    <n v="28"/>
    <n v="0"/>
    <n v="308"/>
  </r>
  <r>
    <x v="0"/>
    <x v="0"/>
    <s v="WA"/>
    <x v="4"/>
    <n v="2012"/>
    <n v="2012"/>
    <n v="14335936"/>
    <n v="1"/>
    <x v="1"/>
    <s v="I"/>
    <n v="29"/>
    <n v="29"/>
    <n v="0"/>
    <n v="9"/>
  </r>
  <r>
    <x v="0"/>
    <x v="1"/>
    <s v="WA"/>
    <x v="4"/>
    <n v="2012"/>
    <n v="2012"/>
    <n v="14691537"/>
    <n v="1"/>
    <x v="1"/>
    <s v="I"/>
    <n v="7"/>
    <n v="7"/>
    <n v="0"/>
    <n v="2"/>
  </r>
  <r>
    <x v="0"/>
    <x v="0"/>
    <s v="WA"/>
    <x v="4"/>
    <n v="2012"/>
    <n v="2012"/>
    <n v="500230532"/>
    <n v="2"/>
    <x v="1"/>
    <s v="I"/>
    <n v="48"/>
    <n v="24"/>
    <n v="0"/>
    <n v="121"/>
  </r>
  <r>
    <x v="0"/>
    <x v="1"/>
    <s v="WA"/>
    <x v="4"/>
    <n v="2012"/>
    <n v="2012"/>
    <n v="19464720"/>
    <n v="1"/>
    <x v="1"/>
    <s v="I"/>
    <n v="27"/>
    <n v="27"/>
    <n v="0"/>
    <n v="1"/>
  </r>
  <r>
    <x v="0"/>
    <x v="0"/>
    <s v="WA"/>
    <x v="4"/>
    <n v="2012"/>
    <n v="2012"/>
    <n v="426297716"/>
    <n v="2"/>
    <x v="1"/>
    <s v="I"/>
    <n v="51"/>
    <n v="25.5"/>
    <n v="0"/>
    <n v="470"/>
  </r>
  <r>
    <x v="0"/>
    <x v="0"/>
    <s v="WA"/>
    <x v="4"/>
    <n v="2012"/>
    <n v="2012"/>
    <n v="500034350"/>
    <n v="1"/>
    <x v="1"/>
    <s v="I"/>
    <n v="0"/>
    <n v="0"/>
    <n v="0"/>
    <n v="18"/>
  </r>
  <r>
    <x v="0"/>
    <x v="0"/>
    <s v="WA"/>
    <x v="4"/>
    <n v="2012"/>
    <n v="2012"/>
    <n v="500187638"/>
    <n v="4"/>
    <x v="1"/>
    <s v="I"/>
    <n v="100"/>
    <n v="25"/>
    <n v="0"/>
    <n v="451"/>
  </r>
  <r>
    <x v="0"/>
    <x v="0"/>
    <s v="WA"/>
    <x v="4"/>
    <n v="2012"/>
    <n v="2012"/>
    <n v="18042782"/>
    <n v="1"/>
    <x v="1"/>
    <s v="I"/>
    <n v="28"/>
    <n v="28"/>
    <n v="0"/>
    <n v="70"/>
  </r>
  <r>
    <x v="0"/>
    <x v="1"/>
    <s v="WA"/>
    <x v="4"/>
    <n v="2012"/>
    <n v="2012"/>
    <n v="18007289"/>
    <n v="1"/>
    <x v="1"/>
    <s v="I"/>
    <n v="5"/>
    <n v="5"/>
    <n v="0"/>
    <n v="6"/>
  </r>
  <r>
    <x v="0"/>
    <x v="0"/>
    <s v="WA"/>
    <x v="4"/>
    <n v="2012"/>
    <n v="2012"/>
    <n v="18021165"/>
    <n v="1"/>
    <x v="1"/>
    <s v="I"/>
    <n v="6"/>
    <n v="6"/>
    <n v="0"/>
    <n v="160"/>
  </r>
  <r>
    <x v="0"/>
    <x v="0"/>
    <s v="WA"/>
    <x v="4"/>
    <n v="2012"/>
    <n v="2012"/>
    <n v="500101378"/>
    <n v="1"/>
    <x v="1"/>
    <s v="I"/>
    <n v="6"/>
    <n v="6"/>
    <n v="0"/>
    <n v="3"/>
  </r>
  <r>
    <x v="0"/>
    <x v="1"/>
    <s v="WA"/>
    <x v="4"/>
    <n v="2012"/>
    <n v="2012"/>
    <n v="500212942"/>
    <n v="1"/>
    <x v="1"/>
    <s v="I"/>
    <n v="9"/>
    <n v="9"/>
    <n v="0"/>
    <n v="17"/>
  </r>
  <r>
    <x v="0"/>
    <x v="0"/>
    <s v="WA"/>
    <x v="4"/>
    <n v="2012"/>
    <n v="2012"/>
    <n v="500262258"/>
    <n v="1"/>
    <x v="1"/>
    <s v="I"/>
    <n v="18"/>
    <n v="18"/>
    <n v="0"/>
    <n v="39"/>
  </r>
  <r>
    <x v="0"/>
    <x v="0"/>
    <s v="WA"/>
    <x v="4"/>
    <n v="2012"/>
    <n v="2012"/>
    <n v="379555230"/>
    <n v="1"/>
    <x v="1"/>
    <s v="I"/>
    <n v="0"/>
    <n v="0"/>
    <n v="0"/>
    <n v="20"/>
  </r>
  <r>
    <x v="0"/>
    <x v="1"/>
    <s v="WA"/>
    <x v="4"/>
    <n v="2012"/>
    <n v="2012"/>
    <n v="19366156"/>
    <n v="1"/>
    <x v="1"/>
    <s v="I"/>
    <n v="0"/>
    <n v="0"/>
    <n v="0"/>
    <n v="53"/>
  </r>
  <r>
    <x v="0"/>
    <x v="0"/>
    <s v="WA"/>
    <x v="4"/>
    <n v="2012"/>
    <n v="2012"/>
    <n v="18063229"/>
    <n v="1"/>
    <x v="1"/>
    <s v="I"/>
    <n v="24"/>
    <n v="24"/>
    <n v="0"/>
    <n v="370"/>
  </r>
  <r>
    <x v="0"/>
    <x v="0"/>
    <s v="WA"/>
    <x v="4"/>
    <n v="2012"/>
    <n v="2012"/>
    <n v="500020271"/>
    <n v="1"/>
    <x v="1"/>
    <s v="I"/>
    <n v="12"/>
    <n v="12"/>
    <n v="0"/>
    <n v="90"/>
  </r>
  <r>
    <x v="0"/>
    <x v="1"/>
    <s v="WA"/>
    <x v="4"/>
    <n v="2012"/>
    <n v="2012"/>
    <n v="17823095"/>
    <n v="1"/>
    <x v="1"/>
    <s v="I"/>
    <n v="4"/>
    <n v="4"/>
    <n v="0"/>
    <n v="16"/>
  </r>
  <r>
    <x v="0"/>
    <x v="0"/>
    <s v="WA"/>
    <x v="4"/>
    <n v="2012"/>
    <n v="2012"/>
    <n v="17718312"/>
    <n v="1"/>
    <x v="1"/>
    <s v="I"/>
    <n v="0"/>
    <n v="0"/>
    <n v="0"/>
    <n v="23"/>
  </r>
  <r>
    <x v="0"/>
    <x v="0"/>
    <s v="WA"/>
    <x v="4"/>
    <n v="2012"/>
    <n v="2012"/>
    <n v="500238063"/>
    <n v="2"/>
    <x v="1"/>
    <s v="I"/>
    <n v="61"/>
    <n v="30.5"/>
    <n v="0"/>
    <n v="118"/>
  </r>
  <r>
    <x v="0"/>
    <x v="1"/>
    <s v="WA"/>
    <x v="4"/>
    <n v="2012"/>
    <n v="2012"/>
    <n v="17079693"/>
    <n v="1"/>
    <x v="1"/>
    <s v="I"/>
    <n v="10"/>
    <n v="10"/>
    <n v="0"/>
    <n v="3"/>
  </r>
  <r>
    <x v="0"/>
    <x v="0"/>
    <s v="WA"/>
    <x v="4"/>
    <n v="2012"/>
    <n v="2012"/>
    <n v="15329402"/>
    <n v="1"/>
    <x v="1"/>
    <s v="I"/>
    <n v="22"/>
    <n v="22"/>
    <n v="0"/>
    <n v="1"/>
  </r>
  <r>
    <x v="0"/>
    <x v="0"/>
    <s v="WA"/>
    <x v="4"/>
    <n v="2012"/>
    <n v="2012"/>
    <n v="500086157"/>
    <n v="1"/>
    <x v="1"/>
    <s v="I"/>
    <n v="29"/>
    <n v="29"/>
    <n v="0"/>
    <n v="1"/>
  </r>
  <r>
    <x v="0"/>
    <x v="0"/>
    <s v="WA"/>
    <x v="4"/>
    <n v="2012"/>
    <n v="2012"/>
    <n v="500006402"/>
    <n v="1"/>
    <x v="1"/>
    <s v="I"/>
    <n v="4"/>
    <n v="4"/>
    <n v="0"/>
    <n v="52"/>
  </r>
  <r>
    <x v="0"/>
    <x v="1"/>
    <s v="WA"/>
    <x v="4"/>
    <n v="2012"/>
    <n v="2012"/>
    <n v="500056773"/>
    <n v="1"/>
    <x v="1"/>
    <s v="I"/>
    <n v="4"/>
    <n v="4"/>
    <n v="0"/>
    <n v="101"/>
  </r>
  <r>
    <x v="0"/>
    <x v="1"/>
    <s v="WA"/>
    <x v="4"/>
    <n v="2012"/>
    <n v="2012"/>
    <n v="16642816"/>
    <n v="3"/>
    <x v="1"/>
    <s v="I"/>
    <n v="73"/>
    <n v="24.333333333333332"/>
    <n v="0"/>
    <n v="35"/>
  </r>
  <r>
    <x v="0"/>
    <x v="0"/>
    <s v="WA"/>
    <x v="4"/>
    <n v="2012"/>
    <n v="2012"/>
    <n v="15704985"/>
    <n v="1"/>
    <x v="1"/>
    <s v="I"/>
    <n v="37"/>
    <n v="37"/>
    <n v="0"/>
    <n v="10"/>
  </r>
  <r>
    <x v="0"/>
    <x v="0"/>
    <s v="WA"/>
    <x v="4"/>
    <n v="2012"/>
    <n v="2012"/>
    <n v="500181659"/>
    <n v="1"/>
    <x v="1"/>
    <s v="I"/>
    <n v="0"/>
    <n v="0"/>
    <n v="0"/>
    <n v="15"/>
  </r>
  <r>
    <x v="0"/>
    <x v="0"/>
    <s v="WA"/>
    <x v="4"/>
    <n v="2012"/>
    <n v="2012"/>
    <n v="14061464"/>
    <n v="1"/>
    <x v="1"/>
    <s v="I"/>
    <n v="8"/>
    <n v="8"/>
    <n v="0"/>
    <n v="1"/>
  </r>
  <r>
    <x v="0"/>
    <x v="0"/>
    <s v="WA"/>
    <x v="4"/>
    <n v="2012"/>
    <n v="2012"/>
    <n v="15983689"/>
    <n v="1"/>
    <x v="1"/>
    <s v="I"/>
    <n v="18"/>
    <n v="18"/>
    <n v="0"/>
    <n v="30"/>
  </r>
  <r>
    <x v="0"/>
    <x v="0"/>
    <s v="WA"/>
    <x v="4"/>
    <n v="2012"/>
    <n v="2012"/>
    <n v="19834662"/>
    <n v="1"/>
    <x v="1"/>
    <s v="I"/>
    <n v="29"/>
    <n v="29"/>
    <n v="0"/>
    <n v="210"/>
  </r>
  <r>
    <x v="0"/>
    <x v="1"/>
    <s v="WA"/>
    <x v="4"/>
    <n v="2012"/>
    <n v="2012"/>
    <n v="14878867"/>
    <n v="1"/>
    <x v="1"/>
    <s v="I"/>
    <n v="8"/>
    <n v="8"/>
    <n v="0"/>
    <n v="2"/>
  </r>
  <r>
    <x v="0"/>
    <x v="1"/>
    <s v="WA"/>
    <x v="4"/>
    <n v="2012"/>
    <n v="2012"/>
    <n v="19387771"/>
    <n v="2"/>
    <x v="1"/>
    <s v="I"/>
    <n v="61"/>
    <n v="30.5"/>
    <n v="0"/>
    <n v="2"/>
  </r>
  <r>
    <x v="0"/>
    <x v="1"/>
    <s v="WA"/>
    <x v="4"/>
    <n v="2012"/>
    <n v="2012"/>
    <n v="390614417"/>
    <n v="1"/>
    <x v="1"/>
    <s v="I"/>
    <n v="0"/>
    <n v="0"/>
    <n v="0"/>
    <n v="3"/>
  </r>
  <r>
    <x v="0"/>
    <x v="1"/>
    <s v="WA"/>
    <x v="4"/>
    <n v="2012"/>
    <n v="2012"/>
    <n v="500159173"/>
    <n v="1"/>
    <x v="1"/>
    <s v="I"/>
    <n v="0"/>
    <n v="0"/>
    <n v="0"/>
    <n v="26"/>
  </r>
  <r>
    <x v="0"/>
    <x v="1"/>
    <s v="WA"/>
    <x v="4"/>
    <n v="2012"/>
    <n v="2012"/>
    <n v="19982745"/>
    <n v="1"/>
    <x v="1"/>
    <s v="I"/>
    <n v="20"/>
    <n v="20"/>
    <n v="0"/>
    <n v="13"/>
  </r>
  <r>
    <x v="0"/>
    <x v="0"/>
    <s v="WA"/>
    <x v="4"/>
    <n v="2012"/>
    <n v="2012"/>
    <n v="18259650"/>
    <n v="1"/>
    <x v="1"/>
    <s v="I"/>
    <n v="0"/>
    <n v="0"/>
    <n v="0"/>
    <n v="60"/>
  </r>
  <r>
    <x v="0"/>
    <x v="0"/>
    <s v="WA"/>
    <x v="4"/>
    <n v="2012"/>
    <n v="2012"/>
    <n v="19890709"/>
    <n v="1"/>
    <x v="1"/>
    <s v="I"/>
    <n v="14"/>
    <n v="14"/>
    <n v="0"/>
    <n v="70"/>
  </r>
  <r>
    <x v="0"/>
    <x v="0"/>
    <s v="WA"/>
    <x v="4"/>
    <n v="2012"/>
    <n v="2012"/>
    <n v="19873077"/>
    <n v="1"/>
    <x v="1"/>
    <s v="I"/>
    <n v="41"/>
    <n v="41"/>
    <n v="0"/>
    <n v="85"/>
  </r>
  <r>
    <x v="0"/>
    <x v="0"/>
    <s v="WA"/>
    <x v="4"/>
    <n v="2012"/>
    <n v="2012"/>
    <n v="500212775"/>
    <n v="1"/>
    <x v="1"/>
    <s v="I"/>
    <n v="0"/>
    <n v="0"/>
    <n v="0"/>
    <n v="206"/>
  </r>
  <r>
    <x v="0"/>
    <x v="0"/>
    <s v="WA"/>
    <x v="4"/>
    <n v="2012"/>
    <n v="2012"/>
    <n v="19905221"/>
    <n v="3"/>
    <x v="1"/>
    <s v="I"/>
    <n v="71"/>
    <n v="23.666666666666664"/>
    <n v="0"/>
    <n v="300"/>
  </r>
  <r>
    <x v="0"/>
    <x v="0"/>
    <s v="WA"/>
    <x v="4"/>
    <n v="2012"/>
    <n v="2012"/>
    <n v="500277538"/>
    <n v="1"/>
    <x v="1"/>
    <s v="I"/>
    <n v="40"/>
    <n v="40"/>
    <n v="0"/>
    <n v="226"/>
  </r>
  <r>
    <x v="0"/>
    <x v="0"/>
    <s v="WA"/>
    <x v="4"/>
    <n v="2012"/>
    <n v="2012"/>
    <n v="18626498"/>
    <n v="1"/>
    <x v="1"/>
    <s v="I"/>
    <n v="4"/>
    <n v="4"/>
    <n v="0"/>
    <n v="70"/>
  </r>
  <r>
    <x v="0"/>
    <x v="0"/>
    <s v="WA"/>
    <x v="4"/>
    <n v="2012"/>
    <n v="2012"/>
    <n v="18023928"/>
    <n v="1"/>
    <x v="1"/>
    <s v="I"/>
    <n v="8"/>
    <n v="8"/>
    <n v="0"/>
    <n v="10"/>
  </r>
  <r>
    <x v="0"/>
    <x v="0"/>
    <s v="WA"/>
    <x v="4"/>
    <n v="2012"/>
    <n v="2012"/>
    <n v="18098591"/>
    <n v="1"/>
    <x v="1"/>
    <s v="I"/>
    <n v="11"/>
    <n v="11"/>
    <n v="0"/>
    <n v="10"/>
  </r>
  <r>
    <x v="0"/>
    <x v="0"/>
    <s v="WA"/>
    <x v="4"/>
    <n v="2012"/>
    <n v="2012"/>
    <n v="17435215"/>
    <n v="2"/>
    <x v="1"/>
    <s v="I"/>
    <n v="42"/>
    <n v="21"/>
    <n v="0"/>
    <n v="90"/>
  </r>
  <r>
    <x v="0"/>
    <x v="1"/>
    <s v="WA"/>
    <x v="4"/>
    <n v="2012"/>
    <n v="2012"/>
    <n v="500273024"/>
    <n v="1"/>
    <x v="1"/>
    <s v="I"/>
    <n v="8"/>
    <n v="8"/>
    <n v="0"/>
    <n v="1"/>
  </r>
  <r>
    <x v="0"/>
    <x v="0"/>
    <s v="WA"/>
    <x v="4"/>
    <n v="2012"/>
    <n v="2012"/>
    <n v="16293212"/>
    <n v="1"/>
    <x v="1"/>
    <s v="I"/>
    <n v="21"/>
    <n v="21"/>
    <n v="0"/>
    <n v="60"/>
  </r>
  <r>
    <x v="0"/>
    <x v="1"/>
    <s v="WA"/>
    <x v="4"/>
    <n v="2012"/>
    <n v="2012"/>
    <n v="500231750"/>
    <n v="2"/>
    <x v="1"/>
    <s v="I"/>
    <n v="45"/>
    <n v="22.5"/>
    <n v="0"/>
    <n v="11"/>
  </r>
  <r>
    <x v="0"/>
    <x v="0"/>
    <s v="WA"/>
    <x v="4"/>
    <n v="2012"/>
    <n v="2012"/>
    <n v="17695440"/>
    <n v="2"/>
    <x v="1"/>
    <s v="I"/>
    <n v="51"/>
    <n v="25.5"/>
    <n v="0"/>
    <n v="240"/>
  </r>
  <r>
    <x v="0"/>
    <x v="1"/>
    <s v="WA"/>
    <x v="4"/>
    <n v="2012"/>
    <n v="2012"/>
    <n v="16829928"/>
    <n v="1"/>
    <x v="1"/>
    <s v="I"/>
    <n v="8"/>
    <n v="8"/>
    <n v="0"/>
    <n v="1"/>
  </r>
  <r>
    <x v="0"/>
    <x v="0"/>
    <s v="WA"/>
    <x v="4"/>
    <n v="2012"/>
    <n v="2012"/>
    <n v="15649065"/>
    <n v="2"/>
    <x v="1"/>
    <s v="I"/>
    <n v="45"/>
    <n v="22.5"/>
    <n v="0"/>
    <n v="210"/>
  </r>
  <r>
    <x v="1"/>
    <x v="1"/>
    <s v="WA"/>
    <x v="4"/>
    <n v="2012"/>
    <n v="2012"/>
    <n v="419040062"/>
    <n v="1"/>
    <x v="1"/>
    <s v="I"/>
    <n v="24"/>
    <n v="24"/>
    <n v="0"/>
    <n v="1"/>
  </r>
  <r>
    <x v="0"/>
    <x v="1"/>
    <s v="WA"/>
    <x v="4"/>
    <n v="2012"/>
    <n v="2012"/>
    <n v="391305640"/>
    <n v="3"/>
    <x v="1"/>
    <s v="I"/>
    <n v="91"/>
    <n v="30.333333333333332"/>
    <n v="0"/>
    <n v="11"/>
  </r>
  <r>
    <x v="0"/>
    <x v="0"/>
    <s v="WA"/>
    <x v="4"/>
    <n v="2012"/>
    <n v="2012"/>
    <n v="15280331"/>
    <n v="1"/>
    <x v="1"/>
    <s v="I"/>
    <n v="12"/>
    <n v="12"/>
    <n v="0"/>
    <n v="8"/>
  </r>
  <r>
    <x v="0"/>
    <x v="0"/>
    <s v="WA"/>
    <x v="4"/>
    <n v="2012"/>
    <n v="2012"/>
    <n v="14922403"/>
    <n v="2"/>
    <x v="1"/>
    <s v="I"/>
    <n v="37"/>
    <n v="18.5"/>
    <n v="0"/>
    <n v="962"/>
  </r>
  <r>
    <x v="0"/>
    <x v="0"/>
    <s v="WA"/>
    <x v="4"/>
    <n v="2012"/>
    <n v="2012"/>
    <n v="15283199"/>
    <n v="1"/>
    <x v="1"/>
    <s v="I"/>
    <n v="3"/>
    <n v="3"/>
    <n v="0"/>
    <n v="17"/>
  </r>
  <r>
    <x v="0"/>
    <x v="0"/>
    <s v="WA"/>
    <x v="4"/>
    <n v="2012"/>
    <n v="2012"/>
    <n v="15114794"/>
    <n v="1"/>
    <x v="1"/>
    <s v="I"/>
    <n v="41"/>
    <n v="41"/>
    <n v="0"/>
    <n v="47"/>
  </r>
  <r>
    <x v="0"/>
    <x v="0"/>
    <s v="WA"/>
    <x v="4"/>
    <n v="2012"/>
    <n v="2012"/>
    <n v="14745224"/>
    <n v="1"/>
    <x v="1"/>
    <s v="I"/>
    <n v="12"/>
    <n v="12"/>
    <n v="0"/>
    <n v="1"/>
  </r>
  <r>
    <x v="0"/>
    <x v="1"/>
    <s v="WA"/>
    <x v="4"/>
    <n v="2012"/>
    <n v="2012"/>
    <n v="16119072"/>
    <n v="1"/>
    <x v="1"/>
    <s v="I"/>
    <n v="12"/>
    <n v="12"/>
    <n v="0"/>
    <n v="5"/>
  </r>
  <r>
    <x v="0"/>
    <x v="0"/>
    <s v="WA"/>
    <x v="4"/>
    <n v="2012"/>
    <n v="2012"/>
    <n v="500026801"/>
    <n v="2"/>
    <x v="1"/>
    <s v="I"/>
    <n v="45"/>
    <n v="22.5"/>
    <n v="0"/>
    <n v="59"/>
  </r>
  <r>
    <x v="0"/>
    <x v="0"/>
    <s v="WA"/>
    <x v="4"/>
    <n v="2012"/>
    <n v="2012"/>
    <n v="14685702"/>
    <n v="2"/>
    <x v="1"/>
    <s v="I"/>
    <n v="38"/>
    <n v="19"/>
    <n v="0"/>
    <n v="270"/>
  </r>
  <r>
    <x v="0"/>
    <x v="1"/>
    <s v="WA"/>
    <x v="4"/>
    <n v="2012"/>
    <n v="2012"/>
    <n v="500146952"/>
    <n v="1"/>
    <x v="1"/>
    <s v="I"/>
    <n v="1"/>
    <n v="1"/>
    <n v="0"/>
    <n v="1"/>
  </r>
  <r>
    <x v="0"/>
    <x v="0"/>
    <s v="WA"/>
    <x v="4"/>
    <n v="2012"/>
    <n v="2012"/>
    <n v="17634001"/>
    <n v="1"/>
    <x v="1"/>
    <s v="I"/>
    <n v="3"/>
    <n v="3"/>
    <n v="0"/>
    <n v="23"/>
  </r>
  <r>
    <x v="0"/>
    <x v="0"/>
    <s v="WA"/>
    <x v="4"/>
    <n v="2012"/>
    <n v="2012"/>
    <n v="17042382"/>
    <n v="1"/>
    <x v="1"/>
    <s v="I"/>
    <n v="0"/>
    <n v="0"/>
    <n v="0"/>
    <n v="21"/>
  </r>
  <r>
    <x v="0"/>
    <x v="1"/>
    <s v="WA"/>
    <x v="4"/>
    <n v="2012"/>
    <n v="2012"/>
    <n v="19982396"/>
    <n v="1"/>
    <x v="1"/>
    <s v="I"/>
    <n v="23"/>
    <n v="23"/>
    <n v="0"/>
    <n v="9"/>
  </r>
  <r>
    <x v="0"/>
    <x v="0"/>
    <s v="WA"/>
    <x v="4"/>
    <n v="2012"/>
    <n v="2012"/>
    <n v="19986108"/>
    <n v="1"/>
    <x v="1"/>
    <s v="I"/>
    <n v="1"/>
    <n v="1"/>
    <n v="0"/>
    <n v="54"/>
  </r>
  <r>
    <x v="0"/>
    <x v="1"/>
    <s v="WA"/>
    <x v="4"/>
    <n v="2012"/>
    <n v="2012"/>
    <n v="446345982"/>
    <n v="1"/>
    <x v="1"/>
    <s v="I"/>
    <n v="34"/>
    <n v="34"/>
    <n v="0"/>
    <n v="1"/>
  </r>
  <r>
    <x v="0"/>
    <x v="0"/>
    <s v="WA"/>
    <x v="4"/>
    <n v="2012"/>
    <n v="2012"/>
    <n v="17436410"/>
    <n v="1"/>
    <x v="1"/>
    <s v="I"/>
    <n v="9"/>
    <n v="9"/>
    <n v="0"/>
    <n v="10"/>
  </r>
  <r>
    <x v="0"/>
    <x v="0"/>
    <s v="WA"/>
    <x v="4"/>
    <n v="2012"/>
    <n v="2012"/>
    <n v="18221626"/>
    <n v="1"/>
    <x v="1"/>
    <s v="I"/>
    <n v="2"/>
    <n v="2"/>
    <n v="0"/>
    <n v="23"/>
  </r>
  <r>
    <x v="0"/>
    <x v="0"/>
    <s v="WA"/>
    <x v="4"/>
    <n v="2012"/>
    <n v="2012"/>
    <n v="19597704"/>
    <n v="1"/>
    <x v="1"/>
    <s v="I"/>
    <n v="0"/>
    <n v="0"/>
    <n v="0"/>
    <n v="210"/>
  </r>
  <r>
    <x v="0"/>
    <x v="0"/>
    <s v="WA"/>
    <x v="4"/>
    <n v="2012"/>
    <n v="2012"/>
    <n v="19605350"/>
    <n v="1"/>
    <x v="1"/>
    <s v="I"/>
    <n v="16"/>
    <n v="16"/>
    <n v="0"/>
    <n v="170"/>
  </r>
  <r>
    <x v="0"/>
    <x v="1"/>
    <s v="WA"/>
    <x v="4"/>
    <n v="2012"/>
    <n v="2012"/>
    <n v="500093925"/>
    <n v="1"/>
    <x v="1"/>
    <s v="I"/>
    <n v="30"/>
    <n v="30"/>
    <n v="0"/>
    <n v="1"/>
  </r>
  <r>
    <x v="0"/>
    <x v="0"/>
    <s v="WA"/>
    <x v="4"/>
    <n v="2012"/>
    <n v="2012"/>
    <n v="373680025"/>
    <n v="1"/>
    <x v="1"/>
    <s v="I"/>
    <n v="32"/>
    <n v="32"/>
    <n v="0"/>
    <n v="290"/>
  </r>
  <r>
    <x v="0"/>
    <x v="1"/>
    <s v="WA"/>
    <x v="4"/>
    <n v="2012"/>
    <n v="2012"/>
    <n v="500250644"/>
    <n v="1"/>
    <x v="1"/>
    <s v="I"/>
    <n v="5"/>
    <n v="5"/>
    <n v="0"/>
    <n v="17"/>
  </r>
  <r>
    <x v="0"/>
    <x v="1"/>
    <s v="WA"/>
    <x v="4"/>
    <n v="2012"/>
    <n v="2012"/>
    <n v="379555249"/>
    <n v="1"/>
    <x v="1"/>
    <s v="I"/>
    <n v="0"/>
    <n v="0"/>
    <n v="0"/>
    <n v="12"/>
  </r>
  <r>
    <x v="0"/>
    <x v="1"/>
    <s v="WA"/>
    <x v="4"/>
    <n v="2012"/>
    <n v="2012"/>
    <n v="18267274"/>
    <n v="1"/>
    <x v="1"/>
    <s v="I"/>
    <n v="17"/>
    <n v="17"/>
    <n v="0"/>
    <n v="3"/>
  </r>
  <r>
    <x v="0"/>
    <x v="0"/>
    <s v="WA"/>
    <x v="4"/>
    <n v="2012"/>
    <n v="2012"/>
    <n v="18007254"/>
    <n v="1"/>
    <x v="1"/>
    <s v="I"/>
    <n v="7"/>
    <n v="7"/>
    <n v="0"/>
    <n v="60"/>
  </r>
  <r>
    <x v="0"/>
    <x v="1"/>
    <s v="WA"/>
    <x v="4"/>
    <n v="2012"/>
    <n v="2012"/>
    <n v="500188714"/>
    <n v="1"/>
    <x v="1"/>
    <s v="I"/>
    <n v="23"/>
    <n v="23"/>
    <n v="0"/>
    <n v="3"/>
  </r>
  <r>
    <x v="0"/>
    <x v="0"/>
    <s v="WA"/>
    <x v="4"/>
    <n v="2012"/>
    <n v="2012"/>
    <n v="17422148"/>
    <n v="1"/>
    <x v="1"/>
    <s v="I"/>
    <n v="34"/>
    <n v="34"/>
    <n v="0"/>
    <n v="40"/>
  </r>
  <r>
    <x v="0"/>
    <x v="0"/>
    <s v="WA"/>
    <x v="4"/>
    <n v="2012"/>
    <n v="2012"/>
    <n v="500274394"/>
    <n v="1"/>
    <x v="1"/>
    <s v="I"/>
    <n v="8"/>
    <n v="8"/>
    <n v="0"/>
    <n v="115"/>
  </r>
  <r>
    <x v="1"/>
    <x v="1"/>
    <s v="WA"/>
    <x v="4"/>
    <n v="2012"/>
    <n v="2012"/>
    <n v="500005754"/>
    <n v="2"/>
    <x v="1"/>
    <s v="I"/>
    <n v="41"/>
    <n v="20.5"/>
    <n v="0"/>
    <n v="5"/>
  </r>
  <r>
    <x v="0"/>
    <x v="1"/>
    <s v="WA"/>
    <x v="4"/>
    <n v="2012"/>
    <n v="2012"/>
    <n v="500043322"/>
    <n v="2"/>
    <x v="1"/>
    <s v="I"/>
    <n v="43"/>
    <n v="21.5"/>
    <n v="0"/>
    <n v="14"/>
  </r>
  <r>
    <x v="0"/>
    <x v="0"/>
    <s v="WA"/>
    <x v="4"/>
    <n v="2012"/>
    <n v="2012"/>
    <n v="15940763"/>
    <n v="1"/>
    <x v="1"/>
    <s v="I"/>
    <n v="11"/>
    <n v="11"/>
    <n v="0"/>
    <n v="4"/>
  </r>
  <r>
    <x v="0"/>
    <x v="0"/>
    <s v="WA"/>
    <x v="4"/>
    <n v="2012"/>
    <n v="2012"/>
    <n v="16117100"/>
    <n v="2"/>
    <x v="1"/>
    <s v="I"/>
    <n v="63"/>
    <n v="31.5"/>
    <n v="0"/>
    <n v="103"/>
  </r>
  <r>
    <x v="0"/>
    <x v="0"/>
    <s v="WA"/>
    <x v="4"/>
    <n v="2012"/>
    <n v="2012"/>
    <n v="500038920"/>
    <n v="1"/>
    <x v="1"/>
    <s v="I"/>
    <n v="6"/>
    <n v="6"/>
    <n v="0"/>
    <n v="26"/>
  </r>
  <r>
    <x v="0"/>
    <x v="1"/>
    <s v="WA"/>
    <x v="4"/>
    <n v="2012"/>
    <n v="2012"/>
    <n v="14190520"/>
    <n v="1"/>
    <x v="1"/>
    <s v="I"/>
    <n v="0"/>
    <n v="0"/>
    <n v="0"/>
    <n v="1"/>
  </r>
  <r>
    <x v="0"/>
    <x v="1"/>
    <s v="WA"/>
    <x v="4"/>
    <n v="2012"/>
    <n v="2012"/>
    <n v="19700601"/>
    <n v="1"/>
    <x v="1"/>
    <s v="I"/>
    <n v="0"/>
    <n v="0"/>
    <n v="0"/>
    <n v="5"/>
  </r>
  <r>
    <x v="0"/>
    <x v="0"/>
    <s v="WA"/>
    <x v="4"/>
    <n v="2012"/>
    <n v="2012"/>
    <n v="500068623"/>
    <n v="1"/>
    <x v="1"/>
    <s v="I"/>
    <n v="14"/>
    <n v="14"/>
    <n v="0"/>
    <n v="304"/>
  </r>
  <r>
    <x v="0"/>
    <x v="0"/>
    <s v="WA"/>
    <x v="4"/>
    <n v="2012"/>
    <n v="2012"/>
    <n v="19293002"/>
    <n v="2"/>
    <x v="1"/>
    <s v="I"/>
    <n v="57"/>
    <n v="28.5"/>
    <n v="0"/>
    <n v="140"/>
  </r>
  <r>
    <x v="0"/>
    <x v="0"/>
    <s v="WA"/>
    <x v="4"/>
    <n v="2012"/>
    <n v="2012"/>
    <n v="17919598"/>
    <n v="2"/>
    <x v="1"/>
    <s v="I"/>
    <n v="59"/>
    <n v="29.5"/>
    <n v="0"/>
    <n v="170"/>
  </r>
  <r>
    <x v="0"/>
    <x v="0"/>
    <s v="WA"/>
    <x v="4"/>
    <n v="2012"/>
    <n v="2012"/>
    <n v="500188891"/>
    <n v="1"/>
    <x v="1"/>
    <s v="I"/>
    <n v="3"/>
    <n v="3"/>
    <n v="0"/>
    <n v="28"/>
  </r>
  <r>
    <x v="0"/>
    <x v="0"/>
    <s v="WA"/>
    <x v="4"/>
    <n v="2012"/>
    <n v="2012"/>
    <n v="382147209"/>
    <n v="1"/>
    <x v="1"/>
    <s v="I"/>
    <n v="4"/>
    <n v="4"/>
    <n v="0"/>
    <n v="50"/>
  </r>
  <r>
    <x v="0"/>
    <x v="1"/>
    <s v="WA"/>
    <x v="4"/>
    <n v="2012"/>
    <n v="2012"/>
    <n v="437616053"/>
    <n v="2"/>
    <x v="1"/>
    <s v="I"/>
    <n v="47"/>
    <n v="23.5"/>
    <n v="0"/>
    <n v="2"/>
  </r>
  <r>
    <x v="0"/>
    <x v="1"/>
    <s v="WA"/>
    <x v="4"/>
    <n v="2012"/>
    <n v="2012"/>
    <n v="19784944"/>
    <n v="2"/>
    <x v="1"/>
    <s v="I"/>
    <n v="43"/>
    <n v="21.5"/>
    <n v="0"/>
    <n v="6"/>
  </r>
  <r>
    <x v="0"/>
    <x v="0"/>
    <s v="WA"/>
    <x v="4"/>
    <n v="2012"/>
    <n v="2012"/>
    <n v="500098355"/>
    <n v="1"/>
    <x v="1"/>
    <s v="I"/>
    <n v="29"/>
    <n v="29"/>
    <n v="0"/>
    <n v="72"/>
  </r>
  <r>
    <x v="0"/>
    <x v="1"/>
    <s v="WA"/>
    <x v="4"/>
    <n v="2012"/>
    <n v="2012"/>
    <n v="387072021"/>
    <n v="3"/>
    <x v="1"/>
    <s v="I"/>
    <n v="76"/>
    <n v="25.333333333333336"/>
    <n v="0"/>
    <n v="30"/>
  </r>
  <r>
    <x v="0"/>
    <x v="0"/>
    <s v="WA"/>
    <x v="4"/>
    <n v="2012"/>
    <n v="2012"/>
    <n v="19875500"/>
    <n v="1"/>
    <x v="1"/>
    <s v="I"/>
    <n v="0"/>
    <n v="0"/>
    <n v="0"/>
    <n v="238"/>
  </r>
  <r>
    <x v="0"/>
    <x v="0"/>
    <s v="WA"/>
    <x v="4"/>
    <n v="2012"/>
    <n v="2012"/>
    <n v="18300182"/>
    <n v="1"/>
    <x v="1"/>
    <s v="I"/>
    <n v="25"/>
    <n v="25"/>
    <n v="0"/>
    <n v="52"/>
  </r>
  <r>
    <x v="0"/>
    <x v="0"/>
    <s v="WA"/>
    <x v="4"/>
    <n v="2012"/>
    <n v="2012"/>
    <n v="445564835"/>
    <n v="1"/>
    <x v="1"/>
    <s v="I"/>
    <n v="1"/>
    <n v="1"/>
    <n v="0"/>
    <n v="3"/>
  </r>
  <r>
    <x v="0"/>
    <x v="0"/>
    <s v="WA"/>
    <x v="4"/>
    <n v="2012"/>
    <n v="2012"/>
    <n v="17112451"/>
    <n v="2"/>
    <x v="1"/>
    <s v="I"/>
    <n v="49"/>
    <n v="24.5"/>
    <n v="0"/>
    <n v="460"/>
  </r>
  <r>
    <x v="0"/>
    <x v="0"/>
    <s v="WA"/>
    <x v="4"/>
    <n v="2012"/>
    <n v="2012"/>
    <n v="16901335"/>
    <n v="2"/>
    <x v="1"/>
    <s v="I"/>
    <n v="41"/>
    <n v="20.5"/>
    <n v="0"/>
    <n v="290"/>
  </r>
  <r>
    <x v="0"/>
    <x v="0"/>
    <s v="WA"/>
    <x v="4"/>
    <n v="2012"/>
    <n v="2012"/>
    <n v="14765074"/>
    <n v="1"/>
    <x v="1"/>
    <s v="I"/>
    <n v="10"/>
    <n v="10"/>
    <n v="0"/>
    <n v="100"/>
  </r>
  <r>
    <x v="0"/>
    <x v="1"/>
    <s v="WA"/>
    <x v="4"/>
    <n v="2012"/>
    <n v="2012"/>
    <n v="19630463"/>
    <n v="1"/>
    <x v="1"/>
    <s v="I"/>
    <n v="31"/>
    <n v="31"/>
    <n v="0"/>
    <n v="2"/>
  </r>
  <r>
    <x v="0"/>
    <x v="0"/>
    <s v="WA"/>
    <x v="4"/>
    <n v="2012"/>
    <n v="2012"/>
    <n v="18135451"/>
    <n v="1"/>
    <x v="1"/>
    <s v="I"/>
    <n v="10"/>
    <n v="10"/>
    <n v="0"/>
    <n v="98"/>
  </r>
  <r>
    <x v="0"/>
    <x v="1"/>
    <s v="WA"/>
    <x v="4"/>
    <n v="2012"/>
    <n v="2012"/>
    <n v="14082943"/>
    <n v="1"/>
    <x v="1"/>
    <s v="I"/>
    <n v="13"/>
    <n v="13"/>
    <n v="0"/>
    <n v="2"/>
  </r>
  <r>
    <x v="1"/>
    <x v="0"/>
    <s v="WA"/>
    <x v="4"/>
    <n v="2012"/>
    <n v="2012"/>
    <n v="500278485"/>
    <n v="1"/>
    <x v="1"/>
    <s v="I"/>
    <n v="30"/>
    <n v="30"/>
    <n v="0"/>
    <n v="9"/>
  </r>
  <r>
    <x v="0"/>
    <x v="0"/>
    <s v="WA"/>
    <x v="4"/>
    <n v="2012"/>
    <n v="2012"/>
    <n v="14911752"/>
    <n v="1"/>
    <x v="1"/>
    <s v="I"/>
    <n v="1"/>
    <n v="1"/>
    <n v="0"/>
    <n v="10"/>
  </r>
  <r>
    <x v="0"/>
    <x v="0"/>
    <s v="WA"/>
    <x v="4"/>
    <n v="2012"/>
    <n v="2012"/>
    <n v="15811864"/>
    <n v="1"/>
    <x v="1"/>
    <s v="I"/>
    <n v="17"/>
    <n v="17"/>
    <n v="0"/>
    <n v="183"/>
  </r>
  <r>
    <x v="0"/>
    <x v="0"/>
    <s v="WA"/>
    <x v="4"/>
    <n v="2012"/>
    <n v="2012"/>
    <n v="15662860"/>
    <n v="1"/>
    <x v="1"/>
    <s v="I"/>
    <n v="0"/>
    <n v="0"/>
    <n v="0"/>
    <n v="60"/>
  </r>
  <r>
    <x v="0"/>
    <x v="0"/>
    <s v="WA"/>
    <x v="4"/>
    <n v="2012"/>
    <n v="2012"/>
    <n v="15817036"/>
    <n v="1"/>
    <x v="1"/>
    <s v="I"/>
    <n v="24"/>
    <n v="24"/>
    <n v="0"/>
    <n v="292"/>
  </r>
  <r>
    <x v="0"/>
    <x v="1"/>
    <s v="WA"/>
    <x v="4"/>
    <n v="2012"/>
    <n v="2012"/>
    <n v="14429131"/>
    <n v="2"/>
    <x v="1"/>
    <s v="I"/>
    <n v="49"/>
    <n v="24.5"/>
    <n v="0"/>
    <n v="7"/>
  </r>
  <r>
    <x v="0"/>
    <x v="0"/>
    <s v="WA"/>
    <x v="4"/>
    <n v="2012"/>
    <n v="2012"/>
    <n v="14429133"/>
    <n v="2"/>
    <x v="1"/>
    <s v="I"/>
    <n v="49"/>
    <n v="24.5"/>
    <n v="0"/>
    <n v="390"/>
  </r>
  <r>
    <x v="0"/>
    <x v="0"/>
    <s v="WA"/>
    <x v="4"/>
    <n v="2012"/>
    <n v="2012"/>
    <n v="19413852"/>
    <n v="1"/>
    <x v="1"/>
    <s v="I"/>
    <n v="13"/>
    <n v="13"/>
    <n v="0"/>
    <n v="80"/>
  </r>
  <r>
    <x v="0"/>
    <x v="0"/>
    <s v="WA"/>
    <x v="4"/>
    <n v="2012"/>
    <n v="2012"/>
    <n v="19907841"/>
    <n v="2"/>
    <x v="1"/>
    <s v="I"/>
    <n v="41"/>
    <n v="20.5"/>
    <n v="0"/>
    <n v="720"/>
  </r>
  <r>
    <x v="0"/>
    <x v="0"/>
    <s v="WA"/>
    <x v="4"/>
    <n v="2012"/>
    <n v="2012"/>
    <n v="19881951"/>
    <n v="1"/>
    <x v="1"/>
    <s v="I"/>
    <n v="23"/>
    <n v="23"/>
    <n v="0"/>
    <n v="80"/>
  </r>
  <r>
    <x v="0"/>
    <x v="0"/>
    <s v="WA"/>
    <x v="4"/>
    <n v="2012"/>
    <n v="2012"/>
    <n v="19374375"/>
    <n v="5"/>
    <x v="1"/>
    <s v="I"/>
    <n v="151"/>
    <n v="30.2"/>
    <n v="0"/>
    <n v="668"/>
  </r>
  <r>
    <x v="0"/>
    <x v="0"/>
    <s v="WA"/>
    <x v="4"/>
    <n v="2012"/>
    <n v="2012"/>
    <n v="19024300"/>
    <n v="1"/>
    <x v="1"/>
    <s v="I"/>
    <n v="0"/>
    <n v="0"/>
    <n v="0"/>
    <n v="3"/>
  </r>
  <r>
    <x v="0"/>
    <x v="0"/>
    <s v="WA"/>
    <x v="4"/>
    <n v="2012"/>
    <n v="2012"/>
    <n v="17954184"/>
    <n v="5"/>
    <x v="1"/>
    <s v="I"/>
    <n v="155"/>
    <n v="31"/>
    <n v="0"/>
    <n v="68"/>
  </r>
  <r>
    <x v="0"/>
    <x v="0"/>
    <s v="WA"/>
    <x v="4"/>
    <n v="2012"/>
    <n v="2012"/>
    <n v="18713843"/>
    <n v="1"/>
    <x v="1"/>
    <s v="I"/>
    <n v="10"/>
    <n v="10"/>
    <n v="0"/>
    <n v="130"/>
  </r>
  <r>
    <x v="0"/>
    <x v="0"/>
    <s v="WA"/>
    <x v="4"/>
    <n v="2012"/>
    <n v="2012"/>
    <n v="19205282"/>
    <n v="1"/>
    <x v="1"/>
    <s v="I"/>
    <n v="4"/>
    <n v="4"/>
    <n v="0"/>
    <n v="100"/>
  </r>
  <r>
    <x v="0"/>
    <x v="1"/>
    <s v="WA"/>
    <x v="4"/>
    <n v="2012"/>
    <n v="2012"/>
    <n v="18394856"/>
    <n v="1"/>
    <x v="1"/>
    <s v="I"/>
    <n v="3"/>
    <n v="3"/>
    <n v="0"/>
    <n v="3"/>
  </r>
  <r>
    <x v="0"/>
    <x v="1"/>
    <s v="WA"/>
    <x v="4"/>
    <n v="2012"/>
    <n v="2012"/>
    <n v="15676052"/>
    <n v="1"/>
    <x v="1"/>
    <s v="I"/>
    <n v="14"/>
    <n v="14"/>
    <n v="0"/>
    <n v="5"/>
  </r>
  <r>
    <x v="0"/>
    <x v="0"/>
    <s v="WA"/>
    <x v="4"/>
    <n v="2012"/>
    <n v="2012"/>
    <n v="19141308"/>
    <n v="1"/>
    <x v="1"/>
    <s v="I"/>
    <n v="14"/>
    <n v="14"/>
    <n v="0"/>
    <n v="3"/>
  </r>
  <r>
    <x v="0"/>
    <x v="0"/>
    <s v="WA"/>
    <x v="4"/>
    <n v="2012"/>
    <n v="2012"/>
    <n v="16473468"/>
    <n v="1"/>
    <x v="1"/>
    <s v="I"/>
    <n v="0"/>
    <n v="0"/>
    <n v="0"/>
    <n v="90"/>
  </r>
  <r>
    <x v="0"/>
    <x v="1"/>
    <s v="WA"/>
    <x v="4"/>
    <n v="2012"/>
    <n v="2012"/>
    <n v="370483277"/>
    <n v="2"/>
    <x v="1"/>
    <s v="I"/>
    <n v="40"/>
    <n v="20"/>
    <n v="0"/>
    <n v="10"/>
  </r>
  <r>
    <x v="1"/>
    <x v="0"/>
    <s v="WA"/>
    <x v="4"/>
    <n v="2012"/>
    <n v="2012"/>
    <n v="16563138"/>
    <n v="3"/>
    <x v="1"/>
    <s v="I"/>
    <n v="65"/>
    <n v="21.666666666666664"/>
    <n v="0"/>
    <n v="100"/>
  </r>
  <r>
    <x v="0"/>
    <x v="1"/>
    <s v="WA"/>
    <x v="4"/>
    <n v="2012"/>
    <n v="2012"/>
    <n v="15981493"/>
    <n v="1"/>
    <x v="1"/>
    <s v="I"/>
    <n v="28"/>
    <n v="28"/>
    <n v="0"/>
    <n v="28"/>
  </r>
  <r>
    <x v="0"/>
    <x v="0"/>
    <s v="WA"/>
    <x v="4"/>
    <n v="2012"/>
    <n v="2012"/>
    <n v="15883007"/>
    <n v="1"/>
    <x v="1"/>
    <s v="I"/>
    <n v="1"/>
    <n v="1"/>
    <n v="0"/>
    <n v="1010"/>
  </r>
  <r>
    <x v="0"/>
    <x v="0"/>
    <s v="WA"/>
    <x v="4"/>
    <n v="2012"/>
    <n v="2012"/>
    <n v="15902175"/>
    <n v="1"/>
    <x v="1"/>
    <s v="I"/>
    <n v="25"/>
    <n v="25"/>
    <n v="0"/>
    <n v="670"/>
  </r>
  <r>
    <x v="0"/>
    <x v="0"/>
    <s v="WA"/>
    <x v="4"/>
    <n v="2012"/>
    <n v="2012"/>
    <n v="15934998"/>
    <n v="1"/>
    <x v="1"/>
    <s v="I"/>
    <n v="32"/>
    <n v="32"/>
    <n v="0"/>
    <n v="61"/>
  </r>
  <r>
    <x v="0"/>
    <x v="0"/>
    <s v="WA"/>
    <x v="4"/>
    <n v="2012"/>
    <n v="2012"/>
    <n v="14690524"/>
    <n v="1"/>
    <x v="1"/>
    <s v="I"/>
    <n v="28"/>
    <n v="28"/>
    <n v="0"/>
    <n v="5"/>
  </r>
  <r>
    <x v="0"/>
    <x v="0"/>
    <s v="WA"/>
    <x v="4"/>
    <n v="2012"/>
    <n v="2012"/>
    <n v="500015506"/>
    <n v="1"/>
    <x v="1"/>
    <s v="I"/>
    <n v="7"/>
    <n v="7"/>
    <n v="0"/>
    <n v="12"/>
  </r>
  <r>
    <x v="0"/>
    <x v="0"/>
    <s v="WA"/>
    <x v="4"/>
    <n v="2012"/>
    <n v="2012"/>
    <n v="421805103"/>
    <n v="1"/>
    <x v="1"/>
    <s v="I"/>
    <n v="0"/>
    <n v="0"/>
    <n v="0"/>
    <n v="440"/>
  </r>
  <r>
    <x v="0"/>
    <x v="0"/>
    <s v="WA"/>
    <x v="4"/>
    <n v="2012"/>
    <n v="2012"/>
    <n v="500094076"/>
    <n v="3"/>
    <x v="1"/>
    <s v="I"/>
    <n v="75"/>
    <n v="25"/>
    <n v="0"/>
    <n v="104"/>
  </r>
  <r>
    <x v="0"/>
    <x v="0"/>
    <s v="WA"/>
    <x v="4"/>
    <n v="2012"/>
    <n v="2012"/>
    <n v="14423834"/>
    <n v="1"/>
    <x v="1"/>
    <s v="I"/>
    <n v="31"/>
    <n v="31"/>
    <n v="0"/>
    <n v="5"/>
  </r>
  <r>
    <x v="0"/>
    <x v="0"/>
    <s v="WA"/>
    <x v="4"/>
    <n v="2012"/>
    <n v="2012"/>
    <n v="14680938"/>
    <n v="1"/>
    <x v="1"/>
    <s v="I"/>
    <n v="7"/>
    <n v="7"/>
    <n v="0"/>
    <n v="121"/>
  </r>
  <r>
    <x v="0"/>
    <x v="0"/>
    <s v="WA"/>
    <x v="4"/>
    <n v="2012"/>
    <n v="2012"/>
    <n v="19471626"/>
    <n v="5"/>
    <x v="1"/>
    <s v="I"/>
    <n v="144"/>
    <n v="28.8"/>
    <n v="0"/>
    <n v="260"/>
  </r>
  <r>
    <x v="0"/>
    <x v="1"/>
    <s v="WA"/>
    <x v="4"/>
    <n v="2012"/>
    <n v="2012"/>
    <n v="500196762"/>
    <n v="2"/>
    <x v="1"/>
    <s v="I"/>
    <n v="37"/>
    <n v="18.5"/>
    <n v="0"/>
    <n v="4"/>
  </r>
  <r>
    <x v="0"/>
    <x v="0"/>
    <s v="WA"/>
    <x v="4"/>
    <n v="2012"/>
    <n v="2012"/>
    <n v="14038330"/>
    <n v="1"/>
    <x v="1"/>
    <s v="I"/>
    <n v="20"/>
    <n v="20"/>
    <n v="0"/>
    <n v="30"/>
  </r>
  <r>
    <x v="0"/>
    <x v="0"/>
    <s v="WA"/>
    <x v="4"/>
    <n v="2012"/>
    <n v="2012"/>
    <n v="14033559"/>
    <n v="1"/>
    <x v="1"/>
    <s v="I"/>
    <n v="0"/>
    <n v="0"/>
    <n v="0"/>
    <n v="132"/>
  </r>
  <r>
    <x v="0"/>
    <x v="0"/>
    <s v="WA"/>
    <x v="4"/>
    <n v="2012"/>
    <n v="2012"/>
    <n v="19945907"/>
    <n v="1"/>
    <x v="1"/>
    <s v="I"/>
    <n v="21"/>
    <n v="21"/>
    <n v="0"/>
    <n v="30"/>
  </r>
  <r>
    <x v="0"/>
    <x v="0"/>
    <s v="WA"/>
    <x v="4"/>
    <n v="2012"/>
    <n v="2012"/>
    <n v="18411189"/>
    <n v="1"/>
    <x v="1"/>
    <s v="I"/>
    <n v="27"/>
    <n v="27"/>
    <n v="0"/>
    <n v="152"/>
  </r>
  <r>
    <x v="0"/>
    <x v="0"/>
    <s v="WA"/>
    <x v="4"/>
    <n v="2012"/>
    <n v="2012"/>
    <n v="18655125"/>
    <n v="3"/>
    <x v="1"/>
    <s v="I"/>
    <n v="83"/>
    <n v="27.666666666666668"/>
    <n v="0"/>
    <n v="360"/>
  </r>
  <r>
    <x v="0"/>
    <x v="1"/>
    <s v="WA"/>
    <x v="4"/>
    <n v="2012"/>
    <n v="2012"/>
    <n v="500209556"/>
    <n v="4"/>
    <x v="1"/>
    <s v="I"/>
    <n v="120"/>
    <n v="30"/>
    <n v="0"/>
    <n v="23"/>
  </r>
  <r>
    <x v="0"/>
    <x v="0"/>
    <s v="WA"/>
    <x v="4"/>
    <n v="2012"/>
    <n v="2012"/>
    <n v="18305123"/>
    <n v="1"/>
    <x v="1"/>
    <s v="I"/>
    <n v="13"/>
    <n v="13"/>
    <n v="0"/>
    <n v="357"/>
  </r>
  <r>
    <x v="0"/>
    <x v="0"/>
    <s v="WA"/>
    <x v="4"/>
    <n v="2012"/>
    <n v="2012"/>
    <n v="18333412"/>
    <n v="2"/>
    <x v="1"/>
    <s v="I"/>
    <n v="40"/>
    <n v="20"/>
    <n v="0"/>
    <n v="3"/>
  </r>
  <r>
    <x v="0"/>
    <x v="1"/>
    <s v="WA"/>
    <x v="4"/>
    <n v="2012"/>
    <n v="2012"/>
    <n v="18404654"/>
    <n v="1"/>
    <x v="1"/>
    <s v="I"/>
    <n v="0"/>
    <n v="0"/>
    <n v="0"/>
    <n v="1"/>
  </r>
  <r>
    <x v="0"/>
    <x v="0"/>
    <s v="WA"/>
    <x v="4"/>
    <n v="2012"/>
    <n v="2012"/>
    <n v="500218193"/>
    <n v="1"/>
    <x v="1"/>
    <s v="I"/>
    <n v="0"/>
    <n v="0"/>
    <n v="0"/>
    <n v="36"/>
  </r>
  <r>
    <x v="0"/>
    <x v="0"/>
    <s v="WA"/>
    <x v="4"/>
    <n v="2012"/>
    <n v="2012"/>
    <n v="500201233"/>
    <n v="1"/>
    <x v="1"/>
    <s v="I"/>
    <n v="14"/>
    <n v="14"/>
    <n v="0"/>
    <n v="12"/>
  </r>
  <r>
    <x v="0"/>
    <x v="1"/>
    <s v="WA"/>
    <x v="4"/>
    <n v="2012"/>
    <n v="2012"/>
    <n v="446352341"/>
    <n v="3"/>
    <x v="1"/>
    <s v="I"/>
    <n v="89"/>
    <n v="29.666666666666668"/>
    <n v="0"/>
    <n v="8"/>
  </r>
  <r>
    <x v="0"/>
    <x v="1"/>
    <s v="WA"/>
    <x v="4"/>
    <n v="2012"/>
    <n v="2012"/>
    <n v="17748920"/>
    <n v="1"/>
    <x v="1"/>
    <s v="I"/>
    <n v="7"/>
    <n v="7"/>
    <n v="0"/>
    <n v="2"/>
  </r>
  <r>
    <x v="0"/>
    <x v="0"/>
    <s v="WA"/>
    <x v="4"/>
    <n v="2012"/>
    <n v="2012"/>
    <n v="17491131"/>
    <n v="2"/>
    <x v="1"/>
    <s v="I"/>
    <n v="36"/>
    <n v="18"/>
    <n v="0"/>
    <n v="330"/>
  </r>
  <r>
    <x v="0"/>
    <x v="1"/>
    <s v="WA"/>
    <x v="4"/>
    <n v="2012"/>
    <n v="2012"/>
    <n v="419558478"/>
    <n v="1"/>
    <x v="1"/>
    <s v="I"/>
    <n v="30"/>
    <n v="30"/>
    <n v="0"/>
    <n v="40"/>
  </r>
  <r>
    <x v="0"/>
    <x v="0"/>
    <s v="WA"/>
    <x v="4"/>
    <n v="2012"/>
    <n v="2012"/>
    <n v="15906941"/>
    <n v="1"/>
    <x v="1"/>
    <s v="I"/>
    <n v="30"/>
    <n v="30"/>
    <n v="0"/>
    <n v="10"/>
  </r>
  <r>
    <x v="0"/>
    <x v="0"/>
    <s v="WA"/>
    <x v="4"/>
    <n v="2012"/>
    <n v="2012"/>
    <n v="395366424"/>
    <n v="1"/>
    <x v="1"/>
    <s v="I"/>
    <n v="0"/>
    <n v="0"/>
    <n v="0"/>
    <n v="10"/>
  </r>
  <r>
    <x v="0"/>
    <x v="0"/>
    <s v="WA"/>
    <x v="4"/>
    <n v="2012"/>
    <n v="2012"/>
    <n v="17152131"/>
    <n v="4"/>
    <x v="1"/>
    <s v="I"/>
    <n v="102"/>
    <n v="25.5"/>
    <n v="0"/>
    <n v="690"/>
  </r>
  <r>
    <x v="0"/>
    <x v="0"/>
    <s v="WA"/>
    <x v="4"/>
    <n v="2012"/>
    <n v="2012"/>
    <n v="17213030"/>
    <n v="1"/>
    <x v="1"/>
    <s v="I"/>
    <n v="0"/>
    <n v="0"/>
    <n v="0"/>
    <n v="230"/>
  </r>
  <r>
    <x v="0"/>
    <x v="1"/>
    <s v="WA"/>
    <x v="4"/>
    <n v="2012"/>
    <n v="2012"/>
    <n v="14046307"/>
    <n v="2"/>
    <x v="1"/>
    <s v="I"/>
    <n v="55"/>
    <n v="27.5"/>
    <n v="0"/>
    <n v="23"/>
  </r>
  <r>
    <x v="0"/>
    <x v="1"/>
    <s v="WA"/>
    <x v="4"/>
    <n v="2012"/>
    <n v="2012"/>
    <n v="446347048"/>
    <n v="1"/>
    <x v="1"/>
    <s v="I"/>
    <n v="0"/>
    <n v="0"/>
    <n v="0"/>
    <n v="6"/>
  </r>
  <r>
    <x v="0"/>
    <x v="0"/>
    <s v="WA"/>
    <x v="4"/>
    <n v="2012"/>
    <n v="2012"/>
    <n v="15089772"/>
    <n v="1"/>
    <x v="1"/>
    <s v="I"/>
    <n v="17"/>
    <n v="17"/>
    <n v="0"/>
    <n v="345"/>
  </r>
  <r>
    <x v="0"/>
    <x v="1"/>
    <s v="WA"/>
    <x v="4"/>
    <n v="2012"/>
    <n v="2012"/>
    <n v="15179160"/>
    <n v="1"/>
    <x v="1"/>
    <s v="I"/>
    <n v="8"/>
    <n v="8"/>
    <n v="0"/>
    <n v="3"/>
  </r>
  <r>
    <x v="0"/>
    <x v="0"/>
    <s v="WA"/>
    <x v="4"/>
    <n v="2012"/>
    <n v="2012"/>
    <n v="19725127"/>
    <n v="1"/>
    <x v="1"/>
    <s v="I"/>
    <n v="25"/>
    <n v="25"/>
    <n v="0"/>
    <n v="140"/>
  </r>
  <r>
    <x v="0"/>
    <x v="0"/>
    <s v="WA"/>
    <x v="4"/>
    <n v="2012"/>
    <n v="2012"/>
    <n v="19876430"/>
    <n v="1"/>
    <x v="1"/>
    <s v="I"/>
    <n v="0"/>
    <n v="0"/>
    <n v="0"/>
    <n v="19"/>
  </r>
  <r>
    <x v="0"/>
    <x v="0"/>
    <s v="WA"/>
    <x v="4"/>
    <n v="2012"/>
    <n v="2012"/>
    <n v="17646497"/>
    <n v="1"/>
    <x v="1"/>
    <s v="I"/>
    <n v="24"/>
    <n v="24"/>
    <n v="0"/>
    <n v="89"/>
  </r>
  <r>
    <x v="0"/>
    <x v="0"/>
    <s v="WA"/>
    <x v="4"/>
    <n v="2012"/>
    <n v="2012"/>
    <n v="500083309"/>
    <n v="1"/>
    <x v="1"/>
    <s v="I"/>
    <n v="27"/>
    <n v="27"/>
    <n v="0"/>
    <n v="483"/>
  </r>
  <r>
    <x v="0"/>
    <x v="0"/>
    <s v="WA"/>
    <x v="4"/>
    <n v="2012"/>
    <n v="2012"/>
    <n v="19988386"/>
    <n v="2"/>
    <x v="1"/>
    <s v="I"/>
    <n v="51"/>
    <n v="25.5"/>
    <n v="0"/>
    <n v="240"/>
  </r>
  <r>
    <x v="0"/>
    <x v="1"/>
    <s v="WA"/>
    <x v="4"/>
    <n v="2012"/>
    <n v="2012"/>
    <n v="19011719"/>
    <n v="2"/>
    <x v="1"/>
    <s v="I"/>
    <n v="60"/>
    <n v="30"/>
    <n v="0"/>
    <n v="8"/>
  </r>
  <r>
    <x v="0"/>
    <x v="1"/>
    <s v="WA"/>
    <x v="4"/>
    <n v="2012"/>
    <n v="2012"/>
    <n v="17838886"/>
    <n v="1"/>
    <x v="1"/>
    <s v="I"/>
    <n v="29"/>
    <n v="29"/>
    <n v="0"/>
    <n v="1"/>
  </r>
  <r>
    <x v="0"/>
    <x v="0"/>
    <s v="WA"/>
    <x v="4"/>
    <n v="2012"/>
    <n v="2012"/>
    <n v="19018045"/>
    <n v="1"/>
    <x v="1"/>
    <s v="I"/>
    <n v="10"/>
    <n v="10"/>
    <n v="0"/>
    <n v="10"/>
  </r>
  <r>
    <x v="0"/>
    <x v="1"/>
    <s v="WA"/>
    <x v="4"/>
    <n v="2012"/>
    <n v="2012"/>
    <n v="19722128"/>
    <n v="2"/>
    <x v="1"/>
    <s v="I"/>
    <n v="55"/>
    <n v="27.5"/>
    <n v="0"/>
    <n v="9"/>
  </r>
  <r>
    <x v="0"/>
    <x v="0"/>
    <s v="WA"/>
    <x v="4"/>
    <n v="2012"/>
    <n v="2012"/>
    <n v="17217030"/>
    <n v="1"/>
    <x v="1"/>
    <s v="I"/>
    <n v="31"/>
    <n v="31"/>
    <n v="0"/>
    <n v="20"/>
  </r>
  <r>
    <x v="0"/>
    <x v="0"/>
    <s v="WA"/>
    <x v="4"/>
    <n v="2012"/>
    <n v="2012"/>
    <n v="18603718"/>
    <n v="1"/>
    <x v="1"/>
    <s v="I"/>
    <n v="0"/>
    <n v="0"/>
    <n v="0"/>
    <n v="21"/>
  </r>
  <r>
    <x v="0"/>
    <x v="0"/>
    <s v="WA"/>
    <x v="4"/>
    <n v="2012"/>
    <n v="2012"/>
    <n v="338428881"/>
    <n v="1"/>
    <x v="1"/>
    <s v="I"/>
    <n v="18"/>
    <n v="18"/>
    <n v="0"/>
    <n v="140"/>
  </r>
  <r>
    <x v="0"/>
    <x v="1"/>
    <s v="WA"/>
    <x v="4"/>
    <n v="2012"/>
    <n v="2012"/>
    <n v="446347612"/>
    <n v="1"/>
    <x v="1"/>
    <s v="I"/>
    <n v="12"/>
    <n v="12"/>
    <n v="0"/>
    <n v="23"/>
  </r>
  <r>
    <x v="0"/>
    <x v="1"/>
    <s v="WA"/>
    <x v="4"/>
    <n v="2012"/>
    <n v="2012"/>
    <n v="500019185"/>
    <n v="1"/>
    <x v="1"/>
    <s v="I"/>
    <n v="17"/>
    <n v="17"/>
    <n v="0"/>
    <n v="3"/>
  </r>
  <r>
    <x v="0"/>
    <x v="0"/>
    <s v="WA"/>
    <x v="4"/>
    <n v="2012"/>
    <n v="2012"/>
    <n v="19140060"/>
    <n v="3"/>
    <x v="1"/>
    <s v="I"/>
    <n v="67"/>
    <n v="22.333333333333332"/>
    <n v="0"/>
    <n v="529"/>
  </r>
  <r>
    <x v="0"/>
    <x v="0"/>
    <s v="WA"/>
    <x v="4"/>
    <n v="2012"/>
    <n v="2012"/>
    <n v="17811137"/>
    <n v="1"/>
    <x v="1"/>
    <s v="I"/>
    <n v="5"/>
    <n v="5"/>
    <n v="0"/>
    <n v="10"/>
  </r>
  <r>
    <x v="0"/>
    <x v="1"/>
    <s v="WA"/>
    <x v="4"/>
    <n v="2012"/>
    <n v="2012"/>
    <n v="14680227"/>
    <n v="1"/>
    <x v="1"/>
    <s v="I"/>
    <n v="29"/>
    <n v="29"/>
    <n v="0"/>
    <n v="1"/>
  </r>
  <r>
    <x v="0"/>
    <x v="1"/>
    <s v="WA"/>
    <x v="4"/>
    <n v="2012"/>
    <n v="2012"/>
    <n v="500010932"/>
    <n v="1"/>
    <x v="1"/>
    <s v="I"/>
    <n v="0"/>
    <n v="0"/>
    <n v="0"/>
    <n v="2"/>
  </r>
  <r>
    <x v="0"/>
    <x v="0"/>
    <s v="WA"/>
    <x v="4"/>
    <n v="2012"/>
    <n v="2012"/>
    <n v="16654066"/>
    <n v="3"/>
    <x v="1"/>
    <s v="I"/>
    <n v="70"/>
    <n v="23.333333333333332"/>
    <n v="0"/>
    <n v="320"/>
  </r>
  <r>
    <x v="0"/>
    <x v="1"/>
    <s v="WA"/>
    <x v="4"/>
    <n v="2012"/>
    <n v="2012"/>
    <n v="15647246"/>
    <n v="1"/>
    <x v="1"/>
    <s v="I"/>
    <n v="0"/>
    <n v="0"/>
    <n v="0"/>
    <n v="19"/>
  </r>
  <r>
    <x v="0"/>
    <x v="0"/>
    <s v="WA"/>
    <x v="4"/>
    <n v="2012"/>
    <n v="2012"/>
    <n v="14433630"/>
    <n v="1"/>
    <x v="1"/>
    <s v="I"/>
    <n v="20"/>
    <n v="20"/>
    <n v="0"/>
    <n v="140"/>
  </r>
  <r>
    <x v="0"/>
    <x v="1"/>
    <s v="WA"/>
    <x v="4"/>
    <n v="2012"/>
    <n v="2012"/>
    <n v="500077466"/>
    <n v="1"/>
    <x v="1"/>
    <s v="I"/>
    <n v="22"/>
    <n v="22"/>
    <n v="0"/>
    <n v="49"/>
  </r>
  <r>
    <x v="0"/>
    <x v="0"/>
    <s v="WA"/>
    <x v="4"/>
    <n v="2012"/>
    <n v="2012"/>
    <n v="14173670"/>
    <n v="1"/>
    <x v="1"/>
    <s v="I"/>
    <n v="13"/>
    <n v="13"/>
    <n v="0"/>
    <n v="70"/>
  </r>
  <r>
    <x v="0"/>
    <x v="0"/>
    <s v="WA"/>
    <x v="4"/>
    <n v="2012"/>
    <n v="2012"/>
    <n v="500130652"/>
    <n v="1"/>
    <x v="1"/>
    <s v="I"/>
    <n v="19"/>
    <n v="19"/>
    <n v="0"/>
    <n v="17"/>
  </r>
  <r>
    <x v="0"/>
    <x v="0"/>
    <s v="WA"/>
    <x v="4"/>
    <n v="2012"/>
    <n v="2012"/>
    <n v="383184003"/>
    <n v="1"/>
    <x v="1"/>
    <s v="I"/>
    <n v="0"/>
    <n v="0"/>
    <n v="0"/>
    <n v="204"/>
  </r>
  <r>
    <x v="0"/>
    <x v="0"/>
    <s v="WA"/>
    <x v="4"/>
    <n v="2012"/>
    <n v="2012"/>
    <n v="19378153"/>
    <n v="1"/>
    <x v="1"/>
    <s v="I"/>
    <n v="6"/>
    <n v="6"/>
    <n v="0"/>
    <n v="5"/>
  </r>
  <r>
    <x v="0"/>
    <x v="0"/>
    <s v="WA"/>
    <x v="4"/>
    <n v="2012"/>
    <n v="2012"/>
    <n v="19377455"/>
    <n v="1"/>
    <x v="1"/>
    <s v="I"/>
    <n v="0"/>
    <n v="0"/>
    <n v="0"/>
    <n v="9"/>
  </r>
  <r>
    <x v="0"/>
    <x v="0"/>
    <s v="WA"/>
    <x v="4"/>
    <n v="2012"/>
    <n v="2012"/>
    <n v="18414404"/>
    <n v="1"/>
    <x v="1"/>
    <s v="I"/>
    <n v="28"/>
    <n v="28"/>
    <n v="0"/>
    <n v="530"/>
  </r>
  <r>
    <x v="0"/>
    <x v="0"/>
    <s v="WA"/>
    <x v="4"/>
    <n v="2012"/>
    <n v="2012"/>
    <n v="19637035"/>
    <n v="2"/>
    <x v="1"/>
    <s v="I"/>
    <n v="63"/>
    <n v="31.5"/>
    <n v="0"/>
    <n v="140"/>
  </r>
  <r>
    <x v="0"/>
    <x v="0"/>
    <s v="WA"/>
    <x v="4"/>
    <n v="2012"/>
    <n v="2012"/>
    <n v="17325306"/>
    <n v="1"/>
    <x v="1"/>
    <s v="I"/>
    <n v="31"/>
    <n v="31"/>
    <n v="0"/>
    <n v="140"/>
  </r>
  <r>
    <x v="0"/>
    <x v="0"/>
    <s v="WA"/>
    <x v="4"/>
    <n v="2012"/>
    <n v="2012"/>
    <n v="500286633"/>
    <n v="1"/>
    <x v="1"/>
    <s v="I"/>
    <n v="21"/>
    <n v="21"/>
    <n v="0"/>
    <n v="121"/>
  </r>
  <r>
    <x v="0"/>
    <x v="0"/>
    <s v="WA"/>
    <x v="4"/>
    <n v="2012"/>
    <n v="2012"/>
    <n v="18001710"/>
    <n v="1"/>
    <x v="1"/>
    <s v="I"/>
    <n v="0"/>
    <n v="0"/>
    <n v="0"/>
    <n v="20"/>
  </r>
  <r>
    <x v="0"/>
    <x v="0"/>
    <s v="WA"/>
    <x v="4"/>
    <n v="2012"/>
    <n v="2012"/>
    <n v="18043354"/>
    <n v="2"/>
    <x v="1"/>
    <s v="I"/>
    <n v="63"/>
    <n v="31.5"/>
    <n v="0"/>
    <n v="40"/>
  </r>
  <r>
    <x v="0"/>
    <x v="0"/>
    <s v="WA"/>
    <x v="4"/>
    <n v="2012"/>
    <n v="2012"/>
    <n v="18013604"/>
    <n v="1"/>
    <x v="1"/>
    <s v="I"/>
    <n v="0"/>
    <n v="0"/>
    <n v="0"/>
    <n v="23"/>
  </r>
  <r>
    <x v="0"/>
    <x v="0"/>
    <s v="WA"/>
    <x v="4"/>
    <n v="2012"/>
    <n v="2012"/>
    <n v="18634386"/>
    <n v="2"/>
    <x v="1"/>
    <s v="I"/>
    <n v="64"/>
    <n v="32"/>
    <n v="0"/>
    <n v="420"/>
  </r>
  <r>
    <x v="0"/>
    <x v="0"/>
    <s v="WA"/>
    <x v="4"/>
    <n v="2012"/>
    <n v="2012"/>
    <n v="500235233"/>
    <n v="1"/>
    <x v="1"/>
    <s v="I"/>
    <n v="0"/>
    <n v="0"/>
    <n v="0"/>
    <n v="18"/>
  </r>
  <r>
    <x v="0"/>
    <x v="1"/>
    <s v="WA"/>
    <x v="4"/>
    <n v="2012"/>
    <n v="2012"/>
    <n v="500063135"/>
    <n v="1"/>
    <x v="1"/>
    <s v="I"/>
    <n v="0"/>
    <n v="0"/>
    <n v="0"/>
    <n v="1"/>
  </r>
  <r>
    <x v="0"/>
    <x v="1"/>
    <s v="WA"/>
    <x v="4"/>
    <n v="2012"/>
    <n v="2012"/>
    <n v="373852853"/>
    <n v="1"/>
    <x v="1"/>
    <s v="I"/>
    <n v="22"/>
    <n v="22"/>
    <n v="0"/>
    <n v="6"/>
  </r>
  <r>
    <x v="0"/>
    <x v="1"/>
    <s v="WA"/>
    <x v="4"/>
    <n v="2012"/>
    <n v="2012"/>
    <n v="15945548"/>
    <n v="1"/>
    <x v="1"/>
    <s v="I"/>
    <n v="33"/>
    <n v="33"/>
    <n v="0"/>
    <n v="2"/>
  </r>
  <r>
    <x v="0"/>
    <x v="1"/>
    <s v="WA"/>
    <x v="4"/>
    <n v="2012"/>
    <n v="2012"/>
    <n v="500115227"/>
    <n v="1"/>
    <x v="1"/>
    <s v="I"/>
    <n v="10"/>
    <n v="10"/>
    <n v="0"/>
    <n v="25"/>
  </r>
  <r>
    <x v="0"/>
    <x v="0"/>
    <s v="WA"/>
    <x v="4"/>
    <n v="2012"/>
    <n v="2012"/>
    <n v="15215972"/>
    <n v="1"/>
    <x v="1"/>
    <s v="I"/>
    <n v="0"/>
    <n v="0"/>
    <n v="0"/>
    <n v="43"/>
  </r>
  <r>
    <x v="0"/>
    <x v="0"/>
    <s v="WA"/>
    <x v="4"/>
    <n v="2012"/>
    <n v="2012"/>
    <n v="15174431"/>
    <n v="1"/>
    <x v="1"/>
    <s v="I"/>
    <n v="15"/>
    <n v="15"/>
    <n v="0"/>
    <n v="80"/>
  </r>
  <r>
    <x v="0"/>
    <x v="0"/>
    <s v="WA"/>
    <x v="4"/>
    <n v="2012"/>
    <n v="2012"/>
    <n v="500209407"/>
    <n v="1"/>
    <x v="1"/>
    <s v="I"/>
    <n v="15"/>
    <n v="15"/>
    <n v="0"/>
    <n v="19"/>
  </r>
  <r>
    <x v="0"/>
    <x v="0"/>
    <s v="WA"/>
    <x v="4"/>
    <n v="2012"/>
    <n v="2012"/>
    <n v="15191976"/>
    <n v="1"/>
    <x v="1"/>
    <s v="I"/>
    <n v="10"/>
    <n v="10"/>
    <n v="0"/>
    <n v="30"/>
  </r>
  <r>
    <x v="0"/>
    <x v="0"/>
    <s v="WA"/>
    <x v="4"/>
    <n v="2012"/>
    <n v="2012"/>
    <n v="14174689"/>
    <n v="1"/>
    <x v="1"/>
    <s v="I"/>
    <n v="16"/>
    <n v="16"/>
    <n v="0"/>
    <n v="250"/>
  </r>
  <r>
    <x v="0"/>
    <x v="1"/>
    <s v="WA"/>
    <x v="4"/>
    <n v="2012"/>
    <n v="2012"/>
    <n v="19972718"/>
    <n v="1"/>
    <x v="1"/>
    <s v="I"/>
    <n v="27"/>
    <n v="27"/>
    <n v="0"/>
    <n v="6"/>
  </r>
  <r>
    <x v="0"/>
    <x v="0"/>
    <s v="WA"/>
    <x v="4"/>
    <n v="2012"/>
    <n v="2012"/>
    <n v="18657181"/>
    <n v="1"/>
    <x v="1"/>
    <s v="I"/>
    <n v="1"/>
    <n v="1"/>
    <n v="0"/>
    <n v="40"/>
  </r>
  <r>
    <x v="0"/>
    <x v="0"/>
    <s v="WA"/>
    <x v="4"/>
    <n v="2012"/>
    <n v="2012"/>
    <n v="17649201"/>
    <n v="2"/>
    <x v="1"/>
    <s v="I"/>
    <n v="102"/>
    <n v="51"/>
    <n v="0"/>
    <n v="3550"/>
  </r>
  <r>
    <x v="0"/>
    <x v="0"/>
    <s v="WA"/>
    <x v="4"/>
    <n v="2012"/>
    <n v="2012"/>
    <n v="19930264"/>
    <n v="1"/>
    <x v="1"/>
    <s v="I"/>
    <n v="30"/>
    <n v="30"/>
    <n v="0"/>
    <n v="612"/>
  </r>
  <r>
    <x v="0"/>
    <x v="0"/>
    <s v="WA"/>
    <x v="4"/>
    <n v="2012"/>
    <n v="2012"/>
    <n v="19349640"/>
    <n v="1"/>
    <x v="1"/>
    <s v="I"/>
    <n v="26"/>
    <n v="26"/>
    <n v="0"/>
    <n v="157"/>
  </r>
  <r>
    <x v="0"/>
    <x v="0"/>
    <s v="WA"/>
    <x v="4"/>
    <n v="2012"/>
    <n v="2012"/>
    <n v="19229262"/>
    <n v="1"/>
    <x v="1"/>
    <s v="I"/>
    <n v="0"/>
    <n v="0"/>
    <n v="0"/>
    <n v="40"/>
  </r>
  <r>
    <x v="0"/>
    <x v="0"/>
    <s v="WA"/>
    <x v="4"/>
    <n v="2012"/>
    <n v="2012"/>
    <n v="382147221"/>
    <n v="1"/>
    <x v="1"/>
    <s v="I"/>
    <n v="0"/>
    <n v="0"/>
    <n v="0"/>
    <n v="30"/>
  </r>
  <r>
    <x v="0"/>
    <x v="1"/>
    <s v="WA"/>
    <x v="4"/>
    <n v="2012"/>
    <n v="2012"/>
    <n v="19018043"/>
    <n v="1"/>
    <x v="1"/>
    <s v="I"/>
    <n v="0"/>
    <n v="0"/>
    <n v="0"/>
    <n v="4"/>
  </r>
  <r>
    <x v="0"/>
    <x v="0"/>
    <s v="WA"/>
    <x v="4"/>
    <n v="2012"/>
    <n v="2012"/>
    <n v="19321212"/>
    <n v="1"/>
    <x v="1"/>
    <s v="I"/>
    <n v="0"/>
    <n v="0"/>
    <n v="0"/>
    <n v="385"/>
  </r>
  <r>
    <x v="0"/>
    <x v="0"/>
    <s v="WA"/>
    <x v="4"/>
    <n v="2012"/>
    <n v="2012"/>
    <n v="17690062"/>
    <n v="1"/>
    <x v="1"/>
    <s v="I"/>
    <n v="6"/>
    <n v="6"/>
    <n v="0"/>
    <n v="20"/>
  </r>
  <r>
    <x v="0"/>
    <x v="1"/>
    <s v="WA"/>
    <x v="4"/>
    <n v="2012"/>
    <n v="2012"/>
    <n v="446351651"/>
    <n v="1"/>
    <x v="1"/>
    <s v="I"/>
    <n v="32"/>
    <n v="32"/>
    <n v="0"/>
    <n v="2"/>
  </r>
  <r>
    <x v="0"/>
    <x v="0"/>
    <s v="WA"/>
    <x v="4"/>
    <n v="2012"/>
    <n v="2012"/>
    <n v="18617991"/>
    <n v="1"/>
    <x v="1"/>
    <s v="I"/>
    <n v="0"/>
    <n v="0"/>
    <n v="0"/>
    <n v="53"/>
  </r>
  <r>
    <x v="0"/>
    <x v="1"/>
    <s v="WA"/>
    <x v="4"/>
    <n v="2012"/>
    <n v="2012"/>
    <n v="18618352"/>
    <n v="1"/>
    <x v="1"/>
    <s v="I"/>
    <n v="0"/>
    <n v="0"/>
    <n v="0"/>
    <n v="32"/>
  </r>
  <r>
    <x v="0"/>
    <x v="0"/>
    <s v="WA"/>
    <x v="4"/>
    <n v="2012"/>
    <n v="2012"/>
    <n v="500195152"/>
    <n v="1"/>
    <x v="1"/>
    <s v="I"/>
    <n v="26"/>
    <n v="26"/>
    <n v="0"/>
    <n v="74"/>
  </r>
  <r>
    <x v="0"/>
    <x v="0"/>
    <s v="WA"/>
    <x v="4"/>
    <n v="2012"/>
    <n v="2012"/>
    <n v="18671709"/>
    <n v="1"/>
    <x v="1"/>
    <s v="I"/>
    <n v="0"/>
    <n v="0"/>
    <n v="0"/>
    <n v="400"/>
  </r>
  <r>
    <x v="0"/>
    <x v="0"/>
    <s v="WA"/>
    <x v="4"/>
    <n v="2012"/>
    <n v="2012"/>
    <n v="14173613"/>
    <n v="1"/>
    <x v="1"/>
    <s v="I"/>
    <n v="18"/>
    <n v="18"/>
    <n v="0"/>
    <n v="188"/>
  </r>
  <r>
    <x v="0"/>
    <x v="0"/>
    <s v="WA"/>
    <x v="4"/>
    <n v="2012"/>
    <n v="2012"/>
    <n v="15227844"/>
    <n v="1"/>
    <x v="1"/>
    <s v="I"/>
    <n v="18"/>
    <n v="18"/>
    <n v="0"/>
    <n v="150"/>
  </r>
  <r>
    <x v="0"/>
    <x v="1"/>
    <s v="WA"/>
    <x v="4"/>
    <n v="2012"/>
    <n v="2012"/>
    <n v="16847683"/>
    <n v="1"/>
    <x v="1"/>
    <s v="I"/>
    <n v="34"/>
    <n v="34"/>
    <n v="0"/>
    <n v="127"/>
  </r>
  <r>
    <x v="0"/>
    <x v="0"/>
    <s v="WA"/>
    <x v="4"/>
    <n v="2012"/>
    <n v="2012"/>
    <n v="500198753"/>
    <n v="1"/>
    <x v="1"/>
    <s v="I"/>
    <n v="11"/>
    <n v="11"/>
    <n v="0"/>
    <n v="9"/>
  </r>
  <r>
    <x v="0"/>
    <x v="0"/>
    <s v="WA"/>
    <x v="4"/>
    <n v="2012"/>
    <n v="2012"/>
    <n v="500119999"/>
    <n v="1"/>
    <x v="1"/>
    <s v="I"/>
    <n v="14"/>
    <n v="14"/>
    <n v="0"/>
    <n v="214"/>
  </r>
  <r>
    <x v="0"/>
    <x v="0"/>
    <s v="WA"/>
    <x v="4"/>
    <n v="2012"/>
    <n v="2012"/>
    <n v="19624872"/>
    <n v="1"/>
    <x v="1"/>
    <s v="I"/>
    <n v="1"/>
    <n v="1"/>
    <n v="0"/>
    <n v="290"/>
  </r>
  <r>
    <x v="0"/>
    <x v="0"/>
    <s v="WA"/>
    <x v="4"/>
    <n v="2012"/>
    <n v="2012"/>
    <n v="15886775"/>
    <n v="1"/>
    <x v="1"/>
    <s v="I"/>
    <n v="16"/>
    <n v="16"/>
    <n v="0"/>
    <n v="100"/>
  </r>
  <r>
    <x v="0"/>
    <x v="0"/>
    <s v="WA"/>
    <x v="4"/>
    <n v="2012"/>
    <n v="2012"/>
    <n v="15971867"/>
    <n v="1"/>
    <x v="1"/>
    <s v="I"/>
    <n v="0"/>
    <n v="0"/>
    <n v="0"/>
    <n v="70"/>
  </r>
  <r>
    <x v="0"/>
    <x v="0"/>
    <s v="WA"/>
    <x v="4"/>
    <n v="2012"/>
    <n v="2012"/>
    <n v="500110086"/>
    <n v="1"/>
    <x v="1"/>
    <s v="I"/>
    <n v="28"/>
    <n v="28"/>
    <n v="0"/>
    <n v="102"/>
  </r>
  <r>
    <x v="0"/>
    <x v="1"/>
    <s v="WA"/>
    <x v="4"/>
    <n v="2012"/>
    <n v="2012"/>
    <n v="354326425"/>
    <n v="1"/>
    <x v="1"/>
    <s v="I"/>
    <n v="12"/>
    <n v="12"/>
    <n v="0"/>
    <n v="63"/>
  </r>
  <r>
    <x v="0"/>
    <x v="1"/>
    <s v="WA"/>
    <x v="4"/>
    <n v="2012"/>
    <n v="2012"/>
    <n v="429667388"/>
    <n v="1"/>
    <x v="1"/>
    <s v="I"/>
    <n v="15"/>
    <n v="15"/>
    <n v="0"/>
    <n v="5"/>
  </r>
  <r>
    <x v="0"/>
    <x v="0"/>
    <s v="WA"/>
    <x v="5"/>
    <n v="2013"/>
    <n v="2013"/>
    <n v="18345154"/>
    <n v="1"/>
    <x v="1"/>
    <s v="I"/>
    <n v="30"/>
    <n v="30"/>
    <n v="0"/>
    <n v="1152"/>
  </r>
  <r>
    <x v="0"/>
    <x v="0"/>
    <s v="WA"/>
    <x v="5"/>
    <n v="2013"/>
    <n v="2013"/>
    <n v="18105207"/>
    <n v="1"/>
    <x v="1"/>
    <s v="I"/>
    <n v="30"/>
    <n v="30"/>
    <n v="0"/>
    <n v="730"/>
  </r>
  <r>
    <x v="0"/>
    <x v="0"/>
    <s v="WA"/>
    <x v="5"/>
    <n v="2013"/>
    <n v="2013"/>
    <n v="18570993"/>
    <n v="3"/>
    <x v="1"/>
    <s v="I"/>
    <n v="90"/>
    <n v="30"/>
    <n v="0"/>
    <n v="459"/>
  </r>
  <r>
    <x v="0"/>
    <x v="0"/>
    <s v="WA"/>
    <x v="4"/>
    <n v="2013"/>
    <n v="2013"/>
    <n v="500124538"/>
    <n v="1"/>
    <x v="1"/>
    <s v="I"/>
    <n v="1"/>
    <n v="1"/>
    <n v="0"/>
    <n v="29"/>
  </r>
  <r>
    <x v="0"/>
    <x v="0"/>
    <s v="WA"/>
    <x v="4"/>
    <n v="2013"/>
    <n v="2013"/>
    <n v="19930553"/>
    <n v="1"/>
    <x v="1"/>
    <s v="I"/>
    <n v="6"/>
    <n v="6"/>
    <n v="0"/>
    <n v="90"/>
  </r>
  <r>
    <x v="0"/>
    <x v="0"/>
    <s v="WA"/>
    <x v="4"/>
    <n v="2013"/>
    <n v="2013"/>
    <n v="19932835"/>
    <n v="1"/>
    <x v="1"/>
    <s v="I"/>
    <n v="26"/>
    <n v="26"/>
    <n v="0"/>
    <n v="230"/>
  </r>
  <r>
    <x v="0"/>
    <x v="0"/>
    <s v="WA"/>
    <x v="4"/>
    <n v="2013"/>
    <n v="2013"/>
    <n v="19880425"/>
    <n v="1"/>
    <x v="1"/>
    <s v="I"/>
    <n v="0"/>
    <n v="0"/>
    <n v="0"/>
    <n v="963"/>
  </r>
  <r>
    <x v="0"/>
    <x v="0"/>
    <s v="WA"/>
    <x v="4"/>
    <n v="2013"/>
    <n v="2013"/>
    <n v="500223231"/>
    <n v="1"/>
    <x v="1"/>
    <s v="I"/>
    <n v="14"/>
    <n v="14"/>
    <n v="0"/>
    <n v="132"/>
  </r>
  <r>
    <x v="0"/>
    <x v="1"/>
    <s v="WA"/>
    <x v="5"/>
    <n v="2013"/>
    <n v="2013"/>
    <n v="500095577"/>
    <n v="1"/>
    <x v="1"/>
    <s v="I"/>
    <n v="0"/>
    <n v="0"/>
    <n v="0"/>
    <n v="5"/>
  </r>
  <r>
    <x v="0"/>
    <x v="1"/>
    <s v="WA"/>
    <x v="5"/>
    <n v="2013"/>
    <n v="2013"/>
    <n v="17437762"/>
    <n v="1"/>
    <x v="1"/>
    <s v="I"/>
    <n v="33"/>
    <n v="33"/>
    <n v="0"/>
    <n v="1"/>
  </r>
  <r>
    <x v="0"/>
    <x v="1"/>
    <s v="WA"/>
    <x v="5"/>
    <n v="2013"/>
    <n v="2013"/>
    <n v="435110455"/>
    <n v="1"/>
    <x v="1"/>
    <s v="I"/>
    <n v="11"/>
    <n v="11"/>
    <n v="0"/>
    <n v="18"/>
  </r>
  <r>
    <x v="0"/>
    <x v="1"/>
    <s v="WA"/>
    <x v="5"/>
    <n v="2013"/>
    <n v="2013"/>
    <n v="500053527"/>
    <n v="1"/>
    <x v="1"/>
    <s v="I"/>
    <n v="30"/>
    <n v="30"/>
    <n v="0"/>
    <n v="973"/>
  </r>
  <r>
    <x v="0"/>
    <x v="0"/>
    <s v="WA"/>
    <x v="4"/>
    <n v="2013"/>
    <n v="2013"/>
    <n v="18940853"/>
    <n v="1"/>
    <x v="1"/>
    <s v="I"/>
    <n v="18"/>
    <n v="18"/>
    <n v="0"/>
    <n v="50"/>
  </r>
  <r>
    <x v="0"/>
    <x v="0"/>
    <s v="WA"/>
    <x v="4"/>
    <n v="2013"/>
    <n v="2013"/>
    <n v="19385759"/>
    <n v="1"/>
    <x v="1"/>
    <s v="I"/>
    <n v="9"/>
    <n v="9"/>
    <n v="0"/>
    <n v="60"/>
  </r>
  <r>
    <x v="0"/>
    <x v="0"/>
    <s v="WA"/>
    <x v="5"/>
    <n v="2013"/>
    <n v="2013"/>
    <n v="500113222"/>
    <n v="5"/>
    <x v="1"/>
    <s v="I"/>
    <n v="161"/>
    <n v="32.200000000000003"/>
    <n v="0"/>
    <n v="204"/>
  </r>
  <r>
    <x v="0"/>
    <x v="1"/>
    <s v="WA"/>
    <x v="5"/>
    <n v="2013"/>
    <n v="2013"/>
    <n v="500063934"/>
    <n v="2"/>
    <x v="1"/>
    <s v="I"/>
    <n v="63"/>
    <n v="31.5"/>
    <n v="0"/>
    <n v="2"/>
  </r>
  <r>
    <x v="0"/>
    <x v="1"/>
    <s v="WA"/>
    <x v="5"/>
    <n v="2013"/>
    <n v="2013"/>
    <n v="15877551"/>
    <n v="3"/>
    <x v="1"/>
    <s v="I"/>
    <n v="89"/>
    <n v="29.666666666666668"/>
    <n v="0"/>
    <n v="174"/>
  </r>
  <r>
    <x v="0"/>
    <x v="1"/>
    <s v="WA"/>
    <x v="5"/>
    <n v="2013"/>
    <n v="2013"/>
    <n v="427593678"/>
    <n v="1"/>
    <x v="1"/>
    <s v="I"/>
    <n v="30"/>
    <n v="30"/>
    <n v="0"/>
    <n v="1"/>
  </r>
  <r>
    <x v="0"/>
    <x v="1"/>
    <s v="WA"/>
    <x v="5"/>
    <n v="2013"/>
    <n v="2013"/>
    <n v="436320074"/>
    <n v="1"/>
    <x v="1"/>
    <s v="I"/>
    <n v="0"/>
    <n v="0"/>
    <n v="0"/>
    <n v="85"/>
  </r>
  <r>
    <x v="0"/>
    <x v="0"/>
    <s v="WA"/>
    <x v="5"/>
    <n v="2013"/>
    <n v="2013"/>
    <n v="17800108"/>
    <n v="2"/>
    <x v="1"/>
    <s v="I"/>
    <n v="40"/>
    <n v="20"/>
    <n v="0"/>
    <n v="204"/>
  </r>
  <r>
    <x v="0"/>
    <x v="0"/>
    <s v="WA"/>
    <x v="5"/>
    <n v="2013"/>
    <n v="2013"/>
    <n v="17803164"/>
    <n v="1"/>
    <x v="1"/>
    <s v="I"/>
    <n v="34"/>
    <n v="34"/>
    <n v="0"/>
    <n v="100"/>
  </r>
  <r>
    <x v="0"/>
    <x v="0"/>
    <s v="WA"/>
    <x v="5"/>
    <n v="2013"/>
    <n v="2013"/>
    <n v="16299438"/>
    <n v="1"/>
    <x v="1"/>
    <s v="I"/>
    <n v="33"/>
    <n v="33"/>
    <n v="0"/>
    <n v="20"/>
  </r>
  <r>
    <x v="0"/>
    <x v="1"/>
    <s v="WA"/>
    <x v="5"/>
    <n v="2013"/>
    <n v="2013"/>
    <n v="16842502"/>
    <n v="1"/>
    <x v="1"/>
    <s v="I"/>
    <n v="27"/>
    <n v="27"/>
    <n v="0"/>
    <n v="253"/>
  </r>
  <r>
    <x v="0"/>
    <x v="0"/>
    <s v="WA"/>
    <x v="5"/>
    <n v="2013"/>
    <n v="2013"/>
    <n v="16211287"/>
    <n v="5"/>
    <x v="1"/>
    <s v="I"/>
    <n v="151"/>
    <n v="30.2"/>
    <n v="0"/>
    <n v="490"/>
  </r>
  <r>
    <x v="0"/>
    <x v="1"/>
    <s v="WA"/>
    <x v="5"/>
    <n v="2013"/>
    <n v="2013"/>
    <n v="15747353"/>
    <n v="1"/>
    <x v="1"/>
    <s v="I"/>
    <n v="15"/>
    <n v="15"/>
    <n v="0"/>
    <n v="50"/>
  </r>
  <r>
    <x v="0"/>
    <x v="0"/>
    <s v="WA"/>
    <x v="5"/>
    <n v="2013"/>
    <n v="2013"/>
    <n v="16873368"/>
    <n v="1"/>
    <x v="1"/>
    <s v="I"/>
    <n v="30"/>
    <n v="30"/>
    <n v="0"/>
    <n v="130"/>
  </r>
  <r>
    <x v="0"/>
    <x v="1"/>
    <s v="WA"/>
    <x v="5"/>
    <n v="2013"/>
    <n v="2013"/>
    <n v="15896673"/>
    <n v="1"/>
    <x v="1"/>
    <s v="I"/>
    <n v="0"/>
    <n v="0"/>
    <n v="0"/>
    <n v="5"/>
  </r>
  <r>
    <x v="0"/>
    <x v="1"/>
    <s v="WA"/>
    <x v="5"/>
    <n v="2013"/>
    <n v="2013"/>
    <n v="357264041"/>
    <n v="1"/>
    <x v="1"/>
    <s v="I"/>
    <n v="27"/>
    <n v="27"/>
    <n v="0"/>
    <n v="86"/>
  </r>
  <r>
    <x v="0"/>
    <x v="1"/>
    <s v="WA"/>
    <x v="5"/>
    <n v="2013"/>
    <n v="2013"/>
    <n v="16012485"/>
    <n v="1"/>
    <x v="1"/>
    <s v="I"/>
    <n v="0"/>
    <n v="0"/>
    <n v="0"/>
    <n v="1"/>
  </r>
  <r>
    <x v="0"/>
    <x v="0"/>
    <s v="WA"/>
    <x v="5"/>
    <n v="2013"/>
    <n v="2013"/>
    <n v="15467493"/>
    <n v="1"/>
    <x v="1"/>
    <s v="I"/>
    <n v="18"/>
    <n v="18"/>
    <n v="0"/>
    <n v="900"/>
  </r>
  <r>
    <x v="0"/>
    <x v="1"/>
    <s v="WA"/>
    <x v="5"/>
    <n v="2013"/>
    <n v="2013"/>
    <n v="429321657"/>
    <n v="1"/>
    <x v="1"/>
    <s v="I"/>
    <n v="7"/>
    <n v="7"/>
    <n v="0"/>
    <n v="32"/>
  </r>
  <r>
    <x v="0"/>
    <x v="1"/>
    <s v="WA"/>
    <x v="5"/>
    <n v="2013"/>
    <n v="2013"/>
    <n v="19977147"/>
    <n v="2"/>
    <x v="1"/>
    <s v="I"/>
    <n v="55"/>
    <n v="27.5"/>
    <n v="0"/>
    <n v="232"/>
  </r>
  <r>
    <x v="0"/>
    <x v="0"/>
    <s v="WA"/>
    <x v="5"/>
    <n v="2013"/>
    <n v="2013"/>
    <n v="500076304"/>
    <n v="1"/>
    <x v="1"/>
    <s v="I"/>
    <n v="0"/>
    <n v="0"/>
    <n v="0"/>
    <n v="1"/>
  </r>
  <r>
    <x v="0"/>
    <x v="0"/>
    <s v="WA"/>
    <x v="5"/>
    <n v="2013"/>
    <n v="2013"/>
    <n v="14163425"/>
    <n v="1"/>
    <x v="1"/>
    <s v="I"/>
    <n v="0"/>
    <n v="0"/>
    <n v="0"/>
    <n v="119"/>
  </r>
  <r>
    <x v="0"/>
    <x v="0"/>
    <s v="WA"/>
    <x v="5"/>
    <n v="2013"/>
    <n v="2013"/>
    <n v="500159321"/>
    <n v="10"/>
    <x v="1"/>
    <s v="I"/>
    <n v="308"/>
    <n v="30.8"/>
    <n v="0"/>
    <n v="170"/>
  </r>
  <r>
    <x v="0"/>
    <x v="1"/>
    <s v="WA"/>
    <x v="5"/>
    <n v="2013"/>
    <n v="2013"/>
    <n v="500262906"/>
    <n v="4"/>
    <x v="1"/>
    <s v="I"/>
    <n v="121"/>
    <n v="30.25"/>
    <n v="0"/>
    <n v="16"/>
  </r>
  <r>
    <x v="0"/>
    <x v="0"/>
    <s v="WA"/>
    <x v="5"/>
    <n v="2013"/>
    <n v="2013"/>
    <n v="500284075"/>
    <n v="1"/>
    <x v="1"/>
    <s v="I"/>
    <n v="1"/>
    <n v="1"/>
    <n v="0"/>
    <n v="104"/>
  </r>
  <r>
    <x v="0"/>
    <x v="0"/>
    <s v="WA"/>
    <x v="5"/>
    <n v="2013"/>
    <n v="2013"/>
    <n v="15226658"/>
    <n v="1"/>
    <x v="1"/>
    <s v="I"/>
    <n v="35"/>
    <n v="35"/>
    <n v="0"/>
    <n v="160"/>
  </r>
  <r>
    <x v="0"/>
    <x v="1"/>
    <s v="WA"/>
    <x v="5"/>
    <n v="2013"/>
    <n v="2013"/>
    <n v="17679690"/>
    <n v="1"/>
    <x v="1"/>
    <s v="I"/>
    <n v="30"/>
    <n v="30"/>
    <n v="0"/>
    <n v="1"/>
  </r>
  <r>
    <x v="0"/>
    <x v="0"/>
    <s v="WA"/>
    <x v="5"/>
    <n v="2013"/>
    <n v="2013"/>
    <n v="14134087"/>
    <n v="2"/>
    <x v="1"/>
    <s v="I"/>
    <n v="41"/>
    <n v="20.5"/>
    <n v="0"/>
    <n v="580"/>
  </r>
  <r>
    <x v="0"/>
    <x v="1"/>
    <s v="WA"/>
    <x v="5"/>
    <n v="2013"/>
    <n v="2013"/>
    <n v="14183056"/>
    <n v="1"/>
    <x v="1"/>
    <s v="I"/>
    <n v="93"/>
    <n v="93"/>
    <n v="0"/>
    <n v="2"/>
  </r>
  <r>
    <x v="0"/>
    <x v="1"/>
    <s v="WA"/>
    <x v="5"/>
    <n v="2013"/>
    <n v="2013"/>
    <n v="19238441"/>
    <n v="2"/>
    <x v="1"/>
    <s v="I"/>
    <n v="62"/>
    <n v="31"/>
    <n v="0"/>
    <n v="16"/>
  </r>
  <r>
    <x v="0"/>
    <x v="0"/>
    <s v="WA"/>
    <x v="5"/>
    <n v="2013"/>
    <n v="2013"/>
    <n v="18612747"/>
    <n v="1"/>
    <x v="1"/>
    <s v="I"/>
    <n v="0"/>
    <n v="0"/>
    <n v="0"/>
    <n v="10"/>
  </r>
  <r>
    <x v="1"/>
    <x v="0"/>
    <s v="WA"/>
    <x v="5"/>
    <n v="2013"/>
    <n v="2013"/>
    <n v="19896174"/>
    <n v="1"/>
    <x v="1"/>
    <s v="I"/>
    <n v="34"/>
    <n v="34"/>
    <n v="0"/>
    <n v="160"/>
  </r>
  <r>
    <x v="0"/>
    <x v="0"/>
    <s v="WA"/>
    <x v="5"/>
    <n v="2013"/>
    <n v="2013"/>
    <n v="14442913"/>
    <n v="3"/>
    <x v="1"/>
    <s v="I"/>
    <n v="66"/>
    <n v="22"/>
    <n v="0"/>
    <n v="93"/>
  </r>
  <r>
    <x v="0"/>
    <x v="0"/>
    <s v="WA"/>
    <x v="5"/>
    <n v="2013"/>
    <n v="2013"/>
    <n v="500070317"/>
    <n v="2"/>
    <x v="1"/>
    <s v="I"/>
    <n v="62"/>
    <n v="31"/>
    <n v="0"/>
    <n v="38"/>
  </r>
  <r>
    <x v="0"/>
    <x v="0"/>
    <s v="WA"/>
    <x v="5"/>
    <n v="2013"/>
    <n v="2013"/>
    <n v="18728643"/>
    <n v="1"/>
    <x v="1"/>
    <s v="I"/>
    <n v="0"/>
    <n v="0"/>
    <n v="0"/>
    <n v="6"/>
  </r>
  <r>
    <x v="0"/>
    <x v="0"/>
    <s v="WA"/>
    <x v="5"/>
    <n v="2013"/>
    <n v="2013"/>
    <n v="16424185"/>
    <n v="2"/>
    <x v="1"/>
    <s v="I"/>
    <n v="55"/>
    <n v="27.5"/>
    <n v="0"/>
    <n v="631"/>
  </r>
  <r>
    <x v="0"/>
    <x v="0"/>
    <s v="WA"/>
    <x v="5"/>
    <n v="2013"/>
    <n v="2013"/>
    <n v="19338685"/>
    <n v="1"/>
    <x v="1"/>
    <s v="I"/>
    <n v="25"/>
    <n v="25"/>
    <n v="0"/>
    <n v="90"/>
  </r>
  <r>
    <x v="0"/>
    <x v="0"/>
    <s v="WA"/>
    <x v="5"/>
    <n v="2013"/>
    <n v="2013"/>
    <n v="19353104"/>
    <n v="2"/>
    <x v="1"/>
    <s v="I"/>
    <n v="62"/>
    <n v="31"/>
    <n v="0"/>
    <n v="1630"/>
  </r>
  <r>
    <x v="0"/>
    <x v="0"/>
    <s v="WA"/>
    <x v="5"/>
    <n v="2013"/>
    <n v="2013"/>
    <n v="19390952"/>
    <n v="2"/>
    <x v="1"/>
    <s v="I"/>
    <n v="62"/>
    <n v="31"/>
    <n v="0"/>
    <n v="110"/>
  </r>
  <r>
    <x v="0"/>
    <x v="0"/>
    <s v="WA"/>
    <x v="5"/>
    <n v="2013"/>
    <n v="2013"/>
    <n v="16890935"/>
    <n v="6"/>
    <x v="1"/>
    <s v="I"/>
    <n v="183"/>
    <n v="30.5"/>
    <n v="0"/>
    <n v="150"/>
  </r>
  <r>
    <x v="0"/>
    <x v="0"/>
    <s v="WA"/>
    <x v="5"/>
    <n v="2013"/>
    <n v="2013"/>
    <n v="500250081"/>
    <n v="1"/>
    <x v="1"/>
    <s v="I"/>
    <n v="4"/>
    <n v="4"/>
    <n v="0"/>
    <n v="51"/>
  </r>
  <r>
    <x v="0"/>
    <x v="1"/>
    <s v="WA"/>
    <x v="5"/>
    <n v="2013"/>
    <n v="2013"/>
    <n v="500250858"/>
    <n v="1"/>
    <x v="1"/>
    <s v="I"/>
    <n v="4"/>
    <n v="4"/>
    <n v="0"/>
    <n v="12"/>
  </r>
  <r>
    <x v="0"/>
    <x v="1"/>
    <s v="WA"/>
    <x v="5"/>
    <n v="2013"/>
    <n v="2013"/>
    <n v="17846489"/>
    <n v="1"/>
    <x v="1"/>
    <s v="I"/>
    <n v="0"/>
    <n v="0"/>
    <n v="0"/>
    <n v="11"/>
  </r>
  <r>
    <x v="0"/>
    <x v="0"/>
    <s v="WA"/>
    <x v="5"/>
    <n v="2013"/>
    <n v="2013"/>
    <n v="15383224"/>
    <n v="1"/>
    <x v="1"/>
    <s v="I"/>
    <n v="33"/>
    <n v="33"/>
    <n v="0"/>
    <n v="6"/>
  </r>
  <r>
    <x v="0"/>
    <x v="1"/>
    <s v="WA"/>
    <x v="5"/>
    <n v="2013"/>
    <n v="2013"/>
    <n v="16304705"/>
    <n v="1"/>
    <x v="1"/>
    <s v="I"/>
    <n v="24"/>
    <n v="24"/>
    <n v="0"/>
    <n v="122"/>
  </r>
  <r>
    <x v="0"/>
    <x v="0"/>
    <s v="WA"/>
    <x v="5"/>
    <n v="2013"/>
    <n v="2013"/>
    <n v="19353173"/>
    <n v="1"/>
    <x v="1"/>
    <s v="I"/>
    <n v="19"/>
    <n v="19"/>
    <n v="0"/>
    <n v="220"/>
  </r>
  <r>
    <x v="0"/>
    <x v="0"/>
    <s v="WA"/>
    <x v="5"/>
    <n v="2013"/>
    <n v="2013"/>
    <n v="14947454"/>
    <n v="2"/>
    <x v="1"/>
    <s v="I"/>
    <n v="35"/>
    <n v="17.5"/>
    <n v="0"/>
    <n v="180"/>
  </r>
  <r>
    <x v="0"/>
    <x v="0"/>
    <s v="WA"/>
    <x v="5"/>
    <n v="2013"/>
    <n v="2013"/>
    <n v="14893122"/>
    <n v="2"/>
    <x v="1"/>
    <s v="I"/>
    <n v="60"/>
    <n v="30"/>
    <n v="0"/>
    <n v="136"/>
  </r>
  <r>
    <x v="0"/>
    <x v="0"/>
    <s v="WA"/>
    <x v="5"/>
    <n v="2013"/>
    <n v="2013"/>
    <n v="15477183"/>
    <n v="1"/>
    <x v="1"/>
    <s v="I"/>
    <n v="15"/>
    <n v="15"/>
    <n v="0"/>
    <n v="340"/>
  </r>
  <r>
    <x v="0"/>
    <x v="0"/>
    <s v="WA"/>
    <x v="5"/>
    <n v="2013"/>
    <n v="2013"/>
    <n v="500183139"/>
    <n v="2"/>
    <x v="1"/>
    <s v="I"/>
    <n v="56"/>
    <n v="28"/>
    <n v="0"/>
    <n v="304"/>
  </r>
  <r>
    <x v="0"/>
    <x v="1"/>
    <s v="WA"/>
    <x v="5"/>
    <n v="2013"/>
    <n v="2013"/>
    <n v="14665420"/>
    <n v="2"/>
    <x v="1"/>
    <s v="I"/>
    <n v="66"/>
    <n v="33"/>
    <n v="0"/>
    <n v="13"/>
  </r>
  <r>
    <x v="0"/>
    <x v="0"/>
    <s v="WA"/>
    <x v="5"/>
    <n v="2013"/>
    <n v="2013"/>
    <n v="500052810"/>
    <n v="1"/>
    <x v="1"/>
    <s v="I"/>
    <n v="24"/>
    <n v="24"/>
    <n v="0"/>
    <n v="292"/>
  </r>
  <r>
    <x v="1"/>
    <x v="0"/>
    <s v="WA"/>
    <x v="5"/>
    <n v="2013"/>
    <n v="2013"/>
    <n v="17110881"/>
    <n v="3"/>
    <x v="1"/>
    <s v="I"/>
    <n v="89"/>
    <n v="29.666666666666668"/>
    <n v="0"/>
    <n v="30"/>
  </r>
  <r>
    <x v="0"/>
    <x v="1"/>
    <s v="WA"/>
    <x v="5"/>
    <n v="2013"/>
    <n v="2013"/>
    <n v="18327976"/>
    <n v="2"/>
    <x v="1"/>
    <s v="I"/>
    <n v="62"/>
    <n v="31"/>
    <n v="0"/>
    <n v="2"/>
  </r>
  <r>
    <x v="0"/>
    <x v="0"/>
    <s v="WA"/>
    <x v="5"/>
    <n v="2013"/>
    <n v="2013"/>
    <n v="14689885"/>
    <n v="1"/>
    <x v="1"/>
    <s v="I"/>
    <n v="11"/>
    <n v="11"/>
    <n v="0"/>
    <n v="280"/>
  </r>
  <r>
    <x v="0"/>
    <x v="0"/>
    <s v="WA"/>
    <x v="5"/>
    <n v="2013"/>
    <n v="2013"/>
    <n v="19257705"/>
    <n v="1"/>
    <x v="1"/>
    <s v="I"/>
    <n v="1"/>
    <n v="1"/>
    <n v="0"/>
    <n v="2"/>
  </r>
  <r>
    <x v="0"/>
    <x v="0"/>
    <s v="WA"/>
    <x v="5"/>
    <n v="2013"/>
    <n v="2013"/>
    <n v="16746555"/>
    <n v="1"/>
    <x v="1"/>
    <s v="I"/>
    <n v="0"/>
    <n v="0"/>
    <n v="0"/>
    <n v="66"/>
  </r>
  <r>
    <x v="0"/>
    <x v="0"/>
    <s v="WA"/>
    <x v="5"/>
    <n v="2013"/>
    <n v="2013"/>
    <n v="19366158"/>
    <n v="1"/>
    <x v="1"/>
    <s v="I"/>
    <n v="0"/>
    <n v="0"/>
    <n v="0"/>
    <n v="74"/>
  </r>
  <r>
    <x v="0"/>
    <x v="0"/>
    <s v="WA"/>
    <x v="5"/>
    <n v="2013"/>
    <n v="2013"/>
    <n v="18984016"/>
    <n v="2"/>
    <x v="1"/>
    <s v="I"/>
    <n v="61"/>
    <n v="30.5"/>
    <n v="0"/>
    <n v="422"/>
  </r>
  <r>
    <x v="0"/>
    <x v="0"/>
    <s v="WA"/>
    <x v="5"/>
    <n v="2013"/>
    <n v="2013"/>
    <n v="18704467"/>
    <n v="1"/>
    <x v="1"/>
    <s v="I"/>
    <n v="0"/>
    <n v="0"/>
    <n v="0"/>
    <n v="4"/>
  </r>
  <r>
    <x v="0"/>
    <x v="1"/>
    <s v="WA"/>
    <x v="5"/>
    <n v="2013"/>
    <n v="2013"/>
    <n v="19615180"/>
    <n v="1"/>
    <x v="1"/>
    <s v="I"/>
    <n v="0"/>
    <n v="0"/>
    <n v="0"/>
    <n v="110"/>
  </r>
  <r>
    <x v="0"/>
    <x v="1"/>
    <s v="WA"/>
    <x v="5"/>
    <n v="2013"/>
    <n v="2013"/>
    <n v="18684276"/>
    <n v="1"/>
    <x v="1"/>
    <s v="I"/>
    <n v="27"/>
    <n v="27"/>
    <n v="0"/>
    <n v="1"/>
  </r>
  <r>
    <x v="0"/>
    <x v="0"/>
    <s v="WA"/>
    <x v="5"/>
    <n v="2013"/>
    <n v="2013"/>
    <n v="19267144"/>
    <n v="1"/>
    <x v="1"/>
    <s v="I"/>
    <n v="0"/>
    <n v="0"/>
    <n v="0"/>
    <n v="50"/>
  </r>
  <r>
    <x v="0"/>
    <x v="0"/>
    <s v="WA"/>
    <x v="5"/>
    <n v="2013"/>
    <n v="2013"/>
    <n v="17069741"/>
    <n v="1"/>
    <x v="1"/>
    <s v="I"/>
    <n v="30"/>
    <n v="30"/>
    <n v="0"/>
    <n v="10"/>
  </r>
  <r>
    <x v="0"/>
    <x v="1"/>
    <s v="WA"/>
    <x v="5"/>
    <n v="2013"/>
    <n v="2013"/>
    <n v="17464230"/>
    <n v="1"/>
    <x v="1"/>
    <s v="I"/>
    <n v="7"/>
    <n v="7"/>
    <n v="0"/>
    <n v="4"/>
  </r>
  <r>
    <x v="0"/>
    <x v="0"/>
    <s v="WA"/>
    <x v="5"/>
    <n v="2013"/>
    <n v="2013"/>
    <n v="18047719"/>
    <n v="1"/>
    <x v="1"/>
    <s v="I"/>
    <n v="11"/>
    <n v="11"/>
    <n v="0"/>
    <n v="100"/>
  </r>
  <r>
    <x v="0"/>
    <x v="0"/>
    <s v="WA"/>
    <x v="5"/>
    <n v="2013"/>
    <n v="2013"/>
    <n v="19562401"/>
    <n v="1"/>
    <x v="1"/>
    <s v="I"/>
    <n v="10"/>
    <n v="10"/>
    <n v="0"/>
    <n v="199"/>
  </r>
  <r>
    <x v="0"/>
    <x v="0"/>
    <s v="WA"/>
    <x v="5"/>
    <n v="2013"/>
    <n v="2013"/>
    <n v="15942189"/>
    <n v="1"/>
    <x v="1"/>
    <s v="I"/>
    <n v="3"/>
    <n v="3"/>
    <n v="0"/>
    <n v="190"/>
  </r>
  <r>
    <x v="0"/>
    <x v="1"/>
    <s v="WA"/>
    <x v="5"/>
    <n v="2013"/>
    <n v="2013"/>
    <n v="446351775"/>
    <n v="2"/>
    <x v="1"/>
    <s v="I"/>
    <n v="40"/>
    <n v="20"/>
    <n v="0"/>
    <n v="19"/>
  </r>
  <r>
    <x v="0"/>
    <x v="0"/>
    <s v="WA"/>
    <x v="5"/>
    <n v="2013"/>
    <n v="2013"/>
    <n v="17094426"/>
    <n v="1"/>
    <x v="1"/>
    <s v="I"/>
    <n v="0"/>
    <n v="0"/>
    <n v="0"/>
    <n v="270"/>
  </r>
  <r>
    <x v="0"/>
    <x v="0"/>
    <s v="WA"/>
    <x v="5"/>
    <n v="2013"/>
    <n v="2013"/>
    <n v="500237313"/>
    <n v="1"/>
    <x v="1"/>
    <s v="I"/>
    <n v="9"/>
    <n v="9"/>
    <n v="0"/>
    <n v="395"/>
  </r>
  <r>
    <x v="0"/>
    <x v="0"/>
    <s v="WA"/>
    <x v="5"/>
    <n v="2013"/>
    <n v="2013"/>
    <n v="17116436"/>
    <n v="1"/>
    <x v="1"/>
    <s v="I"/>
    <n v="24"/>
    <n v="24"/>
    <n v="0"/>
    <n v="138"/>
  </r>
  <r>
    <x v="0"/>
    <x v="1"/>
    <s v="WA"/>
    <x v="5"/>
    <n v="2013"/>
    <n v="2013"/>
    <n v="402105650"/>
    <n v="3"/>
    <x v="1"/>
    <s v="I"/>
    <n v="91"/>
    <n v="30.333333333333332"/>
    <n v="0"/>
    <n v="32"/>
  </r>
  <r>
    <x v="0"/>
    <x v="0"/>
    <s v="WA"/>
    <x v="5"/>
    <n v="2013"/>
    <n v="2013"/>
    <n v="15989409"/>
    <n v="1"/>
    <x v="1"/>
    <s v="I"/>
    <n v="32"/>
    <n v="32"/>
    <n v="0"/>
    <n v="10"/>
  </r>
  <r>
    <x v="0"/>
    <x v="0"/>
    <s v="WA"/>
    <x v="5"/>
    <n v="2013"/>
    <n v="2013"/>
    <n v="17344364"/>
    <n v="2"/>
    <x v="1"/>
    <s v="I"/>
    <n v="58"/>
    <n v="29"/>
    <n v="0"/>
    <n v="376"/>
  </r>
  <r>
    <x v="0"/>
    <x v="1"/>
    <s v="WA"/>
    <x v="5"/>
    <n v="2013"/>
    <n v="2013"/>
    <n v="500026623"/>
    <n v="1"/>
    <x v="1"/>
    <s v="I"/>
    <n v="18"/>
    <n v="18"/>
    <n v="0"/>
    <n v="42"/>
  </r>
  <r>
    <x v="0"/>
    <x v="1"/>
    <s v="WA"/>
    <x v="5"/>
    <n v="2013"/>
    <n v="2013"/>
    <n v="15221168"/>
    <n v="1"/>
    <x v="1"/>
    <s v="I"/>
    <n v="29"/>
    <n v="29"/>
    <n v="0"/>
    <n v="40"/>
  </r>
  <r>
    <x v="0"/>
    <x v="0"/>
    <s v="WA"/>
    <x v="5"/>
    <n v="2013"/>
    <n v="2013"/>
    <n v="500168554"/>
    <n v="1"/>
    <x v="1"/>
    <s v="I"/>
    <n v="0"/>
    <n v="0"/>
    <n v="0"/>
    <n v="13"/>
  </r>
  <r>
    <x v="0"/>
    <x v="0"/>
    <s v="WA"/>
    <x v="5"/>
    <n v="2013"/>
    <n v="2013"/>
    <n v="15099573"/>
    <n v="3"/>
    <x v="1"/>
    <s v="I"/>
    <n v="82"/>
    <n v="27.333333333333336"/>
    <n v="0"/>
    <n v="700"/>
  </r>
  <r>
    <x v="0"/>
    <x v="1"/>
    <s v="WA"/>
    <x v="5"/>
    <n v="2013"/>
    <n v="2013"/>
    <n v="14402203"/>
    <n v="1"/>
    <x v="1"/>
    <s v="I"/>
    <n v="18"/>
    <n v="18"/>
    <n v="0"/>
    <n v="22"/>
  </r>
  <r>
    <x v="0"/>
    <x v="1"/>
    <s v="WA"/>
    <x v="5"/>
    <n v="2013"/>
    <n v="2013"/>
    <n v="15596033"/>
    <n v="1"/>
    <x v="1"/>
    <s v="I"/>
    <n v="17"/>
    <n v="17"/>
    <n v="0"/>
    <n v="36"/>
  </r>
  <r>
    <x v="0"/>
    <x v="1"/>
    <s v="WA"/>
    <x v="5"/>
    <n v="2013"/>
    <n v="2013"/>
    <n v="500003542"/>
    <n v="1"/>
    <x v="1"/>
    <s v="I"/>
    <n v="20"/>
    <n v="20"/>
    <n v="0"/>
    <n v="13"/>
  </r>
  <r>
    <x v="0"/>
    <x v="0"/>
    <s v="WA"/>
    <x v="5"/>
    <n v="2013"/>
    <n v="2013"/>
    <n v="500004913"/>
    <n v="1"/>
    <x v="1"/>
    <s v="I"/>
    <n v="13"/>
    <n v="13"/>
    <n v="0"/>
    <n v="10"/>
  </r>
  <r>
    <x v="0"/>
    <x v="1"/>
    <s v="WA"/>
    <x v="5"/>
    <n v="2013"/>
    <n v="2013"/>
    <n v="500287721"/>
    <n v="1"/>
    <x v="1"/>
    <s v="I"/>
    <n v="10"/>
    <n v="10"/>
    <n v="0"/>
    <n v="1"/>
  </r>
  <r>
    <x v="0"/>
    <x v="1"/>
    <s v="WA"/>
    <x v="5"/>
    <n v="2013"/>
    <n v="2013"/>
    <n v="17645324"/>
    <n v="1"/>
    <x v="1"/>
    <s v="I"/>
    <n v="9"/>
    <n v="9"/>
    <n v="0"/>
    <n v="7"/>
  </r>
  <r>
    <x v="0"/>
    <x v="1"/>
    <s v="WA"/>
    <x v="5"/>
    <n v="2013"/>
    <n v="2013"/>
    <n v="500178185"/>
    <n v="1"/>
    <x v="1"/>
    <s v="I"/>
    <n v="8"/>
    <n v="8"/>
    <n v="0"/>
    <n v="97"/>
  </r>
  <r>
    <x v="0"/>
    <x v="0"/>
    <s v="WA"/>
    <x v="5"/>
    <n v="2013"/>
    <n v="2013"/>
    <n v="19544297"/>
    <n v="1"/>
    <x v="1"/>
    <s v="I"/>
    <n v="32"/>
    <n v="32"/>
    <n v="0"/>
    <n v="10"/>
  </r>
  <r>
    <x v="0"/>
    <x v="1"/>
    <s v="WA"/>
    <x v="5"/>
    <n v="2013"/>
    <n v="2013"/>
    <n v="500045981"/>
    <n v="1"/>
    <x v="1"/>
    <s v="I"/>
    <n v="23"/>
    <n v="23"/>
    <n v="0"/>
    <n v="2"/>
  </r>
  <r>
    <x v="0"/>
    <x v="0"/>
    <s v="WA"/>
    <x v="5"/>
    <n v="2013"/>
    <n v="2013"/>
    <n v="19614267"/>
    <n v="4"/>
    <x v="1"/>
    <s v="I"/>
    <n v="127"/>
    <n v="31.75"/>
    <n v="0"/>
    <n v="281"/>
  </r>
  <r>
    <x v="0"/>
    <x v="1"/>
    <s v="WA"/>
    <x v="5"/>
    <n v="2013"/>
    <n v="2013"/>
    <n v="19200912"/>
    <n v="1"/>
    <x v="1"/>
    <s v="I"/>
    <n v="29"/>
    <n v="29"/>
    <n v="0"/>
    <n v="4"/>
  </r>
  <r>
    <x v="0"/>
    <x v="0"/>
    <s v="WA"/>
    <x v="5"/>
    <n v="2013"/>
    <n v="2013"/>
    <n v="19203912"/>
    <n v="1"/>
    <x v="1"/>
    <s v="I"/>
    <n v="22"/>
    <n v="22"/>
    <n v="0"/>
    <n v="160"/>
  </r>
  <r>
    <x v="0"/>
    <x v="1"/>
    <s v="WA"/>
    <x v="5"/>
    <n v="2013"/>
    <n v="2013"/>
    <n v="18110061"/>
    <n v="2"/>
    <x v="1"/>
    <s v="I"/>
    <n v="43"/>
    <n v="21.5"/>
    <n v="0"/>
    <n v="54"/>
  </r>
  <r>
    <x v="0"/>
    <x v="0"/>
    <s v="WA"/>
    <x v="5"/>
    <n v="2013"/>
    <n v="2013"/>
    <n v="18588590"/>
    <n v="5"/>
    <x v="1"/>
    <s v="I"/>
    <n v="129"/>
    <n v="25.8"/>
    <n v="0"/>
    <n v="280"/>
  </r>
  <r>
    <x v="1"/>
    <x v="1"/>
    <s v="WA"/>
    <x v="5"/>
    <n v="2013"/>
    <n v="2013"/>
    <n v="500171222"/>
    <n v="3"/>
    <x v="1"/>
    <s v="I"/>
    <n v="93"/>
    <n v="31"/>
    <n v="0"/>
    <n v="22"/>
  </r>
  <r>
    <x v="0"/>
    <x v="1"/>
    <s v="WA"/>
    <x v="5"/>
    <n v="2013"/>
    <n v="2013"/>
    <n v="18492468"/>
    <n v="1"/>
    <x v="1"/>
    <s v="I"/>
    <n v="8"/>
    <n v="8"/>
    <n v="0"/>
    <n v="3"/>
  </r>
  <r>
    <x v="0"/>
    <x v="0"/>
    <s v="WA"/>
    <x v="5"/>
    <n v="2013"/>
    <n v="2013"/>
    <n v="17843915"/>
    <n v="4"/>
    <x v="1"/>
    <s v="I"/>
    <n v="105"/>
    <n v="26.25"/>
    <n v="0"/>
    <n v="310"/>
  </r>
  <r>
    <x v="0"/>
    <x v="0"/>
    <s v="WA"/>
    <x v="5"/>
    <n v="2013"/>
    <n v="2013"/>
    <n v="17782670"/>
    <n v="2"/>
    <x v="1"/>
    <s v="I"/>
    <n v="38"/>
    <n v="19"/>
    <n v="0"/>
    <n v="314"/>
  </r>
  <r>
    <x v="0"/>
    <x v="1"/>
    <s v="WA"/>
    <x v="5"/>
    <n v="2013"/>
    <n v="2013"/>
    <n v="18100575"/>
    <n v="1"/>
    <x v="1"/>
    <s v="I"/>
    <n v="0"/>
    <n v="0"/>
    <n v="0"/>
    <n v="6"/>
  </r>
  <r>
    <x v="0"/>
    <x v="0"/>
    <s v="WA"/>
    <x v="5"/>
    <n v="2013"/>
    <n v="2013"/>
    <n v="17124755"/>
    <n v="1"/>
    <x v="1"/>
    <s v="I"/>
    <n v="8"/>
    <n v="8"/>
    <n v="0"/>
    <n v="410"/>
  </r>
  <r>
    <x v="0"/>
    <x v="0"/>
    <s v="WA"/>
    <x v="5"/>
    <n v="2013"/>
    <n v="2013"/>
    <n v="16471786"/>
    <n v="1"/>
    <x v="1"/>
    <s v="I"/>
    <n v="31"/>
    <n v="31"/>
    <n v="0"/>
    <n v="10"/>
  </r>
  <r>
    <x v="0"/>
    <x v="0"/>
    <s v="WA"/>
    <x v="5"/>
    <n v="2013"/>
    <n v="2013"/>
    <n v="17155369"/>
    <n v="2"/>
    <x v="1"/>
    <s v="I"/>
    <n v="51"/>
    <n v="25.5"/>
    <n v="0"/>
    <n v="850"/>
  </r>
  <r>
    <x v="0"/>
    <x v="0"/>
    <s v="WA"/>
    <x v="5"/>
    <n v="2013"/>
    <n v="2013"/>
    <n v="18663420"/>
    <n v="1"/>
    <x v="1"/>
    <s v="I"/>
    <n v="15"/>
    <n v="15"/>
    <n v="0"/>
    <n v="60"/>
  </r>
  <r>
    <x v="0"/>
    <x v="0"/>
    <s v="WA"/>
    <x v="5"/>
    <n v="2013"/>
    <n v="2013"/>
    <n v="16238313"/>
    <n v="2"/>
    <x v="1"/>
    <s v="I"/>
    <n v="42"/>
    <n v="21"/>
    <n v="0"/>
    <n v="1050"/>
  </r>
  <r>
    <x v="0"/>
    <x v="0"/>
    <s v="WA"/>
    <x v="5"/>
    <n v="2013"/>
    <n v="2013"/>
    <n v="15942955"/>
    <n v="3"/>
    <x v="1"/>
    <s v="I"/>
    <n v="71"/>
    <n v="23.666666666666664"/>
    <n v="0"/>
    <n v="810"/>
  </r>
  <r>
    <x v="0"/>
    <x v="0"/>
    <s v="WA"/>
    <x v="5"/>
    <n v="2013"/>
    <n v="2013"/>
    <n v="14831711"/>
    <n v="1"/>
    <x v="1"/>
    <s v="I"/>
    <n v="0"/>
    <n v="0"/>
    <n v="0"/>
    <n v="10"/>
  </r>
  <r>
    <x v="0"/>
    <x v="1"/>
    <s v="WA"/>
    <x v="5"/>
    <n v="2013"/>
    <n v="2013"/>
    <n v="500169865"/>
    <n v="1"/>
    <x v="1"/>
    <s v="I"/>
    <n v="1"/>
    <n v="1"/>
    <n v="0"/>
    <n v="2"/>
  </r>
  <r>
    <x v="1"/>
    <x v="0"/>
    <s v="WA"/>
    <x v="5"/>
    <n v="2013"/>
    <n v="2013"/>
    <n v="14822178"/>
    <n v="1"/>
    <x v="1"/>
    <s v="I"/>
    <n v="30"/>
    <n v="30"/>
    <n v="0"/>
    <n v="1"/>
  </r>
  <r>
    <x v="0"/>
    <x v="0"/>
    <s v="WA"/>
    <x v="5"/>
    <n v="2013"/>
    <n v="2013"/>
    <n v="18942094"/>
    <n v="1"/>
    <x v="1"/>
    <s v="I"/>
    <n v="29"/>
    <n v="29"/>
    <n v="0"/>
    <n v="10"/>
  </r>
  <r>
    <x v="0"/>
    <x v="1"/>
    <s v="WA"/>
    <x v="5"/>
    <n v="2013"/>
    <n v="2013"/>
    <n v="373680037"/>
    <n v="1"/>
    <x v="1"/>
    <s v="I"/>
    <n v="0"/>
    <n v="0"/>
    <n v="0"/>
    <n v="22"/>
  </r>
  <r>
    <x v="0"/>
    <x v="1"/>
    <s v="WA"/>
    <x v="5"/>
    <n v="2013"/>
    <n v="2013"/>
    <n v="18103134"/>
    <n v="1"/>
    <x v="1"/>
    <s v="I"/>
    <n v="32"/>
    <n v="32"/>
    <n v="0"/>
    <n v="1"/>
  </r>
  <r>
    <x v="0"/>
    <x v="0"/>
    <s v="WA"/>
    <x v="5"/>
    <n v="2013"/>
    <n v="2013"/>
    <n v="18644048"/>
    <n v="2"/>
    <x v="1"/>
    <s v="I"/>
    <n v="62"/>
    <n v="31"/>
    <n v="0"/>
    <n v="590"/>
  </r>
  <r>
    <x v="0"/>
    <x v="1"/>
    <s v="WA"/>
    <x v="5"/>
    <n v="2013"/>
    <n v="2013"/>
    <n v="19225380"/>
    <n v="1"/>
    <x v="1"/>
    <s v="I"/>
    <n v="25"/>
    <n v="25"/>
    <n v="0"/>
    <n v="109"/>
  </r>
  <r>
    <x v="0"/>
    <x v="0"/>
    <s v="WA"/>
    <x v="5"/>
    <n v="2013"/>
    <n v="2013"/>
    <n v="19329548"/>
    <n v="2"/>
    <x v="1"/>
    <s v="I"/>
    <n v="54"/>
    <n v="27"/>
    <n v="0"/>
    <n v="460"/>
  </r>
  <r>
    <x v="0"/>
    <x v="1"/>
    <s v="WA"/>
    <x v="5"/>
    <n v="2013"/>
    <n v="2013"/>
    <n v="18044571"/>
    <n v="1"/>
    <x v="1"/>
    <s v="I"/>
    <n v="0"/>
    <n v="0"/>
    <n v="0"/>
    <n v="2"/>
  </r>
  <r>
    <x v="0"/>
    <x v="0"/>
    <s v="WA"/>
    <x v="5"/>
    <n v="2013"/>
    <n v="2013"/>
    <n v="18049119"/>
    <n v="3"/>
    <x v="1"/>
    <s v="I"/>
    <n v="88"/>
    <n v="29.333333333333336"/>
    <n v="0"/>
    <n v="180"/>
  </r>
  <r>
    <x v="0"/>
    <x v="0"/>
    <s v="WA"/>
    <x v="5"/>
    <n v="2013"/>
    <n v="2013"/>
    <n v="18002038"/>
    <n v="1"/>
    <x v="1"/>
    <s v="I"/>
    <n v="4"/>
    <n v="4"/>
    <n v="0"/>
    <n v="50"/>
  </r>
  <r>
    <x v="0"/>
    <x v="0"/>
    <s v="WA"/>
    <x v="5"/>
    <n v="2013"/>
    <n v="2013"/>
    <n v="500207243"/>
    <n v="1"/>
    <x v="1"/>
    <s v="I"/>
    <n v="4"/>
    <n v="4"/>
    <n v="0"/>
    <n v="31"/>
  </r>
  <r>
    <x v="0"/>
    <x v="0"/>
    <s v="WA"/>
    <x v="5"/>
    <n v="2013"/>
    <n v="2013"/>
    <n v="17808753"/>
    <n v="4"/>
    <x v="1"/>
    <s v="I"/>
    <n v="122"/>
    <n v="30.5"/>
    <n v="0"/>
    <n v="368"/>
  </r>
  <r>
    <x v="0"/>
    <x v="1"/>
    <s v="WA"/>
    <x v="5"/>
    <n v="2013"/>
    <n v="2013"/>
    <n v="500133177"/>
    <n v="3"/>
    <x v="1"/>
    <s v="I"/>
    <n v="91"/>
    <n v="30.333333333333332"/>
    <n v="0"/>
    <n v="5"/>
  </r>
  <r>
    <x v="0"/>
    <x v="1"/>
    <s v="WA"/>
    <x v="5"/>
    <n v="2013"/>
    <n v="2013"/>
    <n v="17449737"/>
    <n v="1"/>
    <x v="1"/>
    <s v="I"/>
    <n v="30"/>
    <n v="30"/>
    <n v="0"/>
    <n v="25"/>
  </r>
  <r>
    <x v="1"/>
    <x v="0"/>
    <s v="WA"/>
    <x v="5"/>
    <n v="2013"/>
    <n v="2013"/>
    <n v="16271196"/>
    <n v="2"/>
    <x v="1"/>
    <s v="I"/>
    <n v="63"/>
    <n v="31.5"/>
    <n v="0"/>
    <n v="4"/>
  </r>
  <r>
    <x v="0"/>
    <x v="0"/>
    <s v="WA"/>
    <x v="5"/>
    <n v="2013"/>
    <n v="2013"/>
    <n v="17163908"/>
    <n v="4"/>
    <x v="1"/>
    <s v="I"/>
    <n v="103"/>
    <n v="25.75"/>
    <n v="0"/>
    <n v="23"/>
  </r>
  <r>
    <x v="0"/>
    <x v="0"/>
    <s v="WA"/>
    <x v="5"/>
    <n v="2013"/>
    <n v="2013"/>
    <n v="16652089"/>
    <n v="3"/>
    <x v="1"/>
    <s v="I"/>
    <n v="84"/>
    <n v="28"/>
    <n v="0"/>
    <n v="300"/>
  </r>
  <r>
    <x v="0"/>
    <x v="0"/>
    <s v="WA"/>
    <x v="5"/>
    <n v="2013"/>
    <n v="2013"/>
    <n v="500288218"/>
    <n v="1"/>
    <x v="1"/>
    <s v="I"/>
    <n v="6"/>
    <n v="6"/>
    <n v="0"/>
    <n v="42"/>
  </r>
  <r>
    <x v="0"/>
    <x v="0"/>
    <s v="WA"/>
    <x v="5"/>
    <n v="2013"/>
    <n v="2013"/>
    <n v="15677690"/>
    <n v="2"/>
    <x v="1"/>
    <s v="I"/>
    <n v="49"/>
    <n v="24.5"/>
    <n v="0"/>
    <n v="492"/>
  </r>
  <r>
    <x v="0"/>
    <x v="0"/>
    <s v="WA"/>
    <x v="5"/>
    <n v="2013"/>
    <n v="2013"/>
    <n v="15739795"/>
    <n v="3"/>
    <x v="1"/>
    <s v="I"/>
    <n v="79"/>
    <n v="26.333333333333336"/>
    <n v="0"/>
    <n v="740"/>
  </r>
  <r>
    <x v="0"/>
    <x v="1"/>
    <s v="WA"/>
    <x v="5"/>
    <n v="2013"/>
    <n v="2013"/>
    <n v="15761677"/>
    <n v="4"/>
    <x v="1"/>
    <s v="I"/>
    <n v="126"/>
    <n v="31.5"/>
    <n v="0"/>
    <n v="21"/>
  </r>
  <r>
    <x v="0"/>
    <x v="1"/>
    <s v="WA"/>
    <x v="5"/>
    <n v="2013"/>
    <n v="2013"/>
    <n v="14861533"/>
    <n v="2"/>
    <x v="1"/>
    <s v="I"/>
    <n v="61"/>
    <n v="30.5"/>
    <n v="0"/>
    <n v="29"/>
  </r>
  <r>
    <x v="0"/>
    <x v="0"/>
    <s v="WA"/>
    <x v="5"/>
    <n v="2013"/>
    <n v="2013"/>
    <n v="16115259"/>
    <n v="1"/>
    <x v="1"/>
    <s v="I"/>
    <n v="17"/>
    <n v="17"/>
    <n v="0"/>
    <n v="1"/>
  </r>
  <r>
    <x v="0"/>
    <x v="0"/>
    <s v="WA"/>
    <x v="5"/>
    <n v="2013"/>
    <n v="2013"/>
    <n v="16118450"/>
    <n v="2"/>
    <x v="1"/>
    <s v="I"/>
    <n v="50"/>
    <n v="25"/>
    <n v="0"/>
    <n v="6"/>
  </r>
  <r>
    <x v="0"/>
    <x v="0"/>
    <s v="WA"/>
    <x v="5"/>
    <n v="2013"/>
    <n v="2013"/>
    <n v="14815085"/>
    <n v="1"/>
    <x v="1"/>
    <s v="I"/>
    <n v="16"/>
    <n v="16"/>
    <n v="0"/>
    <n v="7"/>
  </r>
  <r>
    <x v="0"/>
    <x v="1"/>
    <s v="WA"/>
    <x v="5"/>
    <n v="2013"/>
    <n v="2014"/>
    <n v="500005362"/>
    <n v="2"/>
    <x v="1"/>
    <s v="I"/>
    <n v="67"/>
    <n v="33.5"/>
    <n v="0"/>
    <n v="2"/>
  </r>
  <r>
    <x v="0"/>
    <x v="1"/>
    <s v="WA"/>
    <x v="5"/>
    <n v="2013"/>
    <n v="2013"/>
    <n v="500176886"/>
    <n v="1"/>
    <x v="1"/>
    <s v="I"/>
    <n v="28"/>
    <n v="28"/>
    <n v="0"/>
    <n v="1"/>
  </r>
  <r>
    <x v="0"/>
    <x v="1"/>
    <s v="WA"/>
    <x v="5"/>
    <n v="2013"/>
    <n v="2013"/>
    <n v="500127851"/>
    <n v="1"/>
    <x v="1"/>
    <s v="I"/>
    <n v="30"/>
    <n v="30"/>
    <n v="0"/>
    <n v="7"/>
  </r>
  <r>
    <x v="0"/>
    <x v="0"/>
    <s v="WA"/>
    <x v="5"/>
    <n v="2013"/>
    <n v="2013"/>
    <n v="500036327"/>
    <n v="1"/>
    <x v="1"/>
    <s v="I"/>
    <n v="0"/>
    <n v="0"/>
    <n v="0"/>
    <n v="149"/>
  </r>
  <r>
    <x v="0"/>
    <x v="1"/>
    <s v="WA"/>
    <x v="5"/>
    <n v="2013"/>
    <n v="2013"/>
    <n v="19907906"/>
    <n v="1"/>
    <x v="1"/>
    <s v="I"/>
    <n v="0"/>
    <n v="0"/>
    <n v="0"/>
    <n v="2"/>
  </r>
  <r>
    <x v="0"/>
    <x v="0"/>
    <s v="WA"/>
    <x v="5"/>
    <n v="2013"/>
    <n v="2013"/>
    <n v="500186163"/>
    <n v="1"/>
    <x v="1"/>
    <s v="I"/>
    <n v="5"/>
    <n v="5"/>
    <n v="0"/>
    <n v="24"/>
  </r>
  <r>
    <x v="0"/>
    <x v="0"/>
    <s v="WA"/>
    <x v="5"/>
    <n v="2013"/>
    <n v="2013"/>
    <n v="500194637"/>
    <n v="2"/>
    <x v="1"/>
    <s v="I"/>
    <n v="43"/>
    <n v="21.5"/>
    <n v="0"/>
    <n v="12"/>
  </r>
  <r>
    <x v="0"/>
    <x v="1"/>
    <s v="WA"/>
    <x v="5"/>
    <n v="2013"/>
    <n v="2013"/>
    <n v="500197901"/>
    <n v="2"/>
    <x v="1"/>
    <s v="I"/>
    <n v="43"/>
    <n v="21.5"/>
    <n v="0"/>
    <n v="29"/>
  </r>
  <r>
    <x v="0"/>
    <x v="0"/>
    <s v="WA"/>
    <x v="5"/>
    <n v="2013"/>
    <n v="2013"/>
    <n v="16763041"/>
    <n v="3"/>
    <x v="1"/>
    <s v="I"/>
    <n v="85"/>
    <n v="28.333333333333336"/>
    <n v="0"/>
    <n v="290"/>
  </r>
  <r>
    <x v="0"/>
    <x v="1"/>
    <s v="WA"/>
    <x v="5"/>
    <n v="2013"/>
    <n v="2013"/>
    <n v="500290703"/>
    <n v="1"/>
    <x v="1"/>
    <s v="I"/>
    <n v="20"/>
    <n v="20"/>
    <n v="0"/>
    <n v="12"/>
  </r>
  <r>
    <x v="0"/>
    <x v="0"/>
    <s v="WA"/>
    <x v="5"/>
    <n v="2013"/>
    <n v="2013"/>
    <n v="15594524"/>
    <n v="1"/>
    <x v="1"/>
    <s v="I"/>
    <n v="0"/>
    <n v="0"/>
    <n v="0"/>
    <n v="87"/>
  </r>
  <r>
    <x v="0"/>
    <x v="0"/>
    <s v="WA"/>
    <x v="5"/>
    <n v="2013"/>
    <n v="2013"/>
    <n v="18812223"/>
    <n v="3"/>
    <x v="1"/>
    <s v="I"/>
    <n v="79"/>
    <n v="26.333333333333336"/>
    <n v="0"/>
    <n v="468"/>
  </r>
  <r>
    <x v="0"/>
    <x v="0"/>
    <s v="WA"/>
    <x v="5"/>
    <n v="2013"/>
    <n v="2013"/>
    <n v="18934456"/>
    <n v="1"/>
    <x v="1"/>
    <s v="I"/>
    <n v="3"/>
    <n v="3"/>
    <n v="0"/>
    <n v="142"/>
  </r>
  <r>
    <x v="0"/>
    <x v="1"/>
    <s v="WA"/>
    <x v="5"/>
    <n v="2013"/>
    <n v="2013"/>
    <n v="17352907"/>
    <n v="2"/>
    <x v="1"/>
    <s v="I"/>
    <n v="36"/>
    <n v="18"/>
    <n v="0"/>
    <n v="6"/>
  </r>
  <r>
    <x v="1"/>
    <x v="0"/>
    <s v="WA"/>
    <x v="5"/>
    <n v="2013"/>
    <n v="2013"/>
    <n v="18626835"/>
    <n v="1"/>
    <x v="1"/>
    <s v="I"/>
    <n v="4"/>
    <n v="4"/>
    <n v="0"/>
    <n v="120"/>
  </r>
  <r>
    <x v="0"/>
    <x v="0"/>
    <s v="WA"/>
    <x v="5"/>
    <n v="2013"/>
    <n v="2013"/>
    <n v="18715551"/>
    <n v="1"/>
    <x v="1"/>
    <s v="I"/>
    <n v="34"/>
    <n v="34"/>
    <n v="0"/>
    <n v="10"/>
  </r>
  <r>
    <x v="0"/>
    <x v="1"/>
    <s v="WA"/>
    <x v="5"/>
    <n v="2013"/>
    <n v="2013"/>
    <n v="18348045"/>
    <n v="2"/>
    <x v="1"/>
    <s v="I"/>
    <n v="38"/>
    <n v="19"/>
    <n v="0"/>
    <n v="18"/>
  </r>
  <r>
    <x v="0"/>
    <x v="1"/>
    <s v="WA"/>
    <x v="5"/>
    <n v="2013"/>
    <n v="2013"/>
    <n v="18323024"/>
    <n v="1"/>
    <x v="1"/>
    <s v="I"/>
    <n v="8"/>
    <n v="8"/>
    <n v="0"/>
    <n v="3"/>
  </r>
  <r>
    <x v="0"/>
    <x v="0"/>
    <s v="WA"/>
    <x v="5"/>
    <n v="2013"/>
    <n v="2013"/>
    <n v="500028048"/>
    <n v="1"/>
    <x v="1"/>
    <s v="I"/>
    <n v="2"/>
    <n v="2"/>
    <n v="0"/>
    <n v="27"/>
  </r>
  <r>
    <x v="0"/>
    <x v="1"/>
    <s v="WA"/>
    <x v="5"/>
    <n v="2013"/>
    <n v="2013"/>
    <n v="18332108"/>
    <n v="2"/>
    <x v="1"/>
    <s v="I"/>
    <n v="45"/>
    <n v="22.5"/>
    <n v="0"/>
    <n v="6"/>
  </r>
  <r>
    <x v="0"/>
    <x v="1"/>
    <s v="WA"/>
    <x v="5"/>
    <n v="2013"/>
    <n v="2013"/>
    <n v="500252975"/>
    <n v="1"/>
    <x v="1"/>
    <s v="I"/>
    <n v="11"/>
    <n v="11"/>
    <n v="0"/>
    <n v="1"/>
  </r>
  <r>
    <x v="0"/>
    <x v="0"/>
    <s v="WA"/>
    <x v="5"/>
    <n v="2013"/>
    <n v="2013"/>
    <n v="17913403"/>
    <n v="1"/>
    <x v="1"/>
    <s v="I"/>
    <n v="2"/>
    <n v="2"/>
    <n v="0"/>
    <n v="26"/>
  </r>
  <r>
    <x v="0"/>
    <x v="1"/>
    <s v="WA"/>
    <x v="5"/>
    <n v="2013"/>
    <n v="2013"/>
    <n v="500258584"/>
    <n v="1"/>
    <x v="1"/>
    <s v="I"/>
    <n v="3"/>
    <n v="3"/>
    <n v="0"/>
    <n v="2"/>
  </r>
  <r>
    <x v="0"/>
    <x v="0"/>
    <s v="WA"/>
    <x v="5"/>
    <n v="2013"/>
    <n v="2013"/>
    <n v="500249257"/>
    <n v="3"/>
    <x v="1"/>
    <s v="I"/>
    <n v="94"/>
    <n v="31.333333333333332"/>
    <n v="0"/>
    <n v="119"/>
  </r>
  <r>
    <x v="0"/>
    <x v="0"/>
    <s v="WA"/>
    <x v="5"/>
    <n v="2013"/>
    <n v="2013"/>
    <n v="17716326"/>
    <n v="1"/>
    <x v="1"/>
    <s v="I"/>
    <n v="0"/>
    <n v="0"/>
    <n v="0"/>
    <n v="80"/>
  </r>
  <r>
    <x v="0"/>
    <x v="0"/>
    <s v="WA"/>
    <x v="5"/>
    <n v="2013"/>
    <n v="2013"/>
    <n v="16476962"/>
    <n v="3"/>
    <x v="1"/>
    <s v="I"/>
    <n v="92"/>
    <n v="30.666666666666668"/>
    <n v="0"/>
    <n v="382"/>
  </r>
  <r>
    <x v="0"/>
    <x v="1"/>
    <s v="WA"/>
    <x v="5"/>
    <n v="2013"/>
    <n v="2013"/>
    <n v="500047049"/>
    <n v="1"/>
    <x v="1"/>
    <s v="I"/>
    <n v="0"/>
    <n v="0"/>
    <n v="0"/>
    <n v="6"/>
  </r>
  <r>
    <x v="0"/>
    <x v="0"/>
    <s v="WA"/>
    <x v="5"/>
    <n v="2013"/>
    <n v="2013"/>
    <n v="500192392"/>
    <n v="2"/>
    <x v="1"/>
    <s v="I"/>
    <n v="38"/>
    <n v="19"/>
    <n v="0"/>
    <n v="300"/>
  </r>
  <r>
    <x v="0"/>
    <x v="0"/>
    <s v="WA"/>
    <x v="5"/>
    <n v="2013"/>
    <n v="2013"/>
    <n v="17436951"/>
    <n v="3"/>
    <x v="1"/>
    <s v="I"/>
    <n v="90"/>
    <n v="30"/>
    <n v="0"/>
    <n v="123"/>
  </r>
  <r>
    <x v="0"/>
    <x v="0"/>
    <s v="WA"/>
    <x v="5"/>
    <n v="2013"/>
    <n v="2013"/>
    <n v="17201722"/>
    <n v="1"/>
    <x v="1"/>
    <s v="I"/>
    <n v="8"/>
    <n v="8"/>
    <n v="0"/>
    <n v="228"/>
  </r>
  <r>
    <x v="0"/>
    <x v="1"/>
    <s v="WA"/>
    <x v="5"/>
    <n v="2013"/>
    <n v="2013"/>
    <n v="16121687"/>
    <n v="2"/>
    <x v="1"/>
    <s v="I"/>
    <n v="55"/>
    <n v="27.5"/>
    <n v="0"/>
    <n v="12"/>
  </r>
  <r>
    <x v="0"/>
    <x v="0"/>
    <s v="WA"/>
    <x v="5"/>
    <n v="2013"/>
    <n v="2013"/>
    <n v="15960879"/>
    <n v="2"/>
    <x v="1"/>
    <s v="I"/>
    <n v="58"/>
    <n v="29"/>
    <n v="0"/>
    <n v="130"/>
  </r>
  <r>
    <x v="0"/>
    <x v="0"/>
    <s v="WA"/>
    <x v="5"/>
    <n v="2013"/>
    <n v="2013"/>
    <n v="16122670"/>
    <n v="7"/>
    <x v="1"/>
    <s v="I"/>
    <n v="191"/>
    <n v="27.285714285714285"/>
    <n v="0"/>
    <n v="146"/>
  </r>
  <r>
    <x v="0"/>
    <x v="0"/>
    <s v="WA"/>
    <x v="5"/>
    <n v="2013"/>
    <n v="2013"/>
    <n v="15621473"/>
    <n v="2"/>
    <x v="1"/>
    <s v="I"/>
    <n v="60"/>
    <n v="30"/>
    <n v="0"/>
    <n v="670"/>
  </r>
  <r>
    <x v="0"/>
    <x v="1"/>
    <s v="WA"/>
    <x v="5"/>
    <n v="2013"/>
    <n v="2013"/>
    <n v="500067476"/>
    <n v="1"/>
    <x v="1"/>
    <s v="I"/>
    <n v="30"/>
    <n v="30"/>
    <n v="0"/>
    <n v="1"/>
  </r>
  <r>
    <x v="0"/>
    <x v="0"/>
    <s v="WA"/>
    <x v="5"/>
    <n v="2013"/>
    <n v="2013"/>
    <n v="16773775"/>
    <n v="1"/>
    <x v="1"/>
    <s v="I"/>
    <n v="8"/>
    <n v="8"/>
    <n v="0"/>
    <n v="108"/>
  </r>
  <r>
    <x v="0"/>
    <x v="0"/>
    <s v="WA"/>
    <x v="5"/>
    <n v="2013"/>
    <n v="2013"/>
    <n v="15277585"/>
    <n v="2"/>
    <x v="1"/>
    <s v="I"/>
    <n v="37"/>
    <n v="18.5"/>
    <n v="0"/>
    <n v="4"/>
  </r>
  <r>
    <x v="0"/>
    <x v="0"/>
    <s v="WA"/>
    <x v="5"/>
    <n v="2013"/>
    <n v="2013"/>
    <n v="15820272"/>
    <n v="3"/>
    <x v="1"/>
    <s v="I"/>
    <n v="84"/>
    <n v="28"/>
    <n v="0"/>
    <n v="65"/>
  </r>
  <r>
    <x v="0"/>
    <x v="0"/>
    <s v="WA"/>
    <x v="5"/>
    <n v="2013"/>
    <n v="2013"/>
    <n v="14625317"/>
    <n v="1"/>
    <x v="1"/>
    <s v="I"/>
    <n v="7"/>
    <n v="7"/>
    <n v="0"/>
    <n v="117"/>
  </r>
  <r>
    <x v="0"/>
    <x v="0"/>
    <s v="WA"/>
    <x v="5"/>
    <n v="2013"/>
    <n v="2013"/>
    <n v="14073322"/>
    <n v="1"/>
    <x v="1"/>
    <s v="I"/>
    <n v="8"/>
    <n v="8"/>
    <n v="0"/>
    <n v="230"/>
  </r>
  <r>
    <x v="1"/>
    <x v="0"/>
    <s v="WA"/>
    <x v="5"/>
    <n v="2013"/>
    <n v="2013"/>
    <n v="16765523"/>
    <n v="1"/>
    <x v="1"/>
    <s v="I"/>
    <n v="31"/>
    <n v="31"/>
    <n v="0"/>
    <n v="17"/>
  </r>
  <r>
    <x v="0"/>
    <x v="1"/>
    <s v="WA"/>
    <x v="5"/>
    <n v="2013"/>
    <n v="2013"/>
    <n v="500159142"/>
    <n v="1"/>
    <x v="1"/>
    <s v="I"/>
    <n v="25"/>
    <n v="25"/>
    <n v="0"/>
    <n v="6"/>
  </r>
  <r>
    <x v="0"/>
    <x v="0"/>
    <s v="WA"/>
    <x v="5"/>
    <n v="2013"/>
    <n v="2013"/>
    <n v="19341117"/>
    <n v="1"/>
    <x v="1"/>
    <s v="I"/>
    <n v="21"/>
    <n v="21"/>
    <n v="0"/>
    <n v="40"/>
  </r>
  <r>
    <x v="0"/>
    <x v="0"/>
    <s v="WA"/>
    <x v="5"/>
    <n v="2013"/>
    <n v="2013"/>
    <n v="19245906"/>
    <n v="1"/>
    <x v="1"/>
    <s v="I"/>
    <n v="22"/>
    <n v="22"/>
    <n v="0"/>
    <n v="176"/>
  </r>
  <r>
    <x v="0"/>
    <x v="0"/>
    <s v="WA"/>
    <x v="5"/>
    <n v="2013"/>
    <n v="2013"/>
    <n v="500261238"/>
    <n v="1"/>
    <x v="1"/>
    <s v="I"/>
    <n v="29"/>
    <n v="29"/>
    <n v="0"/>
    <n v="1"/>
  </r>
  <r>
    <x v="0"/>
    <x v="1"/>
    <s v="WA"/>
    <x v="5"/>
    <n v="2013"/>
    <n v="2013"/>
    <n v="500111781"/>
    <n v="4"/>
    <x v="1"/>
    <s v="I"/>
    <n v="122"/>
    <n v="30.5"/>
    <n v="0"/>
    <n v="17"/>
  </r>
  <r>
    <x v="0"/>
    <x v="1"/>
    <s v="WA"/>
    <x v="5"/>
    <n v="2013"/>
    <n v="2013"/>
    <n v="500035278"/>
    <n v="3"/>
    <x v="1"/>
    <s v="I"/>
    <n v="91"/>
    <n v="30.333333333333332"/>
    <n v="0"/>
    <n v="10"/>
  </r>
  <r>
    <x v="0"/>
    <x v="0"/>
    <s v="WA"/>
    <x v="5"/>
    <n v="2013"/>
    <n v="2013"/>
    <n v="19990726"/>
    <n v="1"/>
    <x v="1"/>
    <s v="I"/>
    <n v="23"/>
    <n v="23"/>
    <n v="0"/>
    <n v="10"/>
  </r>
  <r>
    <x v="0"/>
    <x v="0"/>
    <s v="WA"/>
    <x v="5"/>
    <n v="2013"/>
    <n v="2013"/>
    <n v="19784074"/>
    <n v="1"/>
    <x v="1"/>
    <s v="I"/>
    <n v="30"/>
    <n v="30"/>
    <n v="0"/>
    <n v="3"/>
  </r>
  <r>
    <x v="0"/>
    <x v="0"/>
    <s v="WA"/>
    <x v="5"/>
    <n v="2013"/>
    <n v="2013"/>
    <n v="19790531"/>
    <n v="1"/>
    <x v="1"/>
    <s v="I"/>
    <n v="3"/>
    <n v="3"/>
    <n v="0"/>
    <n v="7"/>
  </r>
  <r>
    <x v="0"/>
    <x v="0"/>
    <s v="WA"/>
    <x v="5"/>
    <n v="2013"/>
    <n v="2013"/>
    <n v="19790583"/>
    <n v="1"/>
    <x v="1"/>
    <s v="I"/>
    <n v="3"/>
    <n v="3"/>
    <n v="0"/>
    <n v="8"/>
  </r>
  <r>
    <x v="1"/>
    <x v="1"/>
    <s v="WA"/>
    <x v="5"/>
    <n v="2013"/>
    <n v="2013"/>
    <n v="19768114"/>
    <n v="2"/>
    <x v="1"/>
    <s v="I"/>
    <n v="61"/>
    <n v="30.5"/>
    <n v="0"/>
    <n v="16"/>
  </r>
  <r>
    <x v="0"/>
    <x v="0"/>
    <s v="WA"/>
    <x v="5"/>
    <n v="2013"/>
    <n v="2013"/>
    <n v="500249143"/>
    <n v="1"/>
    <x v="1"/>
    <s v="I"/>
    <n v="30"/>
    <n v="30"/>
    <n v="0"/>
    <n v="494"/>
  </r>
  <r>
    <x v="0"/>
    <x v="1"/>
    <s v="WA"/>
    <x v="5"/>
    <n v="2013"/>
    <n v="2013"/>
    <n v="18783553"/>
    <n v="4"/>
    <x v="1"/>
    <s v="I"/>
    <n v="109"/>
    <n v="27.25"/>
    <n v="0"/>
    <n v="31"/>
  </r>
  <r>
    <x v="0"/>
    <x v="0"/>
    <s v="WA"/>
    <x v="5"/>
    <n v="2013"/>
    <n v="2013"/>
    <n v="18003918"/>
    <n v="1"/>
    <x v="1"/>
    <s v="I"/>
    <n v="20"/>
    <n v="20"/>
    <n v="0"/>
    <n v="50"/>
  </r>
  <r>
    <x v="0"/>
    <x v="1"/>
    <s v="WA"/>
    <x v="5"/>
    <n v="2013"/>
    <n v="2013"/>
    <n v="16884950"/>
    <n v="1"/>
    <x v="1"/>
    <s v="I"/>
    <n v="4"/>
    <n v="4"/>
    <n v="0"/>
    <n v="7"/>
  </r>
  <r>
    <x v="0"/>
    <x v="0"/>
    <s v="WA"/>
    <x v="5"/>
    <n v="2013"/>
    <n v="2013"/>
    <n v="16945512"/>
    <n v="1"/>
    <x v="1"/>
    <s v="I"/>
    <n v="19"/>
    <n v="19"/>
    <n v="0"/>
    <n v="20"/>
  </r>
  <r>
    <x v="0"/>
    <x v="0"/>
    <s v="WA"/>
    <x v="5"/>
    <n v="2013"/>
    <n v="2013"/>
    <n v="16793322"/>
    <n v="1"/>
    <x v="1"/>
    <s v="I"/>
    <n v="14"/>
    <n v="14"/>
    <n v="0"/>
    <n v="90"/>
  </r>
  <r>
    <x v="0"/>
    <x v="0"/>
    <s v="WA"/>
    <x v="5"/>
    <n v="2013"/>
    <n v="2013"/>
    <n v="16874426"/>
    <n v="2"/>
    <x v="1"/>
    <s v="I"/>
    <n v="46"/>
    <n v="23"/>
    <n v="0"/>
    <n v="95"/>
  </r>
  <r>
    <x v="0"/>
    <x v="0"/>
    <s v="WA"/>
    <x v="5"/>
    <n v="2013"/>
    <n v="2013"/>
    <n v="333849619"/>
    <n v="1"/>
    <x v="1"/>
    <s v="I"/>
    <n v="15"/>
    <n v="15"/>
    <n v="0"/>
    <n v="470"/>
  </r>
  <r>
    <x v="0"/>
    <x v="1"/>
    <s v="WA"/>
    <x v="5"/>
    <n v="2013"/>
    <n v="2013"/>
    <n v="341107216"/>
    <n v="1"/>
    <x v="1"/>
    <s v="I"/>
    <n v="15"/>
    <n v="15"/>
    <n v="0"/>
    <n v="3"/>
  </r>
  <r>
    <x v="0"/>
    <x v="1"/>
    <s v="WA"/>
    <x v="5"/>
    <n v="2013"/>
    <n v="2013"/>
    <n v="381369660"/>
    <n v="3"/>
    <x v="1"/>
    <s v="I"/>
    <n v="86"/>
    <n v="28.666666666666668"/>
    <n v="0"/>
    <n v="25"/>
  </r>
  <r>
    <x v="0"/>
    <x v="0"/>
    <s v="WA"/>
    <x v="5"/>
    <n v="2013"/>
    <n v="2013"/>
    <n v="15097043"/>
    <n v="1"/>
    <x v="1"/>
    <s v="I"/>
    <n v="28"/>
    <n v="28"/>
    <n v="0"/>
    <n v="400"/>
  </r>
  <r>
    <x v="0"/>
    <x v="0"/>
    <s v="WA"/>
    <x v="5"/>
    <n v="2013"/>
    <n v="2013"/>
    <n v="18222743"/>
    <n v="4"/>
    <x v="1"/>
    <s v="I"/>
    <n v="109"/>
    <n v="27.25"/>
    <n v="0"/>
    <n v="569"/>
  </r>
  <r>
    <x v="0"/>
    <x v="0"/>
    <s v="WA"/>
    <x v="5"/>
    <n v="2013"/>
    <n v="2013"/>
    <n v="500033224"/>
    <n v="1"/>
    <x v="1"/>
    <s v="I"/>
    <n v="1"/>
    <n v="1"/>
    <n v="0"/>
    <n v="12"/>
  </r>
  <r>
    <x v="0"/>
    <x v="0"/>
    <s v="WA"/>
    <x v="5"/>
    <n v="2013"/>
    <n v="2013"/>
    <n v="17617134"/>
    <n v="1"/>
    <x v="1"/>
    <s v="I"/>
    <n v="2"/>
    <n v="2"/>
    <n v="0"/>
    <n v="7"/>
  </r>
  <r>
    <x v="0"/>
    <x v="0"/>
    <s v="WA"/>
    <x v="5"/>
    <n v="2013"/>
    <n v="2013"/>
    <n v="14424185"/>
    <n v="2"/>
    <x v="1"/>
    <s v="I"/>
    <n v="50"/>
    <n v="25"/>
    <n v="0"/>
    <n v="480"/>
  </r>
  <r>
    <x v="0"/>
    <x v="0"/>
    <s v="WA"/>
    <x v="5"/>
    <n v="2013"/>
    <n v="2013"/>
    <n v="18491163"/>
    <n v="1"/>
    <x v="1"/>
    <s v="I"/>
    <n v="29"/>
    <n v="29"/>
    <n v="0"/>
    <n v="10"/>
  </r>
  <r>
    <x v="0"/>
    <x v="0"/>
    <s v="WA"/>
    <x v="5"/>
    <n v="2013"/>
    <n v="2013"/>
    <n v="17918624"/>
    <n v="1"/>
    <x v="1"/>
    <s v="I"/>
    <n v="27"/>
    <n v="27"/>
    <n v="0"/>
    <n v="69"/>
  </r>
  <r>
    <x v="0"/>
    <x v="0"/>
    <s v="WA"/>
    <x v="5"/>
    <n v="2013"/>
    <n v="2013"/>
    <n v="18407438"/>
    <n v="1"/>
    <x v="1"/>
    <s v="I"/>
    <n v="24"/>
    <n v="24"/>
    <n v="0"/>
    <n v="120"/>
  </r>
  <r>
    <x v="0"/>
    <x v="0"/>
    <s v="WA"/>
    <x v="5"/>
    <n v="2013"/>
    <n v="2013"/>
    <n v="17811044"/>
    <n v="1"/>
    <x v="1"/>
    <s v="I"/>
    <n v="14"/>
    <n v="14"/>
    <n v="0"/>
    <n v="113"/>
  </r>
  <r>
    <x v="0"/>
    <x v="0"/>
    <s v="WA"/>
    <x v="5"/>
    <n v="2013"/>
    <n v="2013"/>
    <n v="500126150"/>
    <n v="1"/>
    <x v="1"/>
    <s v="I"/>
    <n v="32"/>
    <n v="32"/>
    <n v="0"/>
    <n v="340"/>
  </r>
  <r>
    <x v="0"/>
    <x v="0"/>
    <s v="WA"/>
    <x v="5"/>
    <n v="2013"/>
    <n v="2013"/>
    <n v="18918740"/>
    <n v="1"/>
    <x v="1"/>
    <s v="I"/>
    <n v="29"/>
    <n v="29"/>
    <n v="0"/>
    <n v="10"/>
  </r>
  <r>
    <x v="0"/>
    <x v="0"/>
    <s v="WA"/>
    <x v="5"/>
    <n v="2013"/>
    <n v="2013"/>
    <n v="17651090"/>
    <n v="1"/>
    <x v="1"/>
    <s v="I"/>
    <n v="25"/>
    <n v="25"/>
    <n v="0"/>
    <n v="12"/>
  </r>
  <r>
    <x v="0"/>
    <x v="0"/>
    <s v="WA"/>
    <x v="5"/>
    <n v="2013"/>
    <n v="2013"/>
    <n v="19979916"/>
    <n v="1"/>
    <x v="1"/>
    <s v="I"/>
    <n v="0"/>
    <n v="0"/>
    <n v="0"/>
    <n v="10"/>
  </r>
  <r>
    <x v="0"/>
    <x v="0"/>
    <s v="WA"/>
    <x v="5"/>
    <n v="2013"/>
    <n v="2013"/>
    <n v="19908464"/>
    <n v="2"/>
    <x v="1"/>
    <s v="I"/>
    <n v="66"/>
    <n v="33"/>
    <n v="0"/>
    <n v="210"/>
  </r>
  <r>
    <x v="0"/>
    <x v="0"/>
    <s v="WA"/>
    <x v="5"/>
    <n v="2013"/>
    <n v="2013"/>
    <n v="16311929"/>
    <n v="2"/>
    <x v="1"/>
    <s v="I"/>
    <n v="60"/>
    <n v="30"/>
    <n v="0"/>
    <n v="660"/>
  </r>
  <r>
    <x v="0"/>
    <x v="0"/>
    <s v="WA"/>
    <x v="5"/>
    <n v="2013"/>
    <n v="2013"/>
    <n v="500025189"/>
    <n v="1"/>
    <x v="1"/>
    <s v="I"/>
    <n v="16"/>
    <n v="16"/>
    <n v="0"/>
    <n v="190"/>
  </r>
  <r>
    <x v="0"/>
    <x v="1"/>
    <s v="WA"/>
    <x v="5"/>
    <n v="2013"/>
    <n v="2013"/>
    <n v="16945072"/>
    <n v="1"/>
    <x v="1"/>
    <s v="I"/>
    <n v="13"/>
    <n v="13"/>
    <n v="0"/>
    <n v="5"/>
  </r>
  <r>
    <x v="0"/>
    <x v="0"/>
    <s v="WA"/>
    <x v="5"/>
    <n v="2013"/>
    <n v="2013"/>
    <n v="17989143"/>
    <n v="1"/>
    <x v="1"/>
    <s v="I"/>
    <n v="16"/>
    <n v="16"/>
    <n v="0"/>
    <n v="246"/>
  </r>
  <r>
    <x v="0"/>
    <x v="1"/>
    <s v="WA"/>
    <x v="5"/>
    <n v="2013"/>
    <n v="2013"/>
    <n v="431049748"/>
    <n v="1"/>
    <x v="1"/>
    <s v="I"/>
    <n v="30"/>
    <n v="30"/>
    <n v="0"/>
    <n v="1"/>
  </r>
  <r>
    <x v="0"/>
    <x v="1"/>
    <s v="WA"/>
    <x v="5"/>
    <n v="2013"/>
    <n v="2013"/>
    <n v="500235383"/>
    <n v="1"/>
    <x v="1"/>
    <s v="I"/>
    <n v="16"/>
    <n v="16"/>
    <n v="0"/>
    <n v="1"/>
  </r>
  <r>
    <x v="0"/>
    <x v="1"/>
    <s v="WA"/>
    <x v="5"/>
    <n v="2013"/>
    <n v="2013"/>
    <n v="500052571"/>
    <n v="1"/>
    <x v="1"/>
    <s v="I"/>
    <n v="26"/>
    <n v="26"/>
    <n v="0"/>
    <n v="3"/>
  </r>
  <r>
    <x v="0"/>
    <x v="0"/>
    <s v="WA"/>
    <x v="5"/>
    <n v="2013"/>
    <n v="2013"/>
    <n v="14424202"/>
    <n v="1"/>
    <x v="1"/>
    <s v="I"/>
    <n v="2"/>
    <n v="2"/>
    <n v="0"/>
    <n v="4"/>
  </r>
  <r>
    <x v="0"/>
    <x v="0"/>
    <s v="WA"/>
    <x v="5"/>
    <n v="2013"/>
    <n v="2013"/>
    <n v="16121714"/>
    <n v="3"/>
    <x v="1"/>
    <s v="I"/>
    <n v="78"/>
    <n v="26"/>
    <n v="0"/>
    <n v="233"/>
  </r>
  <r>
    <x v="0"/>
    <x v="0"/>
    <s v="WA"/>
    <x v="5"/>
    <n v="2013"/>
    <n v="2013"/>
    <n v="500211162"/>
    <n v="1"/>
    <x v="1"/>
    <s v="I"/>
    <n v="27"/>
    <n v="27"/>
    <n v="0"/>
    <n v="188"/>
  </r>
  <r>
    <x v="0"/>
    <x v="1"/>
    <s v="WA"/>
    <x v="5"/>
    <n v="2013"/>
    <n v="2013"/>
    <n v="19464234"/>
    <n v="1"/>
    <x v="1"/>
    <s v="I"/>
    <n v="29"/>
    <n v="29"/>
    <n v="0"/>
    <n v="1"/>
  </r>
  <r>
    <x v="1"/>
    <x v="0"/>
    <s v="WA"/>
    <x v="5"/>
    <n v="2013"/>
    <n v="2013"/>
    <n v="15731213"/>
    <n v="1"/>
    <x v="1"/>
    <s v="I"/>
    <n v="18"/>
    <n v="18"/>
    <n v="0"/>
    <n v="159"/>
  </r>
  <r>
    <x v="0"/>
    <x v="1"/>
    <s v="WA"/>
    <x v="5"/>
    <n v="2013"/>
    <n v="2013"/>
    <n v="390009649"/>
    <n v="2"/>
    <x v="1"/>
    <s v="I"/>
    <n v="45"/>
    <n v="22.5"/>
    <n v="0"/>
    <n v="2"/>
  </r>
  <r>
    <x v="0"/>
    <x v="1"/>
    <s v="WA"/>
    <x v="5"/>
    <n v="2013"/>
    <n v="2013"/>
    <n v="500009658"/>
    <n v="1"/>
    <x v="1"/>
    <s v="I"/>
    <n v="24"/>
    <n v="24"/>
    <n v="0"/>
    <n v="1"/>
  </r>
  <r>
    <x v="0"/>
    <x v="0"/>
    <s v="WA"/>
    <x v="5"/>
    <n v="2013"/>
    <n v="2013"/>
    <n v="16154204"/>
    <n v="2"/>
    <x v="1"/>
    <s v="I"/>
    <n v="46"/>
    <n v="23"/>
    <n v="0"/>
    <n v="23"/>
  </r>
  <r>
    <x v="0"/>
    <x v="1"/>
    <s v="WA"/>
    <x v="5"/>
    <n v="2013"/>
    <n v="2013"/>
    <n v="500087404"/>
    <n v="2"/>
    <x v="1"/>
    <s v="I"/>
    <n v="64"/>
    <n v="32"/>
    <n v="0"/>
    <n v="8"/>
  </r>
  <r>
    <x v="0"/>
    <x v="0"/>
    <s v="WA"/>
    <x v="5"/>
    <n v="2013"/>
    <n v="2013"/>
    <n v="15652805"/>
    <n v="1"/>
    <x v="1"/>
    <s v="I"/>
    <n v="0"/>
    <n v="0"/>
    <n v="0"/>
    <n v="10"/>
  </r>
  <r>
    <x v="0"/>
    <x v="0"/>
    <s v="WA"/>
    <x v="5"/>
    <n v="2013"/>
    <n v="2013"/>
    <n v="500250881"/>
    <n v="1"/>
    <x v="1"/>
    <s v="I"/>
    <n v="2"/>
    <n v="2"/>
    <n v="0"/>
    <n v="6"/>
  </r>
  <r>
    <x v="0"/>
    <x v="0"/>
    <s v="WA"/>
    <x v="5"/>
    <n v="2013"/>
    <n v="2013"/>
    <n v="19682617"/>
    <n v="4"/>
    <x v="1"/>
    <s v="I"/>
    <n v="116"/>
    <n v="29"/>
    <n v="0"/>
    <n v="640"/>
  </r>
  <r>
    <x v="0"/>
    <x v="0"/>
    <s v="WA"/>
    <x v="5"/>
    <n v="2013"/>
    <n v="2013"/>
    <n v="17046824"/>
    <n v="1"/>
    <x v="1"/>
    <s v="I"/>
    <n v="19"/>
    <n v="19"/>
    <n v="0"/>
    <n v="410"/>
  </r>
  <r>
    <x v="0"/>
    <x v="1"/>
    <s v="WA"/>
    <x v="5"/>
    <n v="2013"/>
    <n v="2013"/>
    <n v="18330515"/>
    <n v="1"/>
    <x v="1"/>
    <s v="I"/>
    <n v="9"/>
    <n v="9"/>
    <n v="0"/>
    <n v="2"/>
  </r>
  <r>
    <x v="0"/>
    <x v="1"/>
    <s v="WA"/>
    <x v="5"/>
    <n v="2013"/>
    <n v="2013"/>
    <n v="500077648"/>
    <n v="2"/>
    <x v="1"/>
    <s v="I"/>
    <n v="69"/>
    <n v="34.5"/>
    <n v="0"/>
    <n v="9"/>
  </r>
  <r>
    <x v="0"/>
    <x v="1"/>
    <s v="WA"/>
    <x v="5"/>
    <n v="2013"/>
    <n v="2013"/>
    <n v="15340361"/>
    <n v="1"/>
    <x v="1"/>
    <s v="I"/>
    <n v="35"/>
    <n v="35"/>
    <n v="0"/>
    <n v="5"/>
  </r>
  <r>
    <x v="0"/>
    <x v="0"/>
    <s v="WA"/>
    <x v="5"/>
    <n v="2013"/>
    <n v="2013"/>
    <n v="17796661"/>
    <n v="4"/>
    <x v="1"/>
    <s v="I"/>
    <n v="97"/>
    <n v="24.25"/>
    <n v="0"/>
    <n v="266"/>
  </r>
  <r>
    <x v="0"/>
    <x v="0"/>
    <s v="WA"/>
    <x v="5"/>
    <n v="2013"/>
    <n v="2013"/>
    <n v="17718742"/>
    <n v="1"/>
    <x v="1"/>
    <s v="I"/>
    <n v="8"/>
    <n v="8"/>
    <n v="0"/>
    <n v="80"/>
  </r>
  <r>
    <x v="0"/>
    <x v="0"/>
    <s v="WA"/>
    <x v="5"/>
    <n v="2013"/>
    <n v="2013"/>
    <n v="17771918"/>
    <n v="1"/>
    <x v="1"/>
    <s v="I"/>
    <n v="21"/>
    <n v="21"/>
    <n v="0"/>
    <n v="150"/>
  </r>
  <r>
    <x v="0"/>
    <x v="1"/>
    <s v="WA"/>
    <x v="5"/>
    <n v="2013"/>
    <n v="2013"/>
    <n v="14191336"/>
    <n v="3"/>
    <x v="1"/>
    <s v="I"/>
    <n v="92"/>
    <n v="30.666666666666668"/>
    <n v="0"/>
    <n v="12"/>
  </r>
  <r>
    <x v="0"/>
    <x v="0"/>
    <s v="WA"/>
    <x v="5"/>
    <n v="2013"/>
    <n v="2013"/>
    <n v="411091297"/>
    <n v="1"/>
    <x v="1"/>
    <s v="I"/>
    <n v="6"/>
    <n v="6"/>
    <n v="0"/>
    <n v="10"/>
  </r>
  <r>
    <x v="0"/>
    <x v="0"/>
    <s v="WA"/>
    <x v="5"/>
    <n v="2013"/>
    <n v="2013"/>
    <n v="15071448"/>
    <n v="3"/>
    <x v="1"/>
    <s v="I"/>
    <n v="77"/>
    <n v="25.666666666666668"/>
    <n v="0"/>
    <n v="174"/>
  </r>
  <r>
    <x v="0"/>
    <x v="0"/>
    <s v="WA"/>
    <x v="5"/>
    <n v="2013"/>
    <n v="2013"/>
    <n v="15721614"/>
    <n v="2"/>
    <x v="1"/>
    <s v="I"/>
    <n v="48"/>
    <n v="24"/>
    <n v="0"/>
    <n v="340"/>
  </r>
  <r>
    <x v="0"/>
    <x v="1"/>
    <s v="WA"/>
    <x v="5"/>
    <n v="2013"/>
    <n v="2013"/>
    <n v="500197802"/>
    <n v="1"/>
    <x v="1"/>
    <s v="I"/>
    <n v="12"/>
    <n v="12"/>
    <n v="0"/>
    <n v="2"/>
  </r>
  <r>
    <x v="0"/>
    <x v="1"/>
    <s v="WA"/>
    <x v="5"/>
    <n v="2013"/>
    <n v="2013"/>
    <n v="500001494"/>
    <n v="1"/>
    <x v="1"/>
    <s v="I"/>
    <n v="13"/>
    <n v="13"/>
    <n v="0"/>
    <n v="17"/>
  </r>
  <r>
    <x v="0"/>
    <x v="0"/>
    <s v="WA"/>
    <x v="5"/>
    <n v="2013"/>
    <n v="2013"/>
    <n v="17512761"/>
    <n v="2"/>
    <x v="1"/>
    <s v="I"/>
    <n v="45"/>
    <n v="22.5"/>
    <n v="0"/>
    <n v="612"/>
  </r>
  <r>
    <x v="0"/>
    <x v="0"/>
    <s v="WA"/>
    <x v="5"/>
    <n v="2013"/>
    <n v="2013"/>
    <n v="18552293"/>
    <n v="2"/>
    <x v="1"/>
    <s v="I"/>
    <n v="62"/>
    <n v="31"/>
    <n v="0"/>
    <n v="64"/>
  </r>
  <r>
    <x v="0"/>
    <x v="1"/>
    <s v="WA"/>
    <x v="5"/>
    <n v="2013"/>
    <n v="2013"/>
    <n v="19395985"/>
    <n v="1"/>
    <x v="1"/>
    <s v="I"/>
    <n v="30"/>
    <n v="30"/>
    <n v="0"/>
    <n v="976"/>
  </r>
  <r>
    <x v="0"/>
    <x v="0"/>
    <s v="WA"/>
    <x v="5"/>
    <n v="2013"/>
    <n v="2013"/>
    <n v="16298318"/>
    <n v="1"/>
    <x v="1"/>
    <s v="I"/>
    <n v="15"/>
    <n v="15"/>
    <n v="0"/>
    <n v="32"/>
  </r>
  <r>
    <x v="0"/>
    <x v="0"/>
    <s v="WA"/>
    <x v="5"/>
    <n v="2013"/>
    <n v="2013"/>
    <n v="15483069"/>
    <n v="1"/>
    <x v="1"/>
    <s v="I"/>
    <n v="28"/>
    <n v="28"/>
    <n v="0"/>
    <n v="10"/>
  </r>
  <r>
    <x v="0"/>
    <x v="0"/>
    <s v="WA"/>
    <x v="5"/>
    <n v="2013"/>
    <n v="2013"/>
    <n v="17681421"/>
    <n v="2"/>
    <x v="1"/>
    <s v="I"/>
    <n v="62"/>
    <n v="31"/>
    <n v="0"/>
    <n v="60"/>
  </r>
  <r>
    <x v="0"/>
    <x v="0"/>
    <s v="WA"/>
    <x v="5"/>
    <n v="2013"/>
    <n v="2013"/>
    <n v="500216542"/>
    <n v="1"/>
    <x v="1"/>
    <s v="I"/>
    <n v="6"/>
    <n v="6"/>
    <n v="0"/>
    <n v="38"/>
  </r>
  <r>
    <x v="0"/>
    <x v="1"/>
    <s v="WA"/>
    <x v="5"/>
    <n v="2013"/>
    <n v="2013"/>
    <n v="446351368"/>
    <n v="1"/>
    <x v="1"/>
    <s v="I"/>
    <n v="32"/>
    <n v="32"/>
    <n v="0"/>
    <n v="13"/>
  </r>
  <r>
    <x v="0"/>
    <x v="1"/>
    <s v="WA"/>
    <x v="5"/>
    <n v="2013"/>
    <n v="2013"/>
    <n v="400377662"/>
    <n v="1"/>
    <x v="1"/>
    <s v="I"/>
    <n v="8"/>
    <n v="8"/>
    <n v="0"/>
    <n v="6"/>
  </r>
  <r>
    <x v="0"/>
    <x v="0"/>
    <s v="WA"/>
    <x v="5"/>
    <n v="2013"/>
    <n v="2013"/>
    <n v="500287368"/>
    <n v="1"/>
    <x v="1"/>
    <s v="I"/>
    <n v="30"/>
    <n v="30"/>
    <n v="0"/>
    <n v="921"/>
  </r>
  <r>
    <x v="0"/>
    <x v="0"/>
    <s v="WA"/>
    <x v="5"/>
    <n v="2013"/>
    <n v="2013"/>
    <n v="19288296"/>
    <n v="1"/>
    <x v="1"/>
    <s v="I"/>
    <n v="14"/>
    <n v="14"/>
    <n v="0"/>
    <n v="10"/>
  </r>
  <r>
    <x v="0"/>
    <x v="0"/>
    <s v="WA"/>
    <x v="5"/>
    <n v="2013"/>
    <n v="2013"/>
    <n v="16338811"/>
    <n v="2"/>
    <x v="1"/>
    <s v="I"/>
    <n v="55"/>
    <n v="27.5"/>
    <n v="0"/>
    <n v="220"/>
  </r>
  <r>
    <x v="0"/>
    <x v="0"/>
    <s v="WA"/>
    <x v="5"/>
    <n v="2013"/>
    <n v="2013"/>
    <n v="500076260"/>
    <n v="1"/>
    <x v="1"/>
    <s v="I"/>
    <n v="0"/>
    <n v="0"/>
    <n v="0"/>
    <n v="1"/>
  </r>
  <r>
    <x v="0"/>
    <x v="1"/>
    <s v="WA"/>
    <x v="5"/>
    <n v="2013"/>
    <n v="2013"/>
    <n v="500075145"/>
    <n v="1"/>
    <x v="1"/>
    <s v="I"/>
    <n v="32"/>
    <n v="32"/>
    <n v="0"/>
    <n v="2"/>
  </r>
  <r>
    <x v="0"/>
    <x v="1"/>
    <s v="WA"/>
    <x v="5"/>
    <n v="2013"/>
    <n v="2013"/>
    <n v="14143068"/>
    <n v="2"/>
    <x v="1"/>
    <s v="I"/>
    <n v="58"/>
    <n v="29"/>
    <n v="0"/>
    <n v="5"/>
  </r>
  <r>
    <x v="0"/>
    <x v="0"/>
    <s v="WA"/>
    <x v="5"/>
    <n v="2013"/>
    <n v="2013"/>
    <n v="19031694"/>
    <n v="2"/>
    <x v="1"/>
    <s v="I"/>
    <n v="47"/>
    <n v="23.5"/>
    <n v="0"/>
    <n v="360"/>
  </r>
  <r>
    <x v="0"/>
    <x v="0"/>
    <s v="WA"/>
    <x v="5"/>
    <n v="2013"/>
    <n v="2013"/>
    <n v="18505682"/>
    <n v="1"/>
    <x v="1"/>
    <s v="I"/>
    <n v="20"/>
    <n v="20"/>
    <n v="0"/>
    <n v="66"/>
  </r>
  <r>
    <x v="0"/>
    <x v="1"/>
    <s v="WA"/>
    <x v="5"/>
    <n v="2013"/>
    <n v="2013"/>
    <n v="15397281"/>
    <n v="1"/>
    <x v="1"/>
    <s v="I"/>
    <n v="28"/>
    <n v="28"/>
    <n v="0"/>
    <n v="29"/>
  </r>
  <r>
    <x v="0"/>
    <x v="0"/>
    <s v="WA"/>
    <x v="5"/>
    <n v="2013"/>
    <n v="2013"/>
    <n v="17740374"/>
    <n v="1"/>
    <x v="1"/>
    <s v="I"/>
    <n v="11"/>
    <n v="11"/>
    <n v="0"/>
    <n v="239"/>
  </r>
  <r>
    <x v="0"/>
    <x v="1"/>
    <s v="WA"/>
    <x v="5"/>
    <n v="2013"/>
    <n v="2013"/>
    <n v="18022466"/>
    <n v="1"/>
    <x v="1"/>
    <s v="I"/>
    <n v="7"/>
    <n v="7"/>
    <n v="0"/>
    <n v="2"/>
  </r>
  <r>
    <x v="0"/>
    <x v="0"/>
    <s v="WA"/>
    <x v="5"/>
    <n v="2013"/>
    <n v="2013"/>
    <n v="14420329"/>
    <n v="1"/>
    <x v="1"/>
    <s v="I"/>
    <n v="27"/>
    <n v="27"/>
    <n v="0"/>
    <n v="21"/>
  </r>
  <r>
    <x v="0"/>
    <x v="1"/>
    <s v="WA"/>
    <x v="5"/>
    <n v="2013"/>
    <n v="2013"/>
    <n v="500137567"/>
    <n v="1"/>
    <x v="1"/>
    <s v="I"/>
    <n v="4"/>
    <n v="4"/>
    <n v="0"/>
    <n v="3"/>
  </r>
  <r>
    <x v="0"/>
    <x v="0"/>
    <s v="WA"/>
    <x v="5"/>
    <n v="2013"/>
    <n v="2013"/>
    <n v="16264982"/>
    <n v="1"/>
    <x v="1"/>
    <s v="I"/>
    <n v="19"/>
    <n v="19"/>
    <n v="0"/>
    <n v="120"/>
  </r>
  <r>
    <x v="0"/>
    <x v="0"/>
    <s v="WA"/>
    <x v="5"/>
    <n v="2013"/>
    <n v="2013"/>
    <n v="15975722"/>
    <n v="2"/>
    <x v="1"/>
    <s v="I"/>
    <n v="42"/>
    <n v="21"/>
    <n v="0"/>
    <n v="40"/>
  </r>
  <r>
    <x v="0"/>
    <x v="0"/>
    <s v="WA"/>
    <x v="5"/>
    <n v="2013"/>
    <n v="2013"/>
    <n v="17772216"/>
    <n v="1"/>
    <x v="1"/>
    <s v="I"/>
    <n v="28"/>
    <n v="28"/>
    <n v="0"/>
    <n v="1000"/>
  </r>
  <r>
    <x v="0"/>
    <x v="0"/>
    <s v="WA"/>
    <x v="5"/>
    <n v="2013"/>
    <n v="2013"/>
    <n v="19549901"/>
    <n v="2"/>
    <x v="1"/>
    <s v="I"/>
    <n v="56"/>
    <n v="28"/>
    <n v="0"/>
    <n v="224"/>
  </r>
  <r>
    <x v="0"/>
    <x v="0"/>
    <s v="WA"/>
    <x v="5"/>
    <n v="2013"/>
    <n v="2013"/>
    <n v="18663769"/>
    <n v="1"/>
    <x v="1"/>
    <s v="I"/>
    <n v="31"/>
    <n v="31"/>
    <n v="0"/>
    <n v="326"/>
  </r>
  <r>
    <x v="0"/>
    <x v="0"/>
    <s v="WA"/>
    <x v="5"/>
    <n v="2013"/>
    <n v="2013"/>
    <n v="18101142"/>
    <n v="1"/>
    <x v="1"/>
    <s v="I"/>
    <n v="5"/>
    <n v="5"/>
    <n v="0"/>
    <n v="117"/>
  </r>
  <r>
    <x v="0"/>
    <x v="1"/>
    <s v="WA"/>
    <x v="5"/>
    <n v="2013"/>
    <n v="2013"/>
    <n v="17462318"/>
    <n v="1"/>
    <x v="1"/>
    <s v="I"/>
    <n v="29"/>
    <n v="29"/>
    <n v="0"/>
    <n v="12"/>
  </r>
  <r>
    <x v="1"/>
    <x v="0"/>
    <s v="WA"/>
    <x v="5"/>
    <n v="2013"/>
    <n v="2013"/>
    <n v="394761626"/>
    <n v="2"/>
    <x v="1"/>
    <s v="I"/>
    <n v="54"/>
    <n v="27"/>
    <n v="0"/>
    <n v="230"/>
  </r>
  <r>
    <x v="0"/>
    <x v="0"/>
    <s v="WA"/>
    <x v="5"/>
    <n v="2013"/>
    <n v="2013"/>
    <n v="18697568"/>
    <n v="1"/>
    <x v="1"/>
    <s v="I"/>
    <n v="0"/>
    <n v="0"/>
    <n v="0"/>
    <n v="30"/>
  </r>
  <r>
    <x v="0"/>
    <x v="0"/>
    <s v="WA"/>
    <x v="5"/>
    <n v="2013"/>
    <n v="2013"/>
    <n v="500181128"/>
    <n v="2"/>
    <x v="1"/>
    <s v="I"/>
    <n v="42"/>
    <n v="21"/>
    <n v="0"/>
    <n v="227"/>
  </r>
  <r>
    <x v="0"/>
    <x v="0"/>
    <s v="WA"/>
    <x v="5"/>
    <n v="2013"/>
    <n v="2013"/>
    <n v="14609424"/>
    <n v="1"/>
    <x v="1"/>
    <s v="I"/>
    <n v="17"/>
    <n v="17"/>
    <n v="0"/>
    <n v="244"/>
  </r>
  <r>
    <x v="0"/>
    <x v="0"/>
    <s v="WA"/>
    <x v="5"/>
    <n v="2013"/>
    <n v="2013"/>
    <n v="14741422"/>
    <n v="1"/>
    <x v="1"/>
    <s v="I"/>
    <n v="0"/>
    <n v="0"/>
    <n v="0"/>
    <n v="30"/>
  </r>
  <r>
    <x v="0"/>
    <x v="0"/>
    <s v="WA"/>
    <x v="5"/>
    <n v="2013"/>
    <n v="2013"/>
    <n v="15165947"/>
    <n v="1"/>
    <x v="1"/>
    <s v="I"/>
    <n v="7"/>
    <n v="7"/>
    <n v="0"/>
    <n v="84"/>
  </r>
  <r>
    <x v="0"/>
    <x v="0"/>
    <s v="WA"/>
    <x v="5"/>
    <n v="2013"/>
    <n v="2013"/>
    <n v="19946804"/>
    <n v="3"/>
    <x v="1"/>
    <s v="I"/>
    <n v="91"/>
    <n v="30.333333333333332"/>
    <n v="0"/>
    <n v="150"/>
  </r>
  <r>
    <x v="0"/>
    <x v="0"/>
    <s v="WA"/>
    <x v="5"/>
    <n v="2013"/>
    <n v="2013"/>
    <n v="14833496"/>
    <n v="1"/>
    <x v="1"/>
    <s v="I"/>
    <n v="28"/>
    <n v="28"/>
    <n v="0"/>
    <n v="490"/>
  </r>
  <r>
    <x v="0"/>
    <x v="0"/>
    <s v="WA"/>
    <x v="5"/>
    <n v="2013"/>
    <n v="2013"/>
    <n v="372038441"/>
    <n v="1"/>
    <x v="1"/>
    <s v="I"/>
    <n v="11"/>
    <n v="11"/>
    <n v="0"/>
    <n v="190"/>
  </r>
  <r>
    <x v="1"/>
    <x v="1"/>
    <s v="WA"/>
    <x v="5"/>
    <n v="2013"/>
    <n v="2013"/>
    <n v="500005390"/>
    <n v="1"/>
    <x v="1"/>
    <s v="I"/>
    <n v="25"/>
    <n v="25"/>
    <n v="0"/>
    <n v="4"/>
  </r>
  <r>
    <x v="1"/>
    <x v="0"/>
    <s v="WA"/>
    <x v="5"/>
    <n v="2013"/>
    <n v="2013"/>
    <n v="500240710"/>
    <n v="1"/>
    <x v="1"/>
    <s v="I"/>
    <n v="15"/>
    <n v="15"/>
    <n v="0"/>
    <n v="21"/>
  </r>
  <r>
    <x v="1"/>
    <x v="1"/>
    <s v="WA"/>
    <x v="5"/>
    <n v="2013"/>
    <n v="2013"/>
    <n v="14425604"/>
    <n v="1"/>
    <x v="1"/>
    <s v="I"/>
    <n v="24"/>
    <n v="24"/>
    <n v="0"/>
    <n v="1"/>
  </r>
  <r>
    <x v="0"/>
    <x v="1"/>
    <s v="WA"/>
    <x v="5"/>
    <n v="2013"/>
    <n v="2013"/>
    <n v="15721612"/>
    <n v="1"/>
    <x v="1"/>
    <s v="I"/>
    <n v="29"/>
    <n v="29"/>
    <n v="0"/>
    <n v="42"/>
  </r>
  <r>
    <x v="0"/>
    <x v="1"/>
    <s v="WA"/>
    <x v="5"/>
    <n v="2013"/>
    <n v="2013"/>
    <n v="391651249"/>
    <n v="1"/>
    <x v="1"/>
    <s v="I"/>
    <n v="30"/>
    <n v="30"/>
    <n v="0"/>
    <n v="1"/>
  </r>
  <r>
    <x v="0"/>
    <x v="1"/>
    <s v="WA"/>
    <x v="5"/>
    <n v="2013"/>
    <n v="2013"/>
    <n v="385084819"/>
    <n v="1"/>
    <x v="1"/>
    <s v="I"/>
    <n v="50"/>
    <n v="50"/>
    <n v="0"/>
    <n v="4"/>
  </r>
  <r>
    <x v="0"/>
    <x v="0"/>
    <s v="WA"/>
    <x v="5"/>
    <n v="2013"/>
    <n v="2013"/>
    <n v="14323525"/>
    <n v="1"/>
    <x v="1"/>
    <s v="I"/>
    <n v="21"/>
    <n v="21"/>
    <n v="0"/>
    <n v="114"/>
  </r>
  <r>
    <x v="0"/>
    <x v="0"/>
    <s v="WA"/>
    <x v="5"/>
    <n v="2013"/>
    <n v="2013"/>
    <n v="16610231"/>
    <n v="1"/>
    <x v="1"/>
    <s v="I"/>
    <n v="29"/>
    <n v="29"/>
    <n v="0"/>
    <n v="1"/>
  </r>
  <r>
    <x v="0"/>
    <x v="0"/>
    <s v="WA"/>
    <x v="5"/>
    <n v="2013"/>
    <n v="2013"/>
    <n v="17441544"/>
    <n v="2"/>
    <x v="1"/>
    <s v="I"/>
    <n v="61"/>
    <n v="30.5"/>
    <n v="0"/>
    <n v="70"/>
  </r>
  <r>
    <x v="0"/>
    <x v="0"/>
    <s v="WA"/>
    <x v="5"/>
    <n v="2013"/>
    <n v="2013"/>
    <n v="376531438"/>
    <n v="2"/>
    <x v="1"/>
    <s v="I"/>
    <n v="53"/>
    <n v="26.5"/>
    <n v="0"/>
    <n v="315"/>
  </r>
  <r>
    <x v="0"/>
    <x v="0"/>
    <s v="WA"/>
    <x v="5"/>
    <n v="2013"/>
    <n v="2013"/>
    <n v="17386708"/>
    <n v="2"/>
    <x v="1"/>
    <s v="I"/>
    <n v="41"/>
    <n v="20.5"/>
    <n v="0"/>
    <n v="59"/>
  </r>
  <r>
    <x v="0"/>
    <x v="0"/>
    <s v="WA"/>
    <x v="5"/>
    <n v="2013"/>
    <n v="2013"/>
    <n v="14609424"/>
    <n v="1"/>
    <x v="1"/>
    <s v="I"/>
    <n v="0"/>
    <n v="0"/>
    <n v="0"/>
    <n v="267"/>
  </r>
  <r>
    <x v="0"/>
    <x v="0"/>
    <s v="WA"/>
    <x v="5"/>
    <n v="2013"/>
    <n v="2013"/>
    <n v="500087072"/>
    <n v="1"/>
    <x v="1"/>
    <s v="I"/>
    <n v="31"/>
    <n v="31"/>
    <n v="0"/>
    <n v="615"/>
  </r>
  <r>
    <x v="1"/>
    <x v="0"/>
    <s v="WA"/>
    <x v="5"/>
    <n v="2013"/>
    <n v="2013"/>
    <n v="500226526"/>
    <n v="1"/>
    <x v="1"/>
    <s v="I"/>
    <n v="29"/>
    <n v="29"/>
    <n v="0"/>
    <n v="1"/>
  </r>
  <r>
    <x v="1"/>
    <x v="0"/>
    <s v="WA"/>
    <x v="5"/>
    <n v="2013"/>
    <n v="2013"/>
    <n v="500120264"/>
    <n v="1"/>
    <x v="1"/>
    <s v="I"/>
    <n v="22"/>
    <n v="22"/>
    <n v="0"/>
    <n v="790"/>
  </r>
  <r>
    <x v="0"/>
    <x v="0"/>
    <s v="WA"/>
    <x v="5"/>
    <n v="2013"/>
    <n v="2013"/>
    <n v="500257783"/>
    <n v="1"/>
    <x v="1"/>
    <s v="I"/>
    <n v="9"/>
    <n v="9"/>
    <n v="0"/>
    <n v="106"/>
  </r>
  <r>
    <x v="0"/>
    <x v="0"/>
    <s v="WA"/>
    <x v="5"/>
    <n v="2013"/>
    <n v="2013"/>
    <n v="16283054"/>
    <n v="2"/>
    <x v="1"/>
    <s v="I"/>
    <n v="62"/>
    <n v="31"/>
    <n v="0"/>
    <n v="60"/>
  </r>
  <r>
    <x v="0"/>
    <x v="1"/>
    <s v="WA"/>
    <x v="5"/>
    <n v="2013"/>
    <n v="2013"/>
    <n v="17168405"/>
    <n v="1"/>
    <x v="1"/>
    <s v="I"/>
    <n v="10"/>
    <n v="10"/>
    <n v="0"/>
    <n v="9"/>
  </r>
  <r>
    <x v="0"/>
    <x v="0"/>
    <s v="WA"/>
    <x v="5"/>
    <n v="2013"/>
    <n v="2013"/>
    <n v="500132132"/>
    <n v="1"/>
    <x v="1"/>
    <s v="I"/>
    <n v="27"/>
    <n v="27"/>
    <n v="0"/>
    <n v="640"/>
  </r>
  <r>
    <x v="0"/>
    <x v="0"/>
    <s v="WA"/>
    <x v="5"/>
    <n v="2013"/>
    <n v="2013"/>
    <n v="500087151"/>
    <n v="1"/>
    <x v="1"/>
    <s v="I"/>
    <n v="31"/>
    <n v="31"/>
    <n v="0"/>
    <n v="64"/>
  </r>
  <r>
    <x v="0"/>
    <x v="0"/>
    <s v="WA"/>
    <x v="5"/>
    <n v="2013"/>
    <n v="2013"/>
    <n v="18893475"/>
    <n v="1"/>
    <x v="1"/>
    <s v="I"/>
    <n v="9"/>
    <n v="9"/>
    <n v="0"/>
    <n v="160"/>
  </r>
  <r>
    <x v="0"/>
    <x v="0"/>
    <s v="WA"/>
    <x v="5"/>
    <n v="2013"/>
    <n v="2013"/>
    <n v="15481704"/>
    <n v="1"/>
    <x v="1"/>
    <s v="I"/>
    <n v="23"/>
    <n v="23"/>
    <n v="0"/>
    <n v="333"/>
  </r>
  <r>
    <x v="0"/>
    <x v="1"/>
    <s v="WA"/>
    <x v="5"/>
    <n v="2013"/>
    <n v="2013"/>
    <n v="18644490"/>
    <n v="1"/>
    <x v="1"/>
    <s v="I"/>
    <n v="27"/>
    <n v="27"/>
    <n v="0"/>
    <n v="76"/>
  </r>
  <r>
    <x v="0"/>
    <x v="0"/>
    <s v="WA"/>
    <x v="5"/>
    <n v="2013"/>
    <n v="2013"/>
    <n v="16941153"/>
    <n v="1"/>
    <x v="1"/>
    <s v="I"/>
    <n v="16"/>
    <n v="16"/>
    <n v="0"/>
    <n v="112"/>
  </r>
  <r>
    <x v="0"/>
    <x v="1"/>
    <s v="WA"/>
    <x v="5"/>
    <n v="2013"/>
    <n v="2013"/>
    <n v="381369671"/>
    <n v="1"/>
    <x v="1"/>
    <s v="I"/>
    <n v="3"/>
    <n v="3"/>
    <n v="0"/>
    <n v="14"/>
  </r>
  <r>
    <x v="0"/>
    <x v="0"/>
    <s v="WA"/>
    <x v="5"/>
    <n v="2013"/>
    <n v="2013"/>
    <n v="16481295"/>
    <n v="1"/>
    <x v="1"/>
    <s v="I"/>
    <n v="36"/>
    <n v="36"/>
    <n v="0"/>
    <n v="3"/>
  </r>
  <r>
    <x v="0"/>
    <x v="0"/>
    <s v="WA"/>
    <x v="5"/>
    <n v="2013"/>
    <n v="2013"/>
    <n v="500007765"/>
    <n v="1"/>
    <x v="1"/>
    <s v="I"/>
    <n v="20"/>
    <n v="20"/>
    <n v="0"/>
    <n v="101"/>
  </r>
  <r>
    <x v="0"/>
    <x v="0"/>
    <s v="WA"/>
    <x v="5"/>
    <n v="2013"/>
    <n v="2013"/>
    <n v="500003546"/>
    <n v="1"/>
    <x v="1"/>
    <s v="I"/>
    <n v="33"/>
    <n v="33"/>
    <n v="0"/>
    <n v="3525"/>
  </r>
  <r>
    <x v="0"/>
    <x v="0"/>
    <s v="WA"/>
    <x v="5"/>
    <n v="2013"/>
    <n v="2013"/>
    <n v="17840662"/>
    <n v="1"/>
    <x v="1"/>
    <s v="I"/>
    <n v="9"/>
    <n v="9"/>
    <n v="0"/>
    <n v="20"/>
  </r>
  <r>
    <x v="0"/>
    <x v="0"/>
    <s v="WA"/>
    <x v="5"/>
    <n v="2013"/>
    <n v="2013"/>
    <n v="15102435"/>
    <n v="1"/>
    <x v="1"/>
    <s v="I"/>
    <n v="10"/>
    <n v="10"/>
    <n v="0"/>
    <n v="10"/>
  </r>
  <r>
    <x v="0"/>
    <x v="0"/>
    <s v="WA"/>
    <x v="5"/>
    <n v="2013"/>
    <n v="2013"/>
    <n v="14404145"/>
    <n v="1"/>
    <x v="1"/>
    <s v="I"/>
    <n v="32"/>
    <n v="32"/>
    <n v="0"/>
    <n v="10"/>
  </r>
  <r>
    <x v="0"/>
    <x v="1"/>
    <s v="WA"/>
    <x v="6"/>
    <n v="2014"/>
    <n v="2014"/>
    <n v="500095681"/>
    <n v="1"/>
    <x v="1"/>
    <s v="I"/>
    <n v="4"/>
    <n v="4"/>
    <n v="0"/>
    <n v="11"/>
  </r>
  <r>
    <x v="0"/>
    <x v="1"/>
    <s v="WA"/>
    <x v="6"/>
    <n v="2014"/>
    <n v="2014"/>
    <n v="420249611"/>
    <n v="1"/>
    <x v="1"/>
    <s v="I"/>
    <n v="33"/>
    <n v="33"/>
    <n v="0"/>
    <n v="7"/>
  </r>
  <r>
    <x v="0"/>
    <x v="1"/>
    <s v="WA"/>
    <x v="6"/>
    <n v="2014"/>
    <n v="2014"/>
    <n v="17058380"/>
    <n v="1"/>
    <x v="1"/>
    <s v="I"/>
    <n v="30"/>
    <n v="30"/>
    <n v="0"/>
    <n v="5"/>
  </r>
  <r>
    <x v="0"/>
    <x v="0"/>
    <s v="WA"/>
    <x v="6"/>
    <n v="2014"/>
    <n v="2014"/>
    <n v="15170553"/>
    <n v="1"/>
    <x v="1"/>
    <s v="I"/>
    <n v="26"/>
    <n v="26"/>
    <n v="0"/>
    <n v="1330"/>
  </r>
  <r>
    <x v="0"/>
    <x v="0"/>
    <s v="WA"/>
    <x v="6"/>
    <n v="2014"/>
    <n v="2014"/>
    <n v="18042269"/>
    <n v="1"/>
    <x v="1"/>
    <s v="I"/>
    <n v="0"/>
    <n v="0"/>
    <n v="0"/>
    <n v="145"/>
  </r>
  <r>
    <x v="0"/>
    <x v="0"/>
    <s v="WA"/>
    <x v="6"/>
    <n v="2014"/>
    <n v="2014"/>
    <n v="18680474"/>
    <n v="2"/>
    <x v="1"/>
    <s v="I"/>
    <n v="42"/>
    <n v="21"/>
    <n v="0"/>
    <n v="100"/>
  </r>
  <r>
    <x v="0"/>
    <x v="0"/>
    <s v="WA"/>
    <x v="6"/>
    <n v="2014"/>
    <n v="2014"/>
    <n v="500193076"/>
    <n v="1"/>
    <x v="1"/>
    <s v="I"/>
    <n v="7"/>
    <n v="7"/>
    <n v="0"/>
    <n v="18"/>
  </r>
  <r>
    <x v="0"/>
    <x v="0"/>
    <s v="WA"/>
    <x v="6"/>
    <n v="2014"/>
    <n v="2014"/>
    <n v="15975722"/>
    <n v="1"/>
    <x v="1"/>
    <s v="I"/>
    <n v="31"/>
    <n v="31"/>
    <n v="0"/>
    <n v="40"/>
  </r>
  <r>
    <x v="0"/>
    <x v="0"/>
    <s v="WA"/>
    <x v="6"/>
    <n v="2014"/>
    <n v="2014"/>
    <n v="16199250"/>
    <n v="1"/>
    <x v="1"/>
    <s v="I"/>
    <n v="30"/>
    <n v="30"/>
    <n v="0"/>
    <n v="410"/>
  </r>
  <r>
    <x v="1"/>
    <x v="0"/>
    <s v="WA"/>
    <x v="6"/>
    <n v="2014"/>
    <n v="2014"/>
    <n v="500087698"/>
    <n v="1"/>
    <x v="1"/>
    <s v="I"/>
    <n v="30"/>
    <n v="30"/>
    <n v="0"/>
    <n v="20"/>
  </r>
  <r>
    <x v="0"/>
    <x v="0"/>
    <s v="WA"/>
    <x v="6"/>
    <n v="2014"/>
    <n v="2014"/>
    <n v="17155208"/>
    <n v="3"/>
    <x v="1"/>
    <s v="I"/>
    <n v="76"/>
    <n v="25.333333333333336"/>
    <n v="0"/>
    <n v="1299"/>
  </r>
  <r>
    <x v="0"/>
    <x v="0"/>
    <s v="WA"/>
    <x v="6"/>
    <n v="2014"/>
    <n v="2014"/>
    <n v="19367168"/>
    <n v="2"/>
    <x v="1"/>
    <s v="I"/>
    <n v="64"/>
    <n v="32"/>
    <n v="0"/>
    <n v="180"/>
  </r>
  <r>
    <x v="0"/>
    <x v="1"/>
    <s v="WA"/>
    <x v="6"/>
    <n v="2014"/>
    <n v="2014"/>
    <n v="17441190"/>
    <n v="3"/>
    <x v="1"/>
    <s v="I"/>
    <n v="91"/>
    <n v="30.333333333333332"/>
    <n v="0"/>
    <n v="3"/>
  </r>
  <r>
    <x v="0"/>
    <x v="1"/>
    <s v="WA"/>
    <x v="6"/>
    <n v="2014"/>
    <n v="2014"/>
    <n v="17845193"/>
    <n v="1"/>
    <x v="1"/>
    <s v="I"/>
    <n v="30"/>
    <n v="30"/>
    <n v="0"/>
    <n v="1"/>
  </r>
  <r>
    <x v="0"/>
    <x v="1"/>
    <s v="WA"/>
    <x v="6"/>
    <n v="2014"/>
    <n v="2014"/>
    <n v="17577805"/>
    <n v="3"/>
    <x v="1"/>
    <s v="I"/>
    <n v="95"/>
    <n v="31.666666666666668"/>
    <n v="0"/>
    <n v="39"/>
  </r>
  <r>
    <x v="0"/>
    <x v="0"/>
    <s v="WA"/>
    <x v="6"/>
    <n v="2014"/>
    <n v="2014"/>
    <n v="17437301"/>
    <n v="1"/>
    <x v="1"/>
    <s v="I"/>
    <n v="35"/>
    <n v="35"/>
    <n v="0"/>
    <n v="6"/>
  </r>
  <r>
    <x v="0"/>
    <x v="0"/>
    <s v="WA"/>
    <x v="6"/>
    <n v="2014"/>
    <n v="2014"/>
    <n v="363830425"/>
    <n v="1"/>
    <x v="1"/>
    <s v="I"/>
    <n v="0"/>
    <n v="0"/>
    <n v="0"/>
    <n v="80"/>
  </r>
  <r>
    <x v="0"/>
    <x v="0"/>
    <s v="WA"/>
    <x v="6"/>
    <n v="2014"/>
    <n v="2014"/>
    <n v="388886408"/>
    <n v="1"/>
    <x v="1"/>
    <s v="I"/>
    <n v="24"/>
    <n v="24"/>
    <n v="0"/>
    <n v="1230"/>
  </r>
  <r>
    <x v="1"/>
    <x v="0"/>
    <s v="WA"/>
    <x v="6"/>
    <n v="2014"/>
    <n v="2014"/>
    <n v="17678838"/>
    <n v="1"/>
    <x v="1"/>
    <s v="I"/>
    <n v="19"/>
    <n v="19"/>
    <n v="0"/>
    <n v="26"/>
  </r>
  <r>
    <x v="0"/>
    <x v="0"/>
    <s v="WA"/>
    <x v="6"/>
    <n v="2014"/>
    <n v="2014"/>
    <n v="17840509"/>
    <n v="1"/>
    <x v="1"/>
    <s v="I"/>
    <n v="30"/>
    <n v="30"/>
    <n v="0"/>
    <n v="80"/>
  </r>
  <r>
    <x v="0"/>
    <x v="0"/>
    <s v="WA"/>
    <x v="6"/>
    <n v="2014"/>
    <n v="2014"/>
    <n v="17369658"/>
    <n v="2"/>
    <x v="1"/>
    <s v="I"/>
    <n v="62"/>
    <n v="31"/>
    <n v="0"/>
    <n v="639"/>
  </r>
  <r>
    <x v="0"/>
    <x v="0"/>
    <s v="WA"/>
    <x v="6"/>
    <n v="2014"/>
    <n v="2014"/>
    <n v="500287009"/>
    <n v="1"/>
    <x v="1"/>
    <s v="I"/>
    <n v="24"/>
    <n v="24"/>
    <n v="0"/>
    <n v="135"/>
  </r>
  <r>
    <x v="0"/>
    <x v="0"/>
    <s v="WA"/>
    <x v="6"/>
    <n v="2014"/>
    <n v="2014"/>
    <n v="17708058"/>
    <n v="1"/>
    <x v="1"/>
    <s v="I"/>
    <n v="0"/>
    <n v="0"/>
    <n v="0"/>
    <n v="225"/>
  </r>
  <r>
    <x v="0"/>
    <x v="1"/>
    <s v="WA"/>
    <x v="6"/>
    <n v="2014"/>
    <n v="2014"/>
    <n v="16600324"/>
    <n v="1"/>
    <x v="1"/>
    <s v="I"/>
    <n v="31"/>
    <n v="31"/>
    <n v="0"/>
    <n v="1"/>
  </r>
  <r>
    <x v="0"/>
    <x v="0"/>
    <s v="WA"/>
    <x v="5"/>
    <n v="2014"/>
    <n v="2014"/>
    <n v="446349438"/>
    <n v="1"/>
    <x v="1"/>
    <s v="I"/>
    <n v="8"/>
    <n v="8"/>
    <n v="0"/>
    <n v="50"/>
  </r>
  <r>
    <x v="0"/>
    <x v="0"/>
    <s v="WA"/>
    <x v="6"/>
    <n v="2014"/>
    <n v="2014"/>
    <n v="18900994"/>
    <n v="1"/>
    <x v="1"/>
    <s v="I"/>
    <n v="18"/>
    <n v="18"/>
    <n v="0"/>
    <n v="5780"/>
  </r>
  <r>
    <x v="0"/>
    <x v="0"/>
    <s v="WA"/>
    <x v="5"/>
    <n v="2013"/>
    <n v="2013"/>
    <n v="19862644"/>
    <n v="1"/>
    <x v="1"/>
    <s v="I"/>
    <n v="33"/>
    <n v="33"/>
    <n v="0"/>
    <n v="10"/>
  </r>
  <r>
    <x v="0"/>
    <x v="0"/>
    <s v="WA"/>
    <x v="6"/>
    <n v="2014"/>
    <n v="2014"/>
    <n v="18127213"/>
    <n v="2"/>
    <x v="1"/>
    <s v="I"/>
    <n v="60"/>
    <n v="30"/>
    <n v="0"/>
    <n v="1000"/>
  </r>
  <r>
    <x v="0"/>
    <x v="0"/>
    <s v="WA"/>
    <x v="6"/>
    <n v="2014"/>
    <n v="2014"/>
    <n v="18911369"/>
    <n v="1"/>
    <x v="1"/>
    <s v="I"/>
    <n v="4"/>
    <n v="4"/>
    <n v="0"/>
    <n v="57"/>
  </r>
  <r>
    <x v="0"/>
    <x v="1"/>
    <s v="WA"/>
    <x v="5"/>
    <n v="2014"/>
    <n v="2014"/>
    <n v="14142466"/>
    <n v="1"/>
    <x v="1"/>
    <s v="I"/>
    <n v="17"/>
    <n v="17"/>
    <n v="0"/>
    <n v="76"/>
  </r>
  <r>
    <x v="0"/>
    <x v="0"/>
    <s v="WA"/>
    <x v="6"/>
    <n v="2014"/>
    <n v="2014"/>
    <n v="19113581"/>
    <n v="1"/>
    <x v="1"/>
    <s v="I"/>
    <n v="33"/>
    <n v="33"/>
    <n v="0"/>
    <n v="10"/>
  </r>
  <r>
    <x v="0"/>
    <x v="0"/>
    <s v="WA"/>
    <x v="6"/>
    <n v="2014"/>
    <n v="2014"/>
    <n v="500007007"/>
    <n v="6"/>
    <x v="1"/>
    <s v="I"/>
    <n v="183"/>
    <n v="30.5"/>
    <n v="0"/>
    <n v="39"/>
  </r>
  <r>
    <x v="1"/>
    <x v="0"/>
    <s v="WA"/>
    <x v="6"/>
    <n v="2014"/>
    <n v="2014"/>
    <n v="16500523"/>
    <n v="2"/>
    <x v="1"/>
    <s v="I"/>
    <n v="64"/>
    <n v="32"/>
    <n v="0"/>
    <n v="215"/>
  </r>
  <r>
    <x v="0"/>
    <x v="1"/>
    <s v="WA"/>
    <x v="6"/>
    <n v="2014"/>
    <n v="2014"/>
    <n v="500218614"/>
    <n v="1"/>
    <x v="1"/>
    <s v="I"/>
    <n v="32"/>
    <n v="32"/>
    <n v="0"/>
    <n v="9"/>
  </r>
  <r>
    <x v="0"/>
    <x v="1"/>
    <s v="WA"/>
    <x v="6"/>
    <n v="2014"/>
    <n v="2014"/>
    <n v="500249137"/>
    <n v="2"/>
    <x v="1"/>
    <s v="I"/>
    <n v="60"/>
    <n v="30"/>
    <n v="0"/>
    <n v="2"/>
  </r>
  <r>
    <x v="0"/>
    <x v="0"/>
    <s v="WA"/>
    <x v="6"/>
    <n v="2014"/>
    <n v="2014"/>
    <n v="14659101"/>
    <n v="1"/>
    <x v="1"/>
    <s v="I"/>
    <n v="32"/>
    <n v="32"/>
    <n v="0"/>
    <n v="20"/>
  </r>
  <r>
    <x v="0"/>
    <x v="0"/>
    <s v="WA"/>
    <x v="6"/>
    <n v="2014"/>
    <n v="2014"/>
    <n v="14664845"/>
    <n v="1"/>
    <x v="1"/>
    <s v="I"/>
    <n v="22"/>
    <n v="22"/>
    <n v="0"/>
    <n v="131"/>
  </r>
  <r>
    <x v="0"/>
    <x v="0"/>
    <s v="WA"/>
    <x v="6"/>
    <n v="2014"/>
    <n v="2014"/>
    <n v="16122509"/>
    <n v="1"/>
    <x v="1"/>
    <s v="I"/>
    <n v="31"/>
    <n v="31"/>
    <n v="0"/>
    <n v="16"/>
  </r>
  <r>
    <x v="0"/>
    <x v="0"/>
    <s v="WA"/>
    <x v="6"/>
    <n v="2014"/>
    <n v="2014"/>
    <n v="14236619"/>
    <n v="5"/>
    <x v="1"/>
    <s v="I"/>
    <n v="155"/>
    <n v="31"/>
    <n v="0"/>
    <n v="222"/>
  </r>
  <r>
    <x v="0"/>
    <x v="0"/>
    <s v="WA"/>
    <x v="6"/>
    <n v="2014"/>
    <n v="2014"/>
    <n v="15172926"/>
    <n v="1"/>
    <x v="1"/>
    <s v="I"/>
    <n v="31"/>
    <n v="31"/>
    <n v="0"/>
    <n v="82"/>
  </r>
  <r>
    <x v="0"/>
    <x v="0"/>
    <s v="WA"/>
    <x v="6"/>
    <n v="2014"/>
    <n v="2014"/>
    <n v="500288970"/>
    <n v="1"/>
    <x v="1"/>
    <s v="I"/>
    <n v="14"/>
    <n v="14"/>
    <n v="0"/>
    <n v="234"/>
  </r>
  <r>
    <x v="0"/>
    <x v="1"/>
    <s v="WA"/>
    <x v="6"/>
    <n v="2014"/>
    <n v="2014"/>
    <n v="500075151"/>
    <n v="1"/>
    <x v="1"/>
    <s v="I"/>
    <n v="33"/>
    <n v="33"/>
    <n v="0"/>
    <n v="48"/>
  </r>
  <r>
    <x v="0"/>
    <x v="1"/>
    <s v="WA"/>
    <x v="6"/>
    <n v="2014"/>
    <n v="2014"/>
    <n v="500168869"/>
    <n v="1"/>
    <x v="1"/>
    <s v="I"/>
    <n v="27"/>
    <n v="27"/>
    <n v="0"/>
    <n v="44"/>
  </r>
  <r>
    <x v="0"/>
    <x v="0"/>
    <s v="WA"/>
    <x v="6"/>
    <n v="2014"/>
    <n v="2014"/>
    <n v="500087151"/>
    <n v="2"/>
    <x v="1"/>
    <s v="I"/>
    <n v="63"/>
    <n v="31.5"/>
    <n v="0"/>
    <n v="209"/>
  </r>
  <r>
    <x v="0"/>
    <x v="0"/>
    <s v="WA"/>
    <x v="6"/>
    <n v="2014"/>
    <n v="2014"/>
    <n v="15636980"/>
    <n v="2"/>
    <x v="1"/>
    <s v="I"/>
    <n v="34"/>
    <n v="17"/>
    <n v="0"/>
    <n v="560"/>
  </r>
  <r>
    <x v="0"/>
    <x v="0"/>
    <s v="WA"/>
    <x v="6"/>
    <n v="2014"/>
    <n v="2014"/>
    <n v="500250188"/>
    <n v="1"/>
    <x v="1"/>
    <s v="I"/>
    <n v="31"/>
    <n v="31"/>
    <n v="0"/>
    <n v="17"/>
  </r>
  <r>
    <x v="0"/>
    <x v="0"/>
    <s v="WA"/>
    <x v="6"/>
    <n v="2014"/>
    <n v="2014"/>
    <n v="15447216"/>
    <n v="1"/>
    <x v="1"/>
    <s v="I"/>
    <n v="21"/>
    <n v="21"/>
    <n v="0"/>
    <n v="310"/>
  </r>
  <r>
    <x v="0"/>
    <x v="0"/>
    <s v="WA"/>
    <x v="6"/>
    <n v="2014"/>
    <n v="2014"/>
    <n v="18865283"/>
    <n v="1"/>
    <x v="1"/>
    <s v="I"/>
    <n v="3"/>
    <n v="3"/>
    <n v="0"/>
    <n v="46"/>
  </r>
  <r>
    <x v="1"/>
    <x v="0"/>
    <s v="WA"/>
    <x v="6"/>
    <n v="2014"/>
    <n v="2014"/>
    <n v="18926491"/>
    <n v="1"/>
    <x v="1"/>
    <s v="I"/>
    <n v="21"/>
    <n v="21"/>
    <n v="0"/>
    <n v="240"/>
  </r>
  <r>
    <x v="0"/>
    <x v="1"/>
    <s v="WA"/>
    <x v="6"/>
    <n v="2014"/>
    <n v="2014"/>
    <n v="19329569"/>
    <n v="4"/>
    <x v="1"/>
    <s v="I"/>
    <n v="98"/>
    <n v="24.5"/>
    <n v="0"/>
    <n v="13"/>
  </r>
  <r>
    <x v="0"/>
    <x v="1"/>
    <s v="WA"/>
    <x v="6"/>
    <n v="2014"/>
    <n v="2014"/>
    <n v="500141297"/>
    <n v="1"/>
    <x v="1"/>
    <s v="I"/>
    <n v="28"/>
    <n v="28"/>
    <n v="0"/>
    <n v="68"/>
  </r>
  <r>
    <x v="0"/>
    <x v="0"/>
    <s v="WA"/>
    <x v="6"/>
    <n v="2014"/>
    <n v="2014"/>
    <n v="18134323"/>
    <n v="1"/>
    <x v="1"/>
    <s v="I"/>
    <n v="29"/>
    <n v="29"/>
    <n v="0"/>
    <n v="70"/>
  </r>
  <r>
    <x v="0"/>
    <x v="1"/>
    <s v="WA"/>
    <x v="6"/>
    <n v="2014"/>
    <n v="2014"/>
    <n v="500115086"/>
    <n v="2"/>
    <x v="1"/>
    <s v="I"/>
    <n v="45"/>
    <n v="22.5"/>
    <n v="0"/>
    <n v="87"/>
  </r>
  <r>
    <x v="0"/>
    <x v="1"/>
    <s v="WA"/>
    <x v="6"/>
    <n v="2014"/>
    <n v="2014"/>
    <n v="15341435"/>
    <n v="5"/>
    <x v="1"/>
    <s v="I"/>
    <n v="157"/>
    <n v="31.4"/>
    <n v="0"/>
    <n v="5"/>
  </r>
  <r>
    <x v="0"/>
    <x v="1"/>
    <s v="WA"/>
    <x v="6"/>
    <n v="2014"/>
    <n v="2014"/>
    <n v="500169364"/>
    <n v="2"/>
    <x v="1"/>
    <s v="I"/>
    <n v="35"/>
    <n v="17.5"/>
    <n v="0"/>
    <n v="35"/>
  </r>
  <r>
    <x v="0"/>
    <x v="1"/>
    <s v="WA"/>
    <x v="6"/>
    <n v="2014"/>
    <n v="2014"/>
    <n v="17575648"/>
    <n v="1"/>
    <x v="1"/>
    <s v="I"/>
    <n v="7"/>
    <n v="7"/>
    <n v="0"/>
    <n v="53"/>
  </r>
  <r>
    <x v="0"/>
    <x v="1"/>
    <s v="WA"/>
    <x v="6"/>
    <n v="2014"/>
    <n v="2014"/>
    <n v="500093276"/>
    <n v="2"/>
    <x v="1"/>
    <s v="I"/>
    <n v="42"/>
    <n v="21"/>
    <n v="0"/>
    <n v="15"/>
  </r>
  <r>
    <x v="0"/>
    <x v="0"/>
    <s v="WA"/>
    <x v="6"/>
    <n v="2014"/>
    <n v="2014"/>
    <n v="19654099"/>
    <n v="1"/>
    <x v="1"/>
    <s v="I"/>
    <n v="10"/>
    <n v="10"/>
    <n v="0"/>
    <n v="122"/>
  </r>
  <r>
    <x v="0"/>
    <x v="0"/>
    <s v="WA"/>
    <x v="6"/>
    <n v="2014"/>
    <n v="2014"/>
    <n v="15162024"/>
    <n v="1"/>
    <x v="1"/>
    <s v="I"/>
    <n v="19"/>
    <n v="19"/>
    <n v="0"/>
    <n v="1310"/>
  </r>
  <r>
    <x v="0"/>
    <x v="0"/>
    <s v="WA"/>
    <x v="6"/>
    <n v="2014"/>
    <n v="2014"/>
    <n v="16329262"/>
    <n v="2"/>
    <x v="1"/>
    <s v="I"/>
    <n v="36"/>
    <n v="18"/>
    <n v="0"/>
    <n v="180"/>
  </r>
  <r>
    <x v="0"/>
    <x v="1"/>
    <s v="WA"/>
    <x v="6"/>
    <n v="2014"/>
    <n v="2014"/>
    <n v="402192128"/>
    <n v="1"/>
    <x v="1"/>
    <s v="I"/>
    <n v="27"/>
    <n v="27"/>
    <n v="0"/>
    <n v="90"/>
  </r>
  <r>
    <x v="0"/>
    <x v="0"/>
    <s v="WA"/>
    <x v="6"/>
    <n v="2014"/>
    <n v="2014"/>
    <n v="16208604"/>
    <n v="2"/>
    <x v="1"/>
    <s v="I"/>
    <n v="63"/>
    <n v="31.5"/>
    <n v="0"/>
    <n v="60"/>
  </r>
  <r>
    <x v="0"/>
    <x v="0"/>
    <s v="WA"/>
    <x v="6"/>
    <n v="2014"/>
    <n v="2014"/>
    <n v="16858281"/>
    <n v="1"/>
    <x v="1"/>
    <s v="I"/>
    <n v="13"/>
    <n v="13"/>
    <n v="0"/>
    <n v="10"/>
  </r>
  <r>
    <x v="0"/>
    <x v="0"/>
    <s v="WA"/>
    <x v="6"/>
    <n v="2014"/>
    <n v="2014"/>
    <n v="17812286"/>
    <n v="1"/>
    <x v="1"/>
    <s v="I"/>
    <n v="26"/>
    <n v="26"/>
    <n v="0"/>
    <n v="138"/>
  </r>
  <r>
    <x v="0"/>
    <x v="1"/>
    <s v="WA"/>
    <x v="6"/>
    <n v="2014"/>
    <n v="2014"/>
    <n v="19969210"/>
    <n v="1"/>
    <x v="1"/>
    <s v="I"/>
    <n v="29"/>
    <n v="29"/>
    <n v="0"/>
    <n v="89"/>
  </r>
  <r>
    <x v="0"/>
    <x v="1"/>
    <s v="WA"/>
    <x v="6"/>
    <n v="2014"/>
    <n v="2014"/>
    <n v="17057239"/>
    <n v="3"/>
    <x v="1"/>
    <s v="I"/>
    <n v="76"/>
    <n v="25.333333333333336"/>
    <n v="0"/>
    <n v="182"/>
  </r>
  <r>
    <x v="0"/>
    <x v="0"/>
    <s v="WA"/>
    <x v="6"/>
    <n v="2014"/>
    <n v="2014"/>
    <n v="500083602"/>
    <n v="1"/>
    <x v="1"/>
    <s v="I"/>
    <n v="29"/>
    <n v="29"/>
    <n v="0"/>
    <n v="1"/>
  </r>
  <r>
    <x v="0"/>
    <x v="1"/>
    <s v="WA"/>
    <x v="6"/>
    <n v="2014"/>
    <n v="2014"/>
    <n v="500031833"/>
    <n v="1"/>
    <x v="1"/>
    <s v="I"/>
    <n v="9"/>
    <n v="9"/>
    <n v="0"/>
    <n v="222"/>
  </r>
  <r>
    <x v="0"/>
    <x v="0"/>
    <s v="WA"/>
    <x v="6"/>
    <n v="2014"/>
    <n v="2014"/>
    <n v="15421099"/>
    <n v="3"/>
    <x v="1"/>
    <s v="I"/>
    <n v="75"/>
    <n v="25"/>
    <n v="0"/>
    <n v="500"/>
  </r>
  <r>
    <x v="0"/>
    <x v="0"/>
    <s v="WA"/>
    <x v="6"/>
    <n v="2014"/>
    <n v="2014"/>
    <n v="18071430"/>
    <n v="2"/>
    <x v="1"/>
    <s v="I"/>
    <n v="48"/>
    <n v="24"/>
    <n v="0"/>
    <n v="724"/>
  </r>
  <r>
    <x v="0"/>
    <x v="0"/>
    <s v="WA"/>
    <x v="5"/>
    <n v="2014"/>
    <n v="2014"/>
    <n v="500233030"/>
    <n v="1"/>
    <x v="1"/>
    <s v="I"/>
    <n v="1"/>
    <n v="1"/>
    <n v="0"/>
    <n v="530"/>
  </r>
  <r>
    <x v="0"/>
    <x v="0"/>
    <s v="WA"/>
    <x v="6"/>
    <n v="2014"/>
    <n v="2014"/>
    <n v="15491384"/>
    <n v="1"/>
    <x v="1"/>
    <s v="I"/>
    <n v="29"/>
    <n v="29"/>
    <n v="0"/>
    <n v="10"/>
  </r>
  <r>
    <x v="0"/>
    <x v="1"/>
    <s v="WA"/>
    <x v="6"/>
    <n v="2014"/>
    <n v="2014"/>
    <n v="500046660"/>
    <n v="2"/>
    <x v="1"/>
    <s v="I"/>
    <n v="35"/>
    <n v="17.5"/>
    <n v="0"/>
    <n v="52"/>
  </r>
  <r>
    <x v="0"/>
    <x v="1"/>
    <s v="WA"/>
    <x v="6"/>
    <n v="2014"/>
    <n v="2014"/>
    <n v="500023682"/>
    <n v="1"/>
    <x v="1"/>
    <s v="I"/>
    <n v="28"/>
    <n v="28"/>
    <n v="0"/>
    <n v="17"/>
  </r>
  <r>
    <x v="0"/>
    <x v="0"/>
    <s v="WA"/>
    <x v="6"/>
    <n v="2014"/>
    <n v="2014"/>
    <n v="18688100"/>
    <n v="1"/>
    <x v="1"/>
    <s v="I"/>
    <n v="9"/>
    <n v="9"/>
    <n v="0"/>
    <n v="34"/>
  </r>
  <r>
    <x v="0"/>
    <x v="0"/>
    <s v="WA"/>
    <x v="6"/>
    <n v="2014"/>
    <n v="2014"/>
    <n v="500066480"/>
    <n v="1"/>
    <x v="1"/>
    <s v="I"/>
    <n v="3"/>
    <n v="3"/>
    <n v="0"/>
    <n v="68"/>
  </r>
  <r>
    <x v="0"/>
    <x v="0"/>
    <s v="WA"/>
    <x v="6"/>
    <n v="2014"/>
    <n v="2014"/>
    <n v="19388733"/>
    <n v="1"/>
    <x v="1"/>
    <s v="I"/>
    <n v="7"/>
    <n v="7"/>
    <n v="0"/>
    <n v="660"/>
  </r>
  <r>
    <x v="0"/>
    <x v="1"/>
    <s v="WA"/>
    <x v="6"/>
    <n v="2014"/>
    <n v="2014"/>
    <n v="399513639"/>
    <n v="1"/>
    <x v="1"/>
    <s v="I"/>
    <n v="20"/>
    <n v="20"/>
    <n v="0"/>
    <n v="54"/>
  </r>
  <r>
    <x v="0"/>
    <x v="0"/>
    <s v="WA"/>
    <x v="6"/>
    <n v="2014"/>
    <n v="2014"/>
    <n v="16424814"/>
    <n v="1"/>
    <x v="1"/>
    <s v="I"/>
    <n v="13"/>
    <n v="13"/>
    <n v="0"/>
    <n v="705"/>
  </r>
  <r>
    <x v="0"/>
    <x v="0"/>
    <s v="WA"/>
    <x v="6"/>
    <n v="2014"/>
    <n v="2014"/>
    <n v="18104039"/>
    <n v="1"/>
    <x v="1"/>
    <s v="I"/>
    <n v="24"/>
    <n v="24"/>
    <n v="0"/>
    <n v="30"/>
  </r>
  <r>
    <x v="1"/>
    <x v="0"/>
    <s v="WA"/>
    <x v="6"/>
    <n v="2014"/>
    <n v="2014"/>
    <n v="17645610"/>
    <n v="8"/>
    <x v="2"/>
    <s v="I"/>
    <n v="242"/>
    <n v="30.25"/>
    <n v="0"/>
    <n v="1747774"/>
  </r>
  <r>
    <x v="1"/>
    <x v="0"/>
    <s v="WA"/>
    <x v="6"/>
    <n v="2014"/>
    <n v="2014"/>
    <n v="500294997"/>
    <n v="1"/>
    <x v="2"/>
    <s v="I"/>
    <n v="28"/>
    <n v="28"/>
    <n v="0"/>
    <n v="149988"/>
  </r>
  <r>
    <x v="0"/>
    <x v="0"/>
    <s v="WA"/>
    <x v="6"/>
    <n v="2014"/>
    <n v="2014"/>
    <n v="17582588"/>
    <n v="1"/>
    <x v="1"/>
    <s v="I"/>
    <n v="30"/>
    <n v="30"/>
    <n v="0"/>
    <n v="1"/>
  </r>
  <r>
    <x v="0"/>
    <x v="1"/>
    <s v="WA"/>
    <x v="6"/>
    <n v="2014"/>
    <n v="2014"/>
    <n v="500262987"/>
    <n v="1"/>
    <x v="1"/>
    <s v="I"/>
    <n v="17"/>
    <n v="17"/>
    <n v="0"/>
    <n v="34"/>
  </r>
  <r>
    <x v="0"/>
    <x v="1"/>
    <s v="WA"/>
    <x v="6"/>
    <n v="2014"/>
    <n v="2014"/>
    <n v="19701729"/>
    <n v="1"/>
    <x v="1"/>
    <s v="I"/>
    <n v="0"/>
    <n v="0"/>
    <n v="0"/>
    <n v="3"/>
  </r>
  <r>
    <x v="0"/>
    <x v="0"/>
    <s v="WA"/>
    <x v="6"/>
    <n v="2014"/>
    <n v="2014"/>
    <n v="500063068"/>
    <n v="1"/>
    <x v="1"/>
    <s v="I"/>
    <n v="8"/>
    <n v="8"/>
    <n v="0"/>
    <n v="182"/>
  </r>
  <r>
    <x v="0"/>
    <x v="0"/>
    <s v="WA"/>
    <x v="6"/>
    <n v="2014"/>
    <n v="2014"/>
    <n v="500121698"/>
    <n v="1"/>
    <x v="1"/>
    <s v="I"/>
    <n v="16"/>
    <n v="16"/>
    <n v="0"/>
    <n v="72"/>
  </r>
  <r>
    <x v="0"/>
    <x v="0"/>
    <s v="WA"/>
    <x v="6"/>
    <n v="2014"/>
    <n v="2014"/>
    <n v="19578680"/>
    <n v="4"/>
    <x v="1"/>
    <s v="I"/>
    <n v="99"/>
    <n v="24.75"/>
    <n v="0"/>
    <n v="380"/>
  </r>
  <r>
    <x v="0"/>
    <x v="0"/>
    <s v="WA"/>
    <x v="6"/>
    <n v="2014"/>
    <n v="2014"/>
    <n v="500277383"/>
    <n v="1"/>
    <x v="1"/>
    <s v="I"/>
    <n v="12"/>
    <n v="12"/>
    <n v="0"/>
    <n v="388"/>
  </r>
  <r>
    <x v="0"/>
    <x v="0"/>
    <s v="WA"/>
    <x v="6"/>
    <n v="2014"/>
    <n v="2014"/>
    <n v="19410751"/>
    <n v="1"/>
    <x v="1"/>
    <s v="I"/>
    <n v="17"/>
    <n v="17"/>
    <n v="0"/>
    <n v="30"/>
  </r>
  <r>
    <x v="0"/>
    <x v="1"/>
    <s v="WA"/>
    <x v="6"/>
    <n v="2014"/>
    <n v="2014"/>
    <n v="500102992"/>
    <n v="1"/>
    <x v="1"/>
    <s v="I"/>
    <n v="0"/>
    <n v="0"/>
    <n v="0"/>
    <n v="1"/>
  </r>
  <r>
    <x v="0"/>
    <x v="1"/>
    <s v="WA"/>
    <x v="6"/>
    <n v="2014"/>
    <n v="2014"/>
    <n v="384393612"/>
    <n v="1"/>
    <x v="1"/>
    <s v="I"/>
    <n v="4"/>
    <n v="4"/>
    <n v="0"/>
    <n v="4"/>
  </r>
  <r>
    <x v="0"/>
    <x v="0"/>
    <s v="WA"/>
    <x v="6"/>
    <n v="2014"/>
    <n v="2014"/>
    <n v="18352931"/>
    <n v="1"/>
    <x v="1"/>
    <s v="I"/>
    <n v="10"/>
    <n v="10"/>
    <n v="0"/>
    <n v="1"/>
  </r>
  <r>
    <x v="0"/>
    <x v="1"/>
    <s v="WA"/>
    <x v="6"/>
    <n v="2014"/>
    <n v="2014"/>
    <n v="14681386"/>
    <n v="1"/>
    <x v="1"/>
    <s v="I"/>
    <n v="13"/>
    <n v="13"/>
    <n v="0"/>
    <n v="36"/>
  </r>
  <r>
    <x v="0"/>
    <x v="0"/>
    <s v="WA"/>
    <x v="6"/>
    <n v="2014"/>
    <n v="2014"/>
    <n v="14870739"/>
    <n v="1"/>
    <x v="1"/>
    <s v="I"/>
    <n v="7"/>
    <n v="7"/>
    <n v="0"/>
    <n v="330"/>
  </r>
  <r>
    <x v="0"/>
    <x v="0"/>
    <s v="WA"/>
    <x v="6"/>
    <n v="2014"/>
    <n v="2014"/>
    <n v="17501992"/>
    <n v="1"/>
    <x v="1"/>
    <s v="I"/>
    <n v="27"/>
    <n v="27"/>
    <n v="0"/>
    <n v="750"/>
  </r>
  <r>
    <x v="0"/>
    <x v="1"/>
    <s v="WA"/>
    <x v="6"/>
    <n v="2014"/>
    <n v="2014"/>
    <n v="14878201"/>
    <n v="1"/>
    <x v="1"/>
    <s v="I"/>
    <n v="8"/>
    <n v="8"/>
    <n v="0"/>
    <n v="3"/>
  </r>
  <r>
    <x v="0"/>
    <x v="1"/>
    <s v="WA"/>
    <x v="6"/>
    <n v="2014"/>
    <n v="2014"/>
    <n v="19935836"/>
    <n v="3"/>
    <x v="1"/>
    <s v="I"/>
    <n v="65"/>
    <n v="21.666666666666664"/>
    <n v="0"/>
    <n v="3"/>
  </r>
  <r>
    <x v="0"/>
    <x v="0"/>
    <s v="WA"/>
    <x v="6"/>
    <n v="2014"/>
    <n v="2014"/>
    <n v="19648478"/>
    <n v="1"/>
    <x v="1"/>
    <s v="I"/>
    <n v="28"/>
    <n v="28"/>
    <n v="0"/>
    <n v="2620"/>
  </r>
  <r>
    <x v="0"/>
    <x v="0"/>
    <s v="WA"/>
    <x v="6"/>
    <n v="2014"/>
    <n v="2014"/>
    <n v="14822885"/>
    <n v="1"/>
    <x v="1"/>
    <s v="I"/>
    <n v="30"/>
    <n v="30"/>
    <n v="0"/>
    <n v="10"/>
  </r>
  <r>
    <x v="0"/>
    <x v="0"/>
    <s v="WA"/>
    <x v="6"/>
    <n v="2014"/>
    <n v="2014"/>
    <n v="14862011"/>
    <n v="1"/>
    <x v="1"/>
    <s v="I"/>
    <n v="7"/>
    <n v="7"/>
    <n v="0"/>
    <n v="58"/>
  </r>
  <r>
    <x v="0"/>
    <x v="1"/>
    <s v="WA"/>
    <x v="6"/>
    <n v="2014"/>
    <n v="2014"/>
    <n v="18092708"/>
    <n v="4"/>
    <x v="1"/>
    <s v="I"/>
    <n v="112"/>
    <n v="28"/>
    <n v="0"/>
    <n v="20"/>
  </r>
  <r>
    <x v="0"/>
    <x v="1"/>
    <s v="WA"/>
    <x v="6"/>
    <n v="2014"/>
    <n v="2014"/>
    <n v="18099278"/>
    <n v="1"/>
    <x v="1"/>
    <s v="I"/>
    <n v="5"/>
    <n v="5"/>
    <n v="0"/>
    <n v="1"/>
  </r>
  <r>
    <x v="0"/>
    <x v="0"/>
    <s v="WA"/>
    <x v="6"/>
    <n v="2014"/>
    <n v="2014"/>
    <n v="16819138"/>
    <n v="2"/>
    <x v="1"/>
    <s v="I"/>
    <n v="44"/>
    <n v="22"/>
    <n v="0"/>
    <n v="292"/>
  </r>
  <r>
    <x v="0"/>
    <x v="0"/>
    <s v="WA"/>
    <x v="6"/>
    <n v="2014"/>
    <n v="2014"/>
    <n v="14128379"/>
    <n v="1"/>
    <x v="1"/>
    <s v="I"/>
    <n v="18"/>
    <n v="18"/>
    <n v="0"/>
    <n v="450"/>
  </r>
  <r>
    <x v="0"/>
    <x v="1"/>
    <s v="WA"/>
    <x v="6"/>
    <n v="2014"/>
    <n v="2014"/>
    <n v="446343125"/>
    <n v="1"/>
    <x v="1"/>
    <s v="I"/>
    <n v="35"/>
    <n v="35"/>
    <n v="0"/>
    <n v="77"/>
  </r>
  <r>
    <x v="0"/>
    <x v="0"/>
    <s v="WA"/>
    <x v="6"/>
    <n v="2014"/>
    <n v="2014"/>
    <n v="19298654"/>
    <n v="1"/>
    <x v="1"/>
    <s v="I"/>
    <n v="30"/>
    <n v="30"/>
    <n v="0"/>
    <n v="34"/>
  </r>
  <r>
    <x v="0"/>
    <x v="0"/>
    <s v="WA"/>
    <x v="6"/>
    <n v="2014"/>
    <n v="2014"/>
    <n v="14960203"/>
    <n v="1"/>
    <x v="1"/>
    <s v="I"/>
    <n v="7"/>
    <n v="7"/>
    <n v="0"/>
    <n v="50"/>
  </r>
  <r>
    <x v="0"/>
    <x v="0"/>
    <s v="WA"/>
    <x v="6"/>
    <n v="2014"/>
    <n v="2014"/>
    <n v="15764816"/>
    <n v="1"/>
    <x v="1"/>
    <s v="I"/>
    <n v="11"/>
    <n v="11"/>
    <n v="0"/>
    <n v="30"/>
  </r>
  <r>
    <x v="0"/>
    <x v="0"/>
    <s v="WA"/>
    <x v="6"/>
    <n v="2014"/>
    <n v="2014"/>
    <n v="14404806"/>
    <n v="1"/>
    <x v="1"/>
    <s v="I"/>
    <n v="32"/>
    <n v="32"/>
    <n v="0"/>
    <n v="10"/>
  </r>
  <r>
    <x v="0"/>
    <x v="0"/>
    <s v="WA"/>
    <x v="6"/>
    <n v="2014"/>
    <n v="2014"/>
    <n v="15024014"/>
    <n v="1"/>
    <x v="1"/>
    <s v="I"/>
    <n v="7"/>
    <n v="7"/>
    <n v="0"/>
    <n v="50"/>
  </r>
  <r>
    <x v="0"/>
    <x v="1"/>
    <s v="WA"/>
    <x v="6"/>
    <n v="2014"/>
    <n v="2014"/>
    <n v="500301452"/>
    <n v="1"/>
    <x v="1"/>
    <s v="I"/>
    <n v="1"/>
    <n v="1"/>
    <n v="0"/>
    <n v="2"/>
  </r>
  <r>
    <x v="0"/>
    <x v="0"/>
    <s v="WA"/>
    <x v="6"/>
    <n v="2014"/>
    <n v="2014"/>
    <n v="18517705"/>
    <n v="1"/>
    <x v="1"/>
    <s v="I"/>
    <n v="5"/>
    <n v="5"/>
    <n v="0"/>
    <n v="81"/>
  </r>
  <r>
    <x v="0"/>
    <x v="1"/>
    <s v="WA"/>
    <x v="6"/>
    <n v="2014"/>
    <n v="2014"/>
    <n v="500219370"/>
    <n v="1"/>
    <x v="1"/>
    <s v="I"/>
    <n v="4"/>
    <n v="4"/>
    <n v="0"/>
    <n v="11"/>
  </r>
  <r>
    <x v="0"/>
    <x v="0"/>
    <s v="WA"/>
    <x v="6"/>
    <n v="2014"/>
    <n v="2014"/>
    <n v="412992028"/>
    <n v="1"/>
    <x v="1"/>
    <s v="I"/>
    <n v="30"/>
    <n v="30"/>
    <n v="0"/>
    <n v="20"/>
  </r>
  <r>
    <x v="0"/>
    <x v="0"/>
    <s v="WA"/>
    <x v="6"/>
    <n v="2014"/>
    <n v="2014"/>
    <n v="15985173"/>
    <n v="1"/>
    <x v="1"/>
    <s v="I"/>
    <n v="18"/>
    <n v="18"/>
    <n v="0"/>
    <n v="390"/>
  </r>
  <r>
    <x v="0"/>
    <x v="1"/>
    <s v="WA"/>
    <x v="6"/>
    <n v="2014"/>
    <n v="2014"/>
    <n v="432691304"/>
    <n v="1"/>
    <x v="1"/>
    <s v="I"/>
    <n v="32"/>
    <n v="32"/>
    <n v="0"/>
    <n v="73"/>
  </r>
  <r>
    <x v="0"/>
    <x v="1"/>
    <s v="WA"/>
    <x v="6"/>
    <n v="2014"/>
    <n v="2014"/>
    <n v="500100063"/>
    <n v="1"/>
    <x v="1"/>
    <s v="I"/>
    <n v="7"/>
    <n v="7"/>
    <n v="0"/>
    <n v="1"/>
  </r>
  <r>
    <x v="0"/>
    <x v="0"/>
    <s v="WA"/>
    <x v="6"/>
    <n v="2014"/>
    <n v="2014"/>
    <n v="369964911"/>
    <n v="1"/>
    <x v="1"/>
    <s v="I"/>
    <n v="4"/>
    <n v="4"/>
    <n v="0"/>
    <n v="20"/>
  </r>
  <r>
    <x v="0"/>
    <x v="1"/>
    <s v="WA"/>
    <x v="6"/>
    <n v="2014"/>
    <n v="2014"/>
    <n v="15970424"/>
    <n v="2"/>
    <x v="1"/>
    <s v="I"/>
    <n v="48"/>
    <n v="24"/>
    <n v="0"/>
    <n v="28"/>
  </r>
  <r>
    <x v="0"/>
    <x v="1"/>
    <s v="WA"/>
    <x v="6"/>
    <n v="2014"/>
    <n v="2014"/>
    <n v="500224276"/>
    <n v="1"/>
    <x v="1"/>
    <s v="I"/>
    <n v="1"/>
    <n v="1"/>
    <n v="0"/>
    <n v="1"/>
  </r>
  <r>
    <x v="0"/>
    <x v="1"/>
    <s v="WA"/>
    <x v="6"/>
    <n v="2014"/>
    <n v="2014"/>
    <n v="15817255"/>
    <n v="3"/>
    <x v="1"/>
    <s v="I"/>
    <n v="72"/>
    <n v="24"/>
    <n v="0"/>
    <n v="10"/>
  </r>
  <r>
    <x v="0"/>
    <x v="0"/>
    <s v="WA"/>
    <x v="6"/>
    <n v="2014"/>
    <n v="2014"/>
    <n v="17116703"/>
    <n v="1"/>
    <x v="1"/>
    <s v="I"/>
    <n v="4"/>
    <n v="4"/>
    <n v="0"/>
    <n v="77"/>
  </r>
  <r>
    <x v="0"/>
    <x v="0"/>
    <s v="WA"/>
    <x v="6"/>
    <n v="2014"/>
    <n v="2014"/>
    <n v="18076895"/>
    <n v="1"/>
    <x v="1"/>
    <s v="I"/>
    <n v="10"/>
    <n v="10"/>
    <n v="0"/>
    <n v="410"/>
  </r>
  <r>
    <x v="0"/>
    <x v="0"/>
    <s v="WA"/>
    <x v="6"/>
    <n v="2014"/>
    <n v="2014"/>
    <n v="500280054"/>
    <n v="1"/>
    <x v="1"/>
    <s v="I"/>
    <n v="3"/>
    <n v="3"/>
    <n v="0"/>
    <n v="46"/>
  </r>
  <r>
    <x v="0"/>
    <x v="1"/>
    <s v="WA"/>
    <x v="6"/>
    <n v="2014"/>
    <n v="2014"/>
    <n v="500191736"/>
    <n v="1"/>
    <x v="1"/>
    <s v="I"/>
    <n v="9"/>
    <n v="9"/>
    <n v="0"/>
    <n v="4"/>
  </r>
  <r>
    <x v="0"/>
    <x v="1"/>
    <s v="WA"/>
    <x v="6"/>
    <n v="2014"/>
    <n v="2014"/>
    <n v="500124316"/>
    <n v="1"/>
    <x v="1"/>
    <s v="I"/>
    <n v="11"/>
    <n v="11"/>
    <n v="0"/>
    <n v="13"/>
  </r>
  <r>
    <x v="0"/>
    <x v="1"/>
    <s v="WA"/>
    <x v="6"/>
    <n v="2014"/>
    <n v="2014"/>
    <n v="18144053"/>
    <n v="2"/>
    <x v="1"/>
    <s v="I"/>
    <n v="38"/>
    <n v="19"/>
    <n v="0"/>
    <n v="11"/>
  </r>
  <r>
    <x v="0"/>
    <x v="0"/>
    <s v="WA"/>
    <x v="6"/>
    <n v="2014"/>
    <n v="2014"/>
    <n v="15938133"/>
    <n v="1"/>
    <x v="1"/>
    <s v="I"/>
    <n v="16"/>
    <n v="16"/>
    <n v="0"/>
    <n v="133"/>
  </r>
  <r>
    <x v="0"/>
    <x v="1"/>
    <s v="WA"/>
    <x v="6"/>
    <n v="2014"/>
    <n v="2014"/>
    <n v="19291528"/>
    <n v="2"/>
    <x v="1"/>
    <s v="I"/>
    <n v="60"/>
    <n v="30"/>
    <n v="0"/>
    <n v="19"/>
  </r>
  <r>
    <x v="1"/>
    <x v="1"/>
    <s v="WA"/>
    <x v="6"/>
    <n v="2014"/>
    <n v="2014"/>
    <n v="15915959"/>
    <n v="2"/>
    <x v="1"/>
    <s v="I"/>
    <n v="60"/>
    <n v="30"/>
    <n v="0"/>
    <n v="53"/>
  </r>
  <r>
    <x v="0"/>
    <x v="0"/>
    <s v="WA"/>
    <x v="6"/>
    <n v="2014"/>
    <n v="2014"/>
    <n v="16565263"/>
    <n v="2"/>
    <x v="1"/>
    <s v="I"/>
    <n v="46"/>
    <n v="23"/>
    <n v="0"/>
    <n v="1390"/>
  </r>
  <r>
    <x v="0"/>
    <x v="0"/>
    <s v="WA"/>
    <x v="6"/>
    <n v="2014"/>
    <n v="2014"/>
    <n v="18215115"/>
    <n v="5"/>
    <x v="1"/>
    <s v="I"/>
    <n v="153"/>
    <n v="30.6"/>
    <n v="0"/>
    <n v="71"/>
  </r>
  <r>
    <x v="0"/>
    <x v="0"/>
    <s v="WA"/>
    <x v="6"/>
    <n v="2014"/>
    <n v="2014"/>
    <n v="16613717"/>
    <n v="1"/>
    <x v="1"/>
    <s v="I"/>
    <n v="11"/>
    <n v="11"/>
    <n v="0"/>
    <n v="40"/>
  </r>
  <r>
    <x v="0"/>
    <x v="1"/>
    <s v="WA"/>
    <x v="6"/>
    <n v="2014"/>
    <n v="2014"/>
    <n v="15656186"/>
    <n v="1"/>
    <x v="1"/>
    <s v="I"/>
    <n v="21"/>
    <n v="21"/>
    <n v="0"/>
    <n v="6"/>
  </r>
  <r>
    <x v="0"/>
    <x v="0"/>
    <s v="WA"/>
    <x v="6"/>
    <n v="2014"/>
    <n v="2014"/>
    <n v="19783920"/>
    <n v="7"/>
    <x v="1"/>
    <s v="I"/>
    <n v="186"/>
    <n v="26.571428571428569"/>
    <n v="0"/>
    <n v="678"/>
  </r>
  <r>
    <x v="0"/>
    <x v="1"/>
    <s v="WA"/>
    <x v="6"/>
    <n v="2014"/>
    <n v="2014"/>
    <n v="16907824"/>
    <n v="1"/>
    <x v="1"/>
    <s v="I"/>
    <n v="29"/>
    <n v="29"/>
    <n v="0"/>
    <n v="1"/>
  </r>
  <r>
    <x v="0"/>
    <x v="0"/>
    <s v="WA"/>
    <x v="6"/>
    <n v="2014"/>
    <n v="2014"/>
    <n v="19202044"/>
    <n v="1"/>
    <x v="1"/>
    <s v="I"/>
    <n v="40"/>
    <n v="40"/>
    <n v="0"/>
    <n v="990"/>
  </r>
  <r>
    <x v="0"/>
    <x v="0"/>
    <s v="WA"/>
    <x v="6"/>
    <n v="2014"/>
    <n v="2014"/>
    <n v="17775525"/>
    <n v="3"/>
    <x v="1"/>
    <s v="I"/>
    <n v="93"/>
    <n v="31"/>
    <n v="0"/>
    <n v="180"/>
  </r>
  <r>
    <x v="0"/>
    <x v="0"/>
    <s v="WA"/>
    <x v="6"/>
    <n v="2014"/>
    <n v="2014"/>
    <n v="16447838"/>
    <n v="1"/>
    <x v="1"/>
    <s v="I"/>
    <n v="5"/>
    <n v="5"/>
    <n v="0"/>
    <n v="14"/>
  </r>
  <r>
    <x v="0"/>
    <x v="0"/>
    <s v="WA"/>
    <x v="6"/>
    <n v="2014"/>
    <n v="2014"/>
    <n v="17411496"/>
    <n v="1"/>
    <x v="1"/>
    <s v="I"/>
    <n v="12"/>
    <n v="12"/>
    <n v="0"/>
    <n v="10"/>
  </r>
  <r>
    <x v="0"/>
    <x v="0"/>
    <s v="WA"/>
    <x v="6"/>
    <n v="2014"/>
    <n v="2014"/>
    <n v="500234222"/>
    <n v="1"/>
    <x v="1"/>
    <s v="I"/>
    <n v="12"/>
    <n v="12"/>
    <n v="0"/>
    <n v="4"/>
  </r>
  <r>
    <x v="0"/>
    <x v="0"/>
    <s v="WA"/>
    <x v="6"/>
    <n v="2014"/>
    <n v="2014"/>
    <n v="500128710"/>
    <n v="1"/>
    <x v="1"/>
    <s v="I"/>
    <n v="1"/>
    <n v="1"/>
    <n v="0"/>
    <n v="13"/>
  </r>
  <r>
    <x v="0"/>
    <x v="0"/>
    <s v="WA"/>
    <x v="6"/>
    <n v="2014"/>
    <n v="2014"/>
    <n v="500171861"/>
    <n v="1"/>
    <x v="1"/>
    <s v="I"/>
    <n v="1"/>
    <n v="1"/>
    <n v="0"/>
    <n v="2"/>
  </r>
  <r>
    <x v="0"/>
    <x v="0"/>
    <s v="WA"/>
    <x v="6"/>
    <n v="2014"/>
    <n v="2014"/>
    <n v="19931138"/>
    <n v="2"/>
    <x v="1"/>
    <s v="I"/>
    <n v="58"/>
    <n v="29"/>
    <n v="0"/>
    <n v="416"/>
  </r>
  <r>
    <x v="0"/>
    <x v="0"/>
    <s v="WA"/>
    <x v="6"/>
    <n v="2014"/>
    <n v="2014"/>
    <n v="500277101"/>
    <n v="4"/>
    <x v="1"/>
    <s v="I"/>
    <n v="120"/>
    <n v="30"/>
    <n v="0"/>
    <n v="230"/>
  </r>
  <r>
    <x v="0"/>
    <x v="0"/>
    <s v="WA"/>
    <x v="6"/>
    <n v="2014"/>
    <n v="2014"/>
    <n v="357264011"/>
    <n v="1"/>
    <x v="1"/>
    <s v="I"/>
    <n v="21"/>
    <n v="21"/>
    <n v="0"/>
    <n v="130"/>
  </r>
  <r>
    <x v="0"/>
    <x v="1"/>
    <s v="WA"/>
    <x v="6"/>
    <n v="2014"/>
    <n v="2014"/>
    <n v="500016225"/>
    <n v="1"/>
    <x v="1"/>
    <s v="I"/>
    <n v="23"/>
    <n v="23"/>
    <n v="0"/>
    <n v="1"/>
  </r>
  <r>
    <x v="0"/>
    <x v="0"/>
    <s v="WA"/>
    <x v="6"/>
    <n v="2014"/>
    <n v="2014"/>
    <n v="14423694"/>
    <n v="2"/>
    <x v="1"/>
    <s v="I"/>
    <n v="32"/>
    <n v="16"/>
    <n v="0"/>
    <n v="150"/>
  </r>
  <r>
    <x v="0"/>
    <x v="0"/>
    <s v="WA"/>
    <x v="6"/>
    <n v="2014"/>
    <n v="2014"/>
    <n v="18516860"/>
    <n v="2"/>
    <x v="1"/>
    <s v="I"/>
    <n v="30"/>
    <n v="15"/>
    <n v="0"/>
    <n v="89"/>
  </r>
  <r>
    <x v="0"/>
    <x v="1"/>
    <s v="WA"/>
    <x v="6"/>
    <n v="2014"/>
    <n v="2014"/>
    <n v="500127485"/>
    <n v="1"/>
    <x v="1"/>
    <s v="I"/>
    <n v="27"/>
    <n v="27"/>
    <n v="0"/>
    <n v="13"/>
  </r>
  <r>
    <x v="0"/>
    <x v="0"/>
    <s v="WA"/>
    <x v="6"/>
    <n v="2014"/>
    <n v="2014"/>
    <n v="18055109"/>
    <n v="2"/>
    <x v="1"/>
    <s v="I"/>
    <n v="63"/>
    <n v="31.5"/>
    <n v="0"/>
    <n v="130"/>
  </r>
  <r>
    <x v="0"/>
    <x v="0"/>
    <s v="WA"/>
    <x v="6"/>
    <n v="2014"/>
    <n v="2014"/>
    <n v="18994603"/>
    <n v="1"/>
    <x v="1"/>
    <s v="I"/>
    <n v="32"/>
    <n v="32"/>
    <n v="0"/>
    <n v="90"/>
  </r>
  <r>
    <x v="0"/>
    <x v="0"/>
    <s v="WA"/>
    <x v="6"/>
    <n v="2014"/>
    <n v="2014"/>
    <n v="18360637"/>
    <n v="2"/>
    <x v="1"/>
    <s v="I"/>
    <n v="43"/>
    <n v="21.5"/>
    <n v="0"/>
    <n v="126"/>
  </r>
  <r>
    <x v="0"/>
    <x v="0"/>
    <s v="WA"/>
    <x v="6"/>
    <n v="2014"/>
    <n v="2014"/>
    <n v="15754397"/>
    <n v="1"/>
    <x v="1"/>
    <s v="I"/>
    <n v="14"/>
    <n v="14"/>
    <n v="0"/>
    <n v="320"/>
  </r>
  <r>
    <x v="0"/>
    <x v="0"/>
    <s v="WA"/>
    <x v="6"/>
    <n v="2014"/>
    <n v="2014"/>
    <n v="15658361"/>
    <n v="3"/>
    <x v="1"/>
    <s v="I"/>
    <n v="78"/>
    <n v="26"/>
    <n v="0"/>
    <n v="310"/>
  </r>
  <r>
    <x v="0"/>
    <x v="0"/>
    <s v="WA"/>
    <x v="6"/>
    <n v="2014"/>
    <n v="2014"/>
    <n v="17774208"/>
    <n v="2"/>
    <x v="1"/>
    <s v="I"/>
    <n v="58"/>
    <n v="29"/>
    <n v="0"/>
    <n v="80"/>
  </r>
  <r>
    <x v="0"/>
    <x v="0"/>
    <s v="WA"/>
    <x v="6"/>
    <n v="2014"/>
    <n v="2014"/>
    <n v="15109310"/>
    <n v="2"/>
    <x v="1"/>
    <s v="I"/>
    <n v="62"/>
    <n v="31"/>
    <n v="0"/>
    <n v="1538"/>
  </r>
  <r>
    <x v="0"/>
    <x v="0"/>
    <s v="WA"/>
    <x v="6"/>
    <n v="2014"/>
    <n v="2014"/>
    <n v="15186320"/>
    <n v="2"/>
    <x v="1"/>
    <s v="I"/>
    <n v="51"/>
    <n v="25.5"/>
    <n v="0"/>
    <n v="190"/>
  </r>
  <r>
    <x v="0"/>
    <x v="0"/>
    <s v="WA"/>
    <x v="6"/>
    <n v="2014"/>
    <n v="2014"/>
    <n v="15420780"/>
    <n v="1"/>
    <x v="1"/>
    <s v="I"/>
    <n v="20"/>
    <n v="20"/>
    <n v="0"/>
    <n v="160"/>
  </r>
  <r>
    <x v="0"/>
    <x v="1"/>
    <s v="WA"/>
    <x v="6"/>
    <n v="2014"/>
    <n v="2014"/>
    <n v="409795221"/>
    <n v="1"/>
    <x v="1"/>
    <s v="I"/>
    <n v="28"/>
    <n v="28"/>
    <n v="0"/>
    <n v="3"/>
  </r>
  <r>
    <x v="1"/>
    <x v="0"/>
    <s v="WA"/>
    <x v="6"/>
    <n v="2014"/>
    <n v="2014"/>
    <n v="19924760"/>
    <n v="1"/>
    <x v="1"/>
    <s v="I"/>
    <n v="29"/>
    <n v="29"/>
    <n v="0"/>
    <n v="60"/>
  </r>
  <r>
    <x v="0"/>
    <x v="1"/>
    <s v="WA"/>
    <x v="6"/>
    <n v="2014"/>
    <n v="2014"/>
    <n v="15811252"/>
    <n v="1"/>
    <x v="1"/>
    <s v="I"/>
    <n v="23"/>
    <n v="23"/>
    <n v="0"/>
    <n v="23"/>
  </r>
  <r>
    <x v="0"/>
    <x v="1"/>
    <s v="WA"/>
    <x v="6"/>
    <n v="2014"/>
    <n v="2014"/>
    <n v="16151607"/>
    <n v="1"/>
    <x v="1"/>
    <s v="I"/>
    <n v="0"/>
    <n v="0"/>
    <n v="0"/>
    <n v="3"/>
  </r>
  <r>
    <x v="0"/>
    <x v="0"/>
    <s v="WA"/>
    <x v="6"/>
    <n v="2014"/>
    <n v="2014"/>
    <n v="14301562"/>
    <n v="2"/>
    <x v="1"/>
    <s v="I"/>
    <n v="56"/>
    <n v="28"/>
    <n v="0"/>
    <n v="160"/>
  </r>
  <r>
    <x v="0"/>
    <x v="0"/>
    <s v="WA"/>
    <x v="6"/>
    <n v="2014"/>
    <n v="2014"/>
    <n v="17623295"/>
    <n v="1"/>
    <x v="1"/>
    <s v="I"/>
    <n v="3"/>
    <n v="3"/>
    <n v="0"/>
    <n v="10"/>
  </r>
  <r>
    <x v="0"/>
    <x v="0"/>
    <s v="WA"/>
    <x v="6"/>
    <n v="2014"/>
    <n v="2014"/>
    <n v="15147353"/>
    <n v="2"/>
    <x v="1"/>
    <s v="I"/>
    <n v="51"/>
    <n v="25.5"/>
    <n v="0"/>
    <n v="118"/>
  </r>
  <r>
    <x v="0"/>
    <x v="1"/>
    <s v="WA"/>
    <x v="6"/>
    <n v="2014"/>
    <n v="2014"/>
    <n v="500039235"/>
    <n v="1"/>
    <x v="1"/>
    <s v="I"/>
    <n v="12"/>
    <n v="12"/>
    <n v="0"/>
    <n v="3"/>
  </r>
  <r>
    <x v="0"/>
    <x v="0"/>
    <s v="WA"/>
    <x v="6"/>
    <n v="2014"/>
    <n v="2014"/>
    <n v="16005573"/>
    <n v="1"/>
    <x v="1"/>
    <s v="I"/>
    <n v="13"/>
    <n v="13"/>
    <n v="0"/>
    <n v="140"/>
  </r>
  <r>
    <x v="0"/>
    <x v="1"/>
    <s v="WA"/>
    <x v="6"/>
    <n v="2014"/>
    <n v="2014"/>
    <n v="16544847"/>
    <n v="2"/>
    <x v="1"/>
    <s v="I"/>
    <n v="59"/>
    <n v="29.5"/>
    <n v="0"/>
    <n v="131"/>
  </r>
  <r>
    <x v="0"/>
    <x v="1"/>
    <s v="WA"/>
    <x v="6"/>
    <n v="2014"/>
    <n v="2014"/>
    <n v="19868657"/>
    <n v="1"/>
    <x v="1"/>
    <s v="I"/>
    <n v="14"/>
    <n v="14"/>
    <n v="0"/>
    <n v="1"/>
  </r>
  <r>
    <x v="0"/>
    <x v="0"/>
    <s v="WA"/>
    <x v="6"/>
    <n v="2014"/>
    <n v="2014"/>
    <n v="16132841"/>
    <n v="1"/>
    <x v="1"/>
    <s v="I"/>
    <n v="0"/>
    <n v="0"/>
    <n v="0"/>
    <n v="37"/>
  </r>
  <r>
    <x v="0"/>
    <x v="1"/>
    <s v="WA"/>
    <x v="6"/>
    <n v="2014"/>
    <n v="2014"/>
    <n v="16121687"/>
    <n v="1"/>
    <x v="1"/>
    <s v="I"/>
    <n v="8"/>
    <n v="8"/>
    <n v="0"/>
    <n v="2"/>
  </r>
  <r>
    <x v="0"/>
    <x v="1"/>
    <s v="WA"/>
    <x v="6"/>
    <n v="2014"/>
    <n v="2014"/>
    <n v="16152324"/>
    <n v="3"/>
    <x v="1"/>
    <s v="I"/>
    <n v="72"/>
    <n v="24"/>
    <n v="0"/>
    <n v="25"/>
  </r>
  <r>
    <x v="0"/>
    <x v="1"/>
    <s v="WA"/>
    <x v="6"/>
    <n v="2014"/>
    <n v="2014"/>
    <n v="17654112"/>
    <n v="3"/>
    <x v="1"/>
    <s v="I"/>
    <n v="71"/>
    <n v="23.666666666666664"/>
    <n v="0"/>
    <n v="11"/>
  </r>
  <r>
    <x v="0"/>
    <x v="0"/>
    <s v="WA"/>
    <x v="6"/>
    <n v="2014"/>
    <n v="2014"/>
    <n v="500113528"/>
    <n v="1"/>
    <x v="1"/>
    <s v="I"/>
    <n v="25"/>
    <n v="25"/>
    <n v="0"/>
    <n v="15"/>
  </r>
  <r>
    <x v="0"/>
    <x v="1"/>
    <s v="WA"/>
    <x v="6"/>
    <n v="2014"/>
    <n v="2014"/>
    <n v="434160036"/>
    <n v="5"/>
    <x v="1"/>
    <s v="I"/>
    <n v="152"/>
    <n v="30.4"/>
    <n v="0"/>
    <n v="15"/>
  </r>
  <r>
    <x v="0"/>
    <x v="0"/>
    <s v="WA"/>
    <x v="6"/>
    <n v="2014"/>
    <n v="2014"/>
    <n v="500230804"/>
    <n v="1"/>
    <x v="1"/>
    <s v="I"/>
    <n v="8"/>
    <n v="8"/>
    <n v="0"/>
    <n v="7"/>
  </r>
  <r>
    <x v="0"/>
    <x v="1"/>
    <s v="WA"/>
    <x v="6"/>
    <n v="2014"/>
    <n v="2014"/>
    <n v="17035350"/>
    <n v="1"/>
    <x v="1"/>
    <s v="I"/>
    <n v="23"/>
    <n v="23"/>
    <n v="0"/>
    <n v="3"/>
  </r>
  <r>
    <x v="0"/>
    <x v="1"/>
    <s v="WA"/>
    <x v="6"/>
    <n v="2014"/>
    <n v="2014"/>
    <n v="436060837"/>
    <n v="1"/>
    <x v="1"/>
    <s v="I"/>
    <n v="32"/>
    <n v="32"/>
    <n v="0"/>
    <n v="1"/>
  </r>
  <r>
    <x v="0"/>
    <x v="0"/>
    <s v="WA"/>
    <x v="6"/>
    <n v="2014"/>
    <n v="2014"/>
    <n v="16440648"/>
    <n v="1"/>
    <x v="1"/>
    <s v="I"/>
    <n v="29"/>
    <n v="29"/>
    <n v="0"/>
    <n v="136"/>
  </r>
  <r>
    <x v="0"/>
    <x v="1"/>
    <s v="WA"/>
    <x v="6"/>
    <n v="2014"/>
    <n v="2014"/>
    <n v="16556237"/>
    <n v="1"/>
    <x v="1"/>
    <s v="I"/>
    <n v="21"/>
    <n v="21"/>
    <n v="0"/>
    <n v="2"/>
  </r>
  <r>
    <x v="0"/>
    <x v="0"/>
    <s v="WA"/>
    <x v="6"/>
    <n v="2014"/>
    <n v="2014"/>
    <n v="500081785"/>
    <n v="1"/>
    <x v="1"/>
    <s v="I"/>
    <n v="9"/>
    <n v="9"/>
    <n v="0"/>
    <n v="367"/>
  </r>
  <r>
    <x v="0"/>
    <x v="1"/>
    <s v="WA"/>
    <x v="6"/>
    <n v="2014"/>
    <n v="2014"/>
    <n v="500101621"/>
    <n v="2"/>
    <x v="1"/>
    <s v="I"/>
    <n v="42"/>
    <n v="21"/>
    <n v="0"/>
    <n v="8"/>
  </r>
  <r>
    <x v="0"/>
    <x v="0"/>
    <s v="WA"/>
    <x v="6"/>
    <n v="2014"/>
    <n v="2014"/>
    <n v="17451539"/>
    <n v="3"/>
    <x v="1"/>
    <s v="I"/>
    <n v="73"/>
    <n v="24.333333333333332"/>
    <n v="0"/>
    <n v="490"/>
  </r>
  <r>
    <x v="0"/>
    <x v="0"/>
    <s v="WA"/>
    <x v="6"/>
    <n v="2014"/>
    <n v="2014"/>
    <n v="429926452"/>
    <n v="1"/>
    <x v="1"/>
    <s v="I"/>
    <n v="2"/>
    <n v="2"/>
    <n v="0"/>
    <n v="130"/>
  </r>
  <r>
    <x v="0"/>
    <x v="1"/>
    <s v="WA"/>
    <x v="6"/>
    <n v="2014"/>
    <n v="2014"/>
    <n v="500052891"/>
    <n v="1"/>
    <x v="1"/>
    <s v="I"/>
    <n v="34"/>
    <n v="34"/>
    <n v="0"/>
    <n v="7"/>
  </r>
  <r>
    <x v="0"/>
    <x v="0"/>
    <s v="WA"/>
    <x v="6"/>
    <n v="2014"/>
    <n v="2014"/>
    <n v="19784562"/>
    <n v="1"/>
    <x v="1"/>
    <s v="I"/>
    <n v="4"/>
    <n v="4"/>
    <n v="0"/>
    <n v="7"/>
  </r>
  <r>
    <x v="0"/>
    <x v="0"/>
    <s v="WA"/>
    <x v="6"/>
    <n v="2014"/>
    <n v="2014"/>
    <n v="500110167"/>
    <n v="2"/>
    <x v="1"/>
    <s v="I"/>
    <n v="64"/>
    <n v="32"/>
    <n v="0"/>
    <n v="3"/>
  </r>
  <r>
    <x v="0"/>
    <x v="0"/>
    <s v="WA"/>
    <x v="6"/>
    <n v="2014"/>
    <n v="2014"/>
    <n v="16544849"/>
    <n v="5"/>
    <x v="1"/>
    <s v="I"/>
    <n v="151"/>
    <n v="30.2"/>
    <n v="0"/>
    <n v="394"/>
  </r>
  <r>
    <x v="0"/>
    <x v="0"/>
    <s v="WA"/>
    <x v="6"/>
    <n v="2014"/>
    <n v="2014"/>
    <n v="16800404"/>
    <n v="2"/>
    <x v="1"/>
    <s v="I"/>
    <n v="38"/>
    <n v="19"/>
    <n v="0"/>
    <n v="480"/>
  </r>
  <r>
    <x v="0"/>
    <x v="0"/>
    <s v="WA"/>
    <x v="6"/>
    <n v="2014"/>
    <n v="2014"/>
    <n v="500073113"/>
    <n v="1"/>
    <x v="1"/>
    <s v="I"/>
    <n v="29"/>
    <n v="29"/>
    <n v="0"/>
    <n v="1"/>
  </r>
  <r>
    <x v="0"/>
    <x v="1"/>
    <s v="WA"/>
    <x v="6"/>
    <n v="2014"/>
    <n v="2014"/>
    <n v="424483241"/>
    <n v="1"/>
    <x v="1"/>
    <s v="I"/>
    <n v="24"/>
    <n v="24"/>
    <n v="0"/>
    <n v="13"/>
  </r>
  <r>
    <x v="0"/>
    <x v="0"/>
    <s v="WA"/>
    <x v="6"/>
    <n v="2014"/>
    <n v="2014"/>
    <n v="15286993"/>
    <n v="3"/>
    <x v="1"/>
    <s v="I"/>
    <n v="84"/>
    <n v="28"/>
    <n v="0"/>
    <n v="368"/>
  </r>
  <r>
    <x v="0"/>
    <x v="0"/>
    <s v="WA"/>
    <x v="6"/>
    <n v="2014"/>
    <n v="2014"/>
    <n v="14826214"/>
    <n v="3"/>
    <x v="1"/>
    <s v="I"/>
    <n v="63"/>
    <n v="21"/>
    <n v="0"/>
    <n v="250"/>
  </r>
  <r>
    <x v="0"/>
    <x v="0"/>
    <s v="WA"/>
    <x v="6"/>
    <n v="2014"/>
    <n v="2014"/>
    <n v="15606494"/>
    <n v="1"/>
    <x v="1"/>
    <s v="I"/>
    <n v="1"/>
    <n v="1"/>
    <n v="0"/>
    <n v="179"/>
  </r>
  <r>
    <x v="0"/>
    <x v="1"/>
    <s v="WA"/>
    <x v="6"/>
    <n v="2014"/>
    <n v="2014"/>
    <n v="18659251"/>
    <n v="1"/>
    <x v="1"/>
    <s v="I"/>
    <n v="28"/>
    <n v="28"/>
    <n v="0"/>
    <n v="1"/>
  </r>
  <r>
    <x v="0"/>
    <x v="1"/>
    <s v="WA"/>
    <x v="6"/>
    <n v="2014"/>
    <n v="2014"/>
    <n v="500253235"/>
    <n v="1"/>
    <x v="1"/>
    <s v="I"/>
    <n v="21"/>
    <n v="21"/>
    <n v="0"/>
    <n v="3"/>
  </r>
  <r>
    <x v="0"/>
    <x v="1"/>
    <s v="WA"/>
    <x v="6"/>
    <n v="2014"/>
    <n v="2014"/>
    <n v="18396219"/>
    <n v="3"/>
    <x v="1"/>
    <s v="I"/>
    <n v="92"/>
    <n v="30.666666666666668"/>
    <n v="0"/>
    <n v="22"/>
  </r>
  <r>
    <x v="0"/>
    <x v="0"/>
    <s v="WA"/>
    <x v="6"/>
    <n v="2014"/>
    <n v="2014"/>
    <n v="15973200"/>
    <n v="1"/>
    <x v="1"/>
    <s v="I"/>
    <n v="14"/>
    <n v="14"/>
    <n v="0"/>
    <n v="151"/>
  </r>
  <r>
    <x v="0"/>
    <x v="1"/>
    <s v="WA"/>
    <x v="6"/>
    <n v="2014"/>
    <n v="2014"/>
    <n v="369964901"/>
    <n v="1"/>
    <x v="1"/>
    <s v="I"/>
    <n v="29"/>
    <n v="29"/>
    <n v="0"/>
    <n v="9"/>
  </r>
  <r>
    <x v="0"/>
    <x v="0"/>
    <s v="WA"/>
    <x v="6"/>
    <n v="2014"/>
    <n v="2014"/>
    <n v="17052102"/>
    <n v="1"/>
    <x v="1"/>
    <s v="I"/>
    <n v="12"/>
    <n v="12"/>
    <n v="0"/>
    <n v="810"/>
  </r>
  <r>
    <x v="0"/>
    <x v="0"/>
    <s v="WA"/>
    <x v="6"/>
    <n v="2014"/>
    <n v="2014"/>
    <n v="15881097"/>
    <n v="1"/>
    <x v="1"/>
    <s v="I"/>
    <n v="23"/>
    <n v="23"/>
    <n v="0"/>
    <n v="67"/>
  </r>
  <r>
    <x v="0"/>
    <x v="0"/>
    <s v="WA"/>
    <x v="6"/>
    <n v="2014"/>
    <n v="2014"/>
    <n v="17491290"/>
    <n v="1"/>
    <x v="1"/>
    <s v="I"/>
    <n v="0"/>
    <n v="0"/>
    <n v="0"/>
    <n v="50"/>
  </r>
  <r>
    <x v="0"/>
    <x v="0"/>
    <s v="WA"/>
    <x v="6"/>
    <n v="2014"/>
    <n v="2014"/>
    <n v="15937187"/>
    <n v="1"/>
    <x v="1"/>
    <s v="I"/>
    <n v="28"/>
    <n v="28"/>
    <n v="0"/>
    <n v="200"/>
  </r>
  <r>
    <x v="0"/>
    <x v="1"/>
    <s v="WA"/>
    <x v="6"/>
    <n v="2014"/>
    <n v="2014"/>
    <n v="19348274"/>
    <n v="1"/>
    <x v="2"/>
    <s v="I"/>
    <n v="1"/>
    <n v="1"/>
    <n v="0"/>
    <n v="9724"/>
  </r>
  <r>
    <x v="0"/>
    <x v="0"/>
    <s v="WA"/>
    <x v="6"/>
    <n v="2014"/>
    <n v="2014"/>
    <n v="16822552"/>
    <n v="2"/>
    <x v="1"/>
    <s v="I"/>
    <n v="41"/>
    <n v="20.5"/>
    <n v="0"/>
    <n v="410"/>
  </r>
  <r>
    <x v="1"/>
    <x v="0"/>
    <s v="WA"/>
    <x v="6"/>
    <n v="2014"/>
    <n v="2014"/>
    <n v="500126118"/>
    <n v="2"/>
    <x v="1"/>
    <s v="I"/>
    <n v="37"/>
    <n v="18.5"/>
    <n v="0"/>
    <n v="180"/>
  </r>
  <r>
    <x v="0"/>
    <x v="1"/>
    <s v="WA"/>
    <x v="6"/>
    <n v="2014"/>
    <n v="2014"/>
    <n v="16800402"/>
    <n v="1"/>
    <x v="1"/>
    <s v="I"/>
    <n v="33"/>
    <n v="33"/>
    <n v="0"/>
    <n v="8"/>
  </r>
  <r>
    <x v="0"/>
    <x v="0"/>
    <s v="WA"/>
    <x v="6"/>
    <n v="2014"/>
    <n v="2014"/>
    <n v="500013049"/>
    <n v="1"/>
    <x v="1"/>
    <s v="I"/>
    <n v="2"/>
    <n v="2"/>
    <n v="0"/>
    <n v="3"/>
  </r>
  <r>
    <x v="0"/>
    <x v="0"/>
    <s v="WA"/>
    <x v="6"/>
    <n v="2014"/>
    <n v="2014"/>
    <n v="18955854"/>
    <n v="1"/>
    <x v="1"/>
    <s v="I"/>
    <n v="6"/>
    <n v="6"/>
    <n v="0"/>
    <n v="90"/>
  </r>
  <r>
    <x v="0"/>
    <x v="0"/>
    <s v="WA"/>
    <x v="6"/>
    <n v="2014"/>
    <n v="2014"/>
    <n v="19558865"/>
    <n v="1"/>
    <x v="1"/>
    <s v="I"/>
    <n v="30"/>
    <n v="30"/>
    <n v="0"/>
    <n v="50"/>
  </r>
  <r>
    <x v="0"/>
    <x v="0"/>
    <s v="WA"/>
    <x v="6"/>
    <n v="2014"/>
    <n v="2014"/>
    <n v="500249486"/>
    <n v="1"/>
    <x v="1"/>
    <s v="I"/>
    <n v="2"/>
    <n v="2"/>
    <n v="0"/>
    <n v="13"/>
  </r>
  <r>
    <x v="0"/>
    <x v="0"/>
    <s v="WA"/>
    <x v="6"/>
    <n v="2014"/>
    <n v="2014"/>
    <n v="440812827"/>
    <n v="1"/>
    <x v="1"/>
    <s v="I"/>
    <n v="23"/>
    <n v="23"/>
    <n v="0"/>
    <n v="97"/>
  </r>
  <r>
    <x v="0"/>
    <x v="0"/>
    <s v="WA"/>
    <x v="6"/>
    <n v="2014"/>
    <n v="2014"/>
    <n v="16632733"/>
    <n v="2"/>
    <x v="1"/>
    <s v="I"/>
    <n v="64"/>
    <n v="32"/>
    <n v="0"/>
    <n v="70"/>
  </r>
  <r>
    <x v="0"/>
    <x v="0"/>
    <s v="WA"/>
    <x v="6"/>
    <n v="2014"/>
    <n v="2014"/>
    <n v="14029334"/>
    <n v="2"/>
    <x v="1"/>
    <s v="I"/>
    <n v="37"/>
    <n v="18.5"/>
    <n v="0"/>
    <n v="1320"/>
  </r>
  <r>
    <x v="0"/>
    <x v="0"/>
    <s v="WA"/>
    <x v="6"/>
    <n v="2014"/>
    <n v="2014"/>
    <n v="500030153"/>
    <n v="1"/>
    <x v="1"/>
    <s v="I"/>
    <n v="1"/>
    <n v="1"/>
    <n v="0"/>
    <n v="17"/>
  </r>
  <r>
    <x v="0"/>
    <x v="1"/>
    <s v="WA"/>
    <x v="6"/>
    <n v="2014"/>
    <n v="2014"/>
    <n v="18134435"/>
    <n v="1"/>
    <x v="1"/>
    <s v="I"/>
    <n v="19"/>
    <n v="19"/>
    <n v="0"/>
    <n v="7"/>
  </r>
  <r>
    <x v="0"/>
    <x v="0"/>
    <s v="WA"/>
    <x v="6"/>
    <n v="2014"/>
    <n v="2014"/>
    <n v="18134437"/>
    <n v="1"/>
    <x v="1"/>
    <s v="I"/>
    <n v="19"/>
    <n v="19"/>
    <n v="0"/>
    <n v="440"/>
  </r>
  <r>
    <x v="0"/>
    <x v="0"/>
    <s v="WA"/>
    <x v="6"/>
    <n v="2014"/>
    <n v="2014"/>
    <n v="500308715"/>
    <n v="1"/>
    <x v="1"/>
    <s v="I"/>
    <n v="0"/>
    <n v="0"/>
    <n v="0"/>
    <n v="3"/>
  </r>
  <r>
    <x v="0"/>
    <x v="0"/>
    <s v="WA"/>
    <x v="6"/>
    <n v="2014"/>
    <n v="2014"/>
    <n v="500033643"/>
    <n v="1"/>
    <x v="1"/>
    <s v="I"/>
    <n v="2"/>
    <n v="2"/>
    <n v="0"/>
    <n v="672"/>
  </r>
  <r>
    <x v="0"/>
    <x v="0"/>
    <s v="WA"/>
    <x v="6"/>
    <n v="2014"/>
    <n v="2014"/>
    <n v="500303822"/>
    <n v="1"/>
    <x v="1"/>
    <s v="I"/>
    <n v="0"/>
    <n v="0"/>
    <n v="0"/>
    <n v="2"/>
  </r>
  <r>
    <x v="0"/>
    <x v="0"/>
    <s v="WA"/>
    <x v="6"/>
    <n v="2014"/>
    <n v="2014"/>
    <n v="500012429"/>
    <n v="3"/>
    <x v="1"/>
    <s v="I"/>
    <n v="68"/>
    <n v="22.666666666666664"/>
    <n v="0"/>
    <n v="1324"/>
  </r>
  <r>
    <x v="0"/>
    <x v="0"/>
    <s v="WA"/>
    <x v="6"/>
    <n v="2014"/>
    <n v="2014"/>
    <n v="500020088"/>
    <n v="2"/>
    <x v="1"/>
    <s v="I"/>
    <n v="50"/>
    <n v="25"/>
    <n v="0"/>
    <n v="150"/>
  </r>
  <r>
    <x v="0"/>
    <x v="0"/>
    <s v="WA"/>
    <x v="6"/>
    <n v="2014"/>
    <n v="2014"/>
    <n v="16465956"/>
    <n v="2"/>
    <x v="1"/>
    <s v="I"/>
    <n v="48"/>
    <n v="24"/>
    <n v="0"/>
    <n v="81"/>
  </r>
  <r>
    <x v="0"/>
    <x v="0"/>
    <s v="WA"/>
    <x v="6"/>
    <n v="2014"/>
    <n v="2014"/>
    <n v="15351534"/>
    <n v="1"/>
    <x v="1"/>
    <s v="I"/>
    <n v="31"/>
    <n v="31"/>
    <n v="0"/>
    <n v="2"/>
  </r>
  <r>
    <x v="0"/>
    <x v="0"/>
    <s v="WA"/>
    <x v="6"/>
    <n v="2014"/>
    <n v="2014"/>
    <n v="18984853"/>
    <n v="1"/>
    <x v="1"/>
    <s v="I"/>
    <n v="10"/>
    <n v="10"/>
    <n v="0"/>
    <n v="10"/>
  </r>
  <r>
    <x v="0"/>
    <x v="1"/>
    <s v="WA"/>
    <x v="6"/>
    <n v="2014"/>
    <n v="2014"/>
    <n v="399772884"/>
    <n v="1"/>
    <x v="1"/>
    <s v="I"/>
    <n v="10"/>
    <n v="10"/>
    <n v="0"/>
    <n v="1"/>
  </r>
  <r>
    <x v="0"/>
    <x v="0"/>
    <s v="WA"/>
    <x v="6"/>
    <n v="2014"/>
    <n v="2014"/>
    <n v="19319557"/>
    <n v="1"/>
    <x v="1"/>
    <s v="I"/>
    <n v="1"/>
    <n v="1"/>
    <n v="0"/>
    <n v="34"/>
  </r>
  <r>
    <x v="0"/>
    <x v="0"/>
    <s v="WA"/>
    <x v="6"/>
    <n v="2014"/>
    <n v="2014"/>
    <n v="15552665"/>
    <n v="1"/>
    <x v="1"/>
    <s v="I"/>
    <n v="15"/>
    <n v="15"/>
    <n v="0"/>
    <n v="22"/>
  </r>
  <r>
    <x v="0"/>
    <x v="1"/>
    <s v="WA"/>
    <x v="6"/>
    <n v="2014"/>
    <n v="2014"/>
    <n v="434246471"/>
    <n v="1"/>
    <x v="1"/>
    <s v="I"/>
    <n v="14"/>
    <n v="14"/>
    <n v="0"/>
    <n v="2"/>
  </r>
  <r>
    <x v="0"/>
    <x v="1"/>
    <s v="WA"/>
    <x v="6"/>
    <n v="2014"/>
    <n v="2014"/>
    <n v="500274282"/>
    <n v="2"/>
    <x v="1"/>
    <s v="I"/>
    <n v="41"/>
    <n v="20.5"/>
    <n v="0"/>
    <n v="4"/>
  </r>
  <r>
    <x v="0"/>
    <x v="1"/>
    <s v="WA"/>
    <x v="6"/>
    <n v="2014"/>
    <n v="2014"/>
    <n v="411177668"/>
    <n v="1"/>
    <x v="1"/>
    <s v="I"/>
    <n v="29"/>
    <n v="29"/>
    <n v="0"/>
    <n v="1"/>
  </r>
  <r>
    <x v="0"/>
    <x v="0"/>
    <s v="WA"/>
    <x v="6"/>
    <n v="2014"/>
    <n v="2014"/>
    <n v="14350770"/>
    <n v="1"/>
    <x v="1"/>
    <s v="I"/>
    <n v="27"/>
    <n v="27"/>
    <n v="0"/>
    <n v="140"/>
  </r>
  <r>
    <x v="0"/>
    <x v="0"/>
    <s v="WA"/>
    <x v="6"/>
    <n v="2014"/>
    <n v="2014"/>
    <n v="18381420"/>
    <n v="1"/>
    <x v="1"/>
    <s v="I"/>
    <n v="12"/>
    <n v="12"/>
    <n v="0"/>
    <n v="240"/>
  </r>
  <r>
    <x v="0"/>
    <x v="0"/>
    <s v="WA"/>
    <x v="6"/>
    <n v="2014"/>
    <n v="2014"/>
    <n v="500101325"/>
    <n v="1"/>
    <x v="1"/>
    <s v="I"/>
    <n v="6"/>
    <n v="6"/>
    <n v="0"/>
    <n v="9"/>
  </r>
  <r>
    <x v="0"/>
    <x v="0"/>
    <s v="WA"/>
    <x v="6"/>
    <n v="2014"/>
    <n v="2014"/>
    <n v="14437507"/>
    <n v="2"/>
    <x v="1"/>
    <s v="I"/>
    <n v="56"/>
    <n v="28"/>
    <n v="0"/>
    <n v="680"/>
  </r>
  <r>
    <x v="0"/>
    <x v="0"/>
    <s v="WA"/>
    <x v="6"/>
    <n v="2014"/>
    <n v="2014"/>
    <n v="19341447"/>
    <n v="1"/>
    <x v="1"/>
    <s v="I"/>
    <n v="15"/>
    <n v="15"/>
    <n v="0"/>
    <n v="17"/>
  </r>
  <r>
    <x v="0"/>
    <x v="0"/>
    <s v="WA"/>
    <x v="6"/>
    <n v="2014"/>
    <n v="2014"/>
    <n v="18257509"/>
    <n v="1"/>
    <x v="1"/>
    <s v="I"/>
    <n v="11"/>
    <n v="11"/>
    <n v="0"/>
    <n v="150"/>
  </r>
  <r>
    <x v="0"/>
    <x v="1"/>
    <s v="WA"/>
    <x v="6"/>
    <n v="2014"/>
    <n v="2014"/>
    <n v="500017664"/>
    <n v="1"/>
    <x v="1"/>
    <s v="I"/>
    <n v="33"/>
    <n v="33"/>
    <n v="0"/>
    <n v="8"/>
  </r>
  <r>
    <x v="0"/>
    <x v="0"/>
    <s v="WA"/>
    <x v="6"/>
    <n v="2014"/>
    <n v="2014"/>
    <n v="16598663"/>
    <n v="1"/>
    <x v="1"/>
    <s v="I"/>
    <n v="11"/>
    <n v="11"/>
    <n v="0"/>
    <n v="140"/>
  </r>
  <r>
    <x v="0"/>
    <x v="0"/>
    <s v="WA"/>
    <x v="6"/>
    <n v="2014"/>
    <n v="2014"/>
    <n v="17392793"/>
    <n v="1"/>
    <x v="1"/>
    <s v="I"/>
    <n v="3"/>
    <n v="3"/>
    <n v="0"/>
    <n v="20"/>
  </r>
  <r>
    <x v="0"/>
    <x v="0"/>
    <s v="WA"/>
    <x v="6"/>
    <n v="2014"/>
    <n v="2014"/>
    <n v="17671858"/>
    <n v="1"/>
    <x v="1"/>
    <s v="I"/>
    <n v="30"/>
    <n v="30"/>
    <n v="0"/>
    <n v="12"/>
  </r>
  <r>
    <x v="0"/>
    <x v="1"/>
    <s v="WA"/>
    <x v="6"/>
    <n v="2014"/>
    <n v="2014"/>
    <n v="500015056"/>
    <n v="2"/>
    <x v="1"/>
    <s v="I"/>
    <n v="38"/>
    <n v="19"/>
    <n v="0"/>
    <n v="14"/>
  </r>
  <r>
    <x v="0"/>
    <x v="0"/>
    <s v="WA"/>
    <x v="6"/>
    <n v="2014"/>
    <n v="2014"/>
    <n v="16005302"/>
    <n v="1"/>
    <x v="1"/>
    <s v="I"/>
    <n v="11"/>
    <n v="11"/>
    <n v="0"/>
    <n v="220"/>
  </r>
  <r>
    <x v="0"/>
    <x v="1"/>
    <s v="WA"/>
    <x v="6"/>
    <n v="2014"/>
    <n v="2014"/>
    <n v="500272097"/>
    <n v="1"/>
    <x v="1"/>
    <s v="I"/>
    <n v="29"/>
    <n v="29"/>
    <n v="0"/>
    <n v="4"/>
  </r>
  <r>
    <x v="1"/>
    <x v="1"/>
    <s v="WA"/>
    <x v="6"/>
    <n v="2014"/>
    <n v="2014"/>
    <n v="500085108"/>
    <n v="1"/>
    <x v="1"/>
    <s v="I"/>
    <n v="29"/>
    <n v="29"/>
    <n v="0"/>
    <n v="7"/>
  </r>
  <r>
    <x v="0"/>
    <x v="1"/>
    <s v="WA"/>
    <x v="6"/>
    <n v="2014"/>
    <n v="2014"/>
    <n v="362016050"/>
    <n v="1"/>
    <x v="1"/>
    <s v="I"/>
    <n v="15"/>
    <n v="15"/>
    <n v="0"/>
    <n v="13"/>
  </r>
  <r>
    <x v="0"/>
    <x v="0"/>
    <s v="WA"/>
    <x v="6"/>
    <n v="2014"/>
    <n v="2014"/>
    <n v="14128331"/>
    <n v="1"/>
    <x v="1"/>
    <s v="I"/>
    <n v="4"/>
    <n v="4"/>
    <n v="0"/>
    <n v="30"/>
  </r>
  <r>
    <x v="0"/>
    <x v="0"/>
    <s v="WA"/>
    <x v="6"/>
    <n v="2014"/>
    <n v="2014"/>
    <n v="500238696"/>
    <n v="2"/>
    <x v="1"/>
    <s v="I"/>
    <n v="43"/>
    <n v="21.5"/>
    <n v="0"/>
    <n v="671"/>
  </r>
  <r>
    <x v="0"/>
    <x v="0"/>
    <s v="WA"/>
    <x v="6"/>
    <n v="2014"/>
    <n v="2014"/>
    <n v="18215483"/>
    <n v="1"/>
    <x v="1"/>
    <s v="I"/>
    <n v="10"/>
    <n v="10"/>
    <n v="0"/>
    <n v="90"/>
  </r>
  <r>
    <x v="0"/>
    <x v="0"/>
    <s v="WA"/>
    <x v="6"/>
    <n v="2014"/>
    <n v="2014"/>
    <n v="17076266"/>
    <n v="3"/>
    <x v="1"/>
    <s v="I"/>
    <n v="68"/>
    <n v="22.666666666666664"/>
    <n v="0"/>
    <n v="5470"/>
  </r>
  <r>
    <x v="0"/>
    <x v="0"/>
    <s v="WA"/>
    <x v="6"/>
    <n v="2014"/>
    <n v="2014"/>
    <n v="500187960"/>
    <n v="2"/>
    <x v="1"/>
    <s v="I"/>
    <n v="44"/>
    <n v="22"/>
    <n v="0"/>
    <n v="281"/>
  </r>
  <r>
    <x v="0"/>
    <x v="0"/>
    <s v="WA"/>
    <x v="6"/>
    <n v="2014"/>
    <n v="2014"/>
    <n v="500309407"/>
    <n v="2"/>
    <x v="1"/>
    <s v="I"/>
    <n v="45"/>
    <n v="22.5"/>
    <n v="0"/>
    <n v="165"/>
  </r>
  <r>
    <x v="0"/>
    <x v="0"/>
    <s v="WA"/>
    <x v="6"/>
    <n v="2014"/>
    <n v="2014"/>
    <n v="17069043"/>
    <n v="1"/>
    <x v="1"/>
    <s v="I"/>
    <n v="0"/>
    <n v="0"/>
    <n v="0"/>
    <n v="10"/>
  </r>
  <r>
    <x v="0"/>
    <x v="0"/>
    <s v="WA"/>
    <x v="6"/>
    <n v="2014"/>
    <n v="2014"/>
    <n v="14898307"/>
    <n v="1"/>
    <x v="1"/>
    <s v="I"/>
    <n v="0"/>
    <n v="0"/>
    <n v="0"/>
    <n v="40"/>
  </r>
  <r>
    <x v="0"/>
    <x v="1"/>
    <s v="WA"/>
    <x v="6"/>
    <n v="2014"/>
    <n v="2014"/>
    <n v="500113336"/>
    <n v="1"/>
    <x v="1"/>
    <s v="I"/>
    <n v="29"/>
    <n v="29"/>
    <n v="0"/>
    <n v="1"/>
  </r>
  <r>
    <x v="0"/>
    <x v="0"/>
    <s v="WA"/>
    <x v="6"/>
    <n v="2014"/>
    <n v="2014"/>
    <n v="19899777"/>
    <n v="1"/>
    <x v="1"/>
    <s v="I"/>
    <n v="23"/>
    <n v="23"/>
    <n v="0"/>
    <n v="410"/>
  </r>
  <r>
    <x v="0"/>
    <x v="1"/>
    <s v="WA"/>
    <x v="6"/>
    <n v="2014"/>
    <n v="2014"/>
    <n v="500190459"/>
    <n v="1"/>
    <x v="1"/>
    <s v="I"/>
    <n v="32"/>
    <n v="32"/>
    <n v="0"/>
    <n v="1"/>
  </r>
  <r>
    <x v="0"/>
    <x v="1"/>
    <s v="WA"/>
    <x v="6"/>
    <n v="2014"/>
    <n v="2014"/>
    <n v="18384954"/>
    <n v="1"/>
    <x v="1"/>
    <s v="I"/>
    <n v="17"/>
    <n v="17"/>
    <n v="0"/>
    <n v="6"/>
  </r>
  <r>
    <x v="0"/>
    <x v="0"/>
    <s v="WA"/>
    <x v="6"/>
    <n v="2014"/>
    <n v="2014"/>
    <n v="19223056"/>
    <n v="1"/>
    <x v="1"/>
    <s v="I"/>
    <n v="30"/>
    <n v="30"/>
    <n v="0"/>
    <n v="460"/>
  </r>
  <r>
    <x v="0"/>
    <x v="1"/>
    <s v="WA"/>
    <x v="6"/>
    <n v="2014"/>
    <n v="2014"/>
    <n v="500283723"/>
    <n v="2"/>
    <x v="1"/>
    <s v="I"/>
    <n v="38"/>
    <n v="19"/>
    <n v="0"/>
    <n v="54"/>
  </r>
  <r>
    <x v="0"/>
    <x v="0"/>
    <s v="WA"/>
    <x v="6"/>
    <n v="2014"/>
    <n v="2014"/>
    <n v="500291455"/>
    <n v="1"/>
    <x v="1"/>
    <s v="I"/>
    <n v="4"/>
    <n v="4"/>
    <n v="0"/>
    <n v="25"/>
  </r>
  <r>
    <x v="0"/>
    <x v="0"/>
    <s v="WA"/>
    <x v="6"/>
    <n v="2014"/>
    <n v="2014"/>
    <n v="500291474"/>
    <n v="1"/>
    <x v="1"/>
    <s v="I"/>
    <n v="4"/>
    <n v="4"/>
    <n v="0"/>
    <n v="37"/>
  </r>
  <r>
    <x v="0"/>
    <x v="1"/>
    <s v="WA"/>
    <x v="6"/>
    <n v="2014"/>
    <n v="2014"/>
    <n v="446342936"/>
    <n v="1"/>
    <x v="1"/>
    <s v="I"/>
    <n v="12"/>
    <n v="12"/>
    <n v="0"/>
    <n v="56"/>
  </r>
  <r>
    <x v="0"/>
    <x v="0"/>
    <s v="WA"/>
    <x v="6"/>
    <n v="2014"/>
    <n v="2014"/>
    <n v="18719008"/>
    <n v="1"/>
    <x v="1"/>
    <s v="I"/>
    <n v="4"/>
    <n v="4"/>
    <n v="0"/>
    <n v="20"/>
  </r>
  <r>
    <x v="0"/>
    <x v="0"/>
    <s v="WA"/>
    <x v="6"/>
    <n v="2014"/>
    <n v="2014"/>
    <n v="18719393"/>
    <n v="1"/>
    <x v="1"/>
    <s v="I"/>
    <n v="4"/>
    <n v="4"/>
    <n v="0"/>
    <n v="135"/>
  </r>
  <r>
    <x v="0"/>
    <x v="0"/>
    <s v="WA"/>
    <x v="6"/>
    <n v="2014"/>
    <n v="2014"/>
    <n v="15610196"/>
    <n v="2"/>
    <x v="1"/>
    <s v="I"/>
    <n v="59"/>
    <n v="29.5"/>
    <n v="0"/>
    <n v="1160"/>
  </r>
  <r>
    <x v="0"/>
    <x v="1"/>
    <s v="WA"/>
    <x v="6"/>
    <n v="2014"/>
    <n v="2014"/>
    <n v="15672049"/>
    <n v="2"/>
    <x v="1"/>
    <s v="I"/>
    <n v="231"/>
    <n v="115.5"/>
    <n v="0"/>
    <n v="105"/>
  </r>
  <r>
    <x v="0"/>
    <x v="1"/>
    <s v="WA"/>
    <x v="6"/>
    <n v="2014"/>
    <n v="2014"/>
    <n v="18488361"/>
    <n v="1"/>
    <x v="1"/>
    <s v="I"/>
    <n v="29"/>
    <n v="29"/>
    <n v="0"/>
    <n v="1"/>
  </r>
  <r>
    <x v="0"/>
    <x v="1"/>
    <s v="WA"/>
    <x v="6"/>
    <n v="2014"/>
    <n v="2014"/>
    <n v="500082742"/>
    <n v="1"/>
    <x v="1"/>
    <s v="I"/>
    <n v="31"/>
    <n v="31"/>
    <n v="0"/>
    <n v="10"/>
  </r>
  <r>
    <x v="1"/>
    <x v="1"/>
    <s v="WA"/>
    <x v="6"/>
    <n v="2014"/>
    <n v="2014"/>
    <n v="500132238"/>
    <n v="1"/>
    <x v="1"/>
    <s v="I"/>
    <n v="32"/>
    <n v="32"/>
    <n v="0"/>
    <n v="50"/>
  </r>
  <r>
    <x v="0"/>
    <x v="0"/>
    <s v="WA"/>
    <x v="6"/>
    <n v="2014"/>
    <n v="2014"/>
    <n v="18999546"/>
    <n v="1"/>
    <x v="1"/>
    <s v="I"/>
    <n v="30"/>
    <n v="30"/>
    <n v="0"/>
    <n v="100"/>
  </r>
  <r>
    <x v="0"/>
    <x v="0"/>
    <s v="WA"/>
    <x v="6"/>
    <n v="2014"/>
    <n v="2014"/>
    <n v="19666477"/>
    <n v="2"/>
    <x v="1"/>
    <s v="I"/>
    <n v="60"/>
    <n v="30"/>
    <n v="0"/>
    <n v="180"/>
  </r>
  <r>
    <x v="0"/>
    <x v="0"/>
    <s v="WA"/>
    <x v="6"/>
    <n v="2014"/>
    <n v="2014"/>
    <n v="16450693"/>
    <n v="1"/>
    <x v="1"/>
    <s v="I"/>
    <n v="0"/>
    <n v="0"/>
    <n v="0"/>
    <n v="9"/>
  </r>
  <r>
    <x v="0"/>
    <x v="1"/>
    <s v="WA"/>
    <x v="6"/>
    <n v="2014"/>
    <n v="2014"/>
    <n v="17466282"/>
    <n v="1"/>
    <x v="1"/>
    <s v="I"/>
    <n v="24"/>
    <n v="24"/>
    <n v="0"/>
    <n v="49"/>
  </r>
  <r>
    <x v="0"/>
    <x v="0"/>
    <s v="WA"/>
    <x v="6"/>
    <n v="2014"/>
    <n v="2014"/>
    <n v="17761089"/>
    <n v="1"/>
    <x v="1"/>
    <s v="I"/>
    <n v="20"/>
    <n v="20"/>
    <n v="0"/>
    <n v="140"/>
  </r>
  <r>
    <x v="0"/>
    <x v="1"/>
    <s v="WA"/>
    <x v="6"/>
    <n v="2014"/>
    <n v="2014"/>
    <n v="18098325"/>
    <n v="1"/>
    <x v="1"/>
    <s v="I"/>
    <n v="15"/>
    <n v="15"/>
    <n v="0"/>
    <n v="36"/>
  </r>
  <r>
    <x v="0"/>
    <x v="1"/>
    <s v="WA"/>
    <x v="6"/>
    <n v="2014"/>
    <n v="2014"/>
    <n v="14674563"/>
    <n v="2"/>
    <x v="1"/>
    <s v="I"/>
    <n v="61"/>
    <n v="30.5"/>
    <n v="0"/>
    <n v="14"/>
  </r>
  <r>
    <x v="0"/>
    <x v="1"/>
    <s v="WA"/>
    <x v="6"/>
    <n v="2014"/>
    <n v="2014"/>
    <n v="14682780"/>
    <n v="2"/>
    <x v="1"/>
    <s v="I"/>
    <n v="60"/>
    <n v="30"/>
    <n v="0"/>
    <n v="18"/>
  </r>
  <r>
    <x v="1"/>
    <x v="1"/>
    <s v="WA"/>
    <x v="6"/>
    <n v="2014"/>
    <n v="2014"/>
    <n v="17678383"/>
    <n v="1"/>
    <x v="1"/>
    <s v="I"/>
    <n v="32"/>
    <n v="32"/>
    <n v="0"/>
    <n v="9"/>
  </r>
  <r>
    <x v="0"/>
    <x v="0"/>
    <s v="WA"/>
    <x v="6"/>
    <n v="2014"/>
    <n v="2014"/>
    <n v="500206326"/>
    <n v="2"/>
    <x v="1"/>
    <s v="I"/>
    <n v="59"/>
    <n v="29.5"/>
    <n v="0"/>
    <n v="295"/>
  </r>
  <r>
    <x v="0"/>
    <x v="0"/>
    <s v="WA"/>
    <x v="6"/>
    <n v="2014"/>
    <n v="2014"/>
    <n v="18986631"/>
    <n v="1"/>
    <x v="1"/>
    <s v="I"/>
    <n v="30"/>
    <n v="30"/>
    <n v="0"/>
    <n v="101"/>
  </r>
  <r>
    <x v="0"/>
    <x v="0"/>
    <s v="WA"/>
    <x v="6"/>
    <n v="2014"/>
    <n v="2014"/>
    <n v="18698990"/>
    <n v="1"/>
    <x v="1"/>
    <s v="I"/>
    <n v="62"/>
    <n v="62"/>
    <n v="0"/>
    <n v="490"/>
  </r>
  <r>
    <x v="0"/>
    <x v="0"/>
    <s v="WA"/>
    <x v="6"/>
    <n v="2014"/>
    <n v="2014"/>
    <n v="18610909"/>
    <n v="1"/>
    <x v="1"/>
    <s v="I"/>
    <n v="17"/>
    <n v="17"/>
    <n v="0"/>
    <n v="1108"/>
  </r>
  <r>
    <x v="0"/>
    <x v="1"/>
    <s v="WA"/>
    <x v="6"/>
    <n v="2014"/>
    <n v="2014"/>
    <n v="382147215"/>
    <n v="1"/>
    <x v="1"/>
    <s v="I"/>
    <n v="3"/>
    <n v="3"/>
    <n v="0"/>
    <n v="2"/>
  </r>
  <r>
    <x v="0"/>
    <x v="0"/>
    <s v="WA"/>
    <x v="6"/>
    <n v="2014"/>
    <n v="2014"/>
    <n v="400896029"/>
    <n v="1"/>
    <x v="1"/>
    <s v="I"/>
    <n v="15"/>
    <n v="15"/>
    <n v="0"/>
    <n v="610"/>
  </r>
  <r>
    <x v="0"/>
    <x v="1"/>
    <s v="WA"/>
    <x v="6"/>
    <n v="2014"/>
    <n v="2014"/>
    <n v="358646456"/>
    <n v="1"/>
    <x v="1"/>
    <s v="I"/>
    <n v="5"/>
    <n v="5"/>
    <n v="0"/>
    <n v="5"/>
  </r>
  <r>
    <x v="0"/>
    <x v="1"/>
    <s v="WA"/>
    <x v="6"/>
    <n v="2014"/>
    <n v="2014"/>
    <n v="500197404"/>
    <n v="1"/>
    <x v="1"/>
    <s v="I"/>
    <n v="5"/>
    <n v="5"/>
    <n v="0"/>
    <n v="9"/>
  </r>
  <r>
    <x v="0"/>
    <x v="0"/>
    <s v="WA"/>
    <x v="6"/>
    <n v="2015"/>
    <n v="2015"/>
    <n v="500188921"/>
    <n v="1"/>
    <x v="1"/>
    <s v="I"/>
    <n v="1"/>
    <n v="1"/>
    <n v="0"/>
    <n v="43"/>
  </r>
  <r>
    <x v="0"/>
    <x v="0"/>
    <s v="WA"/>
    <x v="6"/>
    <n v="2014"/>
    <n v="2014"/>
    <n v="16582622"/>
    <n v="1"/>
    <x v="1"/>
    <s v="I"/>
    <n v="32"/>
    <n v="32"/>
    <n v="0"/>
    <n v="418"/>
  </r>
  <r>
    <x v="0"/>
    <x v="0"/>
    <s v="WA"/>
    <x v="6"/>
    <n v="2014"/>
    <n v="2014"/>
    <n v="14307740"/>
    <n v="1"/>
    <x v="1"/>
    <s v="I"/>
    <n v="4"/>
    <n v="4"/>
    <n v="0"/>
    <n v="220"/>
  </r>
  <r>
    <x v="0"/>
    <x v="1"/>
    <s v="WA"/>
    <x v="6"/>
    <n v="2014"/>
    <n v="2014"/>
    <n v="16835317"/>
    <n v="1"/>
    <x v="1"/>
    <s v="I"/>
    <n v="13"/>
    <n v="13"/>
    <n v="0"/>
    <n v="15"/>
  </r>
  <r>
    <x v="0"/>
    <x v="1"/>
    <s v="WA"/>
    <x v="6"/>
    <n v="2014"/>
    <n v="2014"/>
    <n v="16010073"/>
    <n v="1"/>
    <x v="1"/>
    <s v="I"/>
    <n v="0"/>
    <n v="0"/>
    <n v="0"/>
    <n v="62"/>
  </r>
  <r>
    <x v="1"/>
    <x v="1"/>
    <s v="WA"/>
    <x v="6"/>
    <n v="2014"/>
    <n v="2014"/>
    <n v="15137461"/>
    <n v="1"/>
    <x v="1"/>
    <s v="I"/>
    <n v="7"/>
    <n v="7"/>
    <n v="0"/>
    <n v="54"/>
  </r>
  <r>
    <x v="0"/>
    <x v="0"/>
    <s v="WA"/>
    <x v="7"/>
    <n v="2015"/>
    <n v="2015"/>
    <n v="500222201"/>
    <n v="1"/>
    <x v="1"/>
    <s v="I"/>
    <n v="33"/>
    <n v="33"/>
    <n v="0"/>
    <n v="165"/>
  </r>
  <r>
    <x v="0"/>
    <x v="1"/>
    <s v="WA"/>
    <x v="7"/>
    <n v="2015"/>
    <n v="2015"/>
    <n v="446355147"/>
    <n v="1"/>
    <x v="1"/>
    <s v="I"/>
    <n v="31"/>
    <n v="31"/>
    <n v="0"/>
    <n v="19"/>
  </r>
  <r>
    <x v="0"/>
    <x v="0"/>
    <s v="WA"/>
    <x v="7"/>
    <n v="2015"/>
    <n v="2015"/>
    <n v="18659873"/>
    <n v="1"/>
    <x v="1"/>
    <s v="I"/>
    <n v="38"/>
    <n v="38"/>
    <n v="0"/>
    <n v="230"/>
  </r>
  <r>
    <x v="0"/>
    <x v="0"/>
    <s v="WA"/>
    <x v="7"/>
    <n v="2015"/>
    <n v="2015"/>
    <n v="18660774"/>
    <n v="1"/>
    <x v="1"/>
    <s v="I"/>
    <n v="33"/>
    <n v="33"/>
    <n v="0"/>
    <n v="20"/>
  </r>
  <r>
    <x v="0"/>
    <x v="0"/>
    <s v="WA"/>
    <x v="7"/>
    <n v="2015"/>
    <n v="2015"/>
    <n v="500192719"/>
    <n v="1"/>
    <x v="1"/>
    <s v="I"/>
    <n v="21"/>
    <n v="21"/>
    <n v="0"/>
    <n v="40"/>
  </r>
  <r>
    <x v="0"/>
    <x v="0"/>
    <s v="WA"/>
    <x v="7"/>
    <n v="2015"/>
    <n v="2015"/>
    <n v="19376514"/>
    <n v="1"/>
    <x v="1"/>
    <s v="I"/>
    <n v="32"/>
    <n v="32"/>
    <n v="0"/>
    <n v="82"/>
  </r>
  <r>
    <x v="0"/>
    <x v="0"/>
    <s v="WA"/>
    <x v="7"/>
    <n v="2015"/>
    <n v="2015"/>
    <n v="18782725"/>
    <n v="1"/>
    <x v="1"/>
    <s v="I"/>
    <n v="14"/>
    <n v="14"/>
    <n v="0"/>
    <n v="480"/>
  </r>
  <r>
    <x v="0"/>
    <x v="0"/>
    <s v="WA"/>
    <x v="6"/>
    <n v="2015"/>
    <n v="2015"/>
    <n v="19910220"/>
    <n v="1"/>
    <x v="1"/>
    <s v="I"/>
    <n v="22"/>
    <n v="22"/>
    <n v="0"/>
    <n v="120"/>
  </r>
  <r>
    <x v="0"/>
    <x v="1"/>
    <s v="WA"/>
    <x v="6"/>
    <n v="2014"/>
    <n v="2014"/>
    <n v="15132073"/>
    <n v="1"/>
    <x v="1"/>
    <s v="I"/>
    <n v="13"/>
    <n v="13"/>
    <n v="0"/>
    <n v="87"/>
  </r>
  <r>
    <x v="0"/>
    <x v="0"/>
    <s v="WA"/>
    <x v="6"/>
    <n v="2014"/>
    <n v="2014"/>
    <n v="500298599"/>
    <n v="1"/>
    <x v="1"/>
    <s v="I"/>
    <n v="33"/>
    <n v="33"/>
    <n v="0"/>
    <n v="1"/>
  </r>
  <r>
    <x v="0"/>
    <x v="1"/>
    <s v="WA"/>
    <x v="6"/>
    <n v="2014"/>
    <n v="2014"/>
    <n v="500032842"/>
    <n v="1"/>
    <x v="1"/>
    <s v="I"/>
    <n v="17"/>
    <n v="17"/>
    <n v="0"/>
    <n v="3"/>
  </r>
  <r>
    <x v="0"/>
    <x v="0"/>
    <s v="WA"/>
    <x v="6"/>
    <n v="2014"/>
    <n v="2014"/>
    <n v="16121241"/>
    <n v="1"/>
    <x v="1"/>
    <s v="I"/>
    <n v="4"/>
    <n v="4"/>
    <n v="0"/>
    <n v="27"/>
  </r>
  <r>
    <x v="0"/>
    <x v="0"/>
    <s v="WA"/>
    <x v="6"/>
    <n v="2014"/>
    <n v="2014"/>
    <n v="500239254"/>
    <n v="1"/>
    <x v="1"/>
    <s v="I"/>
    <n v="0"/>
    <n v="0"/>
    <n v="0"/>
    <n v="122"/>
  </r>
  <r>
    <x v="0"/>
    <x v="0"/>
    <s v="WA"/>
    <x v="7"/>
    <n v="2015"/>
    <n v="2015"/>
    <n v="15702008"/>
    <n v="1"/>
    <x v="1"/>
    <s v="I"/>
    <n v="37"/>
    <n v="37"/>
    <n v="0"/>
    <n v="2040"/>
  </r>
  <r>
    <x v="0"/>
    <x v="0"/>
    <s v="WA"/>
    <x v="7"/>
    <n v="2015"/>
    <n v="2015"/>
    <n v="15185449"/>
    <n v="1"/>
    <x v="1"/>
    <s v="I"/>
    <n v="32"/>
    <n v="32"/>
    <n v="0"/>
    <n v="600"/>
  </r>
  <r>
    <x v="1"/>
    <x v="1"/>
    <s v="WA"/>
    <x v="7"/>
    <n v="2015"/>
    <n v="2015"/>
    <n v="500007037"/>
    <n v="1"/>
    <x v="1"/>
    <s v="I"/>
    <n v="32"/>
    <n v="32"/>
    <n v="0"/>
    <n v="5"/>
  </r>
  <r>
    <x v="0"/>
    <x v="1"/>
    <s v="WA"/>
    <x v="7"/>
    <n v="2015"/>
    <n v="2015"/>
    <n v="402710535"/>
    <n v="1"/>
    <x v="1"/>
    <s v="I"/>
    <n v="31"/>
    <n v="31"/>
    <n v="0"/>
    <n v="1"/>
  </r>
  <r>
    <x v="0"/>
    <x v="1"/>
    <s v="WA"/>
    <x v="7"/>
    <n v="2015"/>
    <n v="2015"/>
    <n v="500227203"/>
    <n v="1"/>
    <x v="1"/>
    <s v="I"/>
    <n v="32"/>
    <n v="32"/>
    <n v="0"/>
    <n v="172"/>
  </r>
  <r>
    <x v="0"/>
    <x v="1"/>
    <s v="WA"/>
    <x v="7"/>
    <n v="2015"/>
    <n v="2015"/>
    <n v="16298754"/>
    <n v="1"/>
    <x v="1"/>
    <s v="I"/>
    <n v="21"/>
    <n v="21"/>
    <n v="0"/>
    <n v="10"/>
  </r>
  <r>
    <x v="0"/>
    <x v="0"/>
    <s v="WA"/>
    <x v="7"/>
    <n v="2015"/>
    <n v="2015"/>
    <n v="500257185"/>
    <n v="1"/>
    <x v="1"/>
    <s v="I"/>
    <n v="20"/>
    <n v="20"/>
    <n v="0"/>
    <n v="740"/>
  </r>
  <r>
    <x v="0"/>
    <x v="0"/>
    <s v="WA"/>
    <x v="7"/>
    <n v="2015"/>
    <n v="2015"/>
    <n v="15818279"/>
    <n v="1"/>
    <x v="1"/>
    <s v="I"/>
    <n v="18"/>
    <n v="18"/>
    <n v="0"/>
    <n v="88"/>
  </r>
  <r>
    <x v="1"/>
    <x v="1"/>
    <s v="WA"/>
    <x v="7"/>
    <n v="2015"/>
    <n v="2015"/>
    <n v="15759452"/>
    <n v="1"/>
    <x v="1"/>
    <s v="I"/>
    <n v="34"/>
    <n v="34"/>
    <n v="0"/>
    <n v="2"/>
  </r>
  <r>
    <x v="0"/>
    <x v="1"/>
    <s v="WA"/>
    <x v="7"/>
    <n v="2015"/>
    <n v="2015"/>
    <n v="14355472"/>
    <n v="1"/>
    <x v="1"/>
    <s v="I"/>
    <n v="30"/>
    <n v="30"/>
    <n v="0"/>
    <n v="62"/>
  </r>
  <r>
    <x v="0"/>
    <x v="1"/>
    <s v="WA"/>
    <x v="7"/>
    <n v="2015"/>
    <n v="2015"/>
    <n v="446347616"/>
    <n v="1"/>
    <x v="1"/>
    <s v="I"/>
    <n v="26"/>
    <n v="26"/>
    <n v="0"/>
    <n v="39"/>
  </r>
  <r>
    <x v="0"/>
    <x v="0"/>
    <s v="WA"/>
    <x v="7"/>
    <n v="2015"/>
    <n v="2015"/>
    <n v="14391098"/>
    <n v="1"/>
    <x v="1"/>
    <s v="I"/>
    <n v="33"/>
    <n v="33"/>
    <n v="0"/>
    <n v="559"/>
  </r>
  <r>
    <x v="0"/>
    <x v="1"/>
    <s v="WA"/>
    <x v="7"/>
    <n v="2015"/>
    <n v="2015"/>
    <n v="15922723"/>
    <n v="1"/>
    <x v="1"/>
    <s v="I"/>
    <n v="5"/>
    <n v="5"/>
    <n v="0"/>
    <n v="13"/>
  </r>
  <r>
    <x v="0"/>
    <x v="1"/>
    <s v="WA"/>
    <x v="7"/>
    <n v="2015"/>
    <n v="2015"/>
    <n v="16292085"/>
    <n v="1"/>
    <x v="1"/>
    <s v="I"/>
    <n v="33"/>
    <n v="33"/>
    <n v="0"/>
    <n v="10"/>
  </r>
  <r>
    <x v="0"/>
    <x v="1"/>
    <s v="WA"/>
    <x v="7"/>
    <n v="2015"/>
    <n v="2015"/>
    <n v="500209500"/>
    <n v="1"/>
    <x v="1"/>
    <s v="I"/>
    <n v="31"/>
    <n v="31"/>
    <n v="0"/>
    <n v="77"/>
  </r>
  <r>
    <x v="0"/>
    <x v="0"/>
    <s v="WA"/>
    <x v="7"/>
    <n v="2015"/>
    <n v="2015"/>
    <n v="15419504"/>
    <n v="1"/>
    <x v="1"/>
    <s v="I"/>
    <n v="34"/>
    <n v="34"/>
    <n v="0"/>
    <n v="10"/>
  </r>
  <r>
    <x v="0"/>
    <x v="0"/>
    <s v="WA"/>
    <x v="7"/>
    <n v="2015"/>
    <n v="2015"/>
    <n v="17451699"/>
    <n v="1"/>
    <x v="1"/>
    <s v="I"/>
    <n v="20"/>
    <n v="20"/>
    <n v="0"/>
    <n v="691"/>
  </r>
  <r>
    <x v="0"/>
    <x v="0"/>
    <s v="WA"/>
    <x v="7"/>
    <n v="2015"/>
    <n v="2015"/>
    <n v="17014920"/>
    <n v="1"/>
    <x v="1"/>
    <s v="I"/>
    <n v="6"/>
    <n v="6"/>
    <n v="0"/>
    <n v="538"/>
  </r>
  <r>
    <x v="1"/>
    <x v="1"/>
    <s v="WA"/>
    <x v="7"/>
    <n v="2015"/>
    <n v="2015"/>
    <n v="347673612"/>
    <n v="1"/>
    <x v="1"/>
    <s v="I"/>
    <n v="27"/>
    <n v="27"/>
    <n v="0"/>
    <n v="40"/>
  </r>
  <r>
    <x v="0"/>
    <x v="0"/>
    <s v="WA"/>
    <x v="7"/>
    <n v="2015"/>
    <n v="2015"/>
    <n v="15121220"/>
    <n v="1"/>
    <x v="1"/>
    <s v="I"/>
    <n v="4"/>
    <n v="4"/>
    <n v="0"/>
    <n v="160"/>
  </r>
  <r>
    <x v="0"/>
    <x v="0"/>
    <s v="WA"/>
    <x v="7"/>
    <n v="2015"/>
    <n v="2015"/>
    <n v="388800043"/>
    <n v="1"/>
    <x v="1"/>
    <s v="I"/>
    <n v="1"/>
    <n v="1"/>
    <n v="0"/>
    <n v="55"/>
  </r>
  <r>
    <x v="1"/>
    <x v="0"/>
    <s v="WA"/>
    <x v="7"/>
    <n v="2015"/>
    <n v="2015"/>
    <n v="17305914"/>
    <n v="1"/>
    <x v="1"/>
    <s v="I"/>
    <n v="0"/>
    <n v="0"/>
    <n v="0"/>
    <n v="12"/>
  </r>
  <r>
    <x v="0"/>
    <x v="0"/>
    <s v="WA"/>
    <x v="7"/>
    <n v="2015"/>
    <n v="2015"/>
    <n v="500281465"/>
    <n v="1"/>
    <x v="1"/>
    <s v="I"/>
    <n v="18"/>
    <n v="18"/>
    <n v="0"/>
    <n v="175"/>
  </r>
  <r>
    <x v="0"/>
    <x v="0"/>
    <s v="WA"/>
    <x v="7"/>
    <n v="2015"/>
    <n v="2015"/>
    <n v="19672070"/>
    <n v="1"/>
    <x v="1"/>
    <s v="I"/>
    <n v="16"/>
    <n v="16"/>
    <n v="0"/>
    <n v="190"/>
  </r>
  <r>
    <x v="0"/>
    <x v="0"/>
    <s v="WA"/>
    <x v="7"/>
    <n v="2015"/>
    <n v="2015"/>
    <n v="17065373"/>
    <n v="1"/>
    <x v="1"/>
    <s v="I"/>
    <n v="34"/>
    <n v="34"/>
    <n v="0"/>
    <n v="20"/>
  </r>
  <r>
    <x v="0"/>
    <x v="1"/>
    <s v="WA"/>
    <x v="7"/>
    <n v="2015"/>
    <n v="2015"/>
    <n v="500127888"/>
    <n v="1"/>
    <x v="1"/>
    <s v="I"/>
    <n v="30"/>
    <n v="30"/>
    <n v="0"/>
    <n v="1"/>
  </r>
  <r>
    <x v="0"/>
    <x v="0"/>
    <s v="WA"/>
    <x v="7"/>
    <n v="2015"/>
    <n v="2015"/>
    <n v="500047983"/>
    <n v="1"/>
    <x v="1"/>
    <s v="I"/>
    <n v="31"/>
    <n v="31"/>
    <n v="0"/>
    <n v="151"/>
  </r>
  <r>
    <x v="0"/>
    <x v="0"/>
    <s v="WA"/>
    <x v="7"/>
    <n v="2015"/>
    <n v="2015"/>
    <n v="19463792"/>
    <n v="1"/>
    <x v="1"/>
    <s v="I"/>
    <n v="30"/>
    <n v="30"/>
    <n v="0"/>
    <n v="230"/>
  </r>
  <r>
    <x v="0"/>
    <x v="1"/>
    <s v="WA"/>
    <x v="7"/>
    <n v="2015"/>
    <n v="2015"/>
    <n v="500212158"/>
    <n v="1"/>
    <x v="1"/>
    <s v="I"/>
    <n v="36"/>
    <n v="36"/>
    <n v="0"/>
    <n v="180"/>
  </r>
  <r>
    <x v="0"/>
    <x v="0"/>
    <s v="WA"/>
    <x v="0"/>
    <n v="2009"/>
    <n v="2009"/>
    <n v="15147436"/>
    <n v="1"/>
    <x v="1"/>
    <s v="I"/>
    <n v="0"/>
    <n v="0"/>
    <n v="0"/>
    <n v="20"/>
  </r>
  <r>
    <x v="0"/>
    <x v="0"/>
    <s v="WA"/>
    <x v="0"/>
    <n v="2009"/>
    <n v="2009"/>
    <n v="14161696"/>
    <n v="1"/>
    <x v="1"/>
    <s v="I"/>
    <n v="0"/>
    <n v="0"/>
    <n v="0"/>
    <n v="2940"/>
  </r>
  <r>
    <x v="0"/>
    <x v="0"/>
    <s v="WA"/>
    <x v="0"/>
    <n v="2009"/>
    <n v="2009"/>
    <n v="17629619"/>
    <n v="1"/>
    <x v="1"/>
    <s v="I"/>
    <n v="0"/>
    <n v="0"/>
    <n v="0"/>
    <n v="900"/>
  </r>
  <r>
    <x v="0"/>
    <x v="0"/>
    <s v="WA"/>
    <x v="0"/>
    <n v="2009"/>
    <n v="2009"/>
    <n v="14386469"/>
    <n v="1"/>
    <x v="1"/>
    <s v="I"/>
    <n v="0"/>
    <n v="0"/>
    <n v="0"/>
    <n v="20"/>
  </r>
  <r>
    <x v="0"/>
    <x v="1"/>
    <s v="WA"/>
    <x v="1"/>
    <n v="2009"/>
    <n v="2009"/>
    <n v="18054108"/>
    <n v="1"/>
    <x v="1"/>
    <s v="I"/>
    <n v="34"/>
    <n v="34"/>
    <n v="0"/>
    <n v="6"/>
  </r>
  <r>
    <x v="0"/>
    <x v="0"/>
    <s v="WA"/>
    <x v="1"/>
    <n v="2009"/>
    <n v="2009"/>
    <n v="19025619"/>
    <n v="1"/>
    <x v="1"/>
    <s v="I"/>
    <n v="0"/>
    <n v="0"/>
    <n v="0"/>
    <n v="48"/>
  </r>
  <r>
    <x v="0"/>
    <x v="1"/>
    <s v="WA"/>
    <x v="1"/>
    <n v="2009"/>
    <n v="2009"/>
    <n v="500175766"/>
    <n v="2"/>
    <x v="1"/>
    <s v="I"/>
    <n v="63"/>
    <n v="31.5"/>
    <n v="0"/>
    <n v="17"/>
  </r>
  <r>
    <x v="0"/>
    <x v="0"/>
    <s v="WA"/>
    <x v="1"/>
    <n v="2009"/>
    <n v="2009"/>
    <n v="15593714"/>
    <n v="1"/>
    <x v="1"/>
    <s v="I"/>
    <n v="13"/>
    <n v="13"/>
    <n v="0"/>
    <n v="561"/>
  </r>
  <r>
    <x v="0"/>
    <x v="1"/>
    <s v="WA"/>
    <x v="1"/>
    <n v="2009"/>
    <n v="2009"/>
    <n v="500160717"/>
    <n v="1"/>
    <x v="1"/>
    <s v="I"/>
    <n v="1"/>
    <n v="1"/>
    <n v="0"/>
    <n v="7"/>
  </r>
  <r>
    <x v="0"/>
    <x v="0"/>
    <s v="WA"/>
    <x v="1"/>
    <n v="2009"/>
    <n v="2009"/>
    <n v="17215526"/>
    <n v="2"/>
    <x v="1"/>
    <s v="I"/>
    <n v="93"/>
    <n v="46.5"/>
    <n v="0"/>
    <n v="460"/>
  </r>
  <r>
    <x v="0"/>
    <x v="1"/>
    <s v="WA"/>
    <x v="1"/>
    <n v="2009"/>
    <n v="2009"/>
    <n v="393724839"/>
    <n v="2"/>
    <x v="1"/>
    <s v="I"/>
    <n v="66"/>
    <n v="33"/>
    <n v="0"/>
    <n v="3"/>
  </r>
  <r>
    <x v="0"/>
    <x v="1"/>
    <s v="WA"/>
    <x v="1"/>
    <n v="2009"/>
    <n v="2009"/>
    <n v="409190404"/>
    <n v="1"/>
    <x v="1"/>
    <s v="I"/>
    <n v="34"/>
    <n v="34"/>
    <n v="0"/>
    <n v="78"/>
  </r>
  <r>
    <x v="0"/>
    <x v="0"/>
    <s v="WA"/>
    <x v="1"/>
    <n v="2009"/>
    <n v="2009"/>
    <n v="500137725"/>
    <n v="1"/>
    <x v="1"/>
    <s v="I"/>
    <n v="7"/>
    <n v="7"/>
    <n v="0"/>
    <n v="210"/>
  </r>
  <r>
    <x v="0"/>
    <x v="1"/>
    <s v="WA"/>
    <x v="1"/>
    <n v="2009"/>
    <n v="2009"/>
    <n v="17153566"/>
    <n v="1"/>
    <x v="1"/>
    <s v="I"/>
    <n v="31"/>
    <n v="31"/>
    <n v="0"/>
    <n v="58"/>
  </r>
  <r>
    <x v="0"/>
    <x v="0"/>
    <s v="WA"/>
    <x v="1"/>
    <n v="2009"/>
    <n v="2009"/>
    <n v="18130478"/>
    <n v="2"/>
    <x v="1"/>
    <s v="I"/>
    <n v="5"/>
    <n v="2.5"/>
    <n v="0"/>
    <n v="60"/>
  </r>
  <r>
    <x v="0"/>
    <x v="1"/>
    <s v="WA"/>
    <x v="1"/>
    <n v="2009"/>
    <n v="2009"/>
    <n v="371692877"/>
    <n v="2"/>
    <x v="1"/>
    <s v="I"/>
    <n v="64"/>
    <n v="32"/>
    <n v="0"/>
    <n v="18"/>
  </r>
  <r>
    <x v="0"/>
    <x v="0"/>
    <s v="WA"/>
    <x v="1"/>
    <n v="2009"/>
    <n v="2009"/>
    <n v="16403539"/>
    <n v="1"/>
    <x v="1"/>
    <s v="I"/>
    <n v="30"/>
    <n v="30"/>
    <n v="0"/>
    <n v="5238"/>
  </r>
  <r>
    <x v="0"/>
    <x v="1"/>
    <s v="WA"/>
    <x v="1"/>
    <n v="2009"/>
    <n v="2009"/>
    <n v="500132017"/>
    <n v="1"/>
    <x v="1"/>
    <s v="I"/>
    <n v="25"/>
    <n v="25"/>
    <n v="0"/>
    <n v="36"/>
  </r>
  <r>
    <x v="0"/>
    <x v="1"/>
    <s v="WA"/>
    <x v="1"/>
    <n v="2009"/>
    <n v="2009"/>
    <n v="14835403"/>
    <n v="2"/>
    <x v="1"/>
    <s v="I"/>
    <n v="65"/>
    <n v="32.5"/>
    <n v="0"/>
    <n v="54"/>
  </r>
  <r>
    <x v="0"/>
    <x v="0"/>
    <s v="WA"/>
    <x v="1"/>
    <n v="2009"/>
    <n v="2009"/>
    <n v="14835566"/>
    <n v="3"/>
    <x v="1"/>
    <s v="I"/>
    <n v="66"/>
    <n v="22"/>
    <n v="0"/>
    <n v="100"/>
  </r>
  <r>
    <x v="0"/>
    <x v="0"/>
    <s v="WA"/>
    <x v="1"/>
    <n v="2009"/>
    <n v="2009"/>
    <n v="14422769"/>
    <n v="1"/>
    <x v="1"/>
    <s v="I"/>
    <n v="34"/>
    <n v="34"/>
    <n v="0"/>
    <n v="1"/>
  </r>
  <r>
    <x v="0"/>
    <x v="0"/>
    <s v="WA"/>
    <x v="1"/>
    <n v="2009"/>
    <n v="2009"/>
    <n v="14431837"/>
    <n v="1"/>
    <x v="1"/>
    <s v="I"/>
    <n v="34"/>
    <n v="34"/>
    <n v="0"/>
    <n v="651"/>
  </r>
  <r>
    <x v="0"/>
    <x v="0"/>
    <s v="WA"/>
    <x v="1"/>
    <n v="2009"/>
    <n v="2009"/>
    <n v="15144627"/>
    <n v="3"/>
    <x v="1"/>
    <s v="I"/>
    <n v="67"/>
    <n v="22.333333333333332"/>
    <n v="0"/>
    <n v="620"/>
  </r>
  <r>
    <x v="0"/>
    <x v="1"/>
    <s v="WA"/>
    <x v="1"/>
    <n v="2009"/>
    <n v="2009"/>
    <n v="15449486"/>
    <n v="2"/>
    <x v="1"/>
    <s v="I"/>
    <n v="41"/>
    <n v="20.5"/>
    <n v="0"/>
    <n v="19"/>
  </r>
  <r>
    <x v="0"/>
    <x v="1"/>
    <s v="WA"/>
    <x v="1"/>
    <n v="2009"/>
    <n v="2009"/>
    <n v="17509639"/>
    <n v="1"/>
    <x v="1"/>
    <s v="I"/>
    <n v="7"/>
    <n v="7"/>
    <n v="0"/>
    <n v="20"/>
  </r>
  <r>
    <x v="0"/>
    <x v="0"/>
    <s v="WA"/>
    <x v="1"/>
    <n v="2009"/>
    <n v="2009"/>
    <n v="14586095"/>
    <n v="4"/>
    <x v="1"/>
    <s v="I"/>
    <n v="112"/>
    <n v="28"/>
    <n v="0"/>
    <n v="380"/>
  </r>
  <r>
    <x v="0"/>
    <x v="0"/>
    <s v="WA"/>
    <x v="1"/>
    <n v="2009"/>
    <n v="2009"/>
    <n v="500151574"/>
    <n v="1"/>
    <x v="1"/>
    <s v="I"/>
    <n v="0"/>
    <n v="0"/>
    <n v="0"/>
    <n v="315"/>
  </r>
  <r>
    <x v="1"/>
    <x v="0"/>
    <s v="WA"/>
    <x v="1"/>
    <n v="2009"/>
    <n v="2009"/>
    <n v="14412390"/>
    <n v="1"/>
    <x v="1"/>
    <s v="I"/>
    <n v="4"/>
    <n v="4"/>
    <n v="0"/>
    <n v="53"/>
  </r>
  <r>
    <x v="0"/>
    <x v="0"/>
    <s v="WA"/>
    <x v="1"/>
    <n v="2009"/>
    <n v="2009"/>
    <n v="16745504"/>
    <n v="6"/>
    <x v="1"/>
    <s v="I"/>
    <n v="177"/>
    <n v="29.5"/>
    <n v="0"/>
    <n v="233"/>
  </r>
  <r>
    <x v="0"/>
    <x v="0"/>
    <s v="WA"/>
    <x v="1"/>
    <n v="2009"/>
    <n v="2009"/>
    <n v="17459044"/>
    <n v="1"/>
    <x v="1"/>
    <s v="I"/>
    <n v="27"/>
    <n v="27"/>
    <n v="0"/>
    <n v="283"/>
  </r>
  <r>
    <x v="0"/>
    <x v="0"/>
    <s v="WA"/>
    <x v="1"/>
    <n v="2009"/>
    <n v="2009"/>
    <n v="19987153"/>
    <n v="1"/>
    <x v="2"/>
    <s v="I"/>
    <n v="1"/>
    <n v="1"/>
    <n v="0"/>
    <n v="97840"/>
  </r>
  <r>
    <x v="0"/>
    <x v="0"/>
    <s v="WA"/>
    <x v="1"/>
    <n v="2009"/>
    <n v="2009"/>
    <n v="18703342"/>
    <n v="1"/>
    <x v="1"/>
    <s v="I"/>
    <n v="29"/>
    <n v="29"/>
    <n v="0"/>
    <n v="320"/>
  </r>
  <r>
    <x v="0"/>
    <x v="1"/>
    <s v="WA"/>
    <x v="1"/>
    <n v="2009"/>
    <n v="2009"/>
    <n v="19990057"/>
    <n v="1"/>
    <x v="1"/>
    <s v="I"/>
    <n v="7"/>
    <n v="7"/>
    <n v="0"/>
    <n v="1"/>
  </r>
  <r>
    <x v="0"/>
    <x v="1"/>
    <s v="WA"/>
    <x v="1"/>
    <n v="2009"/>
    <n v="2009"/>
    <n v="19652207"/>
    <n v="1"/>
    <x v="1"/>
    <s v="I"/>
    <n v="6"/>
    <n v="6"/>
    <n v="0"/>
    <n v="44"/>
  </r>
  <r>
    <x v="0"/>
    <x v="0"/>
    <s v="WA"/>
    <x v="1"/>
    <n v="2009"/>
    <n v="2009"/>
    <n v="19711469"/>
    <n v="1"/>
    <x v="1"/>
    <s v="I"/>
    <n v="0"/>
    <n v="0"/>
    <n v="0"/>
    <n v="10"/>
  </r>
  <r>
    <x v="0"/>
    <x v="1"/>
    <s v="WA"/>
    <x v="1"/>
    <n v="2009"/>
    <n v="2009"/>
    <n v="500254229"/>
    <n v="1"/>
    <x v="1"/>
    <s v="I"/>
    <n v="14"/>
    <n v="14"/>
    <n v="0"/>
    <n v="81"/>
  </r>
  <r>
    <x v="0"/>
    <x v="1"/>
    <s v="WA"/>
    <x v="1"/>
    <n v="2009"/>
    <n v="2009"/>
    <n v="18630806"/>
    <n v="1"/>
    <x v="1"/>
    <s v="I"/>
    <n v="28"/>
    <n v="28"/>
    <n v="0"/>
    <n v="522"/>
  </r>
  <r>
    <x v="0"/>
    <x v="0"/>
    <s v="WA"/>
    <x v="1"/>
    <n v="2009"/>
    <n v="2009"/>
    <n v="500229321"/>
    <n v="1"/>
    <x v="1"/>
    <s v="I"/>
    <n v="0"/>
    <n v="0"/>
    <n v="0"/>
    <n v="44"/>
  </r>
  <r>
    <x v="1"/>
    <x v="0"/>
    <s v="WA"/>
    <x v="1"/>
    <n v="2009"/>
    <n v="2009"/>
    <n v="17842706"/>
    <n v="4"/>
    <x v="1"/>
    <s v="I"/>
    <n v="114"/>
    <n v="28.5"/>
    <n v="0"/>
    <n v="2200"/>
  </r>
  <r>
    <x v="0"/>
    <x v="1"/>
    <s v="WA"/>
    <x v="1"/>
    <n v="2009"/>
    <n v="2009"/>
    <n v="500024539"/>
    <n v="1"/>
    <x v="2"/>
    <s v="I"/>
    <n v="1"/>
    <n v="1"/>
    <n v="0"/>
    <n v="9587"/>
  </r>
  <r>
    <x v="0"/>
    <x v="1"/>
    <s v="WA"/>
    <x v="1"/>
    <n v="2009"/>
    <n v="2009"/>
    <n v="500143945"/>
    <n v="1"/>
    <x v="1"/>
    <s v="I"/>
    <n v="15"/>
    <n v="15"/>
    <n v="0"/>
    <n v="97"/>
  </r>
  <r>
    <x v="0"/>
    <x v="0"/>
    <s v="WA"/>
    <x v="1"/>
    <n v="2009"/>
    <n v="2009"/>
    <n v="18097256"/>
    <n v="1"/>
    <x v="1"/>
    <s v="I"/>
    <n v="0"/>
    <n v="0"/>
    <n v="0"/>
    <n v="2730"/>
  </r>
  <r>
    <x v="0"/>
    <x v="0"/>
    <s v="WA"/>
    <x v="1"/>
    <n v="2009"/>
    <n v="2009"/>
    <n v="18097480"/>
    <n v="2"/>
    <x v="1"/>
    <s v="I"/>
    <n v="9"/>
    <n v="4.5"/>
    <n v="0"/>
    <n v="120"/>
  </r>
  <r>
    <x v="0"/>
    <x v="0"/>
    <s v="WA"/>
    <x v="1"/>
    <n v="2009"/>
    <n v="2009"/>
    <n v="500021292"/>
    <n v="2"/>
    <x v="1"/>
    <s v="I"/>
    <n v="61"/>
    <n v="30.5"/>
    <n v="0"/>
    <n v="146"/>
  </r>
  <r>
    <x v="0"/>
    <x v="0"/>
    <s v="WA"/>
    <x v="1"/>
    <n v="2009"/>
    <n v="2009"/>
    <n v="18340130"/>
    <n v="1"/>
    <x v="1"/>
    <s v="I"/>
    <n v="5"/>
    <n v="5"/>
    <n v="0"/>
    <n v="200"/>
  </r>
  <r>
    <x v="1"/>
    <x v="0"/>
    <s v="WA"/>
    <x v="1"/>
    <n v="2009"/>
    <n v="2009"/>
    <n v="17064250"/>
    <n v="4"/>
    <x v="1"/>
    <s v="I"/>
    <n v="119"/>
    <n v="29.75"/>
    <n v="0"/>
    <n v="1076"/>
  </r>
  <r>
    <x v="0"/>
    <x v="1"/>
    <s v="WA"/>
    <x v="1"/>
    <n v="2009"/>
    <n v="2009"/>
    <n v="500158622"/>
    <n v="1"/>
    <x v="1"/>
    <s v="I"/>
    <n v="28"/>
    <n v="28"/>
    <n v="0"/>
    <n v="1"/>
  </r>
  <r>
    <x v="0"/>
    <x v="1"/>
    <s v="WA"/>
    <x v="1"/>
    <n v="2009"/>
    <n v="2009"/>
    <n v="430272215"/>
    <n v="1"/>
    <x v="1"/>
    <s v="I"/>
    <n v="24"/>
    <n v="24"/>
    <n v="0"/>
    <n v="54"/>
  </r>
  <r>
    <x v="0"/>
    <x v="1"/>
    <s v="WA"/>
    <x v="1"/>
    <n v="2009"/>
    <n v="2009"/>
    <n v="15470904"/>
    <n v="1"/>
    <x v="1"/>
    <s v="I"/>
    <n v="23"/>
    <n v="23"/>
    <n v="0"/>
    <n v="1"/>
  </r>
  <r>
    <x v="1"/>
    <x v="1"/>
    <s v="WA"/>
    <x v="1"/>
    <n v="2009"/>
    <n v="2009"/>
    <n v="14598487"/>
    <n v="5"/>
    <x v="1"/>
    <s v="I"/>
    <n v="135"/>
    <n v="27"/>
    <n v="0"/>
    <n v="30"/>
  </r>
  <r>
    <x v="0"/>
    <x v="0"/>
    <s v="WA"/>
    <x v="1"/>
    <n v="2009"/>
    <n v="2009"/>
    <n v="14098751"/>
    <n v="1"/>
    <x v="1"/>
    <s v="I"/>
    <n v="4"/>
    <n v="4"/>
    <n v="0"/>
    <n v="220"/>
  </r>
  <r>
    <x v="0"/>
    <x v="0"/>
    <s v="WA"/>
    <x v="1"/>
    <n v="2009"/>
    <n v="2009"/>
    <n v="19599175"/>
    <n v="1"/>
    <x v="1"/>
    <s v="I"/>
    <n v="4"/>
    <n v="4"/>
    <n v="0"/>
    <n v="60"/>
  </r>
  <r>
    <x v="0"/>
    <x v="0"/>
    <s v="WA"/>
    <x v="1"/>
    <n v="2009"/>
    <n v="2009"/>
    <n v="19976647"/>
    <n v="1"/>
    <x v="1"/>
    <s v="I"/>
    <n v="4"/>
    <n v="4"/>
    <n v="0"/>
    <n v="90"/>
  </r>
  <r>
    <x v="0"/>
    <x v="0"/>
    <s v="WA"/>
    <x v="1"/>
    <n v="2009"/>
    <n v="2009"/>
    <n v="500249180"/>
    <n v="1"/>
    <x v="1"/>
    <s v="I"/>
    <n v="21"/>
    <n v="21"/>
    <n v="0"/>
    <n v="215"/>
  </r>
  <r>
    <x v="0"/>
    <x v="0"/>
    <s v="WA"/>
    <x v="1"/>
    <n v="2009"/>
    <n v="2009"/>
    <n v="19370975"/>
    <n v="3"/>
    <x v="1"/>
    <s v="I"/>
    <n v="89"/>
    <n v="29.666666666666668"/>
    <n v="0"/>
    <n v="648"/>
  </r>
  <r>
    <x v="0"/>
    <x v="1"/>
    <s v="WA"/>
    <x v="1"/>
    <n v="2009"/>
    <n v="2009"/>
    <n v="15595136"/>
    <n v="3"/>
    <x v="1"/>
    <s v="I"/>
    <n v="84"/>
    <n v="28"/>
    <n v="0"/>
    <n v="38"/>
  </r>
  <r>
    <x v="0"/>
    <x v="0"/>
    <s v="WA"/>
    <x v="1"/>
    <n v="2009"/>
    <n v="2009"/>
    <n v="500066530"/>
    <n v="1"/>
    <x v="1"/>
    <s v="I"/>
    <n v="4"/>
    <n v="4"/>
    <n v="0"/>
    <n v="40"/>
  </r>
  <r>
    <x v="0"/>
    <x v="0"/>
    <s v="WA"/>
    <x v="1"/>
    <n v="2009"/>
    <n v="2009"/>
    <n v="500192531"/>
    <n v="2"/>
    <x v="1"/>
    <s v="I"/>
    <n v="57"/>
    <n v="28.5"/>
    <n v="0"/>
    <n v="72"/>
  </r>
  <r>
    <x v="0"/>
    <x v="0"/>
    <s v="WA"/>
    <x v="1"/>
    <n v="2009"/>
    <n v="2009"/>
    <n v="18061794"/>
    <n v="1"/>
    <x v="1"/>
    <s v="I"/>
    <n v="23"/>
    <n v="23"/>
    <n v="0"/>
    <n v="1700"/>
  </r>
  <r>
    <x v="0"/>
    <x v="0"/>
    <s v="WA"/>
    <x v="1"/>
    <n v="2009"/>
    <n v="2009"/>
    <n v="500253103"/>
    <n v="1"/>
    <x v="1"/>
    <s v="I"/>
    <n v="7"/>
    <n v="7"/>
    <n v="0"/>
    <n v="105"/>
  </r>
  <r>
    <x v="0"/>
    <x v="0"/>
    <s v="WA"/>
    <x v="1"/>
    <n v="2009"/>
    <n v="2009"/>
    <n v="18506066"/>
    <n v="3"/>
    <x v="1"/>
    <s v="I"/>
    <n v="87"/>
    <n v="29"/>
    <n v="0"/>
    <n v="210"/>
  </r>
  <r>
    <x v="0"/>
    <x v="0"/>
    <s v="WA"/>
    <x v="1"/>
    <n v="2009"/>
    <n v="2009"/>
    <n v="18104422"/>
    <n v="1"/>
    <x v="1"/>
    <s v="I"/>
    <n v="14"/>
    <n v="14"/>
    <n v="0"/>
    <n v="85"/>
  </r>
  <r>
    <x v="0"/>
    <x v="1"/>
    <s v="WA"/>
    <x v="1"/>
    <n v="2009"/>
    <n v="2009"/>
    <n v="17373026"/>
    <n v="3"/>
    <x v="1"/>
    <s v="I"/>
    <n v="70"/>
    <n v="23.333333333333332"/>
    <n v="0"/>
    <n v="14"/>
  </r>
  <r>
    <x v="0"/>
    <x v="0"/>
    <s v="WA"/>
    <x v="1"/>
    <n v="2009"/>
    <n v="2009"/>
    <n v="18336699"/>
    <n v="1"/>
    <x v="1"/>
    <s v="I"/>
    <n v="7"/>
    <n v="7"/>
    <n v="0"/>
    <n v="2"/>
  </r>
  <r>
    <x v="0"/>
    <x v="1"/>
    <s v="WA"/>
    <x v="1"/>
    <n v="2009"/>
    <n v="2009"/>
    <n v="17492054"/>
    <n v="1"/>
    <x v="1"/>
    <s v="I"/>
    <n v="9"/>
    <n v="9"/>
    <n v="0"/>
    <n v="15"/>
  </r>
  <r>
    <x v="0"/>
    <x v="1"/>
    <s v="WA"/>
    <x v="1"/>
    <n v="2009"/>
    <n v="2009"/>
    <n v="18399078"/>
    <n v="1"/>
    <x v="1"/>
    <s v="I"/>
    <n v="0"/>
    <n v="0"/>
    <n v="0"/>
    <n v="23"/>
  </r>
  <r>
    <x v="0"/>
    <x v="0"/>
    <s v="WA"/>
    <x v="1"/>
    <n v="2009"/>
    <n v="2009"/>
    <n v="17149272"/>
    <n v="2"/>
    <x v="1"/>
    <s v="I"/>
    <n v="35"/>
    <n v="17.5"/>
    <n v="0"/>
    <n v="310"/>
  </r>
  <r>
    <x v="0"/>
    <x v="0"/>
    <s v="WA"/>
    <x v="1"/>
    <n v="2009"/>
    <n v="2009"/>
    <n v="500234495"/>
    <n v="1"/>
    <x v="1"/>
    <s v="I"/>
    <n v="13"/>
    <n v="13"/>
    <n v="0"/>
    <n v="1"/>
  </r>
  <r>
    <x v="1"/>
    <x v="0"/>
    <s v="WA"/>
    <x v="1"/>
    <n v="2009"/>
    <n v="2009"/>
    <n v="16776119"/>
    <n v="1"/>
    <x v="1"/>
    <s v="I"/>
    <n v="18"/>
    <n v="18"/>
    <n v="0"/>
    <n v="100"/>
  </r>
  <r>
    <x v="0"/>
    <x v="0"/>
    <s v="WA"/>
    <x v="1"/>
    <n v="2009"/>
    <n v="2009"/>
    <n v="16497148"/>
    <n v="1"/>
    <x v="1"/>
    <s v="I"/>
    <n v="19"/>
    <n v="19"/>
    <n v="0"/>
    <n v="35"/>
  </r>
  <r>
    <x v="0"/>
    <x v="1"/>
    <s v="WA"/>
    <x v="1"/>
    <n v="2009"/>
    <n v="2009"/>
    <n v="500154241"/>
    <n v="3"/>
    <x v="1"/>
    <s v="I"/>
    <n v="67"/>
    <n v="22.333333333333332"/>
    <n v="0"/>
    <n v="45"/>
  </r>
  <r>
    <x v="0"/>
    <x v="0"/>
    <s v="WA"/>
    <x v="1"/>
    <n v="2009"/>
    <n v="2009"/>
    <n v="500235830"/>
    <n v="1"/>
    <x v="1"/>
    <s v="I"/>
    <n v="9"/>
    <n v="9"/>
    <n v="0"/>
    <n v="1"/>
  </r>
  <r>
    <x v="0"/>
    <x v="0"/>
    <s v="WA"/>
    <x v="1"/>
    <n v="2009"/>
    <n v="2009"/>
    <n v="15006750"/>
    <n v="1"/>
    <x v="1"/>
    <s v="I"/>
    <n v="27"/>
    <n v="27"/>
    <n v="0"/>
    <n v="10"/>
  </r>
  <r>
    <x v="0"/>
    <x v="1"/>
    <s v="WA"/>
    <x v="1"/>
    <n v="2009"/>
    <n v="2009"/>
    <n v="500001650"/>
    <n v="1"/>
    <x v="1"/>
    <s v="I"/>
    <n v="31"/>
    <n v="31"/>
    <n v="0"/>
    <n v="6"/>
  </r>
  <r>
    <x v="0"/>
    <x v="0"/>
    <s v="WA"/>
    <x v="1"/>
    <n v="2009"/>
    <n v="2009"/>
    <n v="436492895"/>
    <n v="1"/>
    <x v="1"/>
    <s v="I"/>
    <n v="20"/>
    <n v="20"/>
    <n v="0"/>
    <n v="80"/>
  </r>
  <r>
    <x v="0"/>
    <x v="0"/>
    <s v="WA"/>
    <x v="1"/>
    <n v="2009"/>
    <n v="2009"/>
    <n v="426124861"/>
    <n v="1"/>
    <x v="1"/>
    <s v="I"/>
    <n v="26"/>
    <n v="26"/>
    <n v="0"/>
    <n v="1"/>
  </r>
  <r>
    <x v="0"/>
    <x v="1"/>
    <s v="WA"/>
    <x v="1"/>
    <n v="2009"/>
    <n v="2009"/>
    <n v="500009381"/>
    <n v="5"/>
    <x v="1"/>
    <s v="I"/>
    <n v="129"/>
    <n v="25.8"/>
    <n v="0"/>
    <n v="20"/>
  </r>
  <r>
    <x v="0"/>
    <x v="0"/>
    <s v="WA"/>
    <x v="1"/>
    <n v="2009"/>
    <n v="2009"/>
    <n v="14852118"/>
    <n v="1"/>
    <x v="1"/>
    <s v="I"/>
    <n v="0"/>
    <n v="0"/>
    <n v="0"/>
    <n v="1675"/>
  </r>
  <r>
    <x v="0"/>
    <x v="0"/>
    <s v="WA"/>
    <x v="1"/>
    <n v="2009"/>
    <n v="2009"/>
    <n v="14416948"/>
    <n v="1"/>
    <x v="1"/>
    <s v="I"/>
    <n v="30"/>
    <n v="30"/>
    <n v="0"/>
    <n v="2930"/>
  </r>
  <r>
    <x v="0"/>
    <x v="0"/>
    <s v="WA"/>
    <x v="1"/>
    <n v="2009"/>
    <n v="2009"/>
    <n v="14396389"/>
    <n v="2"/>
    <x v="1"/>
    <s v="I"/>
    <n v="40"/>
    <n v="20"/>
    <n v="0"/>
    <n v="1300"/>
  </r>
  <r>
    <x v="0"/>
    <x v="0"/>
    <s v="WA"/>
    <x v="1"/>
    <n v="2009"/>
    <n v="2009"/>
    <n v="14135926"/>
    <n v="1"/>
    <x v="1"/>
    <s v="I"/>
    <n v="0"/>
    <n v="0"/>
    <n v="0"/>
    <n v="10"/>
  </r>
  <r>
    <x v="0"/>
    <x v="1"/>
    <s v="WA"/>
    <x v="1"/>
    <n v="2009"/>
    <n v="2009"/>
    <n v="14641365"/>
    <n v="1"/>
    <x v="1"/>
    <s v="I"/>
    <n v="28"/>
    <n v="28"/>
    <n v="0"/>
    <n v="34"/>
  </r>
  <r>
    <x v="1"/>
    <x v="0"/>
    <s v="WA"/>
    <x v="1"/>
    <n v="2009"/>
    <n v="2009"/>
    <n v="347673620"/>
    <n v="1"/>
    <x v="1"/>
    <s v="I"/>
    <n v="4"/>
    <n v="4"/>
    <n v="0"/>
    <n v="10"/>
  </r>
  <r>
    <x v="1"/>
    <x v="1"/>
    <s v="WA"/>
    <x v="1"/>
    <n v="2009"/>
    <n v="2009"/>
    <n v="17810435"/>
    <n v="5"/>
    <x v="1"/>
    <s v="I"/>
    <n v="143"/>
    <n v="28.6"/>
    <n v="0"/>
    <n v="502"/>
  </r>
  <r>
    <x v="0"/>
    <x v="0"/>
    <s v="WA"/>
    <x v="1"/>
    <n v="2009"/>
    <n v="2009"/>
    <n v="19962232"/>
    <n v="1"/>
    <x v="1"/>
    <s v="I"/>
    <n v="28"/>
    <n v="28"/>
    <n v="0"/>
    <n v="9690"/>
  </r>
  <r>
    <x v="0"/>
    <x v="0"/>
    <s v="WA"/>
    <x v="1"/>
    <n v="2009"/>
    <n v="2009"/>
    <n v="434073601"/>
    <n v="1"/>
    <x v="1"/>
    <s v="I"/>
    <n v="28"/>
    <n v="28"/>
    <n v="0"/>
    <n v="4612"/>
  </r>
  <r>
    <x v="0"/>
    <x v="0"/>
    <s v="WA"/>
    <x v="1"/>
    <n v="2009"/>
    <n v="2009"/>
    <n v="500102414"/>
    <n v="1"/>
    <x v="1"/>
    <s v="I"/>
    <n v="0"/>
    <n v="0"/>
    <n v="0"/>
    <n v="19"/>
  </r>
  <r>
    <x v="0"/>
    <x v="0"/>
    <s v="WA"/>
    <x v="1"/>
    <n v="2009"/>
    <n v="2009"/>
    <n v="19890124"/>
    <n v="1"/>
    <x v="1"/>
    <s v="I"/>
    <n v="14"/>
    <n v="14"/>
    <n v="0"/>
    <n v="10"/>
  </r>
  <r>
    <x v="0"/>
    <x v="1"/>
    <s v="WA"/>
    <x v="1"/>
    <n v="2009"/>
    <n v="2009"/>
    <n v="500031356"/>
    <n v="1"/>
    <x v="1"/>
    <s v="I"/>
    <n v="0"/>
    <n v="0"/>
    <n v="0"/>
    <n v="5"/>
  </r>
  <r>
    <x v="0"/>
    <x v="0"/>
    <s v="WA"/>
    <x v="1"/>
    <n v="2009"/>
    <n v="2009"/>
    <n v="19661966"/>
    <n v="3"/>
    <x v="1"/>
    <s v="I"/>
    <n v="74"/>
    <n v="24.666666666666664"/>
    <n v="0"/>
    <n v="420"/>
  </r>
  <r>
    <x v="0"/>
    <x v="0"/>
    <s v="WA"/>
    <x v="1"/>
    <n v="2009"/>
    <n v="2009"/>
    <n v="18045302"/>
    <n v="1"/>
    <x v="1"/>
    <s v="I"/>
    <n v="12"/>
    <n v="12"/>
    <n v="0"/>
    <n v="140"/>
  </r>
  <r>
    <x v="0"/>
    <x v="1"/>
    <s v="WA"/>
    <x v="1"/>
    <n v="2009"/>
    <n v="2009"/>
    <n v="444268808"/>
    <n v="1"/>
    <x v="1"/>
    <s v="I"/>
    <n v="14"/>
    <n v="14"/>
    <n v="0"/>
    <n v="58"/>
  </r>
  <r>
    <x v="0"/>
    <x v="1"/>
    <s v="WA"/>
    <x v="1"/>
    <n v="2009"/>
    <n v="2009"/>
    <n v="18728188"/>
    <n v="3"/>
    <x v="1"/>
    <s v="I"/>
    <n v="73"/>
    <n v="24.333333333333332"/>
    <n v="0"/>
    <n v="57"/>
  </r>
  <r>
    <x v="0"/>
    <x v="0"/>
    <s v="WA"/>
    <x v="1"/>
    <n v="2009"/>
    <n v="2009"/>
    <n v="18638843"/>
    <n v="1"/>
    <x v="1"/>
    <s v="I"/>
    <n v="6"/>
    <n v="6"/>
    <n v="0"/>
    <n v="160"/>
  </r>
  <r>
    <x v="0"/>
    <x v="1"/>
    <s v="WA"/>
    <x v="1"/>
    <n v="2009"/>
    <n v="2009"/>
    <n v="18300529"/>
    <n v="1"/>
    <x v="1"/>
    <s v="I"/>
    <n v="6"/>
    <n v="6"/>
    <n v="0"/>
    <n v="13"/>
  </r>
  <r>
    <x v="0"/>
    <x v="1"/>
    <s v="WA"/>
    <x v="1"/>
    <n v="2009"/>
    <n v="2009"/>
    <n v="429235231"/>
    <n v="1"/>
    <x v="1"/>
    <s v="I"/>
    <n v="9"/>
    <n v="9"/>
    <n v="0"/>
    <n v="1"/>
  </r>
  <r>
    <x v="0"/>
    <x v="0"/>
    <s v="WA"/>
    <x v="1"/>
    <n v="2009"/>
    <n v="2009"/>
    <n v="18341607"/>
    <n v="1"/>
    <x v="1"/>
    <s v="I"/>
    <n v="17"/>
    <n v="17"/>
    <n v="0"/>
    <n v="150"/>
  </r>
  <r>
    <x v="0"/>
    <x v="1"/>
    <s v="WA"/>
    <x v="1"/>
    <n v="2009"/>
    <n v="2009"/>
    <n v="500012013"/>
    <n v="2"/>
    <x v="1"/>
    <s v="I"/>
    <n v="49"/>
    <n v="24.5"/>
    <n v="0"/>
    <n v="48"/>
  </r>
  <r>
    <x v="0"/>
    <x v="0"/>
    <s v="WA"/>
    <x v="1"/>
    <n v="2009"/>
    <n v="2009"/>
    <n v="17395818"/>
    <n v="2"/>
    <x v="1"/>
    <s v="I"/>
    <n v="60"/>
    <n v="30"/>
    <n v="0"/>
    <n v="780"/>
  </r>
  <r>
    <x v="0"/>
    <x v="0"/>
    <s v="WA"/>
    <x v="1"/>
    <n v="2009"/>
    <n v="2009"/>
    <n v="500209932"/>
    <n v="2"/>
    <x v="1"/>
    <s v="I"/>
    <n v="41"/>
    <n v="20.5"/>
    <n v="0"/>
    <n v="221"/>
  </r>
  <r>
    <x v="0"/>
    <x v="0"/>
    <s v="WA"/>
    <x v="1"/>
    <n v="2009"/>
    <n v="2009"/>
    <n v="16800183"/>
    <n v="1"/>
    <x v="1"/>
    <s v="I"/>
    <n v="0"/>
    <n v="0"/>
    <n v="0"/>
    <n v="20"/>
  </r>
  <r>
    <x v="0"/>
    <x v="0"/>
    <s v="WA"/>
    <x v="1"/>
    <n v="2009"/>
    <n v="2009"/>
    <n v="17740821"/>
    <n v="1"/>
    <x v="1"/>
    <s v="I"/>
    <n v="29"/>
    <n v="29"/>
    <n v="0"/>
    <n v="100"/>
  </r>
  <r>
    <x v="0"/>
    <x v="0"/>
    <s v="WA"/>
    <x v="1"/>
    <n v="2009"/>
    <n v="2009"/>
    <n v="17475214"/>
    <n v="1"/>
    <x v="1"/>
    <s v="I"/>
    <n v="0"/>
    <n v="0"/>
    <n v="0"/>
    <n v="300"/>
  </r>
  <r>
    <x v="0"/>
    <x v="0"/>
    <s v="WA"/>
    <x v="1"/>
    <n v="2009"/>
    <n v="2009"/>
    <n v="16934513"/>
    <n v="1"/>
    <x v="1"/>
    <s v="I"/>
    <n v="0"/>
    <n v="0"/>
    <n v="0"/>
    <n v="30"/>
  </r>
  <r>
    <x v="1"/>
    <x v="1"/>
    <s v="WA"/>
    <x v="1"/>
    <n v="2009"/>
    <n v="2009"/>
    <n v="16608556"/>
    <n v="3"/>
    <x v="1"/>
    <s v="I"/>
    <n v="75"/>
    <n v="25"/>
    <n v="0"/>
    <n v="19"/>
  </r>
  <r>
    <x v="0"/>
    <x v="0"/>
    <s v="WA"/>
    <x v="1"/>
    <n v="2009"/>
    <n v="2009"/>
    <n v="16504711"/>
    <n v="1"/>
    <x v="1"/>
    <s v="I"/>
    <n v="16"/>
    <n v="16"/>
    <n v="0"/>
    <n v="360"/>
  </r>
  <r>
    <x v="0"/>
    <x v="1"/>
    <s v="WA"/>
    <x v="1"/>
    <n v="2009"/>
    <n v="2009"/>
    <n v="500177313"/>
    <n v="2"/>
    <x v="1"/>
    <s v="I"/>
    <n v="72"/>
    <n v="36"/>
    <n v="0"/>
    <n v="23"/>
  </r>
  <r>
    <x v="0"/>
    <x v="1"/>
    <s v="WA"/>
    <x v="1"/>
    <n v="2009"/>
    <n v="2009"/>
    <n v="15970878"/>
    <n v="1"/>
    <x v="1"/>
    <s v="I"/>
    <n v="0"/>
    <n v="0"/>
    <n v="0"/>
    <n v="1"/>
  </r>
  <r>
    <x v="0"/>
    <x v="0"/>
    <s v="WA"/>
    <x v="1"/>
    <n v="2009"/>
    <n v="2009"/>
    <n v="15903907"/>
    <n v="1"/>
    <x v="1"/>
    <s v="I"/>
    <n v="4"/>
    <n v="4"/>
    <n v="0"/>
    <n v="60"/>
  </r>
  <r>
    <x v="0"/>
    <x v="0"/>
    <s v="WA"/>
    <x v="1"/>
    <n v="2009"/>
    <n v="2009"/>
    <n v="15964123"/>
    <n v="2"/>
    <x v="1"/>
    <s v="I"/>
    <n v="61"/>
    <n v="30.5"/>
    <n v="0"/>
    <n v="319"/>
  </r>
  <r>
    <x v="0"/>
    <x v="0"/>
    <s v="WA"/>
    <x v="1"/>
    <n v="2009"/>
    <n v="2009"/>
    <n v="16893212"/>
    <n v="1"/>
    <x v="1"/>
    <s v="I"/>
    <n v="10"/>
    <n v="10"/>
    <n v="0"/>
    <n v="1"/>
  </r>
  <r>
    <x v="0"/>
    <x v="0"/>
    <s v="WA"/>
    <x v="1"/>
    <n v="2009"/>
    <n v="2009"/>
    <n v="16547234"/>
    <n v="2"/>
    <x v="1"/>
    <s v="I"/>
    <n v="59"/>
    <n v="29.5"/>
    <n v="0"/>
    <n v="144"/>
  </r>
  <r>
    <x v="0"/>
    <x v="1"/>
    <s v="WA"/>
    <x v="1"/>
    <n v="2009"/>
    <n v="2009"/>
    <n v="500212839"/>
    <n v="1"/>
    <x v="1"/>
    <s v="I"/>
    <n v="5"/>
    <n v="5"/>
    <n v="0"/>
    <n v="13"/>
  </r>
  <r>
    <x v="0"/>
    <x v="0"/>
    <s v="WA"/>
    <x v="1"/>
    <n v="2009"/>
    <n v="2009"/>
    <n v="15447101"/>
    <n v="1"/>
    <x v="1"/>
    <s v="I"/>
    <n v="17"/>
    <n v="17"/>
    <n v="0"/>
    <n v="10"/>
  </r>
  <r>
    <x v="0"/>
    <x v="1"/>
    <s v="WA"/>
    <x v="1"/>
    <n v="2009"/>
    <n v="2009"/>
    <n v="500116674"/>
    <n v="1"/>
    <x v="1"/>
    <s v="I"/>
    <n v="17"/>
    <n v="17"/>
    <n v="0"/>
    <n v="37"/>
  </r>
  <r>
    <x v="0"/>
    <x v="0"/>
    <s v="WA"/>
    <x v="1"/>
    <n v="2009"/>
    <n v="2009"/>
    <n v="15070837"/>
    <n v="1"/>
    <x v="1"/>
    <s v="I"/>
    <n v="3"/>
    <n v="3"/>
    <n v="0"/>
    <n v="124"/>
  </r>
  <r>
    <x v="0"/>
    <x v="0"/>
    <s v="WA"/>
    <x v="1"/>
    <n v="2009"/>
    <n v="2009"/>
    <n v="14885779"/>
    <n v="1"/>
    <x v="1"/>
    <s v="I"/>
    <n v="0"/>
    <n v="0"/>
    <n v="0"/>
    <n v="140"/>
  </r>
  <r>
    <x v="1"/>
    <x v="0"/>
    <s v="WA"/>
    <x v="1"/>
    <n v="2009"/>
    <n v="2009"/>
    <n v="19881036"/>
    <n v="1"/>
    <x v="1"/>
    <s v="I"/>
    <n v="29"/>
    <n v="29"/>
    <n v="0"/>
    <n v="10"/>
  </r>
  <r>
    <x v="0"/>
    <x v="0"/>
    <s v="WA"/>
    <x v="1"/>
    <n v="2009"/>
    <n v="2009"/>
    <n v="14448271"/>
    <n v="1"/>
    <x v="1"/>
    <s v="I"/>
    <n v="0"/>
    <n v="0"/>
    <n v="0"/>
    <n v="10"/>
  </r>
  <r>
    <x v="0"/>
    <x v="0"/>
    <s v="WA"/>
    <x v="1"/>
    <n v="2009"/>
    <n v="2009"/>
    <n v="500025786"/>
    <n v="1"/>
    <x v="1"/>
    <s v="I"/>
    <n v="7"/>
    <n v="7"/>
    <n v="0"/>
    <n v="132"/>
  </r>
  <r>
    <x v="0"/>
    <x v="0"/>
    <s v="WA"/>
    <x v="1"/>
    <n v="2009"/>
    <n v="2009"/>
    <n v="14125370"/>
    <n v="1"/>
    <x v="1"/>
    <s v="I"/>
    <n v="14"/>
    <n v="14"/>
    <n v="0"/>
    <n v="10"/>
  </r>
  <r>
    <x v="0"/>
    <x v="0"/>
    <s v="WA"/>
    <x v="1"/>
    <n v="2009"/>
    <n v="2009"/>
    <n v="500073843"/>
    <n v="1"/>
    <x v="1"/>
    <s v="I"/>
    <n v="0"/>
    <n v="0"/>
    <n v="0"/>
    <n v="10"/>
  </r>
  <r>
    <x v="0"/>
    <x v="0"/>
    <s v="WA"/>
    <x v="1"/>
    <n v="2009"/>
    <n v="2009"/>
    <n v="19646739"/>
    <n v="1"/>
    <x v="1"/>
    <s v="I"/>
    <n v="21"/>
    <n v="21"/>
    <n v="0"/>
    <n v="150"/>
  </r>
  <r>
    <x v="1"/>
    <x v="0"/>
    <s v="WA"/>
    <x v="1"/>
    <n v="2009"/>
    <n v="2009"/>
    <n v="14032804"/>
    <n v="4"/>
    <x v="1"/>
    <s v="I"/>
    <n v="121"/>
    <n v="30.25"/>
    <n v="0"/>
    <n v="150"/>
  </r>
  <r>
    <x v="0"/>
    <x v="0"/>
    <s v="WA"/>
    <x v="1"/>
    <n v="2009"/>
    <n v="2009"/>
    <n v="19928936"/>
    <n v="3"/>
    <x v="1"/>
    <s v="I"/>
    <n v="87"/>
    <n v="29"/>
    <n v="0"/>
    <n v="300"/>
  </r>
  <r>
    <x v="0"/>
    <x v="0"/>
    <s v="WA"/>
    <x v="1"/>
    <n v="2009"/>
    <n v="2009"/>
    <n v="19299443"/>
    <n v="1"/>
    <x v="1"/>
    <s v="I"/>
    <n v="10"/>
    <n v="10"/>
    <n v="0"/>
    <n v="100"/>
  </r>
  <r>
    <x v="0"/>
    <x v="1"/>
    <s v="WA"/>
    <x v="1"/>
    <n v="2009"/>
    <n v="2009"/>
    <n v="19391250"/>
    <n v="3"/>
    <x v="1"/>
    <s v="I"/>
    <n v="90"/>
    <n v="30"/>
    <n v="0"/>
    <n v="17"/>
  </r>
  <r>
    <x v="0"/>
    <x v="0"/>
    <s v="WA"/>
    <x v="1"/>
    <n v="2009"/>
    <n v="2009"/>
    <n v="14148779"/>
    <n v="1"/>
    <x v="1"/>
    <s v="I"/>
    <n v="14"/>
    <n v="14"/>
    <n v="0"/>
    <n v="10"/>
  </r>
  <r>
    <x v="0"/>
    <x v="1"/>
    <s v="WA"/>
    <x v="1"/>
    <n v="2009"/>
    <n v="2009"/>
    <n v="446346194"/>
    <n v="3"/>
    <x v="1"/>
    <s v="I"/>
    <n v="93"/>
    <n v="31"/>
    <n v="0"/>
    <n v="11"/>
  </r>
  <r>
    <x v="0"/>
    <x v="1"/>
    <s v="WA"/>
    <x v="1"/>
    <n v="2009"/>
    <n v="2009"/>
    <n v="500248441"/>
    <n v="3"/>
    <x v="1"/>
    <s v="I"/>
    <n v="76"/>
    <n v="25.333333333333336"/>
    <n v="0"/>
    <n v="11"/>
  </r>
  <r>
    <x v="0"/>
    <x v="0"/>
    <s v="WA"/>
    <x v="1"/>
    <n v="2009"/>
    <n v="2009"/>
    <n v="18958254"/>
    <n v="1"/>
    <x v="1"/>
    <s v="I"/>
    <n v="0"/>
    <n v="0"/>
    <n v="0"/>
    <n v="30"/>
  </r>
  <r>
    <x v="0"/>
    <x v="1"/>
    <s v="WA"/>
    <x v="1"/>
    <n v="2009"/>
    <n v="2009"/>
    <n v="18570696"/>
    <n v="3"/>
    <x v="1"/>
    <s v="I"/>
    <n v="78"/>
    <n v="26"/>
    <n v="0"/>
    <n v="97"/>
  </r>
  <r>
    <x v="0"/>
    <x v="0"/>
    <s v="WA"/>
    <x v="1"/>
    <n v="2009"/>
    <n v="2009"/>
    <n v="18570698"/>
    <n v="2"/>
    <x v="1"/>
    <s v="I"/>
    <n v="46"/>
    <n v="23"/>
    <n v="0"/>
    <n v="205"/>
  </r>
  <r>
    <x v="0"/>
    <x v="0"/>
    <s v="WA"/>
    <x v="1"/>
    <n v="2009"/>
    <n v="2009"/>
    <n v="444873673"/>
    <n v="1"/>
    <x v="1"/>
    <s v="I"/>
    <n v="9"/>
    <n v="9"/>
    <n v="0"/>
    <n v="22"/>
  </r>
  <r>
    <x v="0"/>
    <x v="0"/>
    <s v="WA"/>
    <x v="1"/>
    <n v="2009"/>
    <n v="2009"/>
    <n v="18148735"/>
    <n v="1"/>
    <x v="1"/>
    <s v="I"/>
    <n v="12"/>
    <n v="12"/>
    <n v="0"/>
    <n v="10"/>
  </r>
  <r>
    <x v="0"/>
    <x v="0"/>
    <s v="WA"/>
    <x v="1"/>
    <n v="2009"/>
    <n v="2009"/>
    <n v="500243266"/>
    <n v="1"/>
    <x v="1"/>
    <s v="I"/>
    <n v="28"/>
    <n v="28"/>
    <n v="0"/>
    <n v="6"/>
  </r>
  <r>
    <x v="0"/>
    <x v="0"/>
    <s v="WA"/>
    <x v="1"/>
    <n v="2009"/>
    <n v="2009"/>
    <n v="420336060"/>
    <n v="1"/>
    <x v="1"/>
    <s v="I"/>
    <n v="0"/>
    <n v="0"/>
    <n v="0"/>
    <n v="60"/>
  </r>
  <r>
    <x v="1"/>
    <x v="0"/>
    <s v="WA"/>
    <x v="1"/>
    <n v="2009"/>
    <n v="2009"/>
    <n v="500011073"/>
    <n v="2"/>
    <x v="1"/>
    <s v="I"/>
    <n v="62"/>
    <n v="31"/>
    <n v="0"/>
    <n v="40"/>
  </r>
  <r>
    <x v="0"/>
    <x v="1"/>
    <s v="WA"/>
    <x v="1"/>
    <n v="2009"/>
    <n v="2009"/>
    <n v="15938338"/>
    <n v="1"/>
    <x v="1"/>
    <s v="I"/>
    <n v="0"/>
    <n v="0"/>
    <n v="0"/>
    <n v="2"/>
  </r>
  <r>
    <x v="0"/>
    <x v="0"/>
    <s v="WA"/>
    <x v="1"/>
    <n v="2009"/>
    <n v="2009"/>
    <n v="15756485"/>
    <n v="1"/>
    <x v="1"/>
    <s v="I"/>
    <n v="25"/>
    <n v="25"/>
    <n v="0"/>
    <n v="200"/>
  </r>
  <r>
    <x v="1"/>
    <x v="0"/>
    <s v="WA"/>
    <x v="1"/>
    <n v="2009"/>
    <n v="2009"/>
    <n v="500089228"/>
    <n v="1"/>
    <x v="1"/>
    <s v="I"/>
    <n v="5"/>
    <n v="5"/>
    <n v="0"/>
    <n v="266"/>
  </r>
  <r>
    <x v="0"/>
    <x v="1"/>
    <s v="WA"/>
    <x v="1"/>
    <n v="2009"/>
    <n v="2009"/>
    <n v="16543570"/>
    <n v="1"/>
    <x v="1"/>
    <s v="I"/>
    <n v="30"/>
    <n v="30"/>
    <n v="0"/>
    <n v="5"/>
  </r>
  <r>
    <x v="0"/>
    <x v="0"/>
    <s v="WA"/>
    <x v="1"/>
    <n v="2009"/>
    <n v="2009"/>
    <n v="16636360"/>
    <n v="1"/>
    <x v="1"/>
    <s v="I"/>
    <n v="11"/>
    <n v="11"/>
    <n v="0"/>
    <n v="120"/>
  </r>
  <r>
    <x v="0"/>
    <x v="1"/>
    <s v="WA"/>
    <x v="1"/>
    <n v="2009"/>
    <n v="2009"/>
    <n v="441849758"/>
    <n v="1"/>
    <x v="1"/>
    <s v="I"/>
    <n v="30"/>
    <n v="30"/>
    <n v="0"/>
    <n v="4"/>
  </r>
  <r>
    <x v="0"/>
    <x v="0"/>
    <s v="WA"/>
    <x v="1"/>
    <n v="2009"/>
    <n v="2009"/>
    <n v="500017740"/>
    <n v="1"/>
    <x v="1"/>
    <s v="I"/>
    <n v="30"/>
    <n v="30"/>
    <n v="0"/>
    <n v="1"/>
  </r>
  <r>
    <x v="0"/>
    <x v="1"/>
    <s v="WA"/>
    <x v="1"/>
    <n v="2009"/>
    <n v="2009"/>
    <n v="500187832"/>
    <n v="1"/>
    <x v="1"/>
    <s v="I"/>
    <n v="30"/>
    <n v="30"/>
    <n v="0"/>
    <n v="1"/>
  </r>
  <r>
    <x v="0"/>
    <x v="0"/>
    <s v="WA"/>
    <x v="1"/>
    <n v="2009"/>
    <n v="2009"/>
    <n v="500228839"/>
    <n v="1"/>
    <x v="1"/>
    <s v="I"/>
    <n v="6"/>
    <n v="6"/>
    <n v="0"/>
    <n v="253"/>
  </r>
  <r>
    <x v="0"/>
    <x v="0"/>
    <s v="WA"/>
    <x v="1"/>
    <n v="2009"/>
    <n v="2009"/>
    <n v="15818256"/>
    <n v="1"/>
    <x v="1"/>
    <s v="I"/>
    <n v="4"/>
    <n v="4"/>
    <n v="0"/>
    <n v="10"/>
  </r>
  <r>
    <x v="0"/>
    <x v="1"/>
    <s v="WA"/>
    <x v="1"/>
    <n v="2009"/>
    <n v="2009"/>
    <n v="14895212"/>
    <n v="1"/>
    <x v="1"/>
    <s v="I"/>
    <n v="0"/>
    <n v="0"/>
    <n v="0"/>
    <n v="8"/>
  </r>
  <r>
    <x v="0"/>
    <x v="1"/>
    <s v="WA"/>
    <x v="1"/>
    <n v="2009"/>
    <n v="2009"/>
    <n v="16120079"/>
    <n v="3"/>
    <x v="1"/>
    <s v="I"/>
    <n v="64"/>
    <n v="21.333333333333332"/>
    <n v="0"/>
    <n v="21"/>
  </r>
  <r>
    <x v="0"/>
    <x v="1"/>
    <s v="WA"/>
    <x v="1"/>
    <n v="2009"/>
    <n v="2009"/>
    <n v="500005096"/>
    <n v="1"/>
    <x v="1"/>
    <s v="I"/>
    <n v="33"/>
    <n v="33"/>
    <n v="0"/>
    <n v="4"/>
  </r>
  <r>
    <x v="1"/>
    <x v="0"/>
    <s v="WA"/>
    <x v="1"/>
    <n v="2009"/>
    <n v="2010"/>
    <n v="19962464"/>
    <n v="7"/>
    <x v="1"/>
    <s v="I"/>
    <n v="211"/>
    <n v="30.142857142857142"/>
    <n v="0"/>
    <n v="30333"/>
  </r>
  <r>
    <x v="0"/>
    <x v="0"/>
    <s v="WA"/>
    <x v="1"/>
    <n v="2009"/>
    <n v="2009"/>
    <n v="17615234"/>
    <n v="3"/>
    <x v="1"/>
    <s v="I"/>
    <n v="74"/>
    <n v="24.666666666666664"/>
    <n v="0"/>
    <n v="370"/>
  </r>
  <r>
    <x v="0"/>
    <x v="0"/>
    <s v="WA"/>
    <x v="1"/>
    <n v="2009"/>
    <n v="2009"/>
    <n v="14414395"/>
    <n v="1"/>
    <x v="1"/>
    <s v="I"/>
    <n v="17"/>
    <n v="17"/>
    <n v="0"/>
    <n v="1"/>
  </r>
  <r>
    <x v="0"/>
    <x v="1"/>
    <s v="WA"/>
    <x v="1"/>
    <n v="2009"/>
    <n v="2009"/>
    <n v="14096593"/>
    <n v="1"/>
    <x v="1"/>
    <s v="I"/>
    <n v="0"/>
    <n v="0"/>
    <n v="0"/>
    <n v="6"/>
  </r>
  <r>
    <x v="1"/>
    <x v="0"/>
    <s v="WA"/>
    <x v="1"/>
    <n v="2009"/>
    <n v="2009"/>
    <n v="500031548"/>
    <n v="5"/>
    <x v="1"/>
    <s v="I"/>
    <n v="152"/>
    <n v="30.4"/>
    <n v="0"/>
    <n v="14"/>
  </r>
  <r>
    <x v="0"/>
    <x v="0"/>
    <s v="WA"/>
    <x v="1"/>
    <n v="2009"/>
    <n v="2009"/>
    <n v="500124919"/>
    <n v="1"/>
    <x v="1"/>
    <s v="I"/>
    <n v="29"/>
    <n v="29"/>
    <n v="0"/>
    <n v="200"/>
  </r>
  <r>
    <x v="0"/>
    <x v="0"/>
    <s v="WA"/>
    <x v="1"/>
    <n v="2009"/>
    <n v="2009"/>
    <n v="16199540"/>
    <n v="2"/>
    <x v="1"/>
    <s v="I"/>
    <n v="33"/>
    <n v="16.5"/>
    <n v="0"/>
    <n v="1310"/>
  </r>
  <r>
    <x v="0"/>
    <x v="1"/>
    <s v="WA"/>
    <x v="1"/>
    <n v="2009"/>
    <n v="2009"/>
    <n v="14331371"/>
    <n v="3"/>
    <x v="1"/>
    <s v="I"/>
    <n v="67"/>
    <n v="22.333333333333332"/>
    <n v="0"/>
    <n v="29"/>
  </r>
  <r>
    <x v="0"/>
    <x v="0"/>
    <s v="WA"/>
    <x v="1"/>
    <n v="2009"/>
    <n v="2009"/>
    <n v="500094325"/>
    <n v="1"/>
    <x v="1"/>
    <s v="I"/>
    <n v="34"/>
    <n v="34"/>
    <n v="0"/>
    <n v="34"/>
  </r>
  <r>
    <x v="0"/>
    <x v="0"/>
    <s v="WA"/>
    <x v="1"/>
    <n v="2009"/>
    <n v="2009"/>
    <n v="19721646"/>
    <n v="1"/>
    <x v="1"/>
    <s v="I"/>
    <n v="4"/>
    <n v="4"/>
    <n v="0"/>
    <n v="140"/>
  </r>
  <r>
    <x v="0"/>
    <x v="0"/>
    <s v="WA"/>
    <x v="1"/>
    <n v="2009"/>
    <n v="2009"/>
    <n v="16164997"/>
    <n v="1"/>
    <x v="1"/>
    <s v="I"/>
    <n v="1"/>
    <n v="1"/>
    <n v="0"/>
    <n v="6"/>
  </r>
  <r>
    <x v="0"/>
    <x v="0"/>
    <s v="WA"/>
    <x v="1"/>
    <n v="2009"/>
    <n v="2009"/>
    <n v="14360057"/>
    <n v="1"/>
    <x v="1"/>
    <s v="I"/>
    <n v="0"/>
    <n v="0"/>
    <n v="0"/>
    <n v="654"/>
  </r>
  <r>
    <x v="0"/>
    <x v="0"/>
    <s v="WA"/>
    <x v="1"/>
    <n v="2009"/>
    <n v="2009"/>
    <n v="19603484"/>
    <n v="1"/>
    <x v="1"/>
    <s v="I"/>
    <n v="1"/>
    <n v="1"/>
    <n v="0"/>
    <n v="10"/>
  </r>
  <r>
    <x v="0"/>
    <x v="0"/>
    <s v="WA"/>
    <x v="1"/>
    <n v="2009"/>
    <n v="2009"/>
    <n v="19955554"/>
    <n v="1"/>
    <x v="1"/>
    <s v="I"/>
    <n v="0"/>
    <n v="0"/>
    <n v="0"/>
    <n v="20"/>
  </r>
  <r>
    <x v="0"/>
    <x v="0"/>
    <s v="WA"/>
    <x v="1"/>
    <n v="2009"/>
    <n v="2009"/>
    <n v="15597710"/>
    <n v="1"/>
    <x v="1"/>
    <s v="I"/>
    <n v="18"/>
    <n v="18"/>
    <n v="0"/>
    <n v="159"/>
  </r>
  <r>
    <x v="0"/>
    <x v="0"/>
    <s v="WA"/>
    <x v="1"/>
    <n v="2009"/>
    <n v="2009"/>
    <n v="19903640"/>
    <n v="1"/>
    <x v="1"/>
    <s v="I"/>
    <n v="0"/>
    <n v="0"/>
    <n v="0"/>
    <n v="30"/>
  </r>
  <r>
    <x v="0"/>
    <x v="0"/>
    <s v="WA"/>
    <x v="1"/>
    <n v="2009"/>
    <n v="2009"/>
    <n v="500204998"/>
    <n v="3"/>
    <x v="1"/>
    <s v="I"/>
    <n v="65"/>
    <n v="21.666666666666664"/>
    <n v="0"/>
    <n v="360"/>
  </r>
  <r>
    <x v="0"/>
    <x v="1"/>
    <s v="WA"/>
    <x v="1"/>
    <n v="2009"/>
    <n v="2009"/>
    <n v="500092540"/>
    <n v="1"/>
    <x v="1"/>
    <s v="I"/>
    <n v="33"/>
    <n v="33"/>
    <n v="0"/>
    <n v="1"/>
  </r>
  <r>
    <x v="0"/>
    <x v="0"/>
    <s v="WA"/>
    <x v="1"/>
    <n v="2009"/>
    <n v="2009"/>
    <n v="16544863"/>
    <n v="1"/>
    <x v="1"/>
    <s v="I"/>
    <n v="18"/>
    <n v="18"/>
    <n v="0"/>
    <n v="1"/>
  </r>
  <r>
    <x v="0"/>
    <x v="0"/>
    <s v="WA"/>
    <x v="1"/>
    <n v="2009"/>
    <n v="2009"/>
    <n v="19655571"/>
    <n v="1"/>
    <x v="1"/>
    <s v="I"/>
    <n v="0"/>
    <n v="0"/>
    <n v="0"/>
    <n v="30"/>
  </r>
  <r>
    <x v="0"/>
    <x v="0"/>
    <s v="WA"/>
    <x v="1"/>
    <n v="2009"/>
    <n v="2009"/>
    <n v="19235746"/>
    <n v="1"/>
    <x v="1"/>
    <s v="I"/>
    <n v="3"/>
    <n v="3"/>
    <n v="0"/>
    <n v="63"/>
  </r>
  <r>
    <x v="0"/>
    <x v="0"/>
    <s v="WA"/>
    <x v="1"/>
    <n v="2009"/>
    <n v="2009"/>
    <n v="19236471"/>
    <n v="1"/>
    <x v="1"/>
    <s v="I"/>
    <n v="3"/>
    <n v="3"/>
    <n v="0"/>
    <n v="60"/>
  </r>
  <r>
    <x v="0"/>
    <x v="0"/>
    <s v="WA"/>
    <x v="1"/>
    <n v="2009"/>
    <n v="2009"/>
    <n v="500209286"/>
    <n v="1"/>
    <x v="1"/>
    <s v="I"/>
    <n v="9"/>
    <n v="9"/>
    <n v="0"/>
    <n v="53"/>
  </r>
  <r>
    <x v="0"/>
    <x v="0"/>
    <s v="WA"/>
    <x v="1"/>
    <n v="2009"/>
    <n v="2009"/>
    <n v="500192802"/>
    <n v="2"/>
    <x v="1"/>
    <s v="I"/>
    <n v="36"/>
    <n v="18"/>
    <n v="0"/>
    <n v="6"/>
  </r>
  <r>
    <x v="0"/>
    <x v="0"/>
    <s v="WA"/>
    <x v="1"/>
    <n v="2009"/>
    <n v="2009"/>
    <n v="500072937"/>
    <n v="2"/>
    <x v="1"/>
    <s v="I"/>
    <n v="59"/>
    <n v="29.5"/>
    <n v="0"/>
    <n v="36"/>
  </r>
  <r>
    <x v="0"/>
    <x v="0"/>
    <s v="WA"/>
    <x v="1"/>
    <n v="2009"/>
    <n v="2009"/>
    <n v="19286932"/>
    <n v="1"/>
    <x v="1"/>
    <s v="I"/>
    <n v="7"/>
    <n v="7"/>
    <n v="0"/>
    <n v="90"/>
  </r>
  <r>
    <x v="0"/>
    <x v="1"/>
    <s v="WA"/>
    <x v="1"/>
    <n v="2009"/>
    <n v="2009"/>
    <n v="18638586"/>
    <n v="1"/>
    <x v="1"/>
    <s v="I"/>
    <n v="21"/>
    <n v="21"/>
    <n v="0"/>
    <n v="7"/>
  </r>
  <r>
    <x v="0"/>
    <x v="1"/>
    <s v="WA"/>
    <x v="1"/>
    <n v="2009"/>
    <n v="2009"/>
    <n v="17793669"/>
    <n v="1"/>
    <x v="1"/>
    <s v="I"/>
    <n v="6"/>
    <n v="6"/>
    <n v="0"/>
    <n v="2"/>
  </r>
  <r>
    <x v="0"/>
    <x v="1"/>
    <s v="WA"/>
    <x v="1"/>
    <n v="2009"/>
    <n v="2009"/>
    <n v="374716853"/>
    <n v="2"/>
    <x v="1"/>
    <s v="I"/>
    <n v="62"/>
    <n v="31"/>
    <n v="0"/>
    <n v="29"/>
  </r>
  <r>
    <x v="0"/>
    <x v="0"/>
    <s v="WA"/>
    <x v="1"/>
    <n v="2009"/>
    <n v="2009"/>
    <n v="18506411"/>
    <n v="2"/>
    <x v="1"/>
    <s v="I"/>
    <n v="37"/>
    <n v="18.5"/>
    <n v="0"/>
    <n v="30"/>
  </r>
  <r>
    <x v="0"/>
    <x v="1"/>
    <s v="WA"/>
    <x v="1"/>
    <n v="2009"/>
    <n v="2009"/>
    <n v="500111445"/>
    <n v="1"/>
    <x v="1"/>
    <s v="I"/>
    <n v="7"/>
    <n v="7"/>
    <n v="0"/>
    <n v="4"/>
  </r>
  <r>
    <x v="0"/>
    <x v="0"/>
    <s v="WA"/>
    <x v="1"/>
    <n v="2009"/>
    <n v="2009"/>
    <n v="500175394"/>
    <n v="1"/>
    <x v="1"/>
    <s v="I"/>
    <n v="7"/>
    <n v="7"/>
    <n v="0"/>
    <n v="149"/>
  </r>
  <r>
    <x v="0"/>
    <x v="1"/>
    <s v="WA"/>
    <x v="1"/>
    <n v="2009"/>
    <n v="2009"/>
    <n v="500220719"/>
    <n v="1"/>
    <x v="1"/>
    <s v="I"/>
    <n v="12"/>
    <n v="12"/>
    <n v="0"/>
    <n v="2"/>
  </r>
  <r>
    <x v="1"/>
    <x v="0"/>
    <s v="WA"/>
    <x v="1"/>
    <n v="2009"/>
    <n v="2009"/>
    <n v="377308837"/>
    <n v="1"/>
    <x v="1"/>
    <s v="I"/>
    <n v="27"/>
    <n v="27"/>
    <n v="0"/>
    <n v="10"/>
  </r>
  <r>
    <x v="0"/>
    <x v="0"/>
    <s v="WA"/>
    <x v="1"/>
    <n v="2009"/>
    <n v="2009"/>
    <n v="439344051"/>
    <n v="6"/>
    <x v="1"/>
    <s v="I"/>
    <n v="153"/>
    <n v="25.5"/>
    <n v="0"/>
    <n v="1312"/>
  </r>
  <r>
    <x v="0"/>
    <x v="1"/>
    <s v="WA"/>
    <x v="1"/>
    <n v="2009"/>
    <n v="2009"/>
    <n v="500030295"/>
    <n v="1"/>
    <x v="1"/>
    <s v="I"/>
    <n v="29"/>
    <n v="29"/>
    <n v="0"/>
    <n v="1"/>
  </r>
  <r>
    <x v="0"/>
    <x v="0"/>
    <s v="WA"/>
    <x v="1"/>
    <n v="2009"/>
    <n v="2009"/>
    <n v="14134508"/>
    <n v="1"/>
    <x v="1"/>
    <s v="I"/>
    <n v="1"/>
    <n v="1"/>
    <n v="0"/>
    <n v="9747"/>
  </r>
  <r>
    <x v="0"/>
    <x v="1"/>
    <s v="WA"/>
    <x v="1"/>
    <n v="2009"/>
    <n v="2009"/>
    <n v="15360403"/>
    <n v="4"/>
    <x v="1"/>
    <s v="I"/>
    <n v="95"/>
    <n v="23.75"/>
    <n v="0"/>
    <n v="17"/>
  </r>
  <r>
    <x v="0"/>
    <x v="0"/>
    <s v="WA"/>
    <x v="1"/>
    <n v="2009"/>
    <n v="2009"/>
    <n v="16477541"/>
    <n v="1"/>
    <x v="1"/>
    <s v="I"/>
    <n v="17"/>
    <n v="17"/>
    <n v="0"/>
    <n v="80"/>
  </r>
  <r>
    <x v="0"/>
    <x v="0"/>
    <s v="WA"/>
    <x v="1"/>
    <n v="2009"/>
    <n v="2009"/>
    <n v="15182549"/>
    <n v="2"/>
    <x v="1"/>
    <s v="I"/>
    <n v="50"/>
    <n v="25"/>
    <n v="0"/>
    <n v="590"/>
  </r>
  <r>
    <x v="0"/>
    <x v="0"/>
    <s v="WA"/>
    <x v="1"/>
    <n v="2009"/>
    <n v="2009"/>
    <n v="17435387"/>
    <n v="1"/>
    <x v="1"/>
    <s v="I"/>
    <n v="17"/>
    <n v="17"/>
    <n v="0"/>
    <n v="10"/>
  </r>
  <r>
    <x v="0"/>
    <x v="0"/>
    <s v="WA"/>
    <x v="1"/>
    <n v="2009"/>
    <n v="2009"/>
    <n v="14155209"/>
    <n v="1"/>
    <x v="1"/>
    <s v="I"/>
    <n v="9"/>
    <n v="9"/>
    <n v="0"/>
    <n v="10"/>
  </r>
  <r>
    <x v="0"/>
    <x v="0"/>
    <s v="WA"/>
    <x v="1"/>
    <n v="2009"/>
    <n v="2009"/>
    <n v="19954588"/>
    <n v="6"/>
    <x v="1"/>
    <s v="I"/>
    <n v="179"/>
    <n v="29.833333333333336"/>
    <n v="0"/>
    <n v="3630"/>
  </r>
  <r>
    <x v="0"/>
    <x v="0"/>
    <s v="WA"/>
    <x v="1"/>
    <n v="2009"/>
    <n v="2009"/>
    <n v="500213124"/>
    <n v="1"/>
    <x v="1"/>
    <s v="I"/>
    <n v="8"/>
    <n v="8"/>
    <n v="0"/>
    <n v="49"/>
  </r>
  <r>
    <x v="0"/>
    <x v="0"/>
    <s v="WA"/>
    <x v="1"/>
    <n v="2009"/>
    <n v="2009"/>
    <n v="500178330"/>
    <n v="1"/>
    <x v="1"/>
    <s v="I"/>
    <n v="0"/>
    <n v="0"/>
    <n v="0"/>
    <n v="10"/>
  </r>
  <r>
    <x v="0"/>
    <x v="0"/>
    <s v="WA"/>
    <x v="1"/>
    <n v="2009"/>
    <n v="2009"/>
    <n v="14139815"/>
    <n v="1"/>
    <x v="1"/>
    <s v="I"/>
    <n v="0"/>
    <n v="0"/>
    <n v="0"/>
    <n v="20"/>
  </r>
  <r>
    <x v="0"/>
    <x v="0"/>
    <s v="WA"/>
    <x v="1"/>
    <n v="2009"/>
    <n v="2009"/>
    <n v="500253962"/>
    <n v="1"/>
    <x v="1"/>
    <s v="I"/>
    <n v="14"/>
    <n v="14"/>
    <n v="0"/>
    <n v="143"/>
  </r>
  <r>
    <x v="0"/>
    <x v="1"/>
    <s v="WA"/>
    <x v="1"/>
    <n v="2009"/>
    <n v="2009"/>
    <n v="14603221"/>
    <n v="5"/>
    <x v="1"/>
    <s v="I"/>
    <n v="150"/>
    <n v="30"/>
    <n v="0"/>
    <n v="13"/>
  </r>
  <r>
    <x v="0"/>
    <x v="0"/>
    <s v="WA"/>
    <x v="1"/>
    <n v="2009"/>
    <n v="2009"/>
    <n v="500198786"/>
    <n v="1"/>
    <x v="1"/>
    <s v="I"/>
    <n v="0"/>
    <n v="0"/>
    <n v="0"/>
    <n v="2"/>
  </r>
  <r>
    <x v="0"/>
    <x v="0"/>
    <s v="WA"/>
    <x v="1"/>
    <n v="2009"/>
    <n v="2009"/>
    <n v="19199098"/>
    <n v="1"/>
    <x v="1"/>
    <s v="I"/>
    <n v="30"/>
    <n v="30"/>
    <n v="0"/>
    <n v="60"/>
  </r>
  <r>
    <x v="0"/>
    <x v="1"/>
    <s v="WA"/>
    <x v="1"/>
    <n v="2009"/>
    <n v="2009"/>
    <n v="19934197"/>
    <n v="1"/>
    <x v="1"/>
    <s v="I"/>
    <n v="17"/>
    <n v="17"/>
    <n v="0"/>
    <n v="3"/>
  </r>
  <r>
    <x v="0"/>
    <x v="0"/>
    <s v="WA"/>
    <x v="1"/>
    <n v="2009"/>
    <n v="2009"/>
    <n v="19848420"/>
    <n v="1"/>
    <x v="1"/>
    <s v="I"/>
    <n v="20"/>
    <n v="20"/>
    <n v="0"/>
    <n v="70"/>
  </r>
  <r>
    <x v="0"/>
    <x v="0"/>
    <s v="WA"/>
    <x v="1"/>
    <n v="2009"/>
    <n v="2009"/>
    <n v="19952119"/>
    <n v="3"/>
    <x v="1"/>
    <s v="I"/>
    <n v="87"/>
    <n v="29"/>
    <n v="0"/>
    <n v="1224"/>
  </r>
  <r>
    <x v="0"/>
    <x v="0"/>
    <s v="WA"/>
    <x v="1"/>
    <n v="2009"/>
    <n v="2009"/>
    <n v="500204618"/>
    <n v="1"/>
    <x v="1"/>
    <s v="I"/>
    <n v="29"/>
    <n v="29"/>
    <n v="0"/>
    <n v="37"/>
  </r>
  <r>
    <x v="0"/>
    <x v="1"/>
    <s v="WA"/>
    <x v="1"/>
    <n v="2009"/>
    <n v="2009"/>
    <n v="500053175"/>
    <n v="1"/>
    <x v="1"/>
    <s v="I"/>
    <n v="16"/>
    <n v="16"/>
    <n v="0"/>
    <n v="3"/>
  </r>
  <r>
    <x v="0"/>
    <x v="0"/>
    <s v="WA"/>
    <x v="1"/>
    <n v="2009"/>
    <n v="2009"/>
    <n v="19629105"/>
    <n v="1"/>
    <x v="1"/>
    <s v="I"/>
    <n v="0"/>
    <n v="0"/>
    <n v="0"/>
    <n v="40"/>
  </r>
  <r>
    <x v="0"/>
    <x v="0"/>
    <s v="WA"/>
    <x v="1"/>
    <n v="2009"/>
    <n v="2009"/>
    <n v="19126078"/>
    <n v="1"/>
    <x v="1"/>
    <s v="I"/>
    <n v="0"/>
    <n v="0"/>
    <n v="0"/>
    <n v="32"/>
  </r>
  <r>
    <x v="0"/>
    <x v="0"/>
    <s v="WA"/>
    <x v="1"/>
    <n v="2009"/>
    <n v="2009"/>
    <n v="18223796"/>
    <n v="1"/>
    <x v="1"/>
    <s v="I"/>
    <n v="0"/>
    <n v="0"/>
    <n v="0"/>
    <n v="20"/>
  </r>
  <r>
    <x v="0"/>
    <x v="0"/>
    <s v="WA"/>
    <x v="1"/>
    <n v="2009"/>
    <n v="2009"/>
    <n v="19300128"/>
    <n v="1"/>
    <x v="1"/>
    <s v="I"/>
    <n v="0"/>
    <n v="0"/>
    <n v="0"/>
    <n v="150"/>
  </r>
  <r>
    <x v="0"/>
    <x v="0"/>
    <s v="WA"/>
    <x v="1"/>
    <n v="2009"/>
    <n v="2009"/>
    <n v="17332220"/>
    <n v="1"/>
    <x v="1"/>
    <s v="I"/>
    <n v="8"/>
    <n v="8"/>
    <n v="0"/>
    <n v="27"/>
  </r>
  <r>
    <x v="0"/>
    <x v="1"/>
    <s v="WA"/>
    <x v="1"/>
    <n v="2009"/>
    <n v="2009"/>
    <n v="390614483"/>
    <n v="1"/>
    <x v="1"/>
    <s v="I"/>
    <n v="20"/>
    <n v="20"/>
    <n v="0"/>
    <n v="3"/>
  </r>
  <r>
    <x v="0"/>
    <x v="1"/>
    <s v="WA"/>
    <x v="1"/>
    <n v="2009"/>
    <n v="2009"/>
    <n v="18999448"/>
    <n v="3"/>
    <x v="1"/>
    <s v="I"/>
    <n v="68"/>
    <n v="22.666666666666664"/>
    <n v="0"/>
    <n v="28"/>
  </r>
  <r>
    <x v="0"/>
    <x v="0"/>
    <s v="WA"/>
    <x v="1"/>
    <n v="2009"/>
    <n v="2009"/>
    <n v="18628481"/>
    <n v="1"/>
    <x v="1"/>
    <s v="I"/>
    <n v="33"/>
    <n v="33"/>
    <n v="0"/>
    <n v="1000"/>
  </r>
  <r>
    <x v="0"/>
    <x v="1"/>
    <s v="WA"/>
    <x v="1"/>
    <n v="2009"/>
    <n v="2009"/>
    <n v="17924162"/>
    <n v="1"/>
    <x v="1"/>
    <s v="I"/>
    <n v="29"/>
    <n v="29"/>
    <n v="0"/>
    <n v="5"/>
  </r>
  <r>
    <x v="0"/>
    <x v="0"/>
    <s v="WA"/>
    <x v="1"/>
    <n v="2009"/>
    <n v="2009"/>
    <n v="19015592"/>
    <n v="1"/>
    <x v="1"/>
    <s v="I"/>
    <n v="4"/>
    <n v="4"/>
    <n v="0"/>
    <n v="50"/>
  </r>
  <r>
    <x v="0"/>
    <x v="0"/>
    <s v="WA"/>
    <x v="1"/>
    <n v="2009"/>
    <n v="2009"/>
    <n v="17434662"/>
    <n v="2"/>
    <x v="1"/>
    <s v="I"/>
    <n v="53"/>
    <n v="26.5"/>
    <n v="0"/>
    <n v="620"/>
  </r>
  <r>
    <x v="0"/>
    <x v="0"/>
    <s v="WA"/>
    <x v="1"/>
    <n v="2009"/>
    <n v="2009"/>
    <n v="17757584"/>
    <n v="1"/>
    <x v="1"/>
    <s v="I"/>
    <n v="1"/>
    <n v="1"/>
    <n v="0"/>
    <n v="20"/>
  </r>
  <r>
    <x v="0"/>
    <x v="0"/>
    <s v="WA"/>
    <x v="1"/>
    <n v="2009"/>
    <n v="2009"/>
    <n v="17911778"/>
    <n v="1"/>
    <x v="1"/>
    <s v="I"/>
    <n v="2"/>
    <n v="2"/>
    <n v="0"/>
    <n v="10"/>
  </r>
  <r>
    <x v="0"/>
    <x v="1"/>
    <s v="WA"/>
    <x v="1"/>
    <n v="2009"/>
    <n v="2009"/>
    <n v="18096311"/>
    <n v="1"/>
    <x v="1"/>
    <s v="I"/>
    <n v="8"/>
    <n v="8"/>
    <n v="0"/>
    <n v="2"/>
  </r>
  <r>
    <x v="0"/>
    <x v="1"/>
    <s v="WA"/>
    <x v="1"/>
    <n v="2009"/>
    <n v="2009"/>
    <n v="18105774"/>
    <n v="1"/>
    <x v="1"/>
    <s v="I"/>
    <n v="0"/>
    <n v="0"/>
    <n v="0"/>
    <n v="2"/>
  </r>
  <r>
    <x v="0"/>
    <x v="1"/>
    <s v="WA"/>
    <x v="1"/>
    <n v="2009"/>
    <n v="2009"/>
    <n v="18014370"/>
    <n v="4"/>
    <x v="1"/>
    <s v="I"/>
    <n v="102"/>
    <n v="25.5"/>
    <n v="0"/>
    <n v="11"/>
  </r>
  <r>
    <x v="0"/>
    <x v="0"/>
    <s v="WA"/>
    <x v="1"/>
    <n v="2009"/>
    <n v="2009"/>
    <n v="18051932"/>
    <n v="2"/>
    <x v="1"/>
    <s v="I"/>
    <n v="37"/>
    <n v="18.5"/>
    <n v="0"/>
    <n v="270"/>
  </r>
  <r>
    <x v="0"/>
    <x v="0"/>
    <s v="WA"/>
    <x v="1"/>
    <n v="2009"/>
    <n v="2009"/>
    <n v="500231741"/>
    <n v="1"/>
    <x v="1"/>
    <s v="I"/>
    <n v="24"/>
    <n v="24"/>
    <n v="0"/>
    <n v="359"/>
  </r>
  <r>
    <x v="0"/>
    <x v="0"/>
    <s v="WA"/>
    <x v="1"/>
    <n v="2009"/>
    <n v="2009"/>
    <n v="16210605"/>
    <n v="1"/>
    <x v="1"/>
    <s v="I"/>
    <n v="24"/>
    <n v="24"/>
    <n v="0"/>
    <n v="290"/>
  </r>
  <r>
    <x v="0"/>
    <x v="0"/>
    <s v="WA"/>
    <x v="1"/>
    <n v="2009"/>
    <n v="2009"/>
    <n v="16929021"/>
    <n v="1"/>
    <x v="1"/>
    <s v="I"/>
    <n v="0"/>
    <n v="0"/>
    <n v="0"/>
    <n v="140"/>
  </r>
  <r>
    <x v="0"/>
    <x v="0"/>
    <s v="WA"/>
    <x v="1"/>
    <n v="2009"/>
    <n v="2009"/>
    <n v="16417107"/>
    <n v="1"/>
    <x v="1"/>
    <s v="I"/>
    <n v="14"/>
    <n v="14"/>
    <n v="0"/>
    <n v="48"/>
  </r>
  <r>
    <x v="0"/>
    <x v="0"/>
    <s v="WA"/>
    <x v="1"/>
    <n v="2009"/>
    <n v="2009"/>
    <n v="17169089"/>
    <n v="1"/>
    <x v="1"/>
    <s v="I"/>
    <n v="7"/>
    <n v="7"/>
    <n v="0"/>
    <n v="30"/>
  </r>
  <r>
    <x v="0"/>
    <x v="0"/>
    <s v="WA"/>
    <x v="1"/>
    <n v="2009"/>
    <n v="2009"/>
    <n v="15423682"/>
    <n v="1"/>
    <x v="1"/>
    <s v="I"/>
    <n v="31"/>
    <n v="31"/>
    <n v="0"/>
    <n v="10"/>
  </r>
  <r>
    <x v="0"/>
    <x v="0"/>
    <s v="WA"/>
    <x v="1"/>
    <n v="2009"/>
    <n v="2009"/>
    <n v="16181967"/>
    <n v="2"/>
    <x v="1"/>
    <s v="I"/>
    <n v="46"/>
    <n v="23"/>
    <n v="0"/>
    <n v="90"/>
  </r>
  <r>
    <x v="0"/>
    <x v="0"/>
    <s v="WA"/>
    <x v="1"/>
    <n v="2009"/>
    <n v="2009"/>
    <n v="16303940"/>
    <n v="3"/>
    <x v="1"/>
    <s v="I"/>
    <n v="83"/>
    <n v="27.666666666666668"/>
    <n v="0"/>
    <n v="390"/>
  </r>
  <r>
    <x v="0"/>
    <x v="0"/>
    <s v="WA"/>
    <x v="1"/>
    <n v="2009"/>
    <n v="2009"/>
    <n v="15987183"/>
    <n v="2"/>
    <x v="1"/>
    <s v="I"/>
    <n v="47"/>
    <n v="23.5"/>
    <n v="0"/>
    <n v="220"/>
  </r>
  <r>
    <x v="0"/>
    <x v="1"/>
    <s v="WA"/>
    <x v="1"/>
    <n v="2009"/>
    <n v="2009"/>
    <n v="332467220"/>
    <n v="2"/>
    <x v="1"/>
    <s v="I"/>
    <n v="40"/>
    <n v="20"/>
    <n v="0"/>
    <n v="5"/>
  </r>
  <r>
    <x v="0"/>
    <x v="0"/>
    <s v="WA"/>
    <x v="1"/>
    <n v="2009"/>
    <n v="2009"/>
    <n v="15749449"/>
    <n v="2"/>
    <x v="1"/>
    <s v="I"/>
    <n v="53"/>
    <n v="26.5"/>
    <n v="0"/>
    <n v="1040"/>
  </r>
  <r>
    <x v="0"/>
    <x v="0"/>
    <s v="WA"/>
    <x v="1"/>
    <n v="2009"/>
    <n v="2009"/>
    <n v="16538713"/>
    <n v="1"/>
    <x v="1"/>
    <s v="I"/>
    <n v="0"/>
    <n v="0"/>
    <n v="0"/>
    <n v="11"/>
  </r>
  <r>
    <x v="0"/>
    <x v="1"/>
    <s v="WA"/>
    <x v="1"/>
    <n v="2009"/>
    <n v="2009"/>
    <n v="500136099"/>
    <n v="1"/>
    <x v="1"/>
    <s v="I"/>
    <n v="21"/>
    <n v="21"/>
    <n v="0"/>
    <n v="8"/>
  </r>
  <r>
    <x v="0"/>
    <x v="0"/>
    <s v="WA"/>
    <x v="1"/>
    <n v="2009"/>
    <n v="2009"/>
    <n v="500190192"/>
    <n v="3"/>
    <x v="1"/>
    <s v="I"/>
    <n v="91"/>
    <n v="30.333333333333332"/>
    <n v="0"/>
    <n v="224"/>
  </r>
  <r>
    <x v="0"/>
    <x v="0"/>
    <s v="WA"/>
    <x v="1"/>
    <n v="2009"/>
    <n v="2009"/>
    <n v="15136509"/>
    <n v="4"/>
    <x v="1"/>
    <s v="I"/>
    <n v="107"/>
    <n v="26.75"/>
    <n v="0"/>
    <n v="300"/>
  </r>
  <r>
    <x v="0"/>
    <x v="1"/>
    <s v="WA"/>
    <x v="1"/>
    <n v="2009"/>
    <n v="2009"/>
    <n v="500038469"/>
    <n v="5"/>
    <x v="1"/>
    <s v="I"/>
    <n v="123"/>
    <n v="24.6"/>
    <n v="0"/>
    <n v="58"/>
  </r>
  <r>
    <x v="0"/>
    <x v="0"/>
    <s v="WA"/>
    <x v="1"/>
    <n v="2009"/>
    <n v="2009"/>
    <n v="15282128"/>
    <n v="2"/>
    <x v="1"/>
    <s v="I"/>
    <n v="59"/>
    <n v="29.5"/>
    <n v="0"/>
    <n v="580"/>
  </r>
  <r>
    <x v="0"/>
    <x v="0"/>
    <s v="WA"/>
    <x v="1"/>
    <n v="2009"/>
    <n v="2009"/>
    <n v="14947156"/>
    <n v="1"/>
    <x v="1"/>
    <s v="I"/>
    <n v="21"/>
    <n v="21"/>
    <n v="0"/>
    <n v="200"/>
  </r>
  <r>
    <x v="0"/>
    <x v="0"/>
    <s v="WA"/>
    <x v="1"/>
    <n v="2009"/>
    <n v="2009"/>
    <n v="14333000"/>
    <n v="1"/>
    <x v="1"/>
    <s v="I"/>
    <n v="0"/>
    <n v="0"/>
    <n v="0"/>
    <n v="450"/>
  </r>
  <r>
    <x v="1"/>
    <x v="1"/>
    <s v="WA"/>
    <x v="1"/>
    <n v="2009"/>
    <n v="2009"/>
    <n v="14623768"/>
    <n v="1"/>
    <x v="1"/>
    <s v="I"/>
    <n v="13"/>
    <n v="13"/>
    <n v="0"/>
    <n v="4"/>
  </r>
  <r>
    <x v="1"/>
    <x v="0"/>
    <s v="WA"/>
    <x v="1"/>
    <n v="2009"/>
    <n v="2009"/>
    <n v="14426239"/>
    <n v="1"/>
    <x v="1"/>
    <s v="I"/>
    <n v="18"/>
    <n v="18"/>
    <n v="0"/>
    <n v="800"/>
  </r>
  <r>
    <x v="0"/>
    <x v="0"/>
    <s v="WA"/>
    <x v="1"/>
    <n v="2009"/>
    <n v="2009"/>
    <n v="19856279"/>
    <n v="2"/>
    <x v="1"/>
    <s v="I"/>
    <n v="33"/>
    <n v="16.5"/>
    <n v="0"/>
    <n v="550"/>
  </r>
  <r>
    <x v="0"/>
    <x v="0"/>
    <s v="WA"/>
    <x v="1"/>
    <n v="2009"/>
    <n v="2009"/>
    <n v="14131061"/>
    <n v="1"/>
    <x v="1"/>
    <s v="I"/>
    <n v="0"/>
    <n v="0"/>
    <n v="0"/>
    <n v="154"/>
  </r>
  <r>
    <x v="0"/>
    <x v="1"/>
    <s v="WA"/>
    <x v="1"/>
    <n v="2009"/>
    <n v="2009"/>
    <n v="15592862"/>
    <n v="5"/>
    <x v="1"/>
    <s v="I"/>
    <n v="127"/>
    <n v="25.4"/>
    <n v="0"/>
    <n v="33"/>
  </r>
  <r>
    <x v="0"/>
    <x v="0"/>
    <s v="WA"/>
    <x v="1"/>
    <n v="2009"/>
    <n v="2009"/>
    <n v="16767880"/>
    <n v="1"/>
    <x v="1"/>
    <s v="I"/>
    <n v="16"/>
    <n v="16"/>
    <n v="0"/>
    <n v="280"/>
  </r>
  <r>
    <x v="0"/>
    <x v="0"/>
    <s v="WA"/>
    <x v="1"/>
    <n v="2009"/>
    <n v="2009"/>
    <n v="19573008"/>
    <n v="1"/>
    <x v="1"/>
    <s v="I"/>
    <n v="8"/>
    <n v="8"/>
    <n v="0"/>
    <n v="140"/>
  </r>
  <r>
    <x v="0"/>
    <x v="0"/>
    <s v="WA"/>
    <x v="1"/>
    <n v="2009"/>
    <n v="2009"/>
    <n v="19272021"/>
    <n v="1"/>
    <x v="1"/>
    <s v="I"/>
    <n v="29"/>
    <n v="29"/>
    <n v="0"/>
    <n v="460"/>
  </r>
  <r>
    <x v="0"/>
    <x v="1"/>
    <s v="WA"/>
    <x v="1"/>
    <n v="2009"/>
    <n v="2009"/>
    <n v="500182564"/>
    <n v="2"/>
    <x v="1"/>
    <s v="I"/>
    <n v="33"/>
    <n v="16.5"/>
    <n v="0"/>
    <n v="6"/>
  </r>
  <r>
    <x v="0"/>
    <x v="0"/>
    <s v="WA"/>
    <x v="1"/>
    <n v="2009"/>
    <n v="2009"/>
    <n v="19785937"/>
    <n v="1"/>
    <x v="1"/>
    <s v="I"/>
    <n v="4"/>
    <n v="4"/>
    <n v="0"/>
    <n v="20"/>
  </r>
  <r>
    <x v="0"/>
    <x v="1"/>
    <s v="WA"/>
    <x v="1"/>
    <n v="2009"/>
    <n v="2009"/>
    <n v="18900359"/>
    <n v="1"/>
    <x v="1"/>
    <s v="I"/>
    <n v="10"/>
    <n v="10"/>
    <n v="0"/>
    <n v="2"/>
  </r>
  <r>
    <x v="0"/>
    <x v="0"/>
    <s v="WA"/>
    <x v="1"/>
    <n v="2009"/>
    <n v="2009"/>
    <n v="19338891"/>
    <n v="1"/>
    <x v="1"/>
    <s v="I"/>
    <n v="0"/>
    <n v="0"/>
    <n v="0"/>
    <n v="340"/>
  </r>
  <r>
    <x v="0"/>
    <x v="0"/>
    <s v="WA"/>
    <x v="1"/>
    <n v="2009"/>
    <n v="2009"/>
    <n v="18693368"/>
    <n v="1"/>
    <x v="1"/>
    <s v="I"/>
    <n v="2"/>
    <n v="2"/>
    <n v="0"/>
    <n v="10"/>
  </r>
  <r>
    <x v="0"/>
    <x v="0"/>
    <s v="WA"/>
    <x v="1"/>
    <n v="2009"/>
    <n v="2009"/>
    <n v="18708543"/>
    <n v="1"/>
    <x v="1"/>
    <s v="I"/>
    <n v="0"/>
    <n v="0"/>
    <n v="0"/>
    <n v="80"/>
  </r>
  <r>
    <x v="0"/>
    <x v="0"/>
    <s v="WA"/>
    <x v="1"/>
    <n v="2009"/>
    <n v="2009"/>
    <n v="500217923"/>
    <n v="1"/>
    <x v="1"/>
    <s v="I"/>
    <n v="3"/>
    <n v="3"/>
    <n v="0"/>
    <n v="37"/>
  </r>
  <r>
    <x v="0"/>
    <x v="0"/>
    <s v="WA"/>
    <x v="1"/>
    <n v="2009"/>
    <n v="2009"/>
    <n v="18942054"/>
    <n v="1"/>
    <x v="1"/>
    <s v="I"/>
    <n v="0"/>
    <n v="0"/>
    <n v="0"/>
    <n v="10"/>
  </r>
  <r>
    <x v="0"/>
    <x v="1"/>
    <s v="WA"/>
    <x v="1"/>
    <n v="2009"/>
    <n v="2009"/>
    <n v="17924162"/>
    <n v="1"/>
    <x v="1"/>
    <s v="I"/>
    <n v="0"/>
    <n v="0"/>
    <n v="0"/>
    <n v="3"/>
  </r>
  <r>
    <x v="0"/>
    <x v="0"/>
    <s v="WA"/>
    <x v="1"/>
    <n v="2009"/>
    <n v="2009"/>
    <n v="500065417"/>
    <n v="1"/>
    <x v="1"/>
    <s v="I"/>
    <n v="36"/>
    <n v="36"/>
    <n v="0"/>
    <n v="20"/>
  </r>
  <r>
    <x v="0"/>
    <x v="0"/>
    <s v="WA"/>
    <x v="1"/>
    <n v="2009"/>
    <n v="2009"/>
    <n v="14148200"/>
    <n v="1"/>
    <x v="1"/>
    <s v="I"/>
    <n v="17"/>
    <n v="17"/>
    <n v="0"/>
    <n v="10"/>
  </r>
  <r>
    <x v="1"/>
    <x v="0"/>
    <s v="WA"/>
    <x v="1"/>
    <n v="2009"/>
    <n v="2009"/>
    <n v="16572890"/>
    <n v="1"/>
    <x v="1"/>
    <s v="I"/>
    <n v="22"/>
    <n v="22"/>
    <n v="0"/>
    <n v="1"/>
  </r>
  <r>
    <x v="0"/>
    <x v="0"/>
    <s v="WA"/>
    <x v="1"/>
    <n v="2009"/>
    <n v="2009"/>
    <n v="15550257"/>
    <n v="1"/>
    <x v="1"/>
    <s v="I"/>
    <n v="0"/>
    <n v="0"/>
    <n v="0"/>
    <n v="71"/>
  </r>
  <r>
    <x v="1"/>
    <x v="0"/>
    <s v="WA"/>
    <x v="1"/>
    <n v="2009"/>
    <n v="2009"/>
    <n v="331171206"/>
    <n v="1"/>
    <x v="1"/>
    <s v="I"/>
    <n v="19"/>
    <n v="19"/>
    <n v="0"/>
    <n v="390"/>
  </r>
  <r>
    <x v="0"/>
    <x v="0"/>
    <s v="WA"/>
    <x v="1"/>
    <n v="2009"/>
    <n v="2009"/>
    <n v="15280716"/>
    <n v="1"/>
    <x v="1"/>
    <s v="I"/>
    <n v="25"/>
    <n v="25"/>
    <n v="0"/>
    <n v="190"/>
  </r>
  <r>
    <x v="0"/>
    <x v="1"/>
    <s v="WA"/>
    <x v="1"/>
    <n v="2009"/>
    <n v="2009"/>
    <n v="500081211"/>
    <n v="1"/>
    <x v="1"/>
    <s v="I"/>
    <n v="10"/>
    <n v="10"/>
    <n v="0"/>
    <n v="1"/>
  </r>
  <r>
    <x v="0"/>
    <x v="0"/>
    <s v="WA"/>
    <x v="1"/>
    <n v="2009"/>
    <n v="2009"/>
    <n v="17161902"/>
    <n v="1"/>
    <x v="1"/>
    <s v="I"/>
    <n v="10"/>
    <n v="10"/>
    <n v="0"/>
    <n v="50"/>
  </r>
  <r>
    <x v="0"/>
    <x v="0"/>
    <s v="WA"/>
    <x v="1"/>
    <n v="2009"/>
    <n v="2009"/>
    <n v="19784186"/>
    <n v="1"/>
    <x v="1"/>
    <s v="I"/>
    <n v="3"/>
    <n v="3"/>
    <n v="0"/>
    <n v="50"/>
  </r>
  <r>
    <x v="0"/>
    <x v="0"/>
    <s v="WA"/>
    <x v="1"/>
    <n v="2009"/>
    <n v="2009"/>
    <n v="16232970"/>
    <n v="2"/>
    <x v="1"/>
    <s v="I"/>
    <n v="44"/>
    <n v="22"/>
    <n v="0"/>
    <n v="430"/>
  </r>
  <r>
    <x v="0"/>
    <x v="1"/>
    <s v="WA"/>
    <x v="1"/>
    <n v="2009"/>
    <n v="2009"/>
    <n v="500040212"/>
    <n v="1"/>
    <x v="1"/>
    <s v="I"/>
    <n v="3"/>
    <n v="3"/>
    <n v="0"/>
    <n v="2"/>
  </r>
  <r>
    <x v="0"/>
    <x v="0"/>
    <s v="WA"/>
    <x v="1"/>
    <n v="2009"/>
    <n v="2009"/>
    <n v="15742809"/>
    <n v="3"/>
    <x v="1"/>
    <s v="I"/>
    <n v="75"/>
    <n v="25"/>
    <n v="0"/>
    <n v="360"/>
  </r>
  <r>
    <x v="0"/>
    <x v="0"/>
    <s v="WA"/>
    <x v="1"/>
    <n v="2009"/>
    <n v="2009"/>
    <n v="15963292"/>
    <n v="1"/>
    <x v="1"/>
    <s v="I"/>
    <n v="0"/>
    <n v="0"/>
    <n v="0"/>
    <n v="10"/>
  </r>
  <r>
    <x v="0"/>
    <x v="1"/>
    <s v="WA"/>
    <x v="1"/>
    <n v="2009"/>
    <n v="2009"/>
    <n v="15751516"/>
    <n v="3"/>
    <x v="1"/>
    <s v="I"/>
    <n v="70"/>
    <n v="23.333333333333332"/>
    <n v="0"/>
    <n v="21"/>
  </r>
  <r>
    <x v="0"/>
    <x v="1"/>
    <s v="WA"/>
    <x v="1"/>
    <n v="2009"/>
    <n v="2009"/>
    <n v="15752206"/>
    <n v="1"/>
    <x v="1"/>
    <s v="I"/>
    <n v="10"/>
    <n v="10"/>
    <n v="0"/>
    <n v="3"/>
  </r>
  <r>
    <x v="0"/>
    <x v="0"/>
    <s v="WA"/>
    <x v="1"/>
    <n v="2009"/>
    <n v="2009"/>
    <n v="15752208"/>
    <n v="1"/>
    <x v="1"/>
    <s v="I"/>
    <n v="10"/>
    <n v="10"/>
    <n v="0"/>
    <n v="310"/>
  </r>
  <r>
    <x v="0"/>
    <x v="1"/>
    <s v="WA"/>
    <x v="1"/>
    <n v="2009"/>
    <n v="2009"/>
    <n v="500065554"/>
    <n v="1"/>
    <x v="1"/>
    <s v="I"/>
    <n v="17"/>
    <n v="17"/>
    <n v="0"/>
    <n v="6"/>
  </r>
  <r>
    <x v="0"/>
    <x v="0"/>
    <s v="WA"/>
    <x v="1"/>
    <n v="2009"/>
    <n v="2009"/>
    <n v="15820167"/>
    <n v="3"/>
    <x v="1"/>
    <s v="I"/>
    <n v="78"/>
    <n v="26"/>
    <n v="0"/>
    <n v="420"/>
  </r>
  <r>
    <x v="0"/>
    <x v="0"/>
    <s v="WA"/>
    <x v="1"/>
    <n v="2009"/>
    <n v="2009"/>
    <n v="16122271"/>
    <n v="1"/>
    <x v="1"/>
    <s v="I"/>
    <n v="1"/>
    <n v="1"/>
    <n v="0"/>
    <n v="10"/>
  </r>
  <r>
    <x v="0"/>
    <x v="1"/>
    <s v="WA"/>
    <x v="1"/>
    <n v="2009"/>
    <n v="2009"/>
    <n v="14337131"/>
    <n v="1"/>
    <x v="1"/>
    <s v="I"/>
    <n v="0"/>
    <n v="0"/>
    <n v="0"/>
    <n v="8"/>
  </r>
  <r>
    <x v="0"/>
    <x v="0"/>
    <s v="WA"/>
    <x v="1"/>
    <n v="2009"/>
    <n v="2009"/>
    <n v="500222500"/>
    <n v="1"/>
    <x v="1"/>
    <s v="I"/>
    <n v="26"/>
    <n v="26"/>
    <n v="0"/>
    <n v="175"/>
  </r>
  <r>
    <x v="1"/>
    <x v="0"/>
    <s v="WA"/>
    <x v="1"/>
    <n v="2009"/>
    <n v="2009"/>
    <n v="14311058"/>
    <n v="2"/>
    <x v="1"/>
    <s v="I"/>
    <n v="38"/>
    <n v="19"/>
    <n v="0"/>
    <n v="30"/>
  </r>
  <r>
    <x v="0"/>
    <x v="1"/>
    <s v="WA"/>
    <x v="1"/>
    <n v="2009"/>
    <n v="2009"/>
    <n v="14677770"/>
    <n v="1"/>
    <x v="1"/>
    <s v="I"/>
    <n v="10"/>
    <n v="10"/>
    <n v="0"/>
    <n v="2"/>
  </r>
  <r>
    <x v="0"/>
    <x v="0"/>
    <s v="WA"/>
    <x v="1"/>
    <n v="2009"/>
    <n v="2009"/>
    <n v="17627109"/>
    <n v="1"/>
    <x v="1"/>
    <s v="I"/>
    <n v="0"/>
    <n v="0"/>
    <n v="0"/>
    <n v="50"/>
  </r>
  <r>
    <x v="1"/>
    <x v="1"/>
    <s v="WA"/>
    <x v="1"/>
    <n v="2009"/>
    <n v="2009"/>
    <n v="16165615"/>
    <n v="3"/>
    <x v="1"/>
    <s v="I"/>
    <n v="69"/>
    <n v="23"/>
    <n v="0"/>
    <n v="31"/>
  </r>
  <r>
    <x v="0"/>
    <x v="0"/>
    <s v="WA"/>
    <x v="1"/>
    <n v="2009"/>
    <n v="2009"/>
    <n v="409190465"/>
    <n v="2"/>
    <x v="1"/>
    <s v="I"/>
    <n v="43"/>
    <n v="21.5"/>
    <n v="0"/>
    <n v="110"/>
  </r>
  <r>
    <x v="0"/>
    <x v="1"/>
    <s v="WA"/>
    <x v="1"/>
    <n v="2009"/>
    <n v="2009"/>
    <n v="19695287"/>
    <n v="1"/>
    <x v="1"/>
    <s v="I"/>
    <n v="28"/>
    <n v="28"/>
    <n v="0"/>
    <n v="16"/>
  </r>
  <r>
    <x v="0"/>
    <x v="0"/>
    <s v="WA"/>
    <x v="1"/>
    <n v="2009"/>
    <n v="2009"/>
    <n v="19652801"/>
    <n v="1"/>
    <x v="1"/>
    <s v="I"/>
    <n v="0"/>
    <n v="0"/>
    <n v="0"/>
    <n v="10"/>
  </r>
  <r>
    <x v="0"/>
    <x v="0"/>
    <s v="WA"/>
    <x v="1"/>
    <n v="2009"/>
    <n v="2009"/>
    <n v="18666641"/>
    <n v="1"/>
    <x v="1"/>
    <s v="I"/>
    <n v="0"/>
    <n v="0"/>
    <n v="0"/>
    <n v="10"/>
  </r>
  <r>
    <x v="0"/>
    <x v="0"/>
    <s v="WA"/>
    <x v="1"/>
    <n v="2009"/>
    <n v="2009"/>
    <n v="19218115"/>
    <n v="1"/>
    <x v="1"/>
    <s v="I"/>
    <n v="30"/>
    <n v="30"/>
    <n v="0"/>
    <n v="70"/>
  </r>
  <r>
    <x v="0"/>
    <x v="0"/>
    <s v="WA"/>
    <x v="1"/>
    <n v="2009"/>
    <n v="2009"/>
    <n v="19287949"/>
    <n v="1"/>
    <x v="1"/>
    <s v="I"/>
    <n v="3"/>
    <n v="3"/>
    <n v="0"/>
    <n v="30"/>
  </r>
  <r>
    <x v="0"/>
    <x v="0"/>
    <s v="WA"/>
    <x v="1"/>
    <n v="2009"/>
    <n v="2009"/>
    <n v="16754657"/>
    <n v="2"/>
    <x v="1"/>
    <s v="I"/>
    <n v="33"/>
    <n v="16.5"/>
    <n v="0"/>
    <n v="645"/>
  </r>
  <r>
    <x v="0"/>
    <x v="1"/>
    <s v="WA"/>
    <x v="1"/>
    <n v="2009"/>
    <n v="2009"/>
    <n v="19363767"/>
    <n v="1"/>
    <x v="1"/>
    <s v="I"/>
    <n v="29"/>
    <n v="29"/>
    <n v="0"/>
    <n v="28"/>
  </r>
  <r>
    <x v="0"/>
    <x v="0"/>
    <s v="WA"/>
    <x v="1"/>
    <n v="2009"/>
    <n v="2010"/>
    <n v="18621530"/>
    <n v="5"/>
    <x v="1"/>
    <s v="I"/>
    <n v="142"/>
    <n v="28.4"/>
    <n v="0"/>
    <n v="1430"/>
  </r>
  <r>
    <x v="0"/>
    <x v="1"/>
    <s v="WA"/>
    <x v="1"/>
    <n v="2009"/>
    <n v="2009"/>
    <n v="446347116"/>
    <n v="1"/>
    <x v="1"/>
    <s v="I"/>
    <n v="0"/>
    <n v="0"/>
    <n v="0"/>
    <n v="10"/>
  </r>
  <r>
    <x v="0"/>
    <x v="0"/>
    <s v="WA"/>
    <x v="1"/>
    <n v="2009"/>
    <n v="2009"/>
    <n v="18952630"/>
    <n v="2"/>
    <x v="1"/>
    <s v="I"/>
    <n v="117"/>
    <n v="58.5"/>
    <n v="0"/>
    <n v="1900"/>
  </r>
  <r>
    <x v="0"/>
    <x v="0"/>
    <s v="WA"/>
    <x v="1"/>
    <n v="2009"/>
    <n v="2009"/>
    <n v="500260672"/>
    <n v="1"/>
    <x v="1"/>
    <s v="I"/>
    <n v="29"/>
    <n v="29"/>
    <n v="0"/>
    <n v="49"/>
  </r>
  <r>
    <x v="0"/>
    <x v="0"/>
    <s v="WA"/>
    <x v="1"/>
    <n v="2009"/>
    <n v="2009"/>
    <n v="500098780"/>
    <n v="1"/>
    <x v="1"/>
    <s v="I"/>
    <n v="0"/>
    <n v="0"/>
    <n v="0"/>
    <n v="2"/>
  </r>
  <r>
    <x v="0"/>
    <x v="0"/>
    <s v="WA"/>
    <x v="1"/>
    <n v="2009"/>
    <n v="2009"/>
    <n v="17415692"/>
    <n v="1"/>
    <x v="2"/>
    <s v="I"/>
    <n v="1"/>
    <n v="1"/>
    <n v="0"/>
    <n v="99140"/>
  </r>
  <r>
    <x v="0"/>
    <x v="0"/>
    <s v="WA"/>
    <x v="1"/>
    <n v="2009"/>
    <n v="2009"/>
    <n v="18350134"/>
    <n v="1"/>
    <x v="1"/>
    <s v="I"/>
    <n v="9"/>
    <n v="9"/>
    <n v="0"/>
    <n v="60"/>
  </r>
  <r>
    <x v="0"/>
    <x v="0"/>
    <s v="WA"/>
    <x v="1"/>
    <n v="2009"/>
    <n v="2009"/>
    <n v="18378265"/>
    <n v="1"/>
    <x v="1"/>
    <s v="I"/>
    <n v="2"/>
    <n v="2"/>
    <n v="0"/>
    <n v="120"/>
  </r>
  <r>
    <x v="0"/>
    <x v="0"/>
    <s v="WA"/>
    <x v="1"/>
    <n v="2009"/>
    <n v="2009"/>
    <n v="16176119"/>
    <n v="1"/>
    <x v="1"/>
    <s v="I"/>
    <n v="1"/>
    <n v="1"/>
    <n v="0"/>
    <n v="29"/>
  </r>
  <r>
    <x v="0"/>
    <x v="0"/>
    <s v="WA"/>
    <x v="1"/>
    <n v="2009"/>
    <n v="2009"/>
    <n v="18361404"/>
    <n v="1"/>
    <x v="1"/>
    <s v="I"/>
    <n v="14"/>
    <n v="14"/>
    <n v="0"/>
    <n v="100"/>
  </r>
  <r>
    <x v="0"/>
    <x v="0"/>
    <s v="WA"/>
    <x v="1"/>
    <n v="2009"/>
    <n v="2009"/>
    <n v="500222435"/>
    <n v="1"/>
    <x v="1"/>
    <s v="I"/>
    <n v="4"/>
    <n v="4"/>
    <n v="0"/>
    <n v="28"/>
  </r>
  <r>
    <x v="0"/>
    <x v="0"/>
    <s v="WA"/>
    <x v="1"/>
    <n v="2009"/>
    <n v="2009"/>
    <n v="500182349"/>
    <n v="3"/>
    <x v="1"/>
    <s v="I"/>
    <n v="76"/>
    <n v="25.333333333333336"/>
    <n v="0"/>
    <n v="515"/>
  </r>
  <r>
    <x v="0"/>
    <x v="0"/>
    <s v="WA"/>
    <x v="1"/>
    <n v="2009"/>
    <n v="2009"/>
    <n v="15329932"/>
    <n v="2"/>
    <x v="1"/>
    <s v="I"/>
    <n v="54"/>
    <n v="27"/>
    <n v="0"/>
    <n v="80"/>
  </r>
  <r>
    <x v="0"/>
    <x v="1"/>
    <s v="WA"/>
    <x v="1"/>
    <n v="2009"/>
    <n v="2009"/>
    <n v="17383009"/>
    <n v="1"/>
    <x v="1"/>
    <s v="I"/>
    <n v="4"/>
    <n v="4"/>
    <n v="0"/>
    <n v="1"/>
  </r>
  <r>
    <x v="0"/>
    <x v="0"/>
    <s v="WA"/>
    <x v="1"/>
    <n v="2009"/>
    <n v="2009"/>
    <n v="17386099"/>
    <n v="1"/>
    <x v="1"/>
    <s v="I"/>
    <n v="31"/>
    <n v="31"/>
    <n v="0"/>
    <n v="30"/>
  </r>
  <r>
    <x v="0"/>
    <x v="1"/>
    <s v="WA"/>
    <x v="1"/>
    <n v="2009"/>
    <n v="2009"/>
    <n v="374716863"/>
    <n v="2"/>
    <x v="1"/>
    <s v="I"/>
    <n v="36"/>
    <n v="18"/>
    <n v="0"/>
    <n v="6"/>
  </r>
  <r>
    <x v="0"/>
    <x v="0"/>
    <s v="WA"/>
    <x v="1"/>
    <n v="2009"/>
    <n v="2009"/>
    <n v="16859095"/>
    <n v="2"/>
    <x v="1"/>
    <s v="I"/>
    <n v="34"/>
    <n v="17"/>
    <n v="0"/>
    <n v="600"/>
  </r>
  <r>
    <x v="0"/>
    <x v="1"/>
    <s v="WA"/>
    <x v="1"/>
    <n v="2009"/>
    <n v="2009"/>
    <n v="500233488"/>
    <n v="1"/>
    <x v="1"/>
    <s v="I"/>
    <n v="14"/>
    <n v="14"/>
    <n v="0"/>
    <n v="1"/>
  </r>
  <r>
    <x v="0"/>
    <x v="0"/>
    <s v="WA"/>
    <x v="1"/>
    <n v="2009"/>
    <n v="2009"/>
    <n v="14373901"/>
    <n v="1"/>
    <x v="1"/>
    <s v="I"/>
    <n v="2"/>
    <n v="2"/>
    <n v="0"/>
    <n v="10"/>
  </r>
  <r>
    <x v="0"/>
    <x v="1"/>
    <s v="WA"/>
    <x v="1"/>
    <n v="2009"/>
    <n v="2009"/>
    <n v="384048139"/>
    <n v="1"/>
    <x v="1"/>
    <s v="I"/>
    <n v="18"/>
    <n v="18"/>
    <n v="0"/>
    <n v="3"/>
  </r>
  <r>
    <x v="0"/>
    <x v="0"/>
    <s v="WA"/>
    <x v="1"/>
    <n v="2009"/>
    <n v="2009"/>
    <n v="500188646"/>
    <n v="1"/>
    <x v="1"/>
    <s v="I"/>
    <n v="0"/>
    <n v="0"/>
    <n v="0"/>
    <n v="5"/>
  </r>
  <r>
    <x v="0"/>
    <x v="0"/>
    <s v="WA"/>
    <x v="1"/>
    <n v="2009"/>
    <n v="2009"/>
    <n v="16001049"/>
    <n v="1"/>
    <x v="1"/>
    <s v="I"/>
    <n v="17"/>
    <n v="17"/>
    <n v="0"/>
    <n v="212"/>
  </r>
  <r>
    <x v="0"/>
    <x v="0"/>
    <s v="WA"/>
    <x v="1"/>
    <n v="2009"/>
    <n v="2009"/>
    <n v="19659616"/>
    <n v="1"/>
    <x v="2"/>
    <s v="I"/>
    <n v="1"/>
    <n v="1"/>
    <n v="0"/>
    <n v="99780"/>
  </r>
  <r>
    <x v="0"/>
    <x v="1"/>
    <s v="WA"/>
    <x v="1"/>
    <n v="2009"/>
    <n v="2009"/>
    <n v="500172668"/>
    <n v="3"/>
    <x v="1"/>
    <s v="I"/>
    <n v="75"/>
    <n v="25"/>
    <n v="0"/>
    <n v="10"/>
  </r>
  <r>
    <x v="0"/>
    <x v="0"/>
    <s v="WA"/>
    <x v="1"/>
    <n v="2009"/>
    <n v="2009"/>
    <n v="500188639"/>
    <n v="1"/>
    <x v="1"/>
    <s v="I"/>
    <n v="28"/>
    <n v="28"/>
    <n v="0"/>
    <n v="307"/>
  </r>
  <r>
    <x v="0"/>
    <x v="1"/>
    <s v="WA"/>
    <x v="1"/>
    <n v="2009"/>
    <n v="2009"/>
    <n v="14581173"/>
    <n v="3"/>
    <x v="1"/>
    <s v="I"/>
    <n v="85"/>
    <n v="28.333333333333336"/>
    <n v="0"/>
    <n v="37"/>
  </r>
  <r>
    <x v="0"/>
    <x v="0"/>
    <s v="WA"/>
    <x v="1"/>
    <n v="2009"/>
    <n v="2009"/>
    <n v="19320738"/>
    <n v="1"/>
    <x v="1"/>
    <s v="I"/>
    <n v="25"/>
    <n v="25"/>
    <n v="0"/>
    <n v="1"/>
  </r>
  <r>
    <x v="0"/>
    <x v="0"/>
    <s v="WA"/>
    <x v="1"/>
    <n v="2009"/>
    <n v="2009"/>
    <n v="14106395"/>
    <n v="3"/>
    <x v="1"/>
    <s v="I"/>
    <n v="90"/>
    <n v="30"/>
    <n v="0"/>
    <n v="150"/>
  </r>
  <r>
    <x v="0"/>
    <x v="1"/>
    <s v="WA"/>
    <x v="1"/>
    <n v="2009"/>
    <n v="2009"/>
    <n v="500214436"/>
    <n v="1"/>
    <x v="1"/>
    <s v="I"/>
    <n v="14"/>
    <n v="14"/>
    <n v="0"/>
    <n v="1"/>
  </r>
  <r>
    <x v="0"/>
    <x v="0"/>
    <s v="WA"/>
    <x v="1"/>
    <n v="2009"/>
    <n v="2009"/>
    <n v="446347964"/>
    <n v="3"/>
    <x v="1"/>
    <s v="I"/>
    <n v="86"/>
    <n v="28.666666666666668"/>
    <n v="0"/>
    <n v="808"/>
  </r>
  <r>
    <x v="0"/>
    <x v="0"/>
    <s v="WA"/>
    <x v="1"/>
    <n v="2009"/>
    <n v="2009"/>
    <n v="17395818"/>
    <n v="1"/>
    <x v="1"/>
    <s v="I"/>
    <n v="23"/>
    <n v="23"/>
    <n v="0"/>
    <n v="10"/>
  </r>
  <r>
    <x v="0"/>
    <x v="0"/>
    <s v="WA"/>
    <x v="1"/>
    <n v="2009"/>
    <n v="2009"/>
    <n v="500035520"/>
    <n v="1"/>
    <x v="1"/>
    <s v="I"/>
    <n v="0"/>
    <n v="0"/>
    <n v="0"/>
    <n v="17"/>
  </r>
  <r>
    <x v="0"/>
    <x v="0"/>
    <s v="WA"/>
    <x v="1"/>
    <n v="2009"/>
    <n v="2009"/>
    <n v="16863819"/>
    <n v="1"/>
    <x v="1"/>
    <s v="I"/>
    <n v="0"/>
    <n v="0"/>
    <n v="0"/>
    <n v="20"/>
  </r>
  <r>
    <x v="0"/>
    <x v="1"/>
    <s v="WA"/>
    <x v="1"/>
    <n v="2009"/>
    <n v="2009"/>
    <n v="381456002"/>
    <n v="1"/>
    <x v="1"/>
    <s v="I"/>
    <n v="8"/>
    <n v="8"/>
    <n v="0"/>
    <n v="2"/>
  </r>
  <r>
    <x v="0"/>
    <x v="0"/>
    <s v="WA"/>
    <x v="1"/>
    <n v="2009"/>
    <n v="2009"/>
    <n v="19663028"/>
    <n v="1"/>
    <x v="1"/>
    <s v="I"/>
    <n v="7"/>
    <n v="7"/>
    <n v="0"/>
    <n v="50"/>
  </r>
  <r>
    <x v="0"/>
    <x v="0"/>
    <s v="WA"/>
    <x v="1"/>
    <n v="2009"/>
    <n v="2009"/>
    <n v="18813906"/>
    <n v="3"/>
    <x v="1"/>
    <s v="I"/>
    <n v="90"/>
    <n v="30"/>
    <n v="0"/>
    <n v="1210"/>
  </r>
  <r>
    <x v="0"/>
    <x v="0"/>
    <s v="WA"/>
    <x v="1"/>
    <n v="2009"/>
    <n v="2009"/>
    <n v="18381420"/>
    <n v="1"/>
    <x v="1"/>
    <s v="I"/>
    <n v="0"/>
    <n v="0"/>
    <n v="0"/>
    <n v="35"/>
  </r>
  <r>
    <x v="0"/>
    <x v="1"/>
    <s v="WA"/>
    <x v="1"/>
    <n v="2009"/>
    <n v="2010"/>
    <n v="18382228"/>
    <n v="4"/>
    <x v="1"/>
    <s v="I"/>
    <n v="119"/>
    <n v="29.75"/>
    <n v="0"/>
    <n v="102"/>
  </r>
  <r>
    <x v="0"/>
    <x v="0"/>
    <s v="WA"/>
    <x v="1"/>
    <n v="2009"/>
    <n v="2009"/>
    <n v="500051737"/>
    <n v="1"/>
    <x v="1"/>
    <s v="I"/>
    <n v="0"/>
    <n v="0"/>
    <n v="0"/>
    <n v="56"/>
  </r>
  <r>
    <x v="0"/>
    <x v="0"/>
    <s v="WA"/>
    <x v="1"/>
    <n v="2009"/>
    <n v="2009"/>
    <n v="500235730"/>
    <n v="1"/>
    <x v="1"/>
    <s v="I"/>
    <n v="1"/>
    <n v="1"/>
    <n v="0"/>
    <n v="1"/>
  </r>
  <r>
    <x v="0"/>
    <x v="0"/>
    <s v="WA"/>
    <x v="1"/>
    <n v="2009"/>
    <n v="2009"/>
    <n v="18597480"/>
    <n v="1"/>
    <x v="1"/>
    <s v="I"/>
    <n v="11"/>
    <n v="11"/>
    <n v="0"/>
    <n v="129"/>
  </r>
  <r>
    <x v="0"/>
    <x v="0"/>
    <s v="WA"/>
    <x v="1"/>
    <n v="2009"/>
    <n v="2009"/>
    <n v="18661929"/>
    <n v="1"/>
    <x v="1"/>
    <s v="I"/>
    <n v="0"/>
    <n v="0"/>
    <n v="0"/>
    <n v="80"/>
  </r>
  <r>
    <x v="0"/>
    <x v="0"/>
    <s v="WA"/>
    <x v="1"/>
    <n v="2009"/>
    <n v="2009"/>
    <n v="500234225"/>
    <n v="1"/>
    <x v="1"/>
    <s v="I"/>
    <n v="0"/>
    <n v="0"/>
    <n v="0"/>
    <n v="2"/>
  </r>
  <r>
    <x v="0"/>
    <x v="0"/>
    <s v="WA"/>
    <x v="1"/>
    <n v="2009"/>
    <n v="2009"/>
    <n v="16617750"/>
    <n v="1"/>
    <x v="1"/>
    <s v="I"/>
    <n v="28"/>
    <n v="28"/>
    <n v="0"/>
    <n v="690"/>
  </r>
  <r>
    <x v="0"/>
    <x v="1"/>
    <s v="WA"/>
    <x v="1"/>
    <n v="2009"/>
    <n v="2009"/>
    <n v="500224187"/>
    <n v="1"/>
    <x v="1"/>
    <s v="I"/>
    <n v="14"/>
    <n v="14"/>
    <n v="0"/>
    <n v="2"/>
  </r>
  <r>
    <x v="0"/>
    <x v="0"/>
    <s v="WA"/>
    <x v="1"/>
    <n v="2009"/>
    <n v="2009"/>
    <n v="19890994"/>
    <n v="1"/>
    <x v="1"/>
    <s v="I"/>
    <n v="20"/>
    <n v="20"/>
    <n v="0"/>
    <n v="10"/>
  </r>
  <r>
    <x v="0"/>
    <x v="0"/>
    <s v="WA"/>
    <x v="1"/>
    <n v="2009"/>
    <n v="2009"/>
    <n v="16264235"/>
    <n v="1"/>
    <x v="1"/>
    <s v="I"/>
    <n v="0"/>
    <n v="0"/>
    <n v="0"/>
    <n v="73"/>
  </r>
  <r>
    <x v="0"/>
    <x v="1"/>
    <s v="WA"/>
    <x v="1"/>
    <n v="2009"/>
    <n v="2009"/>
    <n v="377740946"/>
    <n v="1"/>
    <x v="1"/>
    <s v="I"/>
    <n v="0"/>
    <n v="0"/>
    <n v="0"/>
    <n v="1"/>
  </r>
  <r>
    <x v="0"/>
    <x v="0"/>
    <s v="WA"/>
    <x v="1"/>
    <n v="2009"/>
    <n v="2009"/>
    <n v="17159708"/>
    <n v="1"/>
    <x v="1"/>
    <s v="I"/>
    <n v="0"/>
    <n v="0"/>
    <n v="0"/>
    <n v="10"/>
  </r>
  <r>
    <x v="0"/>
    <x v="0"/>
    <s v="WA"/>
    <x v="1"/>
    <n v="2009"/>
    <n v="2009"/>
    <n v="500029069"/>
    <n v="1"/>
    <x v="1"/>
    <s v="I"/>
    <n v="8"/>
    <n v="8"/>
    <n v="0"/>
    <n v="90"/>
  </r>
  <r>
    <x v="0"/>
    <x v="1"/>
    <s v="WA"/>
    <x v="1"/>
    <n v="2009"/>
    <n v="2009"/>
    <n v="16645497"/>
    <n v="1"/>
    <x v="2"/>
    <s v="I"/>
    <n v="6"/>
    <n v="6"/>
    <n v="0"/>
    <n v="9652"/>
  </r>
  <r>
    <x v="0"/>
    <x v="0"/>
    <s v="WA"/>
    <x v="1"/>
    <n v="2009"/>
    <n v="2009"/>
    <n v="500135785"/>
    <n v="1"/>
    <x v="1"/>
    <s v="I"/>
    <n v="0"/>
    <n v="0"/>
    <n v="0"/>
    <n v="105"/>
  </r>
  <r>
    <x v="0"/>
    <x v="0"/>
    <s v="WA"/>
    <x v="1"/>
    <n v="2009"/>
    <n v="2009"/>
    <n v="19899421"/>
    <n v="1"/>
    <x v="1"/>
    <s v="I"/>
    <n v="21"/>
    <n v="21"/>
    <n v="0"/>
    <n v="216"/>
  </r>
  <r>
    <x v="0"/>
    <x v="1"/>
    <s v="WA"/>
    <x v="1"/>
    <n v="2009"/>
    <n v="2009"/>
    <n v="15970159"/>
    <n v="1"/>
    <x v="1"/>
    <s v="I"/>
    <n v="5"/>
    <n v="5"/>
    <n v="0"/>
    <n v="7"/>
  </r>
  <r>
    <x v="0"/>
    <x v="1"/>
    <s v="WA"/>
    <x v="1"/>
    <n v="2009"/>
    <n v="2009"/>
    <n v="16336259"/>
    <n v="3"/>
    <x v="1"/>
    <s v="I"/>
    <n v="85"/>
    <n v="28.333333333333336"/>
    <n v="0"/>
    <n v="58"/>
  </r>
  <r>
    <x v="0"/>
    <x v="0"/>
    <s v="WA"/>
    <x v="1"/>
    <n v="2009"/>
    <n v="2009"/>
    <n v="15185394"/>
    <n v="1"/>
    <x v="1"/>
    <s v="I"/>
    <n v="31"/>
    <n v="31"/>
    <n v="0"/>
    <n v="114"/>
  </r>
  <r>
    <x v="0"/>
    <x v="0"/>
    <s v="WA"/>
    <x v="1"/>
    <n v="2009"/>
    <n v="2009"/>
    <n v="500086347"/>
    <n v="1"/>
    <x v="1"/>
    <s v="I"/>
    <n v="0"/>
    <n v="0"/>
    <n v="0"/>
    <n v="32"/>
  </r>
  <r>
    <x v="0"/>
    <x v="1"/>
    <s v="WA"/>
    <x v="1"/>
    <n v="2009"/>
    <n v="2009"/>
    <n v="15685100"/>
    <n v="1"/>
    <x v="1"/>
    <s v="I"/>
    <n v="10"/>
    <n v="10"/>
    <n v="0"/>
    <n v="3"/>
  </r>
  <r>
    <x v="0"/>
    <x v="0"/>
    <s v="WA"/>
    <x v="1"/>
    <n v="2009"/>
    <n v="2009"/>
    <n v="14562661"/>
    <n v="1"/>
    <x v="1"/>
    <s v="I"/>
    <n v="29"/>
    <n v="29"/>
    <n v="0"/>
    <n v="1211"/>
  </r>
  <r>
    <x v="0"/>
    <x v="0"/>
    <s v="WA"/>
    <x v="1"/>
    <n v="2009"/>
    <n v="2009"/>
    <n v="500194551"/>
    <n v="2"/>
    <x v="1"/>
    <s v="I"/>
    <n v="59"/>
    <n v="29.5"/>
    <n v="0"/>
    <n v="375"/>
  </r>
  <r>
    <x v="0"/>
    <x v="1"/>
    <s v="WA"/>
    <x v="1"/>
    <n v="2009"/>
    <n v="2009"/>
    <n v="19022218"/>
    <n v="1"/>
    <x v="1"/>
    <s v="I"/>
    <n v="29"/>
    <n v="29"/>
    <n v="0"/>
    <n v="9"/>
  </r>
  <r>
    <x v="0"/>
    <x v="0"/>
    <s v="WA"/>
    <x v="1"/>
    <n v="2009"/>
    <n v="2009"/>
    <n v="500125120"/>
    <n v="1"/>
    <x v="1"/>
    <s v="I"/>
    <n v="13"/>
    <n v="13"/>
    <n v="0"/>
    <n v="220"/>
  </r>
  <r>
    <x v="0"/>
    <x v="1"/>
    <s v="WA"/>
    <x v="1"/>
    <n v="2009"/>
    <n v="2009"/>
    <n v="14442562"/>
    <n v="1"/>
    <x v="1"/>
    <s v="I"/>
    <n v="10"/>
    <n v="10"/>
    <n v="0"/>
    <n v="14"/>
  </r>
  <r>
    <x v="0"/>
    <x v="0"/>
    <s v="WA"/>
    <x v="1"/>
    <n v="2009"/>
    <n v="2009"/>
    <n v="409190464"/>
    <n v="2"/>
    <x v="1"/>
    <s v="I"/>
    <n v="55"/>
    <n v="27.5"/>
    <n v="0"/>
    <n v="910"/>
  </r>
  <r>
    <x v="0"/>
    <x v="0"/>
    <s v="WA"/>
    <x v="1"/>
    <n v="2009"/>
    <n v="2009"/>
    <n v="14127365"/>
    <n v="1"/>
    <x v="1"/>
    <s v="I"/>
    <n v="0"/>
    <n v="0"/>
    <n v="0"/>
    <n v="14"/>
  </r>
  <r>
    <x v="0"/>
    <x v="0"/>
    <s v="WA"/>
    <x v="1"/>
    <n v="2009"/>
    <n v="2009"/>
    <n v="19652439"/>
    <n v="2"/>
    <x v="1"/>
    <s v="I"/>
    <n v="57"/>
    <n v="28.5"/>
    <n v="0"/>
    <n v="901"/>
  </r>
  <r>
    <x v="0"/>
    <x v="0"/>
    <s v="WA"/>
    <x v="1"/>
    <n v="2009"/>
    <n v="2009"/>
    <n v="19767323"/>
    <n v="1"/>
    <x v="1"/>
    <s v="I"/>
    <n v="14"/>
    <n v="14"/>
    <n v="0"/>
    <n v="1"/>
  </r>
  <r>
    <x v="0"/>
    <x v="0"/>
    <s v="WA"/>
    <x v="1"/>
    <n v="2009"/>
    <n v="2009"/>
    <n v="18955023"/>
    <n v="1"/>
    <x v="1"/>
    <s v="I"/>
    <n v="1"/>
    <n v="1"/>
    <n v="0"/>
    <n v="20"/>
  </r>
  <r>
    <x v="0"/>
    <x v="0"/>
    <s v="WA"/>
    <x v="1"/>
    <n v="2009"/>
    <n v="2009"/>
    <n v="18364478"/>
    <n v="1"/>
    <x v="1"/>
    <s v="I"/>
    <n v="10"/>
    <n v="10"/>
    <n v="0"/>
    <n v="688"/>
  </r>
  <r>
    <x v="0"/>
    <x v="0"/>
    <s v="WA"/>
    <x v="1"/>
    <n v="2009"/>
    <n v="2010"/>
    <n v="18984460"/>
    <n v="3"/>
    <x v="1"/>
    <s v="I"/>
    <n v="89"/>
    <n v="29.666666666666668"/>
    <n v="0"/>
    <n v="1403"/>
  </r>
  <r>
    <x v="0"/>
    <x v="0"/>
    <s v="WA"/>
    <x v="1"/>
    <n v="2009"/>
    <n v="2009"/>
    <n v="18271130"/>
    <n v="1"/>
    <x v="1"/>
    <s v="I"/>
    <n v="3"/>
    <n v="3"/>
    <n v="0"/>
    <n v="78"/>
  </r>
  <r>
    <x v="0"/>
    <x v="1"/>
    <s v="WA"/>
    <x v="1"/>
    <n v="2009"/>
    <n v="2009"/>
    <n v="500147865"/>
    <n v="1"/>
    <x v="1"/>
    <s v="I"/>
    <n v="0"/>
    <n v="0"/>
    <n v="0"/>
    <n v="4"/>
  </r>
  <r>
    <x v="0"/>
    <x v="1"/>
    <s v="WA"/>
    <x v="1"/>
    <n v="2009"/>
    <n v="2010"/>
    <n v="373680035"/>
    <n v="3"/>
    <x v="1"/>
    <s v="I"/>
    <n v="61"/>
    <n v="20.333333333333332"/>
    <n v="0"/>
    <n v="164"/>
  </r>
  <r>
    <x v="0"/>
    <x v="1"/>
    <s v="WA"/>
    <x v="1"/>
    <n v="2009"/>
    <n v="2010"/>
    <n v="18139003"/>
    <n v="3"/>
    <x v="1"/>
    <s v="I"/>
    <n v="87"/>
    <n v="29"/>
    <n v="0"/>
    <n v="58"/>
  </r>
  <r>
    <x v="0"/>
    <x v="0"/>
    <s v="WA"/>
    <x v="1"/>
    <n v="2009"/>
    <n v="2009"/>
    <n v="18106144"/>
    <n v="2"/>
    <x v="1"/>
    <s v="I"/>
    <n v="33"/>
    <n v="16.5"/>
    <n v="0"/>
    <n v="264"/>
  </r>
  <r>
    <x v="0"/>
    <x v="1"/>
    <s v="WA"/>
    <x v="1"/>
    <n v="2009"/>
    <n v="2009"/>
    <n v="414028801"/>
    <n v="1"/>
    <x v="1"/>
    <s v="I"/>
    <n v="11"/>
    <n v="11"/>
    <n v="0"/>
    <n v="1"/>
  </r>
  <r>
    <x v="0"/>
    <x v="1"/>
    <s v="WA"/>
    <x v="1"/>
    <n v="2009"/>
    <n v="2009"/>
    <n v="17361838"/>
    <n v="1"/>
    <x v="1"/>
    <s v="I"/>
    <n v="28"/>
    <n v="28"/>
    <n v="0"/>
    <n v="57"/>
  </r>
  <r>
    <x v="0"/>
    <x v="0"/>
    <s v="WA"/>
    <x v="1"/>
    <n v="2009"/>
    <n v="2009"/>
    <n v="338169615"/>
    <n v="1"/>
    <x v="1"/>
    <s v="I"/>
    <n v="0"/>
    <n v="0"/>
    <n v="0"/>
    <n v="20"/>
  </r>
  <r>
    <x v="0"/>
    <x v="0"/>
    <s v="WA"/>
    <x v="1"/>
    <n v="2009"/>
    <n v="2009"/>
    <n v="17174986"/>
    <n v="1"/>
    <x v="1"/>
    <s v="I"/>
    <n v="0"/>
    <n v="0"/>
    <n v="0"/>
    <n v="70"/>
  </r>
  <r>
    <x v="0"/>
    <x v="0"/>
    <s v="WA"/>
    <x v="1"/>
    <n v="2009"/>
    <n v="2009"/>
    <n v="500232723"/>
    <n v="1"/>
    <x v="1"/>
    <s v="I"/>
    <n v="0"/>
    <n v="0"/>
    <n v="0"/>
    <n v="15"/>
  </r>
  <r>
    <x v="0"/>
    <x v="1"/>
    <s v="WA"/>
    <x v="1"/>
    <n v="2009"/>
    <n v="2009"/>
    <n v="16224615"/>
    <n v="1"/>
    <x v="1"/>
    <s v="I"/>
    <n v="11"/>
    <n v="11"/>
    <n v="0"/>
    <n v="37"/>
  </r>
  <r>
    <x v="0"/>
    <x v="1"/>
    <s v="WA"/>
    <x v="1"/>
    <n v="2009"/>
    <n v="2009"/>
    <n v="16334257"/>
    <n v="1"/>
    <x v="1"/>
    <s v="I"/>
    <n v="0"/>
    <n v="0"/>
    <n v="0"/>
    <n v="59"/>
  </r>
  <r>
    <x v="1"/>
    <x v="0"/>
    <s v="WA"/>
    <x v="1"/>
    <n v="2009"/>
    <n v="2009"/>
    <n v="15687132"/>
    <n v="1"/>
    <x v="1"/>
    <s v="I"/>
    <n v="0"/>
    <n v="0"/>
    <n v="0"/>
    <n v="160"/>
  </r>
  <r>
    <x v="1"/>
    <x v="1"/>
    <s v="WA"/>
    <x v="1"/>
    <n v="2009"/>
    <n v="2009"/>
    <n v="500260589"/>
    <n v="2"/>
    <x v="1"/>
    <s v="I"/>
    <n v="155"/>
    <n v="77.5"/>
    <n v="0"/>
    <n v="381"/>
  </r>
  <r>
    <x v="0"/>
    <x v="0"/>
    <s v="WA"/>
    <x v="1"/>
    <n v="2009"/>
    <n v="2009"/>
    <n v="14441128"/>
    <n v="2"/>
    <x v="1"/>
    <s v="I"/>
    <n v="46"/>
    <n v="23"/>
    <n v="0"/>
    <n v="2114"/>
  </r>
  <r>
    <x v="0"/>
    <x v="0"/>
    <s v="WA"/>
    <x v="1"/>
    <n v="2009"/>
    <n v="2009"/>
    <n v="14625472"/>
    <n v="1"/>
    <x v="1"/>
    <s v="I"/>
    <n v="3"/>
    <n v="3"/>
    <n v="0"/>
    <n v="20"/>
  </r>
  <r>
    <x v="0"/>
    <x v="1"/>
    <s v="WA"/>
    <x v="1"/>
    <n v="2009"/>
    <n v="2009"/>
    <n v="500141297"/>
    <n v="1"/>
    <x v="1"/>
    <s v="I"/>
    <n v="3"/>
    <n v="3"/>
    <n v="0"/>
    <n v="3"/>
  </r>
  <r>
    <x v="0"/>
    <x v="1"/>
    <s v="WA"/>
    <x v="1"/>
    <n v="2009"/>
    <n v="2009"/>
    <n v="500109340"/>
    <n v="1"/>
    <x v="1"/>
    <s v="I"/>
    <n v="0"/>
    <n v="0"/>
    <n v="0"/>
    <n v="133"/>
  </r>
  <r>
    <x v="0"/>
    <x v="0"/>
    <s v="WA"/>
    <x v="1"/>
    <n v="2009"/>
    <n v="2009"/>
    <n v="500247708"/>
    <n v="1"/>
    <x v="1"/>
    <s v="I"/>
    <n v="0"/>
    <n v="0"/>
    <n v="0"/>
    <n v="507"/>
  </r>
  <r>
    <x v="0"/>
    <x v="0"/>
    <s v="WA"/>
    <x v="1"/>
    <n v="2009"/>
    <n v="2009"/>
    <n v="18577238"/>
    <n v="1"/>
    <x v="1"/>
    <s v="I"/>
    <n v="27"/>
    <n v="27"/>
    <n v="0"/>
    <n v="310"/>
  </r>
  <r>
    <x v="1"/>
    <x v="1"/>
    <s v="WA"/>
    <x v="1"/>
    <n v="2009"/>
    <n v="2009"/>
    <n v="19881102"/>
    <n v="2"/>
    <x v="1"/>
    <s v="I"/>
    <n v="52"/>
    <n v="26"/>
    <n v="0"/>
    <n v="11"/>
  </r>
  <r>
    <x v="0"/>
    <x v="0"/>
    <s v="WA"/>
    <x v="1"/>
    <n v="2009"/>
    <n v="2009"/>
    <n v="18356072"/>
    <n v="1"/>
    <x v="1"/>
    <s v="I"/>
    <n v="0"/>
    <n v="0"/>
    <n v="0"/>
    <n v="35"/>
  </r>
  <r>
    <x v="0"/>
    <x v="1"/>
    <s v="WA"/>
    <x v="1"/>
    <n v="2009"/>
    <n v="2009"/>
    <n v="19011095"/>
    <n v="1"/>
    <x v="1"/>
    <s v="I"/>
    <n v="27"/>
    <n v="27"/>
    <n v="0"/>
    <n v="39"/>
  </r>
  <r>
    <x v="0"/>
    <x v="1"/>
    <s v="WA"/>
    <x v="1"/>
    <n v="2009"/>
    <n v="2010"/>
    <n v="419990404"/>
    <n v="2"/>
    <x v="1"/>
    <s v="I"/>
    <n v="37"/>
    <n v="18.5"/>
    <n v="0"/>
    <n v="9"/>
  </r>
  <r>
    <x v="0"/>
    <x v="1"/>
    <s v="WA"/>
    <x v="1"/>
    <n v="2009"/>
    <n v="2009"/>
    <n v="500063796"/>
    <n v="1"/>
    <x v="1"/>
    <s v="I"/>
    <n v="11"/>
    <n v="11"/>
    <n v="0"/>
    <n v="23"/>
  </r>
  <r>
    <x v="0"/>
    <x v="1"/>
    <s v="WA"/>
    <x v="1"/>
    <n v="2009"/>
    <n v="2009"/>
    <n v="393206412"/>
    <n v="1"/>
    <x v="1"/>
    <s v="I"/>
    <n v="0"/>
    <n v="0"/>
    <n v="0"/>
    <n v="1"/>
  </r>
  <r>
    <x v="0"/>
    <x v="0"/>
    <s v="WA"/>
    <x v="1"/>
    <n v="2009"/>
    <n v="2009"/>
    <n v="19654567"/>
    <n v="1"/>
    <x v="1"/>
    <s v="I"/>
    <n v="8"/>
    <n v="8"/>
    <n v="0"/>
    <n v="10"/>
  </r>
  <r>
    <x v="0"/>
    <x v="0"/>
    <s v="WA"/>
    <x v="1"/>
    <n v="2009"/>
    <n v="2009"/>
    <n v="15433849"/>
    <n v="1"/>
    <x v="1"/>
    <s v="I"/>
    <n v="22"/>
    <n v="22"/>
    <n v="0"/>
    <n v="340"/>
  </r>
  <r>
    <x v="0"/>
    <x v="1"/>
    <s v="WA"/>
    <x v="1"/>
    <n v="2009"/>
    <n v="2009"/>
    <n v="500079339"/>
    <n v="1"/>
    <x v="1"/>
    <s v="I"/>
    <n v="0"/>
    <n v="0"/>
    <n v="0"/>
    <n v="32"/>
  </r>
  <r>
    <x v="0"/>
    <x v="0"/>
    <s v="WA"/>
    <x v="1"/>
    <n v="2009"/>
    <n v="2010"/>
    <n v="18598008"/>
    <n v="2"/>
    <x v="1"/>
    <s v="I"/>
    <n v="37"/>
    <n v="18.5"/>
    <n v="0"/>
    <n v="88"/>
  </r>
  <r>
    <x v="0"/>
    <x v="1"/>
    <s v="WA"/>
    <x v="1"/>
    <n v="2009"/>
    <n v="2009"/>
    <n v="500190234"/>
    <n v="1"/>
    <x v="1"/>
    <s v="I"/>
    <n v="0"/>
    <n v="0"/>
    <n v="0"/>
    <n v="5"/>
  </r>
  <r>
    <x v="0"/>
    <x v="0"/>
    <s v="WA"/>
    <x v="1"/>
    <n v="2009"/>
    <n v="2010"/>
    <n v="351388809"/>
    <n v="2"/>
    <x v="1"/>
    <s v="I"/>
    <n v="47"/>
    <n v="23.5"/>
    <n v="0"/>
    <n v="1409"/>
  </r>
  <r>
    <x v="0"/>
    <x v="1"/>
    <s v="WA"/>
    <x v="1"/>
    <n v="2009"/>
    <n v="2009"/>
    <n v="19021811"/>
    <n v="1"/>
    <x v="1"/>
    <s v="I"/>
    <n v="7"/>
    <n v="7"/>
    <n v="0"/>
    <n v="15"/>
  </r>
  <r>
    <x v="0"/>
    <x v="0"/>
    <s v="WA"/>
    <x v="1"/>
    <n v="2009"/>
    <n v="2009"/>
    <n v="500063900"/>
    <n v="1"/>
    <x v="1"/>
    <s v="I"/>
    <n v="28"/>
    <n v="28"/>
    <n v="0"/>
    <n v="539"/>
  </r>
  <r>
    <x v="0"/>
    <x v="1"/>
    <s v="WA"/>
    <x v="1"/>
    <n v="2009"/>
    <n v="2009"/>
    <n v="413424031"/>
    <n v="1"/>
    <x v="1"/>
    <s v="I"/>
    <n v="0"/>
    <n v="0"/>
    <n v="0"/>
    <n v="9"/>
  </r>
  <r>
    <x v="0"/>
    <x v="0"/>
    <s v="WA"/>
    <x v="1"/>
    <n v="2009"/>
    <n v="2010"/>
    <n v="18628618"/>
    <n v="2"/>
    <x v="1"/>
    <s v="I"/>
    <n v="30"/>
    <n v="15"/>
    <n v="0"/>
    <n v="430"/>
  </r>
  <r>
    <x v="0"/>
    <x v="0"/>
    <s v="WA"/>
    <x v="1"/>
    <n v="2009"/>
    <n v="2009"/>
    <n v="17349918"/>
    <n v="1"/>
    <x v="1"/>
    <s v="I"/>
    <n v="28"/>
    <n v="28"/>
    <n v="0"/>
    <n v="510"/>
  </r>
  <r>
    <x v="0"/>
    <x v="0"/>
    <s v="WA"/>
    <x v="1"/>
    <n v="2009"/>
    <n v="2009"/>
    <n v="17690062"/>
    <n v="1"/>
    <x v="1"/>
    <s v="I"/>
    <n v="25"/>
    <n v="25"/>
    <n v="0"/>
    <n v="200"/>
  </r>
  <r>
    <x v="0"/>
    <x v="0"/>
    <s v="WA"/>
    <x v="1"/>
    <n v="2009"/>
    <n v="2009"/>
    <n v="17102857"/>
    <n v="1"/>
    <x v="1"/>
    <s v="I"/>
    <n v="33"/>
    <n v="33"/>
    <n v="0"/>
    <n v="3590"/>
  </r>
  <r>
    <x v="0"/>
    <x v="1"/>
    <s v="WA"/>
    <x v="1"/>
    <n v="2009"/>
    <n v="2009"/>
    <n v="500094030"/>
    <n v="1"/>
    <x v="1"/>
    <s v="I"/>
    <n v="33"/>
    <n v="33"/>
    <n v="0"/>
    <n v="10"/>
  </r>
  <r>
    <x v="0"/>
    <x v="0"/>
    <s v="WA"/>
    <x v="1"/>
    <n v="2009"/>
    <n v="2009"/>
    <n v="19846391"/>
    <n v="1"/>
    <x v="1"/>
    <s v="I"/>
    <n v="0"/>
    <n v="0"/>
    <n v="0"/>
    <n v="1"/>
  </r>
  <r>
    <x v="0"/>
    <x v="0"/>
    <s v="WA"/>
    <x v="1"/>
    <n v="2009"/>
    <n v="2009"/>
    <n v="16517024"/>
    <n v="1"/>
    <x v="1"/>
    <s v="I"/>
    <n v="0"/>
    <n v="0"/>
    <n v="0"/>
    <n v="20"/>
  </r>
  <r>
    <x v="0"/>
    <x v="1"/>
    <s v="WA"/>
    <x v="1"/>
    <n v="2009"/>
    <n v="2009"/>
    <n v="16530694"/>
    <n v="1"/>
    <x v="1"/>
    <s v="I"/>
    <n v="28"/>
    <n v="28"/>
    <n v="0"/>
    <n v="34"/>
  </r>
  <r>
    <x v="0"/>
    <x v="0"/>
    <s v="WA"/>
    <x v="1"/>
    <n v="2009"/>
    <n v="2009"/>
    <n v="500161573"/>
    <n v="1"/>
    <x v="1"/>
    <s v="I"/>
    <n v="0"/>
    <n v="0"/>
    <n v="0"/>
    <n v="91"/>
  </r>
  <r>
    <x v="0"/>
    <x v="1"/>
    <s v="WA"/>
    <x v="1"/>
    <n v="2009"/>
    <n v="2009"/>
    <n v="500102440"/>
    <n v="1"/>
    <x v="1"/>
    <s v="I"/>
    <n v="0"/>
    <n v="0"/>
    <n v="0"/>
    <n v="41"/>
  </r>
  <r>
    <x v="0"/>
    <x v="0"/>
    <s v="WA"/>
    <x v="1"/>
    <n v="2009"/>
    <n v="2009"/>
    <n v="15144374"/>
    <n v="1"/>
    <x v="1"/>
    <s v="I"/>
    <n v="22"/>
    <n v="22"/>
    <n v="0"/>
    <n v="350"/>
  </r>
  <r>
    <x v="0"/>
    <x v="1"/>
    <s v="WA"/>
    <x v="1"/>
    <n v="2009"/>
    <n v="2009"/>
    <n v="500171971"/>
    <n v="1"/>
    <x v="1"/>
    <s v="I"/>
    <n v="30"/>
    <n v="30"/>
    <n v="0"/>
    <n v="3"/>
  </r>
  <r>
    <x v="0"/>
    <x v="0"/>
    <s v="WA"/>
    <x v="1"/>
    <n v="2009"/>
    <n v="2009"/>
    <n v="500070520"/>
    <n v="1"/>
    <x v="1"/>
    <s v="I"/>
    <n v="0"/>
    <n v="0"/>
    <n v="0"/>
    <n v="292"/>
  </r>
  <r>
    <x v="0"/>
    <x v="0"/>
    <s v="WA"/>
    <x v="1"/>
    <n v="2010"/>
    <n v="2010"/>
    <n v="18644208"/>
    <n v="1"/>
    <x v="1"/>
    <s v="I"/>
    <n v="28"/>
    <n v="28"/>
    <n v="0"/>
    <n v="120"/>
  </r>
  <r>
    <x v="0"/>
    <x v="0"/>
    <s v="WA"/>
    <x v="1"/>
    <n v="2010"/>
    <n v="2010"/>
    <n v="500022024"/>
    <n v="1"/>
    <x v="1"/>
    <s v="I"/>
    <n v="0"/>
    <n v="0"/>
    <n v="0"/>
    <n v="17"/>
  </r>
  <r>
    <x v="0"/>
    <x v="0"/>
    <s v="WA"/>
    <x v="1"/>
    <n v="2010"/>
    <n v="2010"/>
    <n v="19118921"/>
    <n v="1"/>
    <x v="1"/>
    <s v="I"/>
    <n v="29"/>
    <n v="29"/>
    <n v="0"/>
    <n v="10"/>
  </r>
  <r>
    <x v="0"/>
    <x v="0"/>
    <s v="WA"/>
    <x v="1"/>
    <n v="2010"/>
    <n v="2010"/>
    <n v="500142280"/>
    <n v="1"/>
    <x v="1"/>
    <s v="I"/>
    <n v="0"/>
    <n v="0"/>
    <n v="0"/>
    <n v="93"/>
  </r>
  <r>
    <x v="0"/>
    <x v="1"/>
    <s v="WA"/>
    <x v="2"/>
    <n v="2010"/>
    <n v="2010"/>
    <n v="500117196"/>
    <n v="1"/>
    <x v="1"/>
    <s v="I"/>
    <n v="32"/>
    <n v="32"/>
    <n v="0"/>
    <n v="3"/>
  </r>
  <r>
    <x v="0"/>
    <x v="0"/>
    <s v="WA"/>
    <x v="2"/>
    <n v="2010"/>
    <n v="2010"/>
    <n v="17840526"/>
    <n v="1"/>
    <x v="1"/>
    <s v="I"/>
    <n v="25"/>
    <n v="25"/>
    <n v="0"/>
    <n v="40"/>
  </r>
  <r>
    <x v="0"/>
    <x v="0"/>
    <s v="WA"/>
    <x v="1"/>
    <n v="2010"/>
    <n v="2010"/>
    <n v="18576632"/>
    <n v="1"/>
    <x v="1"/>
    <s v="I"/>
    <n v="22"/>
    <n v="22"/>
    <n v="0"/>
    <n v="700"/>
  </r>
  <r>
    <x v="0"/>
    <x v="0"/>
    <s v="WA"/>
    <x v="1"/>
    <n v="2010"/>
    <n v="2010"/>
    <n v="500180779"/>
    <n v="1"/>
    <x v="1"/>
    <s v="I"/>
    <n v="28"/>
    <n v="28"/>
    <n v="0"/>
    <n v="13"/>
  </r>
  <r>
    <x v="0"/>
    <x v="0"/>
    <s v="WA"/>
    <x v="2"/>
    <n v="2010"/>
    <n v="2010"/>
    <n v="17491928"/>
    <n v="1"/>
    <x v="1"/>
    <s v="I"/>
    <n v="23"/>
    <n v="23"/>
    <n v="0"/>
    <n v="93"/>
  </r>
  <r>
    <x v="0"/>
    <x v="0"/>
    <s v="WA"/>
    <x v="2"/>
    <n v="2010"/>
    <n v="2010"/>
    <n v="17980051"/>
    <n v="1"/>
    <x v="1"/>
    <s v="I"/>
    <n v="3"/>
    <n v="3"/>
    <n v="0"/>
    <n v="26"/>
  </r>
  <r>
    <x v="0"/>
    <x v="0"/>
    <s v="WA"/>
    <x v="2"/>
    <n v="2010"/>
    <n v="2010"/>
    <n v="17840545"/>
    <n v="1"/>
    <x v="1"/>
    <s v="I"/>
    <n v="5"/>
    <n v="5"/>
    <n v="0"/>
    <n v="40"/>
  </r>
  <r>
    <x v="0"/>
    <x v="1"/>
    <s v="WA"/>
    <x v="2"/>
    <n v="2010"/>
    <n v="2010"/>
    <n v="16613085"/>
    <n v="1"/>
    <x v="1"/>
    <s v="I"/>
    <n v="30"/>
    <n v="30"/>
    <n v="0"/>
    <n v="3"/>
  </r>
  <r>
    <x v="0"/>
    <x v="1"/>
    <s v="WA"/>
    <x v="2"/>
    <n v="2010"/>
    <n v="2010"/>
    <n v="17448899"/>
    <n v="2"/>
    <x v="1"/>
    <s v="I"/>
    <n v="60"/>
    <n v="30"/>
    <n v="0"/>
    <n v="18"/>
  </r>
  <r>
    <x v="0"/>
    <x v="1"/>
    <s v="WA"/>
    <x v="2"/>
    <n v="2010"/>
    <n v="2010"/>
    <n v="421805083"/>
    <n v="2"/>
    <x v="1"/>
    <s v="I"/>
    <n v="61"/>
    <n v="30.5"/>
    <n v="0"/>
    <n v="21"/>
  </r>
  <r>
    <x v="0"/>
    <x v="0"/>
    <s v="WA"/>
    <x v="2"/>
    <n v="2010"/>
    <n v="2010"/>
    <n v="385084827"/>
    <n v="3"/>
    <x v="1"/>
    <s v="I"/>
    <n v="92"/>
    <n v="30.666666666666668"/>
    <n v="0"/>
    <n v="190"/>
  </r>
  <r>
    <x v="0"/>
    <x v="0"/>
    <s v="WA"/>
    <x v="2"/>
    <n v="2010"/>
    <n v="2010"/>
    <n v="15383097"/>
    <n v="1"/>
    <x v="1"/>
    <s v="I"/>
    <n v="8"/>
    <n v="8"/>
    <n v="0"/>
    <n v="460"/>
  </r>
  <r>
    <x v="0"/>
    <x v="0"/>
    <s v="WA"/>
    <x v="2"/>
    <n v="2010"/>
    <n v="2010"/>
    <n v="16522188"/>
    <n v="1"/>
    <x v="1"/>
    <s v="I"/>
    <n v="0"/>
    <n v="0"/>
    <n v="0"/>
    <n v="130"/>
  </r>
  <r>
    <x v="0"/>
    <x v="0"/>
    <s v="WA"/>
    <x v="2"/>
    <n v="2010"/>
    <n v="2010"/>
    <n v="500231633"/>
    <n v="2"/>
    <x v="1"/>
    <s v="I"/>
    <n v="62"/>
    <n v="31"/>
    <n v="0"/>
    <n v="4"/>
  </r>
  <r>
    <x v="0"/>
    <x v="0"/>
    <s v="WA"/>
    <x v="2"/>
    <n v="2010"/>
    <n v="2010"/>
    <n v="16002253"/>
    <n v="2"/>
    <x v="1"/>
    <s v="I"/>
    <n v="60"/>
    <n v="30"/>
    <n v="0"/>
    <n v="3030"/>
  </r>
  <r>
    <x v="0"/>
    <x v="1"/>
    <s v="WA"/>
    <x v="2"/>
    <n v="2010"/>
    <n v="2010"/>
    <n v="446352600"/>
    <n v="1"/>
    <x v="1"/>
    <s v="I"/>
    <n v="1"/>
    <n v="1"/>
    <n v="0"/>
    <n v="4"/>
  </r>
  <r>
    <x v="0"/>
    <x v="1"/>
    <s v="WA"/>
    <x v="2"/>
    <n v="2010"/>
    <n v="2010"/>
    <n v="500038349"/>
    <n v="7"/>
    <x v="1"/>
    <s v="I"/>
    <n v="213"/>
    <n v="30.428571428571427"/>
    <n v="0"/>
    <n v="31"/>
  </r>
  <r>
    <x v="0"/>
    <x v="1"/>
    <s v="WA"/>
    <x v="2"/>
    <n v="2010"/>
    <n v="2010"/>
    <n v="14339177"/>
    <n v="1"/>
    <x v="1"/>
    <s v="I"/>
    <n v="12"/>
    <n v="12"/>
    <n v="0"/>
    <n v="35"/>
  </r>
  <r>
    <x v="1"/>
    <x v="1"/>
    <s v="WA"/>
    <x v="2"/>
    <n v="2010"/>
    <n v="2010"/>
    <n v="15496733"/>
    <n v="1"/>
    <x v="1"/>
    <s v="I"/>
    <n v="0"/>
    <n v="0"/>
    <n v="0"/>
    <n v="67"/>
  </r>
  <r>
    <x v="1"/>
    <x v="1"/>
    <s v="WA"/>
    <x v="2"/>
    <n v="2010"/>
    <n v="2010"/>
    <n v="500255323"/>
    <n v="12"/>
    <x v="2"/>
    <s v="I"/>
    <n v="369"/>
    <n v="30.75"/>
    <n v="0"/>
    <n v="11776"/>
  </r>
  <r>
    <x v="1"/>
    <x v="1"/>
    <s v="WA"/>
    <x v="2"/>
    <n v="2010"/>
    <n v="2010"/>
    <n v="500260589"/>
    <n v="11"/>
    <x v="1"/>
    <s v="I"/>
    <n v="336"/>
    <n v="30.545454545454543"/>
    <n v="0"/>
    <n v="703"/>
  </r>
  <r>
    <x v="0"/>
    <x v="1"/>
    <s v="WA"/>
    <x v="2"/>
    <n v="2010"/>
    <n v="2010"/>
    <n v="15178643"/>
    <n v="1"/>
    <x v="1"/>
    <s v="I"/>
    <n v="10"/>
    <n v="10"/>
    <n v="0"/>
    <n v="25"/>
  </r>
  <r>
    <x v="0"/>
    <x v="0"/>
    <s v="WA"/>
    <x v="2"/>
    <n v="2010"/>
    <n v="2010"/>
    <n v="500228638"/>
    <n v="2"/>
    <x v="1"/>
    <s v="I"/>
    <n v="35"/>
    <n v="17.5"/>
    <n v="0"/>
    <n v="34"/>
  </r>
  <r>
    <x v="0"/>
    <x v="0"/>
    <s v="WA"/>
    <x v="2"/>
    <n v="2010"/>
    <n v="2010"/>
    <n v="15489473"/>
    <n v="1"/>
    <x v="1"/>
    <s v="I"/>
    <n v="7"/>
    <n v="7"/>
    <n v="0"/>
    <n v="160"/>
  </r>
  <r>
    <x v="0"/>
    <x v="0"/>
    <s v="WA"/>
    <x v="2"/>
    <n v="2010"/>
    <n v="2010"/>
    <n v="500109230"/>
    <n v="2"/>
    <x v="1"/>
    <s v="I"/>
    <n v="39"/>
    <n v="19.5"/>
    <n v="0"/>
    <n v="72"/>
  </r>
  <r>
    <x v="0"/>
    <x v="0"/>
    <s v="WA"/>
    <x v="2"/>
    <n v="2010"/>
    <n v="2010"/>
    <n v="500238378"/>
    <n v="12"/>
    <x v="1"/>
    <s v="I"/>
    <n v="368"/>
    <n v="30.666666666666668"/>
    <n v="0"/>
    <n v="29"/>
  </r>
  <r>
    <x v="0"/>
    <x v="0"/>
    <s v="WA"/>
    <x v="2"/>
    <n v="2010"/>
    <n v="2010"/>
    <n v="14335402"/>
    <n v="1"/>
    <x v="1"/>
    <s v="I"/>
    <n v="21"/>
    <n v="21"/>
    <n v="0"/>
    <n v="270"/>
  </r>
  <r>
    <x v="0"/>
    <x v="0"/>
    <s v="WA"/>
    <x v="2"/>
    <n v="2010"/>
    <n v="2010"/>
    <n v="18351231"/>
    <n v="1"/>
    <x v="1"/>
    <s v="I"/>
    <n v="32"/>
    <n v="32"/>
    <n v="0"/>
    <n v="155"/>
  </r>
  <r>
    <x v="0"/>
    <x v="1"/>
    <s v="WA"/>
    <x v="2"/>
    <n v="2010"/>
    <n v="2010"/>
    <n v="421459208"/>
    <n v="1"/>
    <x v="1"/>
    <s v="I"/>
    <n v="33"/>
    <n v="33"/>
    <n v="0"/>
    <n v="128"/>
  </r>
  <r>
    <x v="0"/>
    <x v="1"/>
    <s v="WA"/>
    <x v="2"/>
    <n v="2010"/>
    <n v="2010"/>
    <n v="19701299"/>
    <n v="1"/>
    <x v="1"/>
    <s v="I"/>
    <n v="0"/>
    <n v="0"/>
    <n v="0"/>
    <n v="1"/>
  </r>
  <r>
    <x v="0"/>
    <x v="0"/>
    <s v="WA"/>
    <x v="2"/>
    <n v="2010"/>
    <n v="2010"/>
    <n v="19768990"/>
    <n v="1"/>
    <x v="1"/>
    <s v="I"/>
    <n v="0"/>
    <n v="0"/>
    <n v="0"/>
    <n v="111"/>
  </r>
  <r>
    <x v="0"/>
    <x v="0"/>
    <s v="WA"/>
    <x v="2"/>
    <n v="2010"/>
    <n v="2010"/>
    <n v="500231374"/>
    <n v="1"/>
    <x v="1"/>
    <s v="I"/>
    <n v="0"/>
    <n v="0"/>
    <n v="0"/>
    <n v="121"/>
  </r>
  <r>
    <x v="0"/>
    <x v="1"/>
    <s v="WA"/>
    <x v="2"/>
    <n v="2010"/>
    <n v="2010"/>
    <n v="16455121"/>
    <n v="2"/>
    <x v="1"/>
    <s v="I"/>
    <n v="52"/>
    <n v="26"/>
    <n v="0"/>
    <n v="48"/>
  </r>
  <r>
    <x v="0"/>
    <x v="0"/>
    <s v="WA"/>
    <x v="2"/>
    <n v="2010"/>
    <n v="2010"/>
    <n v="19137886"/>
    <n v="1"/>
    <x v="1"/>
    <s v="I"/>
    <n v="0"/>
    <n v="0"/>
    <n v="0"/>
    <n v="390"/>
  </r>
  <r>
    <x v="0"/>
    <x v="1"/>
    <s v="WA"/>
    <x v="2"/>
    <n v="2010"/>
    <n v="2010"/>
    <n v="500254453"/>
    <n v="1"/>
    <x v="1"/>
    <s v="I"/>
    <n v="0"/>
    <n v="0"/>
    <n v="0"/>
    <n v="17"/>
  </r>
  <r>
    <x v="0"/>
    <x v="0"/>
    <s v="WA"/>
    <x v="2"/>
    <n v="2010"/>
    <n v="2010"/>
    <n v="18310643"/>
    <n v="1"/>
    <x v="1"/>
    <s v="I"/>
    <n v="27"/>
    <n v="27"/>
    <n v="0"/>
    <n v="214"/>
  </r>
  <r>
    <x v="0"/>
    <x v="0"/>
    <s v="WA"/>
    <x v="2"/>
    <n v="2010"/>
    <n v="2010"/>
    <n v="500058111"/>
    <n v="1"/>
    <x v="1"/>
    <s v="I"/>
    <n v="0"/>
    <n v="0"/>
    <n v="0"/>
    <n v="20"/>
  </r>
  <r>
    <x v="0"/>
    <x v="0"/>
    <s v="WA"/>
    <x v="2"/>
    <n v="2010"/>
    <n v="2010"/>
    <n v="500229056"/>
    <n v="2"/>
    <x v="1"/>
    <s v="I"/>
    <n v="46"/>
    <n v="23"/>
    <n v="0"/>
    <n v="440"/>
  </r>
  <r>
    <x v="0"/>
    <x v="1"/>
    <s v="WA"/>
    <x v="2"/>
    <n v="2010"/>
    <n v="2010"/>
    <n v="500010343"/>
    <n v="1"/>
    <x v="1"/>
    <s v="I"/>
    <n v="31"/>
    <n v="31"/>
    <n v="0"/>
    <n v="1"/>
  </r>
  <r>
    <x v="0"/>
    <x v="1"/>
    <s v="WA"/>
    <x v="2"/>
    <n v="2010"/>
    <n v="2010"/>
    <n v="500014290"/>
    <n v="1"/>
    <x v="1"/>
    <s v="I"/>
    <n v="0"/>
    <n v="0"/>
    <n v="0"/>
    <n v="4"/>
  </r>
  <r>
    <x v="0"/>
    <x v="0"/>
    <s v="WA"/>
    <x v="2"/>
    <n v="2010"/>
    <n v="2010"/>
    <n v="17756229"/>
    <n v="1"/>
    <x v="1"/>
    <s v="I"/>
    <n v="0"/>
    <n v="0"/>
    <n v="0"/>
    <n v="10"/>
  </r>
  <r>
    <x v="0"/>
    <x v="0"/>
    <s v="WA"/>
    <x v="2"/>
    <n v="2010"/>
    <n v="2010"/>
    <n v="17469623"/>
    <n v="1"/>
    <x v="1"/>
    <s v="I"/>
    <n v="11"/>
    <n v="11"/>
    <n v="0"/>
    <n v="270"/>
  </r>
  <r>
    <x v="0"/>
    <x v="0"/>
    <s v="WA"/>
    <x v="2"/>
    <n v="2010"/>
    <n v="2010"/>
    <n v="500251564"/>
    <n v="1"/>
    <x v="1"/>
    <s v="I"/>
    <n v="28"/>
    <n v="28"/>
    <n v="0"/>
    <n v="420"/>
  </r>
  <r>
    <x v="0"/>
    <x v="1"/>
    <s v="WA"/>
    <x v="2"/>
    <n v="2010"/>
    <n v="2010"/>
    <n v="500114444"/>
    <n v="2"/>
    <x v="1"/>
    <s v="I"/>
    <n v="56"/>
    <n v="28"/>
    <n v="0"/>
    <n v="14"/>
  </r>
  <r>
    <x v="0"/>
    <x v="0"/>
    <s v="WA"/>
    <x v="2"/>
    <n v="2010"/>
    <n v="2010"/>
    <n v="15487242"/>
    <n v="1"/>
    <x v="1"/>
    <s v="I"/>
    <n v="17"/>
    <n v="17"/>
    <n v="0"/>
    <n v="100"/>
  </r>
  <r>
    <x v="0"/>
    <x v="0"/>
    <s v="WA"/>
    <x v="2"/>
    <n v="2010"/>
    <n v="2010"/>
    <n v="500256337"/>
    <n v="1"/>
    <x v="1"/>
    <s v="I"/>
    <n v="0"/>
    <n v="0"/>
    <n v="0"/>
    <n v="542"/>
  </r>
  <r>
    <x v="0"/>
    <x v="0"/>
    <s v="WA"/>
    <x v="2"/>
    <n v="2010"/>
    <n v="2010"/>
    <n v="14940019"/>
    <n v="1"/>
    <x v="1"/>
    <s v="I"/>
    <n v="14"/>
    <n v="14"/>
    <n v="0"/>
    <n v="17"/>
  </r>
  <r>
    <x v="0"/>
    <x v="1"/>
    <s v="WA"/>
    <x v="2"/>
    <n v="2010"/>
    <n v="2010"/>
    <n v="14953134"/>
    <n v="1"/>
    <x v="1"/>
    <s v="I"/>
    <n v="0"/>
    <n v="0"/>
    <n v="0"/>
    <n v="6"/>
  </r>
  <r>
    <x v="0"/>
    <x v="0"/>
    <s v="WA"/>
    <x v="2"/>
    <n v="2010"/>
    <n v="2010"/>
    <n v="14953136"/>
    <n v="1"/>
    <x v="1"/>
    <s v="I"/>
    <n v="0"/>
    <n v="0"/>
    <n v="0"/>
    <n v="214"/>
  </r>
  <r>
    <x v="0"/>
    <x v="1"/>
    <s v="WA"/>
    <x v="2"/>
    <n v="2010"/>
    <n v="2010"/>
    <n v="500252882"/>
    <n v="1"/>
    <x v="1"/>
    <s v="I"/>
    <n v="23"/>
    <n v="23"/>
    <n v="0"/>
    <n v="31"/>
  </r>
  <r>
    <x v="0"/>
    <x v="1"/>
    <s v="WA"/>
    <x v="2"/>
    <n v="2010"/>
    <n v="2010"/>
    <n v="500158773"/>
    <n v="1"/>
    <x v="1"/>
    <s v="I"/>
    <n v="0"/>
    <n v="0"/>
    <n v="0"/>
    <n v="3"/>
  </r>
  <r>
    <x v="0"/>
    <x v="0"/>
    <s v="WA"/>
    <x v="2"/>
    <n v="2010"/>
    <n v="2010"/>
    <n v="500205728"/>
    <n v="1"/>
    <x v="1"/>
    <s v="I"/>
    <n v="0"/>
    <n v="0"/>
    <n v="0"/>
    <n v="389"/>
  </r>
  <r>
    <x v="0"/>
    <x v="1"/>
    <s v="WA"/>
    <x v="2"/>
    <n v="2010"/>
    <n v="2010"/>
    <n v="446351594"/>
    <n v="1"/>
    <x v="1"/>
    <s v="I"/>
    <n v="19"/>
    <n v="19"/>
    <n v="0"/>
    <n v="48"/>
  </r>
  <r>
    <x v="0"/>
    <x v="0"/>
    <s v="WA"/>
    <x v="2"/>
    <n v="2010"/>
    <n v="2010"/>
    <n v="14386631"/>
    <n v="1"/>
    <x v="1"/>
    <s v="I"/>
    <n v="0"/>
    <n v="0"/>
    <n v="0"/>
    <n v="860"/>
  </r>
  <r>
    <x v="0"/>
    <x v="0"/>
    <s v="WA"/>
    <x v="2"/>
    <n v="2010"/>
    <n v="2010"/>
    <n v="19653869"/>
    <n v="1"/>
    <x v="1"/>
    <s v="I"/>
    <n v="18"/>
    <n v="18"/>
    <n v="0"/>
    <n v="660"/>
  </r>
  <r>
    <x v="0"/>
    <x v="0"/>
    <s v="WA"/>
    <x v="2"/>
    <n v="2010"/>
    <n v="2010"/>
    <n v="19227660"/>
    <n v="1"/>
    <x v="1"/>
    <s v="I"/>
    <n v="0"/>
    <n v="0"/>
    <n v="0"/>
    <n v="16"/>
  </r>
  <r>
    <x v="0"/>
    <x v="0"/>
    <s v="WA"/>
    <x v="2"/>
    <n v="2010"/>
    <n v="2010"/>
    <n v="19386929"/>
    <n v="2"/>
    <x v="1"/>
    <s v="I"/>
    <n v="35"/>
    <n v="17.5"/>
    <n v="0"/>
    <n v="309"/>
  </r>
  <r>
    <x v="0"/>
    <x v="0"/>
    <s v="WA"/>
    <x v="2"/>
    <n v="2010"/>
    <n v="2010"/>
    <n v="18513944"/>
    <n v="4"/>
    <x v="1"/>
    <s v="I"/>
    <n v="104"/>
    <n v="26"/>
    <n v="0"/>
    <n v="27"/>
  </r>
  <r>
    <x v="0"/>
    <x v="1"/>
    <s v="WA"/>
    <x v="2"/>
    <n v="2010"/>
    <n v="2010"/>
    <n v="18940100"/>
    <n v="1"/>
    <x v="1"/>
    <s v="I"/>
    <n v="0"/>
    <n v="0"/>
    <n v="0"/>
    <n v="19"/>
  </r>
  <r>
    <x v="0"/>
    <x v="0"/>
    <s v="WA"/>
    <x v="2"/>
    <n v="2010"/>
    <n v="2010"/>
    <n v="500069031"/>
    <n v="1"/>
    <x v="1"/>
    <s v="I"/>
    <n v="1"/>
    <n v="1"/>
    <n v="0"/>
    <n v="3"/>
  </r>
  <r>
    <x v="0"/>
    <x v="0"/>
    <s v="WA"/>
    <x v="2"/>
    <n v="2010"/>
    <n v="2010"/>
    <n v="500112850"/>
    <n v="1"/>
    <x v="1"/>
    <s v="I"/>
    <n v="0"/>
    <n v="0"/>
    <n v="0"/>
    <n v="45"/>
  </r>
  <r>
    <x v="0"/>
    <x v="1"/>
    <s v="WA"/>
    <x v="2"/>
    <n v="2010"/>
    <n v="2010"/>
    <n v="500248311"/>
    <n v="2"/>
    <x v="1"/>
    <s v="I"/>
    <n v="59"/>
    <n v="29.5"/>
    <n v="0"/>
    <n v="38"/>
  </r>
  <r>
    <x v="0"/>
    <x v="0"/>
    <s v="WA"/>
    <x v="2"/>
    <n v="2010"/>
    <n v="2010"/>
    <n v="18019145"/>
    <n v="1"/>
    <x v="1"/>
    <s v="I"/>
    <n v="0"/>
    <n v="0"/>
    <n v="0"/>
    <n v="520"/>
  </r>
  <r>
    <x v="0"/>
    <x v="0"/>
    <s v="WA"/>
    <x v="2"/>
    <n v="2010"/>
    <n v="2010"/>
    <n v="18091212"/>
    <n v="1"/>
    <x v="1"/>
    <s v="I"/>
    <n v="22"/>
    <n v="22"/>
    <n v="0"/>
    <n v="190"/>
  </r>
  <r>
    <x v="0"/>
    <x v="0"/>
    <s v="WA"/>
    <x v="2"/>
    <n v="2010"/>
    <n v="2010"/>
    <n v="16421861"/>
    <n v="1"/>
    <x v="1"/>
    <s v="I"/>
    <n v="28"/>
    <n v="28"/>
    <n v="0"/>
    <n v="620"/>
  </r>
  <r>
    <x v="0"/>
    <x v="1"/>
    <s v="WA"/>
    <x v="2"/>
    <n v="2010"/>
    <n v="2010"/>
    <n v="17825792"/>
    <n v="1"/>
    <x v="1"/>
    <s v="I"/>
    <n v="0"/>
    <n v="0"/>
    <n v="0"/>
    <n v="12"/>
  </r>
  <r>
    <x v="0"/>
    <x v="0"/>
    <s v="WA"/>
    <x v="2"/>
    <n v="2010"/>
    <n v="2010"/>
    <n v="16591908"/>
    <n v="2"/>
    <x v="1"/>
    <s v="I"/>
    <n v="62"/>
    <n v="31"/>
    <n v="0"/>
    <n v="20"/>
  </r>
  <r>
    <x v="0"/>
    <x v="1"/>
    <s v="WA"/>
    <x v="2"/>
    <n v="2010"/>
    <n v="2010"/>
    <n v="500220232"/>
    <n v="1"/>
    <x v="1"/>
    <s v="I"/>
    <n v="2"/>
    <n v="2"/>
    <n v="0"/>
    <n v="12"/>
  </r>
  <r>
    <x v="0"/>
    <x v="1"/>
    <s v="WA"/>
    <x v="2"/>
    <n v="2010"/>
    <n v="2010"/>
    <n v="17487863"/>
    <n v="3"/>
    <x v="1"/>
    <s v="I"/>
    <n v="89"/>
    <n v="29.666666666666668"/>
    <n v="0"/>
    <n v="21"/>
  </r>
  <r>
    <x v="0"/>
    <x v="0"/>
    <s v="WA"/>
    <x v="2"/>
    <n v="2010"/>
    <n v="2010"/>
    <n v="14764314"/>
    <n v="5"/>
    <x v="1"/>
    <s v="I"/>
    <n v="140"/>
    <n v="28"/>
    <n v="0"/>
    <n v="626"/>
  </r>
  <r>
    <x v="0"/>
    <x v="1"/>
    <s v="WA"/>
    <x v="2"/>
    <n v="2010"/>
    <n v="2010"/>
    <n v="17460846"/>
    <n v="3"/>
    <x v="1"/>
    <s v="I"/>
    <n v="88"/>
    <n v="29.333333333333336"/>
    <n v="0"/>
    <n v="79"/>
  </r>
  <r>
    <x v="0"/>
    <x v="1"/>
    <s v="WA"/>
    <x v="2"/>
    <n v="2010"/>
    <n v="2010"/>
    <n v="500085770"/>
    <n v="2"/>
    <x v="1"/>
    <s v="I"/>
    <n v="39"/>
    <n v="19.5"/>
    <n v="0"/>
    <n v="14"/>
  </r>
  <r>
    <x v="0"/>
    <x v="0"/>
    <s v="WA"/>
    <x v="2"/>
    <n v="2010"/>
    <n v="2010"/>
    <n v="16881872"/>
    <n v="1"/>
    <x v="1"/>
    <s v="I"/>
    <n v="0"/>
    <n v="0"/>
    <n v="0"/>
    <n v="20"/>
  </r>
  <r>
    <x v="0"/>
    <x v="1"/>
    <s v="WA"/>
    <x v="2"/>
    <n v="2010"/>
    <n v="2010"/>
    <n v="15965371"/>
    <n v="3"/>
    <x v="1"/>
    <s v="I"/>
    <n v="89"/>
    <n v="29.666666666666668"/>
    <n v="0"/>
    <n v="20"/>
  </r>
  <r>
    <x v="0"/>
    <x v="0"/>
    <s v="WA"/>
    <x v="2"/>
    <n v="2010"/>
    <n v="2010"/>
    <n v="15742463"/>
    <n v="1"/>
    <x v="1"/>
    <s v="I"/>
    <n v="0"/>
    <n v="0"/>
    <n v="0"/>
    <n v="70"/>
  </r>
  <r>
    <x v="0"/>
    <x v="1"/>
    <s v="WA"/>
    <x v="2"/>
    <n v="2010"/>
    <n v="2010"/>
    <n v="15684161"/>
    <n v="3"/>
    <x v="1"/>
    <s v="I"/>
    <n v="80"/>
    <n v="26.666666666666668"/>
    <n v="0"/>
    <n v="15"/>
  </r>
  <r>
    <x v="0"/>
    <x v="0"/>
    <s v="WA"/>
    <x v="2"/>
    <n v="2010"/>
    <n v="2010"/>
    <n v="14045318"/>
    <n v="1"/>
    <x v="1"/>
    <s v="I"/>
    <n v="0"/>
    <n v="0"/>
    <n v="0"/>
    <n v="20"/>
  </r>
  <r>
    <x v="0"/>
    <x v="1"/>
    <s v="WA"/>
    <x v="2"/>
    <n v="2010"/>
    <n v="2010"/>
    <n v="18409645"/>
    <n v="1"/>
    <x v="1"/>
    <s v="I"/>
    <n v="26"/>
    <n v="26"/>
    <n v="0"/>
    <n v="53"/>
  </r>
  <r>
    <x v="0"/>
    <x v="0"/>
    <s v="WA"/>
    <x v="2"/>
    <n v="2010"/>
    <n v="2010"/>
    <n v="14301734"/>
    <n v="1"/>
    <x v="1"/>
    <s v="I"/>
    <n v="31"/>
    <n v="31"/>
    <n v="0"/>
    <n v="180"/>
  </r>
  <r>
    <x v="0"/>
    <x v="0"/>
    <s v="WA"/>
    <x v="2"/>
    <n v="2010"/>
    <n v="2010"/>
    <n v="14498888"/>
    <n v="1"/>
    <x v="1"/>
    <s v="I"/>
    <n v="33"/>
    <n v="33"/>
    <n v="0"/>
    <n v="600"/>
  </r>
  <r>
    <x v="0"/>
    <x v="0"/>
    <s v="WA"/>
    <x v="2"/>
    <n v="2010"/>
    <n v="2010"/>
    <n v="14683752"/>
    <n v="2"/>
    <x v="1"/>
    <s v="I"/>
    <n v="51"/>
    <n v="25.5"/>
    <n v="0"/>
    <n v="430"/>
  </r>
  <r>
    <x v="0"/>
    <x v="0"/>
    <s v="WA"/>
    <x v="2"/>
    <n v="2010"/>
    <n v="2010"/>
    <n v="500029486"/>
    <n v="1"/>
    <x v="1"/>
    <s v="I"/>
    <n v="0"/>
    <n v="0"/>
    <n v="0"/>
    <n v="40"/>
  </r>
  <r>
    <x v="0"/>
    <x v="0"/>
    <s v="WA"/>
    <x v="2"/>
    <n v="2010"/>
    <n v="2010"/>
    <n v="14080692"/>
    <n v="2"/>
    <x v="1"/>
    <s v="I"/>
    <n v="38"/>
    <n v="19"/>
    <n v="0"/>
    <n v="580"/>
  </r>
  <r>
    <x v="0"/>
    <x v="1"/>
    <s v="WA"/>
    <x v="2"/>
    <n v="2010"/>
    <n v="2010"/>
    <n v="500235084"/>
    <n v="1"/>
    <x v="1"/>
    <s v="I"/>
    <n v="6"/>
    <n v="6"/>
    <n v="0"/>
    <n v="24"/>
  </r>
  <r>
    <x v="0"/>
    <x v="0"/>
    <s v="WA"/>
    <x v="2"/>
    <n v="2010"/>
    <n v="2010"/>
    <n v="16605980"/>
    <n v="1"/>
    <x v="1"/>
    <s v="I"/>
    <n v="22"/>
    <n v="22"/>
    <n v="0"/>
    <n v="148"/>
  </r>
  <r>
    <x v="0"/>
    <x v="0"/>
    <s v="WA"/>
    <x v="2"/>
    <n v="2010"/>
    <n v="2010"/>
    <n v="500063782"/>
    <n v="1"/>
    <x v="1"/>
    <s v="I"/>
    <n v="0"/>
    <n v="0"/>
    <n v="0"/>
    <n v="11"/>
  </r>
  <r>
    <x v="0"/>
    <x v="0"/>
    <s v="WA"/>
    <x v="2"/>
    <n v="2010"/>
    <n v="2010"/>
    <n v="17457741"/>
    <n v="1"/>
    <x v="1"/>
    <s v="I"/>
    <n v="22"/>
    <n v="22"/>
    <n v="0"/>
    <n v="410"/>
  </r>
  <r>
    <x v="0"/>
    <x v="1"/>
    <s v="WA"/>
    <x v="2"/>
    <n v="2010"/>
    <n v="2010"/>
    <n v="500095556"/>
    <n v="1"/>
    <x v="1"/>
    <s v="I"/>
    <n v="32"/>
    <n v="32"/>
    <n v="0"/>
    <n v="46"/>
  </r>
  <r>
    <x v="0"/>
    <x v="1"/>
    <s v="WA"/>
    <x v="2"/>
    <n v="2010"/>
    <n v="2010"/>
    <n v="500148572"/>
    <n v="1"/>
    <x v="1"/>
    <s v="I"/>
    <n v="27"/>
    <n v="27"/>
    <n v="0"/>
    <n v="1"/>
  </r>
  <r>
    <x v="0"/>
    <x v="0"/>
    <s v="WA"/>
    <x v="2"/>
    <n v="2010"/>
    <n v="2010"/>
    <n v="19858553"/>
    <n v="1"/>
    <x v="1"/>
    <s v="I"/>
    <n v="8"/>
    <n v="8"/>
    <n v="0"/>
    <n v="230"/>
  </r>
  <r>
    <x v="0"/>
    <x v="0"/>
    <s v="WA"/>
    <x v="2"/>
    <n v="2010"/>
    <n v="2010"/>
    <n v="500187110"/>
    <n v="1"/>
    <x v="1"/>
    <s v="I"/>
    <n v="0"/>
    <n v="0"/>
    <n v="0"/>
    <n v="8"/>
  </r>
  <r>
    <x v="0"/>
    <x v="0"/>
    <s v="WA"/>
    <x v="2"/>
    <n v="2010"/>
    <n v="2010"/>
    <n v="500179336"/>
    <n v="7"/>
    <x v="1"/>
    <s v="I"/>
    <n v="217"/>
    <n v="31"/>
    <n v="0"/>
    <n v="340"/>
  </r>
  <r>
    <x v="0"/>
    <x v="0"/>
    <s v="WA"/>
    <x v="2"/>
    <n v="2010"/>
    <n v="2010"/>
    <n v="437270515"/>
    <n v="1"/>
    <x v="1"/>
    <s v="I"/>
    <n v="0"/>
    <n v="0"/>
    <n v="0"/>
    <n v="16"/>
  </r>
  <r>
    <x v="0"/>
    <x v="0"/>
    <s v="WA"/>
    <x v="2"/>
    <n v="2010"/>
    <n v="2010"/>
    <n v="500257603"/>
    <n v="1"/>
    <x v="1"/>
    <s v="I"/>
    <n v="0"/>
    <n v="0"/>
    <n v="0"/>
    <n v="16"/>
  </r>
  <r>
    <x v="0"/>
    <x v="0"/>
    <s v="WA"/>
    <x v="2"/>
    <n v="2010"/>
    <n v="2010"/>
    <n v="500080662"/>
    <n v="1"/>
    <x v="1"/>
    <s v="I"/>
    <n v="0"/>
    <n v="0"/>
    <n v="0"/>
    <n v="6"/>
  </r>
  <r>
    <x v="0"/>
    <x v="1"/>
    <s v="WA"/>
    <x v="2"/>
    <n v="2010"/>
    <n v="2010"/>
    <n v="18007385"/>
    <n v="4"/>
    <x v="1"/>
    <s v="I"/>
    <n v="110"/>
    <n v="27.5"/>
    <n v="0"/>
    <n v="28"/>
  </r>
  <r>
    <x v="0"/>
    <x v="1"/>
    <s v="WA"/>
    <x v="2"/>
    <n v="2010"/>
    <n v="2010"/>
    <n v="500250611"/>
    <n v="1"/>
    <x v="1"/>
    <s v="I"/>
    <n v="0"/>
    <n v="0"/>
    <n v="0"/>
    <n v="1"/>
  </r>
  <r>
    <x v="0"/>
    <x v="0"/>
    <s v="WA"/>
    <x v="2"/>
    <n v="2010"/>
    <n v="2010"/>
    <n v="18128480"/>
    <n v="1"/>
    <x v="1"/>
    <s v="I"/>
    <n v="1"/>
    <n v="1"/>
    <n v="0"/>
    <n v="9"/>
  </r>
  <r>
    <x v="0"/>
    <x v="0"/>
    <s v="WA"/>
    <x v="2"/>
    <n v="2010"/>
    <n v="2010"/>
    <n v="500210518"/>
    <n v="1"/>
    <x v="1"/>
    <s v="I"/>
    <n v="3"/>
    <n v="3"/>
    <n v="0"/>
    <n v="77"/>
  </r>
  <r>
    <x v="0"/>
    <x v="0"/>
    <s v="WA"/>
    <x v="2"/>
    <n v="2010"/>
    <n v="2010"/>
    <n v="500090814"/>
    <n v="1"/>
    <x v="1"/>
    <s v="I"/>
    <n v="0"/>
    <n v="0"/>
    <n v="0"/>
    <n v="253"/>
  </r>
  <r>
    <x v="0"/>
    <x v="0"/>
    <s v="WA"/>
    <x v="2"/>
    <n v="2010"/>
    <n v="2010"/>
    <n v="500090828"/>
    <n v="1"/>
    <x v="1"/>
    <s v="I"/>
    <n v="0"/>
    <n v="0"/>
    <n v="0"/>
    <n v="17"/>
  </r>
  <r>
    <x v="0"/>
    <x v="0"/>
    <s v="WA"/>
    <x v="2"/>
    <n v="2010"/>
    <n v="2010"/>
    <n v="500062385"/>
    <n v="1"/>
    <x v="1"/>
    <s v="I"/>
    <n v="0"/>
    <n v="0"/>
    <n v="0"/>
    <n v="12"/>
  </r>
  <r>
    <x v="0"/>
    <x v="0"/>
    <s v="WA"/>
    <x v="2"/>
    <n v="2010"/>
    <n v="2010"/>
    <n v="17394492"/>
    <n v="1"/>
    <x v="1"/>
    <s v="I"/>
    <n v="12"/>
    <n v="12"/>
    <n v="0"/>
    <n v="10"/>
  </r>
  <r>
    <x v="0"/>
    <x v="1"/>
    <s v="WA"/>
    <x v="2"/>
    <n v="2010"/>
    <n v="2010"/>
    <n v="440121677"/>
    <n v="1"/>
    <x v="1"/>
    <s v="I"/>
    <n v="14"/>
    <n v="14"/>
    <n v="0"/>
    <n v="3"/>
  </r>
  <r>
    <x v="0"/>
    <x v="1"/>
    <s v="WA"/>
    <x v="2"/>
    <n v="2010"/>
    <n v="2010"/>
    <n v="17836860"/>
    <n v="1"/>
    <x v="1"/>
    <s v="I"/>
    <n v="0"/>
    <n v="0"/>
    <n v="0"/>
    <n v="3"/>
  </r>
  <r>
    <x v="0"/>
    <x v="0"/>
    <s v="WA"/>
    <x v="2"/>
    <n v="2010"/>
    <n v="2010"/>
    <n v="18362925"/>
    <n v="1"/>
    <x v="1"/>
    <s v="I"/>
    <n v="30"/>
    <n v="30"/>
    <n v="0"/>
    <n v="40"/>
  </r>
  <r>
    <x v="0"/>
    <x v="0"/>
    <s v="WA"/>
    <x v="2"/>
    <n v="2010"/>
    <n v="2010"/>
    <n v="17752914"/>
    <n v="1"/>
    <x v="1"/>
    <s v="I"/>
    <n v="0"/>
    <n v="0"/>
    <n v="0"/>
    <n v="16"/>
  </r>
  <r>
    <x v="0"/>
    <x v="0"/>
    <s v="WA"/>
    <x v="2"/>
    <n v="2010"/>
    <n v="2010"/>
    <n v="16943779"/>
    <n v="3"/>
    <x v="1"/>
    <s v="I"/>
    <n v="69"/>
    <n v="23"/>
    <n v="0"/>
    <n v="554"/>
  </r>
  <r>
    <x v="0"/>
    <x v="0"/>
    <s v="WA"/>
    <x v="2"/>
    <n v="2010"/>
    <n v="2010"/>
    <n v="15942680"/>
    <n v="6"/>
    <x v="1"/>
    <s v="I"/>
    <n v="190"/>
    <n v="31.666666666666668"/>
    <n v="0"/>
    <n v="150"/>
  </r>
  <r>
    <x v="0"/>
    <x v="0"/>
    <s v="WA"/>
    <x v="2"/>
    <n v="2010"/>
    <n v="2010"/>
    <n v="17200266"/>
    <n v="1"/>
    <x v="1"/>
    <s v="I"/>
    <n v="6"/>
    <n v="6"/>
    <n v="0"/>
    <n v="148"/>
  </r>
  <r>
    <x v="0"/>
    <x v="0"/>
    <s v="WA"/>
    <x v="2"/>
    <n v="2010"/>
    <n v="2010"/>
    <n v="16792973"/>
    <n v="1"/>
    <x v="1"/>
    <s v="I"/>
    <n v="0"/>
    <n v="0"/>
    <n v="0"/>
    <n v="110"/>
  </r>
  <r>
    <x v="0"/>
    <x v="1"/>
    <s v="WA"/>
    <x v="2"/>
    <n v="2010"/>
    <n v="2010"/>
    <n v="422409675"/>
    <n v="2"/>
    <x v="1"/>
    <s v="I"/>
    <n v="33"/>
    <n v="16.5"/>
    <n v="0"/>
    <n v="9"/>
  </r>
  <r>
    <x v="0"/>
    <x v="0"/>
    <s v="WA"/>
    <x v="2"/>
    <n v="2010"/>
    <n v="2010"/>
    <n v="15885466"/>
    <n v="1"/>
    <x v="1"/>
    <s v="I"/>
    <n v="6"/>
    <n v="6"/>
    <n v="0"/>
    <n v="50"/>
  </r>
  <r>
    <x v="0"/>
    <x v="0"/>
    <s v="WA"/>
    <x v="2"/>
    <n v="2010"/>
    <n v="2010"/>
    <n v="500250979"/>
    <n v="2"/>
    <x v="1"/>
    <s v="I"/>
    <n v="57"/>
    <n v="28.5"/>
    <n v="0"/>
    <n v="142"/>
  </r>
  <r>
    <x v="0"/>
    <x v="0"/>
    <s v="WA"/>
    <x v="2"/>
    <n v="2010"/>
    <n v="2010"/>
    <n v="14571874"/>
    <n v="1"/>
    <x v="1"/>
    <s v="I"/>
    <n v="0"/>
    <n v="0"/>
    <n v="0"/>
    <n v="990"/>
  </r>
  <r>
    <x v="0"/>
    <x v="0"/>
    <s v="WA"/>
    <x v="2"/>
    <n v="2010"/>
    <n v="2010"/>
    <n v="14939967"/>
    <n v="1"/>
    <x v="1"/>
    <s v="I"/>
    <n v="0"/>
    <n v="0"/>
    <n v="0"/>
    <n v="89"/>
  </r>
  <r>
    <x v="0"/>
    <x v="1"/>
    <s v="WA"/>
    <x v="2"/>
    <n v="2010"/>
    <n v="2010"/>
    <n v="18121141"/>
    <n v="1"/>
    <x v="1"/>
    <s v="I"/>
    <n v="7"/>
    <n v="7"/>
    <n v="0"/>
    <n v="8"/>
  </r>
  <r>
    <x v="0"/>
    <x v="0"/>
    <s v="WA"/>
    <x v="2"/>
    <n v="2010"/>
    <n v="2010"/>
    <n v="14121260"/>
    <n v="1"/>
    <x v="1"/>
    <s v="I"/>
    <n v="0"/>
    <n v="0"/>
    <n v="0"/>
    <n v="1"/>
  </r>
  <r>
    <x v="0"/>
    <x v="0"/>
    <s v="WA"/>
    <x v="2"/>
    <n v="2010"/>
    <n v="2010"/>
    <n v="500031433"/>
    <n v="1"/>
    <x v="1"/>
    <s v="I"/>
    <n v="0"/>
    <n v="0"/>
    <n v="0"/>
    <n v="20"/>
  </r>
  <r>
    <x v="0"/>
    <x v="0"/>
    <s v="WA"/>
    <x v="2"/>
    <n v="2010"/>
    <n v="2010"/>
    <n v="500058878"/>
    <n v="1"/>
    <x v="1"/>
    <s v="I"/>
    <n v="0"/>
    <n v="0"/>
    <n v="0"/>
    <n v="2"/>
  </r>
  <r>
    <x v="0"/>
    <x v="0"/>
    <s v="WA"/>
    <x v="2"/>
    <n v="2010"/>
    <n v="2010"/>
    <n v="19568342"/>
    <n v="2"/>
    <x v="1"/>
    <s v="I"/>
    <n v="63"/>
    <n v="31.5"/>
    <n v="0"/>
    <n v="20"/>
  </r>
  <r>
    <x v="1"/>
    <x v="1"/>
    <s v="WA"/>
    <x v="2"/>
    <n v="2010"/>
    <n v="2010"/>
    <n v="500255267"/>
    <n v="1"/>
    <x v="1"/>
    <s v="I"/>
    <n v="20"/>
    <n v="20"/>
    <n v="0"/>
    <n v="19"/>
  </r>
  <r>
    <x v="0"/>
    <x v="0"/>
    <s v="WA"/>
    <x v="2"/>
    <n v="2010"/>
    <n v="2010"/>
    <n v="19314984"/>
    <n v="1"/>
    <x v="1"/>
    <s v="I"/>
    <n v="25"/>
    <n v="25"/>
    <n v="0"/>
    <n v="270"/>
  </r>
  <r>
    <x v="0"/>
    <x v="1"/>
    <s v="WA"/>
    <x v="2"/>
    <n v="2010"/>
    <n v="2010"/>
    <n v="19624099"/>
    <n v="1"/>
    <x v="1"/>
    <s v="I"/>
    <n v="32"/>
    <n v="32"/>
    <n v="0"/>
    <n v="1"/>
  </r>
  <r>
    <x v="0"/>
    <x v="0"/>
    <s v="WA"/>
    <x v="2"/>
    <n v="2010"/>
    <n v="2010"/>
    <n v="19626173"/>
    <n v="1"/>
    <x v="1"/>
    <s v="I"/>
    <n v="32"/>
    <n v="32"/>
    <n v="0"/>
    <n v="170"/>
  </r>
  <r>
    <x v="0"/>
    <x v="0"/>
    <s v="WA"/>
    <x v="2"/>
    <n v="2010"/>
    <n v="2010"/>
    <n v="500218357"/>
    <n v="1"/>
    <x v="1"/>
    <s v="I"/>
    <n v="24"/>
    <n v="24"/>
    <n v="0"/>
    <n v="94"/>
  </r>
  <r>
    <x v="0"/>
    <x v="1"/>
    <s v="WA"/>
    <x v="2"/>
    <n v="2010"/>
    <n v="2010"/>
    <n v="18958071"/>
    <n v="1"/>
    <x v="1"/>
    <s v="I"/>
    <n v="0"/>
    <n v="0"/>
    <n v="0"/>
    <n v="1"/>
  </r>
  <r>
    <x v="0"/>
    <x v="0"/>
    <s v="WA"/>
    <x v="2"/>
    <n v="2010"/>
    <n v="2010"/>
    <n v="19377819"/>
    <n v="1"/>
    <x v="1"/>
    <s v="I"/>
    <n v="0"/>
    <n v="0"/>
    <n v="0"/>
    <n v="13"/>
  </r>
  <r>
    <x v="0"/>
    <x v="0"/>
    <s v="WA"/>
    <x v="2"/>
    <n v="2010"/>
    <n v="2010"/>
    <n v="446350720"/>
    <n v="1"/>
    <x v="1"/>
    <s v="I"/>
    <n v="12"/>
    <n v="12"/>
    <n v="0"/>
    <n v="110"/>
  </r>
  <r>
    <x v="0"/>
    <x v="1"/>
    <s v="WA"/>
    <x v="2"/>
    <n v="2010"/>
    <n v="2010"/>
    <n v="500248815"/>
    <n v="3"/>
    <x v="1"/>
    <s v="I"/>
    <n v="63"/>
    <n v="21"/>
    <n v="0"/>
    <n v="18"/>
  </r>
  <r>
    <x v="0"/>
    <x v="0"/>
    <s v="WA"/>
    <x v="2"/>
    <n v="2010"/>
    <n v="2010"/>
    <n v="18670250"/>
    <n v="2"/>
    <x v="1"/>
    <s v="I"/>
    <n v="37"/>
    <n v="18.5"/>
    <n v="0"/>
    <n v="20"/>
  </r>
  <r>
    <x v="0"/>
    <x v="1"/>
    <s v="WA"/>
    <x v="2"/>
    <n v="2010"/>
    <n v="2010"/>
    <n v="18707846"/>
    <n v="1"/>
    <x v="1"/>
    <s v="I"/>
    <n v="9"/>
    <n v="9"/>
    <n v="0"/>
    <n v="3"/>
  </r>
  <r>
    <x v="0"/>
    <x v="1"/>
    <s v="WA"/>
    <x v="2"/>
    <n v="2010"/>
    <n v="2010"/>
    <n v="17733385"/>
    <n v="1"/>
    <x v="1"/>
    <s v="I"/>
    <n v="21"/>
    <n v="21"/>
    <n v="0"/>
    <n v="24"/>
  </r>
  <r>
    <x v="0"/>
    <x v="0"/>
    <s v="WA"/>
    <x v="2"/>
    <n v="2010"/>
    <n v="2010"/>
    <n v="18556662"/>
    <n v="1"/>
    <x v="1"/>
    <s v="I"/>
    <n v="0"/>
    <n v="0"/>
    <n v="0"/>
    <n v="170"/>
  </r>
  <r>
    <x v="0"/>
    <x v="0"/>
    <s v="WA"/>
    <x v="2"/>
    <n v="2010"/>
    <n v="2010"/>
    <n v="500195751"/>
    <n v="2"/>
    <x v="1"/>
    <s v="I"/>
    <n v="34"/>
    <n v="17"/>
    <n v="0"/>
    <n v="593"/>
  </r>
  <r>
    <x v="0"/>
    <x v="0"/>
    <s v="WA"/>
    <x v="2"/>
    <n v="2010"/>
    <n v="2010"/>
    <n v="16854207"/>
    <n v="6"/>
    <x v="1"/>
    <s v="I"/>
    <n v="191"/>
    <n v="31.833333333333332"/>
    <n v="0"/>
    <n v="482"/>
  </r>
  <r>
    <x v="1"/>
    <x v="0"/>
    <s v="WA"/>
    <x v="2"/>
    <n v="2010"/>
    <n v="2010"/>
    <n v="17728203"/>
    <n v="1"/>
    <x v="1"/>
    <s v="I"/>
    <n v="3"/>
    <n v="3"/>
    <n v="0"/>
    <n v="30"/>
  </r>
  <r>
    <x v="0"/>
    <x v="0"/>
    <s v="WA"/>
    <x v="2"/>
    <n v="2010"/>
    <n v="2010"/>
    <n v="17493591"/>
    <n v="1"/>
    <x v="1"/>
    <s v="I"/>
    <n v="21"/>
    <n v="21"/>
    <n v="0"/>
    <n v="60"/>
  </r>
  <r>
    <x v="0"/>
    <x v="0"/>
    <s v="WA"/>
    <x v="2"/>
    <n v="2010"/>
    <n v="2010"/>
    <n v="17393799"/>
    <n v="2"/>
    <x v="1"/>
    <s v="I"/>
    <n v="34"/>
    <n v="17"/>
    <n v="0"/>
    <n v="660"/>
  </r>
  <r>
    <x v="0"/>
    <x v="0"/>
    <s v="WA"/>
    <x v="2"/>
    <n v="2010"/>
    <n v="2010"/>
    <n v="15703183"/>
    <n v="4"/>
    <x v="1"/>
    <s v="I"/>
    <n v="117"/>
    <n v="29.25"/>
    <n v="0"/>
    <n v="590"/>
  </r>
  <r>
    <x v="0"/>
    <x v="0"/>
    <s v="WA"/>
    <x v="2"/>
    <n v="2010"/>
    <n v="2010"/>
    <n v="17514556"/>
    <n v="1"/>
    <x v="1"/>
    <s v="I"/>
    <n v="10"/>
    <n v="10"/>
    <n v="0"/>
    <n v="263"/>
  </r>
  <r>
    <x v="0"/>
    <x v="0"/>
    <s v="WA"/>
    <x v="2"/>
    <n v="2010"/>
    <n v="2010"/>
    <n v="16001595"/>
    <n v="2"/>
    <x v="1"/>
    <s v="I"/>
    <n v="41"/>
    <n v="20.5"/>
    <n v="0"/>
    <n v="440"/>
  </r>
  <r>
    <x v="1"/>
    <x v="0"/>
    <s v="WA"/>
    <x v="2"/>
    <n v="2010"/>
    <n v="2011"/>
    <n v="19962488"/>
    <n v="12"/>
    <x v="2"/>
    <s v="I"/>
    <n v="365"/>
    <n v="30.416666666666668"/>
    <n v="0"/>
    <n v="160844"/>
  </r>
  <r>
    <x v="0"/>
    <x v="0"/>
    <s v="WA"/>
    <x v="2"/>
    <n v="2010"/>
    <n v="2010"/>
    <n v="16281763"/>
    <n v="3"/>
    <x v="1"/>
    <s v="I"/>
    <n v="96"/>
    <n v="32"/>
    <n v="0"/>
    <n v="52"/>
  </r>
  <r>
    <x v="0"/>
    <x v="1"/>
    <s v="WA"/>
    <x v="2"/>
    <n v="2010"/>
    <n v="2010"/>
    <n v="16226471"/>
    <n v="2"/>
    <x v="1"/>
    <s v="I"/>
    <n v="62"/>
    <n v="31"/>
    <n v="0"/>
    <n v="19"/>
  </r>
  <r>
    <x v="0"/>
    <x v="0"/>
    <s v="WA"/>
    <x v="2"/>
    <n v="2010"/>
    <n v="2010"/>
    <n v="500176199"/>
    <n v="2"/>
    <x v="1"/>
    <s v="I"/>
    <n v="41"/>
    <n v="20.5"/>
    <n v="0"/>
    <n v="251"/>
  </r>
  <r>
    <x v="0"/>
    <x v="0"/>
    <s v="WA"/>
    <x v="2"/>
    <n v="2010"/>
    <n v="2010"/>
    <n v="14044155"/>
    <n v="1"/>
    <x v="1"/>
    <s v="I"/>
    <n v="0"/>
    <n v="0"/>
    <n v="0"/>
    <n v="1"/>
  </r>
  <r>
    <x v="0"/>
    <x v="0"/>
    <s v="WA"/>
    <x v="2"/>
    <n v="2010"/>
    <n v="2010"/>
    <n v="14552430"/>
    <n v="1"/>
    <x v="1"/>
    <s v="I"/>
    <n v="4"/>
    <n v="4"/>
    <n v="0"/>
    <n v="35"/>
  </r>
  <r>
    <x v="0"/>
    <x v="1"/>
    <s v="WA"/>
    <x v="2"/>
    <n v="2010"/>
    <n v="2010"/>
    <n v="446350871"/>
    <n v="4"/>
    <x v="1"/>
    <s v="I"/>
    <n v="107"/>
    <n v="26.75"/>
    <n v="0"/>
    <n v="15"/>
  </r>
  <r>
    <x v="0"/>
    <x v="0"/>
    <s v="WA"/>
    <x v="2"/>
    <n v="2010"/>
    <n v="2010"/>
    <n v="18114907"/>
    <n v="1"/>
    <x v="1"/>
    <s v="I"/>
    <n v="27"/>
    <n v="27"/>
    <n v="0"/>
    <n v="133"/>
  </r>
  <r>
    <x v="0"/>
    <x v="0"/>
    <s v="WA"/>
    <x v="2"/>
    <n v="2010"/>
    <n v="2010"/>
    <n v="15172563"/>
    <n v="2"/>
    <x v="1"/>
    <s v="I"/>
    <n v="62"/>
    <n v="31"/>
    <n v="0"/>
    <n v="170"/>
  </r>
  <r>
    <x v="0"/>
    <x v="0"/>
    <s v="WA"/>
    <x v="2"/>
    <n v="2010"/>
    <n v="2010"/>
    <n v="15140690"/>
    <n v="1"/>
    <x v="1"/>
    <s v="I"/>
    <n v="0"/>
    <n v="0"/>
    <n v="0"/>
    <n v="170"/>
  </r>
  <r>
    <x v="0"/>
    <x v="0"/>
    <s v="WA"/>
    <x v="2"/>
    <n v="2010"/>
    <n v="2010"/>
    <n v="14080795"/>
    <n v="1"/>
    <x v="1"/>
    <s v="I"/>
    <n v="24"/>
    <n v="24"/>
    <n v="0"/>
    <n v="480"/>
  </r>
  <r>
    <x v="0"/>
    <x v="0"/>
    <s v="WA"/>
    <x v="2"/>
    <n v="2010"/>
    <n v="2010"/>
    <n v="500128254"/>
    <n v="6"/>
    <x v="1"/>
    <s v="I"/>
    <n v="188"/>
    <n v="31.333333333333332"/>
    <n v="0"/>
    <n v="131"/>
  </r>
  <r>
    <x v="0"/>
    <x v="0"/>
    <s v="WA"/>
    <x v="2"/>
    <n v="2010"/>
    <n v="2010"/>
    <n v="19647302"/>
    <n v="1"/>
    <x v="1"/>
    <s v="I"/>
    <n v="9"/>
    <n v="9"/>
    <n v="0"/>
    <n v="200"/>
  </r>
  <r>
    <x v="0"/>
    <x v="1"/>
    <s v="WA"/>
    <x v="2"/>
    <n v="2010"/>
    <n v="2010"/>
    <n v="500077465"/>
    <n v="1"/>
    <x v="1"/>
    <s v="I"/>
    <n v="17"/>
    <n v="17"/>
    <n v="0"/>
    <n v="4"/>
  </r>
  <r>
    <x v="0"/>
    <x v="0"/>
    <s v="WA"/>
    <x v="2"/>
    <n v="2010"/>
    <n v="2010"/>
    <n v="19610182"/>
    <n v="1"/>
    <x v="1"/>
    <s v="I"/>
    <n v="17"/>
    <n v="17"/>
    <n v="0"/>
    <n v="175"/>
  </r>
  <r>
    <x v="0"/>
    <x v="1"/>
    <s v="WA"/>
    <x v="2"/>
    <n v="2010"/>
    <n v="2010"/>
    <n v="500070332"/>
    <n v="1"/>
    <x v="1"/>
    <s v="I"/>
    <n v="22"/>
    <n v="22"/>
    <n v="0"/>
    <n v="8"/>
  </r>
  <r>
    <x v="0"/>
    <x v="0"/>
    <s v="WA"/>
    <x v="2"/>
    <n v="2010"/>
    <n v="2010"/>
    <n v="19982747"/>
    <n v="1"/>
    <x v="1"/>
    <s v="I"/>
    <n v="10"/>
    <n v="10"/>
    <n v="0"/>
    <n v="80"/>
  </r>
  <r>
    <x v="0"/>
    <x v="0"/>
    <s v="WA"/>
    <x v="2"/>
    <n v="2010"/>
    <n v="2010"/>
    <n v="500036573"/>
    <n v="5"/>
    <x v="1"/>
    <s v="I"/>
    <n v="135"/>
    <n v="27"/>
    <n v="0"/>
    <n v="420"/>
  </r>
  <r>
    <x v="0"/>
    <x v="0"/>
    <s v="WA"/>
    <x v="2"/>
    <n v="2010"/>
    <n v="2010"/>
    <n v="19304729"/>
    <n v="1"/>
    <x v="1"/>
    <s v="I"/>
    <n v="0"/>
    <n v="0"/>
    <n v="0"/>
    <n v="20"/>
  </r>
  <r>
    <x v="0"/>
    <x v="0"/>
    <s v="WA"/>
    <x v="2"/>
    <n v="2010"/>
    <n v="2010"/>
    <n v="19345210"/>
    <n v="1"/>
    <x v="1"/>
    <s v="I"/>
    <n v="0"/>
    <n v="0"/>
    <n v="0"/>
    <n v="4"/>
  </r>
  <r>
    <x v="0"/>
    <x v="0"/>
    <s v="WA"/>
    <x v="2"/>
    <n v="2010"/>
    <n v="2010"/>
    <n v="500225537"/>
    <n v="1"/>
    <x v="1"/>
    <s v="I"/>
    <n v="0"/>
    <n v="0"/>
    <n v="0"/>
    <n v="3"/>
  </r>
  <r>
    <x v="1"/>
    <x v="0"/>
    <s v="WA"/>
    <x v="2"/>
    <n v="2010"/>
    <n v="2010"/>
    <n v="19371346"/>
    <n v="1"/>
    <x v="1"/>
    <s v="I"/>
    <n v="0"/>
    <n v="0"/>
    <n v="0"/>
    <n v="40"/>
  </r>
  <r>
    <x v="0"/>
    <x v="0"/>
    <s v="WA"/>
    <x v="2"/>
    <n v="2010"/>
    <n v="2010"/>
    <n v="19589993"/>
    <n v="1"/>
    <x v="1"/>
    <s v="I"/>
    <n v="5"/>
    <n v="5"/>
    <n v="0"/>
    <n v="1"/>
  </r>
  <r>
    <x v="0"/>
    <x v="0"/>
    <s v="WA"/>
    <x v="2"/>
    <n v="2010"/>
    <n v="2010"/>
    <n v="19539561"/>
    <n v="1"/>
    <x v="1"/>
    <s v="I"/>
    <n v="0"/>
    <n v="0"/>
    <n v="0"/>
    <n v="340"/>
  </r>
  <r>
    <x v="0"/>
    <x v="0"/>
    <s v="WA"/>
    <x v="2"/>
    <n v="2010"/>
    <n v="2010"/>
    <n v="500142295"/>
    <n v="1"/>
    <x v="1"/>
    <s v="I"/>
    <n v="1"/>
    <n v="1"/>
    <n v="0"/>
    <n v="18"/>
  </r>
  <r>
    <x v="0"/>
    <x v="1"/>
    <s v="WA"/>
    <x v="2"/>
    <n v="2010"/>
    <n v="2010"/>
    <n v="388800012"/>
    <n v="1"/>
    <x v="1"/>
    <s v="I"/>
    <n v="0"/>
    <n v="0"/>
    <n v="0"/>
    <n v="1"/>
  </r>
  <r>
    <x v="0"/>
    <x v="0"/>
    <s v="WA"/>
    <x v="2"/>
    <n v="2010"/>
    <n v="2010"/>
    <n v="17954244"/>
    <n v="1"/>
    <x v="1"/>
    <s v="I"/>
    <n v="15"/>
    <n v="15"/>
    <n v="0"/>
    <n v="176"/>
  </r>
  <r>
    <x v="0"/>
    <x v="0"/>
    <s v="WA"/>
    <x v="2"/>
    <n v="2010"/>
    <n v="2010"/>
    <n v="19467763"/>
    <n v="1"/>
    <x v="1"/>
    <s v="I"/>
    <n v="24"/>
    <n v="24"/>
    <n v="0"/>
    <n v="30"/>
  </r>
  <r>
    <x v="0"/>
    <x v="0"/>
    <s v="WA"/>
    <x v="2"/>
    <n v="2010"/>
    <n v="2010"/>
    <n v="500242925"/>
    <n v="1"/>
    <x v="1"/>
    <s v="I"/>
    <n v="0"/>
    <n v="0"/>
    <n v="0"/>
    <n v="17"/>
  </r>
  <r>
    <x v="0"/>
    <x v="0"/>
    <s v="WA"/>
    <x v="2"/>
    <n v="2010"/>
    <n v="2010"/>
    <n v="18015753"/>
    <n v="1"/>
    <x v="1"/>
    <s v="I"/>
    <n v="0"/>
    <n v="0"/>
    <n v="0"/>
    <n v="10"/>
  </r>
  <r>
    <x v="0"/>
    <x v="1"/>
    <s v="WA"/>
    <x v="2"/>
    <n v="2010"/>
    <n v="2010"/>
    <n v="18378308"/>
    <n v="3"/>
    <x v="1"/>
    <s v="I"/>
    <n v="76"/>
    <n v="25.333333333333336"/>
    <n v="0"/>
    <n v="15"/>
  </r>
  <r>
    <x v="0"/>
    <x v="1"/>
    <s v="WA"/>
    <x v="2"/>
    <n v="2010"/>
    <n v="2010"/>
    <n v="500254228"/>
    <n v="1"/>
    <x v="1"/>
    <s v="I"/>
    <n v="0"/>
    <n v="0"/>
    <n v="0"/>
    <n v="1"/>
  </r>
  <r>
    <x v="0"/>
    <x v="1"/>
    <s v="WA"/>
    <x v="2"/>
    <n v="2010"/>
    <n v="2010"/>
    <n v="434073670"/>
    <n v="1"/>
    <x v="1"/>
    <s v="I"/>
    <n v="0"/>
    <n v="0"/>
    <n v="0"/>
    <n v="1"/>
  </r>
  <r>
    <x v="0"/>
    <x v="0"/>
    <s v="WA"/>
    <x v="2"/>
    <n v="2010"/>
    <n v="2010"/>
    <n v="19630146"/>
    <n v="1"/>
    <x v="1"/>
    <s v="I"/>
    <n v="23"/>
    <n v="23"/>
    <n v="0"/>
    <n v="3"/>
  </r>
  <r>
    <x v="0"/>
    <x v="0"/>
    <s v="WA"/>
    <x v="2"/>
    <n v="2010"/>
    <n v="2010"/>
    <n v="17415773"/>
    <n v="1"/>
    <x v="1"/>
    <s v="I"/>
    <n v="0"/>
    <n v="0"/>
    <n v="0"/>
    <n v="10"/>
  </r>
  <r>
    <x v="0"/>
    <x v="0"/>
    <s v="WA"/>
    <x v="2"/>
    <n v="2010"/>
    <n v="2010"/>
    <n v="427852857"/>
    <n v="2"/>
    <x v="1"/>
    <s v="I"/>
    <n v="45"/>
    <n v="22.5"/>
    <n v="0"/>
    <n v="99"/>
  </r>
  <r>
    <x v="0"/>
    <x v="1"/>
    <s v="WA"/>
    <x v="2"/>
    <n v="2010"/>
    <n v="2010"/>
    <n v="17152227"/>
    <n v="1"/>
    <x v="1"/>
    <s v="I"/>
    <n v="0"/>
    <n v="0"/>
    <n v="0"/>
    <n v="1"/>
  </r>
  <r>
    <x v="0"/>
    <x v="1"/>
    <s v="WA"/>
    <x v="2"/>
    <n v="2010"/>
    <n v="2010"/>
    <n v="17200058"/>
    <n v="1"/>
    <x v="1"/>
    <s v="I"/>
    <n v="0"/>
    <n v="0"/>
    <n v="0"/>
    <n v="3"/>
  </r>
  <r>
    <x v="0"/>
    <x v="1"/>
    <s v="WA"/>
    <x v="2"/>
    <n v="2010"/>
    <n v="2010"/>
    <n v="16286841"/>
    <n v="2"/>
    <x v="1"/>
    <s v="I"/>
    <n v="59"/>
    <n v="29.5"/>
    <n v="0"/>
    <n v="2"/>
  </r>
  <r>
    <x v="0"/>
    <x v="0"/>
    <s v="WA"/>
    <x v="2"/>
    <n v="2010"/>
    <n v="2010"/>
    <n v="16853165"/>
    <n v="1"/>
    <x v="1"/>
    <s v="I"/>
    <n v="8"/>
    <n v="8"/>
    <n v="0"/>
    <n v="130"/>
  </r>
  <r>
    <x v="0"/>
    <x v="0"/>
    <s v="WA"/>
    <x v="2"/>
    <n v="2010"/>
    <n v="2010"/>
    <n v="16929112"/>
    <n v="1"/>
    <x v="1"/>
    <s v="I"/>
    <n v="4"/>
    <n v="4"/>
    <n v="0"/>
    <n v="65"/>
  </r>
  <r>
    <x v="0"/>
    <x v="1"/>
    <s v="WA"/>
    <x v="2"/>
    <n v="2010"/>
    <n v="2010"/>
    <n v="500205347"/>
    <n v="1"/>
    <x v="1"/>
    <s v="I"/>
    <n v="20"/>
    <n v="20"/>
    <n v="0"/>
    <n v="15"/>
  </r>
  <r>
    <x v="0"/>
    <x v="0"/>
    <s v="WA"/>
    <x v="2"/>
    <n v="2010"/>
    <n v="2010"/>
    <n v="15885377"/>
    <n v="6"/>
    <x v="1"/>
    <s v="I"/>
    <n v="183"/>
    <n v="30.5"/>
    <n v="0"/>
    <n v="810"/>
  </r>
  <r>
    <x v="0"/>
    <x v="1"/>
    <s v="WA"/>
    <x v="2"/>
    <n v="2010"/>
    <n v="2010"/>
    <n v="14040364"/>
    <n v="1"/>
    <x v="1"/>
    <s v="I"/>
    <n v="1"/>
    <n v="1"/>
    <n v="0"/>
    <n v="1"/>
  </r>
  <r>
    <x v="0"/>
    <x v="1"/>
    <s v="WA"/>
    <x v="2"/>
    <n v="2010"/>
    <n v="2010"/>
    <n v="437011287"/>
    <n v="1"/>
    <x v="1"/>
    <s v="I"/>
    <n v="0"/>
    <n v="0"/>
    <n v="0"/>
    <n v="2"/>
  </r>
  <r>
    <x v="0"/>
    <x v="1"/>
    <s v="WA"/>
    <x v="2"/>
    <n v="2010"/>
    <n v="2010"/>
    <n v="15375216"/>
    <n v="1"/>
    <x v="1"/>
    <s v="I"/>
    <n v="14"/>
    <n v="14"/>
    <n v="0"/>
    <n v="5"/>
  </r>
  <r>
    <x v="0"/>
    <x v="0"/>
    <s v="WA"/>
    <x v="2"/>
    <n v="2010"/>
    <n v="2010"/>
    <n v="15814401"/>
    <n v="1"/>
    <x v="1"/>
    <s v="I"/>
    <n v="7"/>
    <n v="7"/>
    <n v="0"/>
    <n v="16"/>
  </r>
  <r>
    <x v="0"/>
    <x v="1"/>
    <s v="WA"/>
    <x v="2"/>
    <n v="2010"/>
    <n v="2010"/>
    <n v="500054432"/>
    <n v="1"/>
    <x v="1"/>
    <s v="I"/>
    <n v="0"/>
    <n v="0"/>
    <n v="0"/>
    <n v="3"/>
  </r>
  <r>
    <x v="0"/>
    <x v="0"/>
    <s v="WA"/>
    <x v="2"/>
    <n v="2010"/>
    <n v="2010"/>
    <n v="500121228"/>
    <n v="1"/>
    <x v="1"/>
    <s v="I"/>
    <n v="4"/>
    <n v="4"/>
    <n v="0"/>
    <n v="50"/>
  </r>
  <r>
    <x v="0"/>
    <x v="0"/>
    <s v="WA"/>
    <x v="2"/>
    <n v="2010"/>
    <n v="2010"/>
    <n v="14134045"/>
    <n v="1"/>
    <x v="1"/>
    <s v="I"/>
    <n v="5"/>
    <n v="5"/>
    <n v="0"/>
    <n v="10"/>
  </r>
  <r>
    <x v="0"/>
    <x v="0"/>
    <s v="WA"/>
    <x v="2"/>
    <n v="2010"/>
    <n v="2010"/>
    <n v="500208239"/>
    <n v="1"/>
    <x v="1"/>
    <s v="I"/>
    <n v="0"/>
    <n v="0"/>
    <n v="0"/>
    <n v="7"/>
  </r>
  <r>
    <x v="1"/>
    <x v="1"/>
    <s v="WA"/>
    <x v="2"/>
    <n v="2010"/>
    <n v="2010"/>
    <n v="18679122"/>
    <n v="1"/>
    <x v="1"/>
    <s v="I"/>
    <n v="32"/>
    <n v="32"/>
    <n v="0"/>
    <n v="26"/>
  </r>
  <r>
    <x v="0"/>
    <x v="1"/>
    <s v="WA"/>
    <x v="2"/>
    <n v="2010"/>
    <n v="2010"/>
    <n v="435196830"/>
    <n v="1"/>
    <x v="1"/>
    <s v="I"/>
    <n v="29"/>
    <n v="29"/>
    <n v="0"/>
    <n v="1"/>
  </r>
  <r>
    <x v="0"/>
    <x v="0"/>
    <s v="WA"/>
    <x v="2"/>
    <n v="2010"/>
    <n v="2010"/>
    <n v="16765265"/>
    <n v="1"/>
    <x v="1"/>
    <s v="I"/>
    <n v="28"/>
    <n v="28"/>
    <n v="0"/>
    <n v="299"/>
  </r>
  <r>
    <x v="0"/>
    <x v="0"/>
    <s v="WA"/>
    <x v="2"/>
    <n v="2010"/>
    <n v="2010"/>
    <n v="19576641"/>
    <n v="4"/>
    <x v="1"/>
    <s v="I"/>
    <n v="119"/>
    <n v="29.75"/>
    <n v="0"/>
    <n v="170"/>
  </r>
  <r>
    <x v="0"/>
    <x v="0"/>
    <s v="WA"/>
    <x v="2"/>
    <n v="2010"/>
    <n v="2010"/>
    <n v="14358361"/>
    <n v="5"/>
    <x v="1"/>
    <s v="I"/>
    <n v="142"/>
    <n v="28.4"/>
    <n v="0"/>
    <n v="460"/>
  </r>
  <r>
    <x v="0"/>
    <x v="0"/>
    <s v="WA"/>
    <x v="2"/>
    <n v="2010"/>
    <n v="2010"/>
    <n v="15719419"/>
    <n v="1"/>
    <x v="1"/>
    <s v="I"/>
    <n v="16"/>
    <n v="16"/>
    <n v="0"/>
    <n v="100"/>
  </r>
  <r>
    <x v="0"/>
    <x v="1"/>
    <s v="WA"/>
    <x v="2"/>
    <n v="2010"/>
    <n v="2010"/>
    <n v="500195063"/>
    <n v="1"/>
    <x v="1"/>
    <s v="I"/>
    <n v="8"/>
    <n v="8"/>
    <n v="0"/>
    <n v="2"/>
  </r>
  <r>
    <x v="0"/>
    <x v="0"/>
    <s v="WA"/>
    <x v="2"/>
    <n v="2010"/>
    <n v="2010"/>
    <n v="500042066"/>
    <n v="2"/>
    <x v="1"/>
    <s v="I"/>
    <n v="32"/>
    <n v="16"/>
    <n v="0"/>
    <n v="391"/>
  </r>
  <r>
    <x v="0"/>
    <x v="0"/>
    <s v="WA"/>
    <x v="2"/>
    <n v="2010"/>
    <n v="2010"/>
    <n v="19979236"/>
    <n v="2"/>
    <x v="1"/>
    <s v="I"/>
    <n v="57"/>
    <n v="28.5"/>
    <n v="0"/>
    <n v="230"/>
  </r>
  <r>
    <x v="0"/>
    <x v="0"/>
    <s v="WA"/>
    <x v="2"/>
    <n v="2010"/>
    <n v="2010"/>
    <n v="500168987"/>
    <n v="1"/>
    <x v="1"/>
    <s v="I"/>
    <n v="29"/>
    <n v="29"/>
    <n v="0"/>
    <n v="711"/>
  </r>
  <r>
    <x v="0"/>
    <x v="1"/>
    <s v="WA"/>
    <x v="2"/>
    <n v="2010"/>
    <n v="2010"/>
    <n v="500130521"/>
    <n v="1"/>
    <x v="1"/>
    <s v="I"/>
    <n v="8"/>
    <n v="8"/>
    <n v="0"/>
    <n v="1"/>
  </r>
  <r>
    <x v="0"/>
    <x v="0"/>
    <s v="WA"/>
    <x v="2"/>
    <n v="2010"/>
    <n v="2010"/>
    <n v="19706445"/>
    <n v="1"/>
    <x v="1"/>
    <s v="I"/>
    <n v="0"/>
    <n v="0"/>
    <n v="0"/>
    <n v="27"/>
  </r>
  <r>
    <x v="0"/>
    <x v="0"/>
    <s v="WA"/>
    <x v="2"/>
    <n v="2010"/>
    <n v="2010"/>
    <n v="500013652"/>
    <n v="1"/>
    <x v="1"/>
    <s v="I"/>
    <n v="0"/>
    <n v="0"/>
    <n v="0"/>
    <n v="328"/>
  </r>
  <r>
    <x v="0"/>
    <x v="0"/>
    <s v="WA"/>
    <x v="2"/>
    <n v="2010"/>
    <n v="2010"/>
    <n v="18871588"/>
    <n v="5"/>
    <x v="1"/>
    <s v="I"/>
    <n v="133"/>
    <n v="26.6"/>
    <n v="0"/>
    <n v="494"/>
  </r>
  <r>
    <x v="0"/>
    <x v="1"/>
    <s v="WA"/>
    <x v="2"/>
    <n v="2010"/>
    <n v="2010"/>
    <n v="18386254"/>
    <n v="1"/>
    <x v="1"/>
    <s v="I"/>
    <n v="6"/>
    <n v="6"/>
    <n v="0"/>
    <n v="1"/>
  </r>
  <r>
    <x v="0"/>
    <x v="1"/>
    <s v="WA"/>
    <x v="2"/>
    <n v="2010"/>
    <n v="2010"/>
    <n v="500008179"/>
    <n v="1"/>
    <x v="1"/>
    <s v="I"/>
    <n v="0"/>
    <n v="0"/>
    <n v="0"/>
    <n v="8"/>
  </r>
  <r>
    <x v="0"/>
    <x v="0"/>
    <s v="WA"/>
    <x v="2"/>
    <n v="2010"/>
    <n v="2010"/>
    <n v="383356813"/>
    <n v="1"/>
    <x v="1"/>
    <s v="I"/>
    <n v="0"/>
    <n v="0"/>
    <n v="0"/>
    <n v="40"/>
  </r>
  <r>
    <x v="0"/>
    <x v="0"/>
    <s v="WA"/>
    <x v="2"/>
    <n v="2010"/>
    <n v="2010"/>
    <n v="18008812"/>
    <n v="1"/>
    <x v="1"/>
    <s v="I"/>
    <n v="4"/>
    <n v="4"/>
    <n v="0"/>
    <n v="40"/>
  </r>
  <r>
    <x v="0"/>
    <x v="0"/>
    <s v="WA"/>
    <x v="2"/>
    <n v="2010"/>
    <n v="2010"/>
    <n v="18070551"/>
    <n v="1"/>
    <x v="1"/>
    <s v="I"/>
    <n v="26"/>
    <n v="26"/>
    <n v="0"/>
    <n v="91"/>
  </r>
  <r>
    <x v="0"/>
    <x v="1"/>
    <s v="WA"/>
    <x v="2"/>
    <n v="2010"/>
    <n v="2010"/>
    <n v="432691232"/>
    <n v="1"/>
    <x v="1"/>
    <s v="I"/>
    <n v="0"/>
    <n v="0"/>
    <n v="0"/>
    <n v="3"/>
  </r>
  <r>
    <x v="0"/>
    <x v="0"/>
    <s v="WA"/>
    <x v="2"/>
    <n v="2010"/>
    <n v="2010"/>
    <n v="337824009"/>
    <n v="1"/>
    <x v="1"/>
    <s v="I"/>
    <n v="0"/>
    <n v="0"/>
    <n v="0"/>
    <n v="30"/>
  </r>
  <r>
    <x v="1"/>
    <x v="0"/>
    <s v="WA"/>
    <x v="2"/>
    <n v="2010"/>
    <n v="2010"/>
    <n v="18036681"/>
    <n v="1"/>
    <x v="1"/>
    <s v="I"/>
    <n v="29"/>
    <n v="29"/>
    <n v="0"/>
    <n v="6"/>
  </r>
  <r>
    <x v="0"/>
    <x v="0"/>
    <s v="WA"/>
    <x v="2"/>
    <n v="2010"/>
    <n v="2010"/>
    <n v="18003504"/>
    <n v="1"/>
    <x v="1"/>
    <s v="I"/>
    <n v="9"/>
    <n v="9"/>
    <n v="0"/>
    <n v="10"/>
  </r>
  <r>
    <x v="0"/>
    <x v="0"/>
    <s v="WA"/>
    <x v="2"/>
    <n v="2010"/>
    <n v="2010"/>
    <n v="17393072"/>
    <n v="2"/>
    <x v="1"/>
    <s v="I"/>
    <n v="63"/>
    <n v="31.5"/>
    <n v="0"/>
    <n v="170"/>
  </r>
  <r>
    <x v="0"/>
    <x v="0"/>
    <s v="WA"/>
    <x v="2"/>
    <n v="2010"/>
    <n v="2010"/>
    <n v="16469336"/>
    <n v="1"/>
    <x v="1"/>
    <s v="I"/>
    <n v="33"/>
    <n v="33"/>
    <n v="0"/>
    <n v="5"/>
  </r>
  <r>
    <x v="0"/>
    <x v="0"/>
    <s v="WA"/>
    <x v="2"/>
    <n v="2010"/>
    <n v="2010"/>
    <n v="15966329"/>
    <n v="1"/>
    <x v="1"/>
    <s v="I"/>
    <n v="32"/>
    <n v="32"/>
    <n v="0"/>
    <n v="10"/>
  </r>
  <r>
    <x v="0"/>
    <x v="1"/>
    <s v="WA"/>
    <x v="2"/>
    <n v="2010"/>
    <n v="2010"/>
    <n v="17186350"/>
    <n v="1"/>
    <x v="1"/>
    <s v="I"/>
    <n v="0"/>
    <n v="0"/>
    <n v="0"/>
    <n v="1"/>
  </r>
  <r>
    <x v="0"/>
    <x v="0"/>
    <s v="WA"/>
    <x v="2"/>
    <n v="2010"/>
    <n v="2010"/>
    <n v="17186352"/>
    <n v="1"/>
    <x v="1"/>
    <s v="I"/>
    <n v="0"/>
    <n v="0"/>
    <n v="0"/>
    <n v="50"/>
  </r>
  <r>
    <x v="0"/>
    <x v="0"/>
    <s v="WA"/>
    <x v="2"/>
    <n v="2010"/>
    <n v="2010"/>
    <n v="17051760"/>
    <n v="1"/>
    <x v="1"/>
    <s v="I"/>
    <n v="15"/>
    <n v="15"/>
    <n v="0"/>
    <n v="70"/>
  </r>
  <r>
    <x v="0"/>
    <x v="0"/>
    <s v="WA"/>
    <x v="2"/>
    <n v="2010"/>
    <n v="2010"/>
    <n v="16536022"/>
    <n v="2"/>
    <x v="1"/>
    <s v="I"/>
    <n v="64"/>
    <n v="32"/>
    <n v="0"/>
    <n v="70"/>
  </r>
  <r>
    <x v="0"/>
    <x v="0"/>
    <s v="WA"/>
    <x v="2"/>
    <n v="2010"/>
    <n v="2010"/>
    <n v="500198906"/>
    <n v="1"/>
    <x v="1"/>
    <s v="I"/>
    <n v="11"/>
    <n v="11"/>
    <n v="0"/>
    <n v="1"/>
  </r>
  <r>
    <x v="1"/>
    <x v="1"/>
    <s v="WA"/>
    <x v="2"/>
    <n v="2010"/>
    <n v="2010"/>
    <n v="16552976"/>
    <n v="1"/>
    <x v="1"/>
    <s v="I"/>
    <n v="10"/>
    <n v="10"/>
    <n v="0"/>
    <n v="3"/>
  </r>
  <r>
    <x v="0"/>
    <x v="0"/>
    <s v="WA"/>
    <x v="2"/>
    <n v="2010"/>
    <n v="2010"/>
    <n v="14565753"/>
    <n v="1"/>
    <x v="1"/>
    <s v="I"/>
    <n v="14"/>
    <n v="14"/>
    <n v="0"/>
    <n v="80"/>
  </r>
  <r>
    <x v="0"/>
    <x v="0"/>
    <s v="WA"/>
    <x v="2"/>
    <n v="2010"/>
    <n v="2010"/>
    <n v="15371674"/>
    <n v="1"/>
    <x v="1"/>
    <s v="I"/>
    <n v="0"/>
    <n v="0"/>
    <n v="0"/>
    <n v="20"/>
  </r>
  <r>
    <x v="1"/>
    <x v="1"/>
    <s v="WA"/>
    <x v="2"/>
    <n v="2010"/>
    <n v="2010"/>
    <n v="342403224"/>
    <n v="1"/>
    <x v="1"/>
    <s v="I"/>
    <n v="33"/>
    <n v="33"/>
    <n v="0"/>
    <n v="1"/>
  </r>
  <r>
    <x v="0"/>
    <x v="0"/>
    <s v="WA"/>
    <x v="2"/>
    <n v="2010"/>
    <n v="2010"/>
    <n v="500066471"/>
    <n v="1"/>
    <x v="1"/>
    <s v="I"/>
    <n v="6"/>
    <n v="6"/>
    <n v="0"/>
    <n v="135"/>
  </r>
  <r>
    <x v="0"/>
    <x v="1"/>
    <s v="WA"/>
    <x v="2"/>
    <n v="2010"/>
    <n v="2010"/>
    <n v="500068448"/>
    <n v="2"/>
    <x v="1"/>
    <s v="I"/>
    <n v="48"/>
    <n v="24"/>
    <n v="0"/>
    <n v="21"/>
  </r>
  <r>
    <x v="0"/>
    <x v="0"/>
    <s v="WA"/>
    <x v="2"/>
    <n v="2010"/>
    <n v="2010"/>
    <n v="500045348"/>
    <n v="2"/>
    <x v="1"/>
    <s v="I"/>
    <n v="59"/>
    <n v="29.5"/>
    <n v="0"/>
    <n v="763"/>
  </r>
  <r>
    <x v="0"/>
    <x v="1"/>
    <s v="WA"/>
    <x v="2"/>
    <n v="2010"/>
    <n v="2010"/>
    <n v="19604164"/>
    <n v="2"/>
    <x v="1"/>
    <s v="I"/>
    <n v="95"/>
    <n v="47.5"/>
    <n v="0"/>
    <n v="17"/>
  </r>
  <r>
    <x v="0"/>
    <x v="1"/>
    <s v="WA"/>
    <x v="2"/>
    <n v="2010"/>
    <n v="2010"/>
    <n v="500092709"/>
    <n v="1"/>
    <x v="1"/>
    <s v="I"/>
    <n v="29"/>
    <n v="29"/>
    <n v="0"/>
    <n v="17"/>
  </r>
  <r>
    <x v="0"/>
    <x v="0"/>
    <s v="WA"/>
    <x v="2"/>
    <n v="2010"/>
    <n v="2010"/>
    <n v="14420167"/>
    <n v="1"/>
    <x v="1"/>
    <s v="I"/>
    <n v="10"/>
    <n v="10"/>
    <n v="0"/>
    <n v="1"/>
  </r>
  <r>
    <x v="0"/>
    <x v="0"/>
    <s v="WA"/>
    <x v="2"/>
    <n v="2010"/>
    <n v="2010"/>
    <n v="14129981"/>
    <n v="1"/>
    <x v="1"/>
    <s v="I"/>
    <n v="0"/>
    <n v="0"/>
    <n v="0"/>
    <n v="56"/>
  </r>
  <r>
    <x v="0"/>
    <x v="1"/>
    <s v="WA"/>
    <x v="2"/>
    <n v="2010"/>
    <n v="2010"/>
    <n v="19412176"/>
    <n v="1"/>
    <x v="1"/>
    <s v="I"/>
    <n v="7"/>
    <n v="7"/>
    <n v="0"/>
    <n v="2"/>
  </r>
  <r>
    <x v="0"/>
    <x v="0"/>
    <s v="WA"/>
    <x v="2"/>
    <n v="2010"/>
    <n v="2010"/>
    <n v="16856994"/>
    <n v="1"/>
    <x v="1"/>
    <s v="I"/>
    <n v="17"/>
    <n v="17"/>
    <n v="0"/>
    <n v="40"/>
  </r>
  <r>
    <x v="0"/>
    <x v="0"/>
    <s v="WA"/>
    <x v="2"/>
    <n v="2010"/>
    <n v="2010"/>
    <n v="500011168"/>
    <n v="1"/>
    <x v="1"/>
    <s v="I"/>
    <n v="10"/>
    <n v="10"/>
    <n v="0"/>
    <n v="13"/>
  </r>
  <r>
    <x v="0"/>
    <x v="0"/>
    <s v="WA"/>
    <x v="2"/>
    <n v="2010"/>
    <n v="2010"/>
    <n v="18961475"/>
    <n v="1"/>
    <x v="1"/>
    <s v="I"/>
    <n v="3"/>
    <n v="3"/>
    <n v="0"/>
    <n v="30"/>
  </r>
  <r>
    <x v="0"/>
    <x v="0"/>
    <s v="WA"/>
    <x v="2"/>
    <n v="2010"/>
    <n v="2010"/>
    <n v="18308614"/>
    <n v="1"/>
    <x v="1"/>
    <s v="I"/>
    <n v="0"/>
    <n v="0"/>
    <n v="0"/>
    <n v="1332"/>
  </r>
  <r>
    <x v="0"/>
    <x v="0"/>
    <s v="WA"/>
    <x v="2"/>
    <n v="2010"/>
    <n v="2010"/>
    <n v="500261164"/>
    <n v="1"/>
    <x v="1"/>
    <s v="I"/>
    <n v="1"/>
    <n v="1"/>
    <n v="0"/>
    <n v="27"/>
  </r>
  <r>
    <x v="0"/>
    <x v="0"/>
    <s v="WA"/>
    <x v="2"/>
    <n v="2010"/>
    <n v="2010"/>
    <n v="16001595"/>
    <n v="1"/>
    <x v="1"/>
    <s v="I"/>
    <n v="28"/>
    <n v="28"/>
    <n v="0"/>
    <n v="100"/>
  </r>
  <r>
    <x v="0"/>
    <x v="0"/>
    <s v="WA"/>
    <x v="2"/>
    <n v="2010"/>
    <n v="2010"/>
    <n v="16419803"/>
    <n v="1"/>
    <x v="1"/>
    <s v="I"/>
    <n v="2"/>
    <n v="2"/>
    <n v="0"/>
    <n v="60"/>
  </r>
  <r>
    <x v="0"/>
    <x v="0"/>
    <s v="WA"/>
    <x v="2"/>
    <n v="2010"/>
    <n v="2010"/>
    <n v="16420026"/>
    <n v="4"/>
    <x v="1"/>
    <s v="I"/>
    <n v="119"/>
    <n v="29.75"/>
    <n v="0"/>
    <n v="450"/>
  </r>
  <r>
    <x v="0"/>
    <x v="0"/>
    <s v="WA"/>
    <x v="2"/>
    <n v="2010"/>
    <n v="2010"/>
    <n v="18506601"/>
    <n v="1"/>
    <x v="1"/>
    <s v="I"/>
    <n v="5"/>
    <n v="5"/>
    <n v="0"/>
    <n v="50"/>
  </r>
  <r>
    <x v="0"/>
    <x v="1"/>
    <s v="WA"/>
    <x v="2"/>
    <n v="2010"/>
    <n v="2010"/>
    <n v="18048488"/>
    <n v="4"/>
    <x v="1"/>
    <s v="I"/>
    <n v="100"/>
    <n v="25"/>
    <n v="0"/>
    <n v="19"/>
  </r>
  <r>
    <x v="0"/>
    <x v="0"/>
    <s v="WA"/>
    <x v="2"/>
    <n v="2010"/>
    <n v="2010"/>
    <n v="17015167"/>
    <n v="1"/>
    <x v="1"/>
    <s v="I"/>
    <n v="7"/>
    <n v="7"/>
    <n v="0"/>
    <n v="50"/>
  </r>
  <r>
    <x v="0"/>
    <x v="1"/>
    <s v="WA"/>
    <x v="2"/>
    <n v="2010"/>
    <n v="2010"/>
    <n v="500233083"/>
    <n v="1"/>
    <x v="1"/>
    <s v="I"/>
    <n v="5"/>
    <n v="5"/>
    <n v="0"/>
    <n v="1"/>
  </r>
  <r>
    <x v="0"/>
    <x v="1"/>
    <s v="WA"/>
    <x v="2"/>
    <n v="2010"/>
    <n v="2010"/>
    <n v="500029505"/>
    <n v="1"/>
    <x v="1"/>
    <s v="I"/>
    <n v="0"/>
    <n v="0"/>
    <n v="0"/>
    <n v="41"/>
  </r>
  <r>
    <x v="0"/>
    <x v="0"/>
    <s v="WA"/>
    <x v="2"/>
    <n v="2010"/>
    <n v="2010"/>
    <n v="441331277"/>
    <n v="2"/>
    <x v="1"/>
    <s v="I"/>
    <n v="52"/>
    <n v="26"/>
    <n v="0"/>
    <n v="568"/>
  </r>
  <r>
    <x v="0"/>
    <x v="0"/>
    <s v="WA"/>
    <x v="2"/>
    <n v="2010"/>
    <n v="2010"/>
    <n v="16292790"/>
    <n v="1"/>
    <x v="1"/>
    <s v="I"/>
    <n v="32"/>
    <n v="32"/>
    <n v="0"/>
    <n v="499"/>
  </r>
  <r>
    <x v="0"/>
    <x v="0"/>
    <s v="WA"/>
    <x v="2"/>
    <n v="2010"/>
    <n v="2010"/>
    <n v="16296469"/>
    <n v="1"/>
    <x v="1"/>
    <s v="I"/>
    <n v="32"/>
    <n v="32"/>
    <n v="0"/>
    <n v="304"/>
  </r>
  <r>
    <x v="0"/>
    <x v="1"/>
    <s v="WA"/>
    <x v="2"/>
    <n v="2010"/>
    <n v="2010"/>
    <n v="500003498"/>
    <n v="2"/>
    <x v="1"/>
    <s v="I"/>
    <n v="38"/>
    <n v="19"/>
    <n v="0"/>
    <n v="2"/>
  </r>
  <r>
    <x v="0"/>
    <x v="0"/>
    <s v="WA"/>
    <x v="2"/>
    <n v="2010"/>
    <n v="2010"/>
    <n v="16287251"/>
    <n v="1"/>
    <x v="1"/>
    <s v="I"/>
    <n v="0"/>
    <n v="0"/>
    <n v="0"/>
    <n v="40"/>
  </r>
  <r>
    <x v="0"/>
    <x v="1"/>
    <s v="WA"/>
    <x v="2"/>
    <n v="2010"/>
    <n v="2010"/>
    <n v="500104359"/>
    <n v="1"/>
    <x v="1"/>
    <s v="I"/>
    <n v="0"/>
    <n v="0"/>
    <n v="0"/>
    <n v="1"/>
  </r>
  <r>
    <x v="0"/>
    <x v="1"/>
    <s v="WA"/>
    <x v="2"/>
    <n v="2010"/>
    <n v="2010"/>
    <n v="411868842"/>
    <n v="2"/>
    <x v="1"/>
    <s v="I"/>
    <n v="33"/>
    <n v="16.5"/>
    <n v="0"/>
    <n v="15"/>
  </r>
  <r>
    <x v="0"/>
    <x v="0"/>
    <s v="WA"/>
    <x v="2"/>
    <n v="2010"/>
    <n v="2010"/>
    <n v="364435229"/>
    <n v="1"/>
    <x v="1"/>
    <s v="I"/>
    <n v="0"/>
    <n v="0"/>
    <n v="0"/>
    <n v="31"/>
  </r>
  <r>
    <x v="0"/>
    <x v="0"/>
    <s v="WA"/>
    <x v="2"/>
    <n v="2010"/>
    <n v="2010"/>
    <n v="15693214"/>
    <n v="1"/>
    <x v="1"/>
    <s v="I"/>
    <n v="32"/>
    <n v="32"/>
    <n v="0"/>
    <n v="156"/>
  </r>
  <r>
    <x v="0"/>
    <x v="0"/>
    <s v="WA"/>
    <x v="2"/>
    <n v="2010"/>
    <n v="2010"/>
    <n v="15655684"/>
    <n v="1"/>
    <x v="1"/>
    <s v="I"/>
    <n v="5"/>
    <n v="5"/>
    <n v="0"/>
    <n v="120"/>
  </r>
  <r>
    <x v="1"/>
    <x v="0"/>
    <s v="WA"/>
    <x v="2"/>
    <n v="2010"/>
    <n v="2010"/>
    <n v="14913061"/>
    <n v="1"/>
    <x v="1"/>
    <s v="I"/>
    <n v="17"/>
    <n v="17"/>
    <n v="0"/>
    <n v="5"/>
  </r>
  <r>
    <x v="0"/>
    <x v="0"/>
    <s v="WA"/>
    <x v="2"/>
    <n v="2010"/>
    <n v="2010"/>
    <n v="500055758"/>
    <n v="2"/>
    <x v="1"/>
    <s v="I"/>
    <n v="39"/>
    <n v="19.5"/>
    <n v="0"/>
    <n v="218"/>
  </r>
  <r>
    <x v="1"/>
    <x v="0"/>
    <s v="WA"/>
    <x v="2"/>
    <n v="2010"/>
    <n v="2010"/>
    <n v="500121229"/>
    <n v="3"/>
    <x v="1"/>
    <s v="I"/>
    <n v="80"/>
    <n v="26.666666666666668"/>
    <n v="0"/>
    <n v="6"/>
  </r>
  <r>
    <x v="0"/>
    <x v="1"/>
    <s v="WA"/>
    <x v="2"/>
    <n v="2010"/>
    <n v="2010"/>
    <n v="14609971"/>
    <n v="4"/>
    <x v="1"/>
    <s v="I"/>
    <n v="102"/>
    <n v="25.5"/>
    <n v="0"/>
    <n v="17"/>
  </r>
  <r>
    <x v="0"/>
    <x v="0"/>
    <s v="WA"/>
    <x v="2"/>
    <n v="2010"/>
    <n v="2010"/>
    <n v="15813967"/>
    <n v="1"/>
    <x v="1"/>
    <s v="I"/>
    <n v="0"/>
    <n v="0"/>
    <n v="0"/>
    <n v="140"/>
  </r>
  <r>
    <x v="0"/>
    <x v="1"/>
    <s v="WA"/>
    <x v="2"/>
    <n v="2010"/>
    <n v="2010"/>
    <n v="500163950"/>
    <n v="1"/>
    <x v="1"/>
    <s v="I"/>
    <n v="0"/>
    <n v="0"/>
    <n v="0"/>
    <n v="6"/>
  </r>
  <r>
    <x v="0"/>
    <x v="0"/>
    <s v="WA"/>
    <x v="2"/>
    <n v="2010"/>
    <n v="2010"/>
    <n v="18849759"/>
    <n v="1"/>
    <x v="1"/>
    <s v="I"/>
    <n v="29"/>
    <n v="29"/>
    <n v="0"/>
    <n v="1"/>
  </r>
  <r>
    <x v="0"/>
    <x v="1"/>
    <s v="WA"/>
    <x v="2"/>
    <n v="2010"/>
    <n v="2010"/>
    <n v="500231760"/>
    <n v="3"/>
    <x v="1"/>
    <s v="I"/>
    <n v="91"/>
    <n v="30.333333333333332"/>
    <n v="0"/>
    <n v="11"/>
  </r>
  <r>
    <x v="0"/>
    <x v="0"/>
    <s v="WA"/>
    <x v="2"/>
    <n v="2010"/>
    <n v="2010"/>
    <n v="500233510"/>
    <n v="1"/>
    <x v="1"/>
    <s v="I"/>
    <n v="19"/>
    <n v="19"/>
    <n v="0"/>
    <n v="150"/>
  </r>
  <r>
    <x v="0"/>
    <x v="1"/>
    <s v="WA"/>
    <x v="2"/>
    <n v="2010"/>
    <n v="2010"/>
    <n v="377136027"/>
    <n v="1"/>
    <x v="1"/>
    <s v="I"/>
    <n v="32"/>
    <n v="32"/>
    <n v="0"/>
    <n v="1"/>
  </r>
  <r>
    <x v="0"/>
    <x v="1"/>
    <s v="WA"/>
    <x v="2"/>
    <n v="2010"/>
    <n v="2010"/>
    <n v="19705254"/>
    <n v="3"/>
    <x v="1"/>
    <s v="I"/>
    <n v="71"/>
    <n v="23.666666666666664"/>
    <n v="0"/>
    <n v="14"/>
  </r>
  <r>
    <x v="0"/>
    <x v="1"/>
    <s v="WA"/>
    <x v="2"/>
    <n v="2010"/>
    <n v="2010"/>
    <n v="18117282"/>
    <n v="1"/>
    <x v="1"/>
    <s v="I"/>
    <n v="26"/>
    <n v="26"/>
    <n v="0"/>
    <n v="3"/>
  </r>
  <r>
    <x v="0"/>
    <x v="0"/>
    <s v="WA"/>
    <x v="2"/>
    <n v="2010"/>
    <n v="2010"/>
    <n v="19574348"/>
    <n v="1"/>
    <x v="1"/>
    <s v="I"/>
    <n v="0"/>
    <n v="0"/>
    <n v="0"/>
    <n v="14"/>
  </r>
  <r>
    <x v="0"/>
    <x v="0"/>
    <s v="WA"/>
    <x v="2"/>
    <n v="2010"/>
    <n v="2010"/>
    <n v="19663284"/>
    <n v="1"/>
    <x v="1"/>
    <s v="I"/>
    <n v="28"/>
    <n v="28"/>
    <n v="0"/>
    <n v="90"/>
  </r>
  <r>
    <x v="0"/>
    <x v="0"/>
    <s v="WA"/>
    <x v="2"/>
    <n v="2010"/>
    <n v="2010"/>
    <n v="16153669"/>
    <n v="1"/>
    <x v="1"/>
    <s v="I"/>
    <n v="33"/>
    <n v="33"/>
    <n v="0"/>
    <n v="1302"/>
  </r>
  <r>
    <x v="0"/>
    <x v="1"/>
    <s v="WA"/>
    <x v="2"/>
    <n v="2010"/>
    <n v="2010"/>
    <n v="19581667"/>
    <n v="2"/>
    <x v="1"/>
    <s v="I"/>
    <n v="56"/>
    <n v="28"/>
    <n v="0"/>
    <n v="16"/>
  </r>
  <r>
    <x v="0"/>
    <x v="0"/>
    <s v="WA"/>
    <x v="2"/>
    <n v="2010"/>
    <n v="2010"/>
    <n v="18564390"/>
    <n v="1"/>
    <x v="1"/>
    <s v="I"/>
    <n v="14"/>
    <n v="14"/>
    <n v="0"/>
    <n v="30"/>
  </r>
  <r>
    <x v="0"/>
    <x v="1"/>
    <s v="WA"/>
    <x v="2"/>
    <n v="2010"/>
    <n v="2010"/>
    <n v="435369635"/>
    <n v="4"/>
    <x v="1"/>
    <s v="I"/>
    <n v="118"/>
    <n v="29.5"/>
    <n v="0"/>
    <n v="16"/>
  </r>
  <r>
    <x v="0"/>
    <x v="0"/>
    <s v="WA"/>
    <x v="2"/>
    <n v="2010"/>
    <n v="2010"/>
    <n v="500228697"/>
    <n v="1"/>
    <x v="1"/>
    <s v="I"/>
    <n v="0"/>
    <n v="0"/>
    <n v="0"/>
    <n v="57"/>
  </r>
  <r>
    <x v="0"/>
    <x v="1"/>
    <s v="WA"/>
    <x v="2"/>
    <n v="2010"/>
    <n v="2010"/>
    <n v="16296641"/>
    <n v="1"/>
    <x v="1"/>
    <s v="I"/>
    <n v="6"/>
    <n v="6"/>
    <n v="0"/>
    <n v="3"/>
  </r>
  <r>
    <x v="0"/>
    <x v="0"/>
    <s v="WA"/>
    <x v="2"/>
    <n v="2010"/>
    <n v="2010"/>
    <n v="18094827"/>
    <n v="1"/>
    <x v="1"/>
    <s v="I"/>
    <n v="30"/>
    <n v="30"/>
    <n v="0"/>
    <n v="20"/>
  </r>
  <r>
    <x v="0"/>
    <x v="0"/>
    <s v="WA"/>
    <x v="2"/>
    <n v="2010"/>
    <n v="2010"/>
    <n v="18095137"/>
    <n v="1"/>
    <x v="1"/>
    <s v="I"/>
    <n v="5"/>
    <n v="5"/>
    <n v="0"/>
    <n v="725"/>
  </r>
  <r>
    <x v="0"/>
    <x v="0"/>
    <s v="WA"/>
    <x v="2"/>
    <n v="2010"/>
    <n v="2010"/>
    <n v="363398418"/>
    <n v="1"/>
    <x v="1"/>
    <s v="I"/>
    <n v="0"/>
    <n v="0"/>
    <n v="0"/>
    <n v="20"/>
  </r>
  <r>
    <x v="0"/>
    <x v="0"/>
    <s v="WA"/>
    <x v="2"/>
    <n v="2010"/>
    <n v="2010"/>
    <n v="18101298"/>
    <n v="1"/>
    <x v="1"/>
    <s v="I"/>
    <n v="0"/>
    <n v="0"/>
    <n v="0"/>
    <n v="96"/>
  </r>
  <r>
    <x v="0"/>
    <x v="0"/>
    <s v="WA"/>
    <x v="2"/>
    <n v="2010"/>
    <n v="2010"/>
    <n v="18389103"/>
    <n v="1"/>
    <x v="1"/>
    <s v="I"/>
    <n v="16"/>
    <n v="16"/>
    <n v="0"/>
    <n v="110"/>
  </r>
  <r>
    <x v="0"/>
    <x v="0"/>
    <s v="WA"/>
    <x v="2"/>
    <n v="2010"/>
    <n v="2010"/>
    <n v="18511325"/>
    <n v="1"/>
    <x v="1"/>
    <s v="I"/>
    <n v="0"/>
    <n v="0"/>
    <n v="0"/>
    <n v="230"/>
  </r>
  <r>
    <x v="0"/>
    <x v="0"/>
    <s v="WA"/>
    <x v="2"/>
    <n v="2010"/>
    <n v="2010"/>
    <n v="500150201"/>
    <n v="1"/>
    <x v="1"/>
    <s v="I"/>
    <n v="16"/>
    <n v="16"/>
    <n v="0"/>
    <n v="100"/>
  </r>
  <r>
    <x v="0"/>
    <x v="0"/>
    <s v="WA"/>
    <x v="2"/>
    <n v="2010"/>
    <n v="2010"/>
    <n v="16310151"/>
    <n v="1"/>
    <x v="1"/>
    <s v="I"/>
    <n v="9"/>
    <n v="9"/>
    <n v="0"/>
    <n v="140"/>
  </r>
  <r>
    <x v="0"/>
    <x v="0"/>
    <s v="WA"/>
    <x v="2"/>
    <n v="2010"/>
    <n v="2010"/>
    <n v="17411828"/>
    <n v="1"/>
    <x v="1"/>
    <s v="I"/>
    <n v="7"/>
    <n v="7"/>
    <n v="0"/>
    <n v="50"/>
  </r>
  <r>
    <x v="0"/>
    <x v="0"/>
    <s v="WA"/>
    <x v="2"/>
    <n v="2010"/>
    <n v="2010"/>
    <n v="17014920"/>
    <n v="2"/>
    <x v="1"/>
    <s v="I"/>
    <n v="44"/>
    <n v="22"/>
    <n v="0"/>
    <n v="230"/>
  </r>
  <r>
    <x v="0"/>
    <x v="1"/>
    <s v="WA"/>
    <x v="2"/>
    <n v="2010"/>
    <n v="2010"/>
    <n v="17393186"/>
    <n v="1"/>
    <x v="1"/>
    <s v="I"/>
    <n v="0"/>
    <n v="0"/>
    <n v="0"/>
    <n v="2"/>
  </r>
  <r>
    <x v="0"/>
    <x v="1"/>
    <s v="WA"/>
    <x v="2"/>
    <n v="2010"/>
    <n v="2010"/>
    <n v="17085187"/>
    <n v="1"/>
    <x v="1"/>
    <s v="I"/>
    <n v="0"/>
    <n v="0"/>
    <n v="0"/>
    <n v="5"/>
  </r>
  <r>
    <x v="0"/>
    <x v="0"/>
    <s v="WA"/>
    <x v="2"/>
    <n v="2010"/>
    <n v="2010"/>
    <n v="17981849"/>
    <n v="1"/>
    <x v="1"/>
    <s v="I"/>
    <n v="0"/>
    <n v="0"/>
    <n v="0"/>
    <n v="8"/>
  </r>
  <r>
    <x v="0"/>
    <x v="0"/>
    <s v="WA"/>
    <x v="2"/>
    <n v="2010"/>
    <n v="2010"/>
    <n v="16621779"/>
    <n v="1"/>
    <x v="1"/>
    <s v="I"/>
    <n v="31"/>
    <n v="31"/>
    <n v="0"/>
    <n v="10"/>
  </r>
  <r>
    <x v="0"/>
    <x v="1"/>
    <s v="WA"/>
    <x v="2"/>
    <n v="2010"/>
    <n v="2010"/>
    <n v="16832886"/>
    <n v="1"/>
    <x v="1"/>
    <s v="I"/>
    <n v="32"/>
    <n v="32"/>
    <n v="0"/>
    <n v="4"/>
  </r>
  <r>
    <x v="0"/>
    <x v="0"/>
    <s v="WA"/>
    <x v="2"/>
    <n v="2010"/>
    <n v="2010"/>
    <n v="15720846"/>
    <n v="1"/>
    <x v="1"/>
    <s v="I"/>
    <n v="0"/>
    <n v="0"/>
    <n v="0"/>
    <n v="10"/>
  </r>
  <r>
    <x v="0"/>
    <x v="0"/>
    <s v="WA"/>
    <x v="2"/>
    <n v="2010"/>
    <n v="2010"/>
    <n v="500207322"/>
    <n v="3"/>
    <x v="1"/>
    <s v="I"/>
    <n v="86"/>
    <n v="28.666666666666668"/>
    <n v="0"/>
    <n v="13"/>
  </r>
  <r>
    <x v="0"/>
    <x v="0"/>
    <s v="WA"/>
    <x v="2"/>
    <n v="2010"/>
    <n v="2010"/>
    <n v="15443176"/>
    <n v="1"/>
    <x v="1"/>
    <s v="I"/>
    <n v="0"/>
    <n v="0"/>
    <n v="0"/>
    <n v="3"/>
  </r>
  <r>
    <x v="0"/>
    <x v="1"/>
    <s v="WA"/>
    <x v="2"/>
    <n v="2010"/>
    <n v="2010"/>
    <n v="500031726"/>
    <n v="2"/>
    <x v="1"/>
    <s v="I"/>
    <n v="122"/>
    <n v="61"/>
    <n v="0"/>
    <n v="31"/>
  </r>
  <r>
    <x v="0"/>
    <x v="0"/>
    <s v="WA"/>
    <x v="2"/>
    <n v="2010"/>
    <n v="2010"/>
    <n v="14899664"/>
    <n v="1"/>
    <x v="1"/>
    <s v="I"/>
    <n v="25"/>
    <n v="25"/>
    <n v="0"/>
    <n v="169"/>
  </r>
  <r>
    <x v="0"/>
    <x v="1"/>
    <s v="WA"/>
    <x v="2"/>
    <n v="2010"/>
    <n v="2010"/>
    <n v="14864597"/>
    <n v="1"/>
    <x v="1"/>
    <s v="I"/>
    <n v="24"/>
    <n v="24"/>
    <n v="0"/>
    <n v="7"/>
  </r>
  <r>
    <x v="0"/>
    <x v="0"/>
    <s v="WA"/>
    <x v="2"/>
    <n v="2010"/>
    <n v="2010"/>
    <n v="19976368"/>
    <n v="1"/>
    <x v="1"/>
    <s v="I"/>
    <n v="33"/>
    <n v="33"/>
    <n v="0"/>
    <n v="1"/>
  </r>
  <r>
    <x v="0"/>
    <x v="0"/>
    <s v="WA"/>
    <x v="2"/>
    <n v="2010"/>
    <n v="2010"/>
    <n v="14356647"/>
    <n v="1"/>
    <x v="1"/>
    <s v="I"/>
    <n v="0"/>
    <n v="0"/>
    <n v="0"/>
    <n v="25"/>
  </r>
  <r>
    <x v="0"/>
    <x v="0"/>
    <s v="WA"/>
    <x v="2"/>
    <n v="2010"/>
    <n v="2010"/>
    <n v="13973349"/>
    <n v="4"/>
    <x v="1"/>
    <s v="I"/>
    <n v="124"/>
    <n v="31"/>
    <n v="0"/>
    <n v="920"/>
  </r>
  <r>
    <x v="0"/>
    <x v="0"/>
    <s v="WA"/>
    <x v="2"/>
    <n v="2010"/>
    <n v="2010"/>
    <n v="500110086"/>
    <n v="2"/>
    <x v="1"/>
    <s v="I"/>
    <n v="36"/>
    <n v="18"/>
    <n v="0"/>
    <n v="170"/>
  </r>
  <r>
    <x v="0"/>
    <x v="1"/>
    <s v="WA"/>
    <x v="2"/>
    <n v="2010"/>
    <n v="2010"/>
    <n v="19934016"/>
    <n v="1"/>
    <x v="1"/>
    <s v="I"/>
    <n v="0"/>
    <n v="0"/>
    <n v="0"/>
    <n v="1"/>
  </r>
  <r>
    <x v="0"/>
    <x v="0"/>
    <s v="WA"/>
    <x v="2"/>
    <n v="2010"/>
    <n v="2010"/>
    <n v="19848420"/>
    <n v="1"/>
    <x v="1"/>
    <s v="I"/>
    <n v="11"/>
    <n v="11"/>
    <n v="0"/>
    <n v="510"/>
  </r>
  <r>
    <x v="0"/>
    <x v="0"/>
    <s v="WA"/>
    <x v="2"/>
    <n v="2010"/>
    <n v="2010"/>
    <n v="18903063"/>
    <n v="2"/>
    <x v="1"/>
    <s v="I"/>
    <n v="59"/>
    <n v="29.5"/>
    <n v="0"/>
    <n v="330"/>
  </r>
  <r>
    <x v="0"/>
    <x v="0"/>
    <s v="WA"/>
    <x v="2"/>
    <n v="2010"/>
    <n v="2010"/>
    <n v="17352885"/>
    <n v="3"/>
    <x v="1"/>
    <s v="I"/>
    <n v="94"/>
    <n v="31.333333333333332"/>
    <n v="0"/>
    <n v="1030"/>
  </r>
  <r>
    <x v="0"/>
    <x v="1"/>
    <s v="WA"/>
    <x v="2"/>
    <n v="2010"/>
    <n v="2010"/>
    <n v="500117161"/>
    <n v="2"/>
    <x v="1"/>
    <s v="I"/>
    <n v="44"/>
    <n v="22"/>
    <n v="0"/>
    <n v="3"/>
  </r>
  <r>
    <x v="0"/>
    <x v="0"/>
    <s v="WA"/>
    <x v="2"/>
    <n v="2010"/>
    <n v="2010"/>
    <n v="376704019"/>
    <n v="1"/>
    <x v="2"/>
    <s v="I"/>
    <n v="1"/>
    <n v="1"/>
    <n v="0"/>
    <n v="99870"/>
  </r>
  <r>
    <x v="0"/>
    <x v="0"/>
    <s v="WA"/>
    <x v="2"/>
    <n v="2010"/>
    <n v="2010"/>
    <n v="500077669"/>
    <n v="1"/>
    <x v="1"/>
    <s v="I"/>
    <n v="29"/>
    <n v="29"/>
    <n v="0"/>
    <n v="36"/>
  </r>
  <r>
    <x v="0"/>
    <x v="1"/>
    <s v="WA"/>
    <x v="2"/>
    <n v="2010"/>
    <n v="2010"/>
    <n v="500256733"/>
    <n v="1"/>
    <x v="1"/>
    <s v="I"/>
    <n v="3"/>
    <n v="3"/>
    <n v="0"/>
    <n v="1"/>
  </r>
  <r>
    <x v="0"/>
    <x v="0"/>
    <s v="WA"/>
    <x v="2"/>
    <n v="2010"/>
    <n v="2010"/>
    <n v="18606941"/>
    <n v="1"/>
    <x v="1"/>
    <s v="I"/>
    <n v="24"/>
    <n v="24"/>
    <n v="0"/>
    <n v="280"/>
  </r>
  <r>
    <x v="0"/>
    <x v="1"/>
    <s v="WA"/>
    <x v="2"/>
    <n v="2010"/>
    <n v="2010"/>
    <n v="500195050"/>
    <n v="2"/>
    <x v="1"/>
    <s v="I"/>
    <n v="62"/>
    <n v="31"/>
    <n v="0"/>
    <n v="6"/>
  </r>
  <r>
    <x v="0"/>
    <x v="0"/>
    <s v="WA"/>
    <x v="2"/>
    <n v="2010"/>
    <n v="2010"/>
    <n v="500243800"/>
    <n v="1"/>
    <x v="1"/>
    <s v="I"/>
    <n v="35"/>
    <n v="35"/>
    <n v="0"/>
    <n v="583"/>
  </r>
  <r>
    <x v="0"/>
    <x v="0"/>
    <s v="WA"/>
    <x v="2"/>
    <n v="2010"/>
    <n v="2010"/>
    <n v="18610750"/>
    <n v="2"/>
    <x v="1"/>
    <s v="I"/>
    <n v="39"/>
    <n v="19.5"/>
    <n v="0"/>
    <n v="300"/>
  </r>
  <r>
    <x v="0"/>
    <x v="0"/>
    <s v="WA"/>
    <x v="2"/>
    <n v="2010"/>
    <n v="2010"/>
    <n v="17715391"/>
    <n v="1"/>
    <x v="1"/>
    <s v="I"/>
    <n v="29"/>
    <n v="29"/>
    <n v="0"/>
    <n v="10"/>
  </r>
  <r>
    <x v="0"/>
    <x v="1"/>
    <s v="WA"/>
    <x v="2"/>
    <n v="2010"/>
    <n v="2010"/>
    <n v="500153420"/>
    <n v="2"/>
    <x v="1"/>
    <s v="I"/>
    <n v="51"/>
    <n v="25.5"/>
    <n v="0"/>
    <n v="15"/>
  </r>
  <r>
    <x v="0"/>
    <x v="1"/>
    <s v="WA"/>
    <x v="2"/>
    <n v="2010"/>
    <n v="2010"/>
    <n v="18107770"/>
    <n v="1"/>
    <x v="1"/>
    <s v="I"/>
    <n v="32"/>
    <n v="32"/>
    <n v="0"/>
    <n v="1"/>
  </r>
  <r>
    <x v="0"/>
    <x v="0"/>
    <s v="WA"/>
    <x v="2"/>
    <n v="2010"/>
    <n v="2010"/>
    <n v="500232323"/>
    <n v="1"/>
    <x v="2"/>
    <s v="I"/>
    <n v="1"/>
    <n v="1"/>
    <n v="0"/>
    <n v="99587"/>
  </r>
  <r>
    <x v="0"/>
    <x v="1"/>
    <s v="WA"/>
    <x v="2"/>
    <n v="2010"/>
    <n v="2010"/>
    <n v="438739353"/>
    <n v="1"/>
    <x v="1"/>
    <s v="I"/>
    <n v="9"/>
    <n v="9"/>
    <n v="0"/>
    <n v="6"/>
  </r>
  <r>
    <x v="0"/>
    <x v="1"/>
    <s v="WA"/>
    <x v="2"/>
    <n v="2010"/>
    <n v="2010"/>
    <n v="17460846"/>
    <n v="1"/>
    <x v="1"/>
    <s v="I"/>
    <n v="9"/>
    <n v="9"/>
    <n v="0"/>
    <n v="2"/>
  </r>
  <r>
    <x v="0"/>
    <x v="0"/>
    <s v="WA"/>
    <x v="2"/>
    <n v="2010"/>
    <n v="2010"/>
    <n v="17371537"/>
    <n v="1"/>
    <x v="1"/>
    <s v="I"/>
    <n v="0"/>
    <n v="0"/>
    <n v="0"/>
    <n v="20"/>
  </r>
  <r>
    <x v="0"/>
    <x v="0"/>
    <s v="WA"/>
    <x v="2"/>
    <n v="2010"/>
    <n v="2010"/>
    <n v="500219827"/>
    <n v="1"/>
    <x v="1"/>
    <s v="I"/>
    <n v="0"/>
    <n v="0"/>
    <n v="0"/>
    <n v="77"/>
  </r>
  <r>
    <x v="0"/>
    <x v="0"/>
    <s v="WA"/>
    <x v="2"/>
    <n v="2010"/>
    <n v="2010"/>
    <n v="17210148"/>
    <n v="1"/>
    <x v="1"/>
    <s v="I"/>
    <n v="12"/>
    <n v="12"/>
    <n v="0"/>
    <n v="37"/>
  </r>
  <r>
    <x v="0"/>
    <x v="1"/>
    <s v="WA"/>
    <x v="2"/>
    <n v="2010"/>
    <n v="2010"/>
    <n v="500007976"/>
    <n v="2"/>
    <x v="1"/>
    <s v="I"/>
    <n v="45"/>
    <n v="22.5"/>
    <n v="0"/>
    <n v="62"/>
  </r>
  <r>
    <x v="0"/>
    <x v="1"/>
    <s v="WA"/>
    <x v="2"/>
    <n v="2010"/>
    <n v="2010"/>
    <n v="16301641"/>
    <n v="1"/>
    <x v="1"/>
    <s v="I"/>
    <n v="14"/>
    <n v="14"/>
    <n v="0"/>
    <n v="1"/>
  </r>
  <r>
    <x v="0"/>
    <x v="0"/>
    <s v="WA"/>
    <x v="2"/>
    <n v="2010"/>
    <n v="2010"/>
    <n v="16309417"/>
    <n v="3"/>
    <x v="1"/>
    <s v="I"/>
    <n v="77"/>
    <n v="25.666666666666668"/>
    <n v="0"/>
    <n v="60"/>
  </r>
  <r>
    <x v="0"/>
    <x v="0"/>
    <s v="WA"/>
    <x v="2"/>
    <n v="2010"/>
    <n v="2010"/>
    <n v="14122115"/>
    <n v="1"/>
    <x v="1"/>
    <s v="I"/>
    <n v="24"/>
    <n v="24"/>
    <n v="0"/>
    <n v="310"/>
  </r>
  <r>
    <x v="1"/>
    <x v="0"/>
    <s v="WA"/>
    <x v="2"/>
    <n v="2010"/>
    <n v="2010"/>
    <n v="16569091"/>
    <n v="2"/>
    <x v="1"/>
    <s v="I"/>
    <n v="94"/>
    <n v="47"/>
    <n v="0"/>
    <n v="2082"/>
  </r>
  <r>
    <x v="0"/>
    <x v="0"/>
    <s v="WA"/>
    <x v="2"/>
    <n v="2010"/>
    <n v="2010"/>
    <n v="16004824"/>
    <n v="1"/>
    <x v="1"/>
    <s v="I"/>
    <n v="18"/>
    <n v="18"/>
    <n v="0"/>
    <n v="130"/>
  </r>
  <r>
    <x v="0"/>
    <x v="0"/>
    <s v="WA"/>
    <x v="2"/>
    <n v="2010"/>
    <n v="2010"/>
    <n v="15112018"/>
    <n v="1"/>
    <x v="1"/>
    <s v="I"/>
    <n v="0"/>
    <n v="0"/>
    <n v="0"/>
    <n v="20"/>
  </r>
  <r>
    <x v="0"/>
    <x v="0"/>
    <s v="WA"/>
    <x v="2"/>
    <n v="2010"/>
    <n v="2010"/>
    <n v="15496627"/>
    <n v="2"/>
    <x v="1"/>
    <s v="I"/>
    <n v="60"/>
    <n v="30"/>
    <n v="0"/>
    <n v="20"/>
  </r>
  <r>
    <x v="0"/>
    <x v="1"/>
    <s v="WA"/>
    <x v="2"/>
    <n v="2010"/>
    <n v="2010"/>
    <n v="446353111"/>
    <n v="3"/>
    <x v="1"/>
    <s v="I"/>
    <n v="89"/>
    <n v="29.666666666666668"/>
    <n v="0"/>
    <n v="37"/>
  </r>
  <r>
    <x v="0"/>
    <x v="1"/>
    <s v="WA"/>
    <x v="2"/>
    <n v="2010"/>
    <n v="2010"/>
    <n v="500267089"/>
    <n v="1"/>
    <x v="1"/>
    <s v="I"/>
    <n v="13"/>
    <n v="13"/>
    <n v="0"/>
    <n v="17"/>
  </r>
  <r>
    <x v="1"/>
    <x v="0"/>
    <s v="WA"/>
    <x v="2"/>
    <n v="2010"/>
    <n v="2010"/>
    <n v="19875524"/>
    <n v="1"/>
    <x v="1"/>
    <s v="I"/>
    <n v="29"/>
    <n v="29"/>
    <n v="0"/>
    <n v="10"/>
  </r>
  <r>
    <x v="0"/>
    <x v="0"/>
    <s v="WA"/>
    <x v="2"/>
    <n v="2010"/>
    <n v="2010"/>
    <n v="14395202"/>
    <n v="1"/>
    <x v="1"/>
    <s v="I"/>
    <n v="3"/>
    <n v="3"/>
    <n v="0"/>
    <n v="10"/>
  </r>
  <r>
    <x v="1"/>
    <x v="1"/>
    <s v="WA"/>
    <x v="2"/>
    <n v="2010"/>
    <n v="2010"/>
    <n v="500224242"/>
    <n v="1"/>
    <x v="1"/>
    <s v="I"/>
    <n v="29"/>
    <n v="29"/>
    <n v="0"/>
    <n v="1"/>
  </r>
  <r>
    <x v="0"/>
    <x v="0"/>
    <s v="WA"/>
    <x v="2"/>
    <n v="2010"/>
    <n v="2010"/>
    <n v="15198699"/>
    <n v="1"/>
    <x v="1"/>
    <s v="I"/>
    <n v="4"/>
    <n v="4"/>
    <n v="0"/>
    <n v="31"/>
  </r>
  <r>
    <x v="0"/>
    <x v="0"/>
    <s v="WA"/>
    <x v="2"/>
    <n v="2010"/>
    <n v="2010"/>
    <n v="14099435"/>
    <n v="2"/>
    <x v="1"/>
    <s v="I"/>
    <n v="39"/>
    <n v="19.5"/>
    <n v="0"/>
    <n v="800"/>
  </r>
  <r>
    <x v="0"/>
    <x v="0"/>
    <s v="WA"/>
    <x v="2"/>
    <n v="2010"/>
    <n v="2010"/>
    <n v="500121201"/>
    <n v="1"/>
    <x v="1"/>
    <s v="I"/>
    <n v="2"/>
    <n v="2"/>
    <n v="0"/>
    <n v="54"/>
  </r>
  <r>
    <x v="0"/>
    <x v="0"/>
    <s v="WA"/>
    <x v="2"/>
    <n v="2010"/>
    <n v="2010"/>
    <n v="14234813"/>
    <n v="3"/>
    <x v="1"/>
    <s v="I"/>
    <n v="80"/>
    <n v="26.666666666666668"/>
    <n v="0"/>
    <n v="3161"/>
  </r>
  <r>
    <x v="0"/>
    <x v="1"/>
    <s v="WA"/>
    <x v="2"/>
    <n v="2010"/>
    <n v="2010"/>
    <n v="19419153"/>
    <n v="1"/>
    <x v="1"/>
    <s v="I"/>
    <n v="7"/>
    <n v="7"/>
    <n v="0"/>
    <n v="35"/>
  </r>
  <r>
    <x v="0"/>
    <x v="0"/>
    <s v="WA"/>
    <x v="2"/>
    <n v="2010"/>
    <n v="2010"/>
    <n v="19873077"/>
    <n v="2"/>
    <x v="1"/>
    <s v="I"/>
    <n v="50"/>
    <n v="25"/>
    <n v="0"/>
    <n v="789"/>
  </r>
  <r>
    <x v="0"/>
    <x v="1"/>
    <s v="WA"/>
    <x v="2"/>
    <n v="2010"/>
    <n v="2010"/>
    <n v="19989064"/>
    <n v="1"/>
    <x v="1"/>
    <s v="I"/>
    <n v="0"/>
    <n v="0"/>
    <n v="0"/>
    <n v="2"/>
  </r>
  <r>
    <x v="0"/>
    <x v="1"/>
    <s v="WA"/>
    <x v="2"/>
    <n v="2010"/>
    <n v="2010"/>
    <n v="426902447"/>
    <n v="1"/>
    <x v="1"/>
    <s v="I"/>
    <n v="25"/>
    <n v="25"/>
    <n v="0"/>
    <n v="4"/>
  </r>
  <r>
    <x v="0"/>
    <x v="0"/>
    <s v="WA"/>
    <x v="2"/>
    <n v="2010"/>
    <n v="2010"/>
    <n v="19309409"/>
    <n v="1"/>
    <x v="1"/>
    <s v="I"/>
    <n v="15"/>
    <n v="15"/>
    <n v="0"/>
    <n v="140"/>
  </r>
  <r>
    <x v="0"/>
    <x v="1"/>
    <s v="WA"/>
    <x v="2"/>
    <n v="2010"/>
    <n v="2010"/>
    <n v="19709689"/>
    <n v="1"/>
    <x v="1"/>
    <s v="I"/>
    <n v="0"/>
    <n v="0"/>
    <n v="0"/>
    <n v="30"/>
  </r>
  <r>
    <x v="0"/>
    <x v="1"/>
    <s v="WA"/>
    <x v="2"/>
    <n v="2010"/>
    <n v="2010"/>
    <n v="18673874"/>
    <n v="1"/>
    <x v="1"/>
    <s v="I"/>
    <n v="0"/>
    <n v="0"/>
    <n v="0"/>
    <n v="4"/>
  </r>
  <r>
    <x v="0"/>
    <x v="0"/>
    <s v="WA"/>
    <x v="2"/>
    <n v="2010"/>
    <n v="2010"/>
    <n v="17806020"/>
    <n v="1"/>
    <x v="1"/>
    <s v="I"/>
    <n v="0"/>
    <n v="0"/>
    <n v="0"/>
    <n v="1"/>
  </r>
  <r>
    <x v="0"/>
    <x v="1"/>
    <s v="WA"/>
    <x v="2"/>
    <n v="2010"/>
    <n v="2010"/>
    <n v="17777372"/>
    <n v="1"/>
    <x v="1"/>
    <s v="I"/>
    <n v="5"/>
    <n v="5"/>
    <n v="0"/>
    <n v="22"/>
  </r>
  <r>
    <x v="0"/>
    <x v="0"/>
    <s v="WA"/>
    <x v="2"/>
    <n v="2010"/>
    <n v="2010"/>
    <n v="17495444"/>
    <n v="1"/>
    <x v="1"/>
    <s v="I"/>
    <n v="6"/>
    <n v="6"/>
    <n v="0"/>
    <n v="60"/>
  </r>
  <r>
    <x v="0"/>
    <x v="1"/>
    <s v="WA"/>
    <x v="2"/>
    <n v="2010"/>
    <n v="2010"/>
    <n v="500010852"/>
    <n v="1"/>
    <x v="1"/>
    <s v="I"/>
    <n v="7"/>
    <n v="7"/>
    <n v="0"/>
    <n v="20"/>
  </r>
  <r>
    <x v="0"/>
    <x v="1"/>
    <s v="WA"/>
    <x v="2"/>
    <n v="2010"/>
    <n v="2010"/>
    <n v="16550935"/>
    <n v="1"/>
    <x v="1"/>
    <s v="I"/>
    <n v="28"/>
    <n v="28"/>
    <n v="0"/>
    <n v="1"/>
  </r>
  <r>
    <x v="0"/>
    <x v="0"/>
    <s v="WA"/>
    <x v="2"/>
    <n v="2010"/>
    <n v="2010"/>
    <n v="14662303"/>
    <n v="2"/>
    <x v="1"/>
    <s v="I"/>
    <n v="45"/>
    <n v="22.5"/>
    <n v="0"/>
    <n v="1059"/>
  </r>
  <r>
    <x v="0"/>
    <x v="1"/>
    <s v="WA"/>
    <x v="2"/>
    <n v="2010"/>
    <n v="2010"/>
    <n v="18051410"/>
    <n v="1"/>
    <x v="1"/>
    <s v="I"/>
    <n v="12"/>
    <n v="12"/>
    <n v="0"/>
    <n v="2"/>
  </r>
  <r>
    <x v="0"/>
    <x v="1"/>
    <s v="WA"/>
    <x v="2"/>
    <n v="2010"/>
    <n v="2010"/>
    <n v="16843109"/>
    <n v="1"/>
    <x v="1"/>
    <s v="I"/>
    <n v="1"/>
    <n v="1"/>
    <n v="0"/>
    <n v="2"/>
  </r>
  <r>
    <x v="0"/>
    <x v="1"/>
    <s v="WA"/>
    <x v="2"/>
    <n v="2010"/>
    <n v="2010"/>
    <n v="441849711"/>
    <n v="1"/>
    <x v="1"/>
    <s v="I"/>
    <n v="3"/>
    <n v="3"/>
    <n v="0"/>
    <n v="10"/>
  </r>
  <r>
    <x v="0"/>
    <x v="1"/>
    <s v="WA"/>
    <x v="2"/>
    <n v="2010"/>
    <n v="2010"/>
    <n v="403401692"/>
    <n v="2"/>
    <x v="1"/>
    <s v="I"/>
    <n v="49"/>
    <n v="24.5"/>
    <n v="0"/>
    <n v="36"/>
  </r>
  <r>
    <x v="0"/>
    <x v="0"/>
    <s v="WA"/>
    <x v="2"/>
    <n v="2010"/>
    <n v="2010"/>
    <n v="19686203"/>
    <n v="1"/>
    <x v="1"/>
    <s v="I"/>
    <n v="1"/>
    <n v="1"/>
    <n v="0"/>
    <n v="1497"/>
  </r>
  <r>
    <x v="0"/>
    <x v="1"/>
    <s v="WA"/>
    <x v="2"/>
    <n v="2010"/>
    <n v="2010"/>
    <n v="500150497"/>
    <n v="1"/>
    <x v="1"/>
    <s v="I"/>
    <n v="27"/>
    <n v="27"/>
    <n v="0"/>
    <n v="6"/>
  </r>
  <r>
    <x v="0"/>
    <x v="1"/>
    <s v="WA"/>
    <x v="2"/>
    <n v="2010"/>
    <n v="2010"/>
    <n v="16537353"/>
    <n v="1"/>
    <x v="1"/>
    <s v="I"/>
    <n v="28"/>
    <n v="28"/>
    <n v="0"/>
    <n v="13"/>
  </r>
  <r>
    <x v="0"/>
    <x v="0"/>
    <s v="WA"/>
    <x v="2"/>
    <n v="2010"/>
    <n v="2010"/>
    <n v="500253675"/>
    <n v="1"/>
    <x v="1"/>
    <s v="I"/>
    <n v="14"/>
    <n v="14"/>
    <n v="0"/>
    <n v="80"/>
  </r>
  <r>
    <x v="0"/>
    <x v="0"/>
    <s v="WA"/>
    <x v="2"/>
    <n v="2010"/>
    <n v="2010"/>
    <n v="15222602"/>
    <n v="2"/>
    <x v="1"/>
    <s v="I"/>
    <n v="41"/>
    <n v="20.5"/>
    <n v="0"/>
    <n v="1350"/>
  </r>
  <r>
    <x v="0"/>
    <x v="0"/>
    <s v="WA"/>
    <x v="2"/>
    <n v="2010"/>
    <n v="2010"/>
    <n v="500168490"/>
    <n v="1"/>
    <x v="1"/>
    <s v="I"/>
    <n v="0"/>
    <n v="0"/>
    <n v="0"/>
    <n v="319"/>
  </r>
  <r>
    <x v="0"/>
    <x v="0"/>
    <s v="WA"/>
    <x v="2"/>
    <n v="2010"/>
    <n v="2010"/>
    <n v="19880607"/>
    <n v="1"/>
    <x v="1"/>
    <s v="I"/>
    <n v="11"/>
    <n v="11"/>
    <n v="0"/>
    <n v="1"/>
  </r>
  <r>
    <x v="0"/>
    <x v="0"/>
    <s v="WA"/>
    <x v="2"/>
    <n v="2010"/>
    <n v="2010"/>
    <n v="19984262"/>
    <n v="2"/>
    <x v="1"/>
    <s v="I"/>
    <n v="54"/>
    <n v="27"/>
    <n v="0"/>
    <n v="295"/>
  </r>
  <r>
    <x v="0"/>
    <x v="1"/>
    <s v="WA"/>
    <x v="2"/>
    <n v="2010"/>
    <n v="2010"/>
    <n v="500171848"/>
    <n v="1"/>
    <x v="1"/>
    <s v="I"/>
    <n v="9"/>
    <n v="9"/>
    <n v="0"/>
    <n v="12"/>
  </r>
  <r>
    <x v="0"/>
    <x v="0"/>
    <s v="WA"/>
    <x v="2"/>
    <n v="2010"/>
    <n v="2010"/>
    <n v="19550019"/>
    <n v="1"/>
    <x v="1"/>
    <s v="I"/>
    <n v="31"/>
    <n v="31"/>
    <n v="0"/>
    <n v="95"/>
  </r>
  <r>
    <x v="0"/>
    <x v="0"/>
    <s v="WA"/>
    <x v="2"/>
    <n v="2010"/>
    <n v="2010"/>
    <n v="500062784"/>
    <n v="1"/>
    <x v="1"/>
    <s v="I"/>
    <n v="0"/>
    <n v="0"/>
    <n v="0"/>
    <n v="10"/>
  </r>
  <r>
    <x v="0"/>
    <x v="1"/>
    <s v="WA"/>
    <x v="2"/>
    <n v="2010"/>
    <n v="2010"/>
    <n v="17159282"/>
    <n v="1"/>
    <x v="1"/>
    <s v="I"/>
    <n v="25"/>
    <n v="25"/>
    <n v="0"/>
    <n v="58"/>
  </r>
  <r>
    <x v="0"/>
    <x v="1"/>
    <s v="WA"/>
    <x v="2"/>
    <n v="2010"/>
    <n v="2010"/>
    <n v="19306764"/>
    <n v="1"/>
    <x v="1"/>
    <s v="I"/>
    <n v="0"/>
    <n v="0"/>
    <n v="0"/>
    <n v="12"/>
  </r>
  <r>
    <x v="0"/>
    <x v="0"/>
    <s v="WA"/>
    <x v="2"/>
    <n v="2010"/>
    <n v="2010"/>
    <n v="19306766"/>
    <n v="1"/>
    <x v="1"/>
    <s v="I"/>
    <n v="0"/>
    <n v="0"/>
    <n v="0"/>
    <n v="40"/>
  </r>
  <r>
    <x v="0"/>
    <x v="0"/>
    <s v="WA"/>
    <x v="2"/>
    <n v="2010"/>
    <n v="2010"/>
    <n v="19249742"/>
    <n v="1"/>
    <x v="1"/>
    <s v="I"/>
    <n v="31"/>
    <n v="31"/>
    <n v="0"/>
    <n v="732"/>
  </r>
  <r>
    <x v="0"/>
    <x v="0"/>
    <s v="WA"/>
    <x v="2"/>
    <n v="2010"/>
    <n v="2010"/>
    <n v="19021287"/>
    <n v="1"/>
    <x v="1"/>
    <s v="I"/>
    <n v="17"/>
    <n v="17"/>
    <n v="0"/>
    <n v="140"/>
  </r>
  <r>
    <x v="0"/>
    <x v="0"/>
    <s v="WA"/>
    <x v="2"/>
    <n v="2010"/>
    <n v="2010"/>
    <n v="17787412"/>
    <n v="1"/>
    <x v="1"/>
    <s v="I"/>
    <n v="28"/>
    <n v="28"/>
    <n v="0"/>
    <n v="320"/>
  </r>
  <r>
    <x v="0"/>
    <x v="0"/>
    <s v="WA"/>
    <x v="2"/>
    <n v="2010"/>
    <n v="2011"/>
    <n v="19465916"/>
    <n v="2"/>
    <x v="1"/>
    <s v="I"/>
    <n v="50"/>
    <n v="25"/>
    <n v="0"/>
    <n v="340"/>
  </r>
  <r>
    <x v="0"/>
    <x v="1"/>
    <s v="WA"/>
    <x v="2"/>
    <n v="2010"/>
    <n v="2010"/>
    <n v="500178333"/>
    <n v="1"/>
    <x v="1"/>
    <s v="I"/>
    <n v="2"/>
    <n v="2"/>
    <n v="0"/>
    <n v="4"/>
  </r>
  <r>
    <x v="0"/>
    <x v="1"/>
    <s v="WA"/>
    <x v="2"/>
    <n v="2010"/>
    <n v="2010"/>
    <n v="17780965"/>
    <n v="1"/>
    <x v="1"/>
    <s v="I"/>
    <n v="17"/>
    <n v="17"/>
    <n v="0"/>
    <n v="19"/>
  </r>
  <r>
    <x v="0"/>
    <x v="0"/>
    <s v="WA"/>
    <x v="2"/>
    <n v="2010"/>
    <n v="2010"/>
    <n v="15887897"/>
    <n v="1"/>
    <x v="1"/>
    <s v="I"/>
    <n v="28"/>
    <n v="28"/>
    <n v="0"/>
    <n v="94"/>
  </r>
  <r>
    <x v="0"/>
    <x v="1"/>
    <s v="WA"/>
    <x v="2"/>
    <n v="2010"/>
    <n v="2010"/>
    <n v="17383682"/>
    <n v="1"/>
    <x v="1"/>
    <s v="I"/>
    <n v="9"/>
    <n v="9"/>
    <n v="0"/>
    <n v="3"/>
  </r>
  <r>
    <x v="0"/>
    <x v="1"/>
    <s v="WA"/>
    <x v="2"/>
    <n v="2010"/>
    <n v="2010"/>
    <n v="500112066"/>
    <n v="1"/>
    <x v="1"/>
    <s v="I"/>
    <n v="12"/>
    <n v="12"/>
    <n v="0"/>
    <n v="27"/>
  </r>
  <r>
    <x v="0"/>
    <x v="1"/>
    <s v="WA"/>
    <x v="2"/>
    <n v="2010"/>
    <n v="2010"/>
    <n v="500072852"/>
    <n v="1"/>
    <x v="1"/>
    <s v="I"/>
    <n v="29"/>
    <n v="29"/>
    <n v="0"/>
    <n v="8"/>
  </r>
  <r>
    <x v="0"/>
    <x v="0"/>
    <s v="WA"/>
    <x v="2"/>
    <n v="2010"/>
    <n v="2010"/>
    <n v="15902175"/>
    <n v="1"/>
    <x v="1"/>
    <s v="I"/>
    <n v="3"/>
    <n v="3"/>
    <n v="0"/>
    <n v="60"/>
  </r>
  <r>
    <x v="0"/>
    <x v="0"/>
    <s v="WA"/>
    <x v="2"/>
    <n v="2010"/>
    <n v="2010"/>
    <n v="15144539"/>
    <n v="1"/>
    <x v="1"/>
    <s v="I"/>
    <n v="33"/>
    <n v="33"/>
    <n v="0"/>
    <n v="10"/>
  </r>
  <r>
    <x v="0"/>
    <x v="0"/>
    <s v="WA"/>
    <x v="2"/>
    <n v="2010"/>
    <n v="2010"/>
    <n v="15188929"/>
    <n v="1"/>
    <x v="1"/>
    <s v="I"/>
    <n v="0"/>
    <n v="0"/>
    <n v="0"/>
    <n v="46"/>
  </r>
  <r>
    <x v="0"/>
    <x v="0"/>
    <s v="WA"/>
    <x v="2"/>
    <n v="2010"/>
    <n v="2010"/>
    <n v="407462530"/>
    <n v="1"/>
    <x v="1"/>
    <s v="I"/>
    <n v="18"/>
    <n v="18"/>
    <n v="0"/>
    <n v="10"/>
  </r>
  <r>
    <x v="0"/>
    <x v="0"/>
    <s v="WA"/>
    <x v="2"/>
    <n v="2010"/>
    <n v="2010"/>
    <n v="14095065"/>
    <n v="1"/>
    <x v="1"/>
    <s v="I"/>
    <n v="27"/>
    <n v="27"/>
    <n v="0"/>
    <n v="470"/>
  </r>
  <r>
    <x v="0"/>
    <x v="1"/>
    <s v="WA"/>
    <x v="2"/>
    <n v="2010"/>
    <n v="2010"/>
    <n v="500145465"/>
    <n v="1"/>
    <x v="1"/>
    <s v="I"/>
    <n v="16"/>
    <n v="16"/>
    <n v="0"/>
    <n v="43"/>
  </r>
  <r>
    <x v="0"/>
    <x v="0"/>
    <s v="WA"/>
    <x v="2"/>
    <n v="2011"/>
    <n v="2011"/>
    <n v="14128640"/>
    <n v="1"/>
    <x v="1"/>
    <s v="I"/>
    <n v="55"/>
    <n v="55"/>
    <n v="0"/>
    <n v="50"/>
  </r>
  <r>
    <x v="0"/>
    <x v="0"/>
    <s v="WA"/>
    <x v="2"/>
    <n v="2011"/>
    <n v="2011"/>
    <n v="19617501"/>
    <n v="1"/>
    <x v="1"/>
    <s v="I"/>
    <n v="30"/>
    <n v="30"/>
    <n v="0"/>
    <n v="1480"/>
  </r>
  <r>
    <x v="1"/>
    <x v="0"/>
    <s v="WA"/>
    <x v="3"/>
    <n v="2011"/>
    <n v="2011"/>
    <n v="18675134"/>
    <n v="1"/>
    <x v="1"/>
    <s v="I"/>
    <n v="35"/>
    <n v="35"/>
    <n v="0"/>
    <n v="20"/>
  </r>
  <r>
    <x v="0"/>
    <x v="1"/>
    <s v="WA"/>
    <x v="3"/>
    <n v="2011"/>
    <n v="2011"/>
    <n v="19304727"/>
    <n v="1"/>
    <x v="1"/>
    <s v="I"/>
    <n v="0"/>
    <n v="0"/>
    <n v="0"/>
    <n v="43"/>
  </r>
  <r>
    <x v="0"/>
    <x v="0"/>
    <s v="WA"/>
    <x v="3"/>
    <n v="2011"/>
    <n v="2011"/>
    <n v="18933951"/>
    <n v="1"/>
    <x v="1"/>
    <s v="I"/>
    <n v="1"/>
    <n v="1"/>
    <n v="0"/>
    <n v="30"/>
  </r>
  <r>
    <x v="0"/>
    <x v="1"/>
    <s v="WA"/>
    <x v="3"/>
    <n v="2011"/>
    <n v="2011"/>
    <n v="19019409"/>
    <n v="2"/>
    <x v="1"/>
    <s v="I"/>
    <n v="60"/>
    <n v="30"/>
    <n v="0"/>
    <n v="103"/>
  </r>
  <r>
    <x v="0"/>
    <x v="1"/>
    <s v="WA"/>
    <x v="3"/>
    <n v="2011"/>
    <n v="2011"/>
    <n v="500116928"/>
    <n v="2"/>
    <x v="1"/>
    <s v="I"/>
    <n v="63"/>
    <n v="31.5"/>
    <n v="0"/>
    <n v="14"/>
  </r>
  <r>
    <x v="0"/>
    <x v="1"/>
    <s v="WA"/>
    <x v="3"/>
    <n v="2011"/>
    <n v="2011"/>
    <n v="15874315"/>
    <n v="2"/>
    <x v="1"/>
    <s v="I"/>
    <n v="63"/>
    <n v="31.5"/>
    <n v="0"/>
    <n v="8"/>
  </r>
  <r>
    <x v="0"/>
    <x v="1"/>
    <s v="WA"/>
    <x v="3"/>
    <n v="2011"/>
    <n v="2011"/>
    <n v="500074992"/>
    <n v="4"/>
    <x v="1"/>
    <s v="I"/>
    <n v="115"/>
    <n v="28.75"/>
    <n v="0"/>
    <n v="41"/>
  </r>
  <r>
    <x v="0"/>
    <x v="0"/>
    <s v="WA"/>
    <x v="3"/>
    <n v="2011"/>
    <n v="2011"/>
    <n v="17190435"/>
    <n v="1"/>
    <x v="1"/>
    <s v="I"/>
    <n v="0"/>
    <n v="0"/>
    <n v="0"/>
    <n v="60"/>
  </r>
  <r>
    <x v="0"/>
    <x v="0"/>
    <s v="WA"/>
    <x v="3"/>
    <n v="2011"/>
    <n v="2011"/>
    <n v="17504900"/>
    <n v="2"/>
    <x v="1"/>
    <s v="I"/>
    <n v="59"/>
    <n v="29.5"/>
    <n v="0"/>
    <n v="112"/>
  </r>
  <r>
    <x v="0"/>
    <x v="0"/>
    <s v="WA"/>
    <x v="3"/>
    <n v="2011"/>
    <n v="2011"/>
    <n v="18145029"/>
    <n v="3"/>
    <x v="1"/>
    <s v="I"/>
    <n v="87"/>
    <n v="29"/>
    <n v="0"/>
    <n v="40"/>
  </r>
  <r>
    <x v="1"/>
    <x v="1"/>
    <s v="WA"/>
    <x v="3"/>
    <n v="2011"/>
    <n v="2011"/>
    <n v="500135291"/>
    <n v="1"/>
    <x v="1"/>
    <s v="I"/>
    <n v="1"/>
    <n v="1"/>
    <n v="0"/>
    <n v="2"/>
  </r>
  <r>
    <x v="0"/>
    <x v="0"/>
    <s v="WA"/>
    <x v="3"/>
    <n v="2011"/>
    <n v="2011"/>
    <n v="17766330"/>
    <n v="1"/>
    <x v="1"/>
    <s v="I"/>
    <n v="0"/>
    <n v="0"/>
    <n v="0"/>
    <n v="20"/>
  </r>
  <r>
    <x v="0"/>
    <x v="0"/>
    <s v="WA"/>
    <x v="3"/>
    <n v="2011"/>
    <n v="2011"/>
    <n v="17778196"/>
    <n v="2"/>
    <x v="1"/>
    <s v="I"/>
    <n v="48"/>
    <n v="24"/>
    <n v="0"/>
    <n v="700"/>
  </r>
  <r>
    <x v="0"/>
    <x v="0"/>
    <s v="WA"/>
    <x v="3"/>
    <n v="2011"/>
    <n v="2011"/>
    <n v="17434008"/>
    <n v="1"/>
    <x v="1"/>
    <s v="I"/>
    <n v="0"/>
    <n v="0"/>
    <n v="0"/>
    <n v="40"/>
  </r>
  <r>
    <x v="0"/>
    <x v="0"/>
    <s v="WA"/>
    <x v="3"/>
    <n v="2011"/>
    <n v="2011"/>
    <n v="17136844"/>
    <n v="3"/>
    <x v="1"/>
    <s v="I"/>
    <n v="88"/>
    <n v="29.333333333333336"/>
    <n v="0"/>
    <n v="1530"/>
  </r>
  <r>
    <x v="0"/>
    <x v="0"/>
    <s v="WA"/>
    <x v="3"/>
    <n v="2011"/>
    <n v="2011"/>
    <n v="15861087"/>
    <n v="6"/>
    <x v="1"/>
    <s v="I"/>
    <n v="186"/>
    <n v="31"/>
    <n v="0"/>
    <n v="14"/>
  </r>
  <r>
    <x v="0"/>
    <x v="0"/>
    <s v="WA"/>
    <x v="3"/>
    <n v="2011"/>
    <n v="2011"/>
    <n v="15888296"/>
    <n v="1"/>
    <x v="1"/>
    <s v="I"/>
    <n v="32"/>
    <n v="32"/>
    <n v="0"/>
    <n v="295"/>
  </r>
  <r>
    <x v="0"/>
    <x v="0"/>
    <s v="WA"/>
    <x v="3"/>
    <n v="2011"/>
    <n v="2011"/>
    <n v="15136903"/>
    <n v="1"/>
    <x v="1"/>
    <s v="I"/>
    <n v="1"/>
    <n v="1"/>
    <n v="0"/>
    <n v="54"/>
  </r>
  <r>
    <x v="0"/>
    <x v="1"/>
    <s v="WA"/>
    <x v="3"/>
    <n v="2011"/>
    <n v="2011"/>
    <n v="500197701"/>
    <n v="1"/>
    <x v="1"/>
    <s v="I"/>
    <n v="30"/>
    <n v="30"/>
    <n v="0"/>
    <n v="33"/>
  </r>
  <r>
    <x v="0"/>
    <x v="1"/>
    <s v="WA"/>
    <x v="3"/>
    <n v="2011"/>
    <n v="2011"/>
    <n v="16616234"/>
    <n v="1"/>
    <x v="1"/>
    <s v="I"/>
    <n v="30"/>
    <n v="30"/>
    <n v="0"/>
    <n v="2"/>
  </r>
  <r>
    <x v="0"/>
    <x v="0"/>
    <s v="WA"/>
    <x v="3"/>
    <n v="2011"/>
    <n v="2011"/>
    <n v="15028611"/>
    <n v="1"/>
    <x v="1"/>
    <s v="I"/>
    <n v="33"/>
    <n v="33"/>
    <n v="0"/>
    <n v="1"/>
  </r>
  <r>
    <x v="0"/>
    <x v="0"/>
    <s v="WA"/>
    <x v="3"/>
    <n v="2011"/>
    <n v="2011"/>
    <n v="16495564"/>
    <n v="1"/>
    <x v="1"/>
    <s v="I"/>
    <n v="29"/>
    <n v="29"/>
    <n v="0"/>
    <n v="80"/>
  </r>
  <r>
    <x v="0"/>
    <x v="1"/>
    <s v="WA"/>
    <x v="3"/>
    <n v="2011"/>
    <n v="2011"/>
    <n v="500270682"/>
    <n v="1"/>
    <x v="1"/>
    <s v="I"/>
    <n v="1"/>
    <n v="1"/>
    <n v="0"/>
    <n v="91"/>
  </r>
  <r>
    <x v="0"/>
    <x v="0"/>
    <s v="WA"/>
    <x v="3"/>
    <n v="2011"/>
    <n v="2011"/>
    <n v="14579216"/>
    <n v="4"/>
    <x v="1"/>
    <s v="I"/>
    <n v="122"/>
    <n v="30.5"/>
    <n v="0"/>
    <n v="220"/>
  </r>
  <r>
    <x v="0"/>
    <x v="0"/>
    <s v="WA"/>
    <x v="3"/>
    <n v="2011"/>
    <n v="2011"/>
    <n v="15102666"/>
    <n v="2"/>
    <x v="1"/>
    <s v="I"/>
    <n v="42"/>
    <n v="21"/>
    <n v="0"/>
    <n v="830"/>
  </r>
  <r>
    <x v="0"/>
    <x v="0"/>
    <s v="WA"/>
    <x v="3"/>
    <n v="2011"/>
    <n v="2011"/>
    <n v="14897587"/>
    <n v="1"/>
    <x v="1"/>
    <s v="I"/>
    <n v="30"/>
    <n v="30"/>
    <n v="0"/>
    <n v="160"/>
  </r>
  <r>
    <x v="0"/>
    <x v="0"/>
    <s v="WA"/>
    <x v="3"/>
    <n v="2011"/>
    <n v="2011"/>
    <n v="500041872"/>
    <n v="2"/>
    <x v="1"/>
    <s v="I"/>
    <n v="53"/>
    <n v="26.5"/>
    <n v="0"/>
    <n v="293"/>
  </r>
  <r>
    <x v="1"/>
    <x v="1"/>
    <s v="WA"/>
    <x v="3"/>
    <n v="2011"/>
    <n v="2011"/>
    <n v="500118488"/>
    <n v="9"/>
    <x v="2"/>
    <s v="I"/>
    <n v="273"/>
    <n v="30.333333333333332"/>
    <n v="0"/>
    <n v="790979"/>
  </r>
  <r>
    <x v="0"/>
    <x v="0"/>
    <s v="WA"/>
    <x v="3"/>
    <n v="2011"/>
    <n v="2011"/>
    <n v="14677296"/>
    <n v="2"/>
    <x v="1"/>
    <s v="I"/>
    <n v="52"/>
    <n v="26"/>
    <n v="0"/>
    <n v="199"/>
  </r>
  <r>
    <x v="0"/>
    <x v="1"/>
    <s v="WA"/>
    <x v="3"/>
    <n v="2011"/>
    <n v="2011"/>
    <n v="500199282"/>
    <n v="1"/>
    <x v="1"/>
    <s v="I"/>
    <n v="213"/>
    <n v="213"/>
    <n v="0"/>
    <n v="30"/>
  </r>
  <r>
    <x v="0"/>
    <x v="0"/>
    <s v="WA"/>
    <x v="3"/>
    <n v="2011"/>
    <n v="2011"/>
    <n v="14675669"/>
    <n v="4"/>
    <x v="1"/>
    <s v="I"/>
    <n v="110"/>
    <n v="27.5"/>
    <n v="0"/>
    <n v="1760"/>
  </r>
  <r>
    <x v="0"/>
    <x v="1"/>
    <s v="WA"/>
    <x v="3"/>
    <n v="2011"/>
    <n v="2011"/>
    <n v="500094327"/>
    <n v="2"/>
    <x v="1"/>
    <s v="I"/>
    <n v="35"/>
    <n v="17.5"/>
    <n v="0"/>
    <n v="27"/>
  </r>
  <r>
    <x v="0"/>
    <x v="0"/>
    <s v="WA"/>
    <x v="3"/>
    <n v="2011"/>
    <n v="2011"/>
    <n v="19949182"/>
    <n v="1"/>
    <x v="1"/>
    <s v="I"/>
    <n v="6"/>
    <n v="6"/>
    <n v="0"/>
    <n v="507"/>
  </r>
  <r>
    <x v="0"/>
    <x v="0"/>
    <s v="WA"/>
    <x v="3"/>
    <n v="2011"/>
    <n v="2011"/>
    <n v="500204856"/>
    <n v="2"/>
    <x v="1"/>
    <s v="I"/>
    <n v="63"/>
    <n v="31.5"/>
    <n v="0"/>
    <n v="2"/>
  </r>
  <r>
    <x v="0"/>
    <x v="0"/>
    <s v="WA"/>
    <x v="3"/>
    <n v="2011"/>
    <n v="2011"/>
    <n v="19979188"/>
    <n v="3"/>
    <x v="1"/>
    <s v="I"/>
    <n v="80"/>
    <n v="26.666666666666668"/>
    <n v="0"/>
    <n v="340"/>
  </r>
  <r>
    <x v="0"/>
    <x v="1"/>
    <s v="WA"/>
    <x v="3"/>
    <n v="2011"/>
    <n v="2011"/>
    <n v="14186071"/>
    <n v="1"/>
    <x v="1"/>
    <s v="I"/>
    <n v="0"/>
    <n v="0"/>
    <n v="0"/>
    <n v="3"/>
  </r>
  <r>
    <x v="0"/>
    <x v="0"/>
    <s v="WA"/>
    <x v="3"/>
    <n v="2011"/>
    <n v="2011"/>
    <n v="18318403"/>
    <n v="1"/>
    <x v="1"/>
    <s v="I"/>
    <n v="28"/>
    <n v="28"/>
    <n v="0"/>
    <n v="200"/>
  </r>
  <r>
    <x v="0"/>
    <x v="1"/>
    <s v="WA"/>
    <x v="2"/>
    <n v="2011"/>
    <n v="2011"/>
    <n v="427593656"/>
    <n v="1"/>
    <x v="1"/>
    <s v="I"/>
    <n v="1"/>
    <n v="1"/>
    <n v="0"/>
    <n v="74"/>
  </r>
  <r>
    <x v="0"/>
    <x v="0"/>
    <s v="WA"/>
    <x v="3"/>
    <n v="2011"/>
    <n v="2011"/>
    <n v="18679894"/>
    <n v="1"/>
    <x v="1"/>
    <s v="I"/>
    <n v="0"/>
    <n v="0"/>
    <n v="0"/>
    <n v="50"/>
  </r>
  <r>
    <x v="0"/>
    <x v="0"/>
    <s v="WA"/>
    <x v="3"/>
    <n v="2011"/>
    <n v="2011"/>
    <n v="18570476"/>
    <n v="2"/>
    <x v="1"/>
    <s v="I"/>
    <n v="40"/>
    <n v="20"/>
    <n v="0"/>
    <n v="2890"/>
  </r>
  <r>
    <x v="0"/>
    <x v="1"/>
    <s v="WA"/>
    <x v="3"/>
    <n v="2011"/>
    <n v="2011"/>
    <n v="500195050"/>
    <n v="9"/>
    <x v="1"/>
    <s v="I"/>
    <n v="273"/>
    <n v="30.333333333333332"/>
    <n v="0"/>
    <n v="27"/>
  </r>
  <r>
    <x v="0"/>
    <x v="1"/>
    <s v="WA"/>
    <x v="3"/>
    <n v="2011"/>
    <n v="2011"/>
    <n v="18328176"/>
    <n v="3"/>
    <x v="1"/>
    <s v="I"/>
    <n v="83"/>
    <n v="27.666666666666668"/>
    <n v="0"/>
    <n v="59"/>
  </r>
  <r>
    <x v="0"/>
    <x v="1"/>
    <s v="WA"/>
    <x v="3"/>
    <n v="2011"/>
    <n v="2011"/>
    <n v="18309057"/>
    <n v="1"/>
    <x v="1"/>
    <s v="I"/>
    <n v="0"/>
    <n v="0"/>
    <n v="0"/>
    <n v="16"/>
  </r>
  <r>
    <x v="0"/>
    <x v="0"/>
    <s v="WA"/>
    <x v="3"/>
    <n v="2011"/>
    <n v="2011"/>
    <n v="18004740"/>
    <n v="1"/>
    <x v="1"/>
    <s v="I"/>
    <n v="0"/>
    <n v="0"/>
    <n v="0"/>
    <n v="100"/>
  </r>
  <r>
    <x v="0"/>
    <x v="1"/>
    <s v="WA"/>
    <x v="3"/>
    <n v="2011"/>
    <n v="2011"/>
    <n v="500212726"/>
    <n v="1"/>
    <x v="1"/>
    <s v="I"/>
    <n v="0"/>
    <n v="0"/>
    <n v="0"/>
    <n v="1"/>
  </r>
  <r>
    <x v="0"/>
    <x v="0"/>
    <s v="WA"/>
    <x v="3"/>
    <n v="2011"/>
    <n v="2011"/>
    <n v="17794932"/>
    <n v="2"/>
    <x v="1"/>
    <s v="I"/>
    <n v="39"/>
    <n v="19.5"/>
    <n v="0"/>
    <n v="1151"/>
  </r>
  <r>
    <x v="1"/>
    <x v="0"/>
    <s v="WA"/>
    <x v="3"/>
    <n v="2011"/>
    <n v="2011"/>
    <n v="19962524"/>
    <n v="9"/>
    <x v="2"/>
    <s v="I"/>
    <n v="276"/>
    <n v="30.666666666666668"/>
    <n v="0"/>
    <n v="274983"/>
  </r>
  <r>
    <x v="0"/>
    <x v="0"/>
    <s v="WA"/>
    <x v="3"/>
    <n v="2011"/>
    <n v="2011"/>
    <n v="18367180"/>
    <n v="2"/>
    <x v="1"/>
    <s v="I"/>
    <n v="42"/>
    <n v="21"/>
    <n v="0"/>
    <n v="90"/>
  </r>
  <r>
    <x v="0"/>
    <x v="0"/>
    <s v="WA"/>
    <x v="3"/>
    <n v="2011"/>
    <n v="2011"/>
    <n v="500080060"/>
    <n v="1"/>
    <x v="1"/>
    <s v="I"/>
    <n v="0"/>
    <n v="0"/>
    <n v="0"/>
    <n v="20"/>
  </r>
  <r>
    <x v="0"/>
    <x v="0"/>
    <s v="WA"/>
    <x v="3"/>
    <n v="2011"/>
    <n v="2011"/>
    <n v="18401430"/>
    <n v="2"/>
    <x v="1"/>
    <s v="I"/>
    <n v="36"/>
    <n v="18"/>
    <n v="0"/>
    <n v="118"/>
  </r>
  <r>
    <x v="0"/>
    <x v="1"/>
    <s v="WA"/>
    <x v="3"/>
    <n v="2011"/>
    <n v="2011"/>
    <n v="500065970"/>
    <n v="2"/>
    <x v="1"/>
    <s v="I"/>
    <n v="44"/>
    <n v="22"/>
    <n v="0"/>
    <n v="71"/>
  </r>
  <r>
    <x v="0"/>
    <x v="0"/>
    <s v="WA"/>
    <x v="3"/>
    <n v="2011"/>
    <n v="2011"/>
    <n v="14108576"/>
    <n v="1"/>
    <x v="1"/>
    <s v="I"/>
    <n v="8"/>
    <n v="8"/>
    <n v="0"/>
    <n v="750"/>
  </r>
  <r>
    <x v="0"/>
    <x v="0"/>
    <s v="WA"/>
    <x v="3"/>
    <n v="2011"/>
    <n v="2011"/>
    <n v="15743007"/>
    <n v="1"/>
    <x v="1"/>
    <s v="I"/>
    <n v="0"/>
    <n v="0"/>
    <n v="0"/>
    <n v="50"/>
  </r>
  <r>
    <x v="0"/>
    <x v="0"/>
    <s v="WA"/>
    <x v="3"/>
    <n v="2011"/>
    <n v="2011"/>
    <n v="16555114"/>
    <n v="1"/>
    <x v="1"/>
    <s v="I"/>
    <n v="0"/>
    <n v="0"/>
    <n v="0"/>
    <n v="27"/>
  </r>
  <r>
    <x v="0"/>
    <x v="0"/>
    <s v="WA"/>
    <x v="3"/>
    <n v="2011"/>
    <n v="2011"/>
    <n v="18354737"/>
    <n v="1"/>
    <x v="1"/>
    <s v="I"/>
    <n v="27"/>
    <n v="27"/>
    <n v="0"/>
    <n v="1"/>
  </r>
  <r>
    <x v="1"/>
    <x v="0"/>
    <s v="WA"/>
    <x v="3"/>
    <n v="2011"/>
    <n v="2011"/>
    <n v="15452639"/>
    <n v="1"/>
    <x v="1"/>
    <s v="I"/>
    <n v="19"/>
    <n v="19"/>
    <n v="0"/>
    <n v="330"/>
  </r>
  <r>
    <x v="0"/>
    <x v="0"/>
    <s v="WA"/>
    <x v="3"/>
    <n v="2011"/>
    <n v="2011"/>
    <n v="500047405"/>
    <n v="1"/>
    <x v="1"/>
    <s v="I"/>
    <n v="1"/>
    <n v="1"/>
    <n v="0"/>
    <n v="10"/>
  </r>
  <r>
    <x v="0"/>
    <x v="0"/>
    <s v="WA"/>
    <x v="3"/>
    <n v="2011"/>
    <n v="2011"/>
    <n v="500259579"/>
    <n v="1"/>
    <x v="1"/>
    <s v="I"/>
    <n v="0"/>
    <n v="0"/>
    <n v="0"/>
    <n v="5"/>
  </r>
  <r>
    <x v="0"/>
    <x v="0"/>
    <s v="WA"/>
    <x v="3"/>
    <n v="2011"/>
    <n v="2011"/>
    <n v="14036967"/>
    <n v="2"/>
    <x v="1"/>
    <s v="I"/>
    <n v="58"/>
    <n v="29"/>
    <n v="0"/>
    <n v="580"/>
  </r>
  <r>
    <x v="0"/>
    <x v="0"/>
    <s v="WA"/>
    <x v="3"/>
    <n v="2011"/>
    <n v="2011"/>
    <n v="14158067"/>
    <n v="6"/>
    <x v="1"/>
    <s v="I"/>
    <n v="167"/>
    <n v="27.833333333333336"/>
    <n v="0"/>
    <n v="310"/>
  </r>
  <r>
    <x v="0"/>
    <x v="0"/>
    <s v="WA"/>
    <x v="3"/>
    <n v="2011"/>
    <n v="2011"/>
    <n v="19975929"/>
    <n v="1"/>
    <x v="1"/>
    <s v="I"/>
    <n v="0"/>
    <n v="0"/>
    <n v="0"/>
    <n v="10"/>
  </r>
  <r>
    <x v="0"/>
    <x v="0"/>
    <s v="WA"/>
    <x v="3"/>
    <n v="2011"/>
    <n v="2011"/>
    <n v="16157488"/>
    <n v="1"/>
    <x v="1"/>
    <s v="I"/>
    <n v="29"/>
    <n v="29"/>
    <n v="0"/>
    <n v="1"/>
  </r>
  <r>
    <x v="0"/>
    <x v="0"/>
    <s v="WA"/>
    <x v="3"/>
    <n v="2011"/>
    <n v="2011"/>
    <n v="17306885"/>
    <n v="1"/>
    <x v="1"/>
    <s v="I"/>
    <n v="9"/>
    <n v="9"/>
    <n v="0"/>
    <n v="124"/>
  </r>
  <r>
    <x v="0"/>
    <x v="0"/>
    <s v="WA"/>
    <x v="3"/>
    <n v="2011"/>
    <n v="2011"/>
    <n v="500219788"/>
    <n v="1"/>
    <x v="1"/>
    <s v="I"/>
    <n v="0"/>
    <n v="0"/>
    <n v="0"/>
    <n v="34"/>
  </r>
  <r>
    <x v="0"/>
    <x v="0"/>
    <s v="WA"/>
    <x v="3"/>
    <n v="2011"/>
    <n v="2011"/>
    <n v="18903063"/>
    <n v="1"/>
    <x v="1"/>
    <s v="I"/>
    <n v="12"/>
    <n v="12"/>
    <n v="0"/>
    <n v="20"/>
  </r>
  <r>
    <x v="1"/>
    <x v="0"/>
    <s v="WA"/>
    <x v="3"/>
    <n v="2011"/>
    <n v="2011"/>
    <n v="18972123"/>
    <n v="3"/>
    <x v="1"/>
    <s v="I"/>
    <n v="77"/>
    <n v="25.666666666666668"/>
    <n v="0"/>
    <n v="671"/>
  </r>
  <r>
    <x v="0"/>
    <x v="0"/>
    <s v="WA"/>
    <x v="3"/>
    <n v="2011"/>
    <n v="2011"/>
    <n v="18015538"/>
    <n v="1"/>
    <x v="1"/>
    <s v="I"/>
    <n v="0"/>
    <n v="0"/>
    <n v="0"/>
    <n v="40"/>
  </r>
  <r>
    <x v="0"/>
    <x v="1"/>
    <s v="WA"/>
    <x v="3"/>
    <n v="2011"/>
    <n v="2011"/>
    <n v="17682654"/>
    <n v="1"/>
    <x v="1"/>
    <s v="I"/>
    <n v="5"/>
    <n v="5"/>
    <n v="0"/>
    <n v="1"/>
  </r>
  <r>
    <x v="0"/>
    <x v="0"/>
    <s v="WA"/>
    <x v="3"/>
    <n v="2011"/>
    <n v="2011"/>
    <n v="19632819"/>
    <n v="1"/>
    <x v="1"/>
    <s v="I"/>
    <n v="7"/>
    <n v="7"/>
    <n v="0"/>
    <n v="40"/>
  </r>
  <r>
    <x v="0"/>
    <x v="0"/>
    <s v="WA"/>
    <x v="3"/>
    <n v="2011"/>
    <n v="2011"/>
    <n v="16870833"/>
    <n v="1"/>
    <x v="1"/>
    <s v="I"/>
    <n v="12"/>
    <n v="12"/>
    <n v="0"/>
    <n v="31"/>
  </r>
  <r>
    <x v="1"/>
    <x v="1"/>
    <s v="WA"/>
    <x v="3"/>
    <n v="2011"/>
    <n v="2011"/>
    <n v="446083345"/>
    <n v="2"/>
    <x v="1"/>
    <s v="I"/>
    <n v="59"/>
    <n v="29.5"/>
    <n v="0"/>
    <n v="38"/>
  </r>
  <r>
    <x v="0"/>
    <x v="1"/>
    <s v="WA"/>
    <x v="3"/>
    <n v="2011"/>
    <n v="2011"/>
    <n v="15684031"/>
    <n v="1"/>
    <x v="1"/>
    <s v="I"/>
    <n v="28"/>
    <n v="28"/>
    <n v="0"/>
    <n v="1"/>
  </r>
  <r>
    <x v="0"/>
    <x v="0"/>
    <s v="WA"/>
    <x v="3"/>
    <n v="2011"/>
    <n v="2011"/>
    <n v="16303808"/>
    <n v="1"/>
    <x v="1"/>
    <s v="I"/>
    <n v="31"/>
    <n v="31"/>
    <n v="0"/>
    <n v="477"/>
  </r>
  <r>
    <x v="0"/>
    <x v="1"/>
    <s v="WA"/>
    <x v="3"/>
    <n v="2011"/>
    <n v="2011"/>
    <n v="403401689"/>
    <n v="1"/>
    <x v="1"/>
    <s v="I"/>
    <n v="14"/>
    <n v="14"/>
    <n v="0"/>
    <n v="85"/>
  </r>
  <r>
    <x v="0"/>
    <x v="0"/>
    <s v="WA"/>
    <x v="3"/>
    <n v="2011"/>
    <n v="2011"/>
    <n v="16288051"/>
    <n v="1"/>
    <x v="1"/>
    <s v="I"/>
    <n v="7"/>
    <n v="7"/>
    <n v="0"/>
    <n v="220"/>
  </r>
  <r>
    <x v="0"/>
    <x v="1"/>
    <s v="WA"/>
    <x v="3"/>
    <n v="2011"/>
    <n v="2011"/>
    <n v="15964096"/>
    <n v="3"/>
    <x v="1"/>
    <s v="I"/>
    <n v="87"/>
    <n v="29"/>
    <n v="0"/>
    <n v="16"/>
  </r>
  <r>
    <x v="0"/>
    <x v="0"/>
    <s v="WA"/>
    <x v="3"/>
    <n v="2011"/>
    <n v="2011"/>
    <n v="15888783"/>
    <n v="1"/>
    <x v="1"/>
    <s v="I"/>
    <n v="5"/>
    <n v="5"/>
    <n v="0"/>
    <n v="590"/>
  </r>
  <r>
    <x v="0"/>
    <x v="0"/>
    <s v="WA"/>
    <x v="3"/>
    <n v="2011"/>
    <n v="2011"/>
    <n v="15145543"/>
    <n v="1"/>
    <x v="1"/>
    <s v="I"/>
    <n v="28"/>
    <n v="28"/>
    <n v="0"/>
    <n v="120"/>
  </r>
  <r>
    <x v="0"/>
    <x v="1"/>
    <s v="WA"/>
    <x v="3"/>
    <n v="2011"/>
    <n v="2011"/>
    <n v="396489654"/>
    <n v="1"/>
    <x v="1"/>
    <s v="I"/>
    <n v="0"/>
    <n v="0"/>
    <n v="0"/>
    <n v="70"/>
  </r>
  <r>
    <x v="0"/>
    <x v="1"/>
    <s v="WA"/>
    <x v="3"/>
    <n v="2011"/>
    <n v="2011"/>
    <n v="500180599"/>
    <n v="1"/>
    <x v="1"/>
    <s v="I"/>
    <n v="11"/>
    <n v="11"/>
    <n v="0"/>
    <n v="31"/>
  </r>
  <r>
    <x v="0"/>
    <x v="0"/>
    <s v="WA"/>
    <x v="3"/>
    <n v="2011"/>
    <n v="2011"/>
    <n v="15701779"/>
    <n v="1"/>
    <x v="1"/>
    <s v="I"/>
    <n v="17"/>
    <n v="17"/>
    <n v="0"/>
    <n v="30"/>
  </r>
  <r>
    <x v="0"/>
    <x v="0"/>
    <s v="WA"/>
    <x v="3"/>
    <n v="2011"/>
    <n v="2011"/>
    <n v="15763693"/>
    <n v="1"/>
    <x v="1"/>
    <s v="I"/>
    <n v="0"/>
    <n v="0"/>
    <n v="0"/>
    <n v="30"/>
  </r>
  <r>
    <x v="0"/>
    <x v="0"/>
    <s v="WA"/>
    <x v="3"/>
    <n v="2011"/>
    <n v="2011"/>
    <n v="15677841"/>
    <n v="1"/>
    <x v="1"/>
    <s v="I"/>
    <n v="1"/>
    <n v="1"/>
    <n v="0"/>
    <n v="35"/>
  </r>
  <r>
    <x v="0"/>
    <x v="0"/>
    <s v="WA"/>
    <x v="3"/>
    <n v="2011"/>
    <n v="2011"/>
    <n v="15690431"/>
    <n v="2"/>
    <x v="1"/>
    <s v="I"/>
    <n v="38"/>
    <n v="19"/>
    <n v="0"/>
    <n v="868"/>
  </r>
  <r>
    <x v="0"/>
    <x v="0"/>
    <s v="WA"/>
    <x v="3"/>
    <n v="2011"/>
    <n v="2011"/>
    <n v="15136487"/>
    <n v="2"/>
    <x v="1"/>
    <s v="I"/>
    <n v="47"/>
    <n v="23.5"/>
    <n v="0"/>
    <n v="460"/>
  </r>
  <r>
    <x v="1"/>
    <x v="0"/>
    <s v="WA"/>
    <x v="3"/>
    <n v="2011"/>
    <n v="2011"/>
    <n v="500242084"/>
    <n v="1"/>
    <x v="1"/>
    <s v="I"/>
    <n v="0"/>
    <n v="0"/>
    <n v="0"/>
    <n v="20"/>
  </r>
  <r>
    <x v="0"/>
    <x v="0"/>
    <s v="WA"/>
    <x v="3"/>
    <n v="2011"/>
    <n v="2011"/>
    <n v="14871152"/>
    <n v="1"/>
    <x v="1"/>
    <s v="I"/>
    <n v="0"/>
    <n v="0"/>
    <n v="0"/>
    <n v="20"/>
  </r>
  <r>
    <x v="0"/>
    <x v="0"/>
    <s v="WA"/>
    <x v="3"/>
    <n v="2011"/>
    <n v="2011"/>
    <n v="14119594"/>
    <n v="1"/>
    <x v="1"/>
    <s v="I"/>
    <n v="0"/>
    <n v="0"/>
    <n v="0"/>
    <n v="30"/>
  </r>
  <r>
    <x v="0"/>
    <x v="0"/>
    <s v="WA"/>
    <x v="3"/>
    <n v="2011"/>
    <n v="2011"/>
    <n v="500035524"/>
    <n v="1"/>
    <x v="1"/>
    <s v="I"/>
    <n v="0"/>
    <n v="0"/>
    <n v="0"/>
    <n v="47"/>
  </r>
  <r>
    <x v="0"/>
    <x v="0"/>
    <s v="WA"/>
    <x v="3"/>
    <n v="2011"/>
    <n v="2011"/>
    <n v="500251320"/>
    <n v="1"/>
    <x v="1"/>
    <s v="I"/>
    <n v="2"/>
    <n v="2"/>
    <n v="0"/>
    <n v="52"/>
  </r>
  <r>
    <x v="0"/>
    <x v="0"/>
    <s v="WA"/>
    <x v="3"/>
    <n v="2011"/>
    <n v="2011"/>
    <n v="14354446"/>
    <n v="1"/>
    <x v="1"/>
    <s v="I"/>
    <n v="0"/>
    <n v="0"/>
    <n v="0"/>
    <n v="30"/>
  </r>
  <r>
    <x v="0"/>
    <x v="0"/>
    <s v="WA"/>
    <x v="3"/>
    <n v="2011"/>
    <n v="2011"/>
    <n v="19693866"/>
    <n v="1"/>
    <x v="1"/>
    <s v="I"/>
    <n v="0"/>
    <n v="0"/>
    <n v="0"/>
    <n v="30"/>
  </r>
  <r>
    <x v="0"/>
    <x v="0"/>
    <s v="WA"/>
    <x v="3"/>
    <n v="2011"/>
    <n v="2011"/>
    <n v="19660862"/>
    <n v="1"/>
    <x v="1"/>
    <s v="I"/>
    <n v="0"/>
    <n v="0"/>
    <n v="0"/>
    <n v="10"/>
  </r>
  <r>
    <x v="0"/>
    <x v="0"/>
    <s v="WA"/>
    <x v="3"/>
    <n v="2011"/>
    <n v="2011"/>
    <n v="19617555"/>
    <n v="4"/>
    <x v="1"/>
    <s v="I"/>
    <n v="97"/>
    <n v="24.25"/>
    <n v="0"/>
    <n v="550"/>
  </r>
  <r>
    <x v="0"/>
    <x v="0"/>
    <s v="WA"/>
    <x v="3"/>
    <n v="2011"/>
    <n v="2011"/>
    <n v="19622532"/>
    <n v="1"/>
    <x v="1"/>
    <s v="I"/>
    <n v="0"/>
    <n v="0"/>
    <n v="0"/>
    <n v="390"/>
  </r>
  <r>
    <x v="0"/>
    <x v="0"/>
    <s v="WA"/>
    <x v="3"/>
    <n v="2011"/>
    <n v="2011"/>
    <n v="19629230"/>
    <n v="1"/>
    <x v="1"/>
    <s v="I"/>
    <n v="0"/>
    <n v="0"/>
    <n v="0"/>
    <n v="44"/>
  </r>
  <r>
    <x v="0"/>
    <x v="1"/>
    <s v="WA"/>
    <x v="3"/>
    <n v="2011"/>
    <n v="2011"/>
    <n v="500178914"/>
    <n v="1"/>
    <x v="1"/>
    <s v="I"/>
    <n v="0"/>
    <n v="0"/>
    <n v="0"/>
    <n v="2"/>
  </r>
  <r>
    <x v="0"/>
    <x v="0"/>
    <s v="WA"/>
    <x v="3"/>
    <n v="2011"/>
    <n v="2011"/>
    <n v="15355760"/>
    <n v="1"/>
    <x v="1"/>
    <s v="I"/>
    <n v="12"/>
    <n v="12"/>
    <n v="0"/>
    <n v="10"/>
  </r>
  <r>
    <x v="0"/>
    <x v="0"/>
    <s v="WA"/>
    <x v="3"/>
    <n v="2011"/>
    <n v="2011"/>
    <n v="18306246"/>
    <n v="1"/>
    <x v="1"/>
    <s v="I"/>
    <n v="15"/>
    <n v="15"/>
    <n v="0"/>
    <n v="160"/>
  </r>
  <r>
    <x v="0"/>
    <x v="0"/>
    <s v="WA"/>
    <x v="3"/>
    <n v="2011"/>
    <n v="2011"/>
    <n v="18636732"/>
    <n v="1"/>
    <x v="1"/>
    <s v="I"/>
    <n v="0"/>
    <n v="0"/>
    <n v="0"/>
    <n v="30"/>
  </r>
  <r>
    <x v="0"/>
    <x v="1"/>
    <s v="WA"/>
    <x v="3"/>
    <n v="2011"/>
    <n v="2011"/>
    <n v="500252397"/>
    <n v="1"/>
    <x v="1"/>
    <s v="I"/>
    <n v="14"/>
    <n v="14"/>
    <n v="0"/>
    <n v="31"/>
  </r>
  <r>
    <x v="0"/>
    <x v="0"/>
    <s v="WA"/>
    <x v="3"/>
    <n v="2011"/>
    <n v="2011"/>
    <n v="16895561"/>
    <n v="5"/>
    <x v="1"/>
    <s v="I"/>
    <n v="157"/>
    <n v="31.4"/>
    <n v="0"/>
    <n v="77"/>
  </r>
  <r>
    <x v="0"/>
    <x v="1"/>
    <s v="WA"/>
    <x v="3"/>
    <n v="2011"/>
    <n v="2011"/>
    <n v="15127778"/>
    <n v="1"/>
    <x v="1"/>
    <s v="I"/>
    <n v="0"/>
    <n v="0"/>
    <n v="0"/>
    <n v="42"/>
  </r>
  <r>
    <x v="0"/>
    <x v="1"/>
    <s v="WA"/>
    <x v="3"/>
    <n v="2011"/>
    <n v="2011"/>
    <n v="16423096"/>
    <n v="1"/>
    <x v="1"/>
    <s v="I"/>
    <n v="17"/>
    <n v="17"/>
    <n v="0"/>
    <n v="50"/>
  </r>
  <r>
    <x v="0"/>
    <x v="1"/>
    <s v="WA"/>
    <x v="3"/>
    <n v="2011"/>
    <n v="2011"/>
    <n v="500056819"/>
    <n v="1"/>
    <x v="1"/>
    <s v="I"/>
    <n v="0"/>
    <n v="0"/>
    <n v="0"/>
    <n v="2"/>
  </r>
  <r>
    <x v="0"/>
    <x v="0"/>
    <s v="WA"/>
    <x v="3"/>
    <n v="2011"/>
    <n v="2011"/>
    <n v="500239839"/>
    <n v="2"/>
    <x v="1"/>
    <s v="I"/>
    <n v="58"/>
    <n v="29"/>
    <n v="0"/>
    <n v="10"/>
  </r>
  <r>
    <x v="0"/>
    <x v="0"/>
    <s v="WA"/>
    <x v="3"/>
    <n v="2011"/>
    <n v="2011"/>
    <n v="17505327"/>
    <n v="5"/>
    <x v="1"/>
    <s v="I"/>
    <n v="138"/>
    <n v="27.6"/>
    <n v="0"/>
    <n v="367"/>
  </r>
  <r>
    <x v="0"/>
    <x v="0"/>
    <s v="WA"/>
    <x v="3"/>
    <n v="2011"/>
    <n v="2011"/>
    <n v="17410729"/>
    <n v="1"/>
    <x v="1"/>
    <s v="I"/>
    <n v="0"/>
    <n v="0"/>
    <n v="0"/>
    <n v="20"/>
  </r>
  <r>
    <x v="0"/>
    <x v="1"/>
    <s v="WA"/>
    <x v="3"/>
    <n v="2011"/>
    <n v="2011"/>
    <n v="500195222"/>
    <n v="2"/>
    <x v="1"/>
    <s v="I"/>
    <n v="34"/>
    <n v="17"/>
    <n v="0"/>
    <n v="51"/>
  </r>
  <r>
    <x v="0"/>
    <x v="1"/>
    <s v="WA"/>
    <x v="3"/>
    <n v="2011"/>
    <n v="2011"/>
    <n v="15398066"/>
    <n v="1"/>
    <x v="1"/>
    <s v="I"/>
    <n v="0"/>
    <n v="0"/>
    <n v="0"/>
    <n v="3"/>
  </r>
  <r>
    <x v="0"/>
    <x v="0"/>
    <s v="WA"/>
    <x v="3"/>
    <n v="2011"/>
    <n v="2011"/>
    <n v="500154358"/>
    <n v="1"/>
    <x v="1"/>
    <s v="I"/>
    <n v="0"/>
    <n v="0"/>
    <n v="0"/>
    <n v="7"/>
  </r>
  <r>
    <x v="0"/>
    <x v="0"/>
    <s v="WA"/>
    <x v="3"/>
    <n v="2011"/>
    <n v="2011"/>
    <n v="16012487"/>
    <n v="1"/>
    <x v="1"/>
    <s v="I"/>
    <n v="15"/>
    <n v="15"/>
    <n v="0"/>
    <n v="347"/>
  </r>
  <r>
    <x v="0"/>
    <x v="0"/>
    <s v="WA"/>
    <x v="3"/>
    <n v="2011"/>
    <n v="2011"/>
    <n v="500261466"/>
    <n v="1"/>
    <x v="1"/>
    <s v="I"/>
    <n v="29"/>
    <n v="29"/>
    <n v="0"/>
    <n v="1"/>
  </r>
  <r>
    <x v="0"/>
    <x v="0"/>
    <s v="WA"/>
    <x v="3"/>
    <n v="2011"/>
    <n v="2011"/>
    <n v="500183503"/>
    <n v="1"/>
    <x v="1"/>
    <s v="I"/>
    <n v="8"/>
    <n v="8"/>
    <n v="0"/>
    <n v="10"/>
  </r>
  <r>
    <x v="0"/>
    <x v="0"/>
    <s v="WA"/>
    <x v="3"/>
    <n v="2011"/>
    <n v="2011"/>
    <n v="16655708"/>
    <n v="2"/>
    <x v="1"/>
    <s v="I"/>
    <n v="41"/>
    <n v="20.5"/>
    <n v="0"/>
    <n v="60"/>
  </r>
  <r>
    <x v="0"/>
    <x v="1"/>
    <s v="WA"/>
    <x v="3"/>
    <n v="2011"/>
    <n v="2011"/>
    <n v="15603881"/>
    <n v="2"/>
    <x v="1"/>
    <s v="I"/>
    <n v="58"/>
    <n v="29"/>
    <n v="0"/>
    <n v="22"/>
  </r>
  <r>
    <x v="0"/>
    <x v="1"/>
    <s v="WA"/>
    <x v="3"/>
    <n v="2011"/>
    <n v="2011"/>
    <n v="500050543"/>
    <n v="1"/>
    <x v="1"/>
    <s v="I"/>
    <n v="15"/>
    <n v="15"/>
    <n v="0"/>
    <n v="3"/>
  </r>
  <r>
    <x v="0"/>
    <x v="0"/>
    <s v="WA"/>
    <x v="3"/>
    <n v="2011"/>
    <n v="2011"/>
    <n v="14878583"/>
    <n v="1"/>
    <x v="1"/>
    <s v="I"/>
    <n v="32"/>
    <n v="32"/>
    <n v="0"/>
    <n v="1030"/>
  </r>
  <r>
    <x v="0"/>
    <x v="1"/>
    <s v="WA"/>
    <x v="3"/>
    <n v="2011"/>
    <n v="2011"/>
    <n v="500021176"/>
    <n v="2"/>
    <x v="1"/>
    <s v="I"/>
    <n v="62"/>
    <n v="31"/>
    <n v="0"/>
    <n v="118"/>
  </r>
  <r>
    <x v="0"/>
    <x v="0"/>
    <s v="WA"/>
    <x v="3"/>
    <n v="2011"/>
    <n v="2011"/>
    <n v="14767557"/>
    <n v="1"/>
    <x v="1"/>
    <s v="I"/>
    <n v="12"/>
    <n v="12"/>
    <n v="0"/>
    <n v="12"/>
  </r>
  <r>
    <x v="0"/>
    <x v="0"/>
    <s v="WA"/>
    <x v="3"/>
    <n v="2011"/>
    <n v="2011"/>
    <n v="15376625"/>
    <n v="1"/>
    <x v="1"/>
    <s v="I"/>
    <n v="21"/>
    <n v="21"/>
    <n v="0"/>
    <n v="27"/>
  </r>
  <r>
    <x v="0"/>
    <x v="1"/>
    <s v="WA"/>
    <x v="3"/>
    <n v="2011"/>
    <n v="2011"/>
    <n v="500045991"/>
    <n v="6"/>
    <x v="1"/>
    <s v="I"/>
    <n v="162"/>
    <n v="27"/>
    <n v="0"/>
    <n v="30"/>
  </r>
  <r>
    <x v="0"/>
    <x v="1"/>
    <s v="WA"/>
    <x v="3"/>
    <n v="2011"/>
    <n v="2011"/>
    <n v="15186234"/>
    <n v="2"/>
    <x v="1"/>
    <s v="I"/>
    <n v="46"/>
    <n v="23"/>
    <n v="0"/>
    <n v="2"/>
  </r>
  <r>
    <x v="0"/>
    <x v="0"/>
    <s v="WA"/>
    <x v="3"/>
    <n v="2011"/>
    <n v="2011"/>
    <n v="15417910"/>
    <n v="3"/>
    <x v="1"/>
    <s v="I"/>
    <n v="84"/>
    <n v="28"/>
    <n v="0"/>
    <n v="270"/>
  </r>
  <r>
    <x v="0"/>
    <x v="0"/>
    <s v="WA"/>
    <x v="3"/>
    <n v="2011"/>
    <n v="2011"/>
    <n v="15069538"/>
    <n v="1"/>
    <x v="1"/>
    <s v="I"/>
    <n v="12"/>
    <n v="12"/>
    <n v="0"/>
    <n v="10"/>
  </r>
  <r>
    <x v="0"/>
    <x v="0"/>
    <s v="WA"/>
    <x v="3"/>
    <n v="2011"/>
    <n v="2011"/>
    <n v="14856900"/>
    <n v="1"/>
    <x v="1"/>
    <s v="I"/>
    <n v="14"/>
    <n v="14"/>
    <n v="0"/>
    <n v="57"/>
  </r>
  <r>
    <x v="0"/>
    <x v="0"/>
    <s v="WA"/>
    <x v="3"/>
    <n v="2011"/>
    <n v="2011"/>
    <n v="14941601"/>
    <n v="1"/>
    <x v="1"/>
    <s v="I"/>
    <n v="0"/>
    <n v="0"/>
    <n v="0"/>
    <n v="10"/>
  </r>
  <r>
    <x v="0"/>
    <x v="0"/>
    <s v="WA"/>
    <x v="3"/>
    <n v="2011"/>
    <n v="2011"/>
    <n v="500267619"/>
    <n v="1"/>
    <x v="1"/>
    <s v="I"/>
    <n v="1"/>
    <n v="1"/>
    <n v="0"/>
    <n v="100"/>
  </r>
  <r>
    <x v="0"/>
    <x v="0"/>
    <s v="WA"/>
    <x v="3"/>
    <n v="2011"/>
    <n v="2011"/>
    <n v="17657023"/>
    <n v="2"/>
    <x v="1"/>
    <s v="I"/>
    <n v="46"/>
    <n v="23"/>
    <n v="0"/>
    <n v="830"/>
  </r>
  <r>
    <x v="0"/>
    <x v="1"/>
    <s v="WA"/>
    <x v="3"/>
    <n v="2011"/>
    <n v="2011"/>
    <n v="14383158"/>
    <n v="1"/>
    <x v="1"/>
    <s v="I"/>
    <n v="12"/>
    <n v="12"/>
    <n v="0"/>
    <n v="12"/>
  </r>
  <r>
    <x v="0"/>
    <x v="1"/>
    <s v="WA"/>
    <x v="3"/>
    <n v="2011"/>
    <n v="2011"/>
    <n v="19873075"/>
    <n v="1"/>
    <x v="1"/>
    <s v="I"/>
    <n v="4"/>
    <n v="4"/>
    <n v="0"/>
    <n v="12"/>
  </r>
  <r>
    <x v="0"/>
    <x v="0"/>
    <s v="WA"/>
    <x v="3"/>
    <n v="2011"/>
    <n v="2011"/>
    <n v="19894432"/>
    <n v="2"/>
    <x v="1"/>
    <s v="I"/>
    <n v="51"/>
    <n v="25.5"/>
    <n v="0"/>
    <n v="333"/>
  </r>
  <r>
    <x v="1"/>
    <x v="1"/>
    <s v="WA"/>
    <x v="3"/>
    <n v="2011"/>
    <n v="2011"/>
    <n v="19011527"/>
    <n v="1"/>
    <x v="1"/>
    <s v="I"/>
    <n v="0"/>
    <n v="0"/>
    <n v="0"/>
    <n v="407"/>
  </r>
  <r>
    <x v="0"/>
    <x v="0"/>
    <s v="WA"/>
    <x v="3"/>
    <n v="2011"/>
    <n v="2011"/>
    <n v="18930028"/>
    <n v="1"/>
    <x v="1"/>
    <s v="I"/>
    <n v="30"/>
    <n v="30"/>
    <n v="0"/>
    <n v="60"/>
  </r>
  <r>
    <x v="1"/>
    <x v="1"/>
    <s v="WA"/>
    <x v="3"/>
    <n v="2011"/>
    <n v="2011"/>
    <n v="19015673"/>
    <n v="4"/>
    <x v="1"/>
    <s v="I"/>
    <n v="105"/>
    <n v="26.25"/>
    <n v="0"/>
    <n v="130"/>
  </r>
  <r>
    <x v="0"/>
    <x v="0"/>
    <s v="WA"/>
    <x v="3"/>
    <n v="2011"/>
    <n v="2011"/>
    <n v="18688213"/>
    <n v="1"/>
    <x v="1"/>
    <s v="I"/>
    <n v="31"/>
    <n v="31"/>
    <n v="0"/>
    <n v="130"/>
  </r>
  <r>
    <x v="0"/>
    <x v="1"/>
    <s v="WA"/>
    <x v="3"/>
    <n v="2011"/>
    <n v="2011"/>
    <n v="500254456"/>
    <n v="1"/>
    <x v="1"/>
    <s v="I"/>
    <n v="29"/>
    <n v="29"/>
    <n v="0"/>
    <n v="1"/>
  </r>
  <r>
    <x v="0"/>
    <x v="0"/>
    <s v="WA"/>
    <x v="3"/>
    <n v="2011"/>
    <n v="2011"/>
    <n v="18706627"/>
    <n v="1"/>
    <x v="1"/>
    <s v="I"/>
    <n v="0"/>
    <n v="0"/>
    <n v="0"/>
    <n v="20"/>
  </r>
  <r>
    <x v="1"/>
    <x v="0"/>
    <s v="WA"/>
    <x v="3"/>
    <n v="2011"/>
    <n v="2011"/>
    <n v="500011073"/>
    <n v="2"/>
    <x v="1"/>
    <s v="I"/>
    <n v="63"/>
    <n v="31.5"/>
    <n v="0"/>
    <n v="40"/>
  </r>
  <r>
    <x v="0"/>
    <x v="0"/>
    <s v="WA"/>
    <x v="3"/>
    <n v="2011"/>
    <n v="2011"/>
    <n v="18089345"/>
    <n v="1"/>
    <x v="1"/>
    <s v="I"/>
    <n v="6"/>
    <n v="6"/>
    <n v="0"/>
    <n v="10"/>
  </r>
  <r>
    <x v="0"/>
    <x v="1"/>
    <s v="WA"/>
    <x v="3"/>
    <n v="2011"/>
    <n v="2011"/>
    <n v="18092435"/>
    <n v="1"/>
    <x v="1"/>
    <s v="I"/>
    <n v="33"/>
    <n v="33"/>
    <n v="0"/>
    <n v="55"/>
  </r>
  <r>
    <x v="0"/>
    <x v="1"/>
    <s v="WA"/>
    <x v="3"/>
    <n v="2011"/>
    <n v="2011"/>
    <n v="500058389"/>
    <n v="1"/>
    <x v="1"/>
    <s v="I"/>
    <n v="3"/>
    <n v="3"/>
    <n v="0"/>
    <n v="1"/>
  </r>
  <r>
    <x v="0"/>
    <x v="1"/>
    <s v="WA"/>
    <x v="3"/>
    <n v="2011"/>
    <n v="2011"/>
    <n v="17442464"/>
    <n v="1"/>
    <x v="1"/>
    <s v="I"/>
    <n v="0"/>
    <n v="0"/>
    <n v="0"/>
    <n v="2"/>
  </r>
  <r>
    <x v="0"/>
    <x v="0"/>
    <s v="WA"/>
    <x v="3"/>
    <n v="2011"/>
    <n v="2011"/>
    <n v="16286749"/>
    <n v="1"/>
    <x v="1"/>
    <s v="I"/>
    <n v="30"/>
    <n v="30"/>
    <n v="0"/>
    <n v="10"/>
  </r>
  <r>
    <x v="0"/>
    <x v="0"/>
    <s v="WA"/>
    <x v="3"/>
    <n v="2011"/>
    <n v="2011"/>
    <n v="500237399"/>
    <n v="1"/>
    <x v="1"/>
    <s v="I"/>
    <n v="0"/>
    <n v="0"/>
    <n v="0"/>
    <n v="47"/>
  </r>
  <r>
    <x v="0"/>
    <x v="0"/>
    <s v="WA"/>
    <x v="3"/>
    <n v="2011"/>
    <n v="2011"/>
    <n v="17121416"/>
    <n v="1"/>
    <x v="1"/>
    <s v="I"/>
    <n v="0"/>
    <n v="0"/>
    <n v="0"/>
    <n v="250"/>
  </r>
  <r>
    <x v="0"/>
    <x v="0"/>
    <s v="WA"/>
    <x v="3"/>
    <n v="2011"/>
    <n v="2011"/>
    <n v="17193386"/>
    <n v="1"/>
    <x v="1"/>
    <s v="I"/>
    <n v="8"/>
    <n v="8"/>
    <n v="0"/>
    <n v="110"/>
  </r>
  <r>
    <x v="0"/>
    <x v="1"/>
    <s v="WA"/>
    <x v="3"/>
    <n v="2011"/>
    <n v="2011"/>
    <n v="500221084"/>
    <n v="1"/>
    <x v="1"/>
    <s v="I"/>
    <n v="15"/>
    <n v="15"/>
    <n v="0"/>
    <n v="17"/>
  </r>
  <r>
    <x v="0"/>
    <x v="0"/>
    <s v="WA"/>
    <x v="3"/>
    <n v="2011"/>
    <n v="2011"/>
    <n v="500222734"/>
    <n v="1"/>
    <x v="1"/>
    <s v="I"/>
    <n v="42"/>
    <n v="42"/>
    <n v="0"/>
    <n v="12"/>
  </r>
  <r>
    <x v="0"/>
    <x v="1"/>
    <s v="WA"/>
    <x v="3"/>
    <n v="2011"/>
    <n v="2011"/>
    <n v="17179266"/>
    <n v="1"/>
    <x v="1"/>
    <s v="I"/>
    <n v="10"/>
    <n v="10"/>
    <n v="0"/>
    <n v="10"/>
  </r>
  <r>
    <x v="0"/>
    <x v="1"/>
    <s v="WA"/>
    <x v="3"/>
    <n v="2011"/>
    <n v="2011"/>
    <n v="500004986"/>
    <n v="2"/>
    <x v="1"/>
    <s v="I"/>
    <n v="59"/>
    <n v="29.5"/>
    <n v="0"/>
    <n v="2"/>
  </r>
  <r>
    <x v="0"/>
    <x v="1"/>
    <s v="WA"/>
    <x v="3"/>
    <n v="2011"/>
    <n v="2011"/>
    <n v="15983918"/>
    <n v="5"/>
    <x v="1"/>
    <s v="I"/>
    <n v="131"/>
    <n v="26.2"/>
    <n v="0"/>
    <n v="15"/>
  </r>
  <r>
    <x v="0"/>
    <x v="1"/>
    <s v="WA"/>
    <x v="3"/>
    <n v="2011"/>
    <n v="2011"/>
    <n v="500036659"/>
    <n v="1"/>
    <x v="1"/>
    <s v="I"/>
    <n v="12"/>
    <n v="12"/>
    <n v="0"/>
    <n v="16"/>
  </r>
  <r>
    <x v="0"/>
    <x v="0"/>
    <s v="WA"/>
    <x v="3"/>
    <n v="2011"/>
    <n v="2011"/>
    <n v="500249832"/>
    <n v="1"/>
    <x v="1"/>
    <s v="I"/>
    <n v="9"/>
    <n v="9"/>
    <n v="0"/>
    <n v="335"/>
  </r>
  <r>
    <x v="0"/>
    <x v="1"/>
    <s v="WA"/>
    <x v="3"/>
    <n v="2011"/>
    <n v="2011"/>
    <n v="390009649"/>
    <n v="3"/>
    <x v="1"/>
    <s v="I"/>
    <n v="80"/>
    <n v="26.666666666666668"/>
    <n v="0"/>
    <n v="19"/>
  </r>
  <r>
    <x v="0"/>
    <x v="0"/>
    <s v="WA"/>
    <x v="3"/>
    <n v="2011"/>
    <n v="2011"/>
    <n v="15136487"/>
    <n v="1"/>
    <x v="1"/>
    <s v="I"/>
    <n v="35"/>
    <n v="35"/>
    <n v="0"/>
    <n v="40"/>
  </r>
  <r>
    <x v="1"/>
    <x v="1"/>
    <s v="WA"/>
    <x v="3"/>
    <n v="2011"/>
    <n v="2011"/>
    <n v="15733475"/>
    <n v="1"/>
    <x v="1"/>
    <s v="I"/>
    <n v="32"/>
    <n v="32"/>
    <n v="0"/>
    <n v="21"/>
  </r>
  <r>
    <x v="0"/>
    <x v="0"/>
    <s v="WA"/>
    <x v="3"/>
    <n v="2011"/>
    <n v="2011"/>
    <n v="14851417"/>
    <n v="1"/>
    <x v="1"/>
    <s v="I"/>
    <n v="0"/>
    <n v="0"/>
    <n v="0"/>
    <n v="3"/>
  </r>
  <r>
    <x v="0"/>
    <x v="0"/>
    <s v="WA"/>
    <x v="3"/>
    <n v="2011"/>
    <n v="2011"/>
    <n v="500252583"/>
    <n v="1"/>
    <x v="1"/>
    <s v="I"/>
    <n v="25"/>
    <n v="25"/>
    <n v="0"/>
    <n v="217"/>
  </r>
  <r>
    <x v="0"/>
    <x v="1"/>
    <s v="WA"/>
    <x v="3"/>
    <n v="2011"/>
    <n v="2011"/>
    <n v="15279696"/>
    <n v="1"/>
    <x v="1"/>
    <s v="I"/>
    <n v="15"/>
    <n v="15"/>
    <n v="0"/>
    <n v="13"/>
  </r>
  <r>
    <x v="0"/>
    <x v="1"/>
    <s v="WA"/>
    <x v="3"/>
    <n v="2011"/>
    <n v="2011"/>
    <n v="500003648"/>
    <n v="1"/>
    <x v="1"/>
    <s v="I"/>
    <n v="0"/>
    <n v="0"/>
    <n v="0"/>
    <n v="6"/>
  </r>
  <r>
    <x v="0"/>
    <x v="0"/>
    <s v="WA"/>
    <x v="3"/>
    <n v="2011"/>
    <n v="2011"/>
    <n v="15811217"/>
    <n v="1"/>
    <x v="1"/>
    <s v="I"/>
    <n v="4"/>
    <n v="4"/>
    <n v="0"/>
    <n v="20"/>
  </r>
  <r>
    <x v="0"/>
    <x v="0"/>
    <s v="WA"/>
    <x v="3"/>
    <n v="2011"/>
    <n v="2011"/>
    <n v="500206449"/>
    <n v="1"/>
    <x v="1"/>
    <s v="I"/>
    <n v="7"/>
    <n v="7"/>
    <n v="0"/>
    <n v="21"/>
  </r>
  <r>
    <x v="0"/>
    <x v="1"/>
    <s v="WA"/>
    <x v="3"/>
    <n v="2011"/>
    <n v="2011"/>
    <n v="19905091"/>
    <n v="1"/>
    <x v="1"/>
    <s v="I"/>
    <n v="0"/>
    <n v="0"/>
    <n v="0"/>
    <n v="3"/>
  </r>
  <r>
    <x v="0"/>
    <x v="1"/>
    <s v="WA"/>
    <x v="3"/>
    <n v="2011"/>
    <n v="2011"/>
    <n v="435196805"/>
    <n v="1"/>
    <x v="1"/>
    <s v="I"/>
    <n v="0"/>
    <n v="0"/>
    <n v="0"/>
    <n v="5"/>
  </r>
  <r>
    <x v="0"/>
    <x v="0"/>
    <s v="WA"/>
    <x v="3"/>
    <n v="2011"/>
    <n v="2011"/>
    <n v="19716462"/>
    <n v="1"/>
    <x v="1"/>
    <s v="I"/>
    <n v="30"/>
    <n v="30"/>
    <n v="0"/>
    <n v="550"/>
  </r>
  <r>
    <x v="0"/>
    <x v="0"/>
    <s v="WA"/>
    <x v="3"/>
    <n v="2011"/>
    <n v="2011"/>
    <n v="19701943"/>
    <n v="1"/>
    <x v="1"/>
    <s v="I"/>
    <n v="29"/>
    <n v="29"/>
    <n v="0"/>
    <n v="480"/>
  </r>
  <r>
    <x v="0"/>
    <x v="0"/>
    <s v="WA"/>
    <x v="3"/>
    <n v="2011"/>
    <n v="2011"/>
    <n v="18223640"/>
    <n v="1"/>
    <x v="1"/>
    <s v="I"/>
    <n v="0"/>
    <n v="0"/>
    <n v="0"/>
    <n v="7"/>
  </r>
  <r>
    <x v="0"/>
    <x v="0"/>
    <s v="WA"/>
    <x v="3"/>
    <n v="2011"/>
    <n v="2011"/>
    <n v="19617297"/>
    <n v="5"/>
    <x v="1"/>
    <s v="I"/>
    <n v="153"/>
    <n v="30.6"/>
    <n v="0"/>
    <n v="730"/>
  </r>
  <r>
    <x v="0"/>
    <x v="0"/>
    <s v="WA"/>
    <x v="3"/>
    <n v="2011"/>
    <n v="2011"/>
    <n v="19663736"/>
    <n v="1"/>
    <x v="1"/>
    <s v="I"/>
    <n v="1"/>
    <n v="1"/>
    <n v="0"/>
    <n v="10"/>
  </r>
  <r>
    <x v="0"/>
    <x v="0"/>
    <s v="WA"/>
    <x v="3"/>
    <n v="2011"/>
    <n v="2011"/>
    <n v="16762216"/>
    <n v="1"/>
    <x v="1"/>
    <s v="I"/>
    <n v="5"/>
    <n v="5"/>
    <n v="0"/>
    <n v="26"/>
  </r>
  <r>
    <x v="0"/>
    <x v="0"/>
    <s v="WA"/>
    <x v="3"/>
    <n v="2011"/>
    <n v="2011"/>
    <n v="500065529"/>
    <n v="1"/>
    <x v="1"/>
    <s v="I"/>
    <n v="0"/>
    <n v="0"/>
    <n v="0"/>
    <n v="58"/>
  </r>
  <r>
    <x v="0"/>
    <x v="1"/>
    <s v="WA"/>
    <x v="3"/>
    <n v="2011"/>
    <n v="2011"/>
    <n v="19651169"/>
    <n v="1"/>
    <x v="1"/>
    <s v="I"/>
    <n v="0"/>
    <n v="0"/>
    <n v="0"/>
    <n v="1"/>
  </r>
  <r>
    <x v="0"/>
    <x v="0"/>
    <s v="WA"/>
    <x v="3"/>
    <n v="2011"/>
    <n v="2011"/>
    <n v="18955512"/>
    <n v="2"/>
    <x v="1"/>
    <s v="I"/>
    <n v="61"/>
    <n v="30.5"/>
    <n v="0"/>
    <n v="450"/>
  </r>
  <r>
    <x v="0"/>
    <x v="0"/>
    <s v="WA"/>
    <x v="3"/>
    <n v="2011"/>
    <n v="2011"/>
    <n v="19784074"/>
    <n v="1"/>
    <x v="1"/>
    <s v="I"/>
    <n v="3"/>
    <n v="3"/>
    <n v="0"/>
    <n v="53"/>
  </r>
  <r>
    <x v="0"/>
    <x v="1"/>
    <s v="WA"/>
    <x v="3"/>
    <n v="2011"/>
    <n v="2011"/>
    <n v="388195205"/>
    <n v="2"/>
    <x v="1"/>
    <s v="I"/>
    <n v="59"/>
    <n v="29.5"/>
    <n v="0"/>
    <n v="36"/>
  </r>
  <r>
    <x v="0"/>
    <x v="1"/>
    <s v="WA"/>
    <x v="3"/>
    <n v="2011"/>
    <n v="2011"/>
    <n v="19385991"/>
    <n v="1"/>
    <x v="1"/>
    <s v="I"/>
    <n v="6"/>
    <n v="6"/>
    <n v="0"/>
    <n v="1"/>
  </r>
  <r>
    <x v="0"/>
    <x v="0"/>
    <s v="WA"/>
    <x v="3"/>
    <n v="2011"/>
    <n v="2011"/>
    <n v="19284424"/>
    <n v="1"/>
    <x v="1"/>
    <s v="I"/>
    <n v="3"/>
    <n v="3"/>
    <n v="0"/>
    <n v="80"/>
  </r>
  <r>
    <x v="0"/>
    <x v="1"/>
    <s v="WA"/>
    <x v="3"/>
    <n v="2011"/>
    <n v="2011"/>
    <n v="340588805"/>
    <n v="1"/>
    <x v="1"/>
    <s v="I"/>
    <n v="0"/>
    <n v="0"/>
    <n v="0"/>
    <n v="11"/>
  </r>
  <r>
    <x v="0"/>
    <x v="0"/>
    <s v="WA"/>
    <x v="3"/>
    <n v="2011"/>
    <n v="2011"/>
    <n v="500116598"/>
    <n v="3"/>
    <x v="1"/>
    <s v="I"/>
    <n v="89"/>
    <n v="29.666666666666668"/>
    <n v="0"/>
    <n v="276"/>
  </r>
  <r>
    <x v="0"/>
    <x v="0"/>
    <s v="WA"/>
    <x v="3"/>
    <n v="2011"/>
    <n v="2011"/>
    <n v="500230073"/>
    <n v="1"/>
    <x v="1"/>
    <s v="I"/>
    <n v="0"/>
    <n v="0"/>
    <n v="0"/>
    <n v="15"/>
  </r>
  <r>
    <x v="0"/>
    <x v="0"/>
    <s v="WA"/>
    <x v="3"/>
    <n v="2011"/>
    <n v="2011"/>
    <n v="500026185"/>
    <n v="1"/>
    <x v="1"/>
    <s v="I"/>
    <n v="9"/>
    <n v="9"/>
    <n v="0"/>
    <n v="84"/>
  </r>
  <r>
    <x v="0"/>
    <x v="0"/>
    <s v="WA"/>
    <x v="3"/>
    <n v="2011"/>
    <n v="2011"/>
    <n v="17915177"/>
    <n v="1"/>
    <x v="1"/>
    <s v="I"/>
    <n v="1"/>
    <n v="1"/>
    <n v="0"/>
    <n v="12"/>
  </r>
  <r>
    <x v="0"/>
    <x v="0"/>
    <s v="WA"/>
    <x v="3"/>
    <n v="2011"/>
    <n v="2011"/>
    <n v="18334641"/>
    <n v="2"/>
    <x v="1"/>
    <s v="I"/>
    <n v="39"/>
    <n v="19.5"/>
    <n v="0"/>
    <n v="314"/>
  </r>
  <r>
    <x v="0"/>
    <x v="0"/>
    <s v="WA"/>
    <x v="3"/>
    <n v="2011"/>
    <n v="2011"/>
    <n v="19142693"/>
    <n v="1"/>
    <x v="1"/>
    <s v="I"/>
    <n v="23"/>
    <n v="23"/>
    <n v="0"/>
    <n v="131"/>
  </r>
  <r>
    <x v="0"/>
    <x v="0"/>
    <s v="WA"/>
    <x v="3"/>
    <n v="2011"/>
    <n v="2011"/>
    <n v="18098476"/>
    <n v="1"/>
    <x v="1"/>
    <s v="I"/>
    <n v="13"/>
    <n v="13"/>
    <n v="0"/>
    <n v="354"/>
  </r>
  <r>
    <x v="0"/>
    <x v="1"/>
    <s v="WA"/>
    <x v="3"/>
    <n v="2011"/>
    <n v="2011"/>
    <n v="500060548"/>
    <n v="1"/>
    <x v="1"/>
    <s v="I"/>
    <n v="30"/>
    <n v="30"/>
    <n v="0"/>
    <n v="1"/>
  </r>
  <r>
    <x v="0"/>
    <x v="0"/>
    <s v="WA"/>
    <x v="3"/>
    <n v="2011"/>
    <n v="2011"/>
    <n v="15891416"/>
    <n v="1"/>
    <x v="1"/>
    <s v="I"/>
    <n v="17"/>
    <n v="17"/>
    <n v="0"/>
    <n v="490"/>
  </r>
  <r>
    <x v="0"/>
    <x v="0"/>
    <s v="WA"/>
    <x v="3"/>
    <n v="2011"/>
    <n v="2011"/>
    <n v="17210720"/>
    <n v="1"/>
    <x v="1"/>
    <s v="I"/>
    <n v="1"/>
    <n v="1"/>
    <n v="0"/>
    <n v="10"/>
  </r>
  <r>
    <x v="0"/>
    <x v="0"/>
    <s v="WA"/>
    <x v="3"/>
    <n v="2011"/>
    <n v="2011"/>
    <n v="17103393"/>
    <n v="1"/>
    <x v="1"/>
    <s v="I"/>
    <n v="3"/>
    <n v="3"/>
    <n v="0"/>
    <n v="34"/>
  </r>
  <r>
    <x v="0"/>
    <x v="0"/>
    <s v="WA"/>
    <x v="3"/>
    <n v="2011"/>
    <n v="2011"/>
    <n v="17166773"/>
    <n v="1"/>
    <x v="1"/>
    <s v="I"/>
    <n v="8"/>
    <n v="8"/>
    <n v="0"/>
    <n v="30"/>
  </r>
  <r>
    <x v="1"/>
    <x v="1"/>
    <s v="WA"/>
    <x v="3"/>
    <n v="2011"/>
    <n v="2011"/>
    <n v="347760010"/>
    <n v="4"/>
    <x v="1"/>
    <s v="I"/>
    <n v="125"/>
    <n v="31.25"/>
    <n v="0"/>
    <n v="4"/>
  </r>
  <r>
    <x v="0"/>
    <x v="0"/>
    <s v="WA"/>
    <x v="3"/>
    <n v="2011"/>
    <n v="2011"/>
    <n v="17475298"/>
    <n v="1"/>
    <x v="1"/>
    <s v="I"/>
    <n v="7"/>
    <n v="7"/>
    <n v="0"/>
    <n v="37"/>
  </r>
  <r>
    <x v="0"/>
    <x v="1"/>
    <s v="WA"/>
    <x v="3"/>
    <n v="2011"/>
    <n v="2011"/>
    <n v="16592386"/>
    <n v="1"/>
    <x v="1"/>
    <s v="I"/>
    <n v="34"/>
    <n v="34"/>
    <n v="0"/>
    <n v="6"/>
  </r>
  <r>
    <x v="0"/>
    <x v="1"/>
    <s v="WA"/>
    <x v="3"/>
    <n v="2011"/>
    <n v="2011"/>
    <n v="500125096"/>
    <n v="1"/>
    <x v="1"/>
    <s v="I"/>
    <n v="14"/>
    <n v="14"/>
    <n v="0"/>
    <n v="17"/>
  </r>
  <r>
    <x v="0"/>
    <x v="0"/>
    <s v="WA"/>
    <x v="3"/>
    <n v="2011"/>
    <n v="2011"/>
    <n v="356054430"/>
    <n v="1"/>
    <x v="1"/>
    <s v="I"/>
    <n v="18"/>
    <n v="18"/>
    <n v="0"/>
    <n v="70"/>
  </r>
  <r>
    <x v="0"/>
    <x v="0"/>
    <s v="WA"/>
    <x v="3"/>
    <n v="2011"/>
    <n v="2011"/>
    <n v="16508688"/>
    <n v="1"/>
    <x v="1"/>
    <s v="I"/>
    <n v="1"/>
    <n v="1"/>
    <n v="0"/>
    <n v="30"/>
  </r>
  <r>
    <x v="0"/>
    <x v="0"/>
    <s v="WA"/>
    <x v="3"/>
    <n v="2011"/>
    <n v="2011"/>
    <n v="500216695"/>
    <n v="2"/>
    <x v="1"/>
    <s v="I"/>
    <n v="61"/>
    <n v="30.5"/>
    <n v="0"/>
    <n v="52"/>
  </r>
  <r>
    <x v="0"/>
    <x v="1"/>
    <s v="WA"/>
    <x v="3"/>
    <n v="2011"/>
    <n v="2011"/>
    <n v="18420242"/>
    <n v="2"/>
    <x v="1"/>
    <s v="I"/>
    <n v="68"/>
    <n v="34"/>
    <n v="0"/>
    <n v="38"/>
  </r>
  <r>
    <x v="0"/>
    <x v="0"/>
    <s v="WA"/>
    <x v="3"/>
    <n v="2011"/>
    <n v="2011"/>
    <n v="500214177"/>
    <n v="1"/>
    <x v="1"/>
    <s v="I"/>
    <n v="3"/>
    <n v="3"/>
    <n v="0"/>
    <n v="142"/>
  </r>
  <r>
    <x v="1"/>
    <x v="1"/>
    <s v="WA"/>
    <x v="3"/>
    <n v="2011"/>
    <n v="2011"/>
    <n v="15919032"/>
    <n v="4"/>
    <x v="1"/>
    <s v="I"/>
    <n v="104"/>
    <n v="26"/>
    <n v="0"/>
    <n v="32"/>
  </r>
  <r>
    <x v="0"/>
    <x v="1"/>
    <s v="WA"/>
    <x v="3"/>
    <n v="2011"/>
    <n v="2011"/>
    <n v="15928250"/>
    <n v="1"/>
    <x v="1"/>
    <s v="I"/>
    <n v="0"/>
    <n v="0"/>
    <n v="0"/>
    <n v="12"/>
  </r>
  <r>
    <x v="0"/>
    <x v="0"/>
    <s v="WA"/>
    <x v="3"/>
    <n v="2011"/>
    <n v="2011"/>
    <n v="17351322"/>
    <n v="1"/>
    <x v="1"/>
    <s v="I"/>
    <n v="0"/>
    <n v="0"/>
    <n v="0"/>
    <n v="130"/>
  </r>
  <r>
    <x v="0"/>
    <x v="1"/>
    <s v="WA"/>
    <x v="3"/>
    <n v="2011"/>
    <n v="2011"/>
    <n v="16541525"/>
    <n v="1"/>
    <x v="1"/>
    <s v="I"/>
    <n v="31"/>
    <n v="31"/>
    <n v="0"/>
    <n v="1"/>
  </r>
  <r>
    <x v="0"/>
    <x v="1"/>
    <s v="WA"/>
    <x v="3"/>
    <n v="2011"/>
    <n v="2011"/>
    <n v="14834743"/>
    <n v="2"/>
    <x v="1"/>
    <s v="I"/>
    <n v="43"/>
    <n v="21.5"/>
    <n v="0"/>
    <n v="16"/>
  </r>
  <r>
    <x v="1"/>
    <x v="0"/>
    <s v="WA"/>
    <x v="3"/>
    <n v="2011"/>
    <n v="2011"/>
    <n v="500237079"/>
    <n v="7"/>
    <x v="1"/>
    <s v="I"/>
    <n v="195"/>
    <n v="27.857142857142854"/>
    <n v="0"/>
    <n v="31"/>
  </r>
  <r>
    <x v="0"/>
    <x v="0"/>
    <s v="WA"/>
    <x v="3"/>
    <n v="2011"/>
    <n v="2011"/>
    <n v="409190539"/>
    <n v="1"/>
    <x v="1"/>
    <s v="I"/>
    <n v="16"/>
    <n v="16"/>
    <n v="0"/>
    <n v="260"/>
  </r>
  <r>
    <x v="0"/>
    <x v="0"/>
    <s v="WA"/>
    <x v="3"/>
    <n v="2011"/>
    <n v="2011"/>
    <n v="15097043"/>
    <n v="1"/>
    <x v="1"/>
    <s v="I"/>
    <n v="11"/>
    <n v="11"/>
    <n v="0"/>
    <n v="10"/>
  </r>
  <r>
    <x v="0"/>
    <x v="0"/>
    <s v="WA"/>
    <x v="3"/>
    <n v="2011"/>
    <n v="2011"/>
    <n v="434678542"/>
    <n v="1"/>
    <x v="1"/>
    <s v="I"/>
    <n v="3"/>
    <n v="3"/>
    <n v="0"/>
    <n v="111"/>
  </r>
  <r>
    <x v="0"/>
    <x v="1"/>
    <s v="WA"/>
    <x v="3"/>
    <n v="2011"/>
    <n v="2011"/>
    <n v="446351595"/>
    <n v="1"/>
    <x v="2"/>
    <s v="I"/>
    <n v="1"/>
    <n v="1"/>
    <n v="0"/>
    <n v="9637"/>
  </r>
  <r>
    <x v="0"/>
    <x v="0"/>
    <s v="WA"/>
    <x v="3"/>
    <n v="2011"/>
    <n v="2011"/>
    <n v="500075431"/>
    <n v="1"/>
    <x v="1"/>
    <s v="I"/>
    <n v="0"/>
    <n v="0"/>
    <n v="0"/>
    <n v="24"/>
  </r>
  <r>
    <x v="0"/>
    <x v="0"/>
    <s v="WA"/>
    <x v="3"/>
    <n v="2011"/>
    <n v="2011"/>
    <n v="500160573"/>
    <n v="2"/>
    <x v="1"/>
    <s v="I"/>
    <n v="43"/>
    <n v="21.5"/>
    <n v="0"/>
    <n v="206"/>
  </r>
  <r>
    <x v="0"/>
    <x v="0"/>
    <s v="WA"/>
    <x v="3"/>
    <n v="2011"/>
    <n v="2011"/>
    <n v="19403115"/>
    <n v="1"/>
    <x v="1"/>
    <s v="I"/>
    <n v="12"/>
    <n v="12"/>
    <n v="0"/>
    <n v="100"/>
  </r>
  <r>
    <x v="0"/>
    <x v="0"/>
    <s v="WA"/>
    <x v="3"/>
    <n v="2011"/>
    <n v="2011"/>
    <n v="15277833"/>
    <n v="1"/>
    <x v="1"/>
    <s v="I"/>
    <n v="25"/>
    <n v="25"/>
    <n v="0"/>
    <n v="205"/>
  </r>
  <r>
    <x v="0"/>
    <x v="1"/>
    <s v="WA"/>
    <x v="3"/>
    <n v="2011"/>
    <n v="2011"/>
    <n v="500063055"/>
    <n v="1"/>
    <x v="1"/>
    <s v="I"/>
    <n v="0"/>
    <n v="0"/>
    <n v="0"/>
    <n v="1"/>
  </r>
  <r>
    <x v="0"/>
    <x v="0"/>
    <s v="WA"/>
    <x v="3"/>
    <n v="2011"/>
    <n v="2011"/>
    <n v="15282032"/>
    <n v="1"/>
    <x v="1"/>
    <s v="I"/>
    <n v="10"/>
    <n v="10"/>
    <n v="0"/>
    <n v="5"/>
  </r>
  <r>
    <x v="0"/>
    <x v="0"/>
    <s v="WA"/>
    <x v="3"/>
    <n v="2011"/>
    <n v="2011"/>
    <n v="500227012"/>
    <n v="1"/>
    <x v="1"/>
    <s v="I"/>
    <n v="0"/>
    <n v="0"/>
    <n v="0"/>
    <n v="13"/>
  </r>
  <r>
    <x v="0"/>
    <x v="1"/>
    <s v="WA"/>
    <x v="3"/>
    <n v="2011"/>
    <n v="2011"/>
    <n v="500241791"/>
    <n v="3"/>
    <x v="1"/>
    <s v="I"/>
    <n v="86"/>
    <n v="28.666666666666668"/>
    <n v="0"/>
    <n v="28"/>
  </r>
  <r>
    <x v="0"/>
    <x v="0"/>
    <s v="WA"/>
    <x v="3"/>
    <n v="2011"/>
    <n v="2011"/>
    <n v="19790182"/>
    <n v="1"/>
    <x v="1"/>
    <s v="I"/>
    <n v="4"/>
    <n v="4"/>
    <n v="0"/>
    <n v="25"/>
  </r>
  <r>
    <x v="0"/>
    <x v="0"/>
    <s v="WA"/>
    <x v="3"/>
    <n v="2011"/>
    <n v="2011"/>
    <n v="19309409"/>
    <n v="1"/>
    <x v="1"/>
    <s v="I"/>
    <n v="0"/>
    <n v="0"/>
    <n v="0"/>
    <n v="60"/>
  </r>
  <r>
    <x v="0"/>
    <x v="0"/>
    <s v="WA"/>
    <x v="3"/>
    <n v="2011"/>
    <n v="2011"/>
    <n v="19419464"/>
    <n v="1"/>
    <x v="1"/>
    <s v="I"/>
    <n v="0"/>
    <n v="0"/>
    <n v="0"/>
    <n v="4"/>
  </r>
  <r>
    <x v="1"/>
    <x v="0"/>
    <s v="WA"/>
    <x v="3"/>
    <n v="2011"/>
    <n v="2011"/>
    <n v="19135636"/>
    <n v="2"/>
    <x v="1"/>
    <s v="I"/>
    <n v="61"/>
    <n v="30.5"/>
    <n v="0"/>
    <n v="120"/>
  </r>
  <r>
    <x v="1"/>
    <x v="0"/>
    <s v="WA"/>
    <x v="3"/>
    <n v="2011"/>
    <n v="2011"/>
    <n v="500075782"/>
    <n v="1"/>
    <x v="1"/>
    <s v="I"/>
    <n v="27"/>
    <n v="27"/>
    <n v="0"/>
    <n v="1"/>
  </r>
  <r>
    <x v="0"/>
    <x v="0"/>
    <s v="WA"/>
    <x v="3"/>
    <n v="2011"/>
    <n v="2011"/>
    <n v="500101556"/>
    <n v="1"/>
    <x v="1"/>
    <s v="I"/>
    <n v="32"/>
    <n v="32"/>
    <n v="0"/>
    <n v="1070"/>
  </r>
  <r>
    <x v="0"/>
    <x v="0"/>
    <s v="WA"/>
    <x v="3"/>
    <n v="2011"/>
    <n v="2011"/>
    <n v="18672939"/>
    <n v="1"/>
    <x v="1"/>
    <s v="I"/>
    <n v="1"/>
    <n v="1"/>
    <n v="0"/>
    <n v="10"/>
  </r>
  <r>
    <x v="0"/>
    <x v="0"/>
    <s v="WA"/>
    <x v="3"/>
    <n v="2011"/>
    <n v="2011"/>
    <n v="19291888"/>
    <n v="1"/>
    <x v="1"/>
    <s v="I"/>
    <n v="0"/>
    <n v="0"/>
    <n v="0"/>
    <n v="190"/>
  </r>
  <r>
    <x v="0"/>
    <x v="0"/>
    <s v="WA"/>
    <x v="3"/>
    <n v="2011"/>
    <n v="2011"/>
    <n v="19245239"/>
    <n v="1"/>
    <x v="1"/>
    <s v="I"/>
    <n v="0"/>
    <n v="0"/>
    <n v="0"/>
    <n v="10"/>
  </r>
  <r>
    <x v="0"/>
    <x v="1"/>
    <s v="WA"/>
    <x v="3"/>
    <n v="2011"/>
    <n v="2011"/>
    <n v="500068389"/>
    <n v="2"/>
    <x v="1"/>
    <s v="I"/>
    <n v="49"/>
    <n v="24.5"/>
    <n v="0"/>
    <n v="8"/>
  </r>
  <r>
    <x v="0"/>
    <x v="0"/>
    <s v="WA"/>
    <x v="3"/>
    <n v="2011"/>
    <n v="2011"/>
    <n v="19470205"/>
    <n v="1"/>
    <x v="1"/>
    <s v="I"/>
    <n v="21"/>
    <n v="21"/>
    <n v="0"/>
    <n v="150"/>
  </r>
  <r>
    <x v="0"/>
    <x v="0"/>
    <s v="WA"/>
    <x v="3"/>
    <n v="2011"/>
    <n v="2011"/>
    <n v="18952891"/>
    <n v="3"/>
    <x v="1"/>
    <s v="I"/>
    <n v="63"/>
    <n v="21"/>
    <n v="0"/>
    <n v="120"/>
  </r>
  <r>
    <x v="0"/>
    <x v="0"/>
    <s v="WA"/>
    <x v="3"/>
    <n v="2011"/>
    <n v="2011"/>
    <n v="18936649"/>
    <n v="6"/>
    <x v="1"/>
    <s v="I"/>
    <n v="165"/>
    <n v="27.5"/>
    <n v="0"/>
    <n v="300"/>
  </r>
  <r>
    <x v="0"/>
    <x v="1"/>
    <s v="WA"/>
    <x v="3"/>
    <n v="2011"/>
    <n v="2011"/>
    <n v="500131613"/>
    <n v="3"/>
    <x v="1"/>
    <s v="I"/>
    <n v="78"/>
    <n v="26"/>
    <n v="0"/>
    <n v="53"/>
  </r>
  <r>
    <x v="1"/>
    <x v="1"/>
    <s v="WA"/>
    <x v="3"/>
    <n v="2011"/>
    <n v="2011"/>
    <n v="500098009"/>
    <n v="1"/>
    <x v="1"/>
    <s v="I"/>
    <n v="30"/>
    <n v="30"/>
    <n v="0"/>
    <n v="1"/>
  </r>
  <r>
    <x v="0"/>
    <x v="0"/>
    <s v="WA"/>
    <x v="3"/>
    <n v="2011"/>
    <n v="2011"/>
    <n v="14766453"/>
    <n v="1"/>
    <x v="1"/>
    <s v="I"/>
    <n v="0"/>
    <n v="0"/>
    <n v="0"/>
    <n v="46"/>
  </r>
  <r>
    <x v="0"/>
    <x v="0"/>
    <s v="WA"/>
    <x v="3"/>
    <n v="2011"/>
    <n v="2011"/>
    <n v="500242104"/>
    <n v="1"/>
    <x v="1"/>
    <s v="I"/>
    <n v="31"/>
    <n v="31"/>
    <n v="0"/>
    <n v="1"/>
  </r>
  <r>
    <x v="0"/>
    <x v="0"/>
    <s v="WA"/>
    <x v="3"/>
    <n v="2011"/>
    <n v="2011"/>
    <n v="18560993"/>
    <n v="1"/>
    <x v="1"/>
    <s v="I"/>
    <n v="8"/>
    <n v="8"/>
    <n v="0"/>
    <n v="40"/>
  </r>
  <r>
    <x v="0"/>
    <x v="1"/>
    <s v="WA"/>
    <x v="3"/>
    <n v="2011"/>
    <n v="2011"/>
    <n v="18399608"/>
    <n v="3"/>
    <x v="1"/>
    <s v="I"/>
    <n v="90"/>
    <n v="30"/>
    <n v="0"/>
    <n v="19"/>
  </r>
  <r>
    <x v="0"/>
    <x v="1"/>
    <s v="WA"/>
    <x v="3"/>
    <n v="2011"/>
    <n v="2011"/>
    <n v="423705629"/>
    <n v="1"/>
    <x v="1"/>
    <s v="I"/>
    <n v="0"/>
    <n v="0"/>
    <n v="0"/>
    <n v="2"/>
  </r>
  <r>
    <x v="0"/>
    <x v="1"/>
    <s v="WA"/>
    <x v="3"/>
    <n v="2011"/>
    <n v="2011"/>
    <n v="371692858"/>
    <n v="4"/>
    <x v="1"/>
    <s v="I"/>
    <n v="100"/>
    <n v="25"/>
    <n v="0"/>
    <n v="14"/>
  </r>
  <r>
    <x v="0"/>
    <x v="1"/>
    <s v="WA"/>
    <x v="3"/>
    <n v="2011"/>
    <n v="2011"/>
    <n v="16413656"/>
    <n v="4"/>
    <x v="1"/>
    <s v="I"/>
    <n v="111"/>
    <n v="27.75"/>
    <n v="0"/>
    <n v="8"/>
  </r>
  <r>
    <x v="0"/>
    <x v="0"/>
    <s v="WA"/>
    <x v="3"/>
    <n v="2011"/>
    <n v="2011"/>
    <n v="15289098"/>
    <n v="1"/>
    <x v="1"/>
    <s v="I"/>
    <n v="3"/>
    <n v="3"/>
    <n v="0"/>
    <n v="7"/>
  </r>
  <r>
    <x v="0"/>
    <x v="0"/>
    <s v="WA"/>
    <x v="3"/>
    <n v="2011"/>
    <n v="2011"/>
    <n v="16263836"/>
    <n v="4"/>
    <x v="1"/>
    <s v="I"/>
    <n v="104"/>
    <n v="26"/>
    <n v="0"/>
    <n v="350"/>
  </r>
  <r>
    <x v="0"/>
    <x v="0"/>
    <s v="WA"/>
    <x v="3"/>
    <n v="2011"/>
    <n v="2011"/>
    <n v="15882794"/>
    <n v="2"/>
    <x v="1"/>
    <s v="I"/>
    <n v="57"/>
    <n v="28.5"/>
    <n v="0"/>
    <n v="329"/>
  </r>
  <r>
    <x v="0"/>
    <x v="1"/>
    <s v="WA"/>
    <x v="3"/>
    <n v="2011"/>
    <n v="2011"/>
    <n v="15454098"/>
    <n v="1"/>
    <x v="1"/>
    <s v="I"/>
    <n v="33"/>
    <n v="33"/>
    <n v="0"/>
    <n v="1"/>
  </r>
  <r>
    <x v="0"/>
    <x v="1"/>
    <s v="WA"/>
    <x v="3"/>
    <n v="2011"/>
    <n v="2011"/>
    <n v="14056358"/>
    <n v="2"/>
    <x v="1"/>
    <s v="I"/>
    <n v="50"/>
    <n v="25"/>
    <n v="0"/>
    <n v="9"/>
  </r>
  <r>
    <x v="0"/>
    <x v="0"/>
    <s v="WA"/>
    <x v="3"/>
    <n v="2011"/>
    <n v="2011"/>
    <n v="16296019"/>
    <n v="2"/>
    <x v="1"/>
    <s v="I"/>
    <n v="38"/>
    <n v="19"/>
    <n v="0"/>
    <n v="163"/>
  </r>
  <r>
    <x v="0"/>
    <x v="0"/>
    <s v="WA"/>
    <x v="3"/>
    <n v="2011"/>
    <n v="2011"/>
    <n v="16347039"/>
    <n v="3"/>
    <x v="1"/>
    <s v="I"/>
    <n v="76"/>
    <n v="25.333333333333336"/>
    <n v="0"/>
    <n v="150"/>
  </r>
  <r>
    <x v="0"/>
    <x v="0"/>
    <s v="WA"/>
    <x v="3"/>
    <n v="2011"/>
    <n v="2011"/>
    <n v="412387282"/>
    <n v="1"/>
    <x v="1"/>
    <s v="I"/>
    <n v="2"/>
    <n v="2"/>
    <n v="0"/>
    <n v="50"/>
  </r>
  <r>
    <x v="0"/>
    <x v="0"/>
    <s v="WA"/>
    <x v="3"/>
    <n v="2011"/>
    <n v="2011"/>
    <n v="500176637"/>
    <n v="1"/>
    <x v="1"/>
    <s v="I"/>
    <n v="21"/>
    <n v="21"/>
    <n v="0"/>
    <n v="30"/>
  </r>
  <r>
    <x v="0"/>
    <x v="0"/>
    <s v="WA"/>
    <x v="3"/>
    <n v="2011"/>
    <n v="2011"/>
    <n v="15279608"/>
    <n v="1"/>
    <x v="1"/>
    <s v="I"/>
    <n v="3"/>
    <n v="3"/>
    <n v="0"/>
    <n v="23"/>
  </r>
  <r>
    <x v="0"/>
    <x v="0"/>
    <s v="WA"/>
    <x v="3"/>
    <n v="2011"/>
    <n v="2011"/>
    <n v="15813311"/>
    <n v="1"/>
    <x v="1"/>
    <s v="I"/>
    <n v="30"/>
    <n v="30"/>
    <n v="0"/>
    <n v="90"/>
  </r>
  <r>
    <x v="0"/>
    <x v="1"/>
    <s v="WA"/>
    <x v="3"/>
    <n v="2011"/>
    <n v="2011"/>
    <n v="500222204"/>
    <n v="4"/>
    <x v="1"/>
    <s v="I"/>
    <n v="124"/>
    <n v="31"/>
    <n v="0"/>
    <n v="13"/>
  </r>
  <r>
    <x v="0"/>
    <x v="0"/>
    <s v="WA"/>
    <x v="3"/>
    <n v="2011"/>
    <n v="2011"/>
    <n v="500201109"/>
    <n v="2"/>
    <x v="1"/>
    <s v="I"/>
    <n v="53"/>
    <n v="26.5"/>
    <n v="0"/>
    <n v="113"/>
  </r>
  <r>
    <x v="0"/>
    <x v="0"/>
    <s v="WA"/>
    <x v="3"/>
    <n v="2011"/>
    <n v="2011"/>
    <n v="15556725"/>
    <n v="1"/>
    <x v="1"/>
    <s v="I"/>
    <n v="17"/>
    <n v="17"/>
    <n v="0"/>
    <n v="13"/>
  </r>
  <r>
    <x v="0"/>
    <x v="1"/>
    <s v="WA"/>
    <x v="3"/>
    <n v="2011"/>
    <n v="2011"/>
    <n v="19989064"/>
    <n v="1"/>
    <x v="1"/>
    <s v="I"/>
    <n v="20"/>
    <n v="20"/>
    <n v="0"/>
    <n v="2"/>
  </r>
  <r>
    <x v="0"/>
    <x v="1"/>
    <s v="WA"/>
    <x v="3"/>
    <n v="2011"/>
    <n v="2011"/>
    <n v="14030671"/>
    <n v="3"/>
    <x v="1"/>
    <s v="I"/>
    <n v="86"/>
    <n v="28.666666666666668"/>
    <n v="0"/>
    <n v="10"/>
  </r>
  <r>
    <x v="0"/>
    <x v="0"/>
    <s v="WA"/>
    <x v="3"/>
    <n v="2011"/>
    <n v="2011"/>
    <n v="19789890"/>
    <n v="1"/>
    <x v="1"/>
    <s v="I"/>
    <n v="30"/>
    <n v="30"/>
    <n v="0"/>
    <n v="93"/>
  </r>
  <r>
    <x v="0"/>
    <x v="0"/>
    <s v="WA"/>
    <x v="3"/>
    <n v="2011"/>
    <n v="2011"/>
    <n v="19886774"/>
    <n v="3"/>
    <x v="1"/>
    <s v="I"/>
    <n v="68"/>
    <n v="22.666666666666664"/>
    <n v="0"/>
    <n v="680"/>
  </r>
  <r>
    <x v="0"/>
    <x v="0"/>
    <s v="WA"/>
    <x v="3"/>
    <n v="2011"/>
    <n v="2011"/>
    <n v="500033219"/>
    <n v="1"/>
    <x v="1"/>
    <s v="I"/>
    <n v="33"/>
    <n v="33"/>
    <n v="0"/>
    <n v="131"/>
  </r>
  <r>
    <x v="0"/>
    <x v="0"/>
    <s v="WA"/>
    <x v="3"/>
    <n v="2011"/>
    <n v="2011"/>
    <n v="19320466"/>
    <n v="1"/>
    <x v="1"/>
    <s v="I"/>
    <n v="0"/>
    <n v="0"/>
    <n v="0"/>
    <n v="40"/>
  </r>
  <r>
    <x v="0"/>
    <x v="0"/>
    <s v="WA"/>
    <x v="3"/>
    <n v="2011"/>
    <n v="2011"/>
    <n v="500247717"/>
    <n v="1"/>
    <x v="1"/>
    <s v="I"/>
    <n v="26"/>
    <n v="26"/>
    <n v="0"/>
    <n v="554"/>
  </r>
  <r>
    <x v="0"/>
    <x v="0"/>
    <s v="WA"/>
    <x v="3"/>
    <n v="2011"/>
    <n v="2011"/>
    <n v="500102394"/>
    <n v="4"/>
    <x v="1"/>
    <s v="I"/>
    <n v="123"/>
    <n v="30.75"/>
    <n v="0"/>
    <n v="7"/>
  </r>
  <r>
    <x v="0"/>
    <x v="0"/>
    <s v="WA"/>
    <x v="3"/>
    <n v="2011"/>
    <n v="2011"/>
    <n v="500202681"/>
    <n v="1"/>
    <x v="1"/>
    <s v="I"/>
    <n v="6"/>
    <n v="6"/>
    <n v="0"/>
    <n v="23"/>
  </r>
  <r>
    <x v="0"/>
    <x v="0"/>
    <s v="WA"/>
    <x v="3"/>
    <n v="2011"/>
    <n v="2011"/>
    <n v="18781635"/>
    <n v="1"/>
    <x v="1"/>
    <s v="I"/>
    <n v="0"/>
    <n v="0"/>
    <n v="0"/>
    <n v="20"/>
  </r>
  <r>
    <x v="0"/>
    <x v="0"/>
    <s v="WA"/>
    <x v="3"/>
    <n v="2011"/>
    <n v="2011"/>
    <n v="403228807"/>
    <n v="3"/>
    <x v="1"/>
    <s v="I"/>
    <n v="96"/>
    <n v="32"/>
    <n v="0"/>
    <n v="140"/>
  </r>
  <r>
    <x v="0"/>
    <x v="0"/>
    <s v="WA"/>
    <x v="3"/>
    <n v="2011"/>
    <n v="2011"/>
    <n v="18564043"/>
    <n v="2"/>
    <x v="1"/>
    <s v="I"/>
    <n v="52"/>
    <n v="26"/>
    <n v="0"/>
    <n v="190"/>
  </r>
  <r>
    <x v="0"/>
    <x v="0"/>
    <s v="WA"/>
    <x v="3"/>
    <n v="2011"/>
    <n v="2011"/>
    <n v="500097319"/>
    <n v="1"/>
    <x v="1"/>
    <s v="I"/>
    <n v="22"/>
    <n v="22"/>
    <n v="0"/>
    <n v="150"/>
  </r>
  <r>
    <x v="0"/>
    <x v="0"/>
    <s v="WA"/>
    <x v="3"/>
    <n v="2011"/>
    <n v="2011"/>
    <n v="16333652"/>
    <n v="1"/>
    <x v="1"/>
    <s v="I"/>
    <n v="21"/>
    <n v="21"/>
    <n v="0"/>
    <n v="91"/>
  </r>
  <r>
    <x v="0"/>
    <x v="1"/>
    <s v="WA"/>
    <x v="3"/>
    <n v="2011"/>
    <n v="2011"/>
    <n v="16288274"/>
    <n v="1"/>
    <x v="1"/>
    <s v="I"/>
    <n v="30"/>
    <n v="30"/>
    <n v="0"/>
    <n v="1"/>
  </r>
  <r>
    <x v="0"/>
    <x v="1"/>
    <s v="WA"/>
    <x v="3"/>
    <n v="2011"/>
    <n v="2011"/>
    <n v="429840078"/>
    <n v="1"/>
    <x v="1"/>
    <s v="I"/>
    <n v="27"/>
    <n v="27"/>
    <n v="0"/>
    <n v="3"/>
  </r>
  <r>
    <x v="0"/>
    <x v="0"/>
    <s v="WA"/>
    <x v="3"/>
    <n v="2011"/>
    <n v="2011"/>
    <n v="15743471"/>
    <n v="2"/>
    <x v="1"/>
    <s v="I"/>
    <n v="58"/>
    <n v="29"/>
    <n v="0"/>
    <n v="9"/>
  </r>
  <r>
    <x v="0"/>
    <x v="0"/>
    <s v="WA"/>
    <x v="3"/>
    <n v="2011"/>
    <n v="2011"/>
    <n v="15739763"/>
    <n v="2"/>
    <x v="1"/>
    <s v="I"/>
    <n v="49"/>
    <n v="24.5"/>
    <n v="0"/>
    <n v="340"/>
  </r>
  <r>
    <x v="0"/>
    <x v="0"/>
    <s v="WA"/>
    <x v="3"/>
    <n v="2011"/>
    <n v="2011"/>
    <n v="15499893"/>
    <n v="2"/>
    <x v="1"/>
    <s v="I"/>
    <n v="54"/>
    <n v="27"/>
    <n v="0"/>
    <n v="280"/>
  </r>
  <r>
    <x v="1"/>
    <x v="1"/>
    <s v="WA"/>
    <x v="3"/>
    <n v="2011"/>
    <n v="2011"/>
    <n v="14764043"/>
    <n v="1"/>
    <x v="1"/>
    <s v="I"/>
    <n v="30"/>
    <n v="30"/>
    <n v="0"/>
    <n v="1"/>
  </r>
  <r>
    <x v="0"/>
    <x v="0"/>
    <s v="WA"/>
    <x v="3"/>
    <n v="2011"/>
    <n v="2011"/>
    <n v="15440168"/>
    <n v="2"/>
    <x v="1"/>
    <s v="I"/>
    <n v="63"/>
    <n v="31.5"/>
    <n v="0"/>
    <n v="981"/>
  </r>
  <r>
    <x v="0"/>
    <x v="0"/>
    <s v="WA"/>
    <x v="3"/>
    <n v="2011"/>
    <n v="2011"/>
    <n v="500265679"/>
    <n v="1"/>
    <x v="1"/>
    <s v="I"/>
    <n v="17"/>
    <n v="17"/>
    <n v="0"/>
    <n v="226"/>
  </r>
  <r>
    <x v="0"/>
    <x v="1"/>
    <s v="WA"/>
    <x v="3"/>
    <n v="2011"/>
    <n v="2011"/>
    <n v="14872159"/>
    <n v="1"/>
    <x v="1"/>
    <s v="I"/>
    <n v="0"/>
    <n v="0"/>
    <n v="0"/>
    <n v="7"/>
  </r>
  <r>
    <x v="0"/>
    <x v="0"/>
    <s v="WA"/>
    <x v="3"/>
    <n v="2011"/>
    <n v="2011"/>
    <n v="15603883"/>
    <n v="1"/>
    <x v="1"/>
    <s v="I"/>
    <n v="4"/>
    <n v="4"/>
    <n v="0"/>
    <n v="14"/>
  </r>
  <r>
    <x v="0"/>
    <x v="0"/>
    <s v="WA"/>
    <x v="3"/>
    <n v="2011"/>
    <n v="2011"/>
    <n v="15106388"/>
    <n v="1"/>
    <x v="1"/>
    <s v="I"/>
    <n v="0"/>
    <n v="0"/>
    <n v="0"/>
    <n v="10"/>
  </r>
  <r>
    <x v="0"/>
    <x v="0"/>
    <s v="WA"/>
    <x v="3"/>
    <n v="2011"/>
    <n v="2011"/>
    <n v="500225283"/>
    <n v="1"/>
    <x v="1"/>
    <s v="I"/>
    <n v="0"/>
    <n v="0"/>
    <n v="0"/>
    <n v="109"/>
  </r>
  <r>
    <x v="0"/>
    <x v="0"/>
    <s v="WA"/>
    <x v="3"/>
    <n v="2011"/>
    <n v="2011"/>
    <n v="15553318"/>
    <n v="2"/>
    <x v="1"/>
    <s v="I"/>
    <n v="34"/>
    <n v="17"/>
    <n v="0"/>
    <n v="225"/>
  </r>
  <r>
    <x v="0"/>
    <x v="0"/>
    <s v="WA"/>
    <x v="3"/>
    <n v="2011"/>
    <n v="2011"/>
    <n v="14450011"/>
    <n v="1"/>
    <x v="1"/>
    <s v="I"/>
    <n v="18"/>
    <n v="18"/>
    <n v="0"/>
    <n v="110"/>
  </r>
  <r>
    <x v="0"/>
    <x v="0"/>
    <s v="WA"/>
    <x v="3"/>
    <n v="2011"/>
    <n v="2011"/>
    <n v="500176562"/>
    <n v="1"/>
    <x v="1"/>
    <s v="I"/>
    <n v="35"/>
    <n v="35"/>
    <n v="0"/>
    <n v="540"/>
  </r>
  <r>
    <x v="0"/>
    <x v="0"/>
    <s v="WA"/>
    <x v="3"/>
    <n v="2011"/>
    <n v="2011"/>
    <n v="14153731"/>
    <n v="1"/>
    <x v="1"/>
    <s v="I"/>
    <n v="0"/>
    <n v="0"/>
    <n v="0"/>
    <n v="90"/>
  </r>
  <r>
    <x v="0"/>
    <x v="1"/>
    <s v="WA"/>
    <x v="3"/>
    <n v="2011"/>
    <n v="2011"/>
    <n v="18650260"/>
    <n v="1"/>
    <x v="1"/>
    <s v="I"/>
    <n v="29"/>
    <n v="29"/>
    <n v="0"/>
    <n v="18"/>
  </r>
  <r>
    <x v="0"/>
    <x v="0"/>
    <s v="WA"/>
    <x v="3"/>
    <n v="2011"/>
    <n v="2011"/>
    <n v="14499661"/>
    <n v="3"/>
    <x v="1"/>
    <s v="I"/>
    <n v="68"/>
    <n v="22.666666666666664"/>
    <n v="0"/>
    <n v="830"/>
  </r>
  <r>
    <x v="0"/>
    <x v="0"/>
    <s v="WA"/>
    <x v="3"/>
    <n v="2011"/>
    <n v="2011"/>
    <n v="17628050"/>
    <n v="1"/>
    <x v="1"/>
    <s v="I"/>
    <n v="20"/>
    <n v="20"/>
    <n v="0"/>
    <n v="74"/>
  </r>
  <r>
    <x v="0"/>
    <x v="0"/>
    <s v="WA"/>
    <x v="3"/>
    <n v="2011"/>
    <n v="2011"/>
    <n v="14571855"/>
    <n v="1"/>
    <x v="1"/>
    <s v="I"/>
    <n v="0"/>
    <n v="0"/>
    <n v="0"/>
    <n v="110"/>
  </r>
  <r>
    <x v="0"/>
    <x v="0"/>
    <s v="WA"/>
    <x v="3"/>
    <n v="2011"/>
    <n v="2011"/>
    <n v="446345914"/>
    <n v="1"/>
    <x v="1"/>
    <s v="I"/>
    <n v="5"/>
    <n v="5"/>
    <n v="0"/>
    <n v="150"/>
  </r>
  <r>
    <x v="0"/>
    <x v="0"/>
    <s v="WA"/>
    <x v="3"/>
    <n v="2011"/>
    <n v="2011"/>
    <n v="19706995"/>
    <n v="2"/>
    <x v="1"/>
    <s v="I"/>
    <n v="45"/>
    <n v="22.5"/>
    <n v="0"/>
    <n v="360"/>
  </r>
  <r>
    <x v="0"/>
    <x v="0"/>
    <s v="WA"/>
    <x v="3"/>
    <n v="2011"/>
    <n v="2011"/>
    <n v="17001044"/>
    <n v="2"/>
    <x v="1"/>
    <s v="I"/>
    <n v="64"/>
    <n v="32"/>
    <n v="0"/>
    <n v="30"/>
  </r>
  <r>
    <x v="0"/>
    <x v="0"/>
    <s v="WA"/>
    <x v="3"/>
    <n v="2011"/>
    <n v="2011"/>
    <n v="18312792"/>
    <n v="3"/>
    <x v="1"/>
    <s v="I"/>
    <n v="66"/>
    <n v="22"/>
    <n v="0"/>
    <n v="490"/>
  </r>
  <r>
    <x v="0"/>
    <x v="0"/>
    <s v="WA"/>
    <x v="3"/>
    <n v="2011"/>
    <n v="2011"/>
    <n v="500235248"/>
    <n v="1"/>
    <x v="1"/>
    <s v="I"/>
    <n v="0"/>
    <n v="0"/>
    <n v="0"/>
    <n v="6"/>
  </r>
  <r>
    <x v="0"/>
    <x v="1"/>
    <s v="WA"/>
    <x v="3"/>
    <n v="2011"/>
    <n v="2011"/>
    <n v="500239409"/>
    <n v="1"/>
    <x v="1"/>
    <s v="I"/>
    <n v="29"/>
    <n v="29"/>
    <n v="0"/>
    <n v="3"/>
  </r>
  <r>
    <x v="0"/>
    <x v="1"/>
    <s v="WA"/>
    <x v="3"/>
    <n v="2011"/>
    <n v="2011"/>
    <n v="17652343"/>
    <n v="1"/>
    <x v="1"/>
    <s v="I"/>
    <n v="12"/>
    <n v="12"/>
    <n v="0"/>
    <n v="4"/>
  </r>
  <r>
    <x v="0"/>
    <x v="0"/>
    <s v="WA"/>
    <x v="3"/>
    <n v="2011"/>
    <n v="2011"/>
    <n v="17764282"/>
    <n v="1"/>
    <x v="1"/>
    <s v="I"/>
    <n v="27"/>
    <n v="27"/>
    <n v="0"/>
    <n v="25"/>
  </r>
  <r>
    <x v="0"/>
    <x v="0"/>
    <s v="WA"/>
    <x v="3"/>
    <n v="2011"/>
    <n v="2011"/>
    <n v="18390803"/>
    <n v="1"/>
    <x v="1"/>
    <s v="I"/>
    <n v="0"/>
    <n v="0"/>
    <n v="0"/>
    <n v="10"/>
  </r>
  <r>
    <x v="0"/>
    <x v="0"/>
    <s v="WA"/>
    <x v="3"/>
    <n v="2011"/>
    <n v="2011"/>
    <n v="18655170"/>
    <n v="1"/>
    <x v="1"/>
    <s v="I"/>
    <n v="28"/>
    <n v="28"/>
    <n v="0"/>
    <n v="420"/>
  </r>
  <r>
    <x v="0"/>
    <x v="0"/>
    <s v="WA"/>
    <x v="3"/>
    <n v="2011"/>
    <n v="2011"/>
    <n v="18052004"/>
    <n v="2"/>
    <x v="1"/>
    <s v="I"/>
    <n v="35"/>
    <n v="17.5"/>
    <n v="0"/>
    <n v="580"/>
  </r>
  <r>
    <x v="0"/>
    <x v="1"/>
    <s v="WA"/>
    <x v="3"/>
    <n v="2011"/>
    <n v="2011"/>
    <n v="17424850"/>
    <n v="1"/>
    <x v="1"/>
    <s v="I"/>
    <n v="0"/>
    <n v="0"/>
    <n v="0"/>
    <n v="3"/>
  </r>
  <r>
    <x v="0"/>
    <x v="0"/>
    <s v="WA"/>
    <x v="3"/>
    <n v="2011"/>
    <n v="2011"/>
    <n v="500247338"/>
    <n v="1"/>
    <x v="1"/>
    <s v="I"/>
    <n v="0"/>
    <n v="0"/>
    <n v="0"/>
    <n v="11"/>
  </r>
  <r>
    <x v="0"/>
    <x v="0"/>
    <s v="WA"/>
    <x v="3"/>
    <n v="2011"/>
    <n v="2011"/>
    <n v="500055164"/>
    <n v="1"/>
    <x v="1"/>
    <s v="I"/>
    <n v="31"/>
    <n v="31"/>
    <n v="0"/>
    <n v="198"/>
  </r>
  <r>
    <x v="0"/>
    <x v="0"/>
    <s v="WA"/>
    <x v="3"/>
    <n v="2011"/>
    <n v="2011"/>
    <n v="17435606"/>
    <n v="1"/>
    <x v="1"/>
    <s v="I"/>
    <n v="8"/>
    <n v="8"/>
    <n v="0"/>
    <n v="10"/>
  </r>
  <r>
    <x v="0"/>
    <x v="0"/>
    <s v="WA"/>
    <x v="3"/>
    <n v="2011"/>
    <n v="2011"/>
    <n v="500218920"/>
    <n v="1"/>
    <x v="1"/>
    <s v="I"/>
    <n v="0"/>
    <n v="0"/>
    <n v="0"/>
    <n v="46"/>
  </r>
  <r>
    <x v="0"/>
    <x v="0"/>
    <s v="WA"/>
    <x v="3"/>
    <n v="2011"/>
    <n v="2011"/>
    <n v="17091247"/>
    <n v="1"/>
    <x v="1"/>
    <s v="I"/>
    <n v="0"/>
    <n v="0"/>
    <n v="0"/>
    <n v="10"/>
  </r>
  <r>
    <x v="0"/>
    <x v="1"/>
    <s v="WA"/>
    <x v="3"/>
    <n v="2011"/>
    <n v="2011"/>
    <n v="500154241"/>
    <n v="1"/>
    <x v="1"/>
    <s v="I"/>
    <n v="32"/>
    <n v="32"/>
    <n v="0"/>
    <n v="4"/>
  </r>
  <r>
    <x v="0"/>
    <x v="1"/>
    <s v="WA"/>
    <x v="3"/>
    <n v="2011"/>
    <n v="2011"/>
    <n v="17835848"/>
    <n v="1"/>
    <x v="1"/>
    <s v="I"/>
    <n v="32"/>
    <n v="32"/>
    <n v="0"/>
    <n v="2"/>
  </r>
  <r>
    <x v="0"/>
    <x v="1"/>
    <s v="WA"/>
    <x v="3"/>
    <n v="2011"/>
    <n v="2011"/>
    <n v="441331328"/>
    <n v="1"/>
    <x v="1"/>
    <s v="I"/>
    <n v="3"/>
    <n v="3"/>
    <n v="0"/>
    <n v="2"/>
  </r>
  <r>
    <x v="0"/>
    <x v="0"/>
    <s v="WA"/>
    <x v="3"/>
    <n v="2011"/>
    <n v="2011"/>
    <n v="15943879"/>
    <n v="1"/>
    <x v="1"/>
    <s v="I"/>
    <n v="23"/>
    <n v="23"/>
    <n v="0"/>
    <n v="980"/>
  </r>
  <r>
    <x v="0"/>
    <x v="1"/>
    <s v="WA"/>
    <x v="3"/>
    <n v="2011"/>
    <n v="2011"/>
    <n v="371692874"/>
    <n v="2"/>
    <x v="1"/>
    <s v="I"/>
    <n v="50"/>
    <n v="25"/>
    <n v="0"/>
    <n v="2"/>
  </r>
  <r>
    <x v="0"/>
    <x v="1"/>
    <s v="WA"/>
    <x v="3"/>
    <n v="2011"/>
    <n v="2011"/>
    <n v="445478421"/>
    <n v="1"/>
    <x v="1"/>
    <s v="I"/>
    <n v="7"/>
    <n v="7"/>
    <n v="0"/>
    <n v="2"/>
  </r>
  <r>
    <x v="0"/>
    <x v="1"/>
    <s v="WA"/>
    <x v="3"/>
    <n v="2011"/>
    <n v="2011"/>
    <n v="500250258"/>
    <n v="1"/>
    <x v="1"/>
    <s v="I"/>
    <n v="7"/>
    <n v="7"/>
    <n v="0"/>
    <n v="1"/>
  </r>
  <r>
    <x v="0"/>
    <x v="0"/>
    <s v="WA"/>
    <x v="3"/>
    <n v="2011"/>
    <n v="2011"/>
    <n v="16804125"/>
    <n v="1"/>
    <x v="1"/>
    <s v="I"/>
    <n v="0"/>
    <n v="0"/>
    <n v="0"/>
    <n v="60"/>
  </r>
  <r>
    <x v="0"/>
    <x v="0"/>
    <s v="WA"/>
    <x v="3"/>
    <n v="2011"/>
    <n v="2011"/>
    <n v="15977097"/>
    <n v="2"/>
    <x v="1"/>
    <s v="I"/>
    <n v="38"/>
    <n v="19"/>
    <n v="0"/>
    <n v="100"/>
  </r>
  <r>
    <x v="0"/>
    <x v="0"/>
    <s v="WA"/>
    <x v="3"/>
    <n v="2011"/>
    <n v="2011"/>
    <n v="15455804"/>
    <n v="2"/>
    <x v="1"/>
    <s v="I"/>
    <n v="46"/>
    <n v="23"/>
    <n v="0"/>
    <n v="167"/>
  </r>
  <r>
    <x v="0"/>
    <x v="0"/>
    <s v="WA"/>
    <x v="3"/>
    <n v="2011"/>
    <n v="2011"/>
    <n v="15673218"/>
    <n v="2"/>
    <x v="1"/>
    <s v="I"/>
    <n v="43"/>
    <n v="21.5"/>
    <n v="0"/>
    <n v="1110"/>
  </r>
  <r>
    <x v="0"/>
    <x v="0"/>
    <s v="WA"/>
    <x v="3"/>
    <n v="2011"/>
    <n v="2011"/>
    <n v="500053204"/>
    <n v="1"/>
    <x v="1"/>
    <s v="I"/>
    <n v="8"/>
    <n v="8"/>
    <n v="0"/>
    <n v="135"/>
  </r>
  <r>
    <x v="0"/>
    <x v="0"/>
    <s v="WA"/>
    <x v="3"/>
    <n v="2011"/>
    <n v="2011"/>
    <n v="500193415"/>
    <n v="1"/>
    <x v="1"/>
    <s v="I"/>
    <n v="32"/>
    <n v="32"/>
    <n v="0"/>
    <n v="1"/>
  </r>
  <r>
    <x v="0"/>
    <x v="0"/>
    <s v="WA"/>
    <x v="3"/>
    <n v="2011"/>
    <n v="2011"/>
    <n v="15105373"/>
    <n v="1"/>
    <x v="1"/>
    <s v="I"/>
    <n v="7"/>
    <n v="7"/>
    <n v="0"/>
    <n v="10"/>
  </r>
  <r>
    <x v="0"/>
    <x v="1"/>
    <s v="WA"/>
    <x v="3"/>
    <n v="2011"/>
    <n v="2011"/>
    <n v="500065406"/>
    <n v="2"/>
    <x v="1"/>
    <s v="I"/>
    <n v="52"/>
    <n v="26"/>
    <n v="0"/>
    <n v="8"/>
  </r>
  <r>
    <x v="0"/>
    <x v="1"/>
    <s v="WA"/>
    <x v="3"/>
    <n v="2011"/>
    <n v="2011"/>
    <n v="339379260"/>
    <n v="3"/>
    <x v="1"/>
    <s v="I"/>
    <n v="89"/>
    <n v="29.666666666666668"/>
    <n v="0"/>
    <n v="72"/>
  </r>
  <r>
    <x v="0"/>
    <x v="0"/>
    <s v="WA"/>
    <x v="3"/>
    <n v="2011"/>
    <n v="2011"/>
    <n v="14395840"/>
    <n v="1"/>
    <x v="1"/>
    <s v="I"/>
    <n v="11"/>
    <n v="11"/>
    <n v="0"/>
    <n v="49"/>
  </r>
  <r>
    <x v="0"/>
    <x v="0"/>
    <s v="WA"/>
    <x v="3"/>
    <n v="2011"/>
    <n v="2011"/>
    <n v="396230415"/>
    <n v="1"/>
    <x v="1"/>
    <s v="I"/>
    <n v="0"/>
    <n v="0"/>
    <n v="0"/>
    <n v="455"/>
  </r>
  <r>
    <x v="0"/>
    <x v="0"/>
    <s v="WA"/>
    <x v="3"/>
    <n v="2011"/>
    <n v="2011"/>
    <n v="500195681"/>
    <n v="1"/>
    <x v="1"/>
    <s v="I"/>
    <n v="12"/>
    <n v="12"/>
    <n v="0"/>
    <n v="13"/>
  </r>
  <r>
    <x v="0"/>
    <x v="1"/>
    <s v="WA"/>
    <x v="3"/>
    <n v="2011"/>
    <n v="2011"/>
    <n v="500164288"/>
    <n v="1"/>
    <x v="1"/>
    <s v="I"/>
    <n v="16"/>
    <n v="16"/>
    <n v="0"/>
    <n v="5"/>
  </r>
  <r>
    <x v="0"/>
    <x v="0"/>
    <s v="WA"/>
    <x v="3"/>
    <n v="2011"/>
    <n v="2011"/>
    <n v="18578116"/>
    <n v="2"/>
    <x v="1"/>
    <s v="I"/>
    <n v="33"/>
    <n v="16.5"/>
    <n v="0"/>
    <n v="150"/>
  </r>
  <r>
    <x v="0"/>
    <x v="0"/>
    <s v="WA"/>
    <x v="3"/>
    <n v="2011"/>
    <n v="2011"/>
    <n v="19020995"/>
    <n v="1"/>
    <x v="1"/>
    <s v="I"/>
    <n v="3"/>
    <n v="3"/>
    <n v="0"/>
    <n v="37"/>
  </r>
  <r>
    <x v="0"/>
    <x v="0"/>
    <s v="WA"/>
    <x v="3"/>
    <n v="2011"/>
    <n v="2011"/>
    <n v="19613975"/>
    <n v="2"/>
    <x v="1"/>
    <s v="I"/>
    <n v="58"/>
    <n v="29"/>
    <n v="0"/>
    <n v="360"/>
  </r>
  <r>
    <x v="0"/>
    <x v="0"/>
    <s v="WA"/>
    <x v="3"/>
    <n v="2011"/>
    <n v="2011"/>
    <n v="18851218"/>
    <n v="1"/>
    <x v="1"/>
    <s v="I"/>
    <n v="0"/>
    <n v="0"/>
    <n v="0"/>
    <n v="50"/>
  </r>
  <r>
    <x v="0"/>
    <x v="1"/>
    <s v="WA"/>
    <x v="3"/>
    <n v="2011"/>
    <n v="2011"/>
    <n v="369619213"/>
    <n v="3"/>
    <x v="1"/>
    <s v="I"/>
    <n v="71"/>
    <n v="23.666666666666664"/>
    <n v="0"/>
    <n v="17"/>
  </r>
  <r>
    <x v="0"/>
    <x v="0"/>
    <s v="WA"/>
    <x v="3"/>
    <n v="2011"/>
    <n v="2011"/>
    <n v="19278270"/>
    <n v="1"/>
    <x v="1"/>
    <s v="I"/>
    <n v="0"/>
    <n v="0"/>
    <n v="0"/>
    <n v="20"/>
  </r>
  <r>
    <x v="1"/>
    <x v="1"/>
    <s v="WA"/>
    <x v="3"/>
    <n v="2011"/>
    <n v="2011"/>
    <n v="19639426"/>
    <n v="3"/>
    <x v="1"/>
    <s v="I"/>
    <n v="83"/>
    <n v="27.666666666666668"/>
    <n v="0"/>
    <n v="34"/>
  </r>
  <r>
    <x v="0"/>
    <x v="0"/>
    <s v="WA"/>
    <x v="3"/>
    <n v="2011"/>
    <n v="2011"/>
    <n v="18421675"/>
    <n v="2"/>
    <x v="1"/>
    <s v="I"/>
    <n v="33"/>
    <n v="16.5"/>
    <n v="0"/>
    <n v="320"/>
  </r>
  <r>
    <x v="0"/>
    <x v="1"/>
    <s v="WA"/>
    <x v="3"/>
    <n v="2011"/>
    <n v="2011"/>
    <n v="14051577"/>
    <n v="3"/>
    <x v="1"/>
    <s v="I"/>
    <n v="80"/>
    <n v="26.666666666666668"/>
    <n v="0"/>
    <n v="17"/>
  </r>
  <r>
    <x v="0"/>
    <x v="0"/>
    <s v="WA"/>
    <x v="3"/>
    <n v="2011"/>
    <n v="2011"/>
    <n v="18093910"/>
    <n v="1"/>
    <x v="1"/>
    <s v="I"/>
    <n v="32"/>
    <n v="32"/>
    <n v="0"/>
    <n v="30"/>
  </r>
  <r>
    <x v="0"/>
    <x v="0"/>
    <s v="WA"/>
    <x v="3"/>
    <n v="2011"/>
    <n v="2011"/>
    <n v="17800944"/>
    <n v="1"/>
    <x v="1"/>
    <s v="I"/>
    <n v="34"/>
    <n v="34"/>
    <n v="0"/>
    <n v="20"/>
  </r>
  <r>
    <x v="0"/>
    <x v="0"/>
    <s v="WA"/>
    <x v="3"/>
    <n v="2011"/>
    <n v="2011"/>
    <n v="17107565"/>
    <n v="1"/>
    <x v="1"/>
    <s v="I"/>
    <n v="15"/>
    <n v="15"/>
    <n v="0"/>
    <n v="470"/>
  </r>
  <r>
    <x v="0"/>
    <x v="0"/>
    <s v="WA"/>
    <x v="3"/>
    <n v="2011"/>
    <n v="2011"/>
    <n v="17158183"/>
    <n v="2"/>
    <x v="1"/>
    <s v="I"/>
    <n v="57"/>
    <n v="28.5"/>
    <n v="0"/>
    <n v="447"/>
  </r>
  <r>
    <x v="0"/>
    <x v="0"/>
    <s v="WA"/>
    <x v="3"/>
    <n v="2011"/>
    <n v="2011"/>
    <n v="17809176"/>
    <n v="1"/>
    <x v="1"/>
    <s v="I"/>
    <n v="16"/>
    <n v="16"/>
    <n v="0"/>
    <n v="59"/>
  </r>
  <r>
    <x v="0"/>
    <x v="1"/>
    <s v="WA"/>
    <x v="3"/>
    <n v="2011"/>
    <n v="2011"/>
    <n v="500065143"/>
    <n v="2"/>
    <x v="1"/>
    <s v="I"/>
    <n v="36"/>
    <n v="18"/>
    <n v="0"/>
    <n v="3"/>
  </r>
  <r>
    <x v="0"/>
    <x v="1"/>
    <s v="WA"/>
    <x v="3"/>
    <n v="2011"/>
    <n v="2011"/>
    <n v="373075245"/>
    <n v="1"/>
    <x v="1"/>
    <s v="I"/>
    <n v="4"/>
    <n v="4"/>
    <n v="0"/>
    <n v="3"/>
  </r>
  <r>
    <x v="0"/>
    <x v="0"/>
    <s v="WA"/>
    <x v="3"/>
    <n v="2011"/>
    <n v="2011"/>
    <n v="15967082"/>
    <n v="2"/>
    <x v="1"/>
    <s v="I"/>
    <n v="42"/>
    <n v="21"/>
    <n v="0"/>
    <n v="60"/>
  </r>
  <r>
    <x v="0"/>
    <x v="1"/>
    <s v="WA"/>
    <x v="3"/>
    <n v="2011"/>
    <n v="2011"/>
    <n v="500090546"/>
    <n v="2"/>
    <x v="1"/>
    <s v="I"/>
    <n v="36"/>
    <n v="18"/>
    <n v="0"/>
    <n v="127"/>
  </r>
  <r>
    <x v="0"/>
    <x v="1"/>
    <s v="WA"/>
    <x v="3"/>
    <n v="2011"/>
    <n v="2011"/>
    <n v="440812849"/>
    <n v="1"/>
    <x v="1"/>
    <s v="I"/>
    <n v="11"/>
    <n v="11"/>
    <n v="0"/>
    <n v="23"/>
  </r>
  <r>
    <x v="0"/>
    <x v="0"/>
    <s v="WA"/>
    <x v="3"/>
    <n v="2011"/>
    <n v="2011"/>
    <n v="500238063"/>
    <n v="1"/>
    <x v="1"/>
    <s v="I"/>
    <n v="6"/>
    <n v="6"/>
    <n v="0"/>
    <n v="1"/>
  </r>
  <r>
    <x v="0"/>
    <x v="1"/>
    <s v="WA"/>
    <x v="3"/>
    <n v="2011"/>
    <n v="2011"/>
    <n v="446354973"/>
    <n v="1"/>
    <x v="1"/>
    <s v="I"/>
    <n v="32"/>
    <n v="32"/>
    <n v="0"/>
    <n v="1"/>
  </r>
  <r>
    <x v="0"/>
    <x v="1"/>
    <s v="WA"/>
    <x v="3"/>
    <n v="2011"/>
    <n v="2011"/>
    <n v="15213195"/>
    <n v="1"/>
    <x v="1"/>
    <s v="I"/>
    <n v="29"/>
    <n v="29"/>
    <n v="0"/>
    <n v="23"/>
  </r>
  <r>
    <x v="0"/>
    <x v="0"/>
    <s v="WA"/>
    <x v="3"/>
    <n v="2011"/>
    <n v="2011"/>
    <n v="14922450"/>
    <n v="1"/>
    <x v="1"/>
    <s v="I"/>
    <n v="21"/>
    <n v="21"/>
    <n v="0"/>
    <n v="140"/>
  </r>
  <r>
    <x v="0"/>
    <x v="0"/>
    <s v="WA"/>
    <x v="3"/>
    <n v="2011"/>
    <n v="2011"/>
    <n v="15819789"/>
    <n v="1"/>
    <x v="1"/>
    <s v="I"/>
    <n v="22"/>
    <n v="22"/>
    <n v="0"/>
    <n v="41"/>
  </r>
  <r>
    <x v="0"/>
    <x v="0"/>
    <s v="WA"/>
    <x v="3"/>
    <n v="2011"/>
    <n v="2011"/>
    <n v="500111965"/>
    <n v="1"/>
    <x v="1"/>
    <s v="I"/>
    <n v="0"/>
    <n v="0"/>
    <n v="0"/>
    <n v="11"/>
  </r>
  <r>
    <x v="0"/>
    <x v="0"/>
    <s v="WA"/>
    <x v="3"/>
    <n v="2011"/>
    <n v="2011"/>
    <n v="500274914"/>
    <n v="3"/>
    <x v="1"/>
    <s v="I"/>
    <n v="88"/>
    <n v="29.333333333333336"/>
    <n v="0"/>
    <n v="20"/>
  </r>
  <r>
    <x v="0"/>
    <x v="0"/>
    <s v="WA"/>
    <x v="3"/>
    <n v="2011"/>
    <n v="2011"/>
    <n v="19617845"/>
    <n v="1"/>
    <x v="1"/>
    <s v="I"/>
    <n v="32"/>
    <n v="32"/>
    <n v="0"/>
    <n v="10"/>
  </r>
  <r>
    <x v="0"/>
    <x v="0"/>
    <s v="WA"/>
    <x v="3"/>
    <n v="2011"/>
    <n v="2011"/>
    <n v="14360782"/>
    <n v="3"/>
    <x v="1"/>
    <s v="I"/>
    <n v="81"/>
    <n v="27"/>
    <n v="0"/>
    <n v="70"/>
  </r>
  <r>
    <x v="0"/>
    <x v="0"/>
    <s v="WA"/>
    <x v="3"/>
    <n v="2011"/>
    <n v="2011"/>
    <n v="19719030"/>
    <n v="3"/>
    <x v="1"/>
    <s v="I"/>
    <n v="81"/>
    <n v="27"/>
    <n v="0"/>
    <n v="930"/>
  </r>
  <r>
    <x v="0"/>
    <x v="1"/>
    <s v="WA"/>
    <x v="3"/>
    <n v="2011"/>
    <n v="2011"/>
    <n v="500110786"/>
    <n v="1"/>
    <x v="1"/>
    <s v="I"/>
    <n v="10"/>
    <n v="10"/>
    <n v="0"/>
    <n v="23"/>
  </r>
  <r>
    <x v="0"/>
    <x v="1"/>
    <s v="WA"/>
    <x v="3"/>
    <n v="2011"/>
    <n v="2011"/>
    <n v="18856119"/>
    <n v="1"/>
    <x v="1"/>
    <s v="I"/>
    <n v="23"/>
    <n v="23"/>
    <n v="0"/>
    <n v="51"/>
  </r>
  <r>
    <x v="0"/>
    <x v="1"/>
    <s v="WA"/>
    <x v="3"/>
    <n v="2011"/>
    <n v="2011"/>
    <n v="19937380"/>
    <n v="1"/>
    <x v="1"/>
    <s v="I"/>
    <n v="0"/>
    <n v="0"/>
    <n v="0"/>
    <n v="1"/>
  </r>
  <r>
    <x v="0"/>
    <x v="1"/>
    <s v="WA"/>
    <x v="3"/>
    <n v="2011"/>
    <n v="2011"/>
    <n v="18862733"/>
    <n v="1"/>
    <x v="1"/>
    <s v="I"/>
    <n v="0"/>
    <n v="0"/>
    <n v="0"/>
    <n v="2"/>
  </r>
  <r>
    <x v="0"/>
    <x v="0"/>
    <s v="WA"/>
    <x v="3"/>
    <n v="2011"/>
    <n v="2011"/>
    <n v="18121270"/>
    <n v="2"/>
    <x v="1"/>
    <s v="I"/>
    <n v="58"/>
    <n v="29"/>
    <n v="0"/>
    <n v="600"/>
  </r>
  <r>
    <x v="0"/>
    <x v="0"/>
    <s v="WA"/>
    <x v="3"/>
    <n v="2011"/>
    <n v="2011"/>
    <n v="18126210"/>
    <n v="2"/>
    <x v="1"/>
    <s v="I"/>
    <n v="63"/>
    <n v="31.5"/>
    <n v="0"/>
    <n v="40"/>
  </r>
  <r>
    <x v="0"/>
    <x v="0"/>
    <s v="WA"/>
    <x v="3"/>
    <n v="2011"/>
    <n v="2011"/>
    <n v="500242969"/>
    <n v="1"/>
    <x v="1"/>
    <s v="I"/>
    <n v="0"/>
    <n v="0"/>
    <n v="0"/>
    <n v="13"/>
  </r>
  <r>
    <x v="0"/>
    <x v="1"/>
    <s v="WA"/>
    <x v="3"/>
    <n v="2011"/>
    <n v="2011"/>
    <n v="18088987"/>
    <n v="1"/>
    <x v="1"/>
    <s v="I"/>
    <n v="34"/>
    <n v="34"/>
    <n v="0"/>
    <n v="8"/>
  </r>
  <r>
    <x v="0"/>
    <x v="0"/>
    <s v="WA"/>
    <x v="3"/>
    <n v="2011"/>
    <n v="2011"/>
    <n v="18088989"/>
    <n v="1"/>
    <x v="1"/>
    <s v="I"/>
    <n v="34"/>
    <n v="34"/>
    <n v="0"/>
    <n v="190"/>
  </r>
  <r>
    <x v="0"/>
    <x v="0"/>
    <s v="WA"/>
    <x v="3"/>
    <n v="2011"/>
    <n v="2011"/>
    <n v="18615633"/>
    <n v="2"/>
    <x v="1"/>
    <s v="I"/>
    <n v="55"/>
    <n v="27.5"/>
    <n v="0"/>
    <n v="320"/>
  </r>
  <r>
    <x v="0"/>
    <x v="1"/>
    <s v="WA"/>
    <x v="3"/>
    <n v="2011"/>
    <n v="2011"/>
    <n v="500184318"/>
    <n v="2"/>
    <x v="1"/>
    <s v="I"/>
    <n v="52"/>
    <n v="26"/>
    <n v="0"/>
    <n v="51"/>
  </r>
  <r>
    <x v="0"/>
    <x v="0"/>
    <s v="WA"/>
    <x v="3"/>
    <n v="2011"/>
    <n v="2011"/>
    <n v="500217203"/>
    <n v="1"/>
    <x v="1"/>
    <s v="I"/>
    <n v="0"/>
    <n v="0"/>
    <n v="0"/>
    <n v="8"/>
  </r>
  <r>
    <x v="0"/>
    <x v="0"/>
    <s v="WA"/>
    <x v="3"/>
    <n v="2011"/>
    <n v="2011"/>
    <n v="17794109"/>
    <n v="2"/>
    <x v="1"/>
    <s v="I"/>
    <n v="49"/>
    <n v="24.5"/>
    <n v="0"/>
    <n v="170"/>
  </r>
  <r>
    <x v="1"/>
    <x v="1"/>
    <s v="WA"/>
    <x v="3"/>
    <n v="2011"/>
    <n v="2011"/>
    <n v="500005764"/>
    <n v="2"/>
    <x v="1"/>
    <s v="I"/>
    <n v="63"/>
    <n v="31.5"/>
    <n v="0"/>
    <n v="33"/>
  </r>
  <r>
    <x v="0"/>
    <x v="0"/>
    <s v="WA"/>
    <x v="3"/>
    <n v="2011"/>
    <n v="2011"/>
    <n v="353894410"/>
    <n v="1"/>
    <x v="1"/>
    <s v="I"/>
    <n v="27"/>
    <n v="27"/>
    <n v="0"/>
    <n v="80"/>
  </r>
  <r>
    <x v="0"/>
    <x v="0"/>
    <s v="WA"/>
    <x v="3"/>
    <n v="2011"/>
    <n v="2011"/>
    <n v="15481393"/>
    <n v="1"/>
    <x v="1"/>
    <s v="I"/>
    <n v="26"/>
    <n v="26"/>
    <n v="0"/>
    <n v="250"/>
  </r>
  <r>
    <x v="0"/>
    <x v="0"/>
    <s v="WA"/>
    <x v="3"/>
    <n v="2011"/>
    <n v="2011"/>
    <n v="16400130"/>
    <n v="2"/>
    <x v="1"/>
    <s v="I"/>
    <n v="37"/>
    <n v="18.5"/>
    <n v="0"/>
    <n v="651"/>
  </r>
  <r>
    <x v="0"/>
    <x v="0"/>
    <s v="WA"/>
    <x v="3"/>
    <n v="2011"/>
    <n v="2011"/>
    <n v="17444107"/>
    <n v="2"/>
    <x v="1"/>
    <s v="I"/>
    <n v="34"/>
    <n v="17"/>
    <n v="0"/>
    <n v="650"/>
  </r>
  <r>
    <x v="0"/>
    <x v="0"/>
    <s v="WA"/>
    <x v="3"/>
    <n v="2011"/>
    <n v="2011"/>
    <n v="18419060"/>
    <n v="2"/>
    <x v="1"/>
    <s v="I"/>
    <n v="62"/>
    <n v="31"/>
    <n v="0"/>
    <n v="805"/>
  </r>
  <r>
    <x v="0"/>
    <x v="0"/>
    <s v="WA"/>
    <x v="3"/>
    <n v="2011"/>
    <n v="2011"/>
    <n v="16022046"/>
    <n v="1"/>
    <x v="1"/>
    <s v="I"/>
    <n v="0"/>
    <n v="0"/>
    <n v="0"/>
    <n v="100"/>
  </r>
  <r>
    <x v="0"/>
    <x v="1"/>
    <s v="WA"/>
    <x v="3"/>
    <n v="2011"/>
    <n v="2011"/>
    <n v="17184929"/>
    <n v="1"/>
    <x v="1"/>
    <s v="I"/>
    <n v="57"/>
    <n v="57"/>
    <n v="0"/>
    <n v="25"/>
  </r>
  <r>
    <x v="0"/>
    <x v="1"/>
    <s v="WA"/>
    <x v="3"/>
    <n v="2011"/>
    <n v="2011"/>
    <n v="500254499"/>
    <n v="2"/>
    <x v="1"/>
    <s v="I"/>
    <n v="42"/>
    <n v="21"/>
    <n v="0"/>
    <n v="68"/>
  </r>
  <r>
    <x v="0"/>
    <x v="0"/>
    <s v="WA"/>
    <x v="3"/>
    <n v="2011"/>
    <n v="2011"/>
    <n v="16871949"/>
    <n v="1"/>
    <x v="1"/>
    <s v="I"/>
    <n v="20"/>
    <n v="20"/>
    <n v="0"/>
    <n v="110"/>
  </r>
  <r>
    <x v="0"/>
    <x v="0"/>
    <s v="WA"/>
    <x v="3"/>
    <n v="2011"/>
    <n v="2011"/>
    <n v="15351269"/>
    <n v="1"/>
    <x v="1"/>
    <s v="I"/>
    <n v="29"/>
    <n v="29"/>
    <n v="0"/>
    <n v="20"/>
  </r>
  <r>
    <x v="0"/>
    <x v="1"/>
    <s v="WA"/>
    <x v="3"/>
    <n v="2011"/>
    <n v="2011"/>
    <n v="500152901"/>
    <n v="1"/>
    <x v="1"/>
    <s v="I"/>
    <n v="19"/>
    <n v="19"/>
    <n v="0"/>
    <n v="25"/>
  </r>
  <r>
    <x v="0"/>
    <x v="0"/>
    <s v="WA"/>
    <x v="3"/>
    <n v="2011"/>
    <n v="2011"/>
    <n v="500244816"/>
    <n v="1"/>
    <x v="1"/>
    <s v="I"/>
    <n v="6"/>
    <n v="6"/>
    <n v="0"/>
    <n v="193"/>
  </r>
  <r>
    <x v="0"/>
    <x v="1"/>
    <s v="WA"/>
    <x v="3"/>
    <n v="2011"/>
    <n v="2011"/>
    <n v="15206547"/>
    <n v="2"/>
    <x v="1"/>
    <s v="I"/>
    <n v="50"/>
    <n v="25"/>
    <n v="0"/>
    <n v="14"/>
  </r>
  <r>
    <x v="0"/>
    <x v="0"/>
    <s v="WA"/>
    <x v="3"/>
    <n v="2011"/>
    <n v="2011"/>
    <n v="14183058"/>
    <n v="2"/>
    <x v="1"/>
    <s v="I"/>
    <n v="63"/>
    <n v="31.5"/>
    <n v="0"/>
    <n v="390"/>
  </r>
  <r>
    <x v="0"/>
    <x v="0"/>
    <s v="WA"/>
    <x v="3"/>
    <n v="2011"/>
    <n v="2011"/>
    <n v="14829900"/>
    <n v="1"/>
    <x v="1"/>
    <s v="I"/>
    <n v="3"/>
    <n v="3"/>
    <n v="0"/>
    <n v="190"/>
  </r>
  <r>
    <x v="1"/>
    <x v="0"/>
    <s v="WA"/>
    <x v="3"/>
    <n v="2011"/>
    <n v="2011"/>
    <n v="500120983"/>
    <n v="1"/>
    <x v="1"/>
    <s v="I"/>
    <n v="7"/>
    <n v="7"/>
    <n v="0"/>
    <n v="101"/>
  </r>
  <r>
    <x v="1"/>
    <x v="1"/>
    <s v="WA"/>
    <x v="3"/>
    <n v="2011"/>
    <n v="2011"/>
    <n v="500122505"/>
    <n v="1"/>
    <x v="1"/>
    <s v="I"/>
    <n v="7"/>
    <n v="7"/>
    <n v="0"/>
    <n v="26"/>
  </r>
  <r>
    <x v="0"/>
    <x v="0"/>
    <s v="WA"/>
    <x v="3"/>
    <n v="2011"/>
    <n v="2011"/>
    <n v="14849825"/>
    <n v="1"/>
    <x v="1"/>
    <s v="I"/>
    <n v="24"/>
    <n v="24"/>
    <n v="0"/>
    <n v="170"/>
  </r>
  <r>
    <x v="0"/>
    <x v="1"/>
    <s v="WA"/>
    <x v="3"/>
    <n v="2011"/>
    <n v="2011"/>
    <n v="14853170"/>
    <n v="1"/>
    <x v="1"/>
    <s v="I"/>
    <n v="32"/>
    <n v="32"/>
    <n v="0"/>
    <n v="55"/>
  </r>
  <r>
    <x v="0"/>
    <x v="1"/>
    <s v="WA"/>
    <x v="3"/>
    <n v="2011"/>
    <n v="2011"/>
    <n v="500171828"/>
    <n v="2"/>
    <x v="1"/>
    <s v="I"/>
    <n v="38"/>
    <n v="19"/>
    <n v="0"/>
    <n v="4"/>
  </r>
  <r>
    <x v="1"/>
    <x v="1"/>
    <s v="WA"/>
    <x v="3"/>
    <n v="2011"/>
    <n v="2011"/>
    <n v="500172903"/>
    <n v="1"/>
    <x v="1"/>
    <s v="I"/>
    <n v="33"/>
    <n v="33"/>
    <n v="0"/>
    <n v="13"/>
  </r>
  <r>
    <x v="0"/>
    <x v="1"/>
    <s v="WA"/>
    <x v="3"/>
    <n v="2011"/>
    <n v="2011"/>
    <n v="17844682"/>
    <n v="1"/>
    <x v="1"/>
    <s v="I"/>
    <n v="34"/>
    <n v="34"/>
    <n v="0"/>
    <n v="49"/>
  </r>
  <r>
    <x v="0"/>
    <x v="0"/>
    <s v="WA"/>
    <x v="3"/>
    <n v="2011"/>
    <n v="2011"/>
    <n v="500085619"/>
    <n v="1"/>
    <x v="1"/>
    <s v="I"/>
    <n v="31"/>
    <n v="31"/>
    <n v="0"/>
    <n v="2"/>
  </r>
  <r>
    <x v="0"/>
    <x v="0"/>
    <s v="WA"/>
    <x v="3"/>
    <n v="2011"/>
    <n v="2011"/>
    <n v="500159391"/>
    <n v="1"/>
    <x v="1"/>
    <s v="I"/>
    <n v="31"/>
    <n v="31"/>
    <n v="0"/>
    <n v="1"/>
  </r>
  <r>
    <x v="0"/>
    <x v="0"/>
    <s v="WA"/>
    <x v="3"/>
    <n v="2011"/>
    <n v="2011"/>
    <n v="17582485"/>
    <n v="1"/>
    <x v="1"/>
    <s v="I"/>
    <n v="22"/>
    <n v="22"/>
    <n v="0"/>
    <n v="500"/>
  </r>
  <r>
    <x v="0"/>
    <x v="0"/>
    <s v="WA"/>
    <x v="3"/>
    <n v="2011"/>
    <n v="2011"/>
    <n v="18004828"/>
    <n v="1"/>
    <x v="1"/>
    <s v="I"/>
    <n v="6"/>
    <n v="6"/>
    <n v="0"/>
    <n v="171"/>
  </r>
  <r>
    <x v="0"/>
    <x v="0"/>
    <s v="WA"/>
    <x v="3"/>
    <n v="2011"/>
    <n v="2011"/>
    <n v="15617375"/>
    <n v="1"/>
    <x v="1"/>
    <s v="I"/>
    <n v="17"/>
    <n v="17"/>
    <n v="0"/>
    <n v="160"/>
  </r>
  <r>
    <x v="0"/>
    <x v="1"/>
    <s v="WA"/>
    <x v="3"/>
    <n v="2011"/>
    <n v="2011"/>
    <n v="15904516"/>
    <n v="1"/>
    <x v="1"/>
    <s v="I"/>
    <n v="28"/>
    <n v="28"/>
    <n v="0"/>
    <n v="88"/>
  </r>
  <r>
    <x v="0"/>
    <x v="0"/>
    <s v="WA"/>
    <x v="3"/>
    <n v="2011"/>
    <n v="2011"/>
    <n v="19877833"/>
    <n v="1"/>
    <x v="1"/>
    <s v="I"/>
    <n v="20"/>
    <n v="20"/>
    <n v="0"/>
    <n v="1727"/>
  </r>
  <r>
    <x v="0"/>
    <x v="0"/>
    <s v="WA"/>
    <x v="3"/>
    <n v="2011"/>
    <n v="2011"/>
    <n v="16303096"/>
    <n v="1"/>
    <x v="1"/>
    <s v="I"/>
    <n v="31"/>
    <n v="31"/>
    <n v="0"/>
    <n v="211"/>
  </r>
  <r>
    <x v="0"/>
    <x v="0"/>
    <s v="WA"/>
    <x v="3"/>
    <n v="2011"/>
    <n v="2011"/>
    <n v="15097772"/>
    <n v="1"/>
    <x v="1"/>
    <s v="I"/>
    <n v="18"/>
    <n v="18"/>
    <n v="0"/>
    <n v="90"/>
  </r>
  <r>
    <x v="0"/>
    <x v="0"/>
    <s v="WA"/>
    <x v="3"/>
    <n v="2011"/>
    <n v="2011"/>
    <n v="15283691"/>
    <n v="1"/>
    <x v="1"/>
    <s v="I"/>
    <n v="5"/>
    <n v="5"/>
    <n v="0"/>
    <n v="141"/>
  </r>
  <r>
    <x v="0"/>
    <x v="0"/>
    <s v="WA"/>
    <x v="3"/>
    <n v="2011"/>
    <n v="2011"/>
    <n v="19852391"/>
    <n v="1"/>
    <x v="1"/>
    <s v="I"/>
    <n v="1"/>
    <n v="1"/>
    <n v="0"/>
    <n v="1"/>
  </r>
  <r>
    <x v="0"/>
    <x v="0"/>
    <s v="WA"/>
    <x v="3"/>
    <n v="2011"/>
    <n v="2011"/>
    <n v="19873679"/>
    <n v="1"/>
    <x v="1"/>
    <s v="I"/>
    <n v="26"/>
    <n v="26"/>
    <n v="0"/>
    <n v="580"/>
  </r>
  <r>
    <x v="0"/>
    <x v="0"/>
    <s v="WA"/>
    <x v="3"/>
    <n v="2011"/>
    <n v="2011"/>
    <n v="500196524"/>
    <n v="1"/>
    <x v="1"/>
    <s v="I"/>
    <n v="34"/>
    <n v="34"/>
    <n v="0"/>
    <n v="222"/>
  </r>
  <r>
    <x v="0"/>
    <x v="1"/>
    <s v="WA"/>
    <x v="3"/>
    <n v="2011"/>
    <n v="2011"/>
    <n v="16834285"/>
    <n v="1"/>
    <x v="1"/>
    <s v="I"/>
    <n v="13"/>
    <n v="13"/>
    <n v="0"/>
    <n v="34"/>
  </r>
  <r>
    <x v="0"/>
    <x v="1"/>
    <s v="WA"/>
    <x v="4"/>
    <n v="2012"/>
    <n v="2012"/>
    <n v="19920023"/>
    <n v="3"/>
    <x v="1"/>
    <s v="I"/>
    <n v="91"/>
    <n v="30.333333333333332"/>
    <n v="0"/>
    <n v="3"/>
  </r>
  <r>
    <x v="0"/>
    <x v="0"/>
    <s v="WA"/>
    <x v="3"/>
    <n v="2012"/>
    <n v="2012"/>
    <n v="19937593"/>
    <n v="1"/>
    <x v="1"/>
    <s v="I"/>
    <n v="20"/>
    <n v="20"/>
    <n v="0"/>
    <n v="70"/>
  </r>
  <r>
    <x v="0"/>
    <x v="0"/>
    <s v="WA"/>
    <x v="3"/>
    <n v="2012"/>
    <n v="2012"/>
    <n v="19666570"/>
    <n v="1"/>
    <x v="1"/>
    <s v="I"/>
    <n v="29"/>
    <n v="29"/>
    <n v="0"/>
    <n v="494"/>
  </r>
  <r>
    <x v="0"/>
    <x v="0"/>
    <s v="WA"/>
    <x v="3"/>
    <n v="2012"/>
    <n v="2012"/>
    <n v="500040330"/>
    <n v="1"/>
    <x v="1"/>
    <s v="I"/>
    <n v="8"/>
    <n v="8"/>
    <n v="0"/>
    <n v="10"/>
  </r>
  <r>
    <x v="0"/>
    <x v="1"/>
    <s v="WA"/>
    <x v="4"/>
    <n v="2012"/>
    <n v="2012"/>
    <n v="500167839"/>
    <n v="1"/>
    <x v="1"/>
    <s v="I"/>
    <n v="30"/>
    <n v="30"/>
    <n v="0"/>
    <n v="2"/>
  </r>
  <r>
    <x v="0"/>
    <x v="0"/>
    <s v="WA"/>
    <x v="3"/>
    <n v="2012"/>
    <n v="2012"/>
    <n v="19288182"/>
    <n v="1"/>
    <x v="1"/>
    <s v="I"/>
    <n v="0"/>
    <n v="0"/>
    <n v="0"/>
    <n v="630"/>
  </r>
  <r>
    <x v="0"/>
    <x v="0"/>
    <s v="WA"/>
    <x v="4"/>
    <n v="2012"/>
    <n v="2012"/>
    <n v="19017887"/>
    <n v="4"/>
    <x v="1"/>
    <s v="I"/>
    <n v="89"/>
    <n v="22.25"/>
    <n v="0"/>
    <n v="389"/>
  </r>
  <r>
    <x v="0"/>
    <x v="0"/>
    <s v="WA"/>
    <x v="4"/>
    <n v="2012"/>
    <n v="2012"/>
    <n v="17911586"/>
    <n v="1"/>
    <x v="1"/>
    <s v="I"/>
    <n v="0"/>
    <n v="0"/>
    <n v="0"/>
    <n v="23"/>
  </r>
  <r>
    <x v="0"/>
    <x v="1"/>
    <s v="WA"/>
    <x v="4"/>
    <n v="2012"/>
    <n v="2012"/>
    <n v="17912552"/>
    <n v="1"/>
    <x v="1"/>
    <s v="I"/>
    <n v="0"/>
    <n v="0"/>
    <n v="0"/>
    <n v="6"/>
  </r>
  <r>
    <x v="0"/>
    <x v="0"/>
    <s v="WA"/>
    <x v="4"/>
    <n v="2012"/>
    <n v="2012"/>
    <n v="18361359"/>
    <n v="1"/>
    <x v="1"/>
    <s v="I"/>
    <n v="30"/>
    <n v="30"/>
    <n v="0"/>
    <n v="6"/>
  </r>
  <r>
    <x v="0"/>
    <x v="0"/>
    <s v="WA"/>
    <x v="4"/>
    <n v="2012"/>
    <n v="2012"/>
    <n v="500237472"/>
    <n v="1"/>
    <x v="1"/>
    <s v="I"/>
    <n v="28"/>
    <n v="28"/>
    <n v="0"/>
    <n v="481"/>
  </r>
  <r>
    <x v="0"/>
    <x v="0"/>
    <s v="WA"/>
    <x v="4"/>
    <n v="2012"/>
    <n v="2012"/>
    <n v="16939589"/>
    <n v="1"/>
    <x v="1"/>
    <s v="I"/>
    <n v="29"/>
    <n v="29"/>
    <n v="0"/>
    <n v="20"/>
  </r>
  <r>
    <x v="0"/>
    <x v="0"/>
    <s v="WA"/>
    <x v="4"/>
    <n v="2012"/>
    <n v="2012"/>
    <n v="16925996"/>
    <n v="1"/>
    <x v="1"/>
    <s v="I"/>
    <n v="9"/>
    <n v="9"/>
    <n v="0"/>
    <n v="220"/>
  </r>
  <r>
    <x v="0"/>
    <x v="0"/>
    <s v="WA"/>
    <x v="4"/>
    <n v="2012"/>
    <n v="2012"/>
    <n v="17098984"/>
    <n v="1"/>
    <x v="1"/>
    <s v="I"/>
    <n v="32"/>
    <n v="32"/>
    <n v="0"/>
    <n v="1100"/>
  </r>
  <r>
    <x v="0"/>
    <x v="0"/>
    <s v="WA"/>
    <x v="4"/>
    <n v="2012"/>
    <n v="2012"/>
    <n v="19353777"/>
    <n v="2"/>
    <x v="1"/>
    <s v="I"/>
    <n v="46"/>
    <n v="23"/>
    <n v="0"/>
    <n v="188"/>
  </r>
  <r>
    <x v="0"/>
    <x v="1"/>
    <s v="WA"/>
    <x v="4"/>
    <n v="2012"/>
    <n v="2012"/>
    <n v="16532855"/>
    <n v="2"/>
    <x v="1"/>
    <s v="I"/>
    <n v="60"/>
    <n v="30"/>
    <n v="0"/>
    <n v="25"/>
  </r>
  <r>
    <x v="0"/>
    <x v="1"/>
    <s v="WA"/>
    <x v="4"/>
    <n v="2012"/>
    <n v="2012"/>
    <n v="16609191"/>
    <n v="8"/>
    <x v="1"/>
    <s v="I"/>
    <n v="237"/>
    <n v="29.625"/>
    <n v="0"/>
    <n v="1437"/>
  </r>
  <r>
    <x v="0"/>
    <x v="1"/>
    <s v="WA"/>
    <x v="4"/>
    <n v="2012"/>
    <n v="2012"/>
    <n v="500084355"/>
    <n v="2"/>
    <x v="1"/>
    <s v="I"/>
    <n v="57"/>
    <n v="28.5"/>
    <n v="0"/>
    <n v="51"/>
  </r>
  <r>
    <x v="0"/>
    <x v="0"/>
    <s v="WA"/>
    <x v="4"/>
    <n v="2012"/>
    <n v="2012"/>
    <n v="18092369"/>
    <n v="1"/>
    <x v="1"/>
    <s v="I"/>
    <n v="29"/>
    <n v="29"/>
    <n v="0"/>
    <n v="20"/>
  </r>
  <r>
    <x v="0"/>
    <x v="0"/>
    <s v="WA"/>
    <x v="4"/>
    <n v="2012"/>
    <n v="2012"/>
    <n v="15143848"/>
    <n v="1"/>
    <x v="1"/>
    <s v="I"/>
    <n v="30"/>
    <n v="30"/>
    <n v="0"/>
    <n v="5"/>
  </r>
  <r>
    <x v="0"/>
    <x v="0"/>
    <s v="WA"/>
    <x v="4"/>
    <n v="2012"/>
    <n v="2012"/>
    <n v="500198174"/>
    <n v="1"/>
    <x v="1"/>
    <s v="I"/>
    <n v="18"/>
    <n v="18"/>
    <n v="0"/>
    <n v="117"/>
  </r>
  <r>
    <x v="0"/>
    <x v="0"/>
    <s v="WA"/>
    <x v="4"/>
    <n v="2012"/>
    <n v="2012"/>
    <n v="14607877"/>
    <n v="1"/>
    <x v="1"/>
    <s v="I"/>
    <n v="32"/>
    <n v="32"/>
    <n v="0"/>
    <n v="600"/>
  </r>
  <r>
    <x v="0"/>
    <x v="0"/>
    <s v="WA"/>
    <x v="4"/>
    <n v="2012"/>
    <n v="2012"/>
    <n v="16307183"/>
    <n v="2"/>
    <x v="1"/>
    <s v="I"/>
    <n v="61"/>
    <n v="30.5"/>
    <n v="0"/>
    <n v="750"/>
  </r>
  <r>
    <x v="0"/>
    <x v="1"/>
    <s v="WA"/>
    <x v="4"/>
    <n v="2012"/>
    <n v="2012"/>
    <n v="16023356"/>
    <n v="1"/>
    <x v="1"/>
    <s v="I"/>
    <n v="0"/>
    <n v="0"/>
    <n v="0"/>
    <n v="3"/>
  </r>
  <r>
    <x v="0"/>
    <x v="0"/>
    <s v="WA"/>
    <x v="4"/>
    <n v="2012"/>
    <n v="2012"/>
    <n v="16865772"/>
    <n v="2"/>
    <x v="1"/>
    <s v="I"/>
    <n v="58"/>
    <n v="29"/>
    <n v="0"/>
    <n v="35"/>
  </r>
  <r>
    <x v="0"/>
    <x v="1"/>
    <s v="WA"/>
    <x v="4"/>
    <n v="2012"/>
    <n v="2012"/>
    <n v="500179295"/>
    <n v="1"/>
    <x v="1"/>
    <s v="I"/>
    <n v="31"/>
    <n v="31"/>
    <n v="0"/>
    <n v="99"/>
  </r>
  <r>
    <x v="1"/>
    <x v="0"/>
    <s v="WA"/>
    <x v="4"/>
    <n v="2012"/>
    <n v="2012"/>
    <n v="397958401"/>
    <n v="2"/>
    <x v="1"/>
    <s v="I"/>
    <n v="58"/>
    <n v="29"/>
    <n v="0"/>
    <n v="634"/>
  </r>
  <r>
    <x v="0"/>
    <x v="1"/>
    <s v="WA"/>
    <x v="4"/>
    <n v="2012"/>
    <n v="2012"/>
    <n v="397958504"/>
    <n v="1"/>
    <x v="1"/>
    <s v="I"/>
    <n v="32"/>
    <n v="32"/>
    <n v="0"/>
    <n v="3"/>
  </r>
  <r>
    <x v="0"/>
    <x v="0"/>
    <s v="WA"/>
    <x v="4"/>
    <n v="2012"/>
    <n v="2012"/>
    <n v="500143341"/>
    <n v="1"/>
    <x v="1"/>
    <s v="I"/>
    <n v="5"/>
    <n v="5"/>
    <n v="0"/>
    <n v="130"/>
  </r>
  <r>
    <x v="0"/>
    <x v="0"/>
    <s v="WA"/>
    <x v="4"/>
    <n v="2012"/>
    <n v="2012"/>
    <n v="500196524"/>
    <n v="1"/>
    <x v="1"/>
    <s v="I"/>
    <n v="29"/>
    <n v="29"/>
    <n v="0"/>
    <n v="52"/>
  </r>
  <r>
    <x v="0"/>
    <x v="0"/>
    <s v="WA"/>
    <x v="4"/>
    <n v="2012"/>
    <n v="2012"/>
    <n v="15277770"/>
    <n v="1"/>
    <x v="1"/>
    <s v="I"/>
    <n v="24"/>
    <n v="24"/>
    <n v="0"/>
    <n v="240"/>
  </r>
  <r>
    <x v="0"/>
    <x v="0"/>
    <s v="WA"/>
    <x v="4"/>
    <n v="2012"/>
    <n v="2012"/>
    <n v="14676009"/>
    <n v="1"/>
    <x v="1"/>
    <s v="I"/>
    <n v="32"/>
    <n v="32"/>
    <n v="0"/>
    <n v="70"/>
  </r>
  <r>
    <x v="0"/>
    <x v="0"/>
    <s v="WA"/>
    <x v="4"/>
    <n v="2012"/>
    <n v="2012"/>
    <n v="18934041"/>
    <n v="1"/>
    <x v="1"/>
    <s v="I"/>
    <n v="28"/>
    <n v="28"/>
    <n v="0"/>
    <n v="10"/>
  </r>
  <r>
    <x v="0"/>
    <x v="1"/>
    <s v="WA"/>
    <x v="4"/>
    <n v="2012"/>
    <n v="2012"/>
    <n v="19007244"/>
    <n v="4"/>
    <x v="1"/>
    <s v="I"/>
    <n v="117"/>
    <n v="29.25"/>
    <n v="0"/>
    <n v="4"/>
  </r>
  <r>
    <x v="0"/>
    <x v="0"/>
    <s v="WA"/>
    <x v="4"/>
    <n v="2012"/>
    <n v="2012"/>
    <n v="18098476"/>
    <n v="1"/>
    <x v="1"/>
    <s v="I"/>
    <n v="4"/>
    <n v="4"/>
    <n v="0"/>
    <n v="2225"/>
  </r>
  <r>
    <x v="0"/>
    <x v="0"/>
    <s v="WA"/>
    <x v="4"/>
    <n v="2012"/>
    <n v="2012"/>
    <n v="500207670"/>
    <n v="1"/>
    <x v="1"/>
    <s v="I"/>
    <n v="31"/>
    <n v="31"/>
    <n v="0"/>
    <n v="647"/>
  </r>
  <r>
    <x v="0"/>
    <x v="0"/>
    <s v="WA"/>
    <x v="4"/>
    <n v="2012"/>
    <n v="2012"/>
    <n v="500004847"/>
    <n v="1"/>
    <x v="1"/>
    <s v="I"/>
    <n v="12"/>
    <n v="12"/>
    <n v="0"/>
    <n v="261"/>
  </r>
  <r>
    <x v="1"/>
    <x v="1"/>
    <s v="WA"/>
    <x v="4"/>
    <n v="2012"/>
    <n v="2012"/>
    <n v="18696802"/>
    <n v="2"/>
    <x v="1"/>
    <s v="I"/>
    <n v="37"/>
    <n v="18.5"/>
    <n v="0"/>
    <n v="126"/>
  </r>
  <r>
    <x v="0"/>
    <x v="1"/>
    <s v="WA"/>
    <x v="4"/>
    <n v="2012"/>
    <n v="2012"/>
    <n v="500258592"/>
    <n v="1"/>
    <x v="1"/>
    <s v="I"/>
    <n v="25"/>
    <n v="25"/>
    <n v="0"/>
    <n v="109"/>
  </r>
  <r>
    <x v="0"/>
    <x v="0"/>
    <s v="WA"/>
    <x v="4"/>
    <n v="2012"/>
    <n v="2012"/>
    <n v="18079039"/>
    <n v="1"/>
    <x v="1"/>
    <s v="I"/>
    <n v="0"/>
    <n v="0"/>
    <n v="0"/>
    <n v="20"/>
  </r>
  <r>
    <x v="0"/>
    <x v="0"/>
    <s v="WA"/>
    <x v="4"/>
    <n v="2012"/>
    <n v="2012"/>
    <n v="16613300"/>
    <n v="2"/>
    <x v="1"/>
    <s v="I"/>
    <n v="38"/>
    <n v="19"/>
    <n v="0"/>
    <n v="420"/>
  </r>
  <r>
    <x v="0"/>
    <x v="0"/>
    <s v="WA"/>
    <x v="4"/>
    <n v="2012"/>
    <n v="2012"/>
    <n v="17392289"/>
    <n v="2"/>
    <x v="1"/>
    <s v="I"/>
    <n v="76"/>
    <n v="38"/>
    <n v="0"/>
    <n v="4335"/>
  </r>
  <r>
    <x v="0"/>
    <x v="0"/>
    <s v="WA"/>
    <x v="4"/>
    <n v="2012"/>
    <n v="2012"/>
    <n v="16491868"/>
    <n v="1"/>
    <x v="1"/>
    <s v="I"/>
    <n v="8"/>
    <n v="8"/>
    <n v="0"/>
    <n v="242"/>
  </r>
  <r>
    <x v="0"/>
    <x v="1"/>
    <s v="WA"/>
    <x v="4"/>
    <n v="2012"/>
    <n v="2012"/>
    <n v="15964096"/>
    <n v="3"/>
    <x v="1"/>
    <s v="I"/>
    <n v="87"/>
    <n v="29"/>
    <n v="0"/>
    <n v="3"/>
  </r>
  <r>
    <x v="0"/>
    <x v="0"/>
    <s v="WA"/>
    <x v="4"/>
    <n v="2012"/>
    <n v="2012"/>
    <n v="15214470"/>
    <n v="1"/>
    <x v="1"/>
    <s v="I"/>
    <n v="32"/>
    <n v="32"/>
    <n v="0"/>
    <n v="22"/>
  </r>
  <r>
    <x v="0"/>
    <x v="0"/>
    <s v="WA"/>
    <x v="4"/>
    <n v="2012"/>
    <n v="2012"/>
    <n v="500132342"/>
    <n v="1"/>
    <x v="1"/>
    <s v="I"/>
    <n v="6"/>
    <n v="6"/>
    <n v="0"/>
    <n v="143"/>
  </r>
  <r>
    <x v="0"/>
    <x v="1"/>
    <s v="WA"/>
    <x v="4"/>
    <n v="2012"/>
    <n v="2012"/>
    <n v="500110442"/>
    <n v="1"/>
    <x v="1"/>
    <s v="I"/>
    <n v="13"/>
    <n v="13"/>
    <n v="0"/>
    <n v="78"/>
  </r>
  <r>
    <x v="0"/>
    <x v="0"/>
    <s v="WA"/>
    <x v="4"/>
    <n v="2012"/>
    <n v="2012"/>
    <n v="15943403"/>
    <n v="1"/>
    <x v="1"/>
    <s v="I"/>
    <n v="21"/>
    <n v="21"/>
    <n v="0"/>
    <n v="2420"/>
  </r>
  <r>
    <x v="0"/>
    <x v="1"/>
    <s v="WA"/>
    <x v="4"/>
    <n v="2012"/>
    <n v="2012"/>
    <n v="425088109"/>
    <n v="1"/>
    <x v="1"/>
    <s v="I"/>
    <n v="30"/>
    <n v="30"/>
    <n v="0"/>
    <n v="4"/>
  </r>
  <r>
    <x v="0"/>
    <x v="1"/>
    <s v="WA"/>
    <x v="4"/>
    <n v="2012"/>
    <n v="2012"/>
    <n v="14913852"/>
    <n v="4"/>
    <x v="1"/>
    <s v="I"/>
    <n v="98"/>
    <n v="24.5"/>
    <n v="0"/>
    <n v="12"/>
  </r>
  <r>
    <x v="0"/>
    <x v="0"/>
    <s v="WA"/>
    <x v="4"/>
    <n v="2012"/>
    <n v="2012"/>
    <n v="19888221"/>
    <n v="1"/>
    <x v="1"/>
    <s v="I"/>
    <n v="32"/>
    <n v="32"/>
    <n v="0"/>
    <n v="10"/>
  </r>
  <r>
    <x v="0"/>
    <x v="1"/>
    <s v="WA"/>
    <x v="4"/>
    <n v="2012"/>
    <n v="2012"/>
    <n v="423878423"/>
    <n v="1"/>
    <x v="1"/>
    <s v="I"/>
    <n v="31"/>
    <n v="31"/>
    <n v="0"/>
    <n v="114"/>
  </r>
  <r>
    <x v="0"/>
    <x v="1"/>
    <s v="WA"/>
    <x v="4"/>
    <n v="2012"/>
    <n v="2012"/>
    <n v="14434352"/>
    <n v="1"/>
    <x v="1"/>
    <s v="I"/>
    <n v="0"/>
    <n v="0"/>
    <n v="0"/>
    <n v="3"/>
  </r>
  <r>
    <x v="0"/>
    <x v="1"/>
    <s v="WA"/>
    <x v="4"/>
    <n v="2012"/>
    <n v="2012"/>
    <n v="16746957"/>
    <n v="1"/>
    <x v="1"/>
    <s v="I"/>
    <n v="25"/>
    <n v="25"/>
    <n v="0"/>
    <n v="93"/>
  </r>
  <r>
    <x v="0"/>
    <x v="0"/>
    <s v="WA"/>
    <x v="4"/>
    <n v="2012"/>
    <n v="2012"/>
    <n v="19863463"/>
    <n v="1"/>
    <x v="1"/>
    <s v="I"/>
    <n v="2"/>
    <n v="2"/>
    <n v="0"/>
    <n v="162"/>
  </r>
  <r>
    <x v="0"/>
    <x v="0"/>
    <s v="WA"/>
    <x v="4"/>
    <n v="2012"/>
    <n v="2012"/>
    <n v="500256011"/>
    <n v="1"/>
    <x v="1"/>
    <s v="I"/>
    <n v="11"/>
    <n v="11"/>
    <n v="0"/>
    <n v="255"/>
  </r>
  <r>
    <x v="0"/>
    <x v="1"/>
    <s v="WA"/>
    <x v="4"/>
    <n v="2012"/>
    <n v="2012"/>
    <n v="19698530"/>
    <n v="1"/>
    <x v="1"/>
    <s v="I"/>
    <n v="8"/>
    <n v="8"/>
    <n v="0"/>
    <n v="19"/>
  </r>
  <r>
    <x v="0"/>
    <x v="1"/>
    <s v="WA"/>
    <x v="4"/>
    <n v="2012"/>
    <n v="2012"/>
    <n v="500254325"/>
    <n v="1"/>
    <x v="1"/>
    <s v="I"/>
    <n v="2"/>
    <n v="2"/>
    <n v="0"/>
    <n v="2"/>
  </r>
  <r>
    <x v="0"/>
    <x v="1"/>
    <s v="WA"/>
    <x v="4"/>
    <n v="2012"/>
    <n v="2012"/>
    <n v="368668816"/>
    <n v="1"/>
    <x v="1"/>
    <s v="I"/>
    <n v="0"/>
    <n v="0"/>
    <n v="0"/>
    <n v="2"/>
  </r>
  <r>
    <x v="0"/>
    <x v="0"/>
    <s v="WA"/>
    <x v="4"/>
    <n v="2012"/>
    <n v="2012"/>
    <n v="18313121"/>
    <n v="2"/>
    <x v="1"/>
    <s v="I"/>
    <n v="38"/>
    <n v="19"/>
    <n v="0"/>
    <n v="1669"/>
  </r>
  <r>
    <x v="0"/>
    <x v="0"/>
    <s v="WA"/>
    <x v="4"/>
    <n v="2012"/>
    <n v="2012"/>
    <n v="17960459"/>
    <n v="1"/>
    <x v="1"/>
    <s v="I"/>
    <n v="0"/>
    <n v="0"/>
    <n v="0"/>
    <n v="35"/>
  </r>
  <r>
    <x v="0"/>
    <x v="0"/>
    <s v="WA"/>
    <x v="4"/>
    <n v="2012"/>
    <n v="2012"/>
    <n v="18931838"/>
    <n v="1"/>
    <x v="1"/>
    <s v="I"/>
    <n v="25"/>
    <n v="25"/>
    <n v="0"/>
    <n v="150"/>
  </r>
  <r>
    <x v="0"/>
    <x v="1"/>
    <s v="WA"/>
    <x v="4"/>
    <n v="2012"/>
    <n v="2012"/>
    <n v="17787481"/>
    <n v="1"/>
    <x v="1"/>
    <s v="I"/>
    <n v="32"/>
    <n v="32"/>
    <n v="0"/>
    <n v="53"/>
  </r>
  <r>
    <x v="0"/>
    <x v="1"/>
    <s v="WA"/>
    <x v="4"/>
    <n v="2012"/>
    <n v="2012"/>
    <n v="16610697"/>
    <n v="1"/>
    <x v="1"/>
    <s v="I"/>
    <n v="13"/>
    <n v="13"/>
    <n v="0"/>
    <n v="18"/>
  </r>
  <r>
    <x v="0"/>
    <x v="0"/>
    <s v="WA"/>
    <x v="4"/>
    <n v="2012"/>
    <n v="2012"/>
    <n v="15898989"/>
    <n v="1"/>
    <x v="1"/>
    <s v="I"/>
    <n v="0"/>
    <n v="0"/>
    <n v="0"/>
    <n v="11"/>
  </r>
  <r>
    <x v="0"/>
    <x v="0"/>
    <s v="WA"/>
    <x v="4"/>
    <n v="2012"/>
    <n v="2012"/>
    <n v="16007950"/>
    <n v="1"/>
    <x v="1"/>
    <s v="I"/>
    <n v="0"/>
    <n v="0"/>
    <n v="0"/>
    <n v="10"/>
  </r>
  <r>
    <x v="0"/>
    <x v="0"/>
    <s v="WA"/>
    <x v="4"/>
    <n v="2012"/>
    <n v="2012"/>
    <n v="500038745"/>
    <n v="1"/>
    <x v="1"/>
    <s v="I"/>
    <n v="19"/>
    <n v="19"/>
    <n v="0"/>
    <n v="109"/>
  </r>
  <r>
    <x v="0"/>
    <x v="0"/>
    <s v="WA"/>
    <x v="4"/>
    <n v="2012"/>
    <n v="2012"/>
    <n v="14913802"/>
    <n v="1"/>
    <x v="1"/>
    <s v="I"/>
    <n v="2"/>
    <n v="2"/>
    <n v="0"/>
    <n v="349"/>
  </r>
  <r>
    <x v="0"/>
    <x v="1"/>
    <s v="WA"/>
    <x v="4"/>
    <n v="2012"/>
    <n v="2012"/>
    <n v="15638035"/>
    <n v="1"/>
    <x v="1"/>
    <s v="I"/>
    <n v="11"/>
    <n v="11"/>
    <n v="0"/>
    <n v="29"/>
  </r>
  <r>
    <x v="0"/>
    <x v="0"/>
    <s v="WA"/>
    <x v="4"/>
    <n v="2012"/>
    <n v="2012"/>
    <n v="17210114"/>
    <n v="1"/>
    <x v="1"/>
    <s v="I"/>
    <n v="17"/>
    <n v="17"/>
    <n v="0"/>
    <n v="10"/>
  </r>
  <r>
    <x v="0"/>
    <x v="0"/>
    <s v="WA"/>
    <x v="4"/>
    <n v="2012"/>
    <n v="2012"/>
    <n v="15139714"/>
    <n v="1"/>
    <x v="1"/>
    <s v="I"/>
    <n v="9"/>
    <n v="9"/>
    <n v="0"/>
    <n v="10"/>
  </r>
  <r>
    <x v="0"/>
    <x v="0"/>
    <s v="WA"/>
    <x v="4"/>
    <n v="2012"/>
    <n v="2012"/>
    <n v="19607540"/>
    <n v="1"/>
    <x v="1"/>
    <s v="I"/>
    <n v="0"/>
    <n v="0"/>
    <n v="0"/>
    <n v="299"/>
  </r>
  <r>
    <x v="0"/>
    <x v="1"/>
    <s v="WA"/>
    <x v="4"/>
    <n v="2012"/>
    <n v="2012"/>
    <n v="19639869"/>
    <n v="2"/>
    <x v="1"/>
    <s v="I"/>
    <n v="35"/>
    <n v="17.5"/>
    <n v="0"/>
    <n v="18"/>
  </r>
  <r>
    <x v="0"/>
    <x v="0"/>
    <s v="WA"/>
    <x v="4"/>
    <n v="2012"/>
    <n v="2012"/>
    <n v="15862032"/>
    <n v="1"/>
    <x v="1"/>
    <s v="I"/>
    <n v="1"/>
    <n v="1"/>
    <n v="0"/>
    <n v="31"/>
  </r>
  <r>
    <x v="0"/>
    <x v="1"/>
    <s v="WA"/>
    <x v="4"/>
    <n v="2012"/>
    <n v="2012"/>
    <n v="500251273"/>
    <n v="1"/>
    <x v="1"/>
    <s v="I"/>
    <n v="2"/>
    <n v="2"/>
    <n v="0"/>
    <n v="4"/>
  </r>
  <r>
    <x v="0"/>
    <x v="0"/>
    <s v="WA"/>
    <x v="4"/>
    <n v="2012"/>
    <n v="2012"/>
    <n v="14840205"/>
    <n v="1"/>
    <x v="1"/>
    <s v="I"/>
    <n v="1"/>
    <n v="1"/>
    <n v="0"/>
    <n v="30"/>
  </r>
  <r>
    <x v="0"/>
    <x v="0"/>
    <s v="WA"/>
    <x v="4"/>
    <n v="2012"/>
    <n v="2012"/>
    <n v="19973934"/>
    <n v="1"/>
    <x v="1"/>
    <s v="I"/>
    <n v="14"/>
    <n v="14"/>
    <n v="0"/>
    <n v="279"/>
  </r>
  <r>
    <x v="0"/>
    <x v="0"/>
    <s v="WA"/>
    <x v="4"/>
    <n v="2012"/>
    <n v="2012"/>
    <n v="376099215"/>
    <n v="1"/>
    <x v="1"/>
    <s v="I"/>
    <n v="20"/>
    <n v="20"/>
    <n v="0"/>
    <n v="5"/>
  </r>
  <r>
    <x v="0"/>
    <x v="1"/>
    <s v="WA"/>
    <x v="4"/>
    <n v="2012"/>
    <n v="2012"/>
    <n v="18122238"/>
    <n v="1"/>
    <x v="1"/>
    <s v="I"/>
    <n v="21"/>
    <n v="21"/>
    <n v="0"/>
    <n v="26"/>
  </r>
  <r>
    <x v="0"/>
    <x v="0"/>
    <s v="WA"/>
    <x v="4"/>
    <n v="2012"/>
    <n v="2012"/>
    <n v="18913366"/>
    <n v="1"/>
    <x v="1"/>
    <s v="I"/>
    <n v="0"/>
    <n v="0"/>
    <n v="0"/>
    <n v="220"/>
  </r>
  <r>
    <x v="0"/>
    <x v="1"/>
    <s v="WA"/>
    <x v="4"/>
    <n v="2012"/>
    <n v="2012"/>
    <n v="335404811"/>
    <n v="2"/>
    <x v="1"/>
    <s v="I"/>
    <n v="36"/>
    <n v="18"/>
    <n v="0"/>
    <n v="35"/>
  </r>
  <r>
    <x v="0"/>
    <x v="0"/>
    <s v="WA"/>
    <x v="4"/>
    <n v="2012"/>
    <n v="2012"/>
    <n v="500255806"/>
    <n v="1"/>
    <x v="1"/>
    <s v="I"/>
    <n v="6"/>
    <n v="6"/>
    <n v="0"/>
    <n v="176"/>
  </r>
  <r>
    <x v="0"/>
    <x v="1"/>
    <s v="WA"/>
    <x v="4"/>
    <n v="2012"/>
    <n v="2012"/>
    <n v="18914722"/>
    <n v="1"/>
    <x v="1"/>
    <s v="I"/>
    <n v="18"/>
    <n v="18"/>
    <n v="0"/>
    <n v="26"/>
  </r>
  <r>
    <x v="0"/>
    <x v="0"/>
    <s v="WA"/>
    <x v="4"/>
    <n v="2012"/>
    <n v="2012"/>
    <n v="18575768"/>
    <n v="1"/>
    <x v="1"/>
    <s v="I"/>
    <n v="3"/>
    <n v="3"/>
    <n v="0"/>
    <n v="26"/>
  </r>
  <r>
    <x v="0"/>
    <x v="0"/>
    <s v="WA"/>
    <x v="4"/>
    <n v="2012"/>
    <n v="2012"/>
    <n v="436579229"/>
    <n v="1"/>
    <x v="1"/>
    <s v="I"/>
    <n v="29"/>
    <n v="29"/>
    <n v="0"/>
    <n v="85"/>
  </r>
  <r>
    <x v="0"/>
    <x v="1"/>
    <s v="WA"/>
    <x v="4"/>
    <n v="2012"/>
    <n v="2012"/>
    <n v="19029033"/>
    <n v="1"/>
    <x v="1"/>
    <s v="I"/>
    <n v="23"/>
    <n v="23"/>
    <n v="0"/>
    <n v="47"/>
  </r>
  <r>
    <x v="0"/>
    <x v="1"/>
    <s v="WA"/>
    <x v="4"/>
    <n v="2012"/>
    <n v="2012"/>
    <n v="500234039"/>
    <n v="4"/>
    <x v="1"/>
    <s v="I"/>
    <n v="105"/>
    <n v="26.25"/>
    <n v="0"/>
    <n v="15"/>
  </r>
  <r>
    <x v="0"/>
    <x v="0"/>
    <s v="WA"/>
    <x v="4"/>
    <n v="2012"/>
    <n v="2012"/>
    <n v="17680824"/>
    <n v="1"/>
    <x v="1"/>
    <s v="I"/>
    <n v="14"/>
    <n v="14"/>
    <n v="0"/>
    <n v="155"/>
  </r>
  <r>
    <x v="1"/>
    <x v="0"/>
    <s v="WA"/>
    <x v="4"/>
    <n v="2012"/>
    <n v="2012"/>
    <n v="500276283"/>
    <n v="1"/>
    <x v="1"/>
    <s v="I"/>
    <n v="29"/>
    <n v="29"/>
    <n v="0"/>
    <n v="80"/>
  </r>
  <r>
    <x v="1"/>
    <x v="0"/>
    <s v="WA"/>
    <x v="4"/>
    <n v="2012"/>
    <n v="2012"/>
    <n v="17840293"/>
    <n v="1"/>
    <x v="1"/>
    <s v="I"/>
    <n v="4"/>
    <n v="4"/>
    <n v="0"/>
    <n v="46"/>
  </r>
  <r>
    <x v="0"/>
    <x v="1"/>
    <s v="WA"/>
    <x v="4"/>
    <n v="2012"/>
    <n v="2012"/>
    <n v="16772263"/>
    <n v="2"/>
    <x v="1"/>
    <s v="I"/>
    <n v="34"/>
    <n v="17"/>
    <n v="0"/>
    <n v="15"/>
  </r>
  <r>
    <x v="0"/>
    <x v="1"/>
    <s v="WA"/>
    <x v="4"/>
    <n v="2012"/>
    <n v="2012"/>
    <n v="17154288"/>
    <n v="3"/>
    <x v="1"/>
    <s v="I"/>
    <n v="95"/>
    <n v="31.666666666666668"/>
    <n v="0"/>
    <n v="21"/>
  </r>
  <r>
    <x v="0"/>
    <x v="1"/>
    <s v="WA"/>
    <x v="4"/>
    <n v="2012"/>
    <n v="2012"/>
    <n v="14063150"/>
    <n v="1"/>
    <x v="1"/>
    <s v="I"/>
    <n v="10"/>
    <n v="10"/>
    <n v="0"/>
    <n v="2"/>
  </r>
  <r>
    <x v="0"/>
    <x v="1"/>
    <s v="WA"/>
    <x v="4"/>
    <n v="2012"/>
    <n v="2012"/>
    <n v="16285547"/>
    <n v="3"/>
    <x v="1"/>
    <s v="I"/>
    <n v="117"/>
    <n v="39"/>
    <n v="0"/>
    <n v="15"/>
  </r>
  <r>
    <x v="0"/>
    <x v="1"/>
    <s v="WA"/>
    <x v="4"/>
    <n v="2012"/>
    <n v="2012"/>
    <n v="15704983"/>
    <n v="1"/>
    <x v="1"/>
    <s v="I"/>
    <n v="37"/>
    <n v="37"/>
    <n v="0"/>
    <n v="11"/>
  </r>
  <r>
    <x v="0"/>
    <x v="0"/>
    <s v="WA"/>
    <x v="4"/>
    <n v="2012"/>
    <n v="2012"/>
    <n v="19634313"/>
    <n v="1"/>
    <x v="1"/>
    <s v="I"/>
    <n v="27"/>
    <n v="27"/>
    <n v="0"/>
    <n v="370"/>
  </r>
  <r>
    <x v="0"/>
    <x v="0"/>
    <s v="WA"/>
    <x v="4"/>
    <n v="2012"/>
    <n v="2012"/>
    <n v="14405950"/>
    <n v="1"/>
    <x v="1"/>
    <s v="I"/>
    <n v="26"/>
    <n v="26"/>
    <n v="0"/>
    <n v="89"/>
  </r>
  <r>
    <x v="0"/>
    <x v="0"/>
    <s v="WA"/>
    <x v="4"/>
    <n v="2012"/>
    <n v="2012"/>
    <n v="16030810"/>
    <n v="3"/>
    <x v="1"/>
    <s v="I"/>
    <n v="86"/>
    <n v="28.666666666666668"/>
    <n v="0"/>
    <n v="360"/>
  </r>
  <r>
    <x v="0"/>
    <x v="1"/>
    <s v="WA"/>
    <x v="4"/>
    <n v="2012"/>
    <n v="2012"/>
    <n v="500077287"/>
    <n v="1"/>
    <x v="1"/>
    <s v="I"/>
    <n v="14"/>
    <n v="14"/>
    <n v="0"/>
    <n v="21"/>
  </r>
  <r>
    <x v="0"/>
    <x v="0"/>
    <s v="WA"/>
    <x v="4"/>
    <n v="2012"/>
    <n v="2012"/>
    <n v="15008104"/>
    <n v="1"/>
    <x v="1"/>
    <s v="I"/>
    <n v="18"/>
    <n v="18"/>
    <n v="0"/>
    <n v="640"/>
  </r>
  <r>
    <x v="0"/>
    <x v="0"/>
    <s v="WA"/>
    <x v="4"/>
    <n v="2012"/>
    <n v="2012"/>
    <n v="15470296"/>
    <n v="1"/>
    <x v="1"/>
    <s v="I"/>
    <n v="30"/>
    <n v="30"/>
    <n v="0"/>
    <n v="20"/>
  </r>
  <r>
    <x v="0"/>
    <x v="0"/>
    <s v="WA"/>
    <x v="4"/>
    <n v="2012"/>
    <n v="2012"/>
    <n v="390614418"/>
    <n v="1"/>
    <x v="1"/>
    <s v="I"/>
    <n v="0"/>
    <n v="0"/>
    <n v="0"/>
    <n v="300"/>
  </r>
  <r>
    <x v="0"/>
    <x v="0"/>
    <s v="WA"/>
    <x v="4"/>
    <n v="2012"/>
    <n v="2012"/>
    <n v="19982747"/>
    <n v="2"/>
    <x v="1"/>
    <s v="I"/>
    <n v="54"/>
    <n v="27"/>
    <n v="0"/>
    <n v="260"/>
  </r>
  <r>
    <x v="0"/>
    <x v="0"/>
    <s v="WA"/>
    <x v="4"/>
    <n v="2012"/>
    <n v="2012"/>
    <n v="17377752"/>
    <n v="1"/>
    <x v="1"/>
    <s v="I"/>
    <n v="33"/>
    <n v="33"/>
    <n v="0"/>
    <n v="10"/>
  </r>
  <r>
    <x v="0"/>
    <x v="0"/>
    <s v="WA"/>
    <x v="4"/>
    <n v="2012"/>
    <n v="2012"/>
    <n v="16416458"/>
    <n v="1"/>
    <x v="1"/>
    <s v="I"/>
    <n v="16"/>
    <n v="16"/>
    <n v="0"/>
    <n v="971"/>
  </r>
  <r>
    <x v="0"/>
    <x v="0"/>
    <s v="WA"/>
    <x v="4"/>
    <n v="2012"/>
    <n v="2012"/>
    <n v="19988106"/>
    <n v="1"/>
    <x v="1"/>
    <s v="I"/>
    <n v="0"/>
    <n v="0"/>
    <n v="0"/>
    <n v="11"/>
  </r>
  <r>
    <x v="0"/>
    <x v="0"/>
    <s v="WA"/>
    <x v="4"/>
    <n v="2012"/>
    <n v="2012"/>
    <n v="446349792"/>
    <n v="1"/>
    <x v="1"/>
    <s v="I"/>
    <n v="20"/>
    <n v="20"/>
    <n v="0"/>
    <n v="29"/>
  </r>
  <r>
    <x v="0"/>
    <x v="0"/>
    <s v="WA"/>
    <x v="4"/>
    <n v="2012"/>
    <n v="2012"/>
    <n v="18221753"/>
    <n v="2"/>
    <x v="1"/>
    <s v="I"/>
    <n v="46"/>
    <n v="23"/>
    <n v="0"/>
    <n v="174"/>
  </r>
  <r>
    <x v="0"/>
    <x v="1"/>
    <s v="WA"/>
    <x v="4"/>
    <n v="2012"/>
    <n v="2012"/>
    <n v="500019840"/>
    <n v="2"/>
    <x v="1"/>
    <s v="I"/>
    <n v="51"/>
    <n v="25.5"/>
    <n v="0"/>
    <n v="13"/>
  </r>
  <r>
    <x v="0"/>
    <x v="0"/>
    <s v="WA"/>
    <x v="4"/>
    <n v="2012"/>
    <n v="2012"/>
    <n v="500230671"/>
    <n v="1"/>
    <x v="2"/>
    <s v="I"/>
    <n v="1"/>
    <n v="1"/>
    <n v="0"/>
    <n v="99895"/>
  </r>
  <r>
    <x v="0"/>
    <x v="1"/>
    <s v="WA"/>
    <x v="4"/>
    <n v="2012"/>
    <n v="2012"/>
    <n v="500009282"/>
    <n v="2"/>
    <x v="1"/>
    <s v="I"/>
    <n v="41"/>
    <n v="20.5"/>
    <n v="0"/>
    <n v="42"/>
  </r>
  <r>
    <x v="0"/>
    <x v="1"/>
    <s v="WA"/>
    <x v="4"/>
    <n v="2012"/>
    <n v="2012"/>
    <n v="500160346"/>
    <n v="1"/>
    <x v="1"/>
    <s v="I"/>
    <n v="32"/>
    <n v="32"/>
    <n v="0"/>
    <n v="29"/>
  </r>
  <r>
    <x v="0"/>
    <x v="1"/>
    <s v="WA"/>
    <x v="4"/>
    <n v="2012"/>
    <n v="2012"/>
    <n v="500258595"/>
    <n v="1"/>
    <x v="1"/>
    <s v="I"/>
    <n v="6"/>
    <n v="6"/>
    <n v="0"/>
    <n v="7"/>
  </r>
  <r>
    <x v="0"/>
    <x v="0"/>
    <s v="WA"/>
    <x v="4"/>
    <n v="2012"/>
    <n v="2012"/>
    <n v="16418743"/>
    <n v="3"/>
    <x v="1"/>
    <s v="I"/>
    <n v="70"/>
    <n v="23.333333333333332"/>
    <n v="0"/>
    <n v="751"/>
  </r>
  <r>
    <x v="0"/>
    <x v="0"/>
    <s v="WA"/>
    <x v="4"/>
    <n v="2012"/>
    <n v="2012"/>
    <n v="18046653"/>
    <n v="1"/>
    <x v="1"/>
    <s v="I"/>
    <n v="6"/>
    <n v="6"/>
    <n v="0"/>
    <n v="10"/>
  </r>
  <r>
    <x v="0"/>
    <x v="1"/>
    <s v="WA"/>
    <x v="4"/>
    <n v="2012"/>
    <n v="2012"/>
    <n v="17822039"/>
    <n v="1"/>
    <x v="1"/>
    <s v="I"/>
    <n v="0"/>
    <n v="0"/>
    <n v="0"/>
    <n v="2"/>
  </r>
  <r>
    <x v="0"/>
    <x v="0"/>
    <s v="WA"/>
    <x v="4"/>
    <n v="2012"/>
    <n v="2012"/>
    <n v="17412225"/>
    <n v="1"/>
    <x v="1"/>
    <s v="I"/>
    <n v="19"/>
    <n v="19"/>
    <n v="0"/>
    <n v="40"/>
  </r>
  <r>
    <x v="0"/>
    <x v="1"/>
    <s v="WA"/>
    <x v="4"/>
    <n v="2012"/>
    <n v="2012"/>
    <n v="500068408"/>
    <n v="3"/>
    <x v="1"/>
    <s v="I"/>
    <n v="71"/>
    <n v="23.666666666666664"/>
    <n v="0"/>
    <n v="11"/>
  </r>
  <r>
    <x v="0"/>
    <x v="0"/>
    <s v="WA"/>
    <x v="4"/>
    <n v="2012"/>
    <n v="2012"/>
    <n v="16920020"/>
    <n v="1"/>
    <x v="1"/>
    <s v="I"/>
    <n v="0"/>
    <n v="0"/>
    <n v="0"/>
    <n v="10"/>
  </r>
  <r>
    <x v="0"/>
    <x v="0"/>
    <s v="WA"/>
    <x v="4"/>
    <n v="2012"/>
    <n v="2012"/>
    <n v="500124818"/>
    <n v="1"/>
    <x v="1"/>
    <s v="I"/>
    <n v="22"/>
    <n v="22"/>
    <n v="0"/>
    <n v="227"/>
  </r>
  <r>
    <x v="0"/>
    <x v="0"/>
    <s v="WA"/>
    <x v="4"/>
    <n v="2012"/>
    <n v="2012"/>
    <n v="16307164"/>
    <n v="1"/>
    <x v="1"/>
    <s v="I"/>
    <n v="8"/>
    <n v="8"/>
    <n v="0"/>
    <n v="450"/>
  </r>
  <r>
    <x v="0"/>
    <x v="0"/>
    <s v="WA"/>
    <x v="4"/>
    <n v="2012"/>
    <n v="2012"/>
    <n v="15136167"/>
    <n v="5"/>
    <x v="1"/>
    <s v="I"/>
    <n v="138"/>
    <n v="27.6"/>
    <n v="0"/>
    <n v="730"/>
  </r>
  <r>
    <x v="0"/>
    <x v="0"/>
    <s v="WA"/>
    <x v="4"/>
    <n v="2012"/>
    <n v="2012"/>
    <n v="14878869"/>
    <n v="1"/>
    <x v="1"/>
    <s v="I"/>
    <n v="34"/>
    <n v="34"/>
    <n v="0"/>
    <n v="10"/>
  </r>
  <r>
    <x v="0"/>
    <x v="1"/>
    <s v="WA"/>
    <x v="4"/>
    <n v="2012"/>
    <n v="2012"/>
    <n v="16119027"/>
    <n v="3"/>
    <x v="1"/>
    <s v="I"/>
    <n v="76"/>
    <n v="25.333333333333336"/>
    <n v="0"/>
    <n v="45"/>
  </r>
  <r>
    <x v="0"/>
    <x v="0"/>
    <s v="WA"/>
    <x v="4"/>
    <n v="2012"/>
    <n v="2012"/>
    <n v="16119074"/>
    <n v="1"/>
    <x v="1"/>
    <s v="I"/>
    <n v="13"/>
    <n v="13"/>
    <n v="0"/>
    <n v="266"/>
  </r>
  <r>
    <x v="0"/>
    <x v="0"/>
    <s v="WA"/>
    <x v="4"/>
    <n v="2012"/>
    <n v="2012"/>
    <n v="15422671"/>
    <n v="1"/>
    <x v="1"/>
    <s v="I"/>
    <n v="17"/>
    <n v="17"/>
    <n v="0"/>
    <n v="227"/>
  </r>
  <r>
    <x v="0"/>
    <x v="0"/>
    <s v="WA"/>
    <x v="4"/>
    <n v="2012"/>
    <n v="2012"/>
    <n v="18303123"/>
    <n v="1"/>
    <x v="1"/>
    <s v="I"/>
    <n v="26"/>
    <n v="26"/>
    <n v="0"/>
    <n v="80"/>
  </r>
  <r>
    <x v="0"/>
    <x v="0"/>
    <s v="WA"/>
    <x v="4"/>
    <n v="2012"/>
    <n v="2012"/>
    <n v="19686744"/>
    <n v="1"/>
    <x v="1"/>
    <s v="I"/>
    <n v="23"/>
    <n v="23"/>
    <n v="0"/>
    <n v="270"/>
  </r>
  <r>
    <x v="0"/>
    <x v="0"/>
    <s v="WA"/>
    <x v="4"/>
    <n v="2012"/>
    <n v="2012"/>
    <n v="19905340"/>
    <n v="1"/>
    <x v="1"/>
    <s v="I"/>
    <n v="0"/>
    <n v="0"/>
    <n v="0"/>
    <n v="130"/>
  </r>
  <r>
    <x v="0"/>
    <x v="1"/>
    <s v="WA"/>
    <x v="4"/>
    <n v="2012"/>
    <n v="2012"/>
    <n v="436406477"/>
    <n v="1"/>
    <x v="1"/>
    <s v="I"/>
    <n v="34"/>
    <n v="34"/>
    <n v="0"/>
    <n v="1"/>
  </r>
  <r>
    <x v="0"/>
    <x v="0"/>
    <s v="WA"/>
    <x v="4"/>
    <n v="2012"/>
    <n v="2012"/>
    <n v="500236697"/>
    <n v="2"/>
    <x v="1"/>
    <s v="I"/>
    <n v="61"/>
    <n v="30.5"/>
    <n v="0"/>
    <n v="459"/>
  </r>
  <r>
    <x v="0"/>
    <x v="0"/>
    <s v="WA"/>
    <x v="4"/>
    <n v="2012"/>
    <n v="2012"/>
    <n v="19905051"/>
    <n v="1"/>
    <x v="1"/>
    <s v="I"/>
    <n v="10"/>
    <n v="10"/>
    <n v="0"/>
    <n v="144"/>
  </r>
  <r>
    <x v="0"/>
    <x v="0"/>
    <s v="WA"/>
    <x v="4"/>
    <n v="2012"/>
    <n v="2012"/>
    <n v="19703277"/>
    <n v="1"/>
    <x v="1"/>
    <s v="I"/>
    <n v="34"/>
    <n v="34"/>
    <n v="0"/>
    <n v="1"/>
  </r>
  <r>
    <x v="0"/>
    <x v="1"/>
    <s v="WA"/>
    <x v="4"/>
    <n v="2012"/>
    <n v="2012"/>
    <n v="19576736"/>
    <n v="1"/>
    <x v="1"/>
    <s v="I"/>
    <n v="5"/>
    <n v="5"/>
    <n v="0"/>
    <n v="4"/>
  </r>
  <r>
    <x v="0"/>
    <x v="1"/>
    <s v="WA"/>
    <x v="4"/>
    <n v="2012"/>
    <n v="2012"/>
    <n v="19605348"/>
    <n v="1"/>
    <x v="1"/>
    <s v="I"/>
    <n v="16"/>
    <n v="16"/>
    <n v="0"/>
    <n v="6"/>
  </r>
  <r>
    <x v="0"/>
    <x v="1"/>
    <s v="WA"/>
    <x v="4"/>
    <n v="2012"/>
    <n v="2012"/>
    <n v="19659497"/>
    <n v="3"/>
    <x v="1"/>
    <s v="I"/>
    <n v="81"/>
    <n v="27"/>
    <n v="0"/>
    <n v="14"/>
  </r>
  <r>
    <x v="0"/>
    <x v="0"/>
    <s v="WA"/>
    <x v="4"/>
    <n v="2012"/>
    <n v="2012"/>
    <n v="19707686"/>
    <n v="1"/>
    <x v="1"/>
    <s v="I"/>
    <n v="10"/>
    <n v="10"/>
    <n v="0"/>
    <n v="450"/>
  </r>
  <r>
    <x v="0"/>
    <x v="0"/>
    <s v="WA"/>
    <x v="4"/>
    <n v="2012"/>
    <n v="2012"/>
    <n v="18998010"/>
    <n v="1"/>
    <x v="1"/>
    <s v="I"/>
    <n v="11"/>
    <n v="11"/>
    <n v="0"/>
    <n v="10"/>
  </r>
  <r>
    <x v="0"/>
    <x v="0"/>
    <s v="WA"/>
    <x v="4"/>
    <n v="2012"/>
    <n v="2012"/>
    <n v="17917379"/>
    <n v="2"/>
    <x v="1"/>
    <s v="I"/>
    <n v="41"/>
    <n v="20.5"/>
    <n v="0"/>
    <n v="99"/>
  </r>
  <r>
    <x v="0"/>
    <x v="0"/>
    <s v="WA"/>
    <x v="4"/>
    <n v="2012"/>
    <n v="2012"/>
    <n v="18607292"/>
    <n v="1"/>
    <x v="1"/>
    <s v="I"/>
    <n v="12"/>
    <n v="12"/>
    <n v="0"/>
    <n v="380"/>
  </r>
  <r>
    <x v="0"/>
    <x v="1"/>
    <s v="WA"/>
    <x v="4"/>
    <n v="2012"/>
    <n v="2012"/>
    <n v="500258593"/>
    <n v="1"/>
    <x v="1"/>
    <s v="I"/>
    <n v="5"/>
    <n v="5"/>
    <n v="0"/>
    <n v="2"/>
  </r>
  <r>
    <x v="0"/>
    <x v="1"/>
    <s v="WA"/>
    <x v="4"/>
    <n v="2012"/>
    <n v="2012"/>
    <n v="355708803"/>
    <n v="1"/>
    <x v="1"/>
    <s v="I"/>
    <n v="6"/>
    <n v="6"/>
    <n v="0"/>
    <n v="1"/>
  </r>
  <r>
    <x v="0"/>
    <x v="0"/>
    <s v="WA"/>
    <x v="4"/>
    <n v="2012"/>
    <n v="2012"/>
    <n v="19284186"/>
    <n v="2"/>
    <x v="1"/>
    <s v="I"/>
    <n v="62"/>
    <n v="31"/>
    <n v="0"/>
    <n v="800"/>
  </r>
  <r>
    <x v="0"/>
    <x v="0"/>
    <s v="WA"/>
    <x v="4"/>
    <n v="2012"/>
    <n v="2012"/>
    <n v="19240909"/>
    <n v="1"/>
    <x v="1"/>
    <s v="I"/>
    <n v="0"/>
    <n v="0"/>
    <n v="0"/>
    <n v="14"/>
  </r>
  <r>
    <x v="0"/>
    <x v="0"/>
    <s v="WA"/>
    <x v="4"/>
    <n v="2012"/>
    <n v="2012"/>
    <n v="500051353"/>
    <n v="3"/>
    <x v="1"/>
    <s v="I"/>
    <n v="66"/>
    <n v="22"/>
    <n v="0"/>
    <n v="305"/>
  </r>
  <r>
    <x v="0"/>
    <x v="0"/>
    <s v="WA"/>
    <x v="4"/>
    <n v="2012"/>
    <n v="2012"/>
    <n v="18385518"/>
    <n v="1"/>
    <x v="1"/>
    <s v="I"/>
    <n v="12"/>
    <n v="12"/>
    <n v="0"/>
    <n v="92"/>
  </r>
  <r>
    <x v="0"/>
    <x v="0"/>
    <s v="WA"/>
    <x v="4"/>
    <n v="2012"/>
    <n v="2012"/>
    <n v="18785876"/>
    <n v="3"/>
    <x v="1"/>
    <s v="I"/>
    <n v="74"/>
    <n v="24.666666666666664"/>
    <n v="0"/>
    <n v="153"/>
  </r>
  <r>
    <x v="0"/>
    <x v="1"/>
    <s v="WA"/>
    <x v="4"/>
    <n v="2012"/>
    <n v="2012"/>
    <n v="500244228"/>
    <n v="1"/>
    <x v="1"/>
    <s v="I"/>
    <n v="7"/>
    <n v="7"/>
    <n v="0"/>
    <n v="1"/>
  </r>
  <r>
    <x v="0"/>
    <x v="0"/>
    <s v="WA"/>
    <x v="4"/>
    <n v="2012"/>
    <n v="2012"/>
    <n v="18267276"/>
    <n v="1"/>
    <x v="1"/>
    <s v="I"/>
    <n v="17"/>
    <n v="17"/>
    <n v="0"/>
    <n v="450"/>
  </r>
  <r>
    <x v="0"/>
    <x v="0"/>
    <s v="WA"/>
    <x v="4"/>
    <n v="2012"/>
    <n v="2012"/>
    <n v="19009653"/>
    <n v="2"/>
    <x v="1"/>
    <s v="I"/>
    <n v="43"/>
    <n v="21.5"/>
    <n v="0"/>
    <n v="60"/>
  </r>
  <r>
    <x v="0"/>
    <x v="0"/>
    <s v="WA"/>
    <x v="4"/>
    <n v="2012"/>
    <n v="2012"/>
    <n v="17015996"/>
    <n v="1"/>
    <x v="1"/>
    <s v="I"/>
    <n v="10"/>
    <n v="10"/>
    <n v="0"/>
    <n v="50"/>
  </r>
  <r>
    <x v="0"/>
    <x v="1"/>
    <s v="WA"/>
    <x v="4"/>
    <n v="2012"/>
    <n v="2012"/>
    <n v="17807414"/>
    <n v="1"/>
    <x v="1"/>
    <s v="I"/>
    <n v="9"/>
    <n v="9"/>
    <n v="0"/>
    <n v="20"/>
  </r>
  <r>
    <x v="0"/>
    <x v="0"/>
    <s v="WA"/>
    <x v="4"/>
    <n v="2012"/>
    <n v="2012"/>
    <n v="17807416"/>
    <n v="1"/>
    <x v="1"/>
    <s v="I"/>
    <n v="9"/>
    <n v="9"/>
    <n v="0"/>
    <n v="439"/>
  </r>
  <r>
    <x v="0"/>
    <x v="0"/>
    <s v="WA"/>
    <x v="4"/>
    <n v="2012"/>
    <n v="2012"/>
    <n v="500078511"/>
    <n v="1"/>
    <x v="1"/>
    <s v="I"/>
    <n v="7"/>
    <n v="7"/>
    <n v="0"/>
    <n v="160"/>
  </r>
  <r>
    <x v="0"/>
    <x v="0"/>
    <s v="WA"/>
    <x v="4"/>
    <n v="2012"/>
    <n v="2012"/>
    <n v="16819366"/>
    <n v="2"/>
    <x v="1"/>
    <s v="I"/>
    <n v="42"/>
    <n v="21"/>
    <n v="0"/>
    <n v="330"/>
  </r>
  <r>
    <x v="0"/>
    <x v="0"/>
    <s v="WA"/>
    <x v="4"/>
    <n v="2012"/>
    <n v="2012"/>
    <n v="16879529"/>
    <n v="1"/>
    <x v="1"/>
    <s v="I"/>
    <n v="12"/>
    <n v="12"/>
    <n v="0"/>
    <n v="360"/>
  </r>
  <r>
    <x v="0"/>
    <x v="0"/>
    <s v="WA"/>
    <x v="4"/>
    <n v="2012"/>
    <n v="2012"/>
    <n v="500142874"/>
    <n v="1"/>
    <x v="1"/>
    <s v="I"/>
    <n v="0"/>
    <n v="0"/>
    <n v="0"/>
    <n v="66"/>
  </r>
  <r>
    <x v="1"/>
    <x v="1"/>
    <s v="WA"/>
    <x v="4"/>
    <n v="2012"/>
    <n v="2012"/>
    <n v="15946906"/>
    <n v="1"/>
    <x v="1"/>
    <s v="I"/>
    <n v="33"/>
    <n v="33"/>
    <n v="0"/>
    <n v="1"/>
  </r>
  <r>
    <x v="0"/>
    <x v="0"/>
    <s v="WA"/>
    <x v="4"/>
    <n v="2012"/>
    <n v="2012"/>
    <n v="16122291"/>
    <n v="2"/>
    <x v="1"/>
    <s v="I"/>
    <n v="60"/>
    <n v="30"/>
    <n v="0"/>
    <n v="314"/>
  </r>
  <r>
    <x v="0"/>
    <x v="0"/>
    <s v="WA"/>
    <x v="4"/>
    <n v="2012"/>
    <n v="2012"/>
    <n v="15350318"/>
    <n v="5"/>
    <x v="1"/>
    <s v="I"/>
    <n v="127"/>
    <n v="25.4"/>
    <n v="0"/>
    <n v="249"/>
  </r>
  <r>
    <x v="0"/>
    <x v="0"/>
    <s v="WA"/>
    <x v="4"/>
    <n v="2012"/>
    <n v="2012"/>
    <n v="15139926"/>
    <n v="1"/>
    <x v="1"/>
    <s v="I"/>
    <n v="12"/>
    <n v="12"/>
    <n v="0"/>
    <n v="380"/>
  </r>
  <r>
    <x v="0"/>
    <x v="1"/>
    <s v="WA"/>
    <x v="4"/>
    <n v="2012"/>
    <n v="2012"/>
    <n v="15812172"/>
    <n v="1"/>
    <x v="1"/>
    <s v="I"/>
    <n v="21"/>
    <n v="21"/>
    <n v="0"/>
    <n v="33"/>
  </r>
  <r>
    <x v="0"/>
    <x v="0"/>
    <s v="WA"/>
    <x v="4"/>
    <n v="2012"/>
    <n v="2012"/>
    <n v="15818587"/>
    <n v="2"/>
    <x v="1"/>
    <s v="I"/>
    <n v="39"/>
    <n v="19.5"/>
    <n v="0"/>
    <n v="334"/>
  </r>
  <r>
    <x v="0"/>
    <x v="0"/>
    <s v="WA"/>
    <x v="4"/>
    <n v="2012"/>
    <n v="2012"/>
    <n v="16122615"/>
    <n v="2"/>
    <x v="1"/>
    <s v="I"/>
    <n v="39"/>
    <n v="19.5"/>
    <n v="0"/>
    <n v="122"/>
  </r>
  <r>
    <x v="0"/>
    <x v="1"/>
    <s v="WA"/>
    <x v="4"/>
    <n v="2012"/>
    <n v="2012"/>
    <n v="14675120"/>
    <n v="1"/>
    <x v="1"/>
    <s v="I"/>
    <n v="9"/>
    <n v="9"/>
    <n v="0"/>
    <n v="7"/>
  </r>
  <r>
    <x v="0"/>
    <x v="0"/>
    <s v="WA"/>
    <x v="4"/>
    <n v="2012"/>
    <n v="2012"/>
    <n v="14948686"/>
    <n v="7"/>
    <x v="1"/>
    <s v="I"/>
    <n v="194"/>
    <n v="27.714285714285715"/>
    <n v="0"/>
    <n v="270"/>
  </r>
  <r>
    <x v="0"/>
    <x v="0"/>
    <s v="WA"/>
    <x v="4"/>
    <n v="2012"/>
    <n v="2012"/>
    <n v="500213488"/>
    <n v="1"/>
    <x v="1"/>
    <s v="I"/>
    <n v="6"/>
    <n v="6"/>
    <n v="0"/>
    <n v="57"/>
  </r>
  <r>
    <x v="0"/>
    <x v="0"/>
    <s v="WA"/>
    <x v="4"/>
    <n v="2012"/>
    <n v="2012"/>
    <n v="14237807"/>
    <n v="7"/>
    <x v="1"/>
    <s v="I"/>
    <n v="211"/>
    <n v="30.142857142857142"/>
    <n v="0"/>
    <n v="270"/>
  </r>
  <r>
    <x v="0"/>
    <x v="0"/>
    <s v="WA"/>
    <x v="4"/>
    <n v="2012"/>
    <n v="2012"/>
    <n v="500055749"/>
    <n v="1"/>
    <x v="1"/>
    <s v="I"/>
    <n v="10"/>
    <n v="10"/>
    <n v="0"/>
    <n v="39"/>
  </r>
  <r>
    <x v="0"/>
    <x v="0"/>
    <s v="WA"/>
    <x v="4"/>
    <n v="2012"/>
    <n v="2012"/>
    <n v="19948382"/>
    <n v="2"/>
    <x v="1"/>
    <s v="I"/>
    <n v="61"/>
    <n v="30.5"/>
    <n v="0"/>
    <n v="269"/>
  </r>
  <r>
    <x v="0"/>
    <x v="0"/>
    <s v="WA"/>
    <x v="4"/>
    <n v="2012"/>
    <n v="2012"/>
    <n v="19846391"/>
    <n v="1"/>
    <x v="1"/>
    <s v="I"/>
    <n v="10"/>
    <n v="10"/>
    <n v="0"/>
    <n v="160"/>
  </r>
  <r>
    <x v="0"/>
    <x v="0"/>
    <s v="WA"/>
    <x v="4"/>
    <n v="2012"/>
    <n v="2012"/>
    <n v="500222498"/>
    <n v="1"/>
    <x v="1"/>
    <s v="I"/>
    <n v="17"/>
    <n v="17"/>
    <n v="0"/>
    <n v="104"/>
  </r>
  <r>
    <x v="0"/>
    <x v="0"/>
    <s v="WA"/>
    <x v="4"/>
    <n v="2012"/>
    <n v="2012"/>
    <n v="500222500"/>
    <n v="1"/>
    <x v="1"/>
    <s v="I"/>
    <n v="23"/>
    <n v="23"/>
    <n v="0"/>
    <n v="54"/>
  </r>
  <r>
    <x v="0"/>
    <x v="1"/>
    <s v="WA"/>
    <x v="4"/>
    <n v="2012"/>
    <n v="2012"/>
    <n v="500125013"/>
    <n v="2"/>
    <x v="1"/>
    <s v="I"/>
    <n v="60"/>
    <n v="30"/>
    <n v="0"/>
    <n v="8"/>
  </r>
  <r>
    <x v="0"/>
    <x v="1"/>
    <s v="WA"/>
    <x v="4"/>
    <n v="2012"/>
    <n v="2012"/>
    <n v="500182756"/>
    <n v="1"/>
    <x v="1"/>
    <s v="I"/>
    <n v="12"/>
    <n v="12"/>
    <n v="0"/>
    <n v="4"/>
  </r>
  <r>
    <x v="0"/>
    <x v="0"/>
    <s v="WA"/>
    <x v="4"/>
    <n v="2012"/>
    <n v="2012"/>
    <n v="18616470"/>
    <n v="1"/>
    <x v="1"/>
    <s v="I"/>
    <n v="22"/>
    <n v="22"/>
    <n v="0"/>
    <n v="280"/>
  </r>
  <r>
    <x v="0"/>
    <x v="0"/>
    <s v="WA"/>
    <x v="4"/>
    <n v="2012"/>
    <n v="2012"/>
    <n v="19981544"/>
    <n v="1"/>
    <x v="1"/>
    <s v="I"/>
    <n v="0"/>
    <n v="0"/>
    <n v="0"/>
    <n v="60"/>
  </r>
  <r>
    <x v="0"/>
    <x v="0"/>
    <s v="WA"/>
    <x v="4"/>
    <n v="2012"/>
    <n v="2012"/>
    <n v="19281477"/>
    <n v="2"/>
    <x v="1"/>
    <s v="I"/>
    <n v="46"/>
    <n v="23"/>
    <n v="0"/>
    <n v="70"/>
  </r>
  <r>
    <x v="0"/>
    <x v="0"/>
    <s v="WA"/>
    <x v="4"/>
    <n v="2012"/>
    <n v="2012"/>
    <n v="500211314"/>
    <n v="1"/>
    <x v="1"/>
    <s v="I"/>
    <n v="6"/>
    <n v="6"/>
    <n v="0"/>
    <n v="167"/>
  </r>
  <r>
    <x v="0"/>
    <x v="1"/>
    <s v="WA"/>
    <x v="4"/>
    <n v="2012"/>
    <n v="2012"/>
    <n v="500234711"/>
    <n v="1"/>
    <x v="1"/>
    <s v="I"/>
    <n v="0"/>
    <n v="0"/>
    <n v="0"/>
    <n v="1"/>
  </r>
  <r>
    <x v="0"/>
    <x v="0"/>
    <s v="WA"/>
    <x v="4"/>
    <n v="2012"/>
    <n v="2012"/>
    <n v="16992236"/>
    <n v="1"/>
    <x v="1"/>
    <s v="I"/>
    <n v="30"/>
    <n v="30"/>
    <n v="0"/>
    <n v="15"/>
  </r>
  <r>
    <x v="0"/>
    <x v="1"/>
    <s v="WA"/>
    <x v="4"/>
    <n v="2012"/>
    <n v="2012"/>
    <n v="500260068"/>
    <n v="1"/>
    <x v="1"/>
    <s v="I"/>
    <n v="6"/>
    <n v="6"/>
    <n v="0"/>
    <n v="4"/>
  </r>
  <r>
    <x v="0"/>
    <x v="0"/>
    <s v="WA"/>
    <x v="4"/>
    <n v="2012"/>
    <n v="2012"/>
    <n v="18715736"/>
    <n v="1"/>
    <x v="1"/>
    <s v="I"/>
    <n v="4"/>
    <n v="4"/>
    <n v="0"/>
    <n v="23"/>
  </r>
  <r>
    <x v="0"/>
    <x v="0"/>
    <s v="WA"/>
    <x v="4"/>
    <n v="2012"/>
    <n v="2012"/>
    <n v="18556494"/>
    <n v="1"/>
    <x v="1"/>
    <s v="I"/>
    <n v="32"/>
    <n v="32"/>
    <n v="0"/>
    <n v="120"/>
  </r>
  <r>
    <x v="0"/>
    <x v="0"/>
    <s v="WA"/>
    <x v="4"/>
    <n v="2012"/>
    <n v="2012"/>
    <n v="18272763"/>
    <n v="1"/>
    <x v="1"/>
    <s v="I"/>
    <n v="0"/>
    <n v="0"/>
    <n v="0"/>
    <n v="60"/>
  </r>
  <r>
    <x v="0"/>
    <x v="1"/>
    <s v="WA"/>
    <x v="4"/>
    <n v="2012"/>
    <n v="2012"/>
    <n v="18302912"/>
    <n v="2"/>
    <x v="1"/>
    <s v="I"/>
    <n v="60"/>
    <n v="30"/>
    <n v="0"/>
    <n v="18"/>
  </r>
  <r>
    <x v="0"/>
    <x v="0"/>
    <s v="WA"/>
    <x v="4"/>
    <n v="2012"/>
    <n v="2012"/>
    <n v="18070607"/>
    <n v="1"/>
    <x v="1"/>
    <s v="I"/>
    <n v="20"/>
    <n v="20"/>
    <n v="0"/>
    <n v="20"/>
  </r>
  <r>
    <x v="0"/>
    <x v="0"/>
    <s v="WA"/>
    <x v="4"/>
    <n v="2012"/>
    <n v="2012"/>
    <n v="18352478"/>
    <n v="2"/>
    <x v="1"/>
    <s v="I"/>
    <n v="32"/>
    <n v="16"/>
    <n v="0"/>
    <n v="350"/>
  </r>
  <r>
    <x v="0"/>
    <x v="1"/>
    <s v="WA"/>
    <x v="4"/>
    <n v="2012"/>
    <n v="2012"/>
    <n v="500262540"/>
    <n v="1"/>
    <x v="1"/>
    <s v="I"/>
    <n v="31"/>
    <n v="31"/>
    <n v="0"/>
    <n v="7"/>
  </r>
  <r>
    <x v="0"/>
    <x v="1"/>
    <s v="WA"/>
    <x v="4"/>
    <n v="2012"/>
    <n v="2012"/>
    <n v="500042661"/>
    <n v="1"/>
    <x v="1"/>
    <s v="I"/>
    <n v="10"/>
    <n v="10"/>
    <n v="0"/>
    <n v="11"/>
  </r>
  <r>
    <x v="0"/>
    <x v="0"/>
    <s v="WA"/>
    <x v="4"/>
    <n v="2012"/>
    <n v="2012"/>
    <n v="16894094"/>
    <n v="1"/>
    <x v="1"/>
    <s v="I"/>
    <n v="29"/>
    <n v="29"/>
    <n v="0"/>
    <n v="10"/>
  </r>
  <r>
    <x v="0"/>
    <x v="0"/>
    <s v="WA"/>
    <x v="4"/>
    <n v="2012"/>
    <n v="2012"/>
    <n v="17783872"/>
    <n v="1"/>
    <x v="1"/>
    <s v="I"/>
    <n v="24"/>
    <n v="24"/>
    <n v="0"/>
    <n v="240"/>
  </r>
  <r>
    <x v="0"/>
    <x v="0"/>
    <s v="WA"/>
    <x v="4"/>
    <n v="2012"/>
    <n v="2012"/>
    <n v="16606401"/>
    <n v="2"/>
    <x v="1"/>
    <s v="I"/>
    <n v="42"/>
    <n v="21"/>
    <n v="0"/>
    <n v="538"/>
  </r>
  <r>
    <x v="0"/>
    <x v="0"/>
    <s v="WA"/>
    <x v="4"/>
    <n v="2012"/>
    <n v="2012"/>
    <n v="15704437"/>
    <n v="1"/>
    <x v="1"/>
    <s v="I"/>
    <n v="30"/>
    <n v="30"/>
    <n v="0"/>
    <n v="40"/>
  </r>
  <r>
    <x v="0"/>
    <x v="1"/>
    <s v="WA"/>
    <x v="4"/>
    <n v="2012"/>
    <n v="2012"/>
    <n v="17386862"/>
    <n v="3"/>
    <x v="1"/>
    <s v="I"/>
    <n v="73"/>
    <n v="24.333333333333332"/>
    <n v="0"/>
    <n v="29"/>
  </r>
  <r>
    <x v="0"/>
    <x v="0"/>
    <s v="WA"/>
    <x v="4"/>
    <n v="2012"/>
    <n v="2012"/>
    <n v="17463510"/>
    <n v="4"/>
    <x v="1"/>
    <s v="I"/>
    <n v="96"/>
    <n v="24"/>
    <n v="0"/>
    <n v="240"/>
  </r>
  <r>
    <x v="0"/>
    <x v="0"/>
    <s v="WA"/>
    <x v="4"/>
    <n v="2012"/>
    <n v="2012"/>
    <n v="16815672"/>
    <n v="1"/>
    <x v="1"/>
    <s v="I"/>
    <n v="13"/>
    <n v="13"/>
    <n v="0"/>
    <n v="280"/>
  </r>
  <r>
    <x v="0"/>
    <x v="0"/>
    <s v="WA"/>
    <x v="4"/>
    <n v="2012"/>
    <n v="2012"/>
    <n v="18666254"/>
    <n v="1"/>
    <x v="1"/>
    <s v="I"/>
    <n v="1"/>
    <n v="1"/>
    <n v="0"/>
    <n v="220"/>
  </r>
  <r>
    <x v="0"/>
    <x v="1"/>
    <s v="WA"/>
    <x v="4"/>
    <n v="2012"/>
    <n v="2012"/>
    <n v="16328185"/>
    <n v="2"/>
    <x v="1"/>
    <s v="I"/>
    <n v="49"/>
    <n v="24.5"/>
    <n v="0"/>
    <n v="8"/>
  </r>
  <r>
    <x v="0"/>
    <x v="1"/>
    <s v="WA"/>
    <x v="4"/>
    <n v="2012"/>
    <n v="2012"/>
    <n v="500270341"/>
    <n v="2"/>
    <x v="1"/>
    <s v="I"/>
    <n v="46"/>
    <n v="23"/>
    <n v="0"/>
    <n v="4"/>
  </r>
  <r>
    <x v="0"/>
    <x v="1"/>
    <s v="WA"/>
    <x v="4"/>
    <n v="2012"/>
    <n v="2012"/>
    <n v="500201821"/>
    <n v="3"/>
    <x v="1"/>
    <s v="I"/>
    <n v="88"/>
    <n v="29.333333333333336"/>
    <n v="0"/>
    <n v="17"/>
  </r>
  <r>
    <x v="0"/>
    <x v="0"/>
    <s v="WA"/>
    <x v="4"/>
    <n v="2012"/>
    <n v="2012"/>
    <n v="15414406"/>
    <n v="4"/>
    <x v="1"/>
    <s v="I"/>
    <n v="119"/>
    <n v="29.75"/>
    <n v="0"/>
    <n v="141"/>
  </r>
  <r>
    <x v="0"/>
    <x v="0"/>
    <s v="WA"/>
    <x v="4"/>
    <n v="2012"/>
    <n v="2012"/>
    <n v="14882280"/>
    <n v="1"/>
    <x v="1"/>
    <s v="I"/>
    <n v="4"/>
    <n v="4"/>
    <n v="0"/>
    <n v="50"/>
  </r>
  <r>
    <x v="0"/>
    <x v="0"/>
    <s v="WA"/>
    <x v="4"/>
    <n v="2012"/>
    <n v="2012"/>
    <n v="14848035"/>
    <n v="1"/>
    <x v="1"/>
    <s v="I"/>
    <n v="12"/>
    <n v="12"/>
    <n v="0"/>
    <n v="32"/>
  </r>
  <r>
    <x v="0"/>
    <x v="0"/>
    <s v="WA"/>
    <x v="4"/>
    <n v="2012"/>
    <n v="2012"/>
    <n v="14878771"/>
    <n v="1"/>
    <x v="1"/>
    <s v="I"/>
    <n v="29"/>
    <n v="29"/>
    <n v="0"/>
    <n v="26"/>
  </r>
  <r>
    <x v="0"/>
    <x v="0"/>
    <s v="WA"/>
    <x v="4"/>
    <n v="2012"/>
    <n v="2012"/>
    <n v="500222229"/>
    <n v="1"/>
    <x v="1"/>
    <s v="I"/>
    <n v="26"/>
    <n v="26"/>
    <n v="0"/>
    <n v="3"/>
  </r>
  <r>
    <x v="0"/>
    <x v="0"/>
    <s v="WA"/>
    <x v="4"/>
    <n v="2012"/>
    <n v="2012"/>
    <n v="14573924"/>
    <n v="2"/>
    <x v="1"/>
    <s v="I"/>
    <n v="51"/>
    <n v="25.5"/>
    <n v="0"/>
    <n v="480"/>
  </r>
  <r>
    <x v="0"/>
    <x v="1"/>
    <s v="WA"/>
    <x v="4"/>
    <n v="2012"/>
    <n v="2012"/>
    <n v="14403560"/>
    <n v="1"/>
    <x v="1"/>
    <s v="I"/>
    <n v="2"/>
    <n v="2"/>
    <n v="0"/>
    <n v="2"/>
  </r>
  <r>
    <x v="0"/>
    <x v="0"/>
    <s v="WA"/>
    <x v="4"/>
    <n v="2012"/>
    <n v="2012"/>
    <n v="18937708"/>
    <n v="1"/>
    <x v="1"/>
    <s v="I"/>
    <n v="1"/>
    <n v="1"/>
    <n v="0"/>
    <n v="240"/>
  </r>
  <r>
    <x v="0"/>
    <x v="0"/>
    <s v="WA"/>
    <x v="4"/>
    <n v="2012"/>
    <n v="2012"/>
    <n v="19258247"/>
    <n v="1"/>
    <x v="1"/>
    <s v="I"/>
    <n v="0"/>
    <n v="0"/>
    <n v="0"/>
    <n v="10"/>
  </r>
  <r>
    <x v="0"/>
    <x v="0"/>
    <s v="WA"/>
    <x v="4"/>
    <n v="2012"/>
    <n v="2012"/>
    <n v="19598153"/>
    <n v="1"/>
    <x v="1"/>
    <s v="I"/>
    <n v="0"/>
    <n v="0"/>
    <n v="0"/>
    <n v="100"/>
  </r>
  <r>
    <x v="1"/>
    <x v="0"/>
    <s v="WA"/>
    <x v="4"/>
    <n v="2012"/>
    <n v="2012"/>
    <n v="500284833"/>
    <n v="1"/>
    <x v="1"/>
    <s v="I"/>
    <n v="34"/>
    <n v="34"/>
    <n v="0"/>
    <n v="398"/>
  </r>
  <r>
    <x v="0"/>
    <x v="0"/>
    <s v="WA"/>
    <x v="4"/>
    <n v="2012"/>
    <n v="2012"/>
    <n v="19135860"/>
    <n v="1"/>
    <x v="1"/>
    <s v="I"/>
    <n v="1"/>
    <n v="1"/>
    <n v="0"/>
    <n v="4"/>
  </r>
  <r>
    <x v="0"/>
    <x v="0"/>
    <s v="WA"/>
    <x v="4"/>
    <n v="2012"/>
    <n v="2012"/>
    <n v="500142275"/>
    <n v="1"/>
    <x v="1"/>
    <s v="I"/>
    <n v="2"/>
    <n v="2"/>
    <n v="0"/>
    <n v="8"/>
  </r>
  <r>
    <x v="0"/>
    <x v="0"/>
    <s v="WA"/>
    <x v="4"/>
    <n v="2012"/>
    <n v="2012"/>
    <n v="18615609"/>
    <n v="1"/>
    <x v="1"/>
    <s v="I"/>
    <n v="30"/>
    <n v="30"/>
    <n v="0"/>
    <n v="10"/>
  </r>
  <r>
    <x v="0"/>
    <x v="0"/>
    <s v="WA"/>
    <x v="4"/>
    <n v="2012"/>
    <n v="2012"/>
    <n v="16420110"/>
    <n v="1"/>
    <x v="1"/>
    <s v="I"/>
    <n v="1"/>
    <n v="1"/>
    <n v="0"/>
    <n v="5"/>
  </r>
  <r>
    <x v="0"/>
    <x v="1"/>
    <s v="WA"/>
    <x v="4"/>
    <n v="2012"/>
    <n v="2012"/>
    <n v="18048826"/>
    <n v="1"/>
    <x v="1"/>
    <s v="I"/>
    <n v="32"/>
    <n v="32"/>
    <n v="0"/>
    <n v="1"/>
  </r>
  <r>
    <x v="0"/>
    <x v="0"/>
    <s v="WA"/>
    <x v="4"/>
    <n v="2012"/>
    <n v="2012"/>
    <n v="18093910"/>
    <n v="1"/>
    <x v="1"/>
    <s v="I"/>
    <n v="5"/>
    <n v="5"/>
    <n v="0"/>
    <n v="60"/>
  </r>
  <r>
    <x v="0"/>
    <x v="0"/>
    <s v="WA"/>
    <x v="4"/>
    <n v="2012"/>
    <n v="2012"/>
    <n v="18369961"/>
    <n v="1"/>
    <x v="1"/>
    <s v="I"/>
    <n v="9"/>
    <n v="9"/>
    <n v="0"/>
    <n v="20"/>
  </r>
  <r>
    <x v="0"/>
    <x v="0"/>
    <s v="WA"/>
    <x v="4"/>
    <n v="2012"/>
    <n v="2012"/>
    <n v="17793671"/>
    <n v="1"/>
    <x v="1"/>
    <s v="I"/>
    <n v="18"/>
    <n v="18"/>
    <n v="0"/>
    <n v="59"/>
  </r>
  <r>
    <x v="0"/>
    <x v="1"/>
    <s v="WA"/>
    <x v="4"/>
    <n v="2012"/>
    <n v="2012"/>
    <n v="17773951"/>
    <n v="2"/>
    <x v="1"/>
    <s v="I"/>
    <n v="46"/>
    <n v="23"/>
    <n v="0"/>
    <n v="5"/>
  </r>
  <r>
    <x v="0"/>
    <x v="0"/>
    <s v="WA"/>
    <x v="4"/>
    <n v="2012"/>
    <n v="2012"/>
    <n v="16767573"/>
    <n v="1"/>
    <x v="1"/>
    <s v="I"/>
    <n v="4"/>
    <n v="4"/>
    <n v="0"/>
    <n v="190"/>
  </r>
  <r>
    <x v="0"/>
    <x v="0"/>
    <s v="WA"/>
    <x v="4"/>
    <n v="2012"/>
    <n v="2012"/>
    <n v="500058004"/>
    <n v="2"/>
    <x v="1"/>
    <s v="I"/>
    <n v="51"/>
    <n v="25.5"/>
    <n v="0"/>
    <n v="84"/>
  </r>
  <r>
    <x v="0"/>
    <x v="1"/>
    <s v="WA"/>
    <x v="4"/>
    <n v="2012"/>
    <n v="2012"/>
    <n v="427852914"/>
    <n v="1"/>
    <x v="1"/>
    <s v="I"/>
    <n v="15"/>
    <n v="15"/>
    <n v="0"/>
    <n v="4"/>
  </r>
  <r>
    <x v="0"/>
    <x v="1"/>
    <s v="WA"/>
    <x v="4"/>
    <n v="2012"/>
    <n v="2012"/>
    <n v="385862428"/>
    <n v="1"/>
    <x v="1"/>
    <s v="I"/>
    <n v="27"/>
    <n v="27"/>
    <n v="0"/>
    <n v="1"/>
  </r>
  <r>
    <x v="0"/>
    <x v="1"/>
    <s v="WA"/>
    <x v="4"/>
    <n v="2012"/>
    <n v="2012"/>
    <n v="16281647"/>
    <n v="3"/>
    <x v="1"/>
    <s v="I"/>
    <n v="86"/>
    <n v="28.666666666666668"/>
    <n v="0"/>
    <n v="9"/>
  </r>
  <r>
    <x v="0"/>
    <x v="0"/>
    <s v="WA"/>
    <x v="4"/>
    <n v="2012"/>
    <n v="2012"/>
    <n v="16227038"/>
    <n v="4"/>
    <x v="1"/>
    <s v="I"/>
    <n v="92"/>
    <n v="23"/>
    <n v="0"/>
    <n v="620"/>
  </r>
  <r>
    <x v="0"/>
    <x v="1"/>
    <s v="WA"/>
    <x v="4"/>
    <n v="2012"/>
    <n v="2012"/>
    <n v="500074116"/>
    <n v="1"/>
    <x v="1"/>
    <s v="I"/>
    <n v="0"/>
    <n v="0"/>
    <n v="0"/>
    <n v="12"/>
  </r>
  <r>
    <x v="0"/>
    <x v="0"/>
    <s v="WA"/>
    <x v="4"/>
    <n v="2012"/>
    <n v="2012"/>
    <n v="500266821"/>
    <n v="1"/>
    <x v="1"/>
    <s v="I"/>
    <n v="12"/>
    <n v="12"/>
    <n v="0"/>
    <n v="1"/>
  </r>
  <r>
    <x v="0"/>
    <x v="1"/>
    <s v="WA"/>
    <x v="4"/>
    <n v="2012"/>
    <n v="2012"/>
    <n v="500154924"/>
    <n v="1"/>
    <x v="1"/>
    <s v="I"/>
    <n v="21"/>
    <n v="21"/>
    <n v="0"/>
    <n v="5"/>
  </r>
  <r>
    <x v="0"/>
    <x v="0"/>
    <s v="WA"/>
    <x v="4"/>
    <n v="2012"/>
    <n v="2012"/>
    <n v="500214243"/>
    <n v="1"/>
    <x v="1"/>
    <s v="I"/>
    <n v="21"/>
    <n v="21"/>
    <n v="0"/>
    <n v="1"/>
  </r>
  <r>
    <x v="0"/>
    <x v="0"/>
    <s v="WA"/>
    <x v="4"/>
    <n v="2012"/>
    <n v="2012"/>
    <n v="15605566"/>
    <n v="1"/>
    <x v="1"/>
    <s v="I"/>
    <n v="21"/>
    <n v="21"/>
    <n v="0"/>
    <n v="197"/>
  </r>
  <r>
    <x v="0"/>
    <x v="1"/>
    <s v="WA"/>
    <x v="4"/>
    <n v="2012"/>
    <n v="2012"/>
    <n v="19894503"/>
    <n v="1"/>
    <x v="1"/>
    <s v="I"/>
    <n v="7"/>
    <n v="7"/>
    <n v="0"/>
    <n v="2"/>
  </r>
  <r>
    <x v="0"/>
    <x v="0"/>
    <s v="WA"/>
    <x v="4"/>
    <n v="2012"/>
    <n v="2012"/>
    <n v="17324138"/>
    <n v="1"/>
    <x v="1"/>
    <s v="I"/>
    <n v="10"/>
    <n v="10"/>
    <n v="0"/>
    <n v="195"/>
  </r>
  <r>
    <x v="0"/>
    <x v="0"/>
    <s v="WA"/>
    <x v="4"/>
    <n v="2012"/>
    <n v="2012"/>
    <n v="500063030"/>
    <n v="1"/>
    <x v="1"/>
    <s v="I"/>
    <n v="0"/>
    <n v="0"/>
    <n v="0"/>
    <n v="17"/>
  </r>
  <r>
    <x v="0"/>
    <x v="0"/>
    <s v="WA"/>
    <x v="4"/>
    <n v="2012"/>
    <n v="2012"/>
    <n v="19671982"/>
    <n v="1"/>
    <x v="1"/>
    <s v="I"/>
    <n v="0"/>
    <n v="0"/>
    <n v="0"/>
    <n v="32"/>
  </r>
  <r>
    <x v="0"/>
    <x v="1"/>
    <s v="WA"/>
    <x v="4"/>
    <n v="2012"/>
    <n v="2012"/>
    <n v="500252468"/>
    <n v="2"/>
    <x v="1"/>
    <s v="I"/>
    <n v="42"/>
    <n v="21"/>
    <n v="0"/>
    <n v="4"/>
  </r>
  <r>
    <x v="0"/>
    <x v="1"/>
    <s v="WA"/>
    <x v="4"/>
    <n v="2012"/>
    <n v="2012"/>
    <n v="19574346"/>
    <n v="1"/>
    <x v="1"/>
    <s v="I"/>
    <n v="10"/>
    <n v="10"/>
    <n v="0"/>
    <n v="6"/>
  </r>
  <r>
    <x v="0"/>
    <x v="1"/>
    <s v="WA"/>
    <x v="4"/>
    <n v="2012"/>
    <n v="2012"/>
    <n v="500202814"/>
    <n v="2"/>
    <x v="1"/>
    <s v="I"/>
    <n v="62"/>
    <n v="31"/>
    <n v="0"/>
    <n v="8"/>
  </r>
  <r>
    <x v="0"/>
    <x v="0"/>
    <s v="WA"/>
    <x v="4"/>
    <n v="2012"/>
    <n v="2012"/>
    <n v="17841695"/>
    <n v="1"/>
    <x v="1"/>
    <s v="I"/>
    <n v="22"/>
    <n v="22"/>
    <n v="0"/>
    <n v="40"/>
  </r>
  <r>
    <x v="0"/>
    <x v="1"/>
    <s v="WA"/>
    <x v="4"/>
    <n v="2012"/>
    <n v="2012"/>
    <n v="16580238"/>
    <n v="4"/>
    <x v="1"/>
    <s v="I"/>
    <n v="98"/>
    <n v="24.5"/>
    <n v="0"/>
    <n v="15"/>
  </r>
  <r>
    <x v="0"/>
    <x v="0"/>
    <s v="WA"/>
    <x v="4"/>
    <n v="2012"/>
    <n v="2012"/>
    <n v="17703596"/>
    <n v="1"/>
    <x v="1"/>
    <s v="I"/>
    <n v="6"/>
    <n v="6"/>
    <n v="0"/>
    <n v="55"/>
  </r>
  <r>
    <x v="0"/>
    <x v="0"/>
    <s v="WA"/>
    <x v="4"/>
    <n v="2012"/>
    <n v="2012"/>
    <n v="500010765"/>
    <n v="1"/>
    <x v="1"/>
    <s v="I"/>
    <n v="7"/>
    <n v="7"/>
    <n v="0"/>
    <n v="150"/>
  </r>
  <r>
    <x v="0"/>
    <x v="0"/>
    <s v="WA"/>
    <x v="4"/>
    <n v="2012"/>
    <n v="2012"/>
    <n v="16871317"/>
    <n v="1"/>
    <x v="1"/>
    <s v="I"/>
    <n v="0"/>
    <n v="0"/>
    <n v="0"/>
    <n v="10"/>
  </r>
  <r>
    <x v="0"/>
    <x v="0"/>
    <s v="WA"/>
    <x v="4"/>
    <n v="2012"/>
    <n v="2012"/>
    <n v="500158679"/>
    <n v="1"/>
    <x v="1"/>
    <s v="I"/>
    <n v="15"/>
    <n v="15"/>
    <n v="0"/>
    <n v="33"/>
  </r>
  <r>
    <x v="0"/>
    <x v="0"/>
    <s v="WA"/>
    <x v="4"/>
    <n v="2012"/>
    <n v="2012"/>
    <n v="15726644"/>
    <n v="1"/>
    <x v="1"/>
    <s v="I"/>
    <n v="13"/>
    <n v="13"/>
    <n v="0"/>
    <n v="45"/>
  </r>
  <r>
    <x v="0"/>
    <x v="1"/>
    <s v="WA"/>
    <x v="4"/>
    <n v="2012"/>
    <n v="2012"/>
    <n v="14962338"/>
    <n v="1"/>
    <x v="1"/>
    <s v="I"/>
    <n v="9"/>
    <n v="9"/>
    <n v="0"/>
    <n v="13"/>
  </r>
  <r>
    <x v="0"/>
    <x v="1"/>
    <s v="WA"/>
    <x v="4"/>
    <n v="2012"/>
    <n v="2012"/>
    <n v="500259241"/>
    <n v="1"/>
    <x v="1"/>
    <s v="I"/>
    <n v="12"/>
    <n v="12"/>
    <n v="0"/>
    <n v="2"/>
  </r>
  <r>
    <x v="0"/>
    <x v="0"/>
    <s v="WA"/>
    <x v="4"/>
    <n v="2012"/>
    <n v="2012"/>
    <n v="500006747"/>
    <n v="1"/>
    <x v="1"/>
    <s v="I"/>
    <n v="0"/>
    <n v="0"/>
    <n v="0"/>
    <n v="4"/>
  </r>
  <r>
    <x v="0"/>
    <x v="0"/>
    <s v="WA"/>
    <x v="4"/>
    <n v="2012"/>
    <n v="2012"/>
    <n v="500145564"/>
    <n v="2"/>
    <x v="1"/>
    <s v="I"/>
    <n v="45"/>
    <n v="22.5"/>
    <n v="0"/>
    <n v="300"/>
  </r>
  <r>
    <x v="0"/>
    <x v="0"/>
    <s v="WA"/>
    <x v="4"/>
    <n v="2012"/>
    <n v="2012"/>
    <n v="15422192"/>
    <n v="1"/>
    <x v="1"/>
    <s v="I"/>
    <n v="0"/>
    <n v="0"/>
    <n v="0"/>
    <n v="100"/>
  </r>
  <r>
    <x v="0"/>
    <x v="0"/>
    <s v="WA"/>
    <x v="4"/>
    <n v="2012"/>
    <n v="2012"/>
    <n v="500073613"/>
    <n v="1"/>
    <x v="1"/>
    <s v="I"/>
    <n v="28"/>
    <n v="28"/>
    <n v="0"/>
    <n v="30"/>
  </r>
  <r>
    <x v="0"/>
    <x v="1"/>
    <s v="WA"/>
    <x v="4"/>
    <n v="2012"/>
    <n v="2012"/>
    <n v="500094403"/>
    <n v="2"/>
    <x v="1"/>
    <s v="I"/>
    <n v="60"/>
    <n v="30"/>
    <n v="0"/>
    <n v="5"/>
  </r>
  <r>
    <x v="0"/>
    <x v="0"/>
    <s v="WA"/>
    <x v="4"/>
    <n v="2012"/>
    <n v="2012"/>
    <n v="14949273"/>
    <n v="1"/>
    <x v="1"/>
    <s v="I"/>
    <n v="0"/>
    <n v="0"/>
    <n v="0"/>
    <n v="12"/>
  </r>
  <r>
    <x v="0"/>
    <x v="1"/>
    <s v="WA"/>
    <x v="4"/>
    <n v="2012"/>
    <n v="2012"/>
    <n v="401500929"/>
    <n v="1"/>
    <x v="1"/>
    <s v="I"/>
    <n v="0"/>
    <n v="0"/>
    <n v="0"/>
    <n v="2"/>
  </r>
  <r>
    <x v="0"/>
    <x v="0"/>
    <s v="WA"/>
    <x v="4"/>
    <n v="2012"/>
    <n v="2012"/>
    <n v="14395315"/>
    <n v="2"/>
    <x v="1"/>
    <s v="I"/>
    <n v="34"/>
    <n v="17"/>
    <n v="0"/>
    <n v="210"/>
  </r>
  <r>
    <x v="0"/>
    <x v="0"/>
    <s v="WA"/>
    <x v="4"/>
    <n v="2012"/>
    <n v="2012"/>
    <n v="14878529"/>
    <n v="1"/>
    <x v="1"/>
    <s v="I"/>
    <n v="29"/>
    <n v="29"/>
    <n v="0"/>
    <n v="160"/>
  </r>
  <r>
    <x v="0"/>
    <x v="0"/>
    <s v="WA"/>
    <x v="4"/>
    <n v="2012"/>
    <n v="2012"/>
    <n v="15110893"/>
    <n v="1"/>
    <x v="1"/>
    <s v="I"/>
    <n v="8"/>
    <n v="8"/>
    <n v="0"/>
    <n v="10"/>
  </r>
  <r>
    <x v="0"/>
    <x v="0"/>
    <s v="WA"/>
    <x v="4"/>
    <n v="2012"/>
    <n v="2012"/>
    <n v="19952119"/>
    <n v="3"/>
    <x v="1"/>
    <s v="I"/>
    <n v="77"/>
    <n v="25.666666666666668"/>
    <n v="0"/>
    <n v="94"/>
  </r>
  <r>
    <x v="0"/>
    <x v="0"/>
    <s v="WA"/>
    <x v="4"/>
    <n v="2012"/>
    <n v="2012"/>
    <n v="19930445"/>
    <n v="1"/>
    <x v="1"/>
    <s v="I"/>
    <n v="7"/>
    <n v="7"/>
    <n v="0"/>
    <n v="613"/>
  </r>
  <r>
    <x v="0"/>
    <x v="0"/>
    <s v="WA"/>
    <x v="4"/>
    <n v="2012"/>
    <n v="2012"/>
    <n v="500113182"/>
    <n v="3"/>
    <x v="1"/>
    <s v="I"/>
    <n v="90"/>
    <n v="30"/>
    <n v="0"/>
    <n v="1588"/>
  </r>
  <r>
    <x v="0"/>
    <x v="1"/>
    <s v="WA"/>
    <x v="4"/>
    <n v="2012"/>
    <n v="2012"/>
    <n v="19843257"/>
    <n v="3"/>
    <x v="1"/>
    <s v="I"/>
    <n v="80"/>
    <n v="26.666666666666668"/>
    <n v="0"/>
    <n v="17"/>
  </r>
  <r>
    <x v="0"/>
    <x v="0"/>
    <s v="WA"/>
    <x v="4"/>
    <n v="2012"/>
    <n v="2012"/>
    <n v="16127819"/>
    <n v="1"/>
    <x v="1"/>
    <s v="I"/>
    <n v="11"/>
    <n v="11"/>
    <n v="0"/>
    <n v="34"/>
  </r>
  <r>
    <x v="0"/>
    <x v="1"/>
    <s v="WA"/>
    <x v="4"/>
    <n v="2012"/>
    <n v="2012"/>
    <n v="18597408"/>
    <n v="1"/>
    <x v="1"/>
    <s v="I"/>
    <n v="21"/>
    <n v="21"/>
    <n v="0"/>
    <n v="3"/>
  </r>
  <r>
    <x v="0"/>
    <x v="0"/>
    <s v="WA"/>
    <x v="4"/>
    <n v="2012"/>
    <n v="2012"/>
    <n v="17344364"/>
    <n v="2"/>
    <x v="1"/>
    <s v="I"/>
    <n v="57"/>
    <n v="28.5"/>
    <n v="0"/>
    <n v="50"/>
  </r>
  <r>
    <x v="0"/>
    <x v="0"/>
    <s v="WA"/>
    <x v="4"/>
    <n v="2012"/>
    <n v="2012"/>
    <n v="14765347"/>
    <n v="1"/>
    <x v="1"/>
    <s v="I"/>
    <n v="8"/>
    <n v="8"/>
    <n v="0"/>
    <n v="622"/>
  </r>
  <r>
    <x v="0"/>
    <x v="0"/>
    <s v="WA"/>
    <x v="4"/>
    <n v="2012"/>
    <n v="2012"/>
    <n v="379036808"/>
    <n v="3"/>
    <x v="1"/>
    <s v="I"/>
    <n v="87"/>
    <n v="29"/>
    <n v="0"/>
    <n v="210"/>
  </r>
  <r>
    <x v="0"/>
    <x v="0"/>
    <s v="WA"/>
    <x v="4"/>
    <n v="2012"/>
    <n v="2012"/>
    <n v="334800039"/>
    <n v="2"/>
    <x v="1"/>
    <s v="I"/>
    <n v="36"/>
    <n v="18"/>
    <n v="0"/>
    <n v="630"/>
  </r>
  <r>
    <x v="0"/>
    <x v="0"/>
    <s v="WA"/>
    <x v="4"/>
    <n v="2012"/>
    <n v="2012"/>
    <n v="18099549"/>
    <n v="1"/>
    <x v="1"/>
    <s v="I"/>
    <n v="0"/>
    <n v="0"/>
    <n v="0"/>
    <n v="250"/>
  </r>
  <r>
    <x v="0"/>
    <x v="0"/>
    <s v="WA"/>
    <x v="4"/>
    <n v="2012"/>
    <n v="2012"/>
    <n v="500221722"/>
    <n v="1"/>
    <x v="1"/>
    <s v="I"/>
    <n v="8"/>
    <n v="8"/>
    <n v="0"/>
    <n v="96"/>
  </r>
  <r>
    <x v="0"/>
    <x v="0"/>
    <s v="WA"/>
    <x v="4"/>
    <n v="2012"/>
    <n v="2012"/>
    <n v="15426520"/>
    <n v="1"/>
    <x v="1"/>
    <s v="I"/>
    <n v="7"/>
    <n v="7"/>
    <n v="0"/>
    <n v="146"/>
  </r>
  <r>
    <x v="0"/>
    <x v="1"/>
    <s v="WA"/>
    <x v="4"/>
    <n v="2012"/>
    <n v="2012"/>
    <n v="374716883"/>
    <n v="2"/>
    <x v="1"/>
    <s v="I"/>
    <n v="35"/>
    <n v="17.5"/>
    <n v="0"/>
    <n v="49"/>
  </r>
  <r>
    <x v="0"/>
    <x v="1"/>
    <s v="WA"/>
    <x v="4"/>
    <n v="2012"/>
    <n v="2012"/>
    <n v="374716884"/>
    <n v="2"/>
    <x v="1"/>
    <s v="I"/>
    <n v="40"/>
    <n v="20"/>
    <n v="0"/>
    <n v="46"/>
  </r>
  <r>
    <x v="0"/>
    <x v="0"/>
    <s v="WA"/>
    <x v="4"/>
    <n v="2012"/>
    <n v="2012"/>
    <n v="16635383"/>
    <n v="1"/>
    <x v="1"/>
    <s v="I"/>
    <n v="9"/>
    <n v="9"/>
    <n v="0"/>
    <n v="56"/>
  </r>
  <r>
    <x v="0"/>
    <x v="0"/>
    <s v="WA"/>
    <x v="4"/>
    <n v="2012"/>
    <n v="2012"/>
    <n v="16527719"/>
    <n v="1"/>
    <x v="1"/>
    <s v="I"/>
    <n v="0"/>
    <n v="0"/>
    <n v="0"/>
    <n v="10"/>
  </r>
  <r>
    <x v="0"/>
    <x v="0"/>
    <s v="WA"/>
    <x v="4"/>
    <n v="2012"/>
    <n v="2012"/>
    <n v="15647727"/>
    <n v="1"/>
    <x v="1"/>
    <s v="I"/>
    <n v="3"/>
    <n v="3"/>
    <n v="0"/>
    <n v="70"/>
  </r>
  <r>
    <x v="0"/>
    <x v="1"/>
    <s v="WA"/>
    <x v="4"/>
    <n v="2012"/>
    <n v="2012"/>
    <n v="434764812"/>
    <n v="1"/>
    <x v="1"/>
    <s v="I"/>
    <n v="29"/>
    <n v="29"/>
    <n v="0"/>
    <n v="6"/>
  </r>
  <r>
    <x v="0"/>
    <x v="0"/>
    <s v="WA"/>
    <x v="4"/>
    <n v="2012"/>
    <n v="2012"/>
    <n v="15177262"/>
    <n v="2"/>
    <x v="1"/>
    <s v="I"/>
    <n v="55"/>
    <n v="27.5"/>
    <n v="0"/>
    <n v="72"/>
  </r>
  <r>
    <x v="0"/>
    <x v="0"/>
    <s v="WA"/>
    <x v="4"/>
    <n v="2012"/>
    <n v="2012"/>
    <n v="395539202"/>
    <n v="1"/>
    <x v="1"/>
    <s v="I"/>
    <n v="30"/>
    <n v="30"/>
    <n v="0"/>
    <n v="20"/>
  </r>
  <r>
    <x v="0"/>
    <x v="1"/>
    <s v="WA"/>
    <x v="4"/>
    <n v="2012"/>
    <n v="2012"/>
    <n v="409363207"/>
    <n v="3"/>
    <x v="1"/>
    <s v="I"/>
    <n v="92"/>
    <n v="30.666666666666668"/>
    <n v="0"/>
    <n v="4"/>
  </r>
  <r>
    <x v="0"/>
    <x v="0"/>
    <s v="WA"/>
    <x v="4"/>
    <n v="2012"/>
    <n v="2012"/>
    <n v="19309167"/>
    <n v="3"/>
    <x v="1"/>
    <s v="I"/>
    <n v="81"/>
    <n v="27"/>
    <n v="0"/>
    <n v="60"/>
  </r>
  <r>
    <x v="0"/>
    <x v="0"/>
    <s v="WA"/>
    <x v="4"/>
    <n v="2012"/>
    <n v="2012"/>
    <n v="17457703"/>
    <n v="2"/>
    <x v="1"/>
    <s v="I"/>
    <n v="43"/>
    <n v="21.5"/>
    <n v="0"/>
    <n v="93"/>
  </r>
  <r>
    <x v="0"/>
    <x v="0"/>
    <s v="WA"/>
    <x v="4"/>
    <n v="2012"/>
    <n v="2012"/>
    <n v="500173999"/>
    <n v="1"/>
    <x v="1"/>
    <s v="I"/>
    <n v="31"/>
    <n v="31"/>
    <n v="0"/>
    <n v="132"/>
  </r>
  <r>
    <x v="0"/>
    <x v="0"/>
    <s v="WA"/>
    <x v="4"/>
    <n v="2012"/>
    <n v="2012"/>
    <n v="500173359"/>
    <n v="2"/>
    <x v="1"/>
    <s v="I"/>
    <n v="40"/>
    <n v="20"/>
    <n v="0"/>
    <n v="194"/>
  </r>
  <r>
    <x v="1"/>
    <x v="0"/>
    <s v="WA"/>
    <x v="4"/>
    <n v="2012"/>
    <n v="2012"/>
    <n v="500187401"/>
    <n v="2"/>
    <x v="1"/>
    <s v="I"/>
    <n v="50"/>
    <n v="25"/>
    <n v="0"/>
    <n v="76"/>
  </r>
  <r>
    <x v="0"/>
    <x v="0"/>
    <s v="WA"/>
    <x v="4"/>
    <n v="2012"/>
    <n v="2012"/>
    <n v="500139040"/>
    <n v="1"/>
    <x v="1"/>
    <s v="I"/>
    <n v="28"/>
    <n v="28"/>
    <n v="0"/>
    <n v="37"/>
  </r>
  <r>
    <x v="0"/>
    <x v="0"/>
    <s v="WA"/>
    <x v="4"/>
    <n v="2012"/>
    <n v="2012"/>
    <n v="446347550"/>
    <n v="1"/>
    <x v="1"/>
    <s v="I"/>
    <n v="0"/>
    <n v="0"/>
    <n v="0"/>
    <n v="14"/>
  </r>
  <r>
    <x v="0"/>
    <x v="0"/>
    <s v="WA"/>
    <x v="4"/>
    <n v="2012"/>
    <n v="2012"/>
    <n v="18684459"/>
    <n v="1"/>
    <x v="1"/>
    <s v="I"/>
    <n v="22"/>
    <n v="22"/>
    <n v="0"/>
    <n v="80"/>
  </r>
  <r>
    <x v="0"/>
    <x v="0"/>
    <s v="WA"/>
    <x v="4"/>
    <n v="2012"/>
    <n v="2012"/>
    <n v="18105207"/>
    <n v="2"/>
    <x v="1"/>
    <s v="I"/>
    <n v="49"/>
    <n v="24.5"/>
    <n v="0"/>
    <n v="680"/>
  </r>
  <r>
    <x v="0"/>
    <x v="0"/>
    <s v="WA"/>
    <x v="4"/>
    <n v="2012"/>
    <n v="2012"/>
    <n v="500253569"/>
    <n v="2"/>
    <x v="1"/>
    <s v="I"/>
    <n v="50"/>
    <n v="25"/>
    <n v="0"/>
    <n v="164"/>
  </r>
  <r>
    <x v="0"/>
    <x v="0"/>
    <s v="WA"/>
    <x v="4"/>
    <n v="2012"/>
    <n v="2012"/>
    <n v="18094912"/>
    <n v="2"/>
    <x v="1"/>
    <s v="I"/>
    <n v="35"/>
    <n v="17.5"/>
    <n v="0"/>
    <n v="51"/>
  </r>
  <r>
    <x v="0"/>
    <x v="0"/>
    <s v="WA"/>
    <x v="4"/>
    <n v="2012"/>
    <n v="2012"/>
    <n v="19048838"/>
    <n v="1"/>
    <x v="1"/>
    <s v="I"/>
    <n v="29"/>
    <n v="29"/>
    <n v="0"/>
    <n v="16"/>
  </r>
  <r>
    <x v="0"/>
    <x v="1"/>
    <s v="WA"/>
    <x v="4"/>
    <n v="2012"/>
    <n v="2012"/>
    <n v="500053049"/>
    <n v="1"/>
    <x v="1"/>
    <s v="I"/>
    <n v="20"/>
    <n v="20"/>
    <n v="0"/>
    <n v="4"/>
  </r>
  <r>
    <x v="0"/>
    <x v="0"/>
    <s v="WA"/>
    <x v="4"/>
    <n v="2012"/>
    <n v="2012"/>
    <n v="17719699"/>
    <n v="1"/>
    <x v="1"/>
    <s v="I"/>
    <n v="0"/>
    <n v="0"/>
    <n v="0"/>
    <n v="210"/>
  </r>
  <r>
    <x v="0"/>
    <x v="1"/>
    <s v="WA"/>
    <x v="4"/>
    <n v="2012"/>
    <n v="2012"/>
    <n v="17772089"/>
    <n v="1"/>
    <x v="1"/>
    <s v="I"/>
    <n v="11"/>
    <n v="11"/>
    <n v="0"/>
    <n v="12"/>
  </r>
  <r>
    <x v="0"/>
    <x v="1"/>
    <s v="WA"/>
    <x v="4"/>
    <n v="2012"/>
    <n v="2012"/>
    <n v="500132697"/>
    <n v="1"/>
    <x v="1"/>
    <s v="I"/>
    <n v="1"/>
    <n v="1"/>
    <n v="0"/>
    <n v="8"/>
  </r>
  <r>
    <x v="0"/>
    <x v="0"/>
    <s v="WA"/>
    <x v="4"/>
    <n v="2012"/>
    <n v="2012"/>
    <n v="500232719"/>
    <n v="1"/>
    <x v="1"/>
    <s v="I"/>
    <n v="0"/>
    <n v="0"/>
    <n v="0"/>
    <n v="6"/>
  </r>
  <r>
    <x v="0"/>
    <x v="0"/>
    <s v="WA"/>
    <x v="4"/>
    <n v="2012"/>
    <n v="2012"/>
    <n v="16999417"/>
    <n v="1"/>
    <x v="1"/>
    <s v="I"/>
    <n v="28"/>
    <n v="28"/>
    <n v="0"/>
    <n v="326"/>
  </r>
  <r>
    <x v="0"/>
    <x v="0"/>
    <s v="WA"/>
    <x v="4"/>
    <n v="2012"/>
    <n v="2012"/>
    <n v="15676753"/>
    <n v="2"/>
    <x v="1"/>
    <s v="I"/>
    <n v="63"/>
    <n v="31.5"/>
    <n v="0"/>
    <n v="860"/>
  </r>
  <r>
    <x v="1"/>
    <x v="1"/>
    <s v="WA"/>
    <x v="4"/>
    <n v="2012"/>
    <n v="2012"/>
    <n v="16608582"/>
    <n v="1"/>
    <x v="1"/>
    <s v="I"/>
    <n v="29"/>
    <n v="29"/>
    <n v="0"/>
    <n v="7"/>
  </r>
  <r>
    <x v="0"/>
    <x v="0"/>
    <s v="WA"/>
    <x v="4"/>
    <n v="2012"/>
    <n v="2012"/>
    <n v="16883831"/>
    <n v="1"/>
    <x v="1"/>
    <s v="I"/>
    <n v="7"/>
    <n v="7"/>
    <n v="0"/>
    <n v="20"/>
  </r>
  <r>
    <x v="0"/>
    <x v="0"/>
    <s v="WA"/>
    <x v="4"/>
    <n v="2012"/>
    <n v="2012"/>
    <n v="500279113"/>
    <n v="1"/>
    <x v="1"/>
    <s v="I"/>
    <n v="27"/>
    <n v="27"/>
    <n v="0"/>
    <n v="200"/>
  </r>
  <r>
    <x v="0"/>
    <x v="0"/>
    <s v="WA"/>
    <x v="4"/>
    <n v="2012"/>
    <n v="2012"/>
    <n v="16626864"/>
    <n v="1"/>
    <x v="1"/>
    <s v="I"/>
    <n v="24"/>
    <n v="24"/>
    <n v="0"/>
    <n v="189"/>
  </r>
  <r>
    <x v="0"/>
    <x v="1"/>
    <s v="WA"/>
    <x v="4"/>
    <n v="2012"/>
    <n v="2012"/>
    <n v="15936931"/>
    <n v="1"/>
    <x v="1"/>
    <s v="I"/>
    <n v="0"/>
    <n v="0"/>
    <n v="0"/>
    <n v="2"/>
  </r>
  <r>
    <x v="0"/>
    <x v="0"/>
    <s v="WA"/>
    <x v="4"/>
    <n v="2012"/>
    <n v="2012"/>
    <n v="17089793"/>
    <n v="1"/>
    <x v="1"/>
    <s v="I"/>
    <n v="5"/>
    <n v="5"/>
    <n v="0"/>
    <n v="38"/>
  </r>
  <r>
    <x v="0"/>
    <x v="1"/>
    <s v="WA"/>
    <x v="4"/>
    <n v="2012"/>
    <n v="2012"/>
    <n v="344736025"/>
    <n v="1"/>
    <x v="1"/>
    <s v="I"/>
    <n v="5"/>
    <n v="5"/>
    <n v="0"/>
    <n v="3"/>
  </r>
  <r>
    <x v="0"/>
    <x v="0"/>
    <s v="WA"/>
    <x v="4"/>
    <n v="2012"/>
    <n v="2012"/>
    <n v="500259982"/>
    <n v="1"/>
    <x v="1"/>
    <s v="I"/>
    <n v="0"/>
    <n v="0"/>
    <n v="0"/>
    <n v="13"/>
  </r>
  <r>
    <x v="0"/>
    <x v="0"/>
    <s v="WA"/>
    <x v="4"/>
    <n v="2012"/>
    <n v="2012"/>
    <n v="500207809"/>
    <n v="1"/>
    <x v="1"/>
    <s v="I"/>
    <n v="5"/>
    <n v="5"/>
    <n v="0"/>
    <n v="99"/>
  </r>
  <r>
    <x v="0"/>
    <x v="1"/>
    <s v="WA"/>
    <x v="4"/>
    <n v="2012"/>
    <n v="2012"/>
    <n v="15974544"/>
    <n v="1"/>
    <x v="1"/>
    <s v="I"/>
    <n v="8"/>
    <n v="8"/>
    <n v="0"/>
    <n v="4"/>
  </r>
  <r>
    <x v="0"/>
    <x v="0"/>
    <s v="WA"/>
    <x v="4"/>
    <n v="2012"/>
    <n v="2012"/>
    <n v="16548208"/>
    <n v="2"/>
    <x v="1"/>
    <s v="I"/>
    <n v="35"/>
    <n v="17.5"/>
    <n v="0"/>
    <n v="75"/>
  </r>
  <r>
    <x v="0"/>
    <x v="1"/>
    <s v="WA"/>
    <x v="4"/>
    <n v="2012"/>
    <n v="2012"/>
    <n v="15215970"/>
    <n v="1"/>
    <x v="1"/>
    <s v="I"/>
    <n v="0"/>
    <n v="0"/>
    <n v="0"/>
    <n v="8"/>
  </r>
  <r>
    <x v="0"/>
    <x v="0"/>
    <s v="WA"/>
    <x v="4"/>
    <n v="2012"/>
    <n v="2012"/>
    <n v="15227844"/>
    <n v="1"/>
    <x v="1"/>
    <s v="I"/>
    <n v="26"/>
    <n v="26"/>
    <n v="0"/>
    <n v="197"/>
  </r>
  <r>
    <x v="0"/>
    <x v="0"/>
    <s v="WA"/>
    <x v="4"/>
    <n v="2012"/>
    <n v="2012"/>
    <n v="500235266"/>
    <n v="2"/>
    <x v="1"/>
    <s v="I"/>
    <n v="50"/>
    <n v="25"/>
    <n v="0"/>
    <n v="244"/>
  </r>
  <r>
    <x v="0"/>
    <x v="0"/>
    <s v="WA"/>
    <x v="4"/>
    <n v="2012"/>
    <n v="2012"/>
    <n v="14322985"/>
    <n v="1"/>
    <x v="1"/>
    <s v="I"/>
    <n v="5"/>
    <n v="5"/>
    <n v="0"/>
    <n v="100"/>
  </r>
  <r>
    <x v="0"/>
    <x v="0"/>
    <s v="WA"/>
    <x v="4"/>
    <n v="2012"/>
    <n v="2012"/>
    <n v="14898631"/>
    <n v="1"/>
    <x v="1"/>
    <s v="I"/>
    <n v="12"/>
    <n v="12"/>
    <n v="0"/>
    <n v="300"/>
  </r>
  <r>
    <x v="0"/>
    <x v="0"/>
    <s v="WA"/>
    <x v="4"/>
    <n v="2012"/>
    <n v="2012"/>
    <n v="14898928"/>
    <n v="1"/>
    <x v="1"/>
    <s v="I"/>
    <n v="3"/>
    <n v="3"/>
    <n v="0"/>
    <n v="80"/>
  </r>
  <r>
    <x v="0"/>
    <x v="0"/>
    <s v="WA"/>
    <x v="4"/>
    <n v="2012"/>
    <n v="2012"/>
    <n v="446345578"/>
    <n v="1"/>
    <x v="1"/>
    <s v="I"/>
    <n v="3"/>
    <n v="3"/>
    <n v="0"/>
    <n v="40"/>
  </r>
  <r>
    <x v="0"/>
    <x v="0"/>
    <s v="WA"/>
    <x v="4"/>
    <n v="2012"/>
    <n v="2012"/>
    <n v="17343758"/>
    <n v="1"/>
    <x v="1"/>
    <s v="I"/>
    <n v="62"/>
    <n v="62"/>
    <n v="0"/>
    <n v="4"/>
  </r>
  <r>
    <x v="0"/>
    <x v="0"/>
    <s v="WA"/>
    <x v="4"/>
    <n v="2012"/>
    <n v="2012"/>
    <n v="18968902"/>
    <n v="1"/>
    <x v="1"/>
    <s v="I"/>
    <n v="10"/>
    <n v="10"/>
    <n v="0"/>
    <n v="70"/>
  </r>
  <r>
    <x v="0"/>
    <x v="0"/>
    <s v="WA"/>
    <x v="4"/>
    <n v="2012"/>
    <n v="2012"/>
    <n v="19917457"/>
    <n v="1"/>
    <x v="1"/>
    <s v="I"/>
    <n v="0"/>
    <n v="0"/>
    <n v="0"/>
    <n v="1500"/>
  </r>
  <r>
    <x v="0"/>
    <x v="1"/>
    <s v="WA"/>
    <x v="4"/>
    <n v="2012"/>
    <n v="2012"/>
    <n v="18125129"/>
    <n v="1"/>
    <x v="1"/>
    <s v="I"/>
    <n v="40"/>
    <n v="40"/>
    <n v="0"/>
    <n v="5"/>
  </r>
  <r>
    <x v="0"/>
    <x v="1"/>
    <s v="WA"/>
    <x v="4"/>
    <n v="2012"/>
    <n v="2012"/>
    <n v="18265899"/>
    <n v="1"/>
    <x v="1"/>
    <s v="I"/>
    <n v="20"/>
    <n v="20"/>
    <n v="0"/>
    <n v="75"/>
  </r>
  <r>
    <x v="0"/>
    <x v="1"/>
    <s v="WA"/>
    <x v="4"/>
    <n v="2012"/>
    <n v="2012"/>
    <n v="17575185"/>
    <n v="1"/>
    <x v="1"/>
    <s v="I"/>
    <n v="30"/>
    <n v="30"/>
    <n v="0"/>
    <n v="1"/>
  </r>
  <r>
    <x v="0"/>
    <x v="0"/>
    <s v="WA"/>
    <x v="4"/>
    <n v="2012"/>
    <n v="2012"/>
    <n v="18565369"/>
    <n v="1"/>
    <x v="1"/>
    <s v="I"/>
    <n v="25"/>
    <n v="25"/>
    <n v="0"/>
    <n v="981"/>
  </r>
  <r>
    <x v="0"/>
    <x v="1"/>
    <s v="WA"/>
    <x v="4"/>
    <n v="2012"/>
    <n v="2012"/>
    <n v="435283310"/>
    <n v="1"/>
    <x v="1"/>
    <s v="I"/>
    <n v="1"/>
    <n v="1"/>
    <n v="0"/>
    <n v="18"/>
  </r>
  <r>
    <x v="0"/>
    <x v="1"/>
    <s v="WA"/>
    <x v="4"/>
    <n v="2012"/>
    <n v="2012"/>
    <n v="500121990"/>
    <n v="1"/>
    <x v="1"/>
    <s v="I"/>
    <n v="29"/>
    <n v="29"/>
    <n v="0"/>
    <n v="53"/>
  </r>
  <r>
    <x v="0"/>
    <x v="0"/>
    <s v="WA"/>
    <x v="4"/>
    <n v="2012"/>
    <n v="2012"/>
    <n v="17184836"/>
    <n v="1"/>
    <x v="1"/>
    <s v="I"/>
    <n v="7"/>
    <n v="7"/>
    <n v="0"/>
    <n v="189"/>
  </r>
  <r>
    <x v="0"/>
    <x v="0"/>
    <s v="WA"/>
    <x v="4"/>
    <n v="2012"/>
    <n v="2012"/>
    <n v="17120912"/>
    <n v="1"/>
    <x v="1"/>
    <s v="I"/>
    <n v="7"/>
    <n v="7"/>
    <n v="0"/>
    <n v="1770"/>
  </r>
  <r>
    <x v="0"/>
    <x v="0"/>
    <s v="WA"/>
    <x v="4"/>
    <n v="2012"/>
    <n v="2012"/>
    <n v="15936240"/>
    <n v="1"/>
    <x v="1"/>
    <s v="I"/>
    <n v="37"/>
    <n v="37"/>
    <n v="0"/>
    <n v="10"/>
  </r>
  <r>
    <x v="0"/>
    <x v="1"/>
    <s v="WA"/>
    <x v="4"/>
    <n v="2012"/>
    <n v="2012"/>
    <n v="500269927"/>
    <n v="1"/>
    <x v="1"/>
    <s v="I"/>
    <n v="31"/>
    <n v="31"/>
    <n v="0"/>
    <n v="81"/>
  </r>
  <r>
    <x v="0"/>
    <x v="0"/>
    <s v="WA"/>
    <x v="4"/>
    <n v="2012"/>
    <n v="2012"/>
    <n v="15739379"/>
    <n v="1"/>
    <x v="1"/>
    <s v="I"/>
    <n v="1"/>
    <n v="1"/>
    <n v="0"/>
    <n v="10"/>
  </r>
  <r>
    <x v="0"/>
    <x v="0"/>
    <s v="WA"/>
    <x v="4"/>
    <n v="2012"/>
    <n v="2012"/>
    <n v="500144032"/>
    <n v="1"/>
    <x v="1"/>
    <s v="I"/>
    <n v="33"/>
    <n v="33"/>
    <n v="0"/>
    <n v="22"/>
  </r>
  <r>
    <x v="0"/>
    <x v="1"/>
    <s v="WA"/>
    <x v="4"/>
    <n v="2012"/>
    <n v="2012"/>
    <n v="14895347"/>
    <n v="1"/>
    <x v="1"/>
    <s v="I"/>
    <n v="2"/>
    <n v="2"/>
    <n v="0"/>
    <n v="5"/>
  </r>
  <r>
    <x v="0"/>
    <x v="0"/>
    <s v="WA"/>
    <x v="4"/>
    <n v="2012"/>
    <n v="2012"/>
    <n v="16119867"/>
    <n v="1"/>
    <x v="1"/>
    <s v="I"/>
    <n v="8"/>
    <n v="8"/>
    <n v="0"/>
    <n v="1"/>
  </r>
  <r>
    <x v="1"/>
    <x v="1"/>
    <s v="WA"/>
    <x v="4"/>
    <n v="2012"/>
    <n v="2012"/>
    <n v="15078267"/>
    <n v="1"/>
    <x v="1"/>
    <s v="I"/>
    <n v="20"/>
    <n v="20"/>
    <n v="0"/>
    <n v="361"/>
  </r>
  <r>
    <x v="0"/>
    <x v="0"/>
    <s v="WA"/>
    <x v="4"/>
    <n v="2012"/>
    <n v="2012"/>
    <n v="15107039"/>
    <n v="1"/>
    <x v="1"/>
    <s v="I"/>
    <n v="0"/>
    <n v="0"/>
    <n v="0"/>
    <n v="60"/>
  </r>
  <r>
    <x v="1"/>
    <x v="0"/>
    <s v="WA"/>
    <x v="4"/>
    <n v="2012"/>
    <n v="2012"/>
    <n v="500101146"/>
    <n v="1"/>
    <x v="1"/>
    <s v="I"/>
    <n v="29"/>
    <n v="29"/>
    <n v="0"/>
    <n v="10"/>
  </r>
  <r>
    <x v="0"/>
    <x v="0"/>
    <s v="WA"/>
    <x v="4"/>
    <n v="2013"/>
    <n v="2013"/>
    <n v="17627287"/>
    <n v="1"/>
    <x v="1"/>
    <s v="I"/>
    <n v="0"/>
    <n v="0"/>
    <n v="0"/>
    <n v="86"/>
  </r>
  <r>
    <x v="0"/>
    <x v="1"/>
    <s v="WA"/>
    <x v="5"/>
    <n v="2013"/>
    <n v="2013"/>
    <n v="500189101"/>
    <n v="1"/>
    <x v="1"/>
    <s v="I"/>
    <n v="33"/>
    <n v="33"/>
    <n v="0"/>
    <n v="4"/>
  </r>
  <r>
    <x v="0"/>
    <x v="1"/>
    <s v="WA"/>
    <x v="5"/>
    <n v="2013"/>
    <n v="2013"/>
    <n v="408585665"/>
    <n v="2"/>
    <x v="1"/>
    <s v="I"/>
    <n v="58"/>
    <n v="29"/>
    <n v="0"/>
    <n v="2"/>
  </r>
  <r>
    <x v="0"/>
    <x v="0"/>
    <s v="WA"/>
    <x v="5"/>
    <n v="2013"/>
    <n v="2013"/>
    <n v="18634386"/>
    <n v="1"/>
    <x v="1"/>
    <s v="I"/>
    <n v="33"/>
    <n v="33"/>
    <n v="0"/>
    <n v="60"/>
  </r>
  <r>
    <x v="0"/>
    <x v="0"/>
    <s v="WA"/>
    <x v="4"/>
    <n v="2013"/>
    <n v="2013"/>
    <n v="500168504"/>
    <n v="1"/>
    <x v="1"/>
    <s v="I"/>
    <n v="1"/>
    <n v="1"/>
    <n v="0"/>
    <n v="31"/>
  </r>
  <r>
    <x v="0"/>
    <x v="0"/>
    <s v="WA"/>
    <x v="5"/>
    <n v="2013"/>
    <n v="2013"/>
    <n v="18559121"/>
    <n v="1"/>
    <x v="1"/>
    <s v="I"/>
    <n v="30"/>
    <n v="30"/>
    <n v="0"/>
    <n v="100"/>
  </r>
  <r>
    <x v="0"/>
    <x v="0"/>
    <s v="WA"/>
    <x v="5"/>
    <n v="2013"/>
    <n v="2013"/>
    <n v="500246264"/>
    <n v="1"/>
    <x v="1"/>
    <s v="I"/>
    <n v="30"/>
    <n v="30"/>
    <n v="0"/>
    <n v="83"/>
  </r>
  <r>
    <x v="0"/>
    <x v="1"/>
    <s v="WA"/>
    <x v="5"/>
    <n v="2013"/>
    <n v="2013"/>
    <n v="17355151"/>
    <n v="1"/>
    <x v="1"/>
    <s v="I"/>
    <n v="8"/>
    <n v="8"/>
    <n v="0"/>
    <n v="12"/>
  </r>
  <r>
    <x v="0"/>
    <x v="1"/>
    <s v="WA"/>
    <x v="5"/>
    <n v="2013"/>
    <n v="2013"/>
    <n v="16744331"/>
    <n v="2"/>
    <x v="1"/>
    <s v="I"/>
    <n v="44"/>
    <n v="22"/>
    <n v="0"/>
    <n v="8"/>
  </r>
  <r>
    <x v="0"/>
    <x v="0"/>
    <s v="WA"/>
    <x v="5"/>
    <n v="2013"/>
    <n v="2013"/>
    <n v="18508770"/>
    <n v="3"/>
    <x v="1"/>
    <s v="I"/>
    <n v="91"/>
    <n v="30.333333333333332"/>
    <n v="0"/>
    <n v="134"/>
  </r>
  <r>
    <x v="0"/>
    <x v="1"/>
    <s v="WA"/>
    <x v="4"/>
    <n v="2013"/>
    <n v="2013"/>
    <n v="500224714"/>
    <n v="1"/>
    <x v="1"/>
    <s v="I"/>
    <n v="22"/>
    <n v="22"/>
    <n v="0"/>
    <n v="27"/>
  </r>
  <r>
    <x v="0"/>
    <x v="0"/>
    <s v="WA"/>
    <x v="5"/>
    <n v="2013"/>
    <n v="2013"/>
    <n v="17411496"/>
    <n v="1"/>
    <x v="1"/>
    <s v="I"/>
    <n v="33"/>
    <n v="33"/>
    <n v="0"/>
    <n v="10"/>
  </r>
  <r>
    <x v="0"/>
    <x v="0"/>
    <s v="WA"/>
    <x v="5"/>
    <n v="2013"/>
    <n v="2013"/>
    <n v="18893522"/>
    <n v="1"/>
    <x v="1"/>
    <s v="I"/>
    <n v="18"/>
    <n v="18"/>
    <n v="0"/>
    <n v="640"/>
  </r>
  <r>
    <x v="0"/>
    <x v="0"/>
    <s v="WA"/>
    <x v="5"/>
    <n v="2013"/>
    <n v="2013"/>
    <n v="18811777"/>
    <n v="1"/>
    <x v="1"/>
    <s v="I"/>
    <n v="2"/>
    <n v="2"/>
    <n v="0"/>
    <n v="107"/>
  </r>
  <r>
    <x v="0"/>
    <x v="1"/>
    <s v="WA"/>
    <x v="5"/>
    <n v="2013"/>
    <n v="2013"/>
    <n v="18947276"/>
    <n v="2"/>
    <x v="1"/>
    <s v="I"/>
    <n v="48"/>
    <n v="24"/>
    <n v="0"/>
    <n v="12"/>
  </r>
  <r>
    <x v="0"/>
    <x v="0"/>
    <s v="WA"/>
    <x v="5"/>
    <n v="2013"/>
    <n v="2013"/>
    <n v="500018280"/>
    <n v="2"/>
    <x v="1"/>
    <s v="I"/>
    <n v="53"/>
    <n v="26.5"/>
    <n v="0"/>
    <n v="290"/>
  </r>
  <r>
    <x v="0"/>
    <x v="0"/>
    <s v="WA"/>
    <x v="5"/>
    <n v="2013"/>
    <n v="2013"/>
    <n v="500192802"/>
    <n v="4"/>
    <x v="1"/>
    <s v="I"/>
    <n v="125"/>
    <n v="31.25"/>
    <n v="0"/>
    <n v="4"/>
  </r>
  <r>
    <x v="0"/>
    <x v="0"/>
    <s v="WA"/>
    <x v="5"/>
    <n v="2013"/>
    <n v="2013"/>
    <n v="18617855"/>
    <n v="3"/>
    <x v="1"/>
    <s v="I"/>
    <n v="70"/>
    <n v="23.333333333333332"/>
    <n v="0"/>
    <n v="1058"/>
  </r>
  <r>
    <x v="0"/>
    <x v="0"/>
    <s v="WA"/>
    <x v="5"/>
    <n v="2013"/>
    <n v="2013"/>
    <n v="500240138"/>
    <n v="12"/>
    <x v="1"/>
    <s v="I"/>
    <n v="367"/>
    <n v="30.583333333333332"/>
    <n v="0"/>
    <n v="38"/>
  </r>
  <r>
    <x v="0"/>
    <x v="1"/>
    <s v="WA"/>
    <x v="5"/>
    <n v="2013"/>
    <n v="2013"/>
    <n v="384048144"/>
    <n v="1"/>
    <x v="1"/>
    <s v="I"/>
    <n v="33"/>
    <n v="33"/>
    <n v="0"/>
    <n v="4"/>
  </r>
  <r>
    <x v="0"/>
    <x v="0"/>
    <s v="WA"/>
    <x v="5"/>
    <n v="2013"/>
    <n v="2013"/>
    <n v="15972683"/>
    <n v="2"/>
    <x v="1"/>
    <s v="I"/>
    <n v="63"/>
    <n v="31.5"/>
    <n v="0"/>
    <n v="170"/>
  </r>
  <r>
    <x v="0"/>
    <x v="0"/>
    <s v="WA"/>
    <x v="5"/>
    <n v="2013"/>
    <n v="2013"/>
    <n v="16777746"/>
    <n v="1"/>
    <x v="1"/>
    <s v="I"/>
    <n v="33"/>
    <n v="33"/>
    <n v="0"/>
    <n v="968"/>
  </r>
  <r>
    <x v="0"/>
    <x v="0"/>
    <s v="WA"/>
    <x v="5"/>
    <n v="2013"/>
    <n v="2013"/>
    <n v="15945040"/>
    <n v="1"/>
    <x v="1"/>
    <s v="I"/>
    <n v="30"/>
    <n v="30"/>
    <n v="0"/>
    <n v="310"/>
  </r>
  <r>
    <x v="0"/>
    <x v="0"/>
    <s v="WA"/>
    <x v="5"/>
    <n v="2013"/>
    <n v="2013"/>
    <n v="15423872"/>
    <n v="1"/>
    <x v="1"/>
    <s v="I"/>
    <n v="10"/>
    <n v="10"/>
    <n v="0"/>
    <n v="40"/>
  </r>
  <r>
    <x v="0"/>
    <x v="1"/>
    <s v="WA"/>
    <x v="5"/>
    <n v="2013"/>
    <n v="2013"/>
    <n v="16651826"/>
    <n v="1"/>
    <x v="1"/>
    <s v="I"/>
    <n v="10"/>
    <n v="10"/>
    <n v="0"/>
    <n v="60"/>
  </r>
  <r>
    <x v="0"/>
    <x v="0"/>
    <s v="WA"/>
    <x v="5"/>
    <n v="2013"/>
    <n v="2013"/>
    <n v="15442400"/>
    <n v="2"/>
    <x v="1"/>
    <s v="I"/>
    <n v="54"/>
    <n v="27"/>
    <n v="0"/>
    <n v="84"/>
  </r>
  <r>
    <x v="0"/>
    <x v="0"/>
    <s v="WA"/>
    <x v="5"/>
    <n v="2013"/>
    <n v="2013"/>
    <n v="500223295"/>
    <n v="2"/>
    <x v="1"/>
    <s v="I"/>
    <n v="62"/>
    <n v="31"/>
    <n v="0"/>
    <n v="432"/>
  </r>
  <r>
    <x v="0"/>
    <x v="0"/>
    <s v="WA"/>
    <x v="5"/>
    <n v="2013"/>
    <n v="2013"/>
    <n v="14948686"/>
    <n v="2"/>
    <x v="1"/>
    <s v="I"/>
    <n v="63"/>
    <n v="31.5"/>
    <n v="0"/>
    <n v="70"/>
  </r>
  <r>
    <x v="0"/>
    <x v="0"/>
    <s v="WA"/>
    <x v="5"/>
    <n v="2013"/>
    <n v="2013"/>
    <n v="14142561"/>
    <n v="2"/>
    <x v="1"/>
    <s v="I"/>
    <n v="61"/>
    <n v="30.5"/>
    <n v="0"/>
    <n v="80"/>
  </r>
  <r>
    <x v="0"/>
    <x v="0"/>
    <s v="WA"/>
    <x v="5"/>
    <n v="2013"/>
    <n v="2013"/>
    <n v="500244816"/>
    <n v="1"/>
    <x v="1"/>
    <s v="I"/>
    <n v="0"/>
    <n v="0"/>
    <n v="0"/>
    <n v="64"/>
  </r>
  <r>
    <x v="1"/>
    <x v="1"/>
    <s v="WA"/>
    <x v="5"/>
    <n v="2013"/>
    <n v="2013"/>
    <n v="500110650"/>
    <n v="10"/>
    <x v="2"/>
    <s v="I"/>
    <n v="308"/>
    <n v="30.8"/>
    <n v="0"/>
    <n v="29457"/>
  </r>
  <r>
    <x v="1"/>
    <x v="1"/>
    <s v="WA"/>
    <x v="5"/>
    <n v="2013"/>
    <n v="2013"/>
    <n v="500255323"/>
    <n v="12"/>
    <x v="2"/>
    <s v="I"/>
    <n v="371"/>
    <n v="30.916666666666668"/>
    <n v="0"/>
    <n v="10218"/>
  </r>
  <r>
    <x v="0"/>
    <x v="0"/>
    <s v="WA"/>
    <x v="5"/>
    <n v="2013"/>
    <n v="2013"/>
    <n v="19931676"/>
    <n v="2"/>
    <x v="1"/>
    <s v="I"/>
    <n v="51"/>
    <n v="25.5"/>
    <n v="0"/>
    <n v="4040"/>
  </r>
  <r>
    <x v="0"/>
    <x v="1"/>
    <s v="WA"/>
    <x v="5"/>
    <n v="2013"/>
    <n v="2013"/>
    <n v="13972972"/>
    <n v="2"/>
    <x v="1"/>
    <s v="I"/>
    <n v="62"/>
    <n v="31"/>
    <n v="0"/>
    <n v="152"/>
  </r>
  <r>
    <x v="0"/>
    <x v="0"/>
    <s v="WA"/>
    <x v="5"/>
    <n v="2013"/>
    <n v="2013"/>
    <n v="500196528"/>
    <n v="1"/>
    <x v="1"/>
    <s v="I"/>
    <n v="34"/>
    <n v="34"/>
    <n v="0"/>
    <n v="43"/>
  </r>
  <r>
    <x v="0"/>
    <x v="0"/>
    <s v="WA"/>
    <x v="5"/>
    <n v="2013"/>
    <n v="2013"/>
    <n v="19548325"/>
    <n v="2"/>
    <x v="1"/>
    <s v="I"/>
    <n v="59"/>
    <n v="29.5"/>
    <n v="0"/>
    <n v="280"/>
  </r>
  <r>
    <x v="0"/>
    <x v="0"/>
    <s v="WA"/>
    <x v="5"/>
    <n v="2013"/>
    <n v="2013"/>
    <n v="14424257"/>
    <n v="1"/>
    <x v="1"/>
    <s v="I"/>
    <n v="28"/>
    <n v="28"/>
    <n v="0"/>
    <n v="90"/>
  </r>
  <r>
    <x v="0"/>
    <x v="0"/>
    <s v="WA"/>
    <x v="5"/>
    <n v="2013"/>
    <n v="2013"/>
    <n v="19990906"/>
    <n v="1"/>
    <x v="1"/>
    <s v="I"/>
    <n v="33"/>
    <n v="33"/>
    <n v="0"/>
    <n v="224"/>
  </r>
  <r>
    <x v="0"/>
    <x v="1"/>
    <s v="WA"/>
    <x v="5"/>
    <n v="2013"/>
    <n v="2013"/>
    <n v="433900803"/>
    <n v="2"/>
    <x v="1"/>
    <s v="I"/>
    <n v="58"/>
    <n v="29"/>
    <n v="0"/>
    <n v="82"/>
  </r>
  <r>
    <x v="0"/>
    <x v="0"/>
    <s v="WA"/>
    <x v="5"/>
    <n v="2013"/>
    <n v="2013"/>
    <n v="18712283"/>
    <n v="1"/>
    <x v="1"/>
    <s v="I"/>
    <n v="30"/>
    <n v="30"/>
    <n v="0"/>
    <n v="410"/>
  </r>
  <r>
    <x v="0"/>
    <x v="0"/>
    <s v="WA"/>
    <x v="5"/>
    <n v="2013"/>
    <n v="2013"/>
    <n v="500235258"/>
    <n v="1"/>
    <x v="1"/>
    <s v="I"/>
    <n v="0"/>
    <n v="0"/>
    <n v="0"/>
    <n v="37"/>
  </r>
  <r>
    <x v="0"/>
    <x v="1"/>
    <s v="WA"/>
    <x v="5"/>
    <n v="2013"/>
    <n v="2013"/>
    <n v="19313628"/>
    <n v="1"/>
    <x v="1"/>
    <s v="I"/>
    <n v="39"/>
    <n v="39"/>
    <n v="0"/>
    <n v="144"/>
  </r>
  <r>
    <x v="0"/>
    <x v="0"/>
    <s v="WA"/>
    <x v="5"/>
    <n v="2013"/>
    <n v="2013"/>
    <n v="500027994"/>
    <n v="2"/>
    <x v="1"/>
    <s v="I"/>
    <n v="50"/>
    <n v="25"/>
    <n v="0"/>
    <n v="435"/>
  </r>
  <r>
    <x v="0"/>
    <x v="0"/>
    <s v="WA"/>
    <x v="5"/>
    <n v="2013"/>
    <n v="2013"/>
    <n v="500216414"/>
    <n v="1"/>
    <x v="1"/>
    <s v="I"/>
    <n v="0"/>
    <n v="0"/>
    <n v="0"/>
    <n v="50"/>
  </r>
  <r>
    <x v="0"/>
    <x v="1"/>
    <s v="WA"/>
    <x v="5"/>
    <n v="2013"/>
    <n v="2013"/>
    <n v="500163944"/>
    <n v="1"/>
    <x v="1"/>
    <s v="I"/>
    <n v="21"/>
    <n v="21"/>
    <n v="0"/>
    <n v="109"/>
  </r>
  <r>
    <x v="0"/>
    <x v="0"/>
    <s v="WA"/>
    <x v="5"/>
    <n v="2013"/>
    <n v="2013"/>
    <n v="17799954"/>
    <n v="1"/>
    <x v="1"/>
    <s v="I"/>
    <n v="34"/>
    <n v="34"/>
    <n v="0"/>
    <n v="292"/>
  </r>
  <r>
    <x v="0"/>
    <x v="0"/>
    <s v="WA"/>
    <x v="5"/>
    <n v="2013"/>
    <n v="2013"/>
    <n v="15886775"/>
    <n v="3"/>
    <x v="1"/>
    <s v="I"/>
    <n v="90"/>
    <n v="30"/>
    <n v="0"/>
    <n v="350"/>
  </r>
  <r>
    <x v="0"/>
    <x v="0"/>
    <s v="WA"/>
    <x v="5"/>
    <n v="2013"/>
    <n v="2013"/>
    <n v="17824339"/>
    <n v="2"/>
    <x v="1"/>
    <s v="I"/>
    <n v="45"/>
    <n v="22.5"/>
    <n v="0"/>
    <n v="70"/>
  </r>
  <r>
    <x v="0"/>
    <x v="0"/>
    <s v="WA"/>
    <x v="5"/>
    <n v="2013"/>
    <n v="2013"/>
    <n v="14955537"/>
    <n v="1"/>
    <x v="1"/>
    <s v="I"/>
    <n v="0"/>
    <n v="0"/>
    <n v="0"/>
    <n v="210"/>
  </r>
  <r>
    <x v="0"/>
    <x v="0"/>
    <s v="WA"/>
    <x v="5"/>
    <n v="2013"/>
    <n v="2013"/>
    <n v="16894760"/>
    <n v="1"/>
    <x v="1"/>
    <s v="I"/>
    <n v="12"/>
    <n v="12"/>
    <n v="0"/>
    <n v="100"/>
  </r>
  <r>
    <x v="0"/>
    <x v="0"/>
    <s v="WA"/>
    <x v="5"/>
    <n v="2013"/>
    <n v="2013"/>
    <n v="19666555"/>
    <n v="1"/>
    <x v="1"/>
    <s v="I"/>
    <n v="30"/>
    <n v="30"/>
    <n v="0"/>
    <n v="1"/>
  </r>
  <r>
    <x v="0"/>
    <x v="0"/>
    <s v="WA"/>
    <x v="5"/>
    <n v="2013"/>
    <n v="2013"/>
    <n v="15434286"/>
    <n v="1"/>
    <x v="1"/>
    <s v="I"/>
    <n v="18"/>
    <n v="18"/>
    <n v="0"/>
    <n v="250"/>
  </r>
  <r>
    <x v="0"/>
    <x v="0"/>
    <s v="WA"/>
    <x v="5"/>
    <n v="2013"/>
    <n v="2013"/>
    <n v="14579069"/>
    <n v="1"/>
    <x v="1"/>
    <s v="I"/>
    <n v="20"/>
    <n v="20"/>
    <n v="0"/>
    <n v="101"/>
  </r>
  <r>
    <x v="0"/>
    <x v="1"/>
    <s v="WA"/>
    <x v="5"/>
    <n v="2013"/>
    <n v="2013"/>
    <n v="500181543"/>
    <n v="2"/>
    <x v="1"/>
    <s v="I"/>
    <n v="56"/>
    <n v="28"/>
    <n v="0"/>
    <n v="53"/>
  </r>
  <r>
    <x v="0"/>
    <x v="0"/>
    <s v="WA"/>
    <x v="5"/>
    <n v="2013"/>
    <n v="2013"/>
    <n v="14878653"/>
    <n v="1"/>
    <x v="1"/>
    <s v="I"/>
    <n v="26"/>
    <n v="26"/>
    <n v="0"/>
    <n v="111"/>
  </r>
  <r>
    <x v="0"/>
    <x v="1"/>
    <s v="WA"/>
    <x v="5"/>
    <n v="2013"/>
    <n v="2013"/>
    <n v="18308091"/>
    <n v="1"/>
    <x v="1"/>
    <s v="I"/>
    <n v="8"/>
    <n v="8"/>
    <n v="0"/>
    <n v="9"/>
  </r>
  <r>
    <x v="0"/>
    <x v="1"/>
    <s v="WA"/>
    <x v="5"/>
    <n v="2013"/>
    <n v="2013"/>
    <n v="17814858"/>
    <n v="1"/>
    <x v="1"/>
    <s v="I"/>
    <n v="28"/>
    <n v="28"/>
    <n v="0"/>
    <n v="1"/>
  </r>
  <r>
    <x v="0"/>
    <x v="1"/>
    <s v="WA"/>
    <x v="5"/>
    <n v="2013"/>
    <n v="2013"/>
    <n v="402192023"/>
    <n v="3"/>
    <x v="1"/>
    <s v="I"/>
    <n v="91"/>
    <n v="30.333333333333332"/>
    <n v="0"/>
    <n v="32"/>
  </r>
  <r>
    <x v="0"/>
    <x v="1"/>
    <s v="WA"/>
    <x v="5"/>
    <n v="2013"/>
    <n v="2013"/>
    <n v="340848036"/>
    <n v="2"/>
    <x v="1"/>
    <s v="I"/>
    <n v="63"/>
    <n v="31.5"/>
    <n v="0"/>
    <n v="2"/>
  </r>
  <r>
    <x v="0"/>
    <x v="0"/>
    <s v="WA"/>
    <x v="5"/>
    <n v="2013"/>
    <n v="2013"/>
    <n v="500032440"/>
    <n v="2"/>
    <x v="1"/>
    <s v="I"/>
    <n v="38"/>
    <n v="19"/>
    <n v="0"/>
    <n v="353"/>
  </r>
  <r>
    <x v="0"/>
    <x v="0"/>
    <s v="WA"/>
    <x v="5"/>
    <n v="2013"/>
    <n v="2013"/>
    <n v="19581011"/>
    <n v="1"/>
    <x v="1"/>
    <s v="I"/>
    <n v="21"/>
    <n v="21"/>
    <n v="0"/>
    <n v="447"/>
  </r>
  <r>
    <x v="0"/>
    <x v="0"/>
    <s v="WA"/>
    <x v="5"/>
    <n v="2013"/>
    <n v="2013"/>
    <n v="19634230"/>
    <n v="2"/>
    <x v="1"/>
    <s v="I"/>
    <n v="37"/>
    <n v="18.5"/>
    <n v="0"/>
    <n v="286"/>
  </r>
  <r>
    <x v="0"/>
    <x v="1"/>
    <s v="WA"/>
    <x v="5"/>
    <n v="2013"/>
    <n v="2013"/>
    <n v="18936326"/>
    <n v="1"/>
    <x v="1"/>
    <s v="I"/>
    <n v="0"/>
    <n v="0"/>
    <n v="0"/>
    <n v="3"/>
  </r>
  <r>
    <x v="0"/>
    <x v="0"/>
    <s v="WA"/>
    <x v="5"/>
    <n v="2013"/>
    <n v="2013"/>
    <n v="500002398"/>
    <n v="1"/>
    <x v="1"/>
    <s v="I"/>
    <n v="0"/>
    <n v="0"/>
    <n v="0"/>
    <n v="16"/>
  </r>
  <r>
    <x v="0"/>
    <x v="0"/>
    <s v="WA"/>
    <x v="5"/>
    <n v="2013"/>
    <n v="2013"/>
    <n v="19899466"/>
    <n v="1"/>
    <x v="1"/>
    <s v="I"/>
    <n v="10"/>
    <n v="10"/>
    <n v="0"/>
    <n v="10"/>
  </r>
  <r>
    <x v="0"/>
    <x v="0"/>
    <s v="WA"/>
    <x v="5"/>
    <n v="2013"/>
    <n v="2013"/>
    <n v="16993271"/>
    <n v="2"/>
    <x v="1"/>
    <s v="I"/>
    <n v="57"/>
    <n v="28.5"/>
    <n v="0"/>
    <n v="2"/>
  </r>
  <r>
    <x v="0"/>
    <x v="0"/>
    <s v="WA"/>
    <x v="5"/>
    <n v="2013"/>
    <n v="2013"/>
    <n v="17720129"/>
    <n v="1"/>
    <x v="1"/>
    <s v="I"/>
    <n v="7"/>
    <n v="7"/>
    <n v="0"/>
    <n v="40"/>
  </r>
  <r>
    <x v="0"/>
    <x v="0"/>
    <s v="WA"/>
    <x v="5"/>
    <n v="2013"/>
    <n v="2013"/>
    <n v="17721898"/>
    <n v="1"/>
    <x v="1"/>
    <s v="I"/>
    <n v="10"/>
    <n v="10"/>
    <n v="0"/>
    <n v="175"/>
  </r>
  <r>
    <x v="1"/>
    <x v="1"/>
    <s v="WA"/>
    <x v="5"/>
    <n v="2013"/>
    <n v="2013"/>
    <n v="18037205"/>
    <n v="2"/>
    <x v="1"/>
    <s v="I"/>
    <n v="34"/>
    <n v="17"/>
    <n v="0"/>
    <n v="61"/>
  </r>
  <r>
    <x v="0"/>
    <x v="0"/>
    <s v="WA"/>
    <x v="5"/>
    <n v="2013"/>
    <n v="2013"/>
    <n v="17740306"/>
    <n v="1"/>
    <x v="1"/>
    <s v="I"/>
    <n v="16"/>
    <n v="16"/>
    <n v="0"/>
    <n v="4"/>
  </r>
  <r>
    <x v="0"/>
    <x v="1"/>
    <s v="WA"/>
    <x v="5"/>
    <n v="2013"/>
    <n v="2013"/>
    <n v="500265181"/>
    <n v="2"/>
    <x v="1"/>
    <s v="I"/>
    <n v="36"/>
    <n v="18"/>
    <n v="0"/>
    <n v="14"/>
  </r>
  <r>
    <x v="0"/>
    <x v="1"/>
    <s v="WA"/>
    <x v="5"/>
    <n v="2013"/>
    <n v="2013"/>
    <n v="16817182"/>
    <n v="2"/>
    <x v="1"/>
    <s v="I"/>
    <n v="50"/>
    <n v="25"/>
    <n v="0"/>
    <n v="61"/>
  </r>
  <r>
    <x v="0"/>
    <x v="0"/>
    <s v="WA"/>
    <x v="5"/>
    <n v="2013"/>
    <n v="2013"/>
    <n v="17779537"/>
    <n v="1"/>
    <x v="1"/>
    <s v="I"/>
    <n v="42"/>
    <n v="42"/>
    <n v="0"/>
    <n v="60"/>
  </r>
  <r>
    <x v="0"/>
    <x v="1"/>
    <s v="WA"/>
    <x v="5"/>
    <n v="2013"/>
    <n v="2013"/>
    <n v="500288535"/>
    <n v="1"/>
    <x v="1"/>
    <s v="I"/>
    <n v="1"/>
    <n v="1"/>
    <n v="0"/>
    <n v="8"/>
  </r>
  <r>
    <x v="0"/>
    <x v="0"/>
    <s v="WA"/>
    <x v="5"/>
    <n v="2013"/>
    <n v="2013"/>
    <n v="16472017"/>
    <n v="1"/>
    <x v="1"/>
    <s v="I"/>
    <n v="30"/>
    <n v="30"/>
    <n v="0"/>
    <n v="10"/>
  </r>
  <r>
    <x v="0"/>
    <x v="0"/>
    <s v="WA"/>
    <x v="5"/>
    <n v="2013"/>
    <n v="2013"/>
    <n v="16520627"/>
    <n v="1"/>
    <x v="1"/>
    <s v="I"/>
    <n v="13"/>
    <n v="13"/>
    <n v="0"/>
    <n v="100"/>
  </r>
  <r>
    <x v="0"/>
    <x v="1"/>
    <s v="WA"/>
    <x v="5"/>
    <n v="2013"/>
    <n v="2013"/>
    <n v="15491656"/>
    <n v="1"/>
    <x v="1"/>
    <s v="I"/>
    <n v="26"/>
    <n v="26"/>
    <n v="0"/>
    <n v="34"/>
  </r>
  <r>
    <x v="0"/>
    <x v="0"/>
    <s v="WA"/>
    <x v="5"/>
    <n v="2013"/>
    <n v="2013"/>
    <n v="17218721"/>
    <n v="2"/>
    <x v="1"/>
    <s v="I"/>
    <n v="41"/>
    <n v="20.5"/>
    <n v="0"/>
    <n v="420"/>
  </r>
  <r>
    <x v="0"/>
    <x v="0"/>
    <s v="WA"/>
    <x v="5"/>
    <n v="2013"/>
    <n v="2013"/>
    <n v="15626099"/>
    <n v="1"/>
    <x v="1"/>
    <s v="I"/>
    <n v="28"/>
    <n v="28"/>
    <n v="0"/>
    <n v="130"/>
  </r>
  <r>
    <x v="0"/>
    <x v="0"/>
    <s v="WA"/>
    <x v="5"/>
    <n v="2013"/>
    <n v="2013"/>
    <n v="500016927"/>
    <n v="2"/>
    <x v="1"/>
    <s v="I"/>
    <n v="58"/>
    <n v="29"/>
    <n v="0"/>
    <n v="6523"/>
  </r>
  <r>
    <x v="0"/>
    <x v="0"/>
    <s v="WA"/>
    <x v="5"/>
    <n v="2013"/>
    <n v="2013"/>
    <n v="500073913"/>
    <n v="1"/>
    <x v="1"/>
    <s v="I"/>
    <n v="18"/>
    <n v="18"/>
    <n v="0"/>
    <n v="510"/>
  </r>
  <r>
    <x v="0"/>
    <x v="0"/>
    <s v="WA"/>
    <x v="5"/>
    <n v="2013"/>
    <n v="2013"/>
    <n v="500164688"/>
    <n v="1"/>
    <x v="1"/>
    <s v="I"/>
    <n v="12"/>
    <n v="12"/>
    <n v="0"/>
    <n v="160"/>
  </r>
  <r>
    <x v="0"/>
    <x v="0"/>
    <s v="WA"/>
    <x v="5"/>
    <n v="2013"/>
    <n v="2013"/>
    <n v="500278515"/>
    <n v="1"/>
    <x v="1"/>
    <s v="I"/>
    <n v="0"/>
    <n v="0"/>
    <n v="0"/>
    <n v="26"/>
  </r>
  <r>
    <x v="0"/>
    <x v="0"/>
    <s v="WA"/>
    <x v="5"/>
    <n v="2013"/>
    <n v="2013"/>
    <n v="500021666"/>
    <n v="1"/>
    <x v="1"/>
    <s v="I"/>
    <n v="18"/>
    <n v="18"/>
    <n v="0"/>
    <n v="158"/>
  </r>
  <r>
    <x v="0"/>
    <x v="1"/>
    <s v="WA"/>
    <x v="5"/>
    <n v="2013"/>
    <n v="2013"/>
    <n v="500075621"/>
    <n v="3"/>
    <x v="1"/>
    <s v="I"/>
    <n v="73"/>
    <n v="24.333333333333332"/>
    <n v="0"/>
    <n v="18"/>
  </r>
  <r>
    <x v="0"/>
    <x v="1"/>
    <s v="WA"/>
    <x v="5"/>
    <n v="2013"/>
    <n v="2013"/>
    <n v="14649908"/>
    <n v="1"/>
    <x v="1"/>
    <s v="I"/>
    <n v="8"/>
    <n v="8"/>
    <n v="0"/>
    <n v="3"/>
  </r>
  <r>
    <x v="0"/>
    <x v="0"/>
    <s v="WA"/>
    <x v="5"/>
    <n v="2013"/>
    <n v="2013"/>
    <n v="500256344"/>
    <n v="1"/>
    <x v="1"/>
    <s v="I"/>
    <n v="8"/>
    <n v="8"/>
    <n v="0"/>
    <n v="1"/>
  </r>
  <r>
    <x v="0"/>
    <x v="0"/>
    <s v="WA"/>
    <x v="5"/>
    <n v="2013"/>
    <n v="2013"/>
    <n v="18648759"/>
    <n v="1"/>
    <x v="1"/>
    <s v="I"/>
    <n v="13"/>
    <n v="13"/>
    <n v="0"/>
    <n v="98"/>
  </r>
  <r>
    <x v="0"/>
    <x v="0"/>
    <s v="WA"/>
    <x v="5"/>
    <n v="2013"/>
    <n v="2013"/>
    <n v="16568850"/>
    <n v="1"/>
    <x v="1"/>
    <s v="I"/>
    <n v="28"/>
    <n v="28"/>
    <n v="0"/>
    <n v="398"/>
  </r>
  <r>
    <x v="0"/>
    <x v="0"/>
    <s v="WA"/>
    <x v="5"/>
    <n v="2013"/>
    <n v="2013"/>
    <n v="18055773"/>
    <n v="1"/>
    <x v="1"/>
    <s v="I"/>
    <n v="11"/>
    <n v="11"/>
    <n v="0"/>
    <n v="10"/>
  </r>
  <r>
    <x v="0"/>
    <x v="0"/>
    <s v="WA"/>
    <x v="5"/>
    <n v="2013"/>
    <n v="2013"/>
    <n v="18346098"/>
    <n v="2"/>
    <x v="1"/>
    <s v="I"/>
    <n v="50"/>
    <n v="25"/>
    <n v="0"/>
    <n v="110"/>
  </r>
  <r>
    <x v="0"/>
    <x v="1"/>
    <s v="WA"/>
    <x v="5"/>
    <n v="2013"/>
    <n v="2013"/>
    <n v="16857685"/>
    <n v="1"/>
    <x v="1"/>
    <s v="I"/>
    <n v="29"/>
    <n v="29"/>
    <n v="0"/>
    <n v="2"/>
  </r>
  <r>
    <x v="0"/>
    <x v="0"/>
    <s v="WA"/>
    <x v="5"/>
    <n v="2013"/>
    <n v="2013"/>
    <n v="16571433"/>
    <n v="2"/>
    <x v="1"/>
    <s v="I"/>
    <n v="43"/>
    <n v="21.5"/>
    <n v="0"/>
    <n v="120"/>
  </r>
  <r>
    <x v="0"/>
    <x v="1"/>
    <s v="WA"/>
    <x v="5"/>
    <n v="2013"/>
    <n v="2013"/>
    <n v="332726422"/>
    <n v="1"/>
    <x v="1"/>
    <s v="I"/>
    <n v="1"/>
    <n v="1"/>
    <n v="0"/>
    <n v="2"/>
  </r>
  <r>
    <x v="0"/>
    <x v="0"/>
    <s v="WA"/>
    <x v="5"/>
    <n v="2013"/>
    <n v="2013"/>
    <n v="500282817"/>
    <n v="1"/>
    <x v="1"/>
    <s v="I"/>
    <n v="23"/>
    <n v="23"/>
    <n v="0"/>
    <n v="32"/>
  </r>
  <r>
    <x v="0"/>
    <x v="0"/>
    <s v="WA"/>
    <x v="5"/>
    <n v="2013"/>
    <n v="2013"/>
    <n v="15009050"/>
    <n v="1"/>
    <x v="1"/>
    <s v="I"/>
    <n v="0"/>
    <n v="0"/>
    <n v="0"/>
    <n v="10"/>
  </r>
  <r>
    <x v="0"/>
    <x v="1"/>
    <s v="WA"/>
    <x v="5"/>
    <n v="2013"/>
    <n v="2013"/>
    <n v="14912770"/>
    <n v="5"/>
    <x v="1"/>
    <s v="I"/>
    <n v="148"/>
    <n v="29.6"/>
    <n v="0"/>
    <n v="31"/>
  </r>
  <r>
    <x v="0"/>
    <x v="0"/>
    <s v="WA"/>
    <x v="5"/>
    <n v="2013"/>
    <n v="2013"/>
    <n v="14402140"/>
    <n v="7"/>
    <x v="1"/>
    <s v="I"/>
    <n v="201"/>
    <n v="28.714285714285715"/>
    <n v="0"/>
    <n v="330"/>
  </r>
  <r>
    <x v="0"/>
    <x v="1"/>
    <s v="WA"/>
    <x v="5"/>
    <n v="2013"/>
    <n v="2013"/>
    <n v="412301115"/>
    <n v="4"/>
    <x v="1"/>
    <s v="I"/>
    <n v="128"/>
    <n v="32"/>
    <n v="0"/>
    <n v="10"/>
  </r>
  <r>
    <x v="0"/>
    <x v="0"/>
    <s v="WA"/>
    <x v="5"/>
    <n v="2013"/>
    <n v="2013"/>
    <n v="19943718"/>
    <n v="1"/>
    <x v="1"/>
    <s v="I"/>
    <n v="0"/>
    <n v="0"/>
    <n v="0"/>
    <n v="10"/>
  </r>
  <r>
    <x v="0"/>
    <x v="1"/>
    <s v="WA"/>
    <x v="5"/>
    <n v="2013"/>
    <n v="2013"/>
    <n v="16453996"/>
    <n v="4"/>
    <x v="1"/>
    <s v="I"/>
    <n v="104"/>
    <n v="26"/>
    <n v="0"/>
    <n v="17"/>
  </r>
  <r>
    <x v="0"/>
    <x v="1"/>
    <s v="WA"/>
    <x v="5"/>
    <n v="2013"/>
    <n v="2013"/>
    <n v="427593643"/>
    <n v="2"/>
    <x v="1"/>
    <s v="I"/>
    <n v="69"/>
    <n v="34.5"/>
    <n v="0"/>
    <n v="10"/>
  </r>
  <r>
    <x v="0"/>
    <x v="1"/>
    <s v="WA"/>
    <x v="5"/>
    <n v="2013"/>
    <n v="2013"/>
    <n v="500045082"/>
    <n v="1"/>
    <x v="1"/>
    <s v="I"/>
    <n v="3"/>
    <n v="3"/>
    <n v="0"/>
    <n v="7"/>
  </r>
  <r>
    <x v="1"/>
    <x v="1"/>
    <s v="WA"/>
    <x v="5"/>
    <n v="2013"/>
    <n v="2013"/>
    <n v="18973486"/>
    <n v="1"/>
    <x v="1"/>
    <s v="I"/>
    <n v="3"/>
    <n v="3"/>
    <n v="0"/>
    <n v="26"/>
  </r>
  <r>
    <x v="0"/>
    <x v="0"/>
    <s v="WA"/>
    <x v="5"/>
    <n v="2013"/>
    <n v="2013"/>
    <n v="18329560"/>
    <n v="4"/>
    <x v="1"/>
    <s v="I"/>
    <n v="98"/>
    <n v="24.5"/>
    <n v="0"/>
    <n v="513"/>
  </r>
  <r>
    <x v="0"/>
    <x v="0"/>
    <s v="WA"/>
    <x v="5"/>
    <n v="2013"/>
    <n v="2013"/>
    <n v="18343862"/>
    <n v="1"/>
    <x v="1"/>
    <s v="I"/>
    <n v="7"/>
    <n v="7"/>
    <n v="0"/>
    <n v="172"/>
  </r>
  <r>
    <x v="0"/>
    <x v="0"/>
    <s v="WA"/>
    <x v="5"/>
    <n v="2013"/>
    <n v="2013"/>
    <n v="18405850"/>
    <n v="2"/>
    <x v="1"/>
    <s v="I"/>
    <n v="64"/>
    <n v="32"/>
    <n v="0"/>
    <n v="117"/>
  </r>
  <r>
    <x v="0"/>
    <x v="0"/>
    <s v="WA"/>
    <x v="5"/>
    <n v="2013"/>
    <n v="2013"/>
    <n v="18578306"/>
    <n v="1"/>
    <x v="1"/>
    <s v="I"/>
    <n v="0"/>
    <n v="0"/>
    <n v="0"/>
    <n v="62"/>
  </r>
  <r>
    <x v="1"/>
    <x v="1"/>
    <s v="WA"/>
    <x v="5"/>
    <n v="2013"/>
    <n v="2013"/>
    <n v="17739903"/>
    <n v="1"/>
    <x v="1"/>
    <s v="I"/>
    <n v="7"/>
    <n v="7"/>
    <n v="0"/>
    <n v="1"/>
  </r>
  <r>
    <x v="0"/>
    <x v="0"/>
    <s v="WA"/>
    <x v="5"/>
    <n v="2013"/>
    <n v="2013"/>
    <n v="19203912"/>
    <n v="1"/>
    <x v="1"/>
    <s v="I"/>
    <n v="28"/>
    <n v="28"/>
    <n v="0"/>
    <n v="20"/>
  </r>
  <r>
    <x v="0"/>
    <x v="0"/>
    <s v="WA"/>
    <x v="5"/>
    <n v="2013"/>
    <n v="2013"/>
    <n v="17168184"/>
    <n v="1"/>
    <x v="1"/>
    <s v="I"/>
    <n v="43"/>
    <n v="43"/>
    <n v="0"/>
    <n v="71"/>
  </r>
  <r>
    <x v="0"/>
    <x v="1"/>
    <s v="WA"/>
    <x v="5"/>
    <n v="2013"/>
    <n v="2013"/>
    <n v="500009355"/>
    <n v="1"/>
    <x v="1"/>
    <s v="I"/>
    <n v="32"/>
    <n v="32"/>
    <n v="0"/>
    <n v="1"/>
  </r>
  <r>
    <x v="0"/>
    <x v="0"/>
    <s v="WA"/>
    <x v="5"/>
    <n v="2013"/>
    <n v="2013"/>
    <n v="15973233"/>
    <n v="2"/>
    <x v="1"/>
    <s v="I"/>
    <n v="56"/>
    <n v="28"/>
    <n v="0"/>
    <n v="100"/>
  </r>
  <r>
    <x v="0"/>
    <x v="1"/>
    <s v="WA"/>
    <x v="5"/>
    <n v="2013"/>
    <n v="2013"/>
    <n v="17135879"/>
    <n v="1"/>
    <x v="1"/>
    <s v="I"/>
    <n v="10"/>
    <n v="10"/>
    <n v="0"/>
    <n v="1"/>
  </r>
  <r>
    <x v="0"/>
    <x v="0"/>
    <s v="WA"/>
    <x v="5"/>
    <n v="2013"/>
    <n v="2013"/>
    <n v="500044502"/>
    <n v="1"/>
    <x v="1"/>
    <s v="I"/>
    <n v="17"/>
    <n v="17"/>
    <n v="0"/>
    <n v="331"/>
  </r>
  <r>
    <x v="0"/>
    <x v="1"/>
    <s v="WA"/>
    <x v="5"/>
    <n v="2013"/>
    <n v="2013"/>
    <n v="421459317"/>
    <n v="1"/>
    <x v="1"/>
    <s v="I"/>
    <n v="30"/>
    <n v="30"/>
    <n v="0"/>
    <n v="2"/>
  </r>
  <r>
    <x v="0"/>
    <x v="0"/>
    <s v="WA"/>
    <x v="5"/>
    <n v="2013"/>
    <n v="2013"/>
    <n v="15717652"/>
    <n v="2"/>
    <x v="1"/>
    <s v="I"/>
    <n v="49"/>
    <n v="24.5"/>
    <n v="0"/>
    <n v="600"/>
  </r>
  <r>
    <x v="0"/>
    <x v="0"/>
    <s v="WA"/>
    <x v="5"/>
    <n v="2013"/>
    <n v="2013"/>
    <n v="15111517"/>
    <n v="1"/>
    <x v="1"/>
    <s v="I"/>
    <n v="27"/>
    <n v="27"/>
    <n v="0"/>
    <n v="390"/>
  </r>
  <r>
    <x v="0"/>
    <x v="0"/>
    <s v="WA"/>
    <x v="5"/>
    <n v="2013"/>
    <n v="2013"/>
    <n v="500083602"/>
    <n v="3"/>
    <x v="1"/>
    <s v="I"/>
    <n v="73"/>
    <n v="24.333333333333332"/>
    <n v="0"/>
    <n v="180"/>
  </r>
  <r>
    <x v="0"/>
    <x v="0"/>
    <s v="WA"/>
    <x v="5"/>
    <n v="2013"/>
    <n v="2013"/>
    <n v="14423740"/>
    <n v="1"/>
    <x v="1"/>
    <s v="I"/>
    <n v="14"/>
    <n v="14"/>
    <n v="0"/>
    <n v="122"/>
  </r>
  <r>
    <x v="0"/>
    <x v="0"/>
    <s v="WA"/>
    <x v="5"/>
    <n v="2013"/>
    <n v="2013"/>
    <n v="14861535"/>
    <n v="1"/>
    <x v="1"/>
    <s v="I"/>
    <n v="30"/>
    <n v="30"/>
    <n v="0"/>
    <n v="140"/>
  </r>
  <r>
    <x v="0"/>
    <x v="0"/>
    <s v="WA"/>
    <x v="5"/>
    <n v="2013"/>
    <n v="2013"/>
    <n v="500194777"/>
    <n v="2"/>
    <x v="1"/>
    <s v="I"/>
    <n v="59"/>
    <n v="29.5"/>
    <n v="0"/>
    <n v="340"/>
  </r>
  <r>
    <x v="0"/>
    <x v="1"/>
    <s v="WA"/>
    <x v="5"/>
    <n v="2013"/>
    <n v="2013"/>
    <n v="446347633"/>
    <n v="1"/>
    <x v="1"/>
    <s v="I"/>
    <n v="26"/>
    <n v="26"/>
    <n v="0"/>
    <n v="3"/>
  </r>
  <r>
    <x v="0"/>
    <x v="0"/>
    <s v="WA"/>
    <x v="5"/>
    <n v="2013"/>
    <n v="2013"/>
    <n v="500032488"/>
    <n v="1"/>
    <x v="1"/>
    <s v="I"/>
    <n v="20"/>
    <n v="20"/>
    <n v="0"/>
    <n v="64"/>
  </r>
  <r>
    <x v="0"/>
    <x v="0"/>
    <s v="WA"/>
    <x v="5"/>
    <n v="2013"/>
    <n v="2013"/>
    <n v="14436438"/>
    <n v="1"/>
    <x v="1"/>
    <s v="I"/>
    <n v="30"/>
    <n v="30"/>
    <n v="0"/>
    <n v="320"/>
  </r>
  <r>
    <x v="0"/>
    <x v="0"/>
    <s v="WA"/>
    <x v="5"/>
    <n v="2013"/>
    <n v="2013"/>
    <n v="15418459"/>
    <n v="3"/>
    <x v="1"/>
    <s v="I"/>
    <n v="76"/>
    <n v="25.333333333333336"/>
    <n v="0"/>
    <n v="48"/>
  </r>
  <r>
    <x v="0"/>
    <x v="0"/>
    <s v="WA"/>
    <x v="5"/>
    <n v="2013"/>
    <n v="2013"/>
    <n v="500281444"/>
    <n v="1"/>
    <x v="1"/>
    <s v="I"/>
    <n v="14"/>
    <n v="14"/>
    <n v="0"/>
    <n v="207"/>
  </r>
  <r>
    <x v="0"/>
    <x v="0"/>
    <s v="WA"/>
    <x v="5"/>
    <n v="2013"/>
    <n v="2013"/>
    <n v="16133200"/>
    <n v="3"/>
    <x v="1"/>
    <s v="I"/>
    <n v="86"/>
    <n v="28.666666666666668"/>
    <n v="0"/>
    <n v="107"/>
  </r>
  <r>
    <x v="0"/>
    <x v="1"/>
    <s v="WA"/>
    <x v="5"/>
    <n v="2013"/>
    <n v="2013"/>
    <n v="500026006"/>
    <n v="1"/>
    <x v="1"/>
    <s v="I"/>
    <n v="29"/>
    <n v="29"/>
    <n v="0"/>
    <n v="7"/>
  </r>
  <r>
    <x v="0"/>
    <x v="0"/>
    <s v="WA"/>
    <x v="5"/>
    <n v="2013"/>
    <n v="2013"/>
    <n v="14619778"/>
    <n v="5"/>
    <x v="1"/>
    <s v="I"/>
    <n v="148"/>
    <n v="29.6"/>
    <n v="0"/>
    <n v="265"/>
  </r>
  <r>
    <x v="0"/>
    <x v="0"/>
    <s v="WA"/>
    <x v="5"/>
    <n v="2013"/>
    <n v="2013"/>
    <n v="500126540"/>
    <n v="1"/>
    <x v="1"/>
    <s v="I"/>
    <n v="1"/>
    <n v="1"/>
    <n v="0"/>
    <n v="8"/>
  </r>
  <r>
    <x v="0"/>
    <x v="0"/>
    <s v="WA"/>
    <x v="5"/>
    <n v="2013"/>
    <n v="2013"/>
    <n v="500062496"/>
    <n v="1"/>
    <x v="1"/>
    <s v="I"/>
    <n v="2"/>
    <n v="2"/>
    <n v="0"/>
    <n v="10"/>
  </r>
  <r>
    <x v="0"/>
    <x v="1"/>
    <s v="WA"/>
    <x v="5"/>
    <n v="2013"/>
    <n v="2013"/>
    <n v="500077510"/>
    <n v="1"/>
    <x v="1"/>
    <s v="I"/>
    <n v="35"/>
    <n v="35"/>
    <n v="0"/>
    <n v="10"/>
  </r>
  <r>
    <x v="0"/>
    <x v="0"/>
    <s v="WA"/>
    <x v="5"/>
    <n v="2013"/>
    <n v="2013"/>
    <n v="500192685"/>
    <n v="1"/>
    <x v="1"/>
    <s v="I"/>
    <n v="5"/>
    <n v="5"/>
    <n v="0"/>
    <n v="11"/>
  </r>
  <r>
    <x v="0"/>
    <x v="0"/>
    <s v="WA"/>
    <x v="5"/>
    <n v="2013"/>
    <n v="2013"/>
    <n v="19291555"/>
    <n v="2"/>
    <x v="1"/>
    <s v="I"/>
    <n v="67"/>
    <n v="33.5"/>
    <n v="0"/>
    <n v="243"/>
  </r>
  <r>
    <x v="0"/>
    <x v="1"/>
    <s v="WA"/>
    <x v="5"/>
    <n v="2013"/>
    <n v="2013"/>
    <n v="439430533"/>
    <n v="1"/>
    <x v="1"/>
    <s v="I"/>
    <n v="5"/>
    <n v="5"/>
    <n v="0"/>
    <n v="1"/>
  </r>
  <r>
    <x v="0"/>
    <x v="1"/>
    <s v="WA"/>
    <x v="5"/>
    <n v="2013"/>
    <n v="2013"/>
    <n v="19001628"/>
    <n v="1"/>
    <x v="1"/>
    <s v="I"/>
    <n v="11"/>
    <n v="11"/>
    <n v="0"/>
    <n v="2"/>
  </r>
  <r>
    <x v="0"/>
    <x v="1"/>
    <s v="WA"/>
    <x v="5"/>
    <n v="2013"/>
    <n v="2013"/>
    <n v="446352413"/>
    <n v="1"/>
    <x v="1"/>
    <s v="I"/>
    <n v="11"/>
    <n v="11"/>
    <n v="0"/>
    <n v="4"/>
  </r>
  <r>
    <x v="0"/>
    <x v="0"/>
    <s v="WA"/>
    <x v="5"/>
    <n v="2013"/>
    <n v="2013"/>
    <n v="18696751"/>
    <n v="1"/>
    <x v="1"/>
    <s v="I"/>
    <n v="11"/>
    <n v="11"/>
    <n v="0"/>
    <n v="10"/>
  </r>
  <r>
    <x v="0"/>
    <x v="0"/>
    <s v="WA"/>
    <x v="5"/>
    <n v="2013"/>
    <n v="2013"/>
    <n v="500186803"/>
    <n v="4"/>
    <x v="1"/>
    <s v="I"/>
    <n v="95"/>
    <n v="23.75"/>
    <n v="0"/>
    <n v="276"/>
  </r>
  <r>
    <x v="0"/>
    <x v="0"/>
    <s v="WA"/>
    <x v="5"/>
    <n v="2013"/>
    <n v="2013"/>
    <n v="18287735"/>
    <n v="2"/>
    <x v="1"/>
    <s v="I"/>
    <n v="63"/>
    <n v="31.5"/>
    <n v="0"/>
    <n v="420"/>
  </r>
  <r>
    <x v="0"/>
    <x v="1"/>
    <s v="WA"/>
    <x v="5"/>
    <n v="2013"/>
    <n v="2013"/>
    <n v="18333977"/>
    <n v="1"/>
    <x v="1"/>
    <s v="I"/>
    <n v="9"/>
    <n v="9"/>
    <n v="0"/>
    <n v="2"/>
  </r>
  <r>
    <x v="0"/>
    <x v="1"/>
    <s v="WA"/>
    <x v="5"/>
    <n v="2013"/>
    <n v="2013"/>
    <n v="17852255"/>
    <n v="1"/>
    <x v="1"/>
    <s v="I"/>
    <n v="8"/>
    <n v="8"/>
    <n v="0"/>
    <n v="11"/>
  </r>
  <r>
    <x v="0"/>
    <x v="0"/>
    <s v="WA"/>
    <x v="5"/>
    <n v="2013"/>
    <n v="2013"/>
    <n v="17824785"/>
    <n v="1"/>
    <x v="1"/>
    <s v="I"/>
    <n v="33"/>
    <n v="33"/>
    <n v="0"/>
    <n v="50"/>
  </r>
  <r>
    <x v="0"/>
    <x v="0"/>
    <s v="WA"/>
    <x v="5"/>
    <n v="2013"/>
    <n v="2013"/>
    <n v="17913382"/>
    <n v="1"/>
    <x v="1"/>
    <s v="I"/>
    <n v="27"/>
    <n v="27"/>
    <n v="0"/>
    <n v="118"/>
  </r>
  <r>
    <x v="0"/>
    <x v="1"/>
    <s v="WA"/>
    <x v="5"/>
    <n v="2013"/>
    <n v="2013"/>
    <n v="17918769"/>
    <n v="1"/>
    <x v="1"/>
    <s v="I"/>
    <n v="1"/>
    <n v="1"/>
    <n v="0"/>
    <n v="1"/>
  </r>
  <r>
    <x v="0"/>
    <x v="0"/>
    <s v="WA"/>
    <x v="5"/>
    <n v="2013"/>
    <n v="2013"/>
    <n v="18079772"/>
    <n v="1"/>
    <x v="1"/>
    <s v="I"/>
    <n v="14"/>
    <n v="14"/>
    <n v="0"/>
    <n v="20"/>
  </r>
  <r>
    <x v="0"/>
    <x v="0"/>
    <s v="WA"/>
    <x v="5"/>
    <n v="2013"/>
    <n v="2013"/>
    <n v="18506725"/>
    <n v="1"/>
    <x v="1"/>
    <s v="I"/>
    <n v="18"/>
    <n v="18"/>
    <n v="0"/>
    <n v="2"/>
  </r>
  <r>
    <x v="0"/>
    <x v="0"/>
    <s v="WA"/>
    <x v="5"/>
    <n v="2013"/>
    <n v="2013"/>
    <n v="18043018"/>
    <n v="1"/>
    <x v="1"/>
    <s v="I"/>
    <n v="0"/>
    <n v="0"/>
    <n v="0"/>
    <n v="4"/>
  </r>
  <r>
    <x v="0"/>
    <x v="1"/>
    <s v="WA"/>
    <x v="5"/>
    <n v="2013"/>
    <n v="2013"/>
    <n v="18097934"/>
    <n v="2"/>
    <x v="1"/>
    <s v="I"/>
    <n v="65"/>
    <n v="32.5"/>
    <n v="0"/>
    <n v="15"/>
  </r>
  <r>
    <x v="0"/>
    <x v="1"/>
    <s v="WA"/>
    <x v="5"/>
    <n v="2013"/>
    <n v="2013"/>
    <n v="16832329"/>
    <n v="1"/>
    <x v="1"/>
    <s v="I"/>
    <n v="30"/>
    <n v="30"/>
    <n v="0"/>
    <n v="3"/>
  </r>
  <r>
    <x v="0"/>
    <x v="1"/>
    <s v="WA"/>
    <x v="5"/>
    <n v="2013"/>
    <n v="2013"/>
    <n v="15339416"/>
    <n v="1"/>
    <x v="1"/>
    <s v="I"/>
    <n v="1"/>
    <n v="1"/>
    <n v="0"/>
    <n v="1"/>
  </r>
  <r>
    <x v="0"/>
    <x v="1"/>
    <s v="WA"/>
    <x v="5"/>
    <n v="2013"/>
    <n v="2013"/>
    <n v="500076652"/>
    <n v="2"/>
    <x v="1"/>
    <s v="I"/>
    <n v="62"/>
    <n v="31"/>
    <n v="0"/>
    <n v="5"/>
  </r>
  <r>
    <x v="0"/>
    <x v="0"/>
    <s v="WA"/>
    <x v="5"/>
    <n v="2013"/>
    <n v="2013"/>
    <n v="17411828"/>
    <n v="1"/>
    <x v="1"/>
    <s v="I"/>
    <n v="17"/>
    <n v="17"/>
    <n v="0"/>
    <n v="70"/>
  </r>
  <r>
    <x v="0"/>
    <x v="1"/>
    <s v="WA"/>
    <x v="5"/>
    <n v="2013"/>
    <n v="2013"/>
    <n v="500077394"/>
    <n v="1"/>
    <x v="1"/>
    <s v="I"/>
    <n v="12"/>
    <n v="12"/>
    <n v="0"/>
    <n v="2"/>
  </r>
  <r>
    <x v="0"/>
    <x v="0"/>
    <s v="WA"/>
    <x v="5"/>
    <n v="2013"/>
    <n v="2013"/>
    <n v="500281600"/>
    <n v="1"/>
    <x v="1"/>
    <s v="I"/>
    <n v="9"/>
    <n v="9"/>
    <n v="0"/>
    <n v="352"/>
  </r>
  <r>
    <x v="0"/>
    <x v="0"/>
    <s v="WA"/>
    <x v="5"/>
    <n v="2013"/>
    <n v="2013"/>
    <n v="15761489"/>
    <n v="3"/>
    <x v="1"/>
    <s v="I"/>
    <n v="70"/>
    <n v="23.333333333333332"/>
    <n v="0"/>
    <n v="940"/>
  </r>
  <r>
    <x v="0"/>
    <x v="0"/>
    <s v="WA"/>
    <x v="5"/>
    <n v="2013"/>
    <n v="2013"/>
    <n v="16122166"/>
    <n v="2"/>
    <x v="1"/>
    <s v="I"/>
    <n v="39"/>
    <n v="19.5"/>
    <n v="0"/>
    <n v="115"/>
  </r>
  <r>
    <x v="0"/>
    <x v="1"/>
    <s v="WA"/>
    <x v="5"/>
    <n v="2013"/>
    <n v="2013"/>
    <n v="500152756"/>
    <n v="3"/>
    <x v="1"/>
    <s v="I"/>
    <n v="68"/>
    <n v="22.666666666666664"/>
    <n v="0"/>
    <n v="9"/>
  </r>
  <r>
    <x v="0"/>
    <x v="1"/>
    <s v="WA"/>
    <x v="5"/>
    <n v="2013"/>
    <n v="2013"/>
    <n v="14053784"/>
    <n v="2"/>
    <x v="1"/>
    <s v="I"/>
    <n v="58"/>
    <n v="29"/>
    <n v="0"/>
    <n v="45"/>
  </r>
  <r>
    <x v="0"/>
    <x v="0"/>
    <s v="WA"/>
    <x v="5"/>
    <n v="2013"/>
    <n v="2013"/>
    <n v="16264330"/>
    <n v="1"/>
    <x v="1"/>
    <s v="I"/>
    <n v="25"/>
    <n v="25"/>
    <n v="0"/>
    <n v="37"/>
  </r>
  <r>
    <x v="0"/>
    <x v="0"/>
    <s v="WA"/>
    <x v="5"/>
    <n v="2013"/>
    <n v="2013"/>
    <n v="15819830"/>
    <n v="1"/>
    <x v="1"/>
    <s v="I"/>
    <n v="6"/>
    <n v="6"/>
    <n v="0"/>
    <n v="8"/>
  </r>
  <r>
    <x v="0"/>
    <x v="0"/>
    <s v="WA"/>
    <x v="5"/>
    <n v="2013"/>
    <n v="2013"/>
    <n v="15378594"/>
    <n v="2"/>
    <x v="1"/>
    <s v="I"/>
    <n v="39"/>
    <n v="19.5"/>
    <n v="0"/>
    <n v="280"/>
  </r>
  <r>
    <x v="0"/>
    <x v="0"/>
    <s v="WA"/>
    <x v="5"/>
    <n v="2013"/>
    <n v="2013"/>
    <n v="15284743"/>
    <n v="2"/>
    <x v="1"/>
    <s v="I"/>
    <n v="58"/>
    <n v="29"/>
    <n v="0"/>
    <n v="1095"/>
  </r>
  <r>
    <x v="0"/>
    <x v="0"/>
    <s v="WA"/>
    <x v="5"/>
    <n v="2013"/>
    <n v="2013"/>
    <n v="14384540"/>
    <n v="1"/>
    <x v="1"/>
    <s v="I"/>
    <n v="32"/>
    <n v="32"/>
    <n v="0"/>
    <n v="20"/>
  </r>
  <r>
    <x v="1"/>
    <x v="0"/>
    <s v="WA"/>
    <x v="5"/>
    <n v="2013"/>
    <n v="2013"/>
    <n v="15072903"/>
    <n v="2"/>
    <x v="2"/>
    <s v="I"/>
    <n v="61"/>
    <n v="30.5"/>
    <n v="0"/>
    <n v="99802"/>
  </r>
  <r>
    <x v="0"/>
    <x v="1"/>
    <s v="WA"/>
    <x v="5"/>
    <n v="2013"/>
    <n v="2013"/>
    <n v="15457433"/>
    <n v="1"/>
    <x v="1"/>
    <s v="I"/>
    <n v="20"/>
    <n v="20"/>
    <n v="0"/>
    <n v="2"/>
  </r>
  <r>
    <x v="0"/>
    <x v="1"/>
    <s v="WA"/>
    <x v="5"/>
    <n v="2013"/>
    <n v="2013"/>
    <n v="500076468"/>
    <n v="1"/>
    <x v="1"/>
    <s v="I"/>
    <n v="8"/>
    <n v="8"/>
    <n v="0"/>
    <n v="5"/>
  </r>
  <r>
    <x v="0"/>
    <x v="0"/>
    <s v="WA"/>
    <x v="5"/>
    <n v="2013"/>
    <n v="2013"/>
    <n v="19973525"/>
    <n v="1"/>
    <x v="1"/>
    <s v="I"/>
    <n v="0"/>
    <n v="0"/>
    <n v="0"/>
    <n v="110"/>
  </r>
  <r>
    <x v="0"/>
    <x v="1"/>
    <s v="WA"/>
    <x v="5"/>
    <n v="2013"/>
    <n v="2013"/>
    <n v="328492802"/>
    <n v="1"/>
    <x v="1"/>
    <s v="I"/>
    <n v="26"/>
    <n v="26"/>
    <n v="0"/>
    <n v="2"/>
  </r>
  <r>
    <x v="0"/>
    <x v="0"/>
    <s v="WA"/>
    <x v="5"/>
    <n v="2013"/>
    <n v="2013"/>
    <n v="19932436"/>
    <n v="3"/>
    <x v="1"/>
    <s v="I"/>
    <n v="95"/>
    <n v="31.666666666666668"/>
    <n v="0"/>
    <n v="315"/>
  </r>
  <r>
    <x v="0"/>
    <x v="1"/>
    <s v="WA"/>
    <x v="5"/>
    <n v="2013"/>
    <n v="2013"/>
    <n v="19580887"/>
    <n v="1"/>
    <x v="1"/>
    <s v="I"/>
    <n v="28"/>
    <n v="28"/>
    <n v="0"/>
    <n v="1"/>
  </r>
  <r>
    <x v="0"/>
    <x v="0"/>
    <s v="WA"/>
    <x v="5"/>
    <n v="2013"/>
    <n v="2013"/>
    <n v="19715637"/>
    <n v="1"/>
    <x v="1"/>
    <s v="I"/>
    <n v="31"/>
    <n v="31"/>
    <n v="0"/>
    <n v="110"/>
  </r>
  <r>
    <x v="0"/>
    <x v="0"/>
    <s v="WA"/>
    <x v="5"/>
    <n v="2013"/>
    <n v="2013"/>
    <n v="19231671"/>
    <n v="1"/>
    <x v="1"/>
    <s v="I"/>
    <n v="3"/>
    <n v="3"/>
    <n v="0"/>
    <n v="1"/>
  </r>
  <r>
    <x v="0"/>
    <x v="0"/>
    <s v="WA"/>
    <x v="5"/>
    <n v="2013"/>
    <n v="2013"/>
    <n v="19731213"/>
    <n v="1"/>
    <x v="1"/>
    <s v="I"/>
    <n v="0"/>
    <n v="0"/>
    <n v="0"/>
    <n v="210"/>
  </r>
  <r>
    <x v="0"/>
    <x v="0"/>
    <s v="WA"/>
    <x v="5"/>
    <n v="2013"/>
    <n v="2013"/>
    <n v="19413566"/>
    <n v="1"/>
    <x v="1"/>
    <s v="I"/>
    <n v="24"/>
    <n v="24"/>
    <n v="0"/>
    <n v="100"/>
  </r>
  <r>
    <x v="0"/>
    <x v="0"/>
    <s v="WA"/>
    <x v="5"/>
    <n v="2013"/>
    <n v="2013"/>
    <n v="500061418"/>
    <n v="1"/>
    <x v="1"/>
    <s v="I"/>
    <n v="0"/>
    <n v="0"/>
    <n v="0"/>
    <n v="21"/>
  </r>
  <r>
    <x v="0"/>
    <x v="0"/>
    <s v="WA"/>
    <x v="5"/>
    <n v="2013"/>
    <n v="2013"/>
    <n v="19710637"/>
    <n v="1"/>
    <x v="1"/>
    <s v="I"/>
    <n v="4"/>
    <n v="4"/>
    <n v="0"/>
    <n v="10"/>
  </r>
  <r>
    <x v="0"/>
    <x v="0"/>
    <s v="WA"/>
    <x v="5"/>
    <n v="2013"/>
    <n v="2013"/>
    <n v="500107615"/>
    <n v="2"/>
    <x v="1"/>
    <s v="I"/>
    <n v="60"/>
    <n v="30"/>
    <n v="0"/>
    <n v="430"/>
  </r>
  <r>
    <x v="0"/>
    <x v="0"/>
    <s v="WA"/>
    <x v="5"/>
    <n v="2013"/>
    <n v="2013"/>
    <n v="18970075"/>
    <n v="1"/>
    <x v="1"/>
    <s v="I"/>
    <n v="19"/>
    <n v="19"/>
    <n v="0"/>
    <n v="7"/>
  </r>
  <r>
    <x v="0"/>
    <x v="0"/>
    <s v="WA"/>
    <x v="5"/>
    <n v="2013"/>
    <n v="2013"/>
    <n v="18506747"/>
    <n v="1"/>
    <x v="1"/>
    <s v="I"/>
    <n v="8"/>
    <n v="8"/>
    <n v="0"/>
    <n v="1"/>
  </r>
  <r>
    <x v="0"/>
    <x v="0"/>
    <s v="WA"/>
    <x v="5"/>
    <n v="2013"/>
    <n v="2013"/>
    <n v="17757979"/>
    <n v="1"/>
    <x v="1"/>
    <s v="I"/>
    <n v="8"/>
    <n v="8"/>
    <n v="0"/>
    <n v="274"/>
  </r>
  <r>
    <x v="0"/>
    <x v="1"/>
    <s v="WA"/>
    <x v="5"/>
    <n v="2013"/>
    <n v="2013"/>
    <n v="18060039"/>
    <n v="4"/>
    <x v="1"/>
    <s v="I"/>
    <n v="102"/>
    <n v="25.5"/>
    <n v="0"/>
    <n v="13"/>
  </r>
  <r>
    <x v="0"/>
    <x v="1"/>
    <s v="WA"/>
    <x v="5"/>
    <n v="2013"/>
    <n v="2013"/>
    <n v="18148334"/>
    <n v="1"/>
    <x v="1"/>
    <s v="I"/>
    <n v="2"/>
    <n v="2"/>
    <n v="0"/>
    <n v="2"/>
  </r>
  <r>
    <x v="0"/>
    <x v="0"/>
    <s v="WA"/>
    <x v="5"/>
    <n v="2013"/>
    <n v="2013"/>
    <n v="18345298"/>
    <n v="3"/>
    <x v="1"/>
    <s v="I"/>
    <n v="66"/>
    <n v="22"/>
    <n v="0"/>
    <n v="230"/>
  </r>
  <r>
    <x v="0"/>
    <x v="1"/>
    <s v="WA"/>
    <x v="5"/>
    <n v="2013"/>
    <n v="2013"/>
    <n v="500275249"/>
    <n v="1"/>
    <x v="1"/>
    <s v="I"/>
    <n v="23"/>
    <n v="23"/>
    <n v="0"/>
    <n v="6"/>
  </r>
  <r>
    <x v="0"/>
    <x v="0"/>
    <s v="WA"/>
    <x v="5"/>
    <n v="2013"/>
    <n v="2013"/>
    <n v="17473100"/>
    <n v="3"/>
    <x v="1"/>
    <s v="I"/>
    <n v="77"/>
    <n v="25.666666666666668"/>
    <n v="0"/>
    <n v="707"/>
  </r>
  <r>
    <x v="0"/>
    <x v="0"/>
    <s v="WA"/>
    <x v="5"/>
    <n v="2013"/>
    <n v="2013"/>
    <n v="17215713"/>
    <n v="1"/>
    <x v="1"/>
    <s v="I"/>
    <n v="10"/>
    <n v="10"/>
    <n v="0"/>
    <n v="10"/>
  </r>
  <r>
    <x v="0"/>
    <x v="0"/>
    <s v="WA"/>
    <x v="5"/>
    <n v="2013"/>
    <n v="2013"/>
    <n v="500237313"/>
    <n v="1"/>
    <x v="1"/>
    <s v="I"/>
    <n v="4"/>
    <n v="4"/>
    <n v="0"/>
    <n v="75"/>
  </r>
  <r>
    <x v="0"/>
    <x v="0"/>
    <s v="WA"/>
    <x v="5"/>
    <n v="2013"/>
    <n v="2013"/>
    <n v="16879584"/>
    <n v="1"/>
    <x v="1"/>
    <s v="I"/>
    <n v="20"/>
    <n v="20"/>
    <n v="0"/>
    <n v="172"/>
  </r>
  <r>
    <x v="0"/>
    <x v="0"/>
    <s v="WA"/>
    <x v="5"/>
    <n v="2013"/>
    <n v="2013"/>
    <n v="14880967"/>
    <n v="1"/>
    <x v="1"/>
    <s v="I"/>
    <n v="31"/>
    <n v="31"/>
    <n v="0"/>
    <n v="90"/>
  </r>
  <r>
    <x v="0"/>
    <x v="0"/>
    <s v="WA"/>
    <x v="5"/>
    <n v="2013"/>
    <n v="2013"/>
    <n v="14902281"/>
    <n v="1"/>
    <x v="1"/>
    <s v="I"/>
    <n v="6"/>
    <n v="6"/>
    <n v="0"/>
    <n v="13"/>
  </r>
  <r>
    <x v="0"/>
    <x v="0"/>
    <s v="WA"/>
    <x v="5"/>
    <n v="2013"/>
    <n v="2013"/>
    <n v="500164688"/>
    <n v="1"/>
    <x v="1"/>
    <s v="I"/>
    <n v="7"/>
    <n v="7"/>
    <n v="0"/>
    <n v="230"/>
  </r>
  <r>
    <x v="0"/>
    <x v="0"/>
    <s v="WA"/>
    <x v="5"/>
    <n v="2013"/>
    <n v="2013"/>
    <n v="19790721"/>
    <n v="1"/>
    <x v="1"/>
    <s v="I"/>
    <n v="0"/>
    <n v="0"/>
    <n v="0"/>
    <n v="4"/>
  </r>
  <r>
    <x v="0"/>
    <x v="0"/>
    <s v="WA"/>
    <x v="5"/>
    <n v="2013"/>
    <n v="2013"/>
    <n v="441417633"/>
    <n v="1"/>
    <x v="1"/>
    <s v="I"/>
    <n v="0"/>
    <n v="0"/>
    <n v="0"/>
    <n v="10"/>
  </r>
  <r>
    <x v="0"/>
    <x v="0"/>
    <s v="WA"/>
    <x v="5"/>
    <n v="2013"/>
    <n v="2013"/>
    <n v="398390422"/>
    <n v="1"/>
    <x v="1"/>
    <s v="I"/>
    <n v="0"/>
    <n v="0"/>
    <n v="0"/>
    <n v="10"/>
  </r>
  <r>
    <x v="0"/>
    <x v="1"/>
    <s v="WA"/>
    <x v="5"/>
    <n v="2013"/>
    <n v="2013"/>
    <n v="18671166"/>
    <n v="2"/>
    <x v="1"/>
    <s v="I"/>
    <n v="65"/>
    <n v="32.5"/>
    <n v="0"/>
    <n v="7"/>
  </r>
  <r>
    <x v="0"/>
    <x v="0"/>
    <s v="WA"/>
    <x v="5"/>
    <n v="2013"/>
    <n v="2013"/>
    <n v="500186181"/>
    <n v="1"/>
    <x v="1"/>
    <s v="I"/>
    <n v="8"/>
    <n v="8"/>
    <n v="0"/>
    <n v="153"/>
  </r>
  <r>
    <x v="0"/>
    <x v="0"/>
    <s v="WA"/>
    <x v="5"/>
    <n v="2013"/>
    <n v="2013"/>
    <n v="18719349"/>
    <n v="2"/>
    <x v="1"/>
    <s v="I"/>
    <n v="34"/>
    <n v="17"/>
    <n v="0"/>
    <n v="270"/>
  </r>
  <r>
    <x v="0"/>
    <x v="1"/>
    <s v="WA"/>
    <x v="5"/>
    <n v="2013"/>
    <n v="2013"/>
    <n v="19009491"/>
    <n v="3"/>
    <x v="1"/>
    <s v="I"/>
    <n v="92"/>
    <n v="30.666666666666668"/>
    <n v="0"/>
    <n v="23"/>
  </r>
  <r>
    <x v="0"/>
    <x v="0"/>
    <s v="WA"/>
    <x v="5"/>
    <n v="2013"/>
    <n v="2013"/>
    <n v="19136323"/>
    <n v="1"/>
    <x v="1"/>
    <s v="I"/>
    <n v="1"/>
    <n v="1"/>
    <n v="0"/>
    <n v="6"/>
  </r>
  <r>
    <x v="0"/>
    <x v="1"/>
    <s v="WA"/>
    <x v="5"/>
    <n v="2013"/>
    <n v="2013"/>
    <n v="500150665"/>
    <n v="3"/>
    <x v="1"/>
    <s v="I"/>
    <n v="89"/>
    <n v="29.666666666666668"/>
    <n v="0"/>
    <n v="18"/>
  </r>
  <r>
    <x v="1"/>
    <x v="0"/>
    <s v="WA"/>
    <x v="5"/>
    <n v="2013"/>
    <n v="2014"/>
    <n v="19962464"/>
    <n v="12"/>
    <x v="2"/>
    <s v="I"/>
    <n v="365"/>
    <n v="30.416666666666668"/>
    <n v="0"/>
    <n v="423530"/>
  </r>
  <r>
    <x v="1"/>
    <x v="0"/>
    <s v="WA"/>
    <x v="5"/>
    <n v="2013"/>
    <n v="2014"/>
    <n v="19962476"/>
    <n v="12"/>
    <x v="2"/>
    <s v="I"/>
    <n v="365"/>
    <n v="30.416666666666668"/>
    <n v="0"/>
    <n v="476300"/>
  </r>
  <r>
    <x v="0"/>
    <x v="1"/>
    <s v="WA"/>
    <x v="5"/>
    <n v="2013"/>
    <n v="2013"/>
    <n v="500223884"/>
    <n v="1"/>
    <x v="1"/>
    <s v="I"/>
    <n v="10"/>
    <n v="10"/>
    <n v="0"/>
    <n v="2"/>
  </r>
  <r>
    <x v="0"/>
    <x v="0"/>
    <s v="WA"/>
    <x v="5"/>
    <n v="2013"/>
    <n v="2013"/>
    <n v="18901999"/>
    <n v="1"/>
    <x v="1"/>
    <s v="I"/>
    <n v="13"/>
    <n v="13"/>
    <n v="0"/>
    <n v="330"/>
  </r>
  <r>
    <x v="0"/>
    <x v="0"/>
    <s v="WA"/>
    <x v="5"/>
    <n v="2013"/>
    <n v="2013"/>
    <n v="15557210"/>
    <n v="1"/>
    <x v="1"/>
    <s v="I"/>
    <n v="19"/>
    <n v="19"/>
    <n v="0"/>
    <n v="276"/>
  </r>
  <r>
    <x v="1"/>
    <x v="0"/>
    <s v="WA"/>
    <x v="5"/>
    <n v="2013"/>
    <n v="2014"/>
    <n v="17326203"/>
    <n v="12"/>
    <x v="2"/>
    <s v="I"/>
    <n v="365"/>
    <n v="30.416666666666668"/>
    <n v="0"/>
    <n v="195293"/>
  </r>
  <r>
    <x v="0"/>
    <x v="1"/>
    <s v="WA"/>
    <x v="5"/>
    <n v="2013"/>
    <n v="2013"/>
    <n v="500154330"/>
    <n v="4"/>
    <x v="1"/>
    <s v="I"/>
    <n v="117"/>
    <n v="29.25"/>
    <n v="0"/>
    <n v="37"/>
  </r>
  <r>
    <x v="0"/>
    <x v="1"/>
    <s v="WA"/>
    <x v="5"/>
    <n v="2013"/>
    <n v="2013"/>
    <n v="357868860"/>
    <n v="4"/>
    <x v="1"/>
    <s v="I"/>
    <n v="96"/>
    <n v="24"/>
    <n v="0"/>
    <n v="78"/>
  </r>
  <r>
    <x v="0"/>
    <x v="0"/>
    <s v="WA"/>
    <x v="5"/>
    <n v="2013"/>
    <n v="2013"/>
    <n v="500036274"/>
    <n v="2"/>
    <x v="1"/>
    <s v="I"/>
    <n v="38"/>
    <n v="19"/>
    <n v="0"/>
    <n v="408"/>
  </r>
  <r>
    <x v="0"/>
    <x v="0"/>
    <s v="WA"/>
    <x v="5"/>
    <n v="2013"/>
    <n v="2013"/>
    <n v="15277873"/>
    <n v="1"/>
    <x v="1"/>
    <s v="I"/>
    <n v="21"/>
    <n v="21"/>
    <n v="0"/>
    <n v="173"/>
  </r>
  <r>
    <x v="0"/>
    <x v="0"/>
    <s v="WA"/>
    <x v="5"/>
    <n v="2013"/>
    <n v="2013"/>
    <n v="15817177"/>
    <n v="1"/>
    <x v="1"/>
    <s v="I"/>
    <n v="2"/>
    <n v="2"/>
    <n v="0"/>
    <n v="12"/>
  </r>
  <r>
    <x v="0"/>
    <x v="1"/>
    <s v="WA"/>
    <x v="5"/>
    <n v="2013"/>
    <n v="2013"/>
    <n v="500141707"/>
    <n v="2"/>
    <x v="1"/>
    <s v="I"/>
    <n v="59"/>
    <n v="29.5"/>
    <n v="0"/>
    <n v="11"/>
  </r>
  <r>
    <x v="0"/>
    <x v="1"/>
    <s v="WA"/>
    <x v="5"/>
    <n v="2013"/>
    <n v="2013"/>
    <n v="18505798"/>
    <n v="1"/>
    <x v="1"/>
    <s v="I"/>
    <n v="7"/>
    <n v="7"/>
    <n v="0"/>
    <n v="1"/>
  </r>
  <r>
    <x v="0"/>
    <x v="1"/>
    <s v="WA"/>
    <x v="5"/>
    <n v="2013"/>
    <n v="2013"/>
    <n v="15932595"/>
    <n v="1"/>
    <x v="1"/>
    <s v="I"/>
    <n v="30"/>
    <n v="30"/>
    <n v="0"/>
    <n v="1"/>
  </r>
  <r>
    <x v="0"/>
    <x v="1"/>
    <s v="WA"/>
    <x v="5"/>
    <n v="2013"/>
    <n v="2013"/>
    <n v="16842672"/>
    <n v="1"/>
    <x v="1"/>
    <s v="I"/>
    <n v="1"/>
    <n v="1"/>
    <n v="0"/>
    <n v="39"/>
  </r>
  <r>
    <x v="0"/>
    <x v="0"/>
    <s v="WA"/>
    <x v="5"/>
    <n v="2013"/>
    <n v="2013"/>
    <n v="16419925"/>
    <n v="1"/>
    <x v="1"/>
    <s v="I"/>
    <n v="7"/>
    <n v="7"/>
    <n v="0"/>
    <n v="35"/>
  </r>
  <r>
    <x v="0"/>
    <x v="0"/>
    <s v="WA"/>
    <x v="5"/>
    <n v="2013"/>
    <n v="2013"/>
    <n v="18509582"/>
    <n v="1"/>
    <x v="1"/>
    <s v="I"/>
    <n v="7"/>
    <n v="7"/>
    <n v="0"/>
    <n v="22"/>
  </r>
  <r>
    <x v="0"/>
    <x v="1"/>
    <s v="WA"/>
    <x v="5"/>
    <n v="2013"/>
    <n v="2013"/>
    <n v="401587279"/>
    <n v="2"/>
    <x v="1"/>
    <s v="I"/>
    <n v="61"/>
    <n v="30.5"/>
    <n v="0"/>
    <n v="16"/>
  </r>
  <r>
    <x v="0"/>
    <x v="0"/>
    <s v="WA"/>
    <x v="5"/>
    <n v="2013"/>
    <n v="2013"/>
    <n v="16199250"/>
    <n v="3"/>
    <x v="1"/>
    <s v="I"/>
    <n v="94"/>
    <n v="31.333333333333332"/>
    <n v="0"/>
    <n v="140"/>
  </r>
  <r>
    <x v="0"/>
    <x v="0"/>
    <s v="WA"/>
    <x v="5"/>
    <n v="2013"/>
    <n v="2013"/>
    <n v="14423781"/>
    <n v="1"/>
    <x v="1"/>
    <s v="I"/>
    <n v="43"/>
    <n v="43"/>
    <n v="0"/>
    <n v="438"/>
  </r>
  <r>
    <x v="0"/>
    <x v="0"/>
    <s v="WA"/>
    <x v="5"/>
    <n v="2013"/>
    <n v="2013"/>
    <n v="18488546"/>
    <n v="1"/>
    <x v="1"/>
    <s v="I"/>
    <n v="2"/>
    <n v="2"/>
    <n v="0"/>
    <n v="70"/>
  </r>
  <r>
    <x v="0"/>
    <x v="0"/>
    <s v="WA"/>
    <x v="5"/>
    <n v="2013"/>
    <n v="2013"/>
    <n v="16538735"/>
    <n v="1"/>
    <x v="1"/>
    <s v="I"/>
    <n v="27"/>
    <n v="27"/>
    <n v="0"/>
    <n v="648"/>
  </r>
  <r>
    <x v="0"/>
    <x v="0"/>
    <s v="WA"/>
    <x v="5"/>
    <n v="2013"/>
    <n v="2013"/>
    <n v="500196799"/>
    <n v="2"/>
    <x v="1"/>
    <s v="I"/>
    <n v="39"/>
    <n v="19.5"/>
    <n v="0"/>
    <n v="194"/>
  </r>
  <r>
    <x v="0"/>
    <x v="1"/>
    <s v="WA"/>
    <x v="5"/>
    <n v="2013"/>
    <n v="2013"/>
    <n v="17152284"/>
    <n v="1"/>
    <x v="1"/>
    <s v="I"/>
    <n v="31"/>
    <n v="31"/>
    <n v="0"/>
    <n v="36"/>
  </r>
  <r>
    <x v="0"/>
    <x v="1"/>
    <s v="WA"/>
    <x v="5"/>
    <n v="2013"/>
    <n v="2013"/>
    <n v="14878783"/>
    <n v="3"/>
    <x v="1"/>
    <s v="I"/>
    <n v="82"/>
    <n v="27.333333333333336"/>
    <n v="0"/>
    <n v="3"/>
  </r>
  <r>
    <x v="0"/>
    <x v="1"/>
    <s v="WA"/>
    <x v="5"/>
    <n v="2013"/>
    <n v="2013"/>
    <n v="14104868"/>
    <n v="1"/>
    <x v="1"/>
    <s v="I"/>
    <n v="30"/>
    <n v="30"/>
    <n v="0"/>
    <n v="1"/>
  </r>
  <r>
    <x v="0"/>
    <x v="0"/>
    <s v="WA"/>
    <x v="5"/>
    <n v="2013"/>
    <n v="2013"/>
    <n v="15557399"/>
    <n v="1"/>
    <x v="1"/>
    <s v="I"/>
    <n v="5"/>
    <n v="5"/>
    <n v="0"/>
    <n v="14"/>
  </r>
  <r>
    <x v="0"/>
    <x v="0"/>
    <s v="WA"/>
    <x v="5"/>
    <n v="2013"/>
    <n v="2013"/>
    <n v="17658421"/>
    <n v="1"/>
    <x v="1"/>
    <s v="I"/>
    <n v="16"/>
    <n v="16"/>
    <n v="0"/>
    <n v="135"/>
  </r>
  <r>
    <x v="0"/>
    <x v="1"/>
    <s v="WA"/>
    <x v="5"/>
    <n v="2013"/>
    <n v="2013"/>
    <n v="15715162"/>
    <n v="1"/>
    <x v="1"/>
    <s v="I"/>
    <n v="7"/>
    <n v="7"/>
    <n v="0"/>
    <n v="1"/>
  </r>
  <r>
    <x v="0"/>
    <x v="1"/>
    <s v="WA"/>
    <x v="5"/>
    <n v="2013"/>
    <n v="2013"/>
    <n v="500274028"/>
    <n v="1"/>
    <x v="1"/>
    <s v="I"/>
    <n v="30"/>
    <n v="30"/>
    <n v="0"/>
    <n v="10"/>
  </r>
  <r>
    <x v="0"/>
    <x v="0"/>
    <s v="WA"/>
    <x v="5"/>
    <n v="2013"/>
    <n v="2013"/>
    <n v="15750127"/>
    <n v="1"/>
    <x v="1"/>
    <s v="I"/>
    <n v="4"/>
    <n v="4"/>
    <n v="0"/>
    <n v="140"/>
  </r>
  <r>
    <x v="0"/>
    <x v="0"/>
    <s v="WA"/>
    <x v="5"/>
    <n v="2013"/>
    <n v="2013"/>
    <n v="18224633"/>
    <n v="1"/>
    <x v="1"/>
    <s v="I"/>
    <n v="21"/>
    <n v="21"/>
    <n v="0"/>
    <n v="25"/>
  </r>
  <r>
    <x v="0"/>
    <x v="1"/>
    <s v="WA"/>
    <x v="5"/>
    <n v="2013"/>
    <n v="2013"/>
    <n v="19322275"/>
    <n v="4"/>
    <x v="1"/>
    <s v="I"/>
    <n v="110"/>
    <n v="27.5"/>
    <n v="0"/>
    <n v="13"/>
  </r>
  <r>
    <x v="0"/>
    <x v="0"/>
    <s v="WA"/>
    <x v="5"/>
    <n v="2013"/>
    <n v="2013"/>
    <n v="19322277"/>
    <n v="4"/>
    <x v="1"/>
    <s v="I"/>
    <n v="110"/>
    <n v="27.5"/>
    <n v="0"/>
    <n v="87"/>
  </r>
  <r>
    <x v="0"/>
    <x v="0"/>
    <s v="WA"/>
    <x v="5"/>
    <n v="2013"/>
    <n v="2013"/>
    <n v="19912992"/>
    <n v="1"/>
    <x v="1"/>
    <s v="I"/>
    <n v="7"/>
    <n v="7"/>
    <n v="0"/>
    <n v="100"/>
  </r>
  <r>
    <x v="0"/>
    <x v="0"/>
    <s v="WA"/>
    <x v="5"/>
    <n v="2013"/>
    <n v="2013"/>
    <n v="19988797"/>
    <n v="1"/>
    <x v="1"/>
    <s v="I"/>
    <n v="8"/>
    <n v="8"/>
    <n v="0"/>
    <n v="40"/>
  </r>
  <r>
    <x v="0"/>
    <x v="0"/>
    <s v="WA"/>
    <x v="5"/>
    <n v="2013"/>
    <n v="2013"/>
    <n v="18402142"/>
    <n v="1"/>
    <x v="1"/>
    <s v="I"/>
    <n v="27"/>
    <n v="27"/>
    <n v="0"/>
    <n v="1000"/>
  </r>
  <r>
    <x v="0"/>
    <x v="1"/>
    <s v="WA"/>
    <x v="5"/>
    <n v="2013"/>
    <n v="2013"/>
    <n v="500130418"/>
    <n v="1"/>
    <x v="1"/>
    <s v="I"/>
    <n v="34"/>
    <n v="34"/>
    <n v="0"/>
    <n v="3"/>
  </r>
  <r>
    <x v="0"/>
    <x v="0"/>
    <s v="WA"/>
    <x v="5"/>
    <n v="2013"/>
    <n v="2013"/>
    <n v="18326503"/>
    <n v="1"/>
    <x v="1"/>
    <s v="I"/>
    <n v="6"/>
    <n v="6"/>
    <n v="0"/>
    <n v="34"/>
  </r>
  <r>
    <x v="0"/>
    <x v="0"/>
    <s v="WA"/>
    <x v="5"/>
    <n v="2013"/>
    <n v="2013"/>
    <n v="18124820"/>
    <n v="1"/>
    <x v="1"/>
    <s v="I"/>
    <n v="2"/>
    <n v="2"/>
    <n v="0"/>
    <n v="17"/>
  </r>
  <r>
    <x v="0"/>
    <x v="0"/>
    <s v="WA"/>
    <x v="5"/>
    <n v="2013"/>
    <n v="2013"/>
    <n v="18381494"/>
    <n v="1"/>
    <x v="1"/>
    <s v="I"/>
    <n v="30"/>
    <n v="30"/>
    <n v="0"/>
    <n v="26"/>
  </r>
  <r>
    <x v="1"/>
    <x v="1"/>
    <s v="WA"/>
    <x v="5"/>
    <n v="2013"/>
    <n v="2013"/>
    <n v="18656244"/>
    <n v="4"/>
    <x v="1"/>
    <s v="I"/>
    <n v="126"/>
    <n v="31.5"/>
    <n v="0"/>
    <n v="20"/>
  </r>
  <r>
    <x v="0"/>
    <x v="0"/>
    <s v="WA"/>
    <x v="5"/>
    <n v="2013"/>
    <n v="2013"/>
    <n v="16779661"/>
    <n v="1"/>
    <x v="1"/>
    <s v="I"/>
    <n v="36"/>
    <n v="36"/>
    <n v="0"/>
    <n v="638"/>
  </r>
  <r>
    <x v="0"/>
    <x v="0"/>
    <s v="WA"/>
    <x v="5"/>
    <n v="2013"/>
    <n v="2013"/>
    <n v="18346221"/>
    <n v="1"/>
    <x v="1"/>
    <s v="I"/>
    <n v="23"/>
    <n v="23"/>
    <n v="0"/>
    <n v="130"/>
  </r>
  <r>
    <x v="0"/>
    <x v="1"/>
    <s v="WA"/>
    <x v="5"/>
    <n v="2013"/>
    <n v="2013"/>
    <n v="500023524"/>
    <n v="3"/>
    <x v="1"/>
    <s v="I"/>
    <n v="87"/>
    <n v="29"/>
    <n v="0"/>
    <n v="81"/>
  </r>
  <r>
    <x v="0"/>
    <x v="0"/>
    <s v="WA"/>
    <x v="5"/>
    <n v="2013"/>
    <n v="2013"/>
    <n v="15987965"/>
    <n v="3"/>
    <x v="1"/>
    <s v="I"/>
    <n v="75"/>
    <n v="25"/>
    <n v="0"/>
    <n v="280"/>
  </r>
  <r>
    <x v="0"/>
    <x v="0"/>
    <s v="WA"/>
    <x v="5"/>
    <n v="2013"/>
    <n v="2013"/>
    <n v="16883831"/>
    <n v="3"/>
    <x v="1"/>
    <s v="I"/>
    <n v="83"/>
    <n v="27.666666666666668"/>
    <n v="0"/>
    <n v="220"/>
  </r>
  <r>
    <x v="0"/>
    <x v="0"/>
    <s v="WA"/>
    <x v="5"/>
    <n v="2013"/>
    <n v="2013"/>
    <n v="17761877"/>
    <n v="1"/>
    <x v="1"/>
    <s v="I"/>
    <n v="0"/>
    <n v="0"/>
    <n v="0"/>
    <n v="20"/>
  </r>
  <r>
    <x v="0"/>
    <x v="1"/>
    <s v="WA"/>
    <x v="5"/>
    <n v="2013"/>
    <n v="2013"/>
    <n v="500064235"/>
    <n v="2"/>
    <x v="1"/>
    <s v="I"/>
    <n v="37"/>
    <n v="18.5"/>
    <n v="0"/>
    <n v="28"/>
  </r>
  <r>
    <x v="0"/>
    <x v="0"/>
    <s v="WA"/>
    <x v="5"/>
    <n v="2013"/>
    <n v="2013"/>
    <n v="500062116"/>
    <n v="2"/>
    <x v="1"/>
    <s v="I"/>
    <n v="60"/>
    <n v="30"/>
    <n v="0"/>
    <n v="389"/>
  </r>
  <r>
    <x v="0"/>
    <x v="1"/>
    <s v="WA"/>
    <x v="5"/>
    <n v="2013"/>
    <n v="2013"/>
    <n v="500010231"/>
    <n v="1"/>
    <x v="1"/>
    <s v="I"/>
    <n v="1"/>
    <n v="1"/>
    <n v="0"/>
    <n v="11"/>
  </r>
  <r>
    <x v="0"/>
    <x v="1"/>
    <s v="WA"/>
    <x v="5"/>
    <n v="2013"/>
    <n v="2013"/>
    <n v="19864054"/>
    <n v="3"/>
    <x v="1"/>
    <s v="I"/>
    <n v="65"/>
    <n v="21.666666666666664"/>
    <n v="0"/>
    <n v="13"/>
  </r>
  <r>
    <x v="0"/>
    <x v="1"/>
    <s v="WA"/>
    <x v="5"/>
    <n v="2013"/>
    <n v="2013"/>
    <n v="19025279"/>
    <n v="3"/>
    <x v="1"/>
    <s v="I"/>
    <n v="91"/>
    <n v="30.333333333333332"/>
    <n v="0"/>
    <n v="18"/>
  </r>
  <r>
    <x v="0"/>
    <x v="0"/>
    <s v="WA"/>
    <x v="5"/>
    <n v="2013"/>
    <n v="2013"/>
    <n v="19945467"/>
    <n v="1"/>
    <x v="1"/>
    <s v="I"/>
    <n v="29"/>
    <n v="29"/>
    <n v="0"/>
    <n v="38"/>
  </r>
  <r>
    <x v="0"/>
    <x v="0"/>
    <s v="WA"/>
    <x v="5"/>
    <n v="2013"/>
    <n v="2013"/>
    <n v="343872025"/>
    <n v="1"/>
    <x v="1"/>
    <s v="I"/>
    <n v="1"/>
    <n v="1"/>
    <n v="0"/>
    <n v="40"/>
  </r>
  <r>
    <x v="0"/>
    <x v="1"/>
    <s v="WA"/>
    <x v="5"/>
    <n v="2013"/>
    <n v="2013"/>
    <n v="19871251"/>
    <n v="1"/>
    <x v="1"/>
    <s v="I"/>
    <n v="30"/>
    <n v="30"/>
    <n v="0"/>
    <n v="13"/>
  </r>
  <r>
    <x v="0"/>
    <x v="0"/>
    <s v="WA"/>
    <x v="5"/>
    <n v="2013"/>
    <n v="2013"/>
    <n v="18652386"/>
    <n v="1"/>
    <x v="1"/>
    <s v="I"/>
    <n v="33"/>
    <n v="33"/>
    <n v="0"/>
    <n v="340"/>
  </r>
  <r>
    <x v="0"/>
    <x v="0"/>
    <s v="WA"/>
    <x v="5"/>
    <n v="2013"/>
    <n v="2013"/>
    <n v="18716151"/>
    <n v="1"/>
    <x v="1"/>
    <s v="I"/>
    <n v="7"/>
    <n v="7"/>
    <n v="0"/>
    <n v="150"/>
  </r>
  <r>
    <x v="0"/>
    <x v="0"/>
    <s v="WA"/>
    <x v="5"/>
    <n v="2013"/>
    <n v="2013"/>
    <n v="18144431"/>
    <n v="1"/>
    <x v="1"/>
    <s v="I"/>
    <n v="16"/>
    <n v="16"/>
    <n v="0"/>
    <n v="20"/>
  </r>
  <r>
    <x v="0"/>
    <x v="0"/>
    <s v="WA"/>
    <x v="5"/>
    <n v="2013"/>
    <n v="2013"/>
    <n v="17172379"/>
    <n v="2"/>
    <x v="1"/>
    <s v="I"/>
    <n v="50"/>
    <n v="25"/>
    <n v="0"/>
    <n v="60"/>
  </r>
  <r>
    <x v="0"/>
    <x v="1"/>
    <s v="WA"/>
    <x v="5"/>
    <n v="2013"/>
    <n v="2013"/>
    <n v="16849180"/>
    <n v="1"/>
    <x v="1"/>
    <s v="I"/>
    <n v="28"/>
    <n v="28"/>
    <n v="0"/>
    <n v="2"/>
  </r>
  <r>
    <x v="0"/>
    <x v="0"/>
    <s v="WA"/>
    <x v="5"/>
    <n v="2013"/>
    <n v="2013"/>
    <n v="18596858"/>
    <n v="1"/>
    <x v="1"/>
    <s v="I"/>
    <n v="0"/>
    <n v="0"/>
    <n v="0"/>
    <n v="10"/>
  </r>
  <r>
    <x v="0"/>
    <x v="1"/>
    <s v="WA"/>
    <x v="5"/>
    <n v="2013"/>
    <n v="2013"/>
    <n v="15480516"/>
    <n v="1"/>
    <x v="1"/>
    <s v="I"/>
    <n v="32"/>
    <n v="32"/>
    <n v="0"/>
    <n v="2"/>
  </r>
  <r>
    <x v="0"/>
    <x v="1"/>
    <s v="WA"/>
    <x v="5"/>
    <n v="2013"/>
    <n v="2013"/>
    <n v="19390379"/>
    <n v="1"/>
    <x v="1"/>
    <s v="I"/>
    <n v="24"/>
    <n v="24"/>
    <n v="0"/>
    <n v="30"/>
  </r>
  <r>
    <x v="0"/>
    <x v="1"/>
    <s v="WA"/>
    <x v="5"/>
    <n v="2013"/>
    <n v="2013"/>
    <n v="500085153"/>
    <n v="1"/>
    <x v="1"/>
    <s v="I"/>
    <n v="32"/>
    <n v="32"/>
    <n v="0"/>
    <n v="69"/>
  </r>
  <r>
    <x v="1"/>
    <x v="0"/>
    <s v="WA"/>
    <x v="5"/>
    <n v="2013"/>
    <n v="2013"/>
    <n v="500297587"/>
    <n v="2"/>
    <x v="1"/>
    <s v="I"/>
    <n v="48"/>
    <n v="24"/>
    <n v="0"/>
    <n v="27"/>
  </r>
  <r>
    <x v="0"/>
    <x v="0"/>
    <s v="WA"/>
    <x v="5"/>
    <n v="2013"/>
    <n v="2013"/>
    <n v="19869178"/>
    <n v="1"/>
    <x v="1"/>
    <s v="I"/>
    <n v="14"/>
    <n v="14"/>
    <n v="0"/>
    <n v="110"/>
  </r>
  <r>
    <x v="0"/>
    <x v="0"/>
    <s v="WA"/>
    <x v="5"/>
    <n v="2013"/>
    <n v="2013"/>
    <n v="19975181"/>
    <n v="1"/>
    <x v="1"/>
    <s v="I"/>
    <n v="0"/>
    <n v="0"/>
    <n v="0"/>
    <n v="1"/>
  </r>
  <r>
    <x v="0"/>
    <x v="1"/>
    <s v="WA"/>
    <x v="5"/>
    <n v="2013"/>
    <n v="2013"/>
    <n v="500191977"/>
    <n v="1"/>
    <x v="1"/>
    <s v="I"/>
    <n v="15"/>
    <n v="15"/>
    <n v="0"/>
    <n v="5"/>
  </r>
  <r>
    <x v="0"/>
    <x v="0"/>
    <s v="WA"/>
    <x v="5"/>
    <n v="2013"/>
    <n v="2013"/>
    <n v="16420359"/>
    <n v="1"/>
    <x v="1"/>
    <s v="I"/>
    <n v="1"/>
    <n v="1"/>
    <n v="0"/>
    <n v="92"/>
  </r>
  <r>
    <x v="0"/>
    <x v="1"/>
    <s v="WA"/>
    <x v="5"/>
    <n v="2013"/>
    <n v="2013"/>
    <n v="412128529"/>
    <n v="1"/>
    <x v="1"/>
    <s v="I"/>
    <n v="16"/>
    <n v="16"/>
    <n v="0"/>
    <n v="11"/>
  </r>
  <r>
    <x v="0"/>
    <x v="0"/>
    <s v="WA"/>
    <x v="5"/>
    <n v="2013"/>
    <n v="2013"/>
    <n v="17751114"/>
    <n v="1"/>
    <x v="1"/>
    <s v="I"/>
    <n v="20"/>
    <n v="20"/>
    <n v="0"/>
    <n v="10"/>
  </r>
  <r>
    <x v="0"/>
    <x v="0"/>
    <s v="WA"/>
    <x v="5"/>
    <n v="2013"/>
    <n v="2013"/>
    <n v="17222435"/>
    <n v="1"/>
    <x v="1"/>
    <s v="I"/>
    <n v="6"/>
    <n v="6"/>
    <n v="0"/>
    <n v="9768"/>
  </r>
  <r>
    <x v="0"/>
    <x v="0"/>
    <s v="WA"/>
    <x v="5"/>
    <n v="2013"/>
    <n v="2013"/>
    <n v="500242849"/>
    <n v="1"/>
    <x v="1"/>
    <s v="I"/>
    <n v="4"/>
    <n v="4"/>
    <n v="0"/>
    <n v="3"/>
  </r>
  <r>
    <x v="0"/>
    <x v="0"/>
    <s v="WA"/>
    <x v="5"/>
    <n v="2013"/>
    <n v="2013"/>
    <n v="19878835"/>
    <n v="1"/>
    <x v="1"/>
    <s v="I"/>
    <n v="29"/>
    <n v="29"/>
    <n v="0"/>
    <n v="4"/>
  </r>
  <r>
    <x v="0"/>
    <x v="0"/>
    <s v="WA"/>
    <x v="5"/>
    <n v="2013"/>
    <n v="2013"/>
    <n v="14342413"/>
    <n v="1"/>
    <x v="1"/>
    <s v="I"/>
    <n v="30"/>
    <n v="30"/>
    <n v="0"/>
    <n v="144"/>
  </r>
  <r>
    <x v="0"/>
    <x v="0"/>
    <s v="WA"/>
    <x v="5"/>
    <n v="2013"/>
    <n v="2014"/>
    <n v="19862856"/>
    <n v="2"/>
    <x v="1"/>
    <s v="I"/>
    <n v="45"/>
    <n v="22.5"/>
    <n v="0"/>
    <n v="207"/>
  </r>
  <r>
    <x v="0"/>
    <x v="1"/>
    <s v="WA"/>
    <x v="5"/>
    <n v="2013"/>
    <n v="2013"/>
    <n v="14422661"/>
    <n v="2"/>
    <x v="1"/>
    <s v="I"/>
    <n v="53"/>
    <n v="26.5"/>
    <n v="0"/>
    <n v="57"/>
  </r>
  <r>
    <x v="0"/>
    <x v="0"/>
    <s v="WA"/>
    <x v="5"/>
    <n v="2013"/>
    <n v="2013"/>
    <n v="14422663"/>
    <n v="2"/>
    <x v="1"/>
    <s v="I"/>
    <n v="53"/>
    <n v="26.5"/>
    <n v="0"/>
    <n v="60"/>
  </r>
  <r>
    <x v="0"/>
    <x v="0"/>
    <s v="WA"/>
    <x v="5"/>
    <n v="2013"/>
    <n v="2013"/>
    <n v="14848329"/>
    <n v="1"/>
    <x v="1"/>
    <s v="I"/>
    <n v="6"/>
    <n v="6"/>
    <n v="0"/>
    <n v="108"/>
  </r>
  <r>
    <x v="0"/>
    <x v="1"/>
    <s v="WA"/>
    <x v="5"/>
    <n v="2013"/>
    <n v="2013"/>
    <n v="500175241"/>
    <n v="2"/>
    <x v="1"/>
    <s v="I"/>
    <n v="62"/>
    <n v="31"/>
    <n v="0"/>
    <n v="144"/>
  </r>
  <r>
    <x v="0"/>
    <x v="1"/>
    <s v="WA"/>
    <x v="5"/>
    <n v="2013"/>
    <n v="2013"/>
    <n v="16890574"/>
    <n v="2"/>
    <x v="1"/>
    <s v="I"/>
    <n v="67"/>
    <n v="33.5"/>
    <n v="0"/>
    <n v="70"/>
  </r>
  <r>
    <x v="0"/>
    <x v="0"/>
    <s v="WA"/>
    <x v="5"/>
    <n v="2013"/>
    <n v="2013"/>
    <n v="19120618"/>
    <n v="1"/>
    <x v="1"/>
    <s v="I"/>
    <n v="33"/>
    <n v="33"/>
    <n v="0"/>
    <n v="10"/>
  </r>
  <r>
    <x v="0"/>
    <x v="0"/>
    <s v="WA"/>
    <x v="5"/>
    <n v="2013"/>
    <n v="2013"/>
    <n v="18224633"/>
    <n v="1"/>
    <x v="1"/>
    <s v="I"/>
    <n v="11"/>
    <n v="11"/>
    <n v="0"/>
    <n v="1065"/>
  </r>
  <r>
    <x v="0"/>
    <x v="1"/>
    <s v="WA"/>
    <x v="5"/>
    <n v="2013"/>
    <n v="2013"/>
    <n v="500241791"/>
    <n v="1"/>
    <x v="1"/>
    <s v="I"/>
    <n v="29"/>
    <n v="29"/>
    <n v="0"/>
    <n v="1"/>
  </r>
  <r>
    <x v="0"/>
    <x v="1"/>
    <s v="WA"/>
    <x v="5"/>
    <n v="2013"/>
    <n v="2013"/>
    <n v="500207924"/>
    <n v="2"/>
    <x v="1"/>
    <s v="I"/>
    <n v="59"/>
    <n v="29.5"/>
    <n v="0"/>
    <n v="74"/>
  </r>
  <r>
    <x v="0"/>
    <x v="0"/>
    <s v="WA"/>
    <x v="5"/>
    <n v="2013"/>
    <n v="2013"/>
    <n v="16566989"/>
    <n v="1"/>
    <x v="1"/>
    <s v="I"/>
    <n v="28"/>
    <n v="28"/>
    <n v="0"/>
    <n v="30"/>
  </r>
  <r>
    <x v="0"/>
    <x v="0"/>
    <s v="WA"/>
    <x v="5"/>
    <n v="2013"/>
    <n v="2013"/>
    <n v="15065257"/>
    <n v="2"/>
    <x v="1"/>
    <s v="I"/>
    <n v="47"/>
    <n v="23.5"/>
    <n v="0"/>
    <n v="2150"/>
  </r>
  <r>
    <x v="0"/>
    <x v="1"/>
    <s v="WA"/>
    <x v="5"/>
    <n v="2013"/>
    <n v="2013"/>
    <n v="16329563"/>
    <n v="2"/>
    <x v="1"/>
    <s v="I"/>
    <n v="48"/>
    <n v="24"/>
    <n v="0"/>
    <n v="17"/>
  </r>
  <r>
    <x v="0"/>
    <x v="1"/>
    <s v="WA"/>
    <x v="5"/>
    <n v="2013"/>
    <n v="2013"/>
    <n v="16543522"/>
    <n v="1"/>
    <x v="1"/>
    <s v="I"/>
    <n v="28"/>
    <n v="28"/>
    <n v="0"/>
    <n v="1"/>
  </r>
  <r>
    <x v="0"/>
    <x v="1"/>
    <s v="WA"/>
    <x v="5"/>
    <n v="2013"/>
    <n v="2013"/>
    <n v="17781822"/>
    <n v="1"/>
    <x v="1"/>
    <s v="I"/>
    <n v="33"/>
    <n v="33"/>
    <n v="0"/>
    <n v="1"/>
  </r>
  <r>
    <x v="0"/>
    <x v="1"/>
    <s v="WA"/>
    <x v="5"/>
    <n v="2013"/>
    <n v="2013"/>
    <n v="16275518"/>
    <n v="1"/>
    <x v="1"/>
    <s v="I"/>
    <n v="1"/>
    <n v="1"/>
    <n v="0"/>
    <n v="5"/>
  </r>
  <r>
    <x v="0"/>
    <x v="1"/>
    <s v="WA"/>
    <x v="5"/>
    <n v="2013"/>
    <n v="2013"/>
    <n v="500253279"/>
    <n v="1"/>
    <x v="1"/>
    <s v="I"/>
    <n v="1"/>
    <n v="1"/>
    <n v="0"/>
    <n v="14"/>
  </r>
  <r>
    <x v="0"/>
    <x v="1"/>
    <s v="WA"/>
    <x v="5"/>
    <n v="2013"/>
    <n v="2013"/>
    <n v="434505613"/>
    <n v="1"/>
    <x v="1"/>
    <s v="I"/>
    <n v="16"/>
    <n v="16"/>
    <n v="0"/>
    <n v="104"/>
  </r>
  <r>
    <x v="0"/>
    <x v="1"/>
    <s v="WA"/>
    <x v="5"/>
    <n v="2013"/>
    <n v="2013"/>
    <n v="500212755"/>
    <n v="1"/>
    <x v="1"/>
    <s v="I"/>
    <n v="35"/>
    <n v="35"/>
    <n v="0"/>
    <n v="8"/>
  </r>
  <r>
    <x v="0"/>
    <x v="0"/>
    <s v="WA"/>
    <x v="5"/>
    <n v="2013"/>
    <n v="2013"/>
    <n v="14763778"/>
    <n v="1"/>
    <x v="1"/>
    <s v="I"/>
    <n v="3"/>
    <n v="3"/>
    <n v="0"/>
    <n v="10"/>
  </r>
  <r>
    <x v="0"/>
    <x v="1"/>
    <s v="WA"/>
    <x v="5"/>
    <n v="2013"/>
    <n v="2013"/>
    <n v="446352171"/>
    <n v="1"/>
    <x v="1"/>
    <s v="I"/>
    <n v="15"/>
    <n v="15"/>
    <n v="0"/>
    <n v="1"/>
  </r>
  <r>
    <x v="0"/>
    <x v="1"/>
    <s v="WA"/>
    <x v="5"/>
    <n v="2013"/>
    <n v="2013"/>
    <n v="17440490"/>
    <n v="1"/>
    <x v="1"/>
    <s v="I"/>
    <n v="38"/>
    <n v="38"/>
    <n v="0"/>
    <n v="71"/>
  </r>
  <r>
    <x v="0"/>
    <x v="0"/>
    <s v="WA"/>
    <x v="5"/>
    <n v="2013"/>
    <n v="2013"/>
    <n v="17440492"/>
    <n v="1"/>
    <x v="1"/>
    <s v="I"/>
    <n v="38"/>
    <n v="38"/>
    <n v="0"/>
    <n v="230"/>
  </r>
  <r>
    <x v="0"/>
    <x v="0"/>
    <s v="WA"/>
    <x v="5"/>
    <n v="2013"/>
    <n v="2013"/>
    <n v="17923981"/>
    <n v="1"/>
    <x v="1"/>
    <s v="I"/>
    <n v="6"/>
    <n v="6"/>
    <n v="0"/>
    <n v="145"/>
  </r>
  <r>
    <x v="0"/>
    <x v="1"/>
    <s v="WA"/>
    <x v="5"/>
    <n v="2013"/>
    <n v="2013"/>
    <n v="500271919"/>
    <n v="1"/>
    <x v="1"/>
    <s v="I"/>
    <n v="15"/>
    <n v="15"/>
    <n v="0"/>
    <n v="47"/>
  </r>
  <r>
    <x v="0"/>
    <x v="0"/>
    <s v="WA"/>
    <x v="5"/>
    <n v="2013"/>
    <n v="2013"/>
    <n v="16645322"/>
    <n v="1"/>
    <x v="1"/>
    <s v="I"/>
    <n v="22"/>
    <n v="22"/>
    <n v="0"/>
    <n v="1707"/>
  </r>
  <r>
    <x v="0"/>
    <x v="1"/>
    <s v="WA"/>
    <x v="5"/>
    <n v="2013"/>
    <n v="2013"/>
    <n v="500175227"/>
    <n v="1"/>
    <x v="1"/>
    <s v="I"/>
    <n v="31"/>
    <n v="31"/>
    <n v="0"/>
    <n v="1"/>
  </r>
  <r>
    <x v="0"/>
    <x v="0"/>
    <s v="WA"/>
    <x v="5"/>
    <n v="2013"/>
    <n v="2013"/>
    <n v="17840509"/>
    <n v="1"/>
    <x v="1"/>
    <s v="I"/>
    <n v="6"/>
    <n v="6"/>
    <n v="0"/>
    <n v="60"/>
  </r>
  <r>
    <x v="0"/>
    <x v="0"/>
    <s v="WA"/>
    <x v="5"/>
    <n v="2013"/>
    <n v="2013"/>
    <n v="15648801"/>
    <n v="1"/>
    <x v="1"/>
    <s v="I"/>
    <n v="3"/>
    <n v="3"/>
    <n v="0"/>
    <n v="140"/>
  </r>
  <r>
    <x v="0"/>
    <x v="0"/>
    <s v="WA"/>
    <x v="5"/>
    <n v="2013"/>
    <n v="2013"/>
    <n v="14943553"/>
    <n v="1"/>
    <x v="1"/>
    <s v="I"/>
    <n v="32"/>
    <n v="32"/>
    <n v="0"/>
    <n v="70"/>
  </r>
  <r>
    <x v="0"/>
    <x v="0"/>
    <s v="WA"/>
    <x v="6"/>
    <n v="2014"/>
    <n v="2014"/>
    <n v="18491333"/>
    <n v="1"/>
    <x v="1"/>
    <s v="I"/>
    <n v="33"/>
    <n v="33"/>
    <n v="0"/>
    <n v="490"/>
  </r>
  <r>
    <x v="0"/>
    <x v="0"/>
    <s v="WA"/>
    <x v="6"/>
    <n v="2014"/>
    <n v="2014"/>
    <n v="369619231"/>
    <n v="1"/>
    <x v="1"/>
    <s v="I"/>
    <n v="33"/>
    <n v="33"/>
    <n v="0"/>
    <n v="440"/>
  </r>
  <r>
    <x v="0"/>
    <x v="1"/>
    <s v="WA"/>
    <x v="6"/>
    <n v="2014"/>
    <n v="2014"/>
    <n v="373507327"/>
    <n v="2"/>
    <x v="1"/>
    <s v="I"/>
    <n v="60"/>
    <n v="30"/>
    <n v="0"/>
    <n v="4"/>
  </r>
  <r>
    <x v="0"/>
    <x v="0"/>
    <s v="WA"/>
    <x v="6"/>
    <n v="2014"/>
    <n v="2014"/>
    <n v="500122092"/>
    <n v="1"/>
    <x v="1"/>
    <s v="I"/>
    <n v="22"/>
    <n v="22"/>
    <n v="0"/>
    <n v="720"/>
  </r>
  <r>
    <x v="0"/>
    <x v="1"/>
    <s v="WA"/>
    <x v="6"/>
    <n v="2014"/>
    <n v="2014"/>
    <n v="14058400"/>
    <n v="2"/>
    <x v="1"/>
    <s v="I"/>
    <n v="63"/>
    <n v="31.5"/>
    <n v="0"/>
    <n v="21"/>
  </r>
  <r>
    <x v="1"/>
    <x v="0"/>
    <s v="WA"/>
    <x v="6"/>
    <n v="2014"/>
    <n v="2014"/>
    <n v="500297587"/>
    <n v="11"/>
    <x v="1"/>
    <s v="I"/>
    <n v="334"/>
    <n v="30.36363636363636"/>
    <n v="0"/>
    <n v="114"/>
  </r>
  <r>
    <x v="0"/>
    <x v="0"/>
    <s v="WA"/>
    <x v="6"/>
    <n v="2014"/>
    <n v="2014"/>
    <n v="18318129"/>
    <n v="2"/>
    <x v="1"/>
    <s v="I"/>
    <n v="65"/>
    <n v="32.5"/>
    <n v="0"/>
    <n v="30"/>
  </r>
  <r>
    <x v="0"/>
    <x v="1"/>
    <s v="WA"/>
    <x v="6"/>
    <n v="2014"/>
    <n v="2014"/>
    <n v="18408112"/>
    <n v="1"/>
    <x v="1"/>
    <s v="I"/>
    <n v="32"/>
    <n v="32"/>
    <n v="0"/>
    <n v="1"/>
  </r>
  <r>
    <x v="0"/>
    <x v="1"/>
    <s v="WA"/>
    <x v="6"/>
    <n v="2014"/>
    <n v="2014"/>
    <n v="19554012"/>
    <n v="1"/>
    <x v="1"/>
    <s v="I"/>
    <n v="33"/>
    <n v="33"/>
    <n v="0"/>
    <n v="164"/>
  </r>
  <r>
    <x v="0"/>
    <x v="0"/>
    <s v="WA"/>
    <x v="6"/>
    <n v="2014"/>
    <n v="2014"/>
    <n v="18506601"/>
    <n v="3"/>
    <x v="1"/>
    <s v="I"/>
    <n v="91"/>
    <n v="30.333333333333332"/>
    <n v="0"/>
    <n v="18"/>
  </r>
  <r>
    <x v="0"/>
    <x v="1"/>
    <s v="WA"/>
    <x v="6"/>
    <n v="2014"/>
    <n v="2014"/>
    <n v="500236615"/>
    <n v="3"/>
    <x v="1"/>
    <s v="I"/>
    <n v="90"/>
    <n v="30"/>
    <n v="0"/>
    <n v="39"/>
  </r>
  <r>
    <x v="0"/>
    <x v="0"/>
    <s v="WA"/>
    <x v="6"/>
    <n v="2014"/>
    <n v="2014"/>
    <n v="17349918"/>
    <n v="1"/>
    <x v="1"/>
    <s v="I"/>
    <n v="37"/>
    <n v="37"/>
    <n v="0"/>
    <n v="105"/>
  </r>
  <r>
    <x v="0"/>
    <x v="0"/>
    <s v="WA"/>
    <x v="6"/>
    <n v="2014"/>
    <n v="2014"/>
    <n v="18712163"/>
    <n v="1"/>
    <x v="1"/>
    <s v="I"/>
    <n v="25"/>
    <n v="25"/>
    <n v="0"/>
    <n v="963"/>
  </r>
  <r>
    <x v="0"/>
    <x v="0"/>
    <s v="WA"/>
    <x v="5"/>
    <n v="2013"/>
    <n v="2013"/>
    <n v="14236619"/>
    <n v="1"/>
    <x v="1"/>
    <s v="I"/>
    <n v="33"/>
    <n v="33"/>
    <n v="0"/>
    <n v="114"/>
  </r>
  <r>
    <x v="0"/>
    <x v="0"/>
    <s v="WA"/>
    <x v="5"/>
    <n v="2014"/>
    <n v="2014"/>
    <n v="19663839"/>
    <n v="1"/>
    <x v="1"/>
    <s v="I"/>
    <n v="30"/>
    <n v="30"/>
    <n v="0"/>
    <n v="70"/>
  </r>
  <r>
    <x v="0"/>
    <x v="1"/>
    <s v="WA"/>
    <x v="6"/>
    <n v="2014"/>
    <n v="2014"/>
    <n v="19715252"/>
    <n v="2"/>
    <x v="1"/>
    <s v="I"/>
    <n v="43"/>
    <n v="21.5"/>
    <n v="0"/>
    <n v="23"/>
  </r>
  <r>
    <x v="0"/>
    <x v="0"/>
    <s v="WA"/>
    <x v="6"/>
    <n v="2014"/>
    <n v="2014"/>
    <n v="17102023"/>
    <n v="4"/>
    <x v="1"/>
    <s v="I"/>
    <n v="119"/>
    <n v="29.75"/>
    <n v="0"/>
    <n v="280"/>
  </r>
  <r>
    <x v="0"/>
    <x v="0"/>
    <s v="WA"/>
    <x v="6"/>
    <n v="2014"/>
    <n v="2014"/>
    <n v="16600326"/>
    <n v="5"/>
    <x v="1"/>
    <s v="I"/>
    <n v="150"/>
    <n v="30"/>
    <n v="0"/>
    <n v="60"/>
  </r>
  <r>
    <x v="0"/>
    <x v="0"/>
    <s v="WA"/>
    <x v="6"/>
    <n v="2014"/>
    <n v="2014"/>
    <n v="18983725"/>
    <n v="1"/>
    <x v="1"/>
    <s v="I"/>
    <n v="30"/>
    <n v="30"/>
    <n v="0"/>
    <n v="560"/>
  </r>
  <r>
    <x v="0"/>
    <x v="0"/>
    <s v="WA"/>
    <x v="5"/>
    <n v="2013"/>
    <n v="2013"/>
    <n v="19954310"/>
    <n v="1"/>
    <x v="1"/>
    <s v="I"/>
    <n v="28"/>
    <n v="28"/>
    <n v="0"/>
    <n v="130"/>
  </r>
  <r>
    <x v="0"/>
    <x v="1"/>
    <s v="WA"/>
    <x v="6"/>
    <n v="2014"/>
    <n v="2014"/>
    <n v="18614744"/>
    <n v="1"/>
    <x v="1"/>
    <s v="I"/>
    <n v="6"/>
    <n v="6"/>
    <n v="0"/>
    <n v="25"/>
  </r>
  <r>
    <x v="0"/>
    <x v="1"/>
    <s v="WA"/>
    <x v="6"/>
    <n v="2014"/>
    <n v="2014"/>
    <n v="19367729"/>
    <n v="1"/>
    <x v="1"/>
    <s v="I"/>
    <n v="0"/>
    <n v="0"/>
    <n v="0"/>
    <n v="3"/>
  </r>
  <r>
    <x v="0"/>
    <x v="0"/>
    <s v="WA"/>
    <x v="6"/>
    <n v="2014"/>
    <n v="2014"/>
    <n v="500228105"/>
    <n v="1"/>
    <x v="1"/>
    <s v="I"/>
    <n v="33"/>
    <n v="33"/>
    <n v="0"/>
    <n v="96"/>
  </r>
  <r>
    <x v="0"/>
    <x v="0"/>
    <s v="WA"/>
    <x v="6"/>
    <n v="2014"/>
    <n v="2014"/>
    <n v="19365488"/>
    <n v="1"/>
    <x v="1"/>
    <s v="I"/>
    <n v="30"/>
    <n v="30"/>
    <n v="0"/>
    <n v="100"/>
  </r>
  <r>
    <x v="0"/>
    <x v="1"/>
    <s v="WA"/>
    <x v="5"/>
    <n v="2013"/>
    <n v="2013"/>
    <n v="436060939"/>
    <n v="1"/>
    <x v="1"/>
    <s v="I"/>
    <n v="13"/>
    <n v="13"/>
    <n v="0"/>
    <n v="4"/>
  </r>
  <r>
    <x v="0"/>
    <x v="1"/>
    <s v="WA"/>
    <x v="6"/>
    <n v="2014"/>
    <n v="2014"/>
    <n v="19912403"/>
    <n v="2"/>
    <x v="1"/>
    <s v="I"/>
    <n v="60"/>
    <n v="30"/>
    <n v="0"/>
    <n v="2"/>
  </r>
  <r>
    <x v="0"/>
    <x v="1"/>
    <s v="WA"/>
    <x v="6"/>
    <n v="2014"/>
    <n v="2014"/>
    <n v="14659099"/>
    <n v="1"/>
    <x v="1"/>
    <s v="I"/>
    <n v="32"/>
    <n v="32"/>
    <n v="0"/>
    <n v="13"/>
  </r>
  <r>
    <x v="1"/>
    <x v="1"/>
    <s v="WA"/>
    <x v="6"/>
    <n v="2014"/>
    <n v="2014"/>
    <n v="358387275"/>
    <n v="2"/>
    <x v="1"/>
    <s v="I"/>
    <n v="61"/>
    <n v="30.5"/>
    <n v="0"/>
    <n v="3"/>
  </r>
  <r>
    <x v="0"/>
    <x v="0"/>
    <s v="WA"/>
    <x v="6"/>
    <n v="2014"/>
    <n v="2014"/>
    <n v="14886265"/>
    <n v="2"/>
    <x v="1"/>
    <s v="I"/>
    <n v="62"/>
    <n v="31"/>
    <n v="0"/>
    <n v="222"/>
  </r>
  <r>
    <x v="0"/>
    <x v="0"/>
    <s v="WA"/>
    <x v="6"/>
    <n v="2014"/>
    <n v="2014"/>
    <n v="19404481"/>
    <n v="1"/>
    <x v="1"/>
    <s v="I"/>
    <n v="2"/>
    <n v="2"/>
    <n v="0"/>
    <n v="426"/>
  </r>
  <r>
    <x v="0"/>
    <x v="0"/>
    <s v="WA"/>
    <x v="6"/>
    <n v="2014"/>
    <n v="2014"/>
    <n v="19706680"/>
    <n v="1"/>
    <x v="1"/>
    <s v="I"/>
    <n v="59"/>
    <n v="59"/>
    <n v="0"/>
    <n v="1547"/>
  </r>
  <r>
    <x v="0"/>
    <x v="0"/>
    <s v="WA"/>
    <x v="6"/>
    <n v="2014"/>
    <n v="2014"/>
    <n v="500289669"/>
    <n v="1"/>
    <x v="1"/>
    <s v="I"/>
    <n v="3"/>
    <n v="3"/>
    <n v="0"/>
    <n v="31"/>
  </r>
  <r>
    <x v="0"/>
    <x v="1"/>
    <s v="WA"/>
    <x v="6"/>
    <n v="2014"/>
    <n v="2014"/>
    <n v="18125867"/>
    <n v="1"/>
    <x v="1"/>
    <s v="I"/>
    <n v="1"/>
    <n v="1"/>
    <n v="0"/>
    <n v="9"/>
  </r>
  <r>
    <x v="0"/>
    <x v="0"/>
    <s v="WA"/>
    <x v="6"/>
    <n v="2014"/>
    <n v="2014"/>
    <n v="19855956"/>
    <n v="1"/>
    <x v="1"/>
    <s v="I"/>
    <n v="30"/>
    <n v="30"/>
    <n v="0"/>
    <n v="570"/>
  </r>
  <r>
    <x v="0"/>
    <x v="1"/>
    <s v="WA"/>
    <x v="6"/>
    <n v="2014"/>
    <n v="2014"/>
    <n v="377740876"/>
    <n v="1"/>
    <x v="1"/>
    <s v="I"/>
    <n v="10"/>
    <n v="10"/>
    <n v="0"/>
    <n v="37"/>
  </r>
  <r>
    <x v="0"/>
    <x v="1"/>
    <s v="WA"/>
    <x v="6"/>
    <n v="2014"/>
    <n v="2014"/>
    <n v="19857761"/>
    <n v="1"/>
    <x v="1"/>
    <s v="I"/>
    <n v="2"/>
    <n v="2"/>
    <n v="0"/>
    <n v="22"/>
  </r>
  <r>
    <x v="0"/>
    <x v="1"/>
    <s v="WA"/>
    <x v="6"/>
    <n v="2014"/>
    <n v="2014"/>
    <n v="500237955"/>
    <n v="1"/>
    <x v="1"/>
    <s v="I"/>
    <n v="26"/>
    <n v="26"/>
    <n v="0"/>
    <n v="27"/>
  </r>
  <r>
    <x v="0"/>
    <x v="1"/>
    <s v="WA"/>
    <x v="6"/>
    <n v="2014"/>
    <n v="2014"/>
    <n v="412300944"/>
    <n v="1"/>
    <x v="1"/>
    <s v="I"/>
    <n v="29"/>
    <n v="29"/>
    <n v="0"/>
    <n v="1"/>
  </r>
  <r>
    <x v="0"/>
    <x v="1"/>
    <s v="WA"/>
    <x v="6"/>
    <n v="2014"/>
    <n v="2014"/>
    <n v="16446237"/>
    <n v="2"/>
    <x v="1"/>
    <s v="I"/>
    <n v="42"/>
    <n v="21"/>
    <n v="0"/>
    <n v="7"/>
  </r>
  <r>
    <x v="0"/>
    <x v="1"/>
    <s v="WA"/>
    <x v="6"/>
    <n v="2014"/>
    <n v="2014"/>
    <n v="415756869"/>
    <n v="1"/>
    <x v="1"/>
    <s v="I"/>
    <n v="24"/>
    <n v="24"/>
    <n v="0"/>
    <n v="5"/>
  </r>
  <r>
    <x v="0"/>
    <x v="0"/>
    <s v="WA"/>
    <x v="6"/>
    <n v="2014"/>
    <n v="2014"/>
    <n v="15962819"/>
    <n v="2"/>
    <x v="1"/>
    <s v="I"/>
    <n v="58"/>
    <n v="29"/>
    <n v="0"/>
    <n v="110"/>
  </r>
  <r>
    <x v="0"/>
    <x v="0"/>
    <s v="WA"/>
    <x v="6"/>
    <n v="2014"/>
    <n v="2014"/>
    <n v="15369952"/>
    <n v="1"/>
    <x v="1"/>
    <s v="I"/>
    <n v="27"/>
    <n v="27"/>
    <n v="0"/>
    <n v="390"/>
  </r>
  <r>
    <x v="0"/>
    <x v="0"/>
    <s v="WA"/>
    <x v="6"/>
    <n v="2014"/>
    <n v="2014"/>
    <n v="17436951"/>
    <n v="2"/>
    <x v="1"/>
    <s v="I"/>
    <n v="58"/>
    <n v="29"/>
    <n v="0"/>
    <n v="2"/>
  </r>
  <r>
    <x v="0"/>
    <x v="0"/>
    <s v="WA"/>
    <x v="6"/>
    <n v="2014"/>
    <n v="2014"/>
    <n v="17442170"/>
    <n v="1"/>
    <x v="1"/>
    <s v="I"/>
    <n v="29"/>
    <n v="29"/>
    <n v="0"/>
    <n v="10"/>
  </r>
  <r>
    <x v="1"/>
    <x v="1"/>
    <s v="WA"/>
    <x v="6"/>
    <n v="2014"/>
    <n v="2014"/>
    <n v="500029523"/>
    <n v="1"/>
    <x v="1"/>
    <s v="I"/>
    <n v="31"/>
    <n v="31"/>
    <n v="0"/>
    <n v="1"/>
  </r>
  <r>
    <x v="0"/>
    <x v="0"/>
    <s v="WA"/>
    <x v="6"/>
    <n v="2014"/>
    <n v="2014"/>
    <n v="14899779"/>
    <n v="1"/>
    <x v="1"/>
    <s v="I"/>
    <n v="14"/>
    <n v="14"/>
    <n v="0"/>
    <n v="370"/>
  </r>
  <r>
    <x v="0"/>
    <x v="0"/>
    <s v="WA"/>
    <x v="6"/>
    <n v="2014"/>
    <n v="2014"/>
    <n v="18330185"/>
    <n v="1"/>
    <x v="1"/>
    <s v="I"/>
    <n v="1"/>
    <n v="1"/>
    <n v="0"/>
    <n v="112"/>
  </r>
  <r>
    <x v="0"/>
    <x v="0"/>
    <s v="WA"/>
    <x v="6"/>
    <n v="2014"/>
    <n v="2014"/>
    <n v="17360768"/>
    <n v="1"/>
    <x v="1"/>
    <s v="I"/>
    <n v="29"/>
    <n v="29"/>
    <n v="0"/>
    <n v="296"/>
  </r>
  <r>
    <x v="0"/>
    <x v="0"/>
    <s v="WA"/>
    <x v="6"/>
    <n v="2014"/>
    <n v="2014"/>
    <n v="19376894"/>
    <n v="1"/>
    <x v="1"/>
    <s v="I"/>
    <n v="4"/>
    <n v="4"/>
    <n v="0"/>
    <n v="160"/>
  </r>
  <r>
    <x v="1"/>
    <x v="0"/>
    <s v="WA"/>
    <x v="6"/>
    <n v="2014"/>
    <n v="2014"/>
    <n v="16998190"/>
    <n v="2"/>
    <x v="1"/>
    <s v="I"/>
    <n v="57"/>
    <n v="28.5"/>
    <n v="0"/>
    <n v="90"/>
  </r>
  <r>
    <x v="0"/>
    <x v="0"/>
    <s v="WA"/>
    <x v="6"/>
    <n v="2014"/>
    <n v="2014"/>
    <n v="17414964"/>
    <n v="1"/>
    <x v="1"/>
    <s v="I"/>
    <n v="1"/>
    <n v="1"/>
    <n v="0"/>
    <n v="10"/>
  </r>
  <r>
    <x v="0"/>
    <x v="0"/>
    <s v="WA"/>
    <x v="6"/>
    <n v="2014"/>
    <n v="2014"/>
    <n v="19348937"/>
    <n v="1"/>
    <x v="1"/>
    <s v="I"/>
    <n v="3"/>
    <n v="3"/>
    <n v="0"/>
    <n v="130"/>
  </r>
  <r>
    <x v="1"/>
    <x v="0"/>
    <s v="WA"/>
    <x v="6"/>
    <n v="2014"/>
    <n v="2014"/>
    <n v="500297354"/>
    <n v="2"/>
    <x v="1"/>
    <s v="I"/>
    <n v="46"/>
    <n v="23"/>
    <n v="0"/>
    <n v="2455"/>
  </r>
  <r>
    <x v="0"/>
    <x v="0"/>
    <s v="WA"/>
    <x v="6"/>
    <n v="2014"/>
    <n v="2014"/>
    <n v="16005800"/>
    <n v="2"/>
    <x v="1"/>
    <s v="I"/>
    <n v="58"/>
    <n v="29"/>
    <n v="0"/>
    <n v="70"/>
  </r>
  <r>
    <x v="0"/>
    <x v="1"/>
    <s v="WA"/>
    <x v="6"/>
    <n v="2014"/>
    <n v="2014"/>
    <n v="500254887"/>
    <n v="2"/>
    <x v="1"/>
    <s v="I"/>
    <n v="58"/>
    <n v="29"/>
    <n v="0"/>
    <n v="65"/>
  </r>
  <r>
    <x v="0"/>
    <x v="1"/>
    <s v="WA"/>
    <x v="6"/>
    <n v="2014"/>
    <n v="2014"/>
    <n v="16300522"/>
    <n v="1"/>
    <x v="1"/>
    <s v="I"/>
    <n v="14"/>
    <n v="14"/>
    <n v="0"/>
    <n v="36"/>
  </r>
  <r>
    <x v="1"/>
    <x v="0"/>
    <s v="WA"/>
    <x v="6"/>
    <n v="2014"/>
    <n v="2014"/>
    <n v="19962524"/>
    <n v="8"/>
    <x v="2"/>
    <s v="I"/>
    <n v="242"/>
    <n v="30.25"/>
    <n v="0"/>
    <n v="380769"/>
  </r>
  <r>
    <x v="0"/>
    <x v="0"/>
    <s v="WA"/>
    <x v="6"/>
    <n v="2014"/>
    <n v="2014"/>
    <n v="18120656"/>
    <n v="1"/>
    <x v="1"/>
    <s v="I"/>
    <n v="25"/>
    <n v="25"/>
    <n v="0"/>
    <n v="93"/>
  </r>
  <r>
    <x v="0"/>
    <x v="1"/>
    <s v="WA"/>
    <x v="6"/>
    <n v="2014"/>
    <n v="2014"/>
    <n v="397785647"/>
    <n v="1"/>
    <x v="1"/>
    <s v="I"/>
    <n v="3"/>
    <n v="3"/>
    <n v="0"/>
    <n v="1"/>
  </r>
  <r>
    <x v="0"/>
    <x v="0"/>
    <s v="WA"/>
    <x v="6"/>
    <n v="2014"/>
    <n v="2014"/>
    <n v="15677049"/>
    <n v="4"/>
    <x v="1"/>
    <s v="I"/>
    <n v="118"/>
    <n v="29.5"/>
    <n v="0"/>
    <n v="340"/>
  </r>
  <r>
    <x v="0"/>
    <x v="0"/>
    <s v="WA"/>
    <x v="6"/>
    <n v="2014"/>
    <n v="2014"/>
    <n v="344563227"/>
    <n v="1"/>
    <x v="1"/>
    <s v="I"/>
    <n v="21"/>
    <n v="21"/>
    <n v="0"/>
    <n v="870"/>
  </r>
  <r>
    <x v="0"/>
    <x v="0"/>
    <s v="WA"/>
    <x v="6"/>
    <n v="2014"/>
    <n v="2014"/>
    <n v="500212640"/>
    <n v="1"/>
    <x v="1"/>
    <s v="I"/>
    <n v="30"/>
    <n v="30"/>
    <n v="0"/>
    <n v="371"/>
  </r>
  <r>
    <x v="0"/>
    <x v="0"/>
    <s v="WA"/>
    <x v="6"/>
    <n v="2014"/>
    <n v="2014"/>
    <n v="15144539"/>
    <n v="1"/>
    <x v="1"/>
    <s v="I"/>
    <n v="31"/>
    <n v="31"/>
    <n v="0"/>
    <n v="10"/>
  </r>
  <r>
    <x v="0"/>
    <x v="0"/>
    <s v="WA"/>
    <x v="6"/>
    <n v="2014"/>
    <n v="2014"/>
    <n v="19943670"/>
    <n v="1"/>
    <x v="1"/>
    <s v="I"/>
    <n v="0"/>
    <n v="0"/>
    <n v="0"/>
    <n v="20"/>
  </r>
  <r>
    <x v="0"/>
    <x v="1"/>
    <s v="WA"/>
    <x v="6"/>
    <n v="2014"/>
    <n v="2014"/>
    <n v="500152730"/>
    <n v="1"/>
    <x v="1"/>
    <s v="I"/>
    <n v="31"/>
    <n v="31"/>
    <n v="0"/>
    <n v="1"/>
  </r>
  <r>
    <x v="0"/>
    <x v="0"/>
    <s v="WA"/>
    <x v="6"/>
    <n v="2014"/>
    <n v="2014"/>
    <n v="18406439"/>
    <n v="2"/>
    <x v="1"/>
    <s v="I"/>
    <n v="41"/>
    <n v="20.5"/>
    <n v="0"/>
    <n v="270"/>
  </r>
  <r>
    <x v="0"/>
    <x v="0"/>
    <s v="WA"/>
    <x v="6"/>
    <n v="2014"/>
    <n v="2014"/>
    <n v="19374275"/>
    <n v="5"/>
    <x v="1"/>
    <s v="I"/>
    <n v="128"/>
    <n v="25.6"/>
    <n v="0"/>
    <n v="18"/>
  </r>
  <r>
    <x v="0"/>
    <x v="1"/>
    <s v="WA"/>
    <x v="6"/>
    <n v="2014"/>
    <n v="2014"/>
    <n v="19054164"/>
    <n v="3"/>
    <x v="1"/>
    <s v="I"/>
    <n v="69"/>
    <n v="23"/>
    <n v="0"/>
    <n v="17"/>
  </r>
  <r>
    <x v="0"/>
    <x v="1"/>
    <s v="WA"/>
    <x v="6"/>
    <n v="2014"/>
    <n v="2014"/>
    <n v="17823992"/>
    <n v="1"/>
    <x v="1"/>
    <s v="I"/>
    <n v="29"/>
    <n v="29"/>
    <n v="0"/>
    <n v="11"/>
  </r>
  <r>
    <x v="0"/>
    <x v="0"/>
    <s v="WA"/>
    <x v="6"/>
    <n v="2014"/>
    <n v="2014"/>
    <n v="446349387"/>
    <n v="2"/>
    <x v="1"/>
    <s v="I"/>
    <n v="60"/>
    <n v="30"/>
    <n v="0"/>
    <n v="768"/>
  </r>
  <r>
    <x v="0"/>
    <x v="0"/>
    <s v="WA"/>
    <x v="6"/>
    <n v="2014"/>
    <n v="2014"/>
    <n v="19697274"/>
    <n v="1"/>
    <x v="1"/>
    <s v="I"/>
    <n v="0"/>
    <n v="0"/>
    <n v="0"/>
    <n v="580"/>
  </r>
  <r>
    <x v="0"/>
    <x v="1"/>
    <s v="WA"/>
    <x v="6"/>
    <n v="2014"/>
    <n v="2014"/>
    <n v="17044543"/>
    <n v="1"/>
    <x v="1"/>
    <s v="I"/>
    <n v="27"/>
    <n v="27"/>
    <n v="0"/>
    <n v="1"/>
  </r>
  <r>
    <x v="0"/>
    <x v="0"/>
    <s v="WA"/>
    <x v="6"/>
    <n v="2014"/>
    <n v="2014"/>
    <n v="18356305"/>
    <n v="2"/>
    <x v="1"/>
    <s v="I"/>
    <n v="55"/>
    <n v="27.5"/>
    <n v="0"/>
    <n v="1610"/>
  </r>
  <r>
    <x v="0"/>
    <x v="0"/>
    <s v="WA"/>
    <x v="6"/>
    <n v="2014"/>
    <n v="2014"/>
    <n v="17775235"/>
    <n v="2"/>
    <x v="1"/>
    <s v="I"/>
    <n v="38"/>
    <n v="19"/>
    <n v="0"/>
    <n v="684"/>
  </r>
  <r>
    <x v="0"/>
    <x v="0"/>
    <s v="WA"/>
    <x v="6"/>
    <n v="2014"/>
    <n v="2014"/>
    <n v="19353465"/>
    <n v="1"/>
    <x v="1"/>
    <s v="I"/>
    <n v="27"/>
    <n v="27"/>
    <n v="0"/>
    <n v="89"/>
  </r>
  <r>
    <x v="0"/>
    <x v="0"/>
    <s v="WA"/>
    <x v="6"/>
    <n v="2014"/>
    <n v="2014"/>
    <n v="18092710"/>
    <n v="1"/>
    <x v="1"/>
    <s v="I"/>
    <n v="20"/>
    <n v="20"/>
    <n v="0"/>
    <n v="23"/>
  </r>
  <r>
    <x v="0"/>
    <x v="0"/>
    <s v="WA"/>
    <x v="6"/>
    <n v="2014"/>
    <n v="2014"/>
    <n v="16289436"/>
    <n v="1"/>
    <x v="1"/>
    <s v="I"/>
    <n v="29"/>
    <n v="29"/>
    <n v="0"/>
    <n v="10"/>
  </r>
  <r>
    <x v="0"/>
    <x v="0"/>
    <s v="WA"/>
    <x v="6"/>
    <n v="2014"/>
    <n v="2014"/>
    <n v="16487197"/>
    <n v="1"/>
    <x v="1"/>
    <s v="I"/>
    <n v="19"/>
    <n v="19"/>
    <n v="0"/>
    <n v="290"/>
  </r>
  <r>
    <x v="0"/>
    <x v="0"/>
    <s v="WA"/>
    <x v="6"/>
    <n v="2014"/>
    <n v="2014"/>
    <n v="500174808"/>
    <n v="1"/>
    <x v="1"/>
    <s v="I"/>
    <n v="1"/>
    <n v="1"/>
    <n v="0"/>
    <n v="82"/>
  </r>
  <r>
    <x v="0"/>
    <x v="0"/>
    <s v="WA"/>
    <x v="6"/>
    <n v="2014"/>
    <n v="2014"/>
    <n v="17152131"/>
    <n v="2"/>
    <x v="1"/>
    <s v="I"/>
    <n v="58"/>
    <n v="29"/>
    <n v="0"/>
    <n v="1010"/>
  </r>
  <r>
    <x v="0"/>
    <x v="1"/>
    <s v="WA"/>
    <x v="6"/>
    <n v="2014"/>
    <n v="2014"/>
    <n v="500144825"/>
    <n v="2"/>
    <x v="1"/>
    <s v="I"/>
    <n v="65"/>
    <n v="32.5"/>
    <n v="0"/>
    <n v="25"/>
  </r>
  <r>
    <x v="0"/>
    <x v="1"/>
    <s v="WA"/>
    <x v="6"/>
    <n v="2014"/>
    <n v="2014"/>
    <n v="19012556"/>
    <n v="1"/>
    <x v="1"/>
    <s v="I"/>
    <n v="29"/>
    <n v="29"/>
    <n v="0"/>
    <n v="1"/>
  </r>
  <r>
    <x v="0"/>
    <x v="0"/>
    <s v="WA"/>
    <x v="6"/>
    <n v="2014"/>
    <n v="2014"/>
    <n v="15143146"/>
    <n v="2"/>
    <x v="1"/>
    <s v="I"/>
    <n v="52"/>
    <n v="26"/>
    <n v="0"/>
    <n v="236"/>
  </r>
  <r>
    <x v="0"/>
    <x v="0"/>
    <s v="WA"/>
    <x v="6"/>
    <n v="2014"/>
    <n v="2014"/>
    <n v="15098551"/>
    <n v="3"/>
    <x v="1"/>
    <s v="I"/>
    <n v="111"/>
    <n v="37"/>
    <n v="0"/>
    <n v="470"/>
  </r>
  <r>
    <x v="0"/>
    <x v="1"/>
    <s v="WA"/>
    <x v="6"/>
    <n v="2014"/>
    <n v="2014"/>
    <n v="379123220"/>
    <n v="1"/>
    <x v="1"/>
    <s v="I"/>
    <n v="32"/>
    <n v="32"/>
    <n v="0"/>
    <n v="2"/>
  </r>
  <r>
    <x v="0"/>
    <x v="0"/>
    <s v="WA"/>
    <x v="6"/>
    <n v="2014"/>
    <n v="2014"/>
    <n v="500247755"/>
    <n v="1"/>
    <x v="1"/>
    <s v="I"/>
    <n v="32"/>
    <n v="32"/>
    <n v="0"/>
    <n v="6"/>
  </r>
  <r>
    <x v="0"/>
    <x v="1"/>
    <s v="WA"/>
    <x v="6"/>
    <n v="2014"/>
    <n v="2014"/>
    <n v="419040177"/>
    <n v="2"/>
    <x v="1"/>
    <s v="I"/>
    <n v="62"/>
    <n v="31"/>
    <n v="0"/>
    <n v="11"/>
  </r>
  <r>
    <x v="0"/>
    <x v="1"/>
    <s v="WA"/>
    <x v="6"/>
    <n v="2014"/>
    <n v="2014"/>
    <n v="14191336"/>
    <n v="1"/>
    <x v="1"/>
    <s v="I"/>
    <n v="32"/>
    <n v="32"/>
    <n v="0"/>
    <n v="1"/>
  </r>
  <r>
    <x v="0"/>
    <x v="0"/>
    <s v="WA"/>
    <x v="6"/>
    <n v="2014"/>
    <n v="2014"/>
    <n v="15279111"/>
    <n v="1"/>
    <x v="1"/>
    <s v="I"/>
    <n v="2"/>
    <n v="2"/>
    <n v="0"/>
    <n v="49"/>
  </r>
  <r>
    <x v="0"/>
    <x v="1"/>
    <s v="WA"/>
    <x v="6"/>
    <n v="2014"/>
    <n v="2014"/>
    <n v="433900884"/>
    <n v="1"/>
    <x v="1"/>
    <s v="I"/>
    <n v="13"/>
    <n v="13"/>
    <n v="0"/>
    <n v="23"/>
  </r>
  <r>
    <x v="0"/>
    <x v="1"/>
    <s v="WA"/>
    <x v="6"/>
    <n v="2014"/>
    <n v="2014"/>
    <n v="19113852"/>
    <n v="4"/>
    <x v="1"/>
    <s v="I"/>
    <n v="104"/>
    <n v="26"/>
    <n v="0"/>
    <n v="21"/>
  </r>
  <r>
    <x v="0"/>
    <x v="0"/>
    <s v="WA"/>
    <x v="6"/>
    <n v="2014"/>
    <n v="2014"/>
    <n v="19764787"/>
    <n v="3"/>
    <x v="1"/>
    <s v="I"/>
    <n v="90"/>
    <n v="30"/>
    <n v="0"/>
    <n v="62"/>
  </r>
  <r>
    <x v="0"/>
    <x v="0"/>
    <s v="WA"/>
    <x v="6"/>
    <n v="2014"/>
    <n v="2014"/>
    <n v="500303516"/>
    <n v="1"/>
    <x v="1"/>
    <s v="I"/>
    <n v="11"/>
    <n v="11"/>
    <n v="0"/>
    <n v="1"/>
  </r>
  <r>
    <x v="0"/>
    <x v="1"/>
    <s v="WA"/>
    <x v="6"/>
    <n v="2014"/>
    <n v="2014"/>
    <n v="500121685"/>
    <n v="3"/>
    <x v="1"/>
    <s v="I"/>
    <n v="80"/>
    <n v="26.666666666666668"/>
    <n v="0"/>
    <n v="16"/>
  </r>
  <r>
    <x v="0"/>
    <x v="1"/>
    <s v="WA"/>
    <x v="6"/>
    <n v="2014"/>
    <n v="2014"/>
    <n v="17801112"/>
    <n v="1"/>
    <x v="1"/>
    <s v="I"/>
    <n v="3"/>
    <n v="3"/>
    <n v="0"/>
    <n v="4"/>
  </r>
  <r>
    <x v="0"/>
    <x v="1"/>
    <s v="WA"/>
    <x v="6"/>
    <n v="2014"/>
    <n v="2014"/>
    <n v="500157960"/>
    <n v="1"/>
    <x v="1"/>
    <s v="I"/>
    <n v="23"/>
    <n v="23"/>
    <n v="0"/>
    <n v="14"/>
  </r>
  <r>
    <x v="0"/>
    <x v="0"/>
    <s v="WA"/>
    <x v="6"/>
    <n v="2014"/>
    <n v="2014"/>
    <n v="16579531"/>
    <n v="1"/>
    <x v="1"/>
    <s v="I"/>
    <n v="11"/>
    <n v="11"/>
    <n v="0"/>
    <n v="219"/>
  </r>
  <r>
    <x v="0"/>
    <x v="0"/>
    <s v="WA"/>
    <x v="6"/>
    <n v="2014"/>
    <n v="2014"/>
    <n v="17780695"/>
    <n v="3"/>
    <x v="1"/>
    <s v="I"/>
    <n v="92"/>
    <n v="30.666666666666668"/>
    <n v="0"/>
    <n v="280"/>
  </r>
  <r>
    <x v="0"/>
    <x v="0"/>
    <s v="WA"/>
    <x v="6"/>
    <n v="2014"/>
    <n v="2014"/>
    <n v="15864268"/>
    <n v="1"/>
    <x v="1"/>
    <s v="I"/>
    <n v="15"/>
    <n v="15"/>
    <n v="0"/>
    <n v="140"/>
  </r>
  <r>
    <x v="0"/>
    <x v="0"/>
    <s v="WA"/>
    <x v="6"/>
    <n v="2014"/>
    <n v="2014"/>
    <n v="14578386"/>
    <n v="1"/>
    <x v="1"/>
    <s v="I"/>
    <n v="27"/>
    <n v="27"/>
    <n v="0"/>
    <n v="40"/>
  </r>
  <r>
    <x v="0"/>
    <x v="1"/>
    <s v="WA"/>
    <x v="6"/>
    <n v="2014"/>
    <n v="2014"/>
    <n v="434505709"/>
    <n v="1"/>
    <x v="1"/>
    <s v="I"/>
    <n v="16"/>
    <n v="16"/>
    <n v="0"/>
    <n v="4"/>
  </r>
  <r>
    <x v="0"/>
    <x v="0"/>
    <s v="WA"/>
    <x v="6"/>
    <n v="2014"/>
    <n v="2014"/>
    <n v="15281076"/>
    <n v="1"/>
    <x v="1"/>
    <s v="I"/>
    <n v="2"/>
    <n v="2"/>
    <n v="0"/>
    <n v="9"/>
  </r>
  <r>
    <x v="0"/>
    <x v="0"/>
    <s v="WA"/>
    <x v="6"/>
    <n v="2014"/>
    <n v="2014"/>
    <n v="15937205"/>
    <n v="2"/>
    <x v="1"/>
    <s v="I"/>
    <n v="61"/>
    <n v="30.5"/>
    <n v="0"/>
    <n v="216"/>
  </r>
  <r>
    <x v="0"/>
    <x v="0"/>
    <s v="WA"/>
    <x v="6"/>
    <n v="2014"/>
    <n v="2014"/>
    <n v="17080103"/>
    <n v="1"/>
    <x v="1"/>
    <s v="I"/>
    <n v="8"/>
    <n v="8"/>
    <n v="0"/>
    <n v="70"/>
  </r>
  <r>
    <x v="0"/>
    <x v="1"/>
    <s v="WA"/>
    <x v="6"/>
    <n v="2014"/>
    <n v="2014"/>
    <n v="17154412"/>
    <n v="1"/>
    <x v="1"/>
    <s v="I"/>
    <n v="22"/>
    <n v="22"/>
    <n v="0"/>
    <n v="9"/>
  </r>
  <r>
    <x v="0"/>
    <x v="0"/>
    <s v="WA"/>
    <x v="6"/>
    <n v="2014"/>
    <n v="2014"/>
    <n v="16797248"/>
    <n v="2"/>
    <x v="1"/>
    <s v="I"/>
    <n v="62"/>
    <n v="31"/>
    <n v="0"/>
    <n v="90"/>
  </r>
  <r>
    <x v="0"/>
    <x v="0"/>
    <s v="WA"/>
    <x v="6"/>
    <n v="2014"/>
    <n v="2014"/>
    <n v="500144993"/>
    <n v="1"/>
    <x v="1"/>
    <s v="I"/>
    <n v="18"/>
    <n v="18"/>
    <n v="0"/>
    <n v="91"/>
  </r>
  <r>
    <x v="0"/>
    <x v="0"/>
    <s v="WA"/>
    <x v="6"/>
    <n v="2014"/>
    <n v="2014"/>
    <n v="18406468"/>
    <n v="3"/>
    <x v="1"/>
    <s v="I"/>
    <n v="67"/>
    <n v="22.333333333333332"/>
    <n v="0"/>
    <n v="400"/>
  </r>
  <r>
    <x v="0"/>
    <x v="0"/>
    <s v="WA"/>
    <x v="6"/>
    <n v="2014"/>
    <n v="2014"/>
    <n v="16907022"/>
    <n v="1"/>
    <x v="1"/>
    <s v="I"/>
    <n v="12"/>
    <n v="12"/>
    <n v="0"/>
    <n v="160"/>
  </r>
  <r>
    <x v="0"/>
    <x v="0"/>
    <s v="WA"/>
    <x v="6"/>
    <n v="2014"/>
    <n v="2014"/>
    <n v="441417620"/>
    <n v="1"/>
    <x v="1"/>
    <s v="I"/>
    <n v="0"/>
    <n v="0"/>
    <n v="0"/>
    <n v="110"/>
  </r>
  <r>
    <x v="0"/>
    <x v="1"/>
    <s v="WA"/>
    <x v="6"/>
    <n v="2014"/>
    <n v="2014"/>
    <n v="500274491"/>
    <n v="1"/>
    <x v="1"/>
    <s v="I"/>
    <n v="6"/>
    <n v="6"/>
    <n v="0"/>
    <n v="1"/>
  </r>
  <r>
    <x v="0"/>
    <x v="0"/>
    <s v="WA"/>
    <x v="6"/>
    <n v="2014"/>
    <n v="2014"/>
    <n v="19345560"/>
    <n v="1"/>
    <x v="1"/>
    <s v="I"/>
    <n v="4"/>
    <n v="4"/>
    <n v="0"/>
    <n v="14"/>
  </r>
  <r>
    <x v="0"/>
    <x v="0"/>
    <s v="WA"/>
    <x v="6"/>
    <n v="2014"/>
    <n v="2014"/>
    <n v="500156451"/>
    <n v="1"/>
    <x v="1"/>
    <s v="I"/>
    <n v="4"/>
    <n v="4"/>
    <n v="0"/>
    <n v="2"/>
  </r>
  <r>
    <x v="0"/>
    <x v="1"/>
    <s v="WA"/>
    <x v="6"/>
    <n v="2014"/>
    <n v="2014"/>
    <n v="17152284"/>
    <n v="2"/>
    <x v="1"/>
    <s v="I"/>
    <n v="63"/>
    <n v="31.5"/>
    <n v="0"/>
    <n v="33"/>
  </r>
  <r>
    <x v="0"/>
    <x v="0"/>
    <s v="WA"/>
    <x v="6"/>
    <n v="2014"/>
    <n v="2014"/>
    <n v="18053644"/>
    <n v="1"/>
    <x v="1"/>
    <s v="I"/>
    <n v="13"/>
    <n v="13"/>
    <n v="0"/>
    <n v="45"/>
  </r>
  <r>
    <x v="0"/>
    <x v="0"/>
    <s v="WA"/>
    <x v="6"/>
    <n v="2014"/>
    <n v="2014"/>
    <n v="19232771"/>
    <n v="1"/>
    <x v="1"/>
    <s v="I"/>
    <n v="3"/>
    <n v="3"/>
    <n v="0"/>
    <n v="30"/>
  </r>
  <r>
    <x v="0"/>
    <x v="0"/>
    <s v="WA"/>
    <x v="6"/>
    <n v="2014"/>
    <n v="2014"/>
    <n v="15712151"/>
    <n v="3"/>
    <x v="1"/>
    <s v="I"/>
    <n v="77"/>
    <n v="25.666666666666668"/>
    <n v="0"/>
    <n v="880"/>
  </r>
  <r>
    <x v="0"/>
    <x v="1"/>
    <s v="WA"/>
    <x v="6"/>
    <n v="2014"/>
    <n v="2014"/>
    <n v="500018191"/>
    <n v="1"/>
    <x v="1"/>
    <s v="I"/>
    <n v="0"/>
    <n v="0"/>
    <n v="0"/>
    <n v="11"/>
  </r>
  <r>
    <x v="0"/>
    <x v="1"/>
    <s v="WA"/>
    <x v="6"/>
    <n v="2014"/>
    <n v="2014"/>
    <n v="16265202"/>
    <n v="1"/>
    <x v="1"/>
    <s v="I"/>
    <n v="9"/>
    <n v="9"/>
    <n v="0"/>
    <n v="3"/>
  </r>
  <r>
    <x v="0"/>
    <x v="0"/>
    <s v="WA"/>
    <x v="6"/>
    <n v="2014"/>
    <n v="2014"/>
    <n v="14051984"/>
    <n v="3"/>
    <x v="1"/>
    <s v="I"/>
    <n v="85"/>
    <n v="28.333333333333336"/>
    <n v="0"/>
    <n v="4"/>
  </r>
  <r>
    <x v="0"/>
    <x v="0"/>
    <s v="WA"/>
    <x v="6"/>
    <n v="2014"/>
    <n v="2014"/>
    <n v="19580889"/>
    <n v="1"/>
    <x v="1"/>
    <s v="I"/>
    <n v="10"/>
    <n v="10"/>
    <n v="0"/>
    <n v="140"/>
  </r>
  <r>
    <x v="0"/>
    <x v="0"/>
    <s v="WA"/>
    <x v="6"/>
    <n v="2014"/>
    <n v="2014"/>
    <n v="500196494"/>
    <n v="1"/>
    <x v="1"/>
    <s v="I"/>
    <n v="0"/>
    <n v="0"/>
    <n v="0"/>
    <n v="2"/>
  </r>
  <r>
    <x v="0"/>
    <x v="0"/>
    <s v="WA"/>
    <x v="6"/>
    <n v="2014"/>
    <n v="2014"/>
    <n v="19598133"/>
    <n v="1"/>
    <x v="1"/>
    <s v="I"/>
    <n v="0"/>
    <n v="0"/>
    <n v="0"/>
    <n v="10"/>
  </r>
  <r>
    <x v="0"/>
    <x v="0"/>
    <s v="WA"/>
    <x v="6"/>
    <n v="2014"/>
    <n v="2014"/>
    <n v="349056014"/>
    <n v="1"/>
    <x v="1"/>
    <s v="I"/>
    <n v="36"/>
    <n v="36"/>
    <n v="0"/>
    <n v="130"/>
  </r>
  <r>
    <x v="0"/>
    <x v="0"/>
    <s v="WA"/>
    <x v="6"/>
    <n v="2014"/>
    <n v="2014"/>
    <n v="500025623"/>
    <n v="5"/>
    <x v="1"/>
    <s v="I"/>
    <n v="151"/>
    <n v="30.2"/>
    <n v="0"/>
    <n v="476"/>
  </r>
  <r>
    <x v="0"/>
    <x v="1"/>
    <s v="WA"/>
    <x v="6"/>
    <n v="2014"/>
    <n v="2014"/>
    <n v="500173879"/>
    <n v="2"/>
    <x v="1"/>
    <s v="I"/>
    <n v="31"/>
    <n v="15.5"/>
    <n v="0"/>
    <n v="8"/>
  </r>
  <r>
    <x v="0"/>
    <x v="0"/>
    <s v="WA"/>
    <x v="6"/>
    <n v="2014"/>
    <n v="2014"/>
    <n v="19995167"/>
    <n v="1"/>
    <x v="1"/>
    <s v="I"/>
    <n v="21"/>
    <n v="21"/>
    <n v="0"/>
    <n v="10"/>
  </r>
  <r>
    <x v="0"/>
    <x v="1"/>
    <s v="WA"/>
    <x v="6"/>
    <n v="2014"/>
    <n v="2014"/>
    <n v="19906412"/>
    <n v="1"/>
    <x v="1"/>
    <s v="I"/>
    <n v="0"/>
    <n v="0"/>
    <n v="0"/>
    <n v="3"/>
  </r>
  <r>
    <x v="0"/>
    <x v="0"/>
    <s v="WA"/>
    <x v="6"/>
    <n v="2014"/>
    <n v="2014"/>
    <n v="18311111"/>
    <n v="4"/>
    <x v="1"/>
    <s v="I"/>
    <n v="106"/>
    <n v="26.5"/>
    <n v="0"/>
    <n v="140"/>
  </r>
  <r>
    <x v="0"/>
    <x v="0"/>
    <s v="WA"/>
    <x v="6"/>
    <n v="2014"/>
    <n v="2014"/>
    <n v="500229367"/>
    <n v="1"/>
    <x v="1"/>
    <s v="I"/>
    <n v="1"/>
    <n v="1"/>
    <n v="0"/>
    <n v="5"/>
  </r>
  <r>
    <x v="0"/>
    <x v="0"/>
    <s v="WA"/>
    <x v="6"/>
    <n v="2014"/>
    <n v="2014"/>
    <n v="17638380"/>
    <n v="1"/>
    <x v="1"/>
    <s v="I"/>
    <n v="4"/>
    <n v="4"/>
    <n v="0"/>
    <n v="16"/>
  </r>
  <r>
    <x v="0"/>
    <x v="0"/>
    <s v="WA"/>
    <x v="6"/>
    <n v="2014"/>
    <n v="2014"/>
    <n v="18556787"/>
    <n v="1"/>
    <x v="1"/>
    <s v="I"/>
    <n v="32"/>
    <n v="32"/>
    <n v="0"/>
    <n v="180"/>
  </r>
  <r>
    <x v="0"/>
    <x v="0"/>
    <s v="WA"/>
    <x v="6"/>
    <n v="2014"/>
    <n v="2014"/>
    <n v="19471626"/>
    <n v="2"/>
    <x v="1"/>
    <s v="I"/>
    <n v="36"/>
    <n v="18"/>
    <n v="0"/>
    <n v="570"/>
  </r>
  <r>
    <x v="0"/>
    <x v="0"/>
    <s v="WA"/>
    <x v="6"/>
    <n v="2014"/>
    <n v="2014"/>
    <n v="19955742"/>
    <n v="1"/>
    <x v="1"/>
    <s v="I"/>
    <n v="0"/>
    <n v="0"/>
    <n v="0"/>
    <n v="30"/>
  </r>
  <r>
    <x v="0"/>
    <x v="1"/>
    <s v="WA"/>
    <x v="6"/>
    <n v="2014"/>
    <n v="2014"/>
    <n v="500233372"/>
    <n v="3"/>
    <x v="1"/>
    <s v="I"/>
    <n v="83"/>
    <n v="27.666666666666668"/>
    <n v="0"/>
    <n v="11"/>
  </r>
  <r>
    <x v="0"/>
    <x v="0"/>
    <s v="WA"/>
    <x v="6"/>
    <n v="2014"/>
    <n v="2014"/>
    <n v="500230370"/>
    <n v="3"/>
    <x v="1"/>
    <s v="I"/>
    <n v="79"/>
    <n v="26.333333333333336"/>
    <n v="0"/>
    <n v="533"/>
  </r>
  <r>
    <x v="0"/>
    <x v="0"/>
    <s v="WA"/>
    <x v="6"/>
    <n v="2014"/>
    <n v="2014"/>
    <n v="500288674"/>
    <n v="5"/>
    <x v="1"/>
    <s v="I"/>
    <n v="135"/>
    <n v="27"/>
    <n v="0"/>
    <n v="521"/>
  </r>
  <r>
    <x v="0"/>
    <x v="1"/>
    <s v="WA"/>
    <x v="6"/>
    <n v="2014"/>
    <n v="2014"/>
    <n v="17955543"/>
    <n v="1"/>
    <x v="1"/>
    <s v="I"/>
    <n v="15"/>
    <n v="15"/>
    <n v="0"/>
    <n v="2"/>
  </r>
  <r>
    <x v="0"/>
    <x v="0"/>
    <s v="WA"/>
    <x v="6"/>
    <n v="2014"/>
    <n v="2014"/>
    <n v="500013106"/>
    <n v="1"/>
    <x v="1"/>
    <s v="I"/>
    <n v="2"/>
    <n v="2"/>
    <n v="0"/>
    <n v="5"/>
  </r>
  <r>
    <x v="0"/>
    <x v="0"/>
    <s v="WA"/>
    <x v="6"/>
    <n v="2014"/>
    <n v="2014"/>
    <n v="16127201"/>
    <n v="1"/>
    <x v="1"/>
    <s v="I"/>
    <n v="2"/>
    <n v="2"/>
    <n v="0"/>
    <n v="1"/>
  </r>
  <r>
    <x v="0"/>
    <x v="0"/>
    <s v="WA"/>
    <x v="6"/>
    <n v="2014"/>
    <n v="2014"/>
    <n v="500080666"/>
    <n v="1"/>
    <x v="1"/>
    <s v="I"/>
    <n v="1"/>
    <n v="1"/>
    <n v="0"/>
    <n v="1"/>
  </r>
  <r>
    <x v="0"/>
    <x v="0"/>
    <s v="WA"/>
    <x v="6"/>
    <n v="2014"/>
    <n v="2014"/>
    <n v="18039224"/>
    <n v="1"/>
    <x v="1"/>
    <s v="I"/>
    <n v="14"/>
    <n v="14"/>
    <n v="0"/>
    <n v="307"/>
  </r>
  <r>
    <x v="0"/>
    <x v="1"/>
    <s v="WA"/>
    <x v="6"/>
    <n v="2014"/>
    <n v="2014"/>
    <n v="15875492"/>
    <n v="1"/>
    <x v="1"/>
    <s v="I"/>
    <n v="13"/>
    <n v="13"/>
    <n v="0"/>
    <n v="2"/>
  </r>
  <r>
    <x v="0"/>
    <x v="1"/>
    <s v="WA"/>
    <x v="6"/>
    <n v="2014"/>
    <n v="2014"/>
    <n v="19369482"/>
    <n v="1"/>
    <x v="1"/>
    <s v="I"/>
    <n v="3"/>
    <n v="3"/>
    <n v="0"/>
    <n v="2"/>
  </r>
  <r>
    <x v="0"/>
    <x v="0"/>
    <s v="WA"/>
    <x v="6"/>
    <n v="2014"/>
    <n v="2014"/>
    <n v="500069024"/>
    <n v="1"/>
    <x v="1"/>
    <s v="I"/>
    <n v="19"/>
    <n v="19"/>
    <n v="0"/>
    <n v="331"/>
  </r>
  <r>
    <x v="0"/>
    <x v="0"/>
    <s v="WA"/>
    <x v="6"/>
    <n v="2014"/>
    <n v="2014"/>
    <n v="18652837"/>
    <n v="1"/>
    <x v="1"/>
    <s v="I"/>
    <n v="9"/>
    <n v="9"/>
    <n v="0"/>
    <n v="50"/>
  </r>
  <r>
    <x v="0"/>
    <x v="0"/>
    <s v="WA"/>
    <x v="6"/>
    <n v="2014"/>
    <n v="2014"/>
    <n v="19841042"/>
    <n v="1"/>
    <x v="1"/>
    <s v="I"/>
    <n v="17"/>
    <n v="17"/>
    <n v="0"/>
    <n v="40"/>
  </r>
  <r>
    <x v="0"/>
    <x v="1"/>
    <s v="WA"/>
    <x v="6"/>
    <n v="2014"/>
    <n v="2014"/>
    <n v="500208193"/>
    <n v="1"/>
    <x v="1"/>
    <s v="I"/>
    <n v="3"/>
    <n v="3"/>
    <n v="0"/>
    <n v="2"/>
  </r>
  <r>
    <x v="0"/>
    <x v="0"/>
    <s v="WA"/>
    <x v="6"/>
    <n v="2014"/>
    <n v="2014"/>
    <n v="500274590"/>
    <n v="1"/>
    <x v="1"/>
    <s v="I"/>
    <n v="31"/>
    <n v="31"/>
    <n v="0"/>
    <n v="192"/>
  </r>
  <r>
    <x v="1"/>
    <x v="1"/>
    <s v="WA"/>
    <x v="6"/>
    <n v="2014"/>
    <n v="2014"/>
    <n v="18900840"/>
    <n v="1"/>
    <x v="1"/>
    <s v="I"/>
    <n v="28"/>
    <n v="28"/>
    <n v="0"/>
    <n v="1"/>
  </r>
  <r>
    <x v="0"/>
    <x v="0"/>
    <s v="WA"/>
    <x v="6"/>
    <n v="2014"/>
    <n v="2014"/>
    <n v="18631784"/>
    <n v="3"/>
    <x v="1"/>
    <s v="I"/>
    <n v="87"/>
    <n v="29"/>
    <n v="0"/>
    <n v="513"/>
  </r>
  <r>
    <x v="0"/>
    <x v="0"/>
    <s v="WA"/>
    <x v="6"/>
    <n v="2014"/>
    <n v="2014"/>
    <n v="14550758"/>
    <n v="1"/>
    <x v="1"/>
    <s v="I"/>
    <n v="9"/>
    <n v="9"/>
    <n v="0"/>
    <n v="250"/>
  </r>
  <r>
    <x v="0"/>
    <x v="0"/>
    <s v="WA"/>
    <x v="6"/>
    <n v="2014"/>
    <n v="2014"/>
    <n v="14746506"/>
    <n v="3"/>
    <x v="1"/>
    <s v="I"/>
    <n v="70"/>
    <n v="23.333333333333332"/>
    <n v="0"/>
    <n v="550"/>
  </r>
  <r>
    <x v="0"/>
    <x v="0"/>
    <s v="WA"/>
    <x v="6"/>
    <n v="2014"/>
    <n v="2014"/>
    <n v="16122550"/>
    <n v="5"/>
    <x v="1"/>
    <s v="I"/>
    <n v="128"/>
    <n v="25.6"/>
    <n v="0"/>
    <n v="207"/>
  </r>
  <r>
    <x v="0"/>
    <x v="0"/>
    <s v="WA"/>
    <x v="6"/>
    <n v="2014"/>
    <n v="2014"/>
    <n v="500295008"/>
    <n v="1"/>
    <x v="1"/>
    <s v="I"/>
    <n v="15"/>
    <n v="15"/>
    <n v="0"/>
    <n v="32"/>
  </r>
  <r>
    <x v="0"/>
    <x v="0"/>
    <s v="WA"/>
    <x v="6"/>
    <n v="2014"/>
    <n v="2014"/>
    <n v="16086563"/>
    <n v="2"/>
    <x v="1"/>
    <s v="I"/>
    <n v="39"/>
    <n v="19.5"/>
    <n v="0"/>
    <n v="140"/>
  </r>
  <r>
    <x v="0"/>
    <x v="1"/>
    <s v="WA"/>
    <x v="6"/>
    <n v="2014"/>
    <n v="2014"/>
    <n v="432432114"/>
    <n v="1"/>
    <x v="1"/>
    <s v="I"/>
    <n v="0"/>
    <n v="0"/>
    <n v="0"/>
    <n v="2"/>
  </r>
  <r>
    <x v="0"/>
    <x v="1"/>
    <s v="WA"/>
    <x v="6"/>
    <n v="2014"/>
    <n v="2014"/>
    <n v="16300073"/>
    <n v="1"/>
    <x v="1"/>
    <s v="I"/>
    <n v="15"/>
    <n v="15"/>
    <n v="0"/>
    <n v="3"/>
  </r>
  <r>
    <x v="0"/>
    <x v="0"/>
    <s v="WA"/>
    <x v="6"/>
    <n v="2014"/>
    <n v="2014"/>
    <n v="15070152"/>
    <n v="1"/>
    <x v="1"/>
    <s v="I"/>
    <n v="34"/>
    <n v="34"/>
    <n v="0"/>
    <n v="10"/>
  </r>
  <r>
    <x v="1"/>
    <x v="0"/>
    <s v="WA"/>
    <x v="6"/>
    <n v="2014"/>
    <n v="2014"/>
    <n v="500032795"/>
    <n v="1"/>
    <x v="1"/>
    <s v="I"/>
    <n v="0"/>
    <n v="0"/>
    <n v="0"/>
    <n v="120"/>
  </r>
  <r>
    <x v="0"/>
    <x v="0"/>
    <s v="WA"/>
    <x v="6"/>
    <n v="2014"/>
    <n v="2014"/>
    <n v="17175630"/>
    <n v="1"/>
    <x v="1"/>
    <s v="I"/>
    <n v="10"/>
    <n v="10"/>
    <n v="0"/>
    <n v="30"/>
  </r>
  <r>
    <x v="0"/>
    <x v="0"/>
    <s v="WA"/>
    <x v="6"/>
    <n v="2014"/>
    <n v="2014"/>
    <n v="16300852"/>
    <n v="1"/>
    <x v="1"/>
    <s v="I"/>
    <n v="27"/>
    <n v="27"/>
    <n v="0"/>
    <n v="1780"/>
  </r>
  <r>
    <x v="0"/>
    <x v="0"/>
    <s v="WA"/>
    <x v="6"/>
    <n v="2014"/>
    <n v="2014"/>
    <n v="500066797"/>
    <n v="1"/>
    <x v="1"/>
    <s v="I"/>
    <n v="1"/>
    <n v="1"/>
    <n v="0"/>
    <n v="32"/>
  </r>
  <r>
    <x v="0"/>
    <x v="1"/>
    <s v="WA"/>
    <x v="6"/>
    <n v="2014"/>
    <n v="2014"/>
    <n v="14674101"/>
    <n v="1"/>
    <x v="1"/>
    <s v="I"/>
    <n v="0"/>
    <n v="0"/>
    <n v="0"/>
    <n v="12"/>
  </r>
  <r>
    <x v="0"/>
    <x v="0"/>
    <s v="WA"/>
    <x v="6"/>
    <n v="2014"/>
    <n v="2014"/>
    <n v="16440158"/>
    <n v="1"/>
    <x v="1"/>
    <s v="I"/>
    <n v="30"/>
    <n v="30"/>
    <n v="0"/>
    <n v="218"/>
  </r>
  <r>
    <x v="0"/>
    <x v="1"/>
    <s v="WA"/>
    <x v="6"/>
    <n v="2014"/>
    <n v="2014"/>
    <n v="15760368"/>
    <n v="3"/>
    <x v="1"/>
    <s v="I"/>
    <n v="69"/>
    <n v="23"/>
    <n v="0"/>
    <n v="8"/>
  </r>
  <r>
    <x v="0"/>
    <x v="0"/>
    <s v="WA"/>
    <x v="6"/>
    <n v="2014"/>
    <n v="2014"/>
    <n v="15282408"/>
    <n v="1"/>
    <x v="1"/>
    <s v="I"/>
    <n v="2"/>
    <n v="2"/>
    <n v="0"/>
    <n v="3"/>
  </r>
  <r>
    <x v="0"/>
    <x v="1"/>
    <s v="WA"/>
    <x v="6"/>
    <n v="2014"/>
    <n v="2014"/>
    <n v="500083806"/>
    <n v="1"/>
    <x v="1"/>
    <s v="I"/>
    <n v="30"/>
    <n v="30"/>
    <n v="0"/>
    <n v="1"/>
  </r>
  <r>
    <x v="0"/>
    <x v="0"/>
    <s v="WA"/>
    <x v="6"/>
    <n v="2014"/>
    <n v="2014"/>
    <n v="16923911"/>
    <n v="1"/>
    <x v="1"/>
    <s v="I"/>
    <n v="11"/>
    <n v="11"/>
    <n v="0"/>
    <n v="70"/>
  </r>
  <r>
    <x v="0"/>
    <x v="1"/>
    <s v="WA"/>
    <x v="6"/>
    <n v="2014"/>
    <n v="2014"/>
    <n v="500035628"/>
    <n v="1"/>
    <x v="1"/>
    <s v="I"/>
    <n v="29"/>
    <n v="29"/>
    <n v="0"/>
    <n v="1"/>
  </r>
  <r>
    <x v="0"/>
    <x v="1"/>
    <s v="WA"/>
    <x v="6"/>
    <n v="2014"/>
    <n v="2014"/>
    <n v="500044926"/>
    <n v="1"/>
    <x v="1"/>
    <s v="I"/>
    <n v="21"/>
    <n v="21"/>
    <n v="0"/>
    <n v="1"/>
  </r>
  <r>
    <x v="0"/>
    <x v="1"/>
    <s v="WA"/>
    <x v="6"/>
    <n v="2014"/>
    <n v="2014"/>
    <n v="500027001"/>
    <n v="5"/>
    <x v="1"/>
    <s v="I"/>
    <n v="158"/>
    <n v="31.6"/>
    <n v="0"/>
    <n v="15"/>
  </r>
  <r>
    <x v="0"/>
    <x v="0"/>
    <s v="WA"/>
    <x v="6"/>
    <n v="2014"/>
    <n v="2014"/>
    <n v="500299570"/>
    <n v="1"/>
    <x v="1"/>
    <s v="I"/>
    <n v="0"/>
    <n v="0"/>
    <n v="0"/>
    <n v="20"/>
  </r>
  <r>
    <x v="0"/>
    <x v="0"/>
    <s v="WA"/>
    <x v="6"/>
    <n v="2014"/>
    <n v="2014"/>
    <n v="14576911"/>
    <n v="1"/>
    <x v="1"/>
    <s v="I"/>
    <n v="29"/>
    <n v="29"/>
    <n v="0"/>
    <n v="10"/>
  </r>
  <r>
    <x v="0"/>
    <x v="0"/>
    <s v="WA"/>
    <x v="6"/>
    <n v="2014"/>
    <n v="2014"/>
    <n v="18812223"/>
    <n v="4"/>
    <x v="1"/>
    <s v="I"/>
    <n v="98"/>
    <n v="24.5"/>
    <n v="0"/>
    <n v="347"/>
  </r>
  <r>
    <x v="0"/>
    <x v="0"/>
    <s v="WA"/>
    <x v="6"/>
    <n v="2014"/>
    <n v="2014"/>
    <n v="16879607"/>
    <n v="5"/>
    <x v="1"/>
    <s v="I"/>
    <n v="154"/>
    <n v="30.8"/>
    <n v="0"/>
    <n v="110"/>
  </r>
  <r>
    <x v="0"/>
    <x v="1"/>
    <s v="WA"/>
    <x v="6"/>
    <n v="2014"/>
    <n v="2014"/>
    <n v="18092908"/>
    <n v="1"/>
    <x v="1"/>
    <s v="I"/>
    <n v="9"/>
    <n v="9"/>
    <n v="0"/>
    <n v="1"/>
  </r>
  <r>
    <x v="0"/>
    <x v="1"/>
    <s v="WA"/>
    <x v="6"/>
    <n v="2014"/>
    <n v="2014"/>
    <n v="500025078"/>
    <n v="1"/>
    <x v="1"/>
    <s v="I"/>
    <n v="8"/>
    <n v="8"/>
    <n v="0"/>
    <n v="8"/>
  </r>
  <r>
    <x v="0"/>
    <x v="1"/>
    <s v="WA"/>
    <x v="6"/>
    <n v="2014"/>
    <n v="2014"/>
    <n v="500001945"/>
    <n v="1"/>
    <x v="1"/>
    <s v="I"/>
    <n v="28"/>
    <n v="28"/>
    <n v="0"/>
    <n v="1"/>
  </r>
  <r>
    <x v="0"/>
    <x v="0"/>
    <s v="WA"/>
    <x v="6"/>
    <n v="2014"/>
    <n v="2014"/>
    <n v="18103534"/>
    <n v="2"/>
    <x v="1"/>
    <s v="I"/>
    <n v="39"/>
    <n v="19.5"/>
    <n v="0"/>
    <n v="60"/>
  </r>
  <r>
    <x v="0"/>
    <x v="0"/>
    <s v="WA"/>
    <x v="6"/>
    <n v="2014"/>
    <n v="2014"/>
    <n v="15282032"/>
    <n v="1"/>
    <x v="1"/>
    <s v="I"/>
    <n v="27"/>
    <n v="27"/>
    <n v="0"/>
    <n v="198"/>
  </r>
  <r>
    <x v="0"/>
    <x v="1"/>
    <s v="WA"/>
    <x v="6"/>
    <n v="2014"/>
    <n v="2014"/>
    <n v="398995284"/>
    <n v="1"/>
    <x v="1"/>
    <s v="I"/>
    <n v="0"/>
    <n v="0"/>
    <n v="0"/>
    <n v="1"/>
  </r>
  <r>
    <x v="0"/>
    <x v="0"/>
    <s v="WA"/>
    <x v="6"/>
    <n v="2014"/>
    <n v="2014"/>
    <n v="15734502"/>
    <n v="1"/>
    <x v="1"/>
    <s v="I"/>
    <n v="19"/>
    <n v="19"/>
    <n v="0"/>
    <n v="40"/>
  </r>
  <r>
    <x v="0"/>
    <x v="1"/>
    <s v="WA"/>
    <x v="6"/>
    <n v="2014"/>
    <n v="2014"/>
    <n v="500168771"/>
    <n v="1"/>
    <x v="1"/>
    <s v="I"/>
    <n v="32"/>
    <n v="32"/>
    <n v="0"/>
    <n v="5"/>
  </r>
  <r>
    <x v="0"/>
    <x v="0"/>
    <s v="WA"/>
    <x v="6"/>
    <n v="2014"/>
    <n v="2014"/>
    <n v="16401140"/>
    <n v="1"/>
    <x v="1"/>
    <s v="I"/>
    <n v="12"/>
    <n v="12"/>
    <n v="0"/>
    <n v="40"/>
  </r>
  <r>
    <x v="0"/>
    <x v="0"/>
    <s v="WA"/>
    <x v="6"/>
    <n v="2014"/>
    <n v="2014"/>
    <n v="14503966"/>
    <n v="1"/>
    <x v="1"/>
    <s v="I"/>
    <n v="0"/>
    <n v="0"/>
    <n v="0"/>
    <n v="10"/>
  </r>
  <r>
    <x v="0"/>
    <x v="0"/>
    <s v="WA"/>
    <x v="6"/>
    <n v="2014"/>
    <n v="2014"/>
    <n v="15654057"/>
    <n v="1"/>
    <x v="1"/>
    <s v="I"/>
    <n v="3"/>
    <n v="3"/>
    <n v="0"/>
    <n v="10"/>
  </r>
  <r>
    <x v="0"/>
    <x v="1"/>
    <s v="WA"/>
    <x v="6"/>
    <n v="2014"/>
    <n v="2014"/>
    <n v="500246390"/>
    <n v="3"/>
    <x v="1"/>
    <s v="I"/>
    <n v="79"/>
    <n v="26.333333333333336"/>
    <n v="0"/>
    <n v="32"/>
  </r>
  <r>
    <x v="0"/>
    <x v="0"/>
    <s v="WA"/>
    <x v="6"/>
    <n v="2014"/>
    <n v="2014"/>
    <n v="17797659"/>
    <n v="1"/>
    <x v="1"/>
    <s v="I"/>
    <n v="30"/>
    <n v="30"/>
    <n v="0"/>
    <n v="240"/>
  </r>
  <r>
    <x v="0"/>
    <x v="1"/>
    <s v="WA"/>
    <x v="6"/>
    <n v="2014"/>
    <n v="2014"/>
    <n v="500142527"/>
    <n v="1"/>
    <x v="1"/>
    <s v="I"/>
    <n v="5"/>
    <n v="5"/>
    <n v="0"/>
    <n v="1"/>
  </r>
  <r>
    <x v="0"/>
    <x v="0"/>
    <s v="WA"/>
    <x v="6"/>
    <n v="2014"/>
    <n v="2014"/>
    <n v="443318419"/>
    <n v="1"/>
    <x v="1"/>
    <s v="I"/>
    <n v="21"/>
    <n v="21"/>
    <n v="0"/>
    <n v="40"/>
  </r>
  <r>
    <x v="0"/>
    <x v="0"/>
    <s v="WA"/>
    <x v="6"/>
    <n v="2014"/>
    <n v="2014"/>
    <n v="500168907"/>
    <n v="3"/>
    <x v="1"/>
    <s v="I"/>
    <n v="92"/>
    <n v="30.666666666666668"/>
    <n v="0"/>
    <n v="613"/>
  </r>
  <r>
    <x v="1"/>
    <x v="0"/>
    <s v="WA"/>
    <x v="6"/>
    <n v="2014"/>
    <n v="2014"/>
    <n v="17105750"/>
    <n v="1"/>
    <x v="1"/>
    <s v="I"/>
    <n v="15"/>
    <n v="15"/>
    <n v="0"/>
    <n v="48"/>
  </r>
  <r>
    <x v="0"/>
    <x v="0"/>
    <s v="WA"/>
    <x v="6"/>
    <n v="2014"/>
    <n v="2014"/>
    <n v="14924111"/>
    <n v="1"/>
    <x v="1"/>
    <s v="I"/>
    <n v="21"/>
    <n v="21"/>
    <n v="0"/>
    <n v="60"/>
  </r>
  <r>
    <x v="0"/>
    <x v="1"/>
    <s v="WA"/>
    <x v="6"/>
    <n v="2014"/>
    <n v="2014"/>
    <n v="401500823"/>
    <n v="1"/>
    <x v="1"/>
    <s v="I"/>
    <n v="0"/>
    <n v="0"/>
    <n v="0"/>
    <n v="1"/>
  </r>
  <r>
    <x v="0"/>
    <x v="1"/>
    <s v="WA"/>
    <x v="6"/>
    <n v="2014"/>
    <n v="2014"/>
    <n v="19554012"/>
    <n v="1"/>
    <x v="1"/>
    <s v="I"/>
    <n v="18"/>
    <n v="18"/>
    <n v="0"/>
    <n v="1"/>
  </r>
  <r>
    <x v="0"/>
    <x v="0"/>
    <s v="WA"/>
    <x v="6"/>
    <n v="2014"/>
    <n v="2014"/>
    <n v="16852045"/>
    <n v="1"/>
    <x v="1"/>
    <s v="I"/>
    <n v="8"/>
    <n v="8"/>
    <n v="0"/>
    <n v="10"/>
  </r>
  <r>
    <x v="0"/>
    <x v="0"/>
    <s v="WA"/>
    <x v="6"/>
    <n v="2014"/>
    <n v="2014"/>
    <n v="19125812"/>
    <n v="1"/>
    <x v="1"/>
    <s v="I"/>
    <n v="19"/>
    <n v="19"/>
    <n v="0"/>
    <n v="50"/>
  </r>
  <r>
    <x v="0"/>
    <x v="1"/>
    <s v="WA"/>
    <x v="6"/>
    <n v="2014"/>
    <n v="2014"/>
    <n v="500237185"/>
    <n v="1"/>
    <x v="1"/>
    <s v="I"/>
    <n v="7"/>
    <n v="7"/>
    <n v="0"/>
    <n v="62"/>
  </r>
  <r>
    <x v="0"/>
    <x v="0"/>
    <s v="WA"/>
    <x v="6"/>
    <n v="2014"/>
    <n v="2014"/>
    <n v="372384006"/>
    <n v="1"/>
    <x v="1"/>
    <s v="I"/>
    <n v="1"/>
    <n v="1"/>
    <n v="0"/>
    <n v="30"/>
  </r>
  <r>
    <x v="0"/>
    <x v="1"/>
    <s v="WA"/>
    <x v="6"/>
    <n v="2014"/>
    <n v="2014"/>
    <n v="500262986"/>
    <n v="1"/>
    <x v="1"/>
    <s v="I"/>
    <n v="16"/>
    <n v="16"/>
    <n v="0"/>
    <n v="7"/>
  </r>
  <r>
    <x v="0"/>
    <x v="0"/>
    <s v="WA"/>
    <x v="6"/>
    <n v="2014"/>
    <n v="2014"/>
    <n v="16419857"/>
    <n v="1"/>
    <x v="1"/>
    <s v="I"/>
    <n v="9"/>
    <n v="9"/>
    <n v="0"/>
    <n v="10"/>
  </r>
  <r>
    <x v="1"/>
    <x v="0"/>
    <s v="WA"/>
    <x v="6"/>
    <n v="2014"/>
    <n v="2014"/>
    <n v="16789236"/>
    <n v="1"/>
    <x v="1"/>
    <s v="I"/>
    <n v="32"/>
    <n v="32"/>
    <n v="0"/>
    <n v="20"/>
  </r>
  <r>
    <x v="0"/>
    <x v="0"/>
    <s v="WA"/>
    <x v="6"/>
    <n v="2014"/>
    <n v="2014"/>
    <n v="19269864"/>
    <n v="1"/>
    <x v="1"/>
    <s v="I"/>
    <n v="3"/>
    <n v="3"/>
    <n v="0"/>
    <n v="50"/>
  </r>
  <r>
    <x v="0"/>
    <x v="1"/>
    <s v="WA"/>
    <x v="6"/>
    <n v="2014"/>
    <n v="2014"/>
    <n v="500145709"/>
    <n v="1"/>
    <x v="1"/>
    <s v="I"/>
    <n v="18"/>
    <n v="18"/>
    <n v="0"/>
    <n v="1"/>
  </r>
  <r>
    <x v="0"/>
    <x v="0"/>
    <s v="WA"/>
    <x v="6"/>
    <n v="2014"/>
    <n v="2014"/>
    <n v="17065373"/>
    <n v="3"/>
    <x v="1"/>
    <s v="I"/>
    <n v="72"/>
    <n v="24"/>
    <n v="0"/>
    <n v="400"/>
  </r>
  <r>
    <x v="0"/>
    <x v="0"/>
    <s v="WA"/>
    <x v="6"/>
    <n v="2014"/>
    <n v="2014"/>
    <n v="17130456"/>
    <n v="4"/>
    <x v="1"/>
    <s v="I"/>
    <n v="97"/>
    <n v="24.25"/>
    <n v="0"/>
    <n v="1760"/>
  </r>
  <r>
    <x v="0"/>
    <x v="0"/>
    <s v="WA"/>
    <x v="6"/>
    <n v="2014"/>
    <n v="2014"/>
    <n v="19713302"/>
    <n v="1"/>
    <x v="1"/>
    <s v="I"/>
    <n v="1"/>
    <n v="1"/>
    <n v="0"/>
    <n v="90"/>
  </r>
  <r>
    <x v="0"/>
    <x v="0"/>
    <s v="WA"/>
    <x v="6"/>
    <n v="2014"/>
    <n v="2014"/>
    <n v="19783168"/>
    <n v="1"/>
    <x v="1"/>
    <s v="I"/>
    <n v="27"/>
    <n v="27"/>
    <n v="0"/>
    <n v="356"/>
  </r>
  <r>
    <x v="0"/>
    <x v="1"/>
    <s v="WA"/>
    <x v="6"/>
    <n v="2014"/>
    <n v="2014"/>
    <n v="500091970"/>
    <n v="1"/>
    <x v="1"/>
    <s v="I"/>
    <n v="36"/>
    <n v="36"/>
    <n v="0"/>
    <n v="1"/>
  </r>
  <r>
    <x v="0"/>
    <x v="0"/>
    <s v="WA"/>
    <x v="6"/>
    <n v="2014"/>
    <n v="2014"/>
    <n v="17412247"/>
    <n v="1"/>
    <x v="1"/>
    <s v="I"/>
    <n v="35"/>
    <n v="35"/>
    <n v="0"/>
    <n v="764"/>
  </r>
  <r>
    <x v="0"/>
    <x v="0"/>
    <s v="WA"/>
    <x v="6"/>
    <n v="2014"/>
    <n v="2014"/>
    <n v="17461784"/>
    <n v="1"/>
    <x v="1"/>
    <s v="I"/>
    <n v="9"/>
    <n v="9"/>
    <n v="0"/>
    <n v="10"/>
  </r>
  <r>
    <x v="0"/>
    <x v="0"/>
    <s v="WA"/>
    <x v="6"/>
    <n v="2014"/>
    <n v="2014"/>
    <n v="500125458"/>
    <n v="5"/>
    <x v="1"/>
    <s v="I"/>
    <n v="130"/>
    <n v="26"/>
    <n v="0"/>
    <n v="950"/>
  </r>
  <r>
    <x v="0"/>
    <x v="0"/>
    <s v="WA"/>
    <x v="6"/>
    <n v="2014"/>
    <n v="2014"/>
    <n v="17841166"/>
    <n v="3"/>
    <x v="1"/>
    <s v="I"/>
    <n v="77"/>
    <n v="25.666666666666668"/>
    <n v="0"/>
    <n v="330"/>
  </r>
  <r>
    <x v="0"/>
    <x v="0"/>
    <s v="WA"/>
    <x v="6"/>
    <n v="2014"/>
    <n v="2014"/>
    <n v="500061374"/>
    <n v="1"/>
    <x v="1"/>
    <s v="I"/>
    <n v="20"/>
    <n v="20"/>
    <n v="0"/>
    <n v="419"/>
  </r>
  <r>
    <x v="0"/>
    <x v="0"/>
    <s v="WA"/>
    <x v="6"/>
    <n v="2014"/>
    <n v="2014"/>
    <n v="18627052"/>
    <n v="1"/>
    <x v="1"/>
    <s v="I"/>
    <n v="5"/>
    <n v="5"/>
    <n v="0"/>
    <n v="41"/>
  </r>
  <r>
    <x v="0"/>
    <x v="1"/>
    <s v="WA"/>
    <x v="6"/>
    <n v="2014"/>
    <n v="2014"/>
    <n v="500298496"/>
    <n v="1"/>
    <x v="1"/>
    <s v="I"/>
    <n v="0"/>
    <n v="0"/>
    <n v="0"/>
    <n v="5"/>
  </r>
  <r>
    <x v="0"/>
    <x v="1"/>
    <s v="WA"/>
    <x v="6"/>
    <n v="2014"/>
    <n v="2014"/>
    <n v="500074309"/>
    <n v="1"/>
    <x v="1"/>
    <s v="I"/>
    <n v="24"/>
    <n v="24"/>
    <n v="0"/>
    <n v="5"/>
  </r>
  <r>
    <x v="0"/>
    <x v="0"/>
    <s v="WA"/>
    <x v="6"/>
    <n v="2014"/>
    <n v="2014"/>
    <n v="15557169"/>
    <n v="2"/>
    <x v="1"/>
    <s v="I"/>
    <n v="60"/>
    <n v="30"/>
    <n v="0"/>
    <n v="461"/>
  </r>
  <r>
    <x v="0"/>
    <x v="0"/>
    <s v="WA"/>
    <x v="6"/>
    <n v="2014"/>
    <n v="2014"/>
    <n v="17330902"/>
    <n v="2"/>
    <x v="1"/>
    <s v="I"/>
    <n v="64"/>
    <n v="32"/>
    <n v="0"/>
    <n v="208"/>
  </r>
  <r>
    <x v="0"/>
    <x v="0"/>
    <s v="WA"/>
    <x v="6"/>
    <n v="2014"/>
    <n v="2014"/>
    <n v="500216408"/>
    <n v="1"/>
    <x v="1"/>
    <s v="I"/>
    <n v="1"/>
    <n v="1"/>
    <n v="0"/>
    <n v="618"/>
  </r>
  <r>
    <x v="0"/>
    <x v="0"/>
    <s v="WA"/>
    <x v="6"/>
    <n v="2014"/>
    <n v="2014"/>
    <n v="500308714"/>
    <n v="1"/>
    <x v="1"/>
    <s v="I"/>
    <n v="0"/>
    <n v="0"/>
    <n v="0"/>
    <n v="3"/>
  </r>
  <r>
    <x v="0"/>
    <x v="0"/>
    <s v="WA"/>
    <x v="6"/>
    <n v="2014"/>
    <n v="2014"/>
    <n v="500238334"/>
    <n v="3"/>
    <x v="1"/>
    <s v="I"/>
    <n v="94"/>
    <n v="31.333333333333332"/>
    <n v="0"/>
    <n v="1797"/>
  </r>
  <r>
    <x v="0"/>
    <x v="1"/>
    <s v="WA"/>
    <x v="6"/>
    <n v="2014"/>
    <n v="2014"/>
    <n v="446343125"/>
    <n v="4"/>
    <x v="1"/>
    <s v="I"/>
    <n v="118"/>
    <n v="29.5"/>
    <n v="0"/>
    <n v="14"/>
  </r>
  <r>
    <x v="0"/>
    <x v="1"/>
    <s v="WA"/>
    <x v="6"/>
    <n v="2014"/>
    <n v="2014"/>
    <n v="19770293"/>
    <n v="1"/>
    <x v="1"/>
    <s v="I"/>
    <n v="15"/>
    <n v="15"/>
    <n v="0"/>
    <n v="1"/>
  </r>
  <r>
    <x v="0"/>
    <x v="0"/>
    <s v="WA"/>
    <x v="6"/>
    <n v="2014"/>
    <n v="2014"/>
    <n v="16763632"/>
    <n v="2"/>
    <x v="1"/>
    <s v="I"/>
    <n v="57"/>
    <n v="28.5"/>
    <n v="0"/>
    <n v="196"/>
  </r>
  <r>
    <x v="1"/>
    <x v="0"/>
    <s v="WA"/>
    <x v="6"/>
    <n v="2014"/>
    <n v="2014"/>
    <n v="18033802"/>
    <n v="1"/>
    <x v="1"/>
    <s v="I"/>
    <n v="14"/>
    <n v="14"/>
    <n v="0"/>
    <n v="1"/>
  </r>
  <r>
    <x v="0"/>
    <x v="1"/>
    <s v="WA"/>
    <x v="6"/>
    <n v="2014"/>
    <n v="2014"/>
    <n v="500197802"/>
    <n v="3"/>
    <x v="1"/>
    <s v="I"/>
    <n v="70"/>
    <n v="23.333333333333332"/>
    <n v="0"/>
    <n v="10"/>
  </r>
  <r>
    <x v="0"/>
    <x v="0"/>
    <s v="WA"/>
    <x v="6"/>
    <n v="2014"/>
    <n v="2014"/>
    <n v="18103534"/>
    <n v="1"/>
    <x v="1"/>
    <s v="I"/>
    <n v="29"/>
    <n v="29"/>
    <n v="0"/>
    <n v="20"/>
  </r>
  <r>
    <x v="0"/>
    <x v="0"/>
    <s v="WA"/>
    <x v="6"/>
    <n v="2014"/>
    <n v="2014"/>
    <n v="15389967"/>
    <n v="3"/>
    <x v="1"/>
    <s v="I"/>
    <n v="91"/>
    <n v="30.333333333333332"/>
    <n v="0"/>
    <n v="180"/>
  </r>
  <r>
    <x v="0"/>
    <x v="1"/>
    <s v="WA"/>
    <x v="6"/>
    <n v="2014"/>
    <n v="2014"/>
    <n v="500047434"/>
    <n v="1"/>
    <x v="1"/>
    <s v="I"/>
    <n v="24"/>
    <n v="24"/>
    <n v="0"/>
    <n v="5"/>
  </r>
  <r>
    <x v="0"/>
    <x v="0"/>
    <s v="WA"/>
    <x v="6"/>
    <n v="2014"/>
    <n v="2014"/>
    <n v="19240574"/>
    <n v="1"/>
    <x v="1"/>
    <s v="I"/>
    <n v="0"/>
    <n v="0"/>
    <n v="0"/>
    <n v="120"/>
  </r>
  <r>
    <x v="0"/>
    <x v="0"/>
    <s v="WA"/>
    <x v="6"/>
    <n v="2014"/>
    <n v="2014"/>
    <n v="14424185"/>
    <n v="1"/>
    <x v="1"/>
    <s v="I"/>
    <n v="7"/>
    <n v="7"/>
    <n v="0"/>
    <n v="155"/>
  </r>
  <r>
    <x v="0"/>
    <x v="0"/>
    <s v="WA"/>
    <x v="6"/>
    <n v="2014"/>
    <n v="2014"/>
    <n v="500306264"/>
    <n v="1"/>
    <x v="1"/>
    <s v="I"/>
    <n v="23"/>
    <n v="23"/>
    <n v="0"/>
    <n v="232"/>
  </r>
  <r>
    <x v="0"/>
    <x v="0"/>
    <s v="WA"/>
    <x v="6"/>
    <n v="2014"/>
    <n v="2014"/>
    <n v="17980777"/>
    <n v="1"/>
    <x v="1"/>
    <s v="I"/>
    <n v="29"/>
    <n v="29"/>
    <n v="0"/>
    <n v="30"/>
  </r>
  <r>
    <x v="0"/>
    <x v="0"/>
    <s v="WA"/>
    <x v="6"/>
    <n v="2014"/>
    <n v="2014"/>
    <n v="15010018"/>
    <n v="4"/>
    <x v="1"/>
    <s v="I"/>
    <n v="114"/>
    <n v="28.5"/>
    <n v="0"/>
    <n v="474"/>
  </r>
  <r>
    <x v="0"/>
    <x v="0"/>
    <s v="WA"/>
    <x v="6"/>
    <n v="2014"/>
    <n v="2014"/>
    <n v="15883477"/>
    <n v="2"/>
    <x v="1"/>
    <s v="I"/>
    <n v="58"/>
    <n v="29"/>
    <n v="0"/>
    <n v="146"/>
  </r>
  <r>
    <x v="0"/>
    <x v="0"/>
    <s v="WA"/>
    <x v="6"/>
    <n v="2014"/>
    <n v="2014"/>
    <n v="16292087"/>
    <n v="1"/>
    <x v="1"/>
    <s v="I"/>
    <n v="14"/>
    <n v="14"/>
    <n v="0"/>
    <n v="8"/>
  </r>
  <r>
    <x v="0"/>
    <x v="0"/>
    <s v="WA"/>
    <x v="6"/>
    <n v="2014"/>
    <n v="2014"/>
    <n v="18287383"/>
    <n v="1"/>
    <x v="1"/>
    <s v="I"/>
    <n v="7"/>
    <n v="7"/>
    <n v="0"/>
    <n v="201"/>
  </r>
  <r>
    <x v="0"/>
    <x v="1"/>
    <s v="WA"/>
    <x v="6"/>
    <n v="2014"/>
    <n v="2014"/>
    <n v="500005516"/>
    <n v="1"/>
    <x v="1"/>
    <s v="I"/>
    <n v="11"/>
    <n v="11"/>
    <n v="0"/>
    <n v="1"/>
  </r>
  <r>
    <x v="0"/>
    <x v="0"/>
    <s v="WA"/>
    <x v="6"/>
    <n v="2014"/>
    <n v="2014"/>
    <n v="16227969"/>
    <n v="1"/>
    <x v="1"/>
    <s v="I"/>
    <n v="21"/>
    <n v="21"/>
    <n v="0"/>
    <n v="105"/>
  </r>
  <r>
    <x v="0"/>
    <x v="0"/>
    <s v="WA"/>
    <x v="6"/>
    <n v="2014"/>
    <n v="2014"/>
    <n v="15734043"/>
    <n v="2"/>
    <x v="1"/>
    <s v="I"/>
    <n v="60"/>
    <n v="30"/>
    <n v="0"/>
    <n v="15"/>
  </r>
  <r>
    <x v="0"/>
    <x v="0"/>
    <s v="WA"/>
    <x v="6"/>
    <n v="2014"/>
    <n v="2014"/>
    <n v="19139076"/>
    <n v="1"/>
    <x v="1"/>
    <s v="I"/>
    <n v="13"/>
    <n v="13"/>
    <n v="0"/>
    <n v="1"/>
  </r>
  <r>
    <x v="0"/>
    <x v="0"/>
    <s v="WA"/>
    <x v="6"/>
    <n v="2014"/>
    <n v="2014"/>
    <n v="500272128"/>
    <n v="1"/>
    <x v="1"/>
    <s v="I"/>
    <n v="29"/>
    <n v="29"/>
    <n v="0"/>
    <n v="208"/>
  </r>
  <r>
    <x v="0"/>
    <x v="0"/>
    <s v="WA"/>
    <x v="6"/>
    <n v="2014"/>
    <n v="2014"/>
    <n v="14131998"/>
    <n v="1"/>
    <x v="1"/>
    <s v="I"/>
    <n v="0"/>
    <n v="0"/>
    <n v="0"/>
    <n v="22"/>
  </r>
  <r>
    <x v="0"/>
    <x v="1"/>
    <s v="WA"/>
    <x v="6"/>
    <n v="2014"/>
    <n v="2014"/>
    <n v="15090925"/>
    <n v="1"/>
    <x v="1"/>
    <s v="I"/>
    <n v="29"/>
    <n v="29"/>
    <n v="0"/>
    <n v="12"/>
  </r>
  <r>
    <x v="0"/>
    <x v="1"/>
    <s v="WA"/>
    <x v="6"/>
    <n v="2014"/>
    <n v="2014"/>
    <n v="372902568"/>
    <n v="1"/>
    <x v="1"/>
    <s v="I"/>
    <n v="31"/>
    <n v="31"/>
    <n v="0"/>
    <n v="1"/>
  </r>
  <r>
    <x v="0"/>
    <x v="0"/>
    <s v="WA"/>
    <x v="6"/>
    <n v="2014"/>
    <n v="2014"/>
    <n v="17107953"/>
    <n v="1"/>
    <x v="1"/>
    <s v="I"/>
    <n v="0"/>
    <n v="0"/>
    <n v="0"/>
    <n v="130"/>
  </r>
  <r>
    <x v="0"/>
    <x v="0"/>
    <s v="WA"/>
    <x v="6"/>
    <n v="2014"/>
    <n v="2014"/>
    <n v="16930245"/>
    <n v="1"/>
    <x v="1"/>
    <s v="I"/>
    <n v="5"/>
    <n v="5"/>
    <n v="0"/>
    <n v="10"/>
  </r>
  <r>
    <x v="0"/>
    <x v="1"/>
    <s v="WA"/>
    <x v="6"/>
    <n v="2014"/>
    <n v="2014"/>
    <n v="365817623"/>
    <n v="1"/>
    <x v="1"/>
    <s v="I"/>
    <n v="24"/>
    <n v="24"/>
    <n v="0"/>
    <n v="6"/>
  </r>
  <r>
    <x v="0"/>
    <x v="1"/>
    <s v="WA"/>
    <x v="6"/>
    <n v="2014"/>
    <n v="2014"/>
    <n v="14932140"/>
    <n v="1"/>
    <x v="1"/>
    <s v="I"/>
    <n v="17"/>
    <n v="17"/>
    <n v="0"/>
    <n v="6"/>
  </r>
  <r>
    <x v="0"/>
    <x v="1"/>
    <s v="WA"/>
    <x v="6"/>
    <n v="2014"/>
    <n v="2014"/>
    <n v="15189295"/>
    <n v="2"/>
    <x v="1"/>
    <s v="I"/>
    <n v="37"/>
    <n v="18.5"/>
    <n v="0"/>
    <n v="9"/>
  </r>
  <r>
    <x v="0"/>
    <x v="0"/>
    <s v="WA"/>
    <x v="6"/>
    <n v="2014"/>
    <n v="2014"/>
    <n v="500286323"/>
    <n v="3"/>
    <x v="1"/>
    <s v="I"/>
    <n v="70"/>
    <n v="23.333333333333332"/>
    <n v="0"/>
    <n v="167"/>
  </r>
  <r>
    <x v="0"/>
    <x v="1"/>
    <s v="WA"/>
    <x v="6"/>
    <n v="2014"/>
    <n v="2014"/>
    <n v="500022334"/>
    <n v="1"/>
    <x v="1"/>
    <s v="I"/>
    <n v="29"/>
    <n v="29"/>
    <n v="0"/>
    <n v="9"/>
  </r>
  <r>
    <x v="0"/>
    <x v="1"/>
    <s v="WA"/>
    <x v="6"/>
    <n v="2014"/>
    <n v="2014"/>
    <n v="500234692"/>
    <n v="1"/>
    <x v="1"/>
    <s v="I"/>
    <n v="17"/>
    <n v="17"/>
    <n v="0"/>
    <n v="1"/>
  </r>
  <r>
    <x v="0"/>
    <x v="0"/>
    <s v="WA"/>
    <x v="6"/>
    <n v="2014"/>
    <n v="2014"/>
    <n v="17094861"/>
    <n v="2"/>
    <x v="1"/>
    <s v="I"/>
    <n v="63"/>
    <n v="31.5"/>
    <n v="0"/>
    <n v="280"/>
  </r>
  <r>
    <x v="0"/>
    <x v="1"/>
    <s v="WA"/>
    <x v="6"/>
    <n v="2014"/>
    <n v="2014"/>
    <n v="500110388"/>
    <n v="1"/>
    <x v="1"/>
    <s v="I"/>
    <n v="9"/>
    <n v="9"/>
    <n v="0"/>
    <n v="1"/>
  </r>
  <r>
    <x v="0"/>
    <x v="0"/>
    <s v="WA"/>
    <x v="6"/>
    <n v="2014"/>
    <n v="2014"/>
    <n v="17139494"/>
    <n v="2"/>
    <x v="1"/>
    <s v="I"/>
    <n v="35"/>
    <n v="17.5"/>
    <n v="0"/>
    <n v="90"/>
  </r>
  <r>
    <x v="0"/>
    <x v="0"/>
    <s v="WA"/>
    <x v="6"/>
    <n v="2014"/>
    <n v="2014"/>
    <n v="19216921"/>
    <n v="1"/>
    <x v="1"/>
    <s v="I"/>
    <n v="30"/>
    <n v="30"/>
    <n v="0"/>
    <n v="54"/>
  </r>
  <r>
    <x v="0"/>
    <x v="1"/>
    <s v="WA"/>
    <x v="6"/>
    <n v="2014"/>
    <n v="2014"/>
    <n v="19385527"/>
    <n v="2"/>
    <x v="1"/>
    <s v="I"/>
    <n v="63"/>
    <n v="31.5"/>
    <n v="0"/>
    <n v="162"/>
  </r>
  <r>
    <x v="0"/>
    <x v="0"/>
    <s v="WA"/>
    <x v="6"/>
    <n v="2014"/>
    <n v="2014"/>
    <n v="500273018"/>
    <n v="1"/>
    <x v="1"/>
    <s v="I"/>
    <n v="0"/>
    <n v="0"/>
    <n v="0"/>
    <n v="594"/>
  </r>
  <r>
    <x v="0"/>
    <x v="1"/>
    <s v="WA"/>
    <x v="6"/>
    <n v="2014"/>
    <n v="2014"/>
    <n v="19007244"/>
    <n v="1"/>
    <x v="1"/>
    <s v="I"/>
    <n v="2"/>
    <n v="2"/>
    <n v="0"/>
    <n v="2"/>
  </r>
  <r>
    <x v="0"/>
    <x v="0"/>
    <s v="WA"/>
    <x v="6"/>
    <n v="2014"/>
    <n v="2014"/>
    <n v="395625617"/>
    <n v="2"/>
    <x v="1"/>
    <s v="I"/>
    <n v="38"/>
    <n v="19"/>
    <n v="0"/>
    <n v="270"/>
  </r>
  <r>
    <x v="0"/>
    <x v="1"/>
    <s v="WA"/>
    <x v="6"/>
    <n v="2014"/>
    <n v="2014"/>
    <n v="500174934"/>
    <n v="1"/>
    <x v="1"/>
    <s v="I"/>
    <n v="18"/>
    <n v="18"/>
    <n v="0"/>
    <n v="9"/>
  </r>
  <r>
    <x v="1"/>
    <x v="0"/>
    <s v="WA"/>
    <x v="6"/>
    <n v="2014"/>
    <n v="2014"/>
    <n v="500244152"/>
    <n v="2"/>
    <x v="1"/>
    <s v="I"/>
    <n v="41"/>
    <n v="20.5"/>
    <n v="0"/>
    <n v="129"/>
  </r>
  <r>
    <x v="0"/>
    <x v="0"/>
    <s v="WA"/>
    <x v="6"/>
    <n v="2014"/>
    <n v="2014"/>
    <n v="500237479"/>
    <n v="1"/>
    <x v="1"/>
    <s v="I"/>
    <n v="4"/>
    <n v="4"/>
    <n v="0"/>
    <n v="146"/>
  </r>
  <r>
    <x v="0"/>
    <x v="0"/>
    <s v="WA"/>
    <x v="6"/>
    <n v="2014"/>
    <n v="2014"/>
    <n v="500298698"/>
    <n v="1"/>
    <x v="1"/>
    <s v="I"/>
    <n v="39"/>
    <n v="39"/>
    <n v="0"/>
    <n v="997"/>
  </r>
  <r>
    <x v="0"/>
    <x v="0"/>
    <s v="WA"/>
    <x v="6"/>
    <n v="2014"/>
    <n v="2014"/>
    <n v="19574656"/>
    <n v="1"/>
    <x v="1"/>
    <s v="I"/>
    <n v="32"/>
    <n v="32"/>
    <n v="0"/>
    <n v="150"/>
  </r>
  <r>
    <x v="0"/>
    <x v="0"/>
    <s v="WA"/>
    <x v="6"/>
    <n v="2014"/>
    <n v="2014"/>
    <n v="14890324"/>
    <n v="2"/>
    <x v="1"/>
    <s v="I"/>
    <n v="65"/>
    <n v="32.5"/>
    <n v="0"/>
    <n v="160"/>
  </r>
  <r>
    <x v="0"/>
    <x v="0"/>
    <s v="WA"/>
    <x v="6"/>
    <n v="2014"/>
    <n v="2014"/>
    <n v="19666570"/>
    <n v="1"/>
    <x v="1"/>
    <s v="I"/>
    <n v="10"/>
    <n v="10"/>
    <n v="0"/>
    <n v="51"/>
  </r>
  <r>
    <x v="0"/>
    <x v="0"/>
    <s v="WA"/>
    <x v="6"/>
    <n v="2014"/>
    <n v="2014"/>
    <n v="17620211"/>
    <n v="1"/>
    <x v="1"/>
    <s v="I"/>
    <n v="4"/>
    <n v="4"/>
    <n v="0"/>
    <n v="15"/>
  </r>
  <r>
    <x v="0"/>
    <x v="0"/>
    <s v="WA"/>
    <x v="6"/>
    <n v="2014"/>
    <n v="2015"/>
    <n v="19545636"/>
    <n v="2"/>
    <x v="1"/>
    <s v="I"/>
    <n v="49"/>
    <n v="24.5"/>
    <n v="0"/>
    <n v="4520"/>
  </r>
  <r>
    <x v="0"/>
    <x v="0"/>
    <s v="WA"/>
    <x v="6"/>
    <n v="2014"/>
    <n v="2014"/>
    <n v="17488347"/>
    <n v="1"/>
    <x v="1"/>
    <s v="I"/>
    <n v="122"/>
    <n v="122"/>
    <n v="0"/>
    <n v="1350"/>
  </r>
  <r>
    <x v="0"/>
    <x v="0"/>
    <s v="WA"/>
    <x v="6"/>
    <n v="2014"/>
    <n v="2014"/>
    <n v="15818412"/>
    <n v="1"/>
    <x v="1"/>
    <s v="I"/>
    <n v="21"/>
    <n v="21"/>
    <n v="0"/>
    <n v="108"/>
  </r>
  <r>
    <x v="0"/>
    <x v="1"/>
    <s v="WA"/>
    <x v="6"/>
    <n v="2014"/>
    <n v="2014"/>
    <n v="18096055"/>
    <n v="1"/>
    <x v="1"/>
    <s v="I"/>
    <n v="0"/>
    <n v="0"/>
    <n v="0"/>
    <n v="60"/>
  </r>
  <r>
    <x v="0"/>
    <x v="1"/>
    <s v="WA"/>
    <x v="6"/>
    <n v="2014"/>
    <n v="2014"/>
    <n v="19706443"/>
    <n v="1"/>
    <x v="1"/>
    <s v="I"/>
    <n v="33"/>
    <n v="33"/>
    <n v="0"/>
    <n v="2"/>
  </r>
  <r>
    <x v="0"/>
    <x v="0"/>
    <s v="WA"/>
    <x v="6"/>
    <n v="2014"/>
    <n v="2014"/>
    <n v="379555230"/>
    <n v="1"/>
    <x v="1"/>
    <s v="I"/>
    <n v="3"/>
    <n v="3"/>
    <n v="0"/>
    <n v="90"/>
  </r>
  <r>
    <x v="0"/>
    <x v="0"/>
    <s v="WA"/>
    <x v="6"/>
    <n v="2014"/>
    <n v="2014"/>
    <n v="500228819"/>
    <n v="1"/>
    <x v="1"/>
    <s v="I"/>
    <n v="0"/>
    <n v="0"/>
    <n v="0"/>
    <n v="143"/>
  </r>
  <r>
    <x v="0"/>
    <x v="0"/>
    <s v="WA"/>
    <x v="6"/>
    <n v="2015"/>
    <n v="2015"/>
    <n v="500123890"/>
    <n v="1"/>
    <x v="1"/>
    <s v="I"/>
    <n v="1"/>
    <n v="1"/>
    <n v="0"/>
    <n v="15"/>
  </r>
  <r>
    <x v="0"/>
    <x v="1"/>
    <s v="WA"/>
    <x v="6"/>
    <n v="2014"/>
    <n v="2014"/>
    <n v="16605436"/>
    <n v="1"/>
    <x v="1"/>
    <s v="I"/>
    <n v="17"/>
    <n v="17"/>
    <n v="0"/>
    <n v="38"/>
  </r>
  <r>
    <x v="0"/>
    <x v="0"/>
    <s v="WA"/>
    <x v="6"/>
    <n v="2015"/>
    <n v="2015"/>
    <n v="500153590"/>
    <n v="1"/>
    <x v="1"/>
    <s v="I"/>
    <n v="2"/>
    <n v="2"/>
    <n v="0"/>
    <n v="57"/>
  </r>
  <r>
    <x v="0"/>
    <x v="1"/>
    <s v="WA"/>
    <x v="6"/>
    <n v="2014"/>
    <n v="2014"/>
    <n v="14663306"/>
    <n v="1"/>
    <x v="1"/>
    <s v="I"/>
    <n v="16"/>
    <n v="16"/>
    <n v="0"/>
    <n v="5"/>
  </r>
  <r>
    <x v="0"/>
    <x v="1"/>
    <s v="WA"/>
    <x v="7"/>
    <n v="2015"/>
    <n v="2015"/>
    <n v="15600264"/>
    <n v="1"/>
    <x v="1"/>
    <s v="I"/>
    <n v="4"/>
    <n v="4"/>
    <n v="0"/>
    <n v="19"/>
  </r>
  <r>
    <x v="0"/>
    <x v="1"/>
    <s v="WA"/>
    <x v="6"/>
    <n v="2014"/>
    <n v="2014"/>
    <n v="500207091"/>
    <n v="1"/>
    <x v="1"/>
    <s v="I"/>
    <n v="11"/>
    <n v="11"/>
    <n v="0"/>
    <n v="2"/>
  </r>
  <r>
    <x v="0"/>
    <x v="1"/>
    <s v="WA"/>
    <x v="6"/>
    <n v="2014"/>
    <n v="2014"/>
    <n v="427939221"/>
    <n v="1"/>
    <x v="1"/>
    <s v="I"/>
    <n v="14"/>
    <n v="14"/>
    <n v="0"/>
    <n v="52"/>
  </r>
  <r>
    <x v="0"/>
    <x v="0"/>
    <s v="WA"/>
    <x v="7"/>
    <n v="2015"/>
    <n v="2015"/>
    <n v="19922773"/>
    <n v="1"/>
    <x v="1"/>
    <s v="I"/>
    <n v="33"/>
    <n v="33"/>
    <n v="0"/>
    <n v="70"/>
  </r>
  <r>
    <x v="0"/>
    <x v="1"/>
    <s v="WA"/>
    <x v="7"/>
    <n v="2015"/>
    <n v="2015"/>
    <n v="500076412"/>
    <n v="1"/>
    <x v="1"/>
    <s v="I"/>
    <n v="34"/>
    <n v="34"/>
    <n v="0"/>
    <n v="92"/>
  </r>
  <r>
    <x v="0"/>
    <x v="0"/>
    <s v="WA"/>
    <x v="7"/>
    <n v="2015"/>
    <n v="2015"/>
    <n v="19237703"/>
    <n v="1"/>
    <x v="1"/>
    <s v="I"/>
    <n v="7"/>
    <n v="7"/>
    <n v="0"/>
    <n v="163"/>
  </r>
  <r>
    <x v="0"/>
    <x v="0"/>
    <s v="WA"/>
    <x v="7"/>
    <n v="2015"/>
    <n v="2015"/>
    <n v="18946333"/>
    <n v="1"/>
    <x v="1"/>
    <s v="I"/>
    <n v="6"/>
    <n v="6"/>
    <n v="0"/>
    <n v="320"/>
  </r>
  <r>
    <x v="0"/>
    <x v="1"/>
    <s v="WA"/>
    <x v="7"/>
    <n v="2015"/>
    <n v="2015"/>
    <n v="18697471"/>
    <n v="1"/>
    <x v="1"/>
    <s v="I"/>
    <n v="34"/>
    <n v="34"/>
    <n v="0"/>
    <n v="3"/>
  </r>
  <r>
    <x v="0"/>
    <x v="0"/>
    <s v="WA"/>
    <x v="6"/>
    <n v="2015"/>
    <n v="2015"/>
    <n v="17811715"/>
    <n v="1"/>
    <x v="1"/>
    <s v="I"/>
    <n v="0"/>
    <n v="0"/>
    <n v="0"/>
    <n v="130"/>
  </r>
  <r>
    <x v="0"/>
    <x v="0"/>
    <s v="WA"/>
    <x v="7"/>
    <n v="2015"/>
    <n v="2015"/>
    <n v="18665729"/>
    <n v="1"/>
    <x v="1"/>
    <s v="I"/>
    <n v="0"/>
    <n v="0"/>
    <n v="0"/>
    <n v="30"/>
  </r>
  <r>
    <x v="0"/>
    <x v="0"/>
    <s v="WA"/>
    <x v="6"/>
    <n v="2014"/>
    <n v="2014"/>
    <n v="15819867"/>
    <n v="1"/>
    <x v="1"/>
    <s v="I"/>
    <n v="4"/>
    <n v="4"/>
    <n v="0"/>
    <n v="48"/>
  </r>
  <r>
    <x v="0"/>
    <x v="0"/>
    <s v="WA"/>
    <x v="6"/>
    <n v="2014"/>
    <n v="2014"/>
    <n v="16123379"/>
    <n v="1"/>
    <x v="1"/>
    <s v="I"/>
    <n v="4"/>
    <n v="4"/>
    <n v="0"/>
    <n v="2"/>
  </r>
  <r>
    <x v="0"/>
    <x v="1"/>
    <s v="WA"/>
    <x v="6"/>
    <n v="2014"/>
    <n v="2014"/>
    <n v="14355472"/>
    <n v="1"/>
    <x v="1"/>
    <s v="I"/>
    <n v="34"/>
    <n v="34"/>
    <n v="0"/>
    <n v="71"/>
  </r>
  <r>
    <x v="0"/>
    <x v="0"/>
    <s v="WA"/>
    <x v="6"/>
    <n v="2015"/>
    <n v="2015"/>
    <n v="500247704"/>
    <n v="1"/>
    <x v="1"/>
    <s v="I"/>
    <n v="1"/>
    <n v="1"/>
    <n v="0"/>
    <n v="28"/>
  </r>
  <r>
    <x v="0"/>
    <x v="0"/>
    <s v="WA"/>
    <x v="7"/>
    <n v="2015"/>
    <n v="2015"/>
    <n v="500282817"/>
    <n v="1"/>
    <x v="1"/>
    <s v="I"/>
    <n v="34"/>
    <n v="34"/>
    <n v="0"/>
    <n v="17"/>
  </r>
  <r>
    <x v="0"/>
    <x v="0"/>
    <s v="WA"/>
    <x v="7"/>
    <n v="2015"/>
    <n v="2015"/>
    <n v="15095452"/>
    <n v="1"/>
    <x v="1"/>
    <s v="I"/>
    <n v="32"/>
    <n v="32"/>
    <n v="0"/>
    <n v="60"/>
  </r>
  <r>
    <x v="0"/>
    <x v="1"/>
    <s v="WA"/>
    <x v="7"/>
    <n v="2015"/>
    <n v="2015"/>
    <n v="15284476"/>
    <n v="1"/>
    <x v="1"/>
    <s v="I"/>
    <n v="6"/>
    <n v="6"/>
    <n v="0"/>
    <n v="38"/>
  </r>
  <r>
    <x v="0"/>
    <x v="0"/>
    <s v="WA"/>
    <x v="7"/>
    <n v="2015"/>
    <n v="2015"/>
    <n v="18098327"/>
    <n v="1"/>
    <x v="1"/>
    <s v="I"/>
    <n v="33"/>
    <n v="33"/>
    <n v="0"/>
    <n v="103"/>
  </r>
  <r>
    <x v="0"/>
    <x v="0"/>
    <s v="WA"/>
    <x v="7"/>
    <n v="2015"/>
    <n v="2015"/>
    <n v="377136164"/>
    <n v="1"/>
    <x v="1"/>
    <s v="I"/>
    <n v="35"/>
    <n v="35"/>
    <n v="0"/>
    <n v="1116"/>
  </r>
  <r>
    <x v="0"/>
    <x v="0"/>
    <s v="WA"/>
    <x v="7"/>
    <n v="2015"/>
    <n v="2015"/>
    <n v="15171822"/>
    <n v="1"/>
    <x v="1"/>
    <s v="I"/>
    <n v="32"/>
    <n v="32"/>
    <n v="0"/>
    <n v="10"/>
  </r>
  <r>
    <x v="0"/>
    <x v="0"/>
    <s v="WA"/>
    <x v="7"/>
    <n v="2015"/>
    <n v="2015"/>
    <n v="16120044"/>
    <n v="1"/>
    <x v="1"/>
    <s v="I"/>
    <n v="5"/>
    <n v="5"/>
    <n v="0"/>
    <n v="425"/>
  </r>
  <r>
    <x v="0"/>
    <x v="0"/>
    <s v="WA"/>
    <x v="7"/>
    <n v="2015"/>
    <n v="2015"/>
    <n v="18014898"/>
    <n v="1"/>
    <x v="1"/>
    <s v="I"/>
    <n v="0"/>
    <n v="0"/>
    <n v="0"/>
    <n v="125"/>
  </r>
  <r>
    <x v="0"/>
    <x v="0"/>
    <s v="WA"/>
    <x v="7"/>
    <n v="2015"/>
    <n v="2015"/>
    <n v="16582622"/>
    <n v="1"/>
    <x v="1"/>
    <s v="I"/>
    <n v="33"/>
    <n v="33"/>
    <n v="0"/>
    <n v="536"/>
  </r>
  <r>
    <x v="0"/>
    <x v="0"/>
    <s v="WA"/>
    <x v="7"/>
    <n v="2015"/>
    <n v="2015"/>
    <n v="16492086"/>
    <n v="1"/>
    <x v="1"/>
    <s v="I"/>
    <n v="33"/>
    <n v="33"/>
    <n v="0"/>
    <n v="38"/>
  </r>
  <r>
    <x v="0"/>
    <x v="0"/>
    <s v="WA"/>
    <x v="7"/>
    <n v="2015"/>
    <n v="2015"/>
    <n v="16639034"/>
    <n v="1"/>
    <x v="1"/>
    <s v="I"/>
    <n v="32"/>
    <n v="32"/>
    <n v="0"/>
    <n v="19"/>
  </r>
  <r>
    <x v="0"/>
    <x v="0"/>
    <s v="WA"/>
    <x v="7"/>
    <n v="2015"/>
    <n v="2015"/>
    <n v="500154456"/>
    <n v="1"/>
    <x v="1"/>
    <s v="I"/>
    <n v="31"/>
    <n v="31"/>
    <n v="0"/>
    <n v="1"/>
  </r>
  <r>
    <x v="0"/>
    <x v="0"/>
    <s v="WA"/>
    <x v="7"/>
    <n v="2015"/>
    <n v="2015"/>
    <n v="14084326"/>
    <n v="1"/>
    <x v="1"/>
    <s v="I"/>
    <n v="4"/>
    <n v="4"/>
    <n v="0"/>
    <n v="320"/>
  </r>
  <r>
    <x v="0"/>
    <x v="0"/>
    <s v="WA"/>
    <x v="7"/>
    <n v="2015"/>
    <n v="2015"/>
    <n v="500269413"/>
    <n v="1"/>
    <x v="1"/>
    <s v="I"/>
    <n v="31"/>
    <n v="31"/>
    <n v="0"/>
    <n v="113"/>
  </r>
  <r>
    <x v="1"/>
    <x v="1"/>
    <s v="WA"/>
    <x v="7"/>
    <n v="2015"/>
    <n v="2015"/>
    <n v="500155613"/>
    <n v="1"/>
    <x v="1"/>
    <s v="I"/>
    <n v="31"/>
    <n v="31"/>
    <n v="0"/>
    <n v="83"/>
  </r>
  <r>
    <x v="0"/>
    <x v="1"/>
    <s v="WA"/>
    <x v="7"/>
    <n v="2015"/>
    <n v="2015"/>
    <n v="427939221"/>
    <n v="1"/>
    <x v="1"/>
    <s v="I"/>
    <n v="32"/>
    <n v="32"/>
    <n v="0"/>
    <n v="83"/>
  </r>
  <r>
    <x v="0"/>
    <x v="0"/>
    <s v="WA"/>
    <x v="7"/>
    <n v="2015"/>
    <n v="2015"/>
    <n v="15381877"/>
    <n v="1"/>
    <x v="1"/>
    <s v="I"/>
    <n v="32"/>
    <n v="32"/>
    <n v="0"/>
    <n v="235"/>
  </r>
  <r>
    <x v="0"/>
    <x v="1"/>
    <s v="WA"/>
    <x v="7"/>
    <n v="2015"/>
    <n v="2015"/>
    <n v="14682343"/>
    <n v="1"/>
    <x v="1"/>
    <s v="I"/>
    <n v="27"/>
    <n v="27"/>
    <n v="0"/>
    <n v="74"/>
  </r>
  <r>
    <x v="0"/>
    <x v="0"/>
    <s v="WA"/>
    <x v="7"/>
    <n v="2015"/>
    <n v="2015"/>
    <n v="14585284"/>
    <n v="1"/>
    <x v="1"/>
    <s v="I"/>
    <n v="11"/>
    <n v="11"/>
    <n v="0"/>
    <n v="110"/>
  </r>
  <r>
    <x v="0"/>
    <x v="1"/>
    <s v="WA"/>
    <x v="7"/>
    <n v="2015"/>
    <n v="2015"/>
    <n v="18299325"/>
    <n v="1"/>
    <x v="1"/>
    <s v="I"/>
    <n v="34"/>
    <n v="34"/>
    <n v="0"/>
    <n v="118"/>
  </r>
  <r>
    <x v="0"/>
    <x v="0"/>
    <s v="WA"/>
    <x v="7"/>
    <n v="2015"/>
    <n v="2015"/>
    <n v="18299327"/>
    <n v="1"/>
    <x v="1"/>
    <s v="I"/>
    <n v="34"/>
    <n v="34"/>
    <n v="0"/>
    <n v="494"/>
  </r>
  <r>
    <x v="1"/>
    <x v="0"/>
    <s v="WA"/>
    <x v="7"/>
    <n v="2015"/>
    <n v="2015"/>
    <n v="500122706"/>
    <n v="1"/>
    <x v="1"/>
    <s v="I"/>
    <n v="34"/>
    <n v="34"/>
    <n v="0"/>
    <n v="294"/>
  </r>
  <r>
    <x v="0"/>
    <x v="1"/>
    <s v="WA"/>
    <x v="7"/>
    <n v="2015"/>
    <n v="2015"/>
    <n v="500286246"/>
    <n v="1"/>
    <x v="1"/>
    <s v="I"/>
    <n v="7"/>
    <n v="7"/>
    <n v="0"/>
    <n v="11"/>
  </r>
  <r>
    <x v="0"/>
    <x v="0"/>
    <s v="WA"/>
    <x v="7"/>
    <n v="2015"/>
    <n v="2015"/>
    <n v="18102552"/>
    <n v="1"/>
    <x v="1"/>
    <s v="I"/>
    <n v="31"/>
    <n v="31"/>
    <n v="0"/>
    <n v="1210"/>
  </r>
  <r>
    <x v="0"/>
    <x v="0"/>
    <s v="WA"/>
    <x v="1"/>
    <n v="2009"/>
    <n v="2009"/>
    <n v="16152819"/>
    <n v="9"/>
    <x v="1"/>
    <s v="I"/>
    <n v="272"/>
    <n v="30.222222222222221"/>
    <n v="0"/>
    <n v="14"/>
  </r>
  <r>
    <x v="0"/>
    <x v="0"/>
    <s v="WA"/>
    <x v="0"/>
    <n v="2009"/>
    <n v="2009"/>
    <n v="17621489"/>
    <n v="1"/>
    <x v="1"/>
    <s v="I"/>
    <n v="0"/>
    <n v="0"/>
    <n v="0"/>
    <n v="20"/>
  </r>
  <r>
    <x v="1"/>
    <x v="0"/>
    <s v="WA"/>
    <x v="1"/>
    <n v="2009"/>
    <n v="2009"/>
    <n v="16767285"/>
    <n v="5"/>
    <x v="1"/>
    <s v="I"/>
    <n v="150"/>
    <n v="30"/>
    <n v="0"/>
    <n v="24"/>
  </r>
  <r>
    <x v="0"/>
    <x v="1"/>
    <s v="WA"/>
    <x v="0"/>
    <n v="2009"/>
    <n v="2009"/>
    <n v="19716686"/>
    <n v="1"/>
    <x v="1"/>
    <s v="I"/>
    <n v="16"/>
    <n v="16"/>
    <n v="0"/>
    <n v="22"/>
  </r>
  <r>
    <x v="0"/>
    <x v="1"/>
    <s v="WA"/>
    <x v="1"/>
    <n v="2009"/>
    <n v="2009"/>
    <n v="17327521"/>
    <n v="2"/>
    <x v="1"/>
    <s v="I"/>
    <n v="62"/>
    <n v="31"/>
    <n v="0"/>
    <n v="16"/>
  </r>
  <r>
    <x v="0"/>
    <x v="0"/>
    <s v="WA"/>
    <x v="1"/>
    <n v="2009"/>
    <n v="2009"/>
    <n v="18847018"/>
    <n v="2"/>
    <x v="1"/>
    <s v="I"/>
    <n v="63"/>
    <n v="31.5"/>
    <n v="0"/>
    <n v="16"/>
  </r>
  <r>
    <x v="0"/>
    <x v="1"/>
    <s v="WA"/>
    <x v="1"/>
    <n v="2009"/>
    <n v="2009"/>
    <n v="428544055"/>
    <n v="5"/>
    <x v="1"/>
    <s v="I"/>
    <n v="152"/>
    <n v="30.4"/>
    <n v="0"/>
    <n v="26"/>
  </r>
  <r>
    <x v="0"/>
    <x v="0"/>
    <s v="WA"/>
    <x v="1"/>
    <n v="2009"/>
    <n v="2009"/>
    <n v="14119418"/>
    <n v="1"/>
    <x v="1"/>
    <s v="I"/>
    <n v="0"/>
    <n v="0"/>
    <n v="0"/>
    <n v="250"/>
  </r>
  <r>
    <x v="0"/>
    <x v="0"/>
    <s v="WA"/>
    <x v="1"/>
    <n v="2009"/>
    <n v="2009"/>
    <n v="18015237"/>
    <n v="1"/>
    <x v="1"/>
    <s v="I"/>
    <n v="33"/>
    <n v="33"/>
    <n v="0"/>
    <n v="10"/>
  </r>
  <r>
    <x v="0"/>
    <x v="1"/>
    <s v="WA"/>
    <x v="1"/>
    <n v="2009"/>
    <n v="2009"/>
    <n v="17208825"/>
    <n v="3"/>
    <x v="1"/>
    <s v="I"/>
    <n v="94"/>
    <n v="31.333333333333332"/>
    <n v="0"/>
    <n v="37"/>
  </r>
  <r>
    <x v="0"/>
    <x v="0"/>
    <s v="WA"/>
    <x v="1"/>
    <n v="2009"/>
    <n v="2009"/>
    <n v="17911421"/>
    <n v="1"/>
    <x v="1"/>
    <s v="I"/>
    <n v="0"/>
    <n v="0"/>
    <n v="0"/>
    <n v="110"/>
  </r>
  <r>
    <x v="0"/>
    <x v="0"/>
    <s v="WA"/>
    <x v="1"/>
    <n v="2009"/>
    <n v="2009"/>
    <n v="18097233"/>
    <n v="1"/>
    <x v="1"/>
    <s v="I"/>
    <n v="35"/>
    <n v="35"/>
    <n v="0"/>
    <n v="1340"/>
  </r>
  <r>
    <x v="0"/>
    <x v="0"/>
    <s v="WA"/>
    <x v="1"/>
    <n v="2009"/>
    <n v="2009"/>
    <n v="16943432"/>
    <n v="1"/>
    <x v="1"/>
    <s v="I"/>
    <n v="35"/>
    <n v="35"/>
    <n v="0"/>
    <n v="610"/>
  </r>
  <r>
    <x v="0"/>
    <x v="0"/>
    <s v="WA"/>
    <x v="1"/>
    <n v="2009"/>
    <n v="2009"/>
    <n v="16470046"/>
    <n v="1"/>
    <x v="1"/>
    <s v="I"/>
    <n v="3"/>
    <n v="3"/>
    <n v="0"/>
    <n v="30"/>
  </r>
  <r>
    <x v="1"/>
    <x v="0"/>
    <s v="WA"/>
    <x v="1"/>
    <n v="2009"/>
    <n v="2009"/>
    <n v="16644850"/>
    <n v="1"/>
    <x v="1"/>
    <s v="I"/>
    <n v="35"/>
    <n v="35"/>
    <n v="0"/>
    <n v="960"/>
  </r>
  <r>
    <x v="0"/>
    <x v="0"/>
    <s v="WA"/>
    <x v="1"/>
    <n v="2009"/>
    <n v="2009"/>
    <n v="19845762"/>
    <n v="1"/>
    <x v="1"/>
    <s v="I"/>
    <n v="34"/>
    <n v="34"/>
    <n v="0"/>
    <n v="130"/>
  </r>
  <r>
    <x v="0"/>
    <x v="1"/>
    <s v="WA"/>
    <x v="1"/>
    <n v="2009"/>
    <n v="2009"/>
    <n v="421804921"/>
    <n v="1"/>
    <x v="1"/>
    <s v="I"/>
    <n v="7"/>
    <n v="7"/>
    <n v="0"/>
    <n v="2"/>
  </r>
  <r>
    <x v="0"/>
    <x v="0"/>
    <s v="WA"/>
    <x v="1"/>
    <n v="2009"/>
    <n v="2009"/>
    <n v="17217129"/>
    <n v="2"/>
    <x v="1"/>
    <s v="I"/>
    <n v="42"/>
    <n v="21"/>
    <n v="0"/>
    <n v="270"/>
  </r>
  <r>
    <x v="1"/>
    <x v="1"/>
    <s v="WA"/>
    <x v="1"/>
    <n v="2009"/>
    <n v="2009"/>
    <n v="15735376"/>
    <n v="2"/>
    <x v="1"/>
    <s v="I"/>
    <n v="64"/>
    <n v="32"/>
    <n v="0"/>
    <n v="672"/>
  </r>
  <r>
    <x v="0"/>
    <x v="0"/>
    <s v="WA"/>
    <x v="1"/>
    <n v="2009"/>
    <n v="2009"/>
    <n v="16188450"/>
    <n v="4"/>
    <x v="1"/>
    <s v="I"/>
    <n v="120"/>
    <n v="30"/>
    <n v="0"/>
    <n v="740"/>
  </r>
  <r>
    <x v="0"/>
    <x v="0"/>
    <s v="WA"/>
    <x v="1"/>
    <n v="2009"/>
    <n v="2009"/>
    <n v="16626496"/>
    <n v="1"/>
    <x v="1"/>
    <s v="I"/>
    <n v="0"/>
    <n v="0"/>
    <n v="0"/>
    <n v="20"/>
  </r>
  <r>
    <x v="1"/>
    <x v="1"/>
    <s v="WA"/>
    <x v="1"/>
    <n v="2009"/>
    <n v="2009"/>
    <n v="18426854"/>
    <n v="1"/>
    <x v="1"/>
    <s v="I"/>
    <n v="34"/>
    <n v="34"/>
    <n v="0"/>
    <n v="3"/>
  </r>
  <r>
    <x v="0"/>
    <x v="0"/>
    <s v="WA"/>
    <x v="1"/>
    <n v="2009"/>
    <n v="2009"/>
    <n v="16203845"/>
    <n v="3"/>
    <x v="1"/>
    <s v="I"/>
    <n v="94"/>
    <n v="31.333333333333332"/>
    <n v="0"/>
    <n v="2670"/>
  </r>
  <r>
    <x v="0"/>
    <x v="0"/>
    <s v="WA"/>
    <x v="1"/>
    <n v="2009"/>
    <n v="2009"/>
    <n v="500085443"/>
    <n v="1"/>
    <x v="2"/>
    <s v="I"/>
    <n v="19"/>
    <n v="19"/>
    <n v="0"/>
    <n v="99990"/>
  </r>
  <r>
    <x v="0"/>
    <x v="0"/>
    <s v="WA"/>
    <x v="1"/>
    <n v="2009"/>
    <n v="2009"/>
    <n v="15145182"/>
    <n v="2"/>
    <x v="1"/>
    <s v="I"/>
    <n v="50"/>
    <n v="25"/>
    <n v="0"/>
    <n v="1700"/>
  </r>
  <r>
    <x v="0"/>
    <x v="1"/>
    <s v="WA"/>
    <x v="1"/>
    <n v="2009"/>
    <n v="2009"/>
    <n v="15703329"/>
    <n v="2"/>
    <x v="1"/>
    <s v="I"/>
    <n v="66"/>
    <n v="33"/>
    <n v="0"/>
    <n v="454"/>
  </r>
  <r>
    <x v="1"/>
    <x v="0"/>
    <s v="WA"/>
    <x v="1"/>
    <n v="2009"/>
    <n v="2009"/>
    <n v="500124635"/>
    <n v="1"/>
    <x v="1"/>
    <s v="I"/>
    <n v="22"/>
    <n v="22"/>
    <n v="0"/>
    <n v="509"/>
  </r>
  <r>
    <x v="0"/>
    <x v="0"/>
    <s v="WA"/>
    <x v="1"/>
    <n v="2009"/>
    <n v="2009"/>
    <n v="14939926"/>
    <n v="1"/>
    <x v="1"/>
    <s v="I"/>
    <n v="23"/>
    <n v="23"/>
    <n v="0"/>
    <n v="189"/>
  </r>
  <r>
    <x v="0"/>
    <x v="0"/>
    <s v="WA"/>
    <x v="1"/>
    <n v="2009"/>
    <n v="2009"/>
    <n v="16118366"/>
    <n v="1"/>
    <x v="1"/>
    <s v="I"/>
    <n v="31"/>
    <n v="31"/>
    <n v="0"/>
    <n v="250"/>
  </r>
  <r>
    <x v="0"/>
    <x v="0"/>
    <s v="WA"/>
    <x v="1"/>
    <n v="2009"/>
    <n v="2009"/>
    <n v="14919009"/>
    <n v="1"/>
    <x v="1"/>
    <s v="I"/>
    <n v="36"/>
    <n v="36"/>
    <n v="0"/>
    <n v="30"/>
  </r>
  <r>
    <x v="1"/>
    <x v="1"/>
    <s v="WA"/>
    <x v="1"/>
    <n v="2009"/>
    <n v="2009"/>
    <n v="500110650"/>
    <n v="12"/>
    <x v="2"/>
    <s v="I"/>
    <n v="361"/>
    <n v="30.083333333333332"/>
    <n v="0"/>
    <n v="30949"/>
  </r>
  <r>
    <x v="0"/>
    <x v="0"/>
    <s v="WA"/>
    <x v="1"/>
    <n v="2009"/>
    <n v="2009"/>
    <n v="14604105"/>
    <n v="4"/>
    <x v="1"/>
    <s v="I"/>
    <n v="125"/>
    <n v="31.25"/>
    <n v="0"/>
    <n v="20"/>
  </r>
  <r>
    <x v="0"/>
    <x v="1"/>
    <s v="WA"/>
    <x v="1"/>
    <n v="2009"/>
    <n v="2009"/>
    <n v="500093104"/>
    <n v="4"/>
    <x v="1"/>
    <s v="I"/>
    <n v="123"/>
    <n v="30.75"/>
    <n v="0"/>
    <n v="28"/>
  </r>
  <r>
    <x v="0"/>
    <x v="0"/>
    <s v="WA"/>
    <x v="1"/>
    <n v="2009"/>
    <n v="2009"/>
    <n v="18339609"/>
    <n v="2"/>
    <x v="1"/>
    <s v="I"/>
    <n v="36"/>
    <n v="18"/>
    <n v="0"/>
    <n v="790"/>
  </r>
  <r>
    <x v="0"/>
    <x v="0"/>
    <s v="WA"/>
    <x v="1"/>
    <n v="2009"/>
    <n v="2009"/>
    <n v="14037192"/>
    <n v="2"/>
    <x v="1"/>
    <s v="I"/>
    <n v="42"/>
    <n v="21"/>
    <n v="0"/>
    <n v="270"/>
  </r>
  <r>
    <x v="1"/>
    <x v="1"/>
    <s v="WA"/>
    <x v="1"/>
    <n v="2009"/>
    <n v="2009"/>
    <n v="500153094"/>
    <n v="12"/>
    <x v="2"/>
    <s v="I"/>
    <n v="361"/>
    <n v="30.083333333333332"/>
    <n v="0"/>
    <n v="10286"/>
  </r>
  <r>
    <x v="1"/>
    <x v="0"/>
    <s v="WA"/>
    <x v="1"/>
    <n v="2009"/>
    <n v="2009"/>
    <n v="15687324"/>
    <n v="1"/>
    <x v="1"/>
    <s v="I"/>
    <n v="0"/>
    <n v="0"/>
    <n v="0"/>
    <n v="320"/>
  </r>
  <r>
    <x v="0"/>
    <x v="1"/>
    <s v="WA"/>
    <x v="1"/>
    <n v="2009"/>
    <n v="2009"/>
    <n v="500166018"/>
    <n v="1"/>
    <x v="1"/>
    <s v="I"/>
    <n v="0"/>
    <n v="0"/>
    <n v="0"/>
    <n v="2"/>
  </r>
  <r>
    <x v="0"/>
    <x v="1"/>
    <s v="WA"/>
    <x v="1"/>
    <n v="2009"/>
    <n v="2009"/>
    <n v="16470044"/>
    <n v="1"/>
    <x v="1"/>
    <s v="I"/>
    <n v="20"/>
    <n v="20"/>
    <n v="0"/>
    <n v="25"/>
  </r>
  <r>
    <x v="0"/>
    <x v="0"/>
    <s v="WA"/>
    <x v="1"/>
    <n v="2009"/>
    <n v="2009"/>
    <n v="17811331"/>
    <n v="2"/>
    <x v="1"/>
    <s v="I"/>
    <n v="30"/>
    <n v="15"/>
    <n v="0"/>
    <n v="20"/>
  </r>
  <r>
    <x v="0"/>
    <x v="0"/>
    <s v="WA"/>
    <x v="1"/>
    <n v="2009"/>
    <n v="2009"/>
    <n v="19887896"/>
    <n v="1"/>
    <x v="1"/>
    <s v="I"/>
    <n v="0"/>
    <n v="0"/>
    <n v="0"/>
    <n v="2330"/>
  </r>
  <r>
    <x v="0"/>
    <x v="0"/>
    <s v="WA"/>
    <x v="1"/>
    <n v="2009"/>
    <n v="2009"/>
    <n v="18316077"/>
    <n v="2"/>
    <x v="1"/>
    <s v="I"/>
    <n v="59"/>
    <n v="29.5"/>
    <n v="0"/>
    <n v="800"/>
  </r>
  <r>
    <x v="0"/>
    <x v="1"/>
    <s v="WA"/>
    <x v="1"/>
    <n v="2009"/>
    <n v="2009"/>
    <n v="500008518"/>
    <n v="1"/>
    <x v="1"/>
    <s v="I"/>
    <n v="29"/>
    <n v="29"/>
    <n v="0"/>
    <n v="14"/>
  </r>
  <r>
    <x v="0"/>
    <x v="1"/>
    <s v="WA"/>
    <x v="1"/>
    <n v="2009"/>
    <n v="2009"/>
    <n v="19309035"/>
    <n v="6"/>
    <x v="1"/>
    <s v="I"/>
    <n v="185"/>
    <n v="30.833333333333332"/>
    <n v="0"/>
    <n v="122"/>
  </r>
  <r>
    <x v="0"/>
    <x v="1"/>
    <s v="WA"/>
    <x v="1"/>
    <n v="2009"/>
    <n v="2009"/>
    <n v="500240505"/>
    <n v="2"/>
    <x v="1"/>
    <s v="I"/>
    <n v="60"/>
    <n v="30"/>
    <n v="0"/>
    <n v="37"/>
  </r>
  <r>
    <x v="0"/>
    <x v="1"/>
    <s v="WA"/>
    <x v="1"/>
    <n v="2009"/>
    <n v="2009"/>
    <n v="18505847"/>
    <n v="1"/>
    <x v="1"/>
    <s v="I"/>
    <n v="1"/>
    <n v="1"/>
    <n v="0"/>
    <n v="28"/>
  </r>
  <r>
    <x v="0"/>
    <x v="0"/>
    <s v="WA"/>
    <x v="1"/>
    <n v="2009"/>
    <n v="2009"/>
    <n v="19664544"/>
    <n v="2"/>
    <x v="1"/>
    <s v="I"/>
    <n v="3"/>
    <n v="1.5"/>
    <n v="0"/>
    <n v="131"/>
  </r>
  <r>
    <x v="0"/>
    <x v="0"/>
    <s v="WA"/>
    <x v="1"/>
    <n v="2009"/>
    <n v="2009"/>
    <n v="500179336"/>
    <n v="5"/>
    <x v="1"/>
    <s v="I"/>
    <n v="150"/>
    <n v="30"/>
    <n v="0"/>
    <n v="77"/>
  </r>
  <r>
    <x v="0"/>
    <x v="0"/>
    <s v="WA"/>
    <x v="1"/>
    <n v="2009"/>
    <n v="2009"/>
    <n v="19793103"/>
    <n v="1"/>
    <x v="1"/>
    <s v="I"/>
    <n v="250"/>
    <n v="250"/>
    <n v="0"/>
    <n v="350"/>
  </r>
  <r>
    <x v="0"/>
    <x v="0"/>
    <s v="WA"/>
    <x v="1"/>
    <n v="2009"/>
    <n v="2009"/>
    <n v="19264865"/>
    <n v="1"/>
    <x v="1"/>
    <s v="I"/>
    <n v="2"/>
    <n v="2"/>
    <n v="0"/>
    <n v="80"/>
  </r>
  <r>
    <x v="0"/>
    <x v="0"/>
    <s v="WA"/>
    <x v="1"/>
    <n v="2009"/>
    <n v="2009"/>
    <n v="500188431"/>
    <n v="1"/>
    <x v="1"/>
    <s v="I"/>
    <n v="0"/>
    <n v="0"/>
    <n v="0"/>
    <n v="742"/>
  </r>
  <r>
    <x v="0"/>
    <x v="1"/>
    <s v="WA"/>
    <x v="1"/>
    <n v="2009"/>
    <n v="2009"/>
    <n v="500145709"/>
    <n v="1"/>
    <x v="1"/>
    <s v="I"/>
    <n v="48"/>
    <n v="48"/>
    <n v="0"/>
    <n v="122"/>
  </r>
  <r>
    <x v="0"/>
    <x v="1"/>
    <s v="WA"/>
    <x v="1"/>
    <n v="2009"/>
    <n v="2009"/>
    <n v="500167830"/>
    <n v="1"/>
    <x v="1"/>
    <s v="I"/>
    <n v="2"/>
    <n v="2"/>
    <n v="0"/>
    <n v="9"/>
  </r>
  <r>
    <x v="0"/>
    <x v="0"/>
    <s v="WA"/>
    <x v="1"/>
    <n v="2009"/>
    <n v="2009"/>
    <n v="17053778"/>
    <n v="1"/>
    <x v="1"/>
    <s v="I"/>
    <n v="27"/>
    <n v="27"/>
    <n v="0"/>
    <n v="3349"/>
  </r>
  <r>
    <x v="0"/>
    <x v="0"/>
    <s v="WA"/>
    <x v="1"/>
    <n v="2009"/>
    <n v="2009"/>
    <n v="18259402"/>
    <n v="1"/>
    <x v="1"/>
    <s v="I"/>
    <n v="0"/>
    <n v="0"/>
    <n v="0"/>
    <n v="60"/>
  </r>
  <r>
    <x v="0"/>
    <x v="0"/>
    <s v="WA"/>
    <x v="1"/>
    <n v="2009"/>
    <n v="2009"/>
    <n v="500226657"/>
    <n v="1"/>
    <x v="1"/>
    <s v="I"/>
    <n v="9"/>
    <n v="9"/>
    <n v="0"/>
    <n v="2424"/>
  </r>
  <r>
    <x v="0"/>
    <x v="0"/>
    <s v="WA"/>
    <x v="1"/>
    <n v="2009"/>
    <n v="2009"/>
    <n v="14764750"/>
    <n v="1"/>
    <x v="1"/>
    <s v="I"/>
    <n v="12"/>
    <n v="12"/>
    <n v="0"/>
    <n v="240"/>
  </r>
  <r>
    <x v="0"/>
    <x v="1"/>
    <s v="WA"/>
    <x v="1"/>
    <n v="2009"/>
    <n v="2009"/>
    <n v="16889088"/>
    <n v="1"/>
    <x v="1"/>
    <s v="I"/>
    <n v="0"/>
    <n v="0"/>
    <n v="0"/>
    <n v="86"/>
  </r>
  <r>
    <x v="0"/>
    <x v="0"/>
    <s v="WA"/>
    <x v="1"/>
    <n v="2009"/>
    <n v="2009"/>
    <n v="16262477"/>
    <n v="1"/>
    <x v="1"/>
    <s v="I"/>
    <n v="3"/>
    <n v="3"/>
    <n v="0"/>
    <n v="220"/>
  </r>
  <r>
    <x v="0"/>
    <x v="1"/>
    <s v="WA"/>
    <x v="1"/>
    <n v="2009"/>
    <n v="2009"/>
    <n v="500196746"/>
    <n v="1"/>
    <x v="2"/>
    <s v="I"/>
    <n v="1"/>
    <n v="1"/>
    <n v="0"/>
    <n v="9577"/>
  </r>
  <r>
    <x v="0"/>
    <x v="1"/>
    <s v="WA"/>
    <x v="1"/>
    <n v="2009"/>
    <n v="2009"/>
    <n v="14058301"/>
    <n v="1"/>
    <x v="1"/>
    <s v="I"/>
    <n v="0"/>
    <n v="0"/>
    <n v="0"/>
    <n v="31"/>
  </r>
  <r>
    <x v="0"/>
    <x v="1"/>
    <s v="WA"/>
    <x v="1"/>
    <n v="2009"/>
    <n v="2009"/>
    <n v="500182739"/>
    <n v="1"/>
    <x v="1"/>
    <s v="I"/>
    <n v="18"/>
    <n v="18"/>
    <n v="0"/>
    <n v="15"/>
  </r>
  <r>
    <x v="0"/>
    <x v="0"/>
    <s v="WA"/>
    <x v="1"/>
    <n v="2009"/>
    <n v="2009"/>
    <n v="14557960"/>
    <n v="1"/>
    <x v="1"/>
    <s v="I"/>
    <n v="13"/>
    <n v="13"/>
    <n v="0"/>
    <n v="10"/>
  </r>
  <r>
    <x v="0"/>
    <x v="0"/>
    <s v="WA"/>
    <x v="1"/>
    <n v="2009"/>
    <n v="2009"/>
    <n v="14852118"/>
    <n v="1"/>
    <x v="1"/>
    <s v="I"/>
    <n v="18"/>
    <n v="18"/>
    <n v="0"/>
    <n v="1771"/>
  </r>
  <r>
    <x v="0"/>
    <x v="0"/>
    <s v="WA"/>
    <x v="1"/>
    <n v="2009"/>
    <n v="2009"/>
    <n v="17753068"/>
    <n v="1"/>
    <x v="1"/>
    <s v="I"/>
    <n v="0"/>
    <n v="0"/>
    <n v="0"/>
    <n v="10"/>
  </r>
  <r>
    <x v="0"/>
    <x v="0"/>
    <s v="WA"/>
    <x v="1"/>
    <n v="2009"/>
    <n v="2009"/>
    <n v="19418450"/>
    <n v="1"/>
    <x v="1"/>
    <s v="I"/>
    <n v="33"/>
    <n v="33"/>
    <n v="0"/>
    <n v="80"/>
  </r>
  <r>
    <x v="0"/>
    <x v="0"/>
    <s v="WA"/>
    <x v="1"/>
    <n v="2009"/>
    <n v="2009"/>
    <n v="14022541"/>
    <n v="1"/>
    <x v="1"/>
    <s v="I"/>
    <n v="29"/>
    <n v="29"/>
    <n v="0"/>
    <n v="1"/>
  </r>
  <r>
    <x v="0"/>
    <x v="0"/>
    <s v="WA"/>
    <x v="1"/>
    <n v="2009"/>
    <n v="2009"/>
    <n v="18691704"/>
    <n v="2"/>
    <x v="1"/>
    <s v="I"/>
    <n v="52"/>
    <n v="26"/>
    <n v="0"/>
    <n v="150"/>
  </r>
  <r>
    <x v="0"/>
    <x v="1"/>
    <s v="WA"/>
    <x v="1"/>
    <n v="2009"/>
    <n v="2009"/>
    <n v="500046660"/>
    <n v="1"/>
    <x v="1"/>
    <s v="I"/>
    <n v="27"/>
    <n v="27"/>
    <n v="0"/>
    <n v="83"/>
  </r>
  <r>
    <x v="0"/>
    <x v="0"/>
    <s v="WA"/>
    <x v="1"/>
    <n v="2009"/>
    <n v="2009"/>
    <n v="17627091"/>
    <n v="1"/>
    <x v="1"/>
    <s v="I"/>
    <n v="0"/>
    <n v="0"/>
    <n v="0"/>
    <n v="573"/>
  </r>
  <r>
    <x v="0"/>
    <x v="0"/>
    <s v="WA"/>
    <x v="1"/>
    <n v="2009"/>
    <n v="2009"/>
    <n v="19881657"/>
    <n v="1"/>
    <x v="1"/>
    <s v="I"/>
    <n v="0"/>
    <n v="0"/>
    <n v="0"/>
    <n v="61"/>
  </r>
  <r>
    <x v="0"/>
    <x v="0"/>
    <s v="WA"/>
    <x v="1"/>
    <n v="2009"/>
    <n v="2009"/>
    <n v="19311309"/>
    <n v="1"/>
    <x v="1"/>
    <s v="I"/>
    <n v="3"/>
    <n v="3"/>
    <n v="0"/>
    <n v="250"/>
  </r>
  <r>
    <x v="0"/>
    <x v="0"/>
    <s v="WA"/>
    <x v="1"/>
    <n v="2009"/>
    <n v="2009"/>
    <n v="19292247"/>
    <n v="1"/>
    <x v="1"/>
    <s v="I"/>
    <n v="4"/>
    <n v="4"/>
    <n v="0"/>
    <n v="50"/>
  </r>
  <r>
    <x v="0"/>
    <x v="1"/>
    <s v="WA"/>
    <x v="1"/>
    <n v="2009"/>
    <n v="2009"/>
    <n v="19924385"/>
    <n v="1"/>
    <x v="1"/>
    <s v="I"/>
    <n v="30"/>
    <n v="30"/>
    <n v="0"/>
    <n v="73"/>
  </r>
  <r>
    <x v="0"/>
    <x v="0"/>
    <s v="WA"/>
    <x v="1"/>
    <n v="2009"/>
    <n v="2009"/>
    <n v="18687861"/>
    <n v="1"/>
    <x v="1"/>
    <s v="I"/>
    <n v="3"/>
    <n v="3"/>
    <n v="0"/>
    <n v="120"/>
  </r>
  <r>
    <x v="0"/>
    <x v="1"/>
    <s v="WA"/>
    <x v="1"/>
    <n v="2009"/>
    <n v="2009"/>
    <n v="500164915"/>
    <n v="1"/>
    <x v="1"/>
    <s v="I"/>
    <n v="0"/>
    <n v="0"/>
    <n v="0"/>
    <n v="8"/>
  </r>
  <r>
    <x v="0"/>
    <x v="0"/>
    <s v="WA"/>
    <x v="1"/>
    <n v="2009"/>
    <n v="2009"/>
    <n v="18132284"/>
    <n v="1"/>
    <x v="1"/>
    <s v="I"/>
    <n v="33"/>
    <n v="33"/>
    <n v="0"/>
    <n v="2881"/>
  </r>
  <r>
    <x v="0"/>
    <x v="1"/>
    <s v="WA"/>
    <x v="1"/>
    <n v="2009"/>
    <n v="2009"/>
    <n v="18298673"/>
    <n v="3"/>
    <x v="1"/>
    <s v="I"/>
    <n v="73"/>
    <n v="24.333333333333332"/>
    <n v="0"/>
    <n v="118"/>
  </r>
  <r>
    <x v="0"/>
    <x v="0"/>
    <s v="WA"/>
    <x v="1"/>
    <n v="2009"/>
    <n v="2009"/>
    <n v="18381784"/>
    <n v="1"/>
    <x v="1"/>
    <s v="I"/>
    <n v="16"/>
    <n v="16"/>
    <n v="0"/>
    <n v="140"/>
  </r>
  <r>
    <x v="0"/>
    <x v="0"/>
    <s v="WA"/>
    <x v="1"/>
    <n v="2009"/>
    <n v="2009"/>
    <n v="18384456"/>
    <n v="6"/>
    <x v="1"/>
    <s v="I"/>
    <n v="154"/>
    <n v="25.666666666666668"/>
    <n v="0"/>
    <n v="270"/>
  </r>
  <r>
    <x v="0"/>
    <x v="0"/>
    <s v="WA"/>
    <x v="1"/>
    <n v="2009"/>
    <n v="2009"/>
    <n v="16424616"/>
    <n v="1"/>
    <x v="1"/>
    <s v="I"/>
    <n v="10"/>
    <n v="10"/>
    <n v="0"/>
    <n v="450"/>
  </r>
  <r>
    <x v="0"/>
    <x v="0"/>
    <s v="WA"/>
    <x v="1"/>
    <n v="2009"/>
    <n v="2009"/>
    <n v="15984571"/>
    <n v="1"/>
    <x v="1"/>
    <s v="I"/>
    <n v="23"/>
    <n v="23"/>
    <n v="0"/>
    <n v="10"/>
  </r>
  <r>
    <x v="0"/>
    <x v="1"/>
    <s v="WA"/>
    <x v="1"/>
    <n v="2009"/>
    <n v="2009"/>
    <n v="18104420"/>
    <n v="1"/>
    <x v="1"/>
    <s v="I"/>
    <n v="14"/>
    <n v="14"/>
    <n v="0"/>
    <n v="30"/>
  </r>
  <r>
    <x v="0"/>
    <x v="0"/>
    <s v="WA"/>
    <x v="1"/>
    <n v="2009"/>
    <n v="2009"/>
    <n v="17375993"/>
    <n v="1"/>
    <x v="1"/>
    <s v="I"/>
    <n v="6"/>
    <n v="6"/>
    <n v="0"/>
    <n v="690"/>
  </r>
  <r>
    <x v="0"/>
    <x v="0"/>
    <s v="WA"/>
    <x v="1"/>
    <n v="2009"/>
    <n v="2009"/>
    <n v="17749860"/>
    <n v="1"/>
    <x v="1"/>
    <s v="I"/>
    <n v="3"/>
    <n v="3"/>
    <n v="0"/>
    <n v="59"/>
  </r>
  <r>
    <x v="0"/>
    <x v="0"/>
    <s v="WA"/>
    <x v="1"/>
    <n v="2009"/>
    <n v="2009"/>
    <n v="19673112"/>
    <n v="1"/>
    <x v="1"/>
    <s v="I"/>
    <n v="6"/>
    <n v="6"/>
    <n v="0"/>
    <n v="80"/>
  </r>
  <r>
    <x v="0"/>
    <x v="0"/>
    <s v="WA"/>
    <x v="1"/>
    <n v="2009"/>
    <n v="2009"/>
    <n v="17196521"/>
    <n v="1"/>
    <x v="1"/>
    <s v="I"/>
    <n v="8"/>
    <n v="8"/>
    <n v="0"/>
    <n v="98"/>
  </r>
  <r>
    <x v="0"/>
    <x v="0"/>
    <s v="WA"/>
    <x v="1"/>
    <n v="2009"/>
    <n v="2009"/>
    <n v="17172500"/>
    <n v="2"/>
    <x v="1"/>
    <s v="I"/>
    <n v="40"/>
    <n v="20"/>
    <n v="0"/>
    <n v="331"/>
  </r>
  <r>
    <x v="0"/>
    <x v="0"/>
    <s v="WA"/>
    <x v="1"/>
    <n v="2009"/>
    <n v="2009"/>
    <n v="15459902"/>
    <n v="2"/>
    <x v="1"/>
    <s v="I"/>
    <n v="59"/>
    <n v="29.5"/>
    <n v="0"/>
    <n v="914"/>
  </r>
  <r>
    <x v="0"/>
    <x v="1"/>
    <s v="WA"/>
    <x v="1"/>
    <n v="2009"/>
    <n v="2009"/>
    <n v="16627925"/>
    <n v="1"/>
    <x v="1"/>
    <s v="I"/>
    <n v="14"/>
    <n v="14"/>
    <n v="0"/>
    <n v="6"/>
  </r>
  <r>
    <x v="0"/>
    <x v="0"/>
    <s v="WA"/>
    <x v="1"/>
    <n v="2009"/>
    <n v="2009"/>
    <n v="16606366"/>
    <n v="1"/>
    <x v="1"/>
    <s v="I"/>
    <n v="12"/>
    <n v="12"/>
    <n v="0"/>
    <n v="1"/>
  </r>
  <r>
    <x v="0"/>
    <x v="1"/>
    <s v="WA"/>
    <x v="1"/>
    <n v="2009"/>
    <n v="2009"/>
    <n v="500203873"/>
    <n v="1"/>
    <x v="1"/>
    <s v="I"/>
    <n v="16"/>
    <n v="16"/>
    <n v="0"/>
    <n v="7"/>
  </r>
  <r>
    <x v="0"/>
    <x v="0"/>
    <s v="WA"/>
    <x v="1"/>
    <n v="2009"/>
    <n v="2009"/>
    <n v="15200056"/>
    <n v="1"/>
    <x v="1"/>
    <s v="I"/>
    <n v="23"/>
    <n v="23"/>
    <n v="0"/>
    <n v="50"/>
  </r>
  <r>
    <x v="1"/>
    <x v="1"/>
    <s v="WA"/>
    <x v="1"/>
    <n v="2009"/>
    <n v="2009"/>
    <n v="15083566"/>
    <n v="1"/>
    <x v="1"/>
    <s v="I"/>
    <n v="21"/>
    <n v="21"/>
    <n v="0"/>
    <n v="97"/>
  </r>
  <r>
    <x v="0"/>
    <x v="0"/>
    <s v="WA"/>
    <x v="1"/>
    <n v="2009"/>
    <n v="2009"/>
    <n v="500234250"/>
    <n v="2"/>
    <x v="1"/>
    <s v="I"/>
    <n v="50"/>
    <n v="25"/>
    <n v="0"/>
    <n v="133"/>
  </r>
  <r>
    <x v="0"/>
    <x v="1"/>
    <s v="WA"/>
    <x v="1"/>
    <n v="2009"/>
    <n v="2009"/>
    <n v="14888001"/>
    <n v="1"/>
    <x v="1"/>
    <s v="I"/>
    <n v="28"/>
    <n v="28"/>
    <n v="0"/>
    <n v="30"/>
  </r>
  <r>
    <x v="0"/>
    <x v="0"/>
    <s v="WA"/>
    <x v="1"/>
    <n v="2009"/>
    <n v="2009"/>
    <n v="14896805"/>
    <n v="2"/>
    <x v="1"/>
    <s v="I"/>
    <n v="44"/>
    <n v="22"/>
    <n v="0"/>
    <n v="180"/>
  </r>
  <r>
    <x v="0"/>
    <x v="0"/>
    <s v="WA"/>
    <x v="1"/>
    <n v="2009"/>
    <n v="2009"/>
    <n v="16122550"/>
    <n v="5"/>
    <x v="1"/>
    <s v="I"/>
    <n v="152"/>
    <n v="30.4"/>
    <n v="0"/>
    <n v="340"/>
  </r>
  <r>
    <x v="0"/>
    <x v="0"/>
    <s v="WA"/>
    <x v="1"/>
    <n v="2009"/>
    <n v="2009"/>
    <n v="14345523"/>
    <n v="2"/>
    <x v="1"/>
    <s v="I"/>
    <n v="35"/>
    <n v="17.5"/>
    <n v="0"/>
    <n v="460"/>
  </r>
  <r>
    <x v="0"/>
    <x v="0"/>
    <s v="WA"/>
    <x v="1"/>
    <n v="2009"/>
    <n v="2009"/>
    <n v="15287201"/>
    <n v="1"/>
    <x v="1"/>
    <s v="I"/>
    <n v="12"/>
    <n v="12"/>
    <n v="0"/>
    <n v="80"/>
  </r>
  <r>
    <x v="1"/>
    <x v="1"/>
    <s v="WA"/>
    <x v="1"/>
    <n v="2009"/>
    <n v="2009"/>
    <n v="14126338"/>
    <n v="2"/>
    <x v="1"/>
    <s v="I"/>
    <n v="39"/>
    <n v="19.5"/>
    <n v="0"/>
    <n v="88"/>
  </r>
  <r>
    <x v="0"/>
    <x v="0"/>
    <s v="WA"/>
    <x v="1"/>
    <n v="2009"/>
    <n v="2009"/>
    <n v="16762010"/>
    <n v="1"/>
    <x v="1"/>
    <s v="I"/>
    <n v="28"/>
    <n v="28"/>
    <n v="0"/>
    <n v="283"/>
  </r>
  <r>
    <x v="0"/>
    <x v="0"/>
    <s v="WA"/>
    <x v="1"/>
    <n v="2009"/>
    <n v="2009"/>
    <n v="15134584"/>
    <n v="1"/>
    <x v="1"/>
    <s v="I"/>
    <n v="5"/>
    <n v="5"/>
    <n v="0"/>
    <n v="150"/>
  </r>
  <r>
    <x v="0"/>
    <x v="1"/>
    <s v="WA"/>
    <x v="1"/>
    <n v="2009"/>
    <n v="2009"/>
    <n v="15594071"/>
    <n v="2"/>
    <x v="1"/>
    <s v="I"/>
    <n v="54"/>
    <n v="27"/>
    <n v="0"/>
    <n v="29"/>
  </r>
  <r>
    <x v="0"/>
    <x v="1"/>
    <s v="WA"/>
    <x v="1"/>
    <n v="2009"/>
    <n v="2009"/>
    <n v="16634140"/>
    <n v="1"/>
    <x v="1"/>
    <s v="I"/>
    <n v="12"/>
    <n v="12"/>
    <n v="0"/>
    <n v="38"/>
  </r>
  <r>
    <x v="0"/>
    <x v="1"/>
    <s v="WA"/>
    <x v="1"/>
    <n v="2009"/>
    <n v="2009"/>
    <n v="19299661"/>
    <n v="2"/>
    <x v="1"/>
    <s v="I"/>
    <n v="45"/>
    <n v="22.5"/>
    <n v="0"/>
    <n v="22"/>
  </r>
  <r>
    <x v="0"/>
    <x v="0"/>
    <s v="WA"/>
    <x v="1"/>
    <n v="2009"/>
    <n v="2009"/>
    <n v="19299663"/>
    <n v="2"/>
    <x v="1"/>
    <s v="I"/>
    <n v="45"/>
    <n v="22.5"/>
    <n v="0"/>
    <n v="280"/>
  </r>
  <r>
    <x v="0"/>
    <x v="0"/>
    <s v="WA"/>
    <x v="1"/>
    <n v="2009"/>
    <n v="2009"/>
    <n v="19315799"/>
    <n v="1"/>
    <x v="1"/>
    <s v="I"/>
    <n v="29"/>
    <n v="29"/>
    <n v="0"/>
    <n v="830"/>
  </r>
  <r>
    <x v="0"/>
    <x v="0"/>
    <s v="WA"/>
    <x v="1"/>
    <n v="2009"/>
    <n v="2009"/>
    <n v="500193468"/>
    <n v="1"/>
    <x v="1"/>
    <s v="I"/>
    <n v="0"/>
    <n v="0"/>
    <n v="0"/>
    <n v="7"/>
  </r>
  <r>
    <x v="0"/>
    <x v="1"/>
    <s v="WA"/>
    <x v="1"/>
    <n v="2009"/>
    <n v="2009"/>
    <n v="18220377"/>
    <n v="1"/>
    <x v="1"/>
    <s v="I"/>
    <n v="0"/>
    <n v="0"/>
    <n v="0"/>
    <n v="3"/>
  </r>
  <r>
    <x v="0"/>
    <x v="0"/>
    <s v="WA"/>
    <x v="1"/>
    <n v="2009"/>
    <n v="2009"/>
    <n v="18220379"/>
    <n v="1"/>
    <x v="1"/>
    <s v="I"/>
    <n v="0"/>
    <n v="0"/>
    <n v="0"/>
    <n v="10"/>
  </r>
  <r>
    <x v="0"/>
    <x v="0"/>
    <s v="WA"/>
    <x v="1"/>
    <n v="2009"/>
    <n v="2009"/>
    <n v="19868355"/>
    <n v="1"/>
    <x v="1"/>
    <s v="I"/>
    <n v="7"/>
    <n v="7"/>
    <n v="0"/>
    <n v="10"/>
  </r>
  <r>
    <x v="0"/>
    <x v="1"/>
    <s v="WA"/>
    <x v="1"/>
    <n v="2009"/>
    <n v="2009"/>
    <n v="500091592"/>
    <n v="1"/>
    <x v="1"/>
    <s v="I"/>
    <n v="28"/>
    <n v="28"/>
    <n v="0"/>
    <n v="26"/>
  </r>
  <r>
    <x v="0"/>
    <x v="0"/>
    <s v="WA"/>
    <x v="1"/>
    <n v="2009"/>
    <n v="2009"/>
    <n v="18962993"/>
    <n v="1"/>
    <x v="1"/>
    <s v="I"/>
    <n v="0"/>
    <n v="0"/>
    <n v="0"/>
    <n v="10"/>
  </r>
  <r>
    <x v="0"/>
    <x v="0"/>
    <s v="WA"/>
    <x v="1"/>
    <n v="2009"/>
    <n v="2009"/>
    <n v="500001952"/>
    <n v="1"/>
    <x v="1"/>
    <s v="I"/>
    <n v="11"/>
    <n v="11"/>
    <n v="0"/>
    <n v="68"/>
  </r>
  <r>
    <x v="0"/>
    <x v="0"/>
    <s v="WA"/>
    <x v="1"/>
    <n v="2009"/>
    <n v="2009"/>
    <n v="500185545"/>
    <n v="3"/>
    <x v="1"/>
    <s v="I"/>
    <n v="65"/>
    <n v="21.666666666666664"/>
    <n v="0"/>
    <n v="239"/>
  </r>
  <r>
    <x v="0"/>
    <x v="1"/>
    <s v="WA"/>
    <x v="1"/>
    <n v="2009"/>
    <n v="2009"/>
    <n v="500087134"/>
    <n v="2"/>
    <x v="1"/>
    <s v="I"/>
    <n v="61"/>
    <n v="30.5"/>
    <n v="0"/>
    <n v="43"/>
  </r>
  <r>
    <x v="0"/>
    <x v="0"/>
    <s v="WA"/>
    <x v="1"/>
    <n v="2009"/>
    <n v="2009"/>
    <n v="15746417"/>
    <n v="1"/>
    <x v="1"/>
    <s v="I"/>
    <n v="9"/>
    <n v="9"/>
    <n v="0"/>
    <n v="210"/>
  </r>
  <r>
    <x v="0"/>
    <x v="0"/>
    <s v="WA"/>
    <x v="1"/>
    <n v="2009"/>
    <n v="2009"/>
    <n v="18613909"/>
    <n v="1"/>
    <x v="1"/>
    <s v="I"/>
    <n v="0"/>
    <n v="0"/>
    <n v="0"/>
    <n v="10"/>
  </r>
  <r>
    <x v="0"/>
    <x v="0"/>
    <s v="WA"/>
    <x v="1"/>
    <n v="2009"/>
    <n v="2009"/>
    <n v="17177315"/>
    <n v="1"/>
    <x v="1"/>
    <s v="I"/>
    <n v="15"/>
    <n v="15"/>
    <n v="0"/>
    <n v="120"/>
  </r>
  <r>
    <x v="0"/>
    <x v="0"/>
    <s v="WA"/>
    <x v="1"/>
    <n v="2009"/>
    <n v="2009"/>
    <n v="18930112"/>
    <n v="1"/>
    <x v="1"/>
    <s v="I"/>
    <n v="11"/>
    <n v="11"/>
    <n v="0"/>
    <n v="499"/>
  </r>
  <r>
    <x v="0"/>
    <x v="0"/>
    <s v="WA"/>
    <x v="1"/>
    <n v="2009"/>
    <n v="2009"/>
    <n v="17200482"/>
    <n v="1"/>
    <x v="1"/>
    <s v="I"/>
    <n v="31"/>
    <n v="31"/>
    <n v="0"/>
    <n v="630"/>
  </r>
  <r>
    <x v="0"/>
    <x v="1"/>
    <s v="WA"/>
    <x v="1"/>
    <n v="2009"/>
    <n v="2009"/>
    <n v="409190404"/>
    <n v="3"/>
    <x v="1"/>
    <s v="I"/>
    <n v="73"/>
    <n v="24.333333333333332"/>
    <n v="0"/>
    <n v="12"/>
  </r>
  <r>
    <x v="0"/>
    <x v="0"/>
    <s v="WA"/>
    <x v="1"/>
    <n v="2009"/>
    <n v="2009"/>
    <n v="15405517"/>
    <n v="1"/>
    <x v="1"/>
    <s v="I"/>
    <n v="22"/>
    <n v="22"/>
    <n v="0"/>
    <n v="412"/>
  </r>
  <r>
    <x v="0"/>
    <x v="0"/>
    <s v="WA"/>
    <x v="1"/>
    <n v="2009"/>
    <n v="2009"/>
    <n v="16188774"/>
    <n v="1"/>
    <x v="1"/>
    <s v="I"/>
    <n v="13"/>
    <n v="13"/>
    <n v="0"/>
    <n v="80"/>
  </r>
  <r>
    <x v="0"/>
    <x v="1"/>
    <s v="WA"/>
    <x v="1"/>
    <n v="2009"/>
    <n v="2009"/>
    <n v="16005776"/>
    <n v="2"/>
    <x v="1"/>
    <s v="I"/>
    <n v="60"/>
    <n v="30"/>
    <n v="0"/>
    <n v="66"/>
  </r>
  <r>
    <x v="0"/>
    <x v="1"/>
    <s v="WA"/>
    <x v="1"/>
    <n v="2009"/>
    <n v="2009"/>
    <n v="16026607"/>
    <n v="1"/>
    <x v="1"/>
    <s v="I"/>
    <n v="0"/>
    <n v="0"/>
    <n v="0"/>
    <n v="53"/>
  </r>
  <r>
    <x v="0"/>
    <x v="1"/>
    <s v="WA"/>
    <x v="1"/>
    <n v="2009"/>
    <n v="2009"/>
    <n v="15755032"/>
    <n v="3"/>
    <x v="1"/>
    <s v="I"/>
    <n v="74"/>
    <n v="24.666666666666664"/>
    <n v="0"/>
    <n v="12"/>
  </r>
  <r>
    <x v="0"/>
    <x v="0"/>
    <s v="WA"/>
    <x v="1"/>
    <n v="2009"/>
    <n v="2009"/>
    <n v="15654637"/>
    <n v="1"/>
    <x v="1"/>
    <s v="I"/>
    <n v="0"/>
    <n v="0"/>
    <n v="0"/>
    <n v="7"/>
  </r>
  <r>
    <x v="0"/>
    <x v="1"/>
    <s v="WA"/>
    <x v="1"/>
    <n v="2009"/>
    <n v="2009"/>
    <n v="15698598"/>
    <n v="1"/>
    <x v="1"/>
    <s v="I"/>
    <n v="13"/>
    <n v="13"/>
    <n v="0"/>
    <n v="14"/>
  </r>
  <r>
    <x v="0"/>
    <x v="1"/>
    <s v="WA"/>
    <x v="1"/>
    <n v="2009"/>
    <n v="2009"/>
    <n v="500220762"/>
    <n v="1"/>
    <x v="1"/>
    <s v="I"/>
    <n v="0"/>
    <n v="0"/>
    <n v="0"/>
    <n v="7"/>
  </r>
  <r>
    <x v="0"/>
    <x v="0"/>
    <s v="WA"/>
    <x v="1"/>
    <n v="2009"/>
    <n v="2009"/>
    <n v="16307252"/>
    <n v="1"/>
    <x v="1"/>
    <s v="I"/>
    <n v="10"/>
    <n v="10"/>
    <n v="0"/>
    <n v="10"/>
  </r>
  <r>
    <x v="0"/>
    <x v="1"/>
    <s v="WA"/>
    <x v="1"/>
    <n v="2009"/>
    <n v="2009"/>
    <n v="15177989"/>
    <n v="2"/>
    <x v="1"/>
    <s v="I"/>
    <n v="59"/>
    <n v="29.5"/>
    <n v="0"/>
    <n v="2"/>
  </r>
  <r>
    <x v="0"/>
    <x v="0"/>
    <s v="WA"/>
    <x v="1"/>
    <n v="2009"/>
    <n v="2009"/>
    <n v="14822473"/>
    <n v="4"/>
    <x v="1"/>
    <s v="I"/>
    <n v="104"/>
    <n v="26"/>
    <n v="0"/>
    <n v="555"/>
  </r>
  <r>
    <x v="0"/>
    <x v="0"/>
    <s v="WA"/>
    <x v="1"/>
    <n v="2009"/>
    <n v="2009"/>
    <n v="14367143"/>
    <n v="2"/>
    <x v="1"/>
    <s v="I"/>
    <n v="55"/>
    <n v="27.5"/>
    <n v="0"/>
    <n v="351"/>
  </r>
  <r>
    <x v="0"/>
    <x v="0"/>
    <s v="WA"/>
    <x v="1"/>
    <n v="2009"/>
    <n v="2009"/>
    <n v="14115948"/>
    <n v="2"/>
    <x v="1"/>
    <s v="I"/>
    <n v="52"/>
    <n v="26"/>
    <n v="0"/>
    <n v="120"/>
  </r>
  <r>
    <x v="0"/>
    <x v="0"/>
    <s v="WA"/>
    <x v="1"/>
    <n v="2009"/>
    <n v="2009"/>
    <n v="19669039"/>
    <n v="1"/>
    <x v="1"/>
    <s v="I"/>
    <n v="29"/>
    <n v="29"/>
    <n v="0"/>
    <n v="10"/>
  </r>
  <r>
    <x v="0"/>
    <x v="0"/>
    <s v="WA"/>
    <x v="1"/>
    <n v="2009"/>
    <n v="2009"/>
    <n v="19949193"/>
    <n v="1"/>
    <x v="1"/>
    <s v="I"/>
    <n v="12"/>
    <n v="12"/>
    <n v="0"/>
    <n v="80"/>
  </r>
  <r>
    <x v="0"/>
    <x v="0"/>
    <s v="WA"/>
    <x v="1"/>
    <n v="2009"/>
    <n v="2009"/>
    <n v="19864464"/>
    <n v="1"/>
    <x v="1"/>
    <s v="I"/>
    <n v="19"/>
    <n v="19"/>
    <n v="0"/>
    <n v="160"/>
  </r>
  <r>
    <x v="0"/>
    <x v="0"/>
    <s v="WA"/>
    <x v="1"/>
    <n v="2009"/>
    <n v="2009"/>
    <n v="351475205"/>
    <n v="1"/>
    <x v="1"/>
    <s v="I"/>
    <n v="0"/>
    <n v="0"/>
    <n v="0"/>
    <n v="10"/>
  </r>
  <r>
    <x v="0"/>
    <x v="1"/>
    <s v="WA"/>
    <x v="1"/>
    <n v="2009"/>
    <n v="2009"/>
    <n v="500123229"/>
    <n v="1"/>
    <x v="1"/>
    <s v="I"/>
    <n v="27"/>
    <n v="27"/>
    <n v="0"/>
    <n v="5"/>
  </r>
  <r>
    <x v="0"/>
    <x v="1"/>
    <s v="WA"/>
    <x v="1"/>
    <n v="2009"/>
    <n v="2009"/>
    <n v="19868700"/>
    <n v="3"/>
    <x v="1"/>
    <s v="I"/>
    <n v="59"/>
    <n v="19.666666666666664"/>
    <n v="0"/>
    <n v="21"/>
  </r>
  <r>
    <x v="0"/>
    <x v="0"/>
    <s v="WA"/>
    <x v="1"/>
    <n v="2009"/>
    <n v="2009"/>
    <n v="19007721"/>
    <n v="2"/>
    <x v="1"/>
    <s v="I"/>
    <n v="35"/>
    <n v="17.5"/>
    <n v="0"/>
    <n v="200"/>
  </r>
  <r>
    <x v="0"/>
    <x v="1"/>
    <s v="WA"/>
    <x v="1"/>
    <n v="2009"/>
    <n v="2009"/>
    <n v="18052283"/>
    <n v="1"/>
    <x v="1"/>
    <s v="I"/>
    <n v="29"/>
    <n v="29"/>
    <n v="0"/>
    <n v="14"/>
  </r>
  <r>
    <x v="0"/>
    <x v="0"/>
    <s v="WA"/>
    <x v="1"/>
    <n v="2009"/>
    <n v="2009"/>
    <n v="18052285"/>
    <n v="1"/>
    <x v="1"/>
    <s v="I"/>
    <n v="29"/>
    <n v="29"/>
    <n v="0"/>
    <n v="130"/>
  </r>
  <r>
    <x v="0"/>
    <x v="1"/>
    <s v="WA"/>
    <x v="1"/>
    <n v="2009"/>
    <n v="2009"/>
    <n v="18074580"/>
    <n v="2"/>
    <x v="1"/>
    <s v="I"/>
    <n v="62"/>
    <n v="31"/>
    <n v="0"/>
    <n v="22"/>
  </r>
  <r>
    <x v="0"/>
    <x v="0"/>
    <s v="WA"/>
    <x v="1"/>
    <n v="2009"/>
    <n v="2009"/>
    <n v="18957690"/>
    <n v="1"/>
    <x v="1"/>
    <s v="I"/>
    <n v="0"/>
    <n v="0"/>
    <n v="0"/>
    <n v="40"/>
  </r>
  <r>
    <x v="0"/>
    <x v="0"/>
    <s v="WA"/>
    <x v="1"/>
    <n v="2009"/>
    <n v="2009"/>
    <n v="500011933"/>
    <n v="1"/>
    <x v="1"/>
    <s v="I"/>
    <n v="24"/>
    <n v="24"/>
    <n v="0"/>
    <n v="25"/>
  </r>
  <r>
    <x v="0"/>
    <x v="1"/>
    <s v="WA"/>
    <x v="1"/>
    <n v="2009"/>
    <n v="2009"/>
    <n v="500110883"/>
    <n v="1"/>
    <x v="1"/>
    <s v="I"/>
    <n v="12"/>
    <n v="12"/>
    <n v="0"/>
    <n v="24"/>
  </r>
  <r>
    <x v="0"/>
    <x v="1"/>
    <s v="WA"/>
    <x v="1"/>
    <n v="2009"/>
    <n v="2009"/>
    <n v="360806417"/>
    <n v="1"/>
    <x v="1"/>
    <s v="I"/>
    <n v="9"/>
    <n v="9"/>
    <n v="0"/>
    <n v="2"/>
  </r>
  <r>
    <x v="0"/>
    <x v="0"/>
    <s v="WA"/>
    <x v="1"/>
    <n v="2009"/>
    <n v="2009"/>
    <n v="18377395"/>
    <n v="1"/>
    <x v="1"/>
    <s v="I"/>
    <n v="32"/>
    <n v="32"/>
    <n v="0"/>
    <n v="340"/>
  </r>
  <r>
    <x v="0"/>
    <x v="0"/>
    <s v="WA"/>
    <x v="1"/>
    <n v="2009"/>
    <n v="2009"/>
    <n v="500218478"/>
    <n v="1"/>
    <x v="1"/>
    <s v="I"/>
    <n v="31"/>
    <n v="31"/>
    <n v="0"/>
    <n v="6"/>
  </r>
  <r>
    <x v="0"/>
    <x v="0"/>
    <s v="WA"/>
    <x v="1"/>
    <n v="2009"/>
    <n v="2009"/>
    <n v="18638925"/>
    <n v="2"/>
    <x v="1"/>
    <s v="I"/>
    <n v="60"/>
    <n v="30"/>
    <n v="0"/>
    <n v="84"/>
  </r>
  <r>
    <x v="0"/>
    <x v="1"/>
    <s v="WA"/>
    <x v="1"/>
    <n v="2009"/>
    <n v="2009"/>
    <n v="18710370"/>
    <n v="2"/>
    <x v="1"/>
    <s v="I"/>
    <n v="62"/>
    <n v="31"/>
    <n v="0"/>
    <n v="15"/>
  </r>
  <r>
    <x v="0"/>
    <x v="0"/>
    <s v="WA"/>
    <x v="1"/>
    <n v="2009"/>
    <n v="2009"/>
    <n v="18997625"/>
    <n v="1"/>
    <x v="1"/>
    <s v="I"/>
    <n v="0"/>
    <n v="0"/>
    <n v="0"/>
    <n v="2"/>
  </r>
  <r>
    <x v="0"/>
    <x v="1"/>
    <s v="WA"/>
    <x v="1"/>
    <n v="2009"/>
    <n v="2009"/>
    <n v="500200540"/>
    <n v="1"/>
    <x v="1"/>
    <s v="I"/>
    <n v="31"/>
    <n v="31"/>
    <n v="0"/>
    <n v="1"/>
  </r>
  <r>
    <x v="0"/>
    <x v="0"/>
    <s v="WA"/>
    <x v="1"/>
    <n v="2009"/>
    <n v="2009"/>
    <n v="17787483"/>
    <n v="1"/>
    <x v="2"/>
    <s v="I"/>
    <n v="1"/>
    <n v="1"/>
    <n v="0"/>
    <n v="99930"/>
  </r>
  <r>
    <x v="0"/>
    <x v="0"/>
    <s v="WA"/>
    <x v="1"/>
    <n v="2009"/>
    <n v="2009"/>
    <n v="500249869"/>
    <n v="4"/>
    <x v="1"/>
    <s v="I"/>
    <n v="102"/>
    <n v="25.5"/>
    <n v="0"/>
    <n v="201"/>
  </r>
  <r>
    <x v="0"/>
    <x v="1"/>
    <s v="WA"/>
    <x v="1"/>
    <n v="2009"/>
    <n v="2009"/>
    <n v="370483241"/>
    <n v="3"/>
    <x v="1"/>
    <s v="I"/>
    <n v="92"/>
    <n v="30.666666666666668"/>
    <n v="0"/>
    <n v="15"/>
  </r>
  <r>
    <x v="1"/>
    <x v="1"/>
    <s v="WA"/>
    <x v="1"/>
    <n v="2009"/>
    <n v="2009"/>
    <n v="16783547"/>
    <n v="2"/>
    <x v="1"/>
    <s v="I"/>
    <n v="40"/>
    <n v="20"/>
    <n v="0"/>
    <n v="216"/>
  </r>
  <r>
    <x v="0"/>
    <x v="1"/>
    <s v="WA"/>
    <x v="1"/>
    <n v="2009"/>
    <n v="2009"/>
    <n v="406512065"/>
    <n v="1"/>
    <x v="1"/>
    <s v="I"/>
    <n v="9"/>
    <n v="9"/>
    <n v="0"/>
    <n v="5"/>
  </r>
  <r>
    <x v="0"/>
    <x v="0"/>
    <s v="WA"/>
    <x v="1"/>
    <n v="2009"/>
    <n v="2009"/>
    <n v="500158853"/>
    <n v="1"/>
    <x v="1"/>
    <s v="I"/>
    <n v="0"/>
    <n v="0"/>
    <n v="0"/>
    <n v="17"/>
  </r>
  <r>
    <x v="0"/>
    <x v="0"/>
    <s v="WA"/>
    <x v="1"/>
    <n v="2009"/>
    <n v="2009"/>
    <n v="17763185"/>
    <n v="1"/>
    <x v="1"/>
    <s v="I"/>
    <n v="0"/>
    <n v="0"/>
    <n v="0"/>
    <n v="80"/>
  </r>
  <r>
    <x v="0"/>
    <x v="0"/>
    <s v="WA"/>
    <x v="1"/>
    <n v="2009"/>
    <n v="2009"/>
    <n v="17482636"/>
    <n v="1"/>
    <x v="1"/>
    <s v="I"/>
    <n v="0"/>
    <n v="0"/>
    <n v="0"/>
    <n v="90"/>
  </r>
  <r>
    <x v="0"/>
    <x v="1"/>
    <s v="WA"/>
    <x v="1"/>
    <n v="2009"/>
    <n v="2009"/>
    <n v="500239624"/>
    <n v="1"/>
    <x v="1"/>
    <s v="I"/>
    <n v="14"/>
    <n v="14"/>
    <n v="0"/>
    <n v="1"/>
  </r>
  <r>
    <x v="0"/>
    <x v="0"/>
    <s v="WA"/>
    <x v="1"/>
    <n v="2009"/>
    <n v="2009"/>
    <n v="19299663"/>
    <n v="1"/>
    <x v="1"/>
    <s v="I"/>
    <n v="18"/>
    <n v="18"/>
    <n v="0"/>
    <n v="10"/>
  </r>
  <r>
    <x v="0"/>
    <x v="0"/>
    <s v="WA"/>
    <x v="1"/>
    <n v="2009"/>
    <n v="2009"/>
    <n v="500056063"/>
    <n v="2"/>
    <x v="1"/>
    <s v="I"/>
    <n v="59"/>
    <n v="29.5"/>
    <n v="0"/>
    <n v="482"/>
  </r>
  <r>
    <x v="0"/>
    <x v="1"/>
    <s v="WA"/>
    <x v="1"/>
    <n v="2009"/>
    <n v="2009"/>
    <n v="17492090"/>
    <n v="1"/>
    <x v="1"/>
    <s v="I"/>
    <n v="0"/>
    <n v="0"/>
    <n v="0"/>
    <n v="7"/>
  </r>
  <r>
    <x v="0"/>
    <x v="1"/>
    <s v="WA"/>
    <x v="1"/>
    <n v="2009"/>
    <n v="2009"/>
    <n v="500109336"/>
    <n v="1"/>
    <x v="1"/>
    <s v="I"/>
    <n v="0"/>
    <n v="0"/>
    <n v="0"/>
    <n v="1"/>
  </r>
  <r>
    <x v="0"/>
    <x v="0"/>
    <s v="WA"/>
    <x v="1"/>
    <n v="2009"/>
    <n v="2009"/>
    <n v="500038071"/>
    <n v="1"/>
    <x v="1"/>
    <s v="I"/>
    <n v="22"/>
    <n v="22"/>
    <n v="0"/>
    <n v="50"/>
  </r>
  <r>
    <x v="0"/>
    <x v="1"/>
    <s v="WA"/>
    <x v="1"/>
    <n v="2009"/>
    <n v="2009"/>
    <n v="500115112"/>
    <n v="1"/>
    <x v="1"/>
    <s v="I"/>
    <n v="12"/>
    <n v="12"/>
    <n v="0"/>
    <n v="9"/>
  </r>
  <r>
    <x v="0"/>
    <x v="0"/>
    <s v="WA"/>
    <x v="1"/>
    <n v="2009"/>
    <n v="2009"/>
    <n v="14590496"/>
    <n v="1"/>
    <x v="1"/>
    <s v="I"/>
    <n v="29"/>
    <n v="29"/>
    <n v="0"/>
    <n v="1"/>
  </r>
  <r>
    <x v="0"/>
    <x v="1"/>
    <s v="WA"/>
    <x v="1"/>
    <n v="2009"/>
    <n v="2009"/>
    <n v="361065636"/>
    <n v="3"/>
    <x v="1"/>
    <s v="I"/>
    <n v="76"/>
    <n v="25.333333333333336"/>
    <n v="0"/>
    <n v="9"/>
  </r>
  <r>
    <x v="0"/>
    <x v="0"/>
    <s v="WA"/>
    <x v="1"/>
    <n v="2009"/>
    <n v="2009"/>
    <n v="18980751"/>
    <n v="1"/>
    <x v="1"/>
    <s v="I"/>
    <n v="22"/>
    <n v="22"/>
    <n v="0"/>
    <n v="10"/>
  </r>
  <r>
    <x v="0"/>
    <x v="0"/>
    <s v="WA"/>
    <x v="1"/>
    <n v="2009"/>
    <n v="2009"/>
    <n v="500223697"/>
    <n v="2"/>
    <x v="1"/>
    <s v="I"/>
    <n v="57"/>
    <n v="28.5"/>
    <n v="0"/>
    <n v="233"/>
  </r>
  <r>
    <x v="0"/>
    <x v="0"/>
    <s v="WA"/>
    <x v="1"/>
    <n v="2009"/>
    <n v="2009"/>
    <n v="15011393"/>
    <n v="3"/>
    <x v="1"/>
    <s v="I"/>
    <n v="87"/>
    <n v="29"/>
    <n v="0"/>
    <n v="112"/>
  </r>
  <r>
    <x v="0"/>
    <x v="0"/>
    <s v="WA"/>
    <x v="1"/>
    <n v="2009"/>
    <n v="2009"/>
    <n v="16121662"/>
    <n v="3"/>
    <x v="1"/>
    <s v="I"/>
    <n v="72"/>
    <n v="24"/>
    <n v="0"/>
    <n v="190"/>
  </r>
  <r>
    <x v="0"/>
    <x v="0"/>
    <s v="WA"/>
    <x v="1"/>
    <n v="2009"/>
    <n v="2009"/>
    <n v="15283006"/>
    <n v="1"/>
    <x v="1"/>
    <s v="I"/>
    <n v="5"/>
    <n v="5"/>
    <n v="0"/>
    <n v="70"/>
  </r>
  <r>
    <x v="0"/>
    <x v="0"/>
    <s v="WA"/>
    <x v="1"/>
    <n v="2009"/>
    <n v="2009"/>
    <n v="500053260"/>
    <n v="4"/>
    <x v="1"/>
    <s v="I"/>
    <n v="112"/>
    <n v="28"/>
    <n v="0"/>
    <n v="233"/>
  </r>
  <r>
    <x v="1"/>
    <x v="0"/>
    <s v="WA"/>
    <x v="1"/>
    <n v="2009"/>
    <n v="2010"/>
    <n v="17041329"/>
    <n v="6"/>
    <x v="1"/>
    <s v="I"/>
    <n v="180"/>
    <n v="30"/>
    <n v="0"/>
    <n v="26136"/>
  </r>
  <r>
    <x v="0"/>
    <x v="1"/>
    <s v="WA"/>
    <x v="1"/>
    <n v="2009"/>
    <n v="2009"/>
    <n v="500233710"/>
    <n v="1"/>
    <x v="1"/>
    <s v="I"/>
    <n v="33"/>
    <n v="33"/>
    <n v="0"/>
    <n v="2"/>
  </r>
  <r>
    <x v="1"/>
    <x v="0"/>
    <s v="WA"/>
    <x v="1"/>
    <n v="2009"/>
    <n v="2010"/>
    <n v="500158952"/>
    <n v="7"/>
    <x v="1"/>
    <s v="I"/>
    <n v="211"/>
    <n v="30.142857142857142"/>
    <n v="0"/>
    <n v="9201"/>
  </r>
  <r>
    <x v="0"/>
    <x v="0"/>
    <s v="WA"/>
    <x v="1"/>
    <n v="2009"/>
    <n v="2009"/>
    <n v="19384624"/>
    <n v="1"/>
    <x v="1"/>
    <s v="I"/>
    <n v="29"/>
    <n v="29"/>
    <n v="0"/>
    <n v="10"/>
  </r>
  <r>
    <x v="1"/>
    <x v="1"/>
    <s v="WA"/>
    <x v="1"/>
    <n v="2009"/>
    <n v="2009"/>
    <n v="19881012"/>
    <n v="1"/>
    <x v="1"/>
    <s v="I"/>
    <n v="34"/>
    <n v="34"/>
    <n v="0"/>
    <n v="104"/>
  </r>
  <r>
    <x v="0"/>
    <x v="0"/>
    <s v="WA"/>
    <x v="1"/>
    <n v="2009"/>
    <n v="2009"/>
    <n v="17630146"/>
    <n v="3"/>
    <x v="1"/>
    <s v="I"/>
    <n v="77"/>
    <n v="25.666666666666668"/>
    <n v="0"/>
    <n v="220"/>
  </r>
  <r>
    <x v="0"/>
    <x v="0"/>
    <s v="WA"/>
    <x v="1"/>
    <n v="2009"/>
    <n v="2009"/>
    <n v="19570586"/>
    <n v="1"/>
    <x v="1"/>
    <s v="I"/>
    <n v="33"/>
    <n v="33"/>
    <n v="0"/>
    <n v="120"/>
  </r>
  <r>
    <x v="0"/>
    <x v="0"/>
    <s v="WA"/>
    <x v="1"/>
    <n v="2009"/>
    <n v="2009"/>
    <n v="15554698"/>
    <n v="1"/>
    <x v="1"/>
    <s v="I"/>
    <n v="17"/>
    <n v="17"/>
    <n v="0"/>
    <n v="170"/>
  </r>
  <r>
    <x v="0"/>
    <x v="0"/>
    <s v="WA"/>
    <x v="1"/>
    <n v="2009"/>
    <n v="2009"/>
    <n v="500015088"/>
    <n v="1"/>
    <x v="1"/>
    <s v="I"/>
    <n v="0"/>
    <n v="0"/>
    <n v="0"/>
    <n v="186"/>
  </r>
  <r>
    <x v="0"/>
    <x v="0"/>
    <s v="WA"/>
    <x v="1"/>
    <n v="2009"/>
    <n v="2009"/>
    <n v="500017871"/>
    <n v="2"/>
    <x v="1"/>
    <s v="I"/>
    <n v="55"/>
    <n v="27.5"/>
    <n v="0"/>
    <n v="93"/>
  </r>
  <r>
    <x v="0"/>
    <x v="0"/>
    <s v="WA"/>
    <x v="1"/>
    <n v="2009"/>
    <n v="2009"/>
    <n v="17457741"/>
    <n v="2"/>
    <x v="1"/>
    <s v="I"/>
    <n v="51"/>
    <n v="25.5"/>
    <n v="0"/>
    <n v="1500"/>
  </r>
  <r>
    <x v="0"/>
    <x v="1"/>
    <s v="WA"/>
    <x v="1"/>
    <n v="2009"/>
    <n v="2009"/>
    <n v="500221857"/>
    <n v="3"/>
    <x v="1"/>
    <s v="I"/>
    <n v="89"/>
    <n v="29.666666666666668"/>
    <n v="0"/>
    <n v="37"/>
  </r>
  <r>
    <x v="0"/>
    <x v="0"/>
    <s v="WA"/>
    <x v="1"/>
    <n v="2009"/>
    <n v="2009"/>
    <n v="19668806"/>
    <n v="1"/>
    <x v="1"/>
    <s v="I"/>
    <n v="22"/>
    <n v="22"/>
    <n v="0"/>
    <n v="110"/>
  </r>
  <r>
    <x v="0"/>
    <x v="1"/>
    <s v="WA"/>
    <x v="1"/>
    <n v="2009"/>
    <n v="2009"/>
    <n v="500192570"/>
    <n v="1"/>
    <x v="1"/>
    <s v="I"/>
    <n v="10"/>
    <n v="10"/>
    <n v="0"/>
    <n v="4"/>
  </r>
  <r>
    <x v="0"/>
    <x v="0"/>
    <s v="WA"/>
    <x v="1"/>
    <n v="2009"/>
    <n v="2009"/>
    <n v="500215539"/>
    <n v="1"/>
    <x v="1"/>
    <s v="I"/>
    <n v="0"/>
    <n v="0"/>
    <n v="0"/>
    <n v="46"/>
  </r>
  <r>
    <x v="0"/>
    <x v="0"/>
    <s v="WA"/>
    <x v="1"/>
    <n v="2009"/>
    <n v="2009"/>
    <n v="19949182"/>
    <n v="1"/>
    <x v="1"/>
    <s v="I"/>
    <n v="29"/>
    <n v="29"/>
    <n v="0"/>
    <n v="49"/>
  </r>
  <r>
    <x v="0"/>
    <x v="1"/>
    <s v="WA"/>
    <x v="1"/>
    <n v="2009"/>
    <n v="2009"/>
    <n v="18707753"/>
    <n v="1"/>
    <x v="1"/>
    <s v="I"/>
    <n v="30"/>
    <n v="30"/>
    <n v="0"/>
    <n v="1"/>
  </r>
  <r>
    <x v="0"/>
    <x v="0"/>
    <s v="WA"/>
    <x v="1"/>
    <n v="2009"/>
    <n v="2009"/>
    <n v="19975181"/>
    <n v="1"/>
    <x v="1"/>
    <s v="I"/>
    <n v="61"/>
    <n v="61"/>
    <n v="0"/>
    <n v="331"/>
  </r>
  <r>
    <x v="0"/>
    <x v="1"/>
    <s v="WA"/>
    <x v="1"/>
    <n v="2009"/>
    <n v="2009"/>
    <n v="19976339"/>
    <n v="1"/>
    <x v="1"/>
    <s v="I"/>
    <n v="4"/>
    <n v="4"/>
    <n v="0"/>
    <n v="3"/>
  </r>
  <r>
    <x v="0"/>
    <x v="1"/>
    <s v="WA"/>
    <x v="1"/>
    <n v="2009"/>
    <n v="2009"/>
    <n v="19920156"/>
    <n v="1"/>
    <x v="1"/>
    <s v="I"/>
    <n v="31"/>
    <n v="31"/>
    <n v="0"/>
    <n v="1"/>
  </r>
  <r>
    <x v="0"/>
    <x v="0"/>
    <s v="WA"/>
    <x v="1"/>
    <n v="2009"/>
    <n v="2009"/>
    <n v="500113184"/>
    <n v="1"/>
    <x v="1"/>
    <s v="I"/>
    <n v="7"/>
    <n v="7"/>
    <n v="0"/>
    <n v="107"/>
  </r>
  <r>
    <x v="0"/>
    <x v="1"/>
    <s v="WA"/>
    <x v="1"/>
    <n v="2009"/>
    <n v="2009"/>
    <n v="432777617"/>
    <n v="1"/>
    <x v="1"/>
    <s v="I"/>
    <n v="24"/>
    <n v="24"/>
    <n v="0"/>
    <n v="12"/>
  </r>
  <r>
    <x v="0"/>
    <x v="0"/>
    <s v="WA"/>
    <x v="1"/>
    <n v="2009"/>
    <n v="2009"/>
    <n v="17924164"/>
    <n v="2"/>
    <x v="1"/>
    <s v="I"/>
    <n v="54"/>
    <n v="27"/>
    <n v="0"/>
    <n v="490"/>
  </r>
  <r>
    <x v="0"/>
    <x v="0"/>
    <s v="WA"/>
    <x v="1"/>
    <n v="2009"/>
    <n v="2009"/>
    <n v="19136675"/>
    <n v="1"/>
    <x v="1"/>
    <s v="I"/>
    <n v="0"/>
    <n v="0"/>
    <n v="0"/>
    <n v="30"/>
  </r>
  <r>
    <x v="1"/>
    <x v="0"/>
    <s v="WA"/>
    <x v="1"/>
    <n v="2009"/>
    <n v="2009"/>
    <n v="500132755"/>
    <n v="7"/>
    <x v="1"/>
    <s v="I"/>
    <n v="211"/>
    <n v="30.142857142857142"/>
    <n v="0"/>
    <n v="92"/>
  </r>
  <r>
    <x v="0"/>
    <x v="0"/>
    <s v="WA"/>
    <x v="1"/>
    <n v="2009"/>
    <n v="2009"/>
    <n v="18648470"/>
    <n v="1"/>
    <x v="1"/>
    <s v="I"/>
    <n v="3"/>
    <n v="3"/>
    <n v="0"/>
    <n v="30"/>
  </r>
  <r>
    <x v="0"/>
    <x v="1"/>
    <s v="WA"/>
    <x v="1"/>
    <n v="2009"/>
    <n v="2009"/>
    <n v="500175556"/>
    <n v="5"/>
    <x v="1"/>
    <s v="I"/>
    <n v="124"/>
    <n v="24.8"/>
    <n v="0"/>
    <n v="18"/>
  </r>
  <r>
    <x v="0"/>
    <x v="0"/>
    <s v="WA"/>
    <x v="1"/>
    <n v="2009"/>
    <n v="2009"/>
    <n v="17852257"/>
    <n v="1"/>
    <x v="1"/>
    <s v="I"/>
    <n v="10"/>
    <n v="10"/>
    <n v="0"/>
    <n v="221"/>
  </r>
  <r>
    <x v="0"/>
    <x v="1"/>
    <s v="WA"/>
    <x v="1"/>
    <n v="2009"/>
    <n v="2009"/>
    <n v="17786623"/>
    <n v="1"/>
    <x v="1"/>
    <s v="I"/>
    <n v="9"/>
    <n v="9"/>
    <n v="0"/>
    <n v="3"/>
  </r>
  <r>
    <x v="0"/>
    <x v="1"/>
    <s v="WA"/>
    <x v="1"/>
    <n v="2009"/>
    <n v="2009"/>
    <n v="443232031"/>
    <n v="1"/>
    <x v="1"/>
    <s v="I"/>
    <n v="31"/>
    <n v="31"/>
    <n v="0"/>
    <n v="12"/>
  </r>
  <r>
    <x v="0"/>
    <x v="0"/>
    <s v="WA"/>
    <x v="1"/>
    <n v="2009"/>
    <n v="2009"/>
    <n v="18132284"/>
    <n v="2"/>
    <x v="1"/>
    <s v="I"/>
    <n v="88"/>
    <n v="44"/>
    <n v="0"/>
    <n v="1085"/>
  </r>
  <r>
    <x v="0"/>
    <x v="1"/>
    <s v="WA"/>
    <x v="1"/>
    <n v="2009"/>
    <n v="2009"/>
    <n v="17653072"/>
    <n v="1"/>
    <x v="2"/>
    <s v="I"/>
    <n v="1"/>
    <n v="1"/>
    <n v="0"/>
    <n v="10169"/>
  </r>
  <r>
    <x v="1"/>
    <x v="1"/>
    <s v="WA"/>
    <x v="1"/>
    <n v="2009"/>
    <n v="2009"/>
    <n v="500054644"/>
    <n v="2"/>
    <x v="1"/>
    <s v="I"/>
    <n v="56"/>
    <n v="28"/>
    <n v="0"/>
    <n v="109"/>
  </r>
  <r>
    <x v="0"/>
    <x v="1"/>
    <s v="WA"/>
    <x v="1"/>
    <n v="2009"/>
    <n v="2009"/>
    <n v="17092624"/>
    <n v="1"/>
    <x v="1"/>
    <s v="I"/>
    <n v="11"/>
    <n v="11"/>
    <n v="0"/>
    <n v="2"/>
  </r>
  <r>
    <x v="0"/>
    <x v="0"/>
    <s v="WA"/>
    <x v="1"/>
    <n v="2009"/>
    <n v="2009"/>
    <n v="500111534"/>
    <n v="1"/>
    <x v="1"/>
    <s v="I"/>
    <n v="24"/>
    <n v="24"/>
    <n v="0"/>
    <n v="955"/>
  </r>
  <r>
    <x v="0"/>
    <x v="0"/>
    <s v="WA"/>
    <x v="1"/>
    <n v="2009"/>
    <n v="2009"/>
    <n v="17107827"/>
    <n v="1"/>
    <x v="1"/>
    <s v="I"/>
    <n v="7"/>
    <n v="7"/>
    <n v="0"/>
    <n v="80"/>
  </r>
  <r>
    <x v="0"/>
    <x v="0"/>
    <s v="WA"/>
    <x v="1"/>
    <n v="2009"/>
    <n v="2009"/>
    <n v="17151503"/>
    <n v="3"/>
    <x v="1"/>
    <s v="I"/>
    <n v="69"/>
    <n v="23"/>
    <n v="0"/>
    <n v="752"/>
  </r>
  <r>
    <x v="0"/>
    <x v="0"/>
    <s v="WA"/>
    <x v="1"/>
    <n v="2009"/>
    <n v="2009"/>
    <n v="16899919"/>
    <n v="1"/>
    <x v="1"/>
    <s v="I"/>
    <n v="24"/>
    <n v="24"/>
    <n v="0"/>
    <n v="880"/>
  </r>
  <r>
    <x v="0"/>
    <x v="0"/>
    <s v="WA"/>
    <x v="1"/>
    <n v="2009"/>
    <n v="2009"/>
    <n v="446344949"/>
    <n v="1"/>
    <x v="1"/>
    <s v="I"/>
    <n v="0"/>
    <n v="0"/>
    <n v="0"/>
    <n v="80"/>
  </r>
  <r>
    <x v="0"/>
    <x v="1"/>
    <s v="WA"/>
    <x v="1"/>
    <n v="2009"/>
    <n v="2009"/>
    <n v="500021679"/>
    <n v="2"/>
    <x v="1"/>
    <s v="I"/>
    <n v="58"/>
    <n v="29"/>
    <n v="0"/>
    <n v="13"/>
  </r>
  <r>
    <x v="0"/>
    <x v="1"/>
    <s v="WA"/>
    <x v="1"/>
    <n v="2009"/>
    <n v="2009"/>
    <n v="500197953"/>
    <n v="2"/>
    <x v="1"/>
    <s v="I"/>
    <n v="32"/>
    <n v="16"/>
    <n v="0"/>
    <n v="2"/>
  </r>
  <r>
    <x v="0"/>
    <x v="0"/>
    <s v="WA"/>
    <x v="1"/>
    <n v="2009"/>
    <n v="2009"/>
    <n v="13987537"/>
    <n v="1"/>
    <x v="1"/>
    <s v="I"/>
    <n v="30"/>
    <n v="30"/>
    <n v="0"/>
    <n v="60"/>
  </r>
  <r>
    <x v="0"/>
    <x v="0"/>
    <s v="WA"/>
    <x v="1"/>
    <n v="2009"/>
    <n v="2009"/>
    <n v="16640900"/>
    <n v="1"/>
    <x v="1"/>
    <s v="I"/>
    <n v="0"/>
    <n v="0"/>
    <n v="0"/>
    <n v="450"/>
  </r>
  <r>
    <x v="0"/>
    <x v="1"/>
    <s v="WA"/>
    <x v="1"/>
    <n v="2009"/>
    <n v="2009"/>
    <n v="343008044"/>
    <n v="1"/>
    <x v="1"/>
    <s v="I"/>
    <n v="30"/>
    <n v="30"/>
    <n v="0"/>
    <n v="1"/>
  </r>
  <r>
    <x v="0"/>
    <x v="0"/>
    <s v="WA"/>
    <x v="1"/>
    <n v="2009"/>
    <n v="2009"/>
    <n v="500255597"/>
    <n v="4"/>
    <x v="1"/>
    <s v="I"/>
    <n v="106"/>
    <n v="26.5"/>
    <n v="0"/>
    <n v="33"/>
  </r>
  <r>
    <x v="0"/>
    <x v="1"/>
    <s v="WA"/>
    <x v="1"/>
    <n v="2009"/>
    <n v="2009"/>
    <n v="16601588"/>
    <n v="2"/>
    <x v="1"/>
    <s v="I"/>
    <n v="40"/>
    <n v="20"/>
    <n v="0"/>
    <n v="11"/>
  </r>
  <r>
    <x v="0"/>
    <x v="1"/>
    <s v="WA"/>
    <x v="1"/>
    <n v="2009"/>
    <n v="2009"/>
    <n v="500041533"/>
    <n v="1"/>
    <x v="1"/>
    <s v="I"/>
    <n v="29"/>
    <n v="29"/>
    <n v="0"/>
    <n v="24"/>
  </r>
  <r>
    <x v="0"/>
    <x v="0"/>
    <s v="WA"/>
    <x v="1"/>
    <n v="2009"/>
    <n v="2009"/>
    <n v="19605010"/>
    <n v="1"/>
    <x v="1"/>
    <s v="I"/>
    <n v="25"/>
    <n v="25"/>
    <n v="0"/>
    <n v="60"/>
  </r>
  <r>
    <x v="0"/>
    <x v="0"/>
    <s v="WA"/>
    <x v="1"/>
    <n v="2009"/>
    <n v="2009"/>
    <n v="16116918"/>
    <n v="1"/>
    <x v="1"/>
    <s v="I"/>
    <n v="0"/>
    <n v="0"/>
    <n v="0"/>
    <n v="450"/>
  </r>
  <r>
    <x v="0"/>
    <x v="0"/>
    <s v="WA"/>
    <x v="1"/>
    <n v="2009"/>
    <n v="2009"/>
    <n v="14356143"/>
    <n v="3"/>
    <x v="1"/>
    <s v="I"/>
    <n v="89"/>
    <n v="29.666666666666668"/>
    <n v="0"/>
    <n v="450"/>
  </r>
  <r>
    <x v="0"/>
    <x v="0"/>
    <s v="WA"/>
    <x v="1"/>
    <n v="2009"/>
    <n v="2009"/>
    <n v="15616732"/>
    <n v="1"/>
    <x v="1"/>
    <s v="I"/>
    <n v="2"/>
    <n v="2"/>
    <n v="0"/>
    <n v="50"/>
  </r>
  <r>
    <x v="0"/>
    <x v="1"/>
    <s v="WA"/>
    <x v="1"/>
    <n v="2009"/>
    <n v="2009"/>
    <n v="500233861"/>
    <n v="1"/>
    <x v="1"/>
    <s v="I"/>
    <n v="31"/>
    <n v="31"/>
    <n v="0"/>
    <n v="8"/>
  </r>
  <r>
    <x v="0"/>
    <x v="1"/>
    <s v="WA"/>
    <x v="1"/>
    <n v="2009"/>
    <n v="2009"/>
    <n v="500076530"/>
    <n v="1"/>
    <x v="1"/>
    <s v="I"/>
    <n v="29"/>
    <n v="29"/>
    <n v="0"/>
    <n v="10"/>
  </r>
  <r>
    <x v="0"/>
    <x v="0"/>
    <s v="WA"/>
    <x v="1"/>
    <n v="2009"/>
    <n v="2009"/>
    <n v="17416137"/>
    <n v="1"/>
    <x v="1"/>
    <s v="I"/>
    <n v="19"/>
    <n v="19"/>
    <n v="0"/>
    <n v="50"/>
  </r>
  <r>
    <x v="0"/>
    <x v="1"/>
    <s v="WA"/>
    <x v="1"/>
    <n v="2009"/>
    <n v="2009"/>
    <n v="500119897"/>
    <n v="1"/>
    <x v="1"/>
    <s v="I"/>
    <n v="28"/>
    <n v="28"/>
    <n v="0"/>
    <n v="1"/>
  </r>
  <r>
    <x v="0"/>
    <x v="0"/>
    <s v="WA"/>
    <x v="1"/>
    <n v="2009"/>
    <n v="2009"/>
    <n v="19629688"/>
    <n v="1"/>
    <x v="1"/>
    <s v="I"/>
    <n v="28"/>
    <n v="28"/>
    <n v="0"/>
    <n v="1"/>
  </r>
  <r>
    <x v="0"/>
    <x v="0"/>
    <s v="WA"/>
    <x v="1"/>
    <n v="2009"/>
    <n v="2009"/>
    <n v="500238695"/>
    <n v="1"/>
    <x v="1"/>
    <s v="I"/>
    <n v="6"/>
    <n v="6"/>
    <n v="0"/>
    <n v="116"/>
  </r>
  <r>
    <x v="0"/>
    <x v="0"/>
    <s v="WA"/>
    <x v="1"/>
    <n v="2009"/>
    <n v="2009"/>
    <n v="500184962"/>
    <n v="1"/>
    <x v="1"/>
    <s v="I"/>
    <n v="17"/>
    <n v="17"/>
    <n v="0"/>
    <n v="6"/>
  </r>
  <r>
    <x v="0"/>
    <x v="0"/>
    <s v="WA"/>
    <x v="1"/>
    <n v="2009"/>
    <n v="2009"/>
    <n v="19350620"/>
    <n v="1"/>
    <x v="1"/>
    <s v="I"/>
    <n v="0"/>
    <n v="0"/>
    <n v="0"/>
    <n v="10"/>
  </r>
  <r>
    <x v="0"/>
    <x v="1"/>
    <s v="WA"/>
    <x v="1"/>
    <n v="2009"/>
    <n v="2009"/>
    <n v="19363015"/>
    <n v="2"/>
    <x v="1"/>
    <s v="I"/>
    <n v="58"/>
    <n v="29"/>
    <n v="0"/>
    <n v="23"/>
  </r>
  <r>
    <x v="0"/>
    <x v="1"/>
    <s v="WA"/>
    <x v="1"/>
    <n v="2009"/>
    <n v="2009"/>
    <n v="17320795"/>
    <n v="1"/>
    <x v="1"/>
    <s v="I"/>
    <n v="2"/>
    <n v="2"/>
    <n v="0"/>
    <n v="1"/>
  </r>
  <r>
    <x v="0"/>
    <x v="0"/>
    <s v="WA"/>
    <x v="1"/>
    <n v="2009"/>
    <n v="2009"/>
    <n v="17322211"/>
    <n v="3"/>
    <x v="1"/>
    <s v="I"/>
    <n v="87"/>
    <n v="29"/>
    <n v="0"/>
    <n v="638"/>
  </r>
  <r>
    <x v="0"/>
    <x v="0"/>
    <s v="WA"/>
    <x v="1"/>
    <n v="2009"/>
    <n v="2009"/>
    <n v="18323890"/>
    <n v="3"/>
    <x v="1"/>
    <s v="I"/>
    <n v="67"/>
    <n v="22.333333333333332"/>
    <n v="0"/>
    <n v="530"/>
  </r>
  <r>
    <x v="0"/>
    <x v="1"/>
    <s v="WA"/>
    <x v="1"/>
    <n v="2009"/>
    <n v="2009"/>
    <n v="500254443"/>
    <n v="1"/>
    <x v="1"/>
    <s v="I"/>
    <n v="13"/>
    <n v="13"/>
    <n v="0"/>
    <n v="1"/>
  </r>
  <r>
    <x v="0"/>
    <x v="0"/>
    <s v="WA"/>
    <x v="1"/>
    <n v="2009"/>
    <n v="2009"/>
    <n v="500099248"/>
    <n v="2"/>
    <x v="1"/>
    <s v="I"/>
    <n v="29"/>
    <n v="14.5"/>
    <n v="0"/>
    <n v="54"/>
  </r>
  <r>
    <x v="0"/>
    <x v="1"/>
    <s v="WA"/>
    <x v="1"/>
    <n v="2009"/>
    <n v="2009"/>
    <n v="369273679"/>
    <n v="1"/>
    <x v="1"/>
    <s v="I"/>
    <n v="0"/>
    <n v="0"/>
    <n v="0"/>
    <n v="1"/>
  </r>
  <r>
    <x v="1"/>
    <x v="1"/>
    <s v="WA"/>
    <x v="1"/>
    <n v="2009"/>
    <n v="2009"/>
    <n v="16783695"/>
    <n v="2"/>
    <x v="1"/>
    <s v="I"/>
    <n v="59"/>
    <n v="29.5"/>
    <n v="0"/>
    <n v="27"/>
  </r>
  <r>
    <x v="0"/>
    <x v="0"/>
    <s v="WA"/>
    <x v="1"/>
    <n v="2009"/>
    <n v="2009"/>
    <n v="500047086"/>
    <n v="1"/>
    <x v="1"/>
    <s v="I"/>
    <n v="2"/>
    <n v="2"/>
    <n v="0"/>
    <n v="74"/>
  </r>
  <r>
    <x v="0"/>
    <x v="0"/>
    <s v="WA"/>
    <x v="1"/>
    <n v="2009"/>
    <n v="2009"/>
    <n v="18997400"/>
    <n v="1"/>
    <x v="1"/>
    <s v="I"/>
    <n v="0"/>
    <n v="0"/>
    <n v="0"/>
    <n v="15"/>
  </r>
  <r>
    <x v="0"/>
    <x v="1"/>
    <s v="WA"/>
    <x v="1"/>
    <n v="2009"/>
    <n v="2009"/>
    <n v="18855831"/>
    <n v="3"/>
    <x v="1"/>
    <s v="I"/>
    <n v="82"/>
    <n v="27.333333333333336"/>
    <n v="0"/>
    <n v="9"/>
  </r>
  <r>
    <x v="0"/>
    <x v="0"/>
    <s v="WA"/>
    <x v="1"/>
    <n v="2009"/>
    <n v="2009"/>
    <n v="18576465"/>
    <n v="1"/>
    <x v="1"/>
    <s v="I"/>
    <n v="0"/>
    <n v="0"/>
    <n v="0"/>
    <n v="240"/>
  </r>
  <r>
    <x v="0"/>
    <x v="0"/>
    <s v="WA"/>
    <x v="1"/>
    <n v="2009"/>
    <n v="2009"/>
    <n v="18410053"/>
    <n v="5"/>
    <x v="1"/>
    <s v="I"/>
    <n v="126"/>
    <n v="25.2"/>
    <n v="0"/>
    <n v="390"/>
  </r>
  <r>
    <x v="0"/>
    <x v="0"/>
    <s v="WA"/>
    <x v="1"/>
    <n v="2009"/>
    <n v="2009"/>
    <n v="19787064"/>
    <n v="1"/>
    <x v="1"/>
    <s v="I"/>
    <n v="4"/>
    <n v="4"/>
    <n v="0"/>
    <n v="58"/>
  </r>
  <r>
    <x v="0"/>
    <x v="0"/>
    <s v="WA"/>
    <x v="1"/>
    <n v="2009"/>
    <n v="2009"/>
    <n v="17475633"/>
    <n v="1"/>
    <x v="1"/>
    <s v="I"/>
    <n v="8"/>
    <n v="8"/>
    <n v="0"/>
    <n v="180"/>
  </r>
  <r>
    <x v="0"/>
    <x v="1"/>
    <s v="WA"/>
    <x v="1"/>
    <n v="2009"/>
    <n v="2009"/>
    <n v="374198490"/>
    <n v="1"/>
    <x v="1"/>
    <s v="I"/>
    <n v="8"/>
    <n v="8"/>
    <n v="0"/>
    <n v="9"/>
  </r>
  <r>
    <x v="0"/>
    <x v="0"/>
    <s v="WA"/>
    <x v="1"/>
    <n v="2009"/>
    <n v="2009"/>
    <n v="17015365"/>
    <n v="1"/>
    <x v="1"/>
    <s v="I"/>
    <n v="7"/>
    <n v="7"/>
    <n v="0"/>
    <n v="70"/>
  </r>
  <r>
    <x v="0"/>
    <x v="0"/>
    <s v="WA"/>
    <x v="1"/>
    <n v="2009"/>
    <n v="2009"/>
    <n v="338428819"/>
    <n v="4"/>
    <x v="1"/>
    <s v="I"/>
    <n v="98"/>
    <n v="24.5"/>
    <n v="0"/>
    <n v="398"/>
  </r>
  <r>
    <x v="0"/>
    <x v="1"/>
    <s v="WA"/>
    <x v="1"/>
    <n v="2009"/>
    <n v="2009"/>
    <n v="340848048"/>
    <n v="2"/>
    <x v="1"/>
    <s v="I"/>
    <n v="62"/>
    <n v="31"/>
    <n v="0"/>
    <n v="12"/>
  </r>
  <r>
    <x v="0"/>
    <x v="0"/>
    <s v="WA"/>
    <x v="1"/>
    <n v="2009"/>
    <n v="2009"/>
    <n v="16896120"/>
    <n v="3"/>
    <x v="1"/>
    <s v="I"/>
    <n v="64"/>
    <n v="21.333333333333332"/>
    <n v="0"/>
    <n v="167"/>
  </r>
  <r>
    <x v="0"/>
    <x v="1"/>
    <s v="WA"/>
    <x v="1"/>
    <n v="2009"/>
    <n v="2009"/>
    <n v="16903081"/>
    <n v="1"/>
    <x v="1"/>
    <s v="I"/>
    <n v="13"/>
    <n v="13"/>
    <n v="0"/>
    <n v="2"/>
  </r>
  <r>
    <x v="0"/>
    <x v="0"/>
    <s v="WA"/>
    <x v="1"/>
    <n v="2009"/>
    <n v="2009"/>
    <n v="17200266"/>
    <n v="3"/>
    <x v="1"/>
    <s v="I"/>
    <n v="71"/>
    <n v="23.666666666666664"/>
    <n v="0"/>
    <n v="484"/>
  </r>
  <r>
    <x v="0"/>
    <x v="1"/>
    <s v="WA"/>
    <x v="1"/>
    <n v="2009"/>
    <n v="2009"/>
    <n v="500031269"/>
    <n v="2"/>
    <x v="1"/>
    <s v="I"/>
    <n v="43"/>
    <n v="21.5"/>
    <n v="0"/>
    <n v="12"/>
  </r>
  <r>
    <x v="0"/>
    <x v="1"/>
    <s v="WA"/>
    <x v="1"/>
    <n v="2009"/>
    <n v="2009"/>
    <n v="500217348"/>
    <n v="1"/>
    <x v="2"/>
    <s v="I"/>
    <n v="9"/>
    <n v="9"/>
    <n v="0"/>
    <n v="9580"/>
  </r>
  <r>
    <x v="0"/>
    <x v="0"/>
    <s v="WA"/>
    <x v="1"/>
    <n v="2009"/>
    <n v="2009"/>
    <n v="19579561"/>
    <n v="1"/>
    <x v="1"/>
    <s v="I"/>
    <n v="7"/>
    <n v="7"/>
    <n v="0"/>
    <n v="100"/>
  </r>
  <r>
    <x v="0"/>
    <x v="0"/>
    <s v="WA"/>
    <x v="1"/>
    <n v="2009"/>
    <n v="2009"/>
    <n v="500152891"/>
    <n v="1"/>
    <x v="1"/>
    <s v="I"/>
    <n v="1"/>
    <n v="1"/>
    <n v="0"/>
    <n v="1"/>
  </r>
  <r>
    <x v="0"/>
    <x v="0"/>
    <s v="WA"/>
    <x v="1"/>
    <n v="2009"/>
    <n v="2009"/>
    <n v="14353034"/>
    <n v="1"/>
    <x v="1"/>
    <s v="I"/>
    <n v="19"/>
    <n v="19"/>
    <n v="0"/>
    <n v="310"/>
  </r>
  <r>
    <x v="0"/>
    <x v="1"/>
    <s v="WA"/>
    <x v="1"/>
    <n v="2009"/>
    <n v="2009"/>
    <n v="500099379"/>
    <n v="1"/>
    <x v="1"/>
    <s v="I"/>
    <n v="15"/>
    <n v="15"/>
    <n v="0"/>
    <n v="7"/>
  </r>
  <r>
    <x v="0"/>
    <x v="0"/>
    <s v="WA"/>
    <x v="1"/>
    <n v="2009"/>
    <n v="2009"/>
    <n v="15753560"/>
    <n v="1"/>
    <x v="1"/>
    <s v="I"/>
    <n v="0"/>
    <n v="0"/>
    <n v="0"/>
    <n v="44"/>
  </r>
  <r>
    <x v="0"/>
    <x v="0"/>
    <s v="WA"/>
    <x v="1"/>
    <n v="2009"/>
    <n v="2009"/>
    <n v="15699733"/>
    <n v="6"/>
    <x v="1"/>
    <s v="I"/>
    <n v="172"/>
    <n v="28.666666666666668"/>
    <n v="0"/>
    <n v="430"/>
  </r>
  <r>
    <x v="0"/>
    <x v="1"/>
    <s v="WA"/>
    <x v="1"/>
    <n v="2009"/>
    <n v="2009"/>
    <n v="500196145"/>
    <n v="2"/>
    <x v="1"/>
    <s v="I"/>
    <n v="61"/>
    <n v="30.5"/>
    <n v="0"/>
    <n v="3"/>
  </r>
  <r>
    <x v="0"/>
    <x v="1"/>
    <s v="WA"/>
    <x v="1"/>
    <n v="2009"/>
    <n v="2009"/>
    <n v="500028842"/>
    <n v="2"/>
    <x v="1"/>
    <s v="I"/>
    <n v="34"/>
    <n v="17"/>
    <n v="0"/>
    <n v="9"/>
  </r>
  <r>
    <x v="0"/>
    <x v="0"/>
    <s v="WA"/>
    <x v="1"/>
    <n v="2009"/>
    <n v="2009"/>
    <n v="336873647"/>
    <n v="1"/>
    <x v="1"/>
    <s v="I"/>
    <n v="28"/>
    <n v="28"/>
    <n v="0"/>
    <n v="10"/>
  </r>
  <r>
    <x v="0"/>
    <x v="1"/>
    <s v="WA"/>
    <x v="1"/>
    <n v="2009"/>
    <n v="2009"/>
    <n v="500085561"/>
    <n v="4"/>
    <x v="1"/>
    <s v="I"/>
    <n v="96"/>
    <n v="24"/>
    <n v="0"/>
    <n v="15"/>
  </r>
  <r>
    <x v="0"/>
    <x v="1"/>
    <s v="WA"/>
    <x v="1"/>
    <n v="2009"/>
    <n v="2009"/>
    <n v="500190775"/>
    <n v="1"/>
    <x v="1"/>
    <s v="I"/>
    <n v="0"/>
    <n v="0"/>
    <n v="0"/>
    <n v="6"/>
  </r>
  <r>
    <x v="0"/>
    <x v="1"/>
    <s v="WA"/>
    <x v="1"/>
    <n v="2009"/>
    <n v="2009"/>
    <n v="14424906"/>
    <n v="2"/>
    <x v="1"/>
    <s v="I"/>
    <n v="7"/>
    <n v="3.5"/>
    <n v="0"/>
    <n v="3"/>
  </r>
  <r>
    <x v="0"/>
    <x v="0"/>
    <s v="WA"/>
    <x v="1"/>
    <n v="2009"/>
    <n v="2009"/>
    <n v="14424908"/>
    <n v="1"/>
    <x v="1"/>
    <s v="I"/>
    <n v="0"/>
    <n v="0"/>
    <n v="0"/>
    <n v="10"/>
  </r>
  <r>
    <x v="0"/>
    <x v="0"/>
    <s v="WA"/>
    <x v="1"/>
    <n v="2009"/>
    <n v="2009"/>
    <n v="427507318"/>
    <n v="1"/>
    <x v="1"/>
    <s v="I"/>
    <n v="4"/>
    <n v="4"/>
    <n v="0"/>
    <n v="29"/>
  </r>
  <r>
    <x v="0"/>
    <x v="0"/>
    <s v="WA"/>
    <x v="1"/>
    <n v="2009"/>
    <n v="2009"/>
    <n v="500256417"/>
    <n v="1"/>
    <x v="1"/>
    <s v="I"/>
    <n v="0"/>
    <n v="0"/>
    <n v="0"/>
    <n v="58"/>
  </r>
  <r>
    <x v="1"/>
    <x v="0"/>
    <s v="WA"/>
    <x v="1"/>
    <n v="2009"/>
    <n v="2009"/>
    <n v="500081479"/>
    <n v="1"/>
    <x v="1"/>
    <s v="I"/>
    <n v="30"/>
    <n v="30"/>
    <n v="0"/>
    <n v="1"/>
  </r>
  <r>
    <x v="0"/>
    <x v="0"/>
    <s v="WA"/>
    <x v="1"/>
    <n v="2009"/>
    <n v="2009"/>
    <n v="500174922"/>
    <n v="1"/>
    <x v="1"/>
    <s v="I"/>
    <n v="0"/>
    <n v="0"/>
    <n v="0"/>
    <n v="11"/>
  </r>
  <r>
    <x v="0"/>
    <x v="0"/>
    <s v="WA"/>
    <x v="1"/>
    <n v="2009"/>
    <n v="2009"/>
    <n v="408067230"/>
    <n v="1"/>
    <x v="1"/>
    <s v="I"/>
    <n v="16"/>
    <n v="16"/>
    <n v="0"/>
    <n v="330"/>
  </r>
  <r>
    <x v="0"/>
    <x v="0"/>
    <s v="WA"/>
    <x v="1"/>
    <n v="2009"/>
    <n v="2009"/>
    <n v="19976500"/>
    <n v="2"/>
    <x v="1"/>
    <s v="I"/>
    <n v="50"/>
    <n v="25"/>
    <n v="0"/>
    <n v="208"/>
  </r>
  <r>
    <x v="0"/>
    <x v="0"/>
    <s v="WA"/>
    <x v="1"/>
    <n v="2009"/>
    <n v="2009"/>
    <n v="500121738"/>
    <n v="1"/>
    <x v="1"/>
    <s v="I"/>
    <n v="5"/>
    <n v="5"/>
    <n v="0"/>
    <n v="120"/>
  </r>
  <r>
    <x v="0"/>
    <x v="0"/>
    <s v="WA"/>
    <x v="1"/>
    <n v="2009"/>
    <n v="2009"/>
    <n v="17919916"/>
    <n v="1"/>
    <x v="1"/>
    <s v="I"/>
    <n v="14"/>
    <n v="14"/>
    <n v="0"/>
    <n v="60"/>
  </r>
  <r>
    <x v="0"/>
    <x v="1"/>
    <s v="WA"/>
    <x v="1"/>
    <n v="2009"/>
    <n v="2009"/>
    <n v="19650631"/>
    <n v="3"/>
    <x v="1"/>
    <s v="I"/>
    <n v="96"/>
    <n v="32"/>
    <n v="0"/>
    <n v="143"/>
  </r>
  <r>
    <x v="0"/>
    <x v="0"/>
    <s v="WA"/>
    <x v="1"/>
    <n v="2009"/>
    <n v="2009"/>
    <n v="500171835"/>
    <n v="1"/>
    <x v="1"/>
    <s v="I"/>
    <n v="0"/>
    <n v="0"/>
    <n v="0"/>
    <n v="27"/>
  </r>
  <r>
    <x v="0"/>
    <x v="1"/>
    <s v="WA"/>
    <x v="1"/>
    <n v="2009"/>
    <n v="2009"/>
    <n v="500125013"/>
    <n v="1"/>
    <x v="1"/>
    <s v="I"/>
    <n v="27"/>
    <n v="27"/>
    <n v="0"/>
    <n v="1"/>
  </r>
  <r>
    <x v="0"/>
    <x v="0"/>
    <s v="WA"/>
    <x v="1"/>
    <n v="2009"/>
    <n v="2009"/>
    <n v="19666517"/>
    <n v="1"/>
    <x v="1"/>
    <s v="I"/>
    <n v="16"/>
    <n v="16"/>
    <n v="0"/>
    <n v="169"/>
  </r>
  <r>
    <x v="0"/>
    <x v="0"/>
    <s v="WA"/>
    <x v="1"/>
    <n v="2009"/>
    <n v="2009"/>
    <n v="18919507"/>
    <n v="1"/>
    <x v="1"/>
    <s v="I"/>
    <n v="0"/>
    <n v="0"/>
    <n v="0"/>
    <n v="10"/>
  </r>
  <r>
    <x v="0"/>
    <x v="0"/>
    <s v="WA"/>
    <x v="1"/>
    <n v="2009"/>
    <n v="2009"/>
    <n v="500013132"/>
    <n v="1"/>
    <x v="1"/>
    <s v="I"/>
    <n v="3"/>
    <n v="3"/>
    <n v="0"/>
    <n v="42"/>
  </r>
  <r>
    <x v="0"/>
    <x v="0"/>
    <s v="WA"/>
    <x v="1"/>
    <n v="2009"/>
    <n v="2009"/>
    <n v="500142324"/>
    <n v="1"/>
    <x v="1"/>
    <s v="I"/>
    <n v="3"/>
    <n v="3"/>
    <n v="0"/>
    <n v="26"/>
  </r>
  <r>
    <x v="0"/>
    <x v="0"/>
    <s v="WA"/>
    <x v="1"/>
    <n v="2009"/>
    <n v="2009"/>
    <n v="19403148"/>
    <n v="1"/>
    <x v="1"/>
    <s v="I"/>
    <n v="21"/>
    <n v="21"/>
    <n v="0"/>
    <n v="50"/>
  </r>
  <r>
    <x v="0"/>
    <x v="0"/>
    <s v="WA"/>
    <x v="1"/>
    <n v="2009"/>
    <n v="2009"/>
    <n v="18648759"/>
    <n v="2"/>
    <x v="1"/>
    <s v="I"/>
    <n v="32"/>
    <n v="16"/>
    <n v="0"/>
    <n v="80"/>
  </r>
  <r>
    <x v="0"/>
    <x v="1"/>
    <s v="WA"/>
    <x v="1"/>
    <n v="2009"/>
    <n v="2009"/>
    <n v="500018083"/>
    <n v="1"/>
    <x v="1"/>
    <s v="I"/>
    <n v="1"/>
    <n v="1"/>
    <n v="0"/>
    <n v="162"/>
  </r>
  <r>
    <x v="0"/>
    <x v="0"/>
    <s v="WA"/>
    <x v="1"/>
    <n v="2009"/>
    <n v="2009"/>
    <n v="18983547"/>
    <n v="1"/>
    <x v="1"/>
    <s v="I"/>
    <n v="0"/>
    <n v="0"/>
    <n v="0"/>
    <n v="51"/>
  </r>
  <r>
    <x v="0"/>
    <x v="1"/>
    <s v="WA"/>
    <x v="1"/>
    <n v="2009"/>
    <n v="2009"/>
    <n v="500248312"/>
    <n v="3"/>
    <x v="1"/>
    <s v="I"/>
    <n v="88"/>
    <n v="29.333333333333336"/>
    <n v="0"/>
    <n v="30"/>
  </r>
  <r>
    <x v="0"/>
    <x v="0"/>
    <s v="WA"/>
    <x v="1"/>
    <n v="2009"/>
    <n v="2009"/>
    <n v="17188748"/>
    <n v="1"/>
    <x v="1"/>
    <s v="I"/>
    <n v="29"/>
    <n v="29"/>
    <n v="0"/>
    <n v="91"/>
  </r>
  <r>
    <x v="0"/>
    <x v="0"/>
    <s v="WA"/>
    <x v="1"/>
    <n v="2009"/>
    <n v="2009"/>
    <n v="18262272"/>
    <n v="1"/>
    <x v="1"/>
    <s v="I"/>
    <n v="6"/>
    <n v="6"/>
    <n v="0"/>
    <n v="150"/>
  </r>
  <r>
    <x v="0"/>
    <x v="0"/>
    <s v="WA"/>
    <x v="1"/>
    <n v="2009"/>
    <n v="2009"/>
    <n v="18043187"/>
    <n v="1"/>
    <x v="1"/>
    <s v="I"/>
    <n v="12"/>
    <n v="12"/>
    <n v="0"/>
    <n v="265"/>
  </r>
  <r>
    <x v="0"/>
    <x v="0"/>
    <s v="WA"/>
    <x v="1"/>
    <n v="2009"/>
    <n v="2009"/>
    <n v="16128022"/>
    <n v="1"/>
    <x v="1"/>
    <s v="I"/>
    <n v="0"/>
    <n v="0"/>
    <n v="0"/>
    <n v="20"/>
  </r>
  <r>
    <x v="0"/>
    <x v="1"/>
    <s v="WA"/>
    <x v="1"/>
    <n v="2009"/>
    <n v="2009"/>
    <n v="17842026"/>
    <n v="1"/>
    <x v="1"/>
    <s v="I"/>
    <n v="6"/>
    <n v="6"/>
    <n v="0"/>
    <n v="3"/>
  </r>
  <r>
    <x v="0"/>
    <x v="0"/>
    <s v="WA"/>
    <x v="1"/>
    <n v="2009"/>
    <n v="2009"/>
    <n v="17712829"/>
    <n v="1"/>
    <x v="1"/>
    <s v="I"/>
    <n v="29"/>
    <n v="29"/>
    <n v="0"/>
    <n v="330"/>
  </r>
  <r>
    <x v="0"/>
    <x v="0"/>
    <s v="WA"/>
    <x v="1"/>
    <n v="2009"/>
    <n v="2009"/>
    <n v="500243939"/>
    <n v="1"/>
    <x v="1"/>
    <s v="I"/>
    <n v="0"/>
    <n v="0"/>
    <n v="0"/>
    <n v="43"/>
  </r>
  <r>
    <x v="0"/>
    <x v="0"/>
    <s v="WA"/>
    <x v="1"/>
    <n v="2009"/>
    <n v="2009"/>
    <n v="17757686"/>
    <n v="1"/>
    <x v="1"/>
    <s v="I"/>
    <n v="6"/>
    <n v="6"/>
    <n v="0"/>
    <n v="20"/>
  </r>
  <r>
    <x v="0"/>
    <x v="0"/>
    <s v="WA"/>
    <x v="1"/>
    <n v="2009"/>
    <n v="2009"/>
    <n v="17367335"/>
    <n v="1"/>
    <x v="1"/>
    <s v="I"/>
    <n v="11"/>
    <n v="11"/>
    <n v="0"/>
    <n v="154"/>
  </r>
  <r>
    <x v="0"/>
    <x v="0"/>
    <s v="WA"/>
    <x v="1"/>
    <n v="2009"/>
    <n v="2009"/>
    <n v="500044408"/>
    <n v="3"/>
    <x v="1"/>
    <s v="I"/>
    <n v="90"/>
    <n v="30"/>
    <n v="0"/>
    <n v="308"/>
  </r>
  <r>
    <x v="0"/>
    <x v="1"/>
    <s v="WA"/>
    <x v="1"/>
    <n v="2009"/>
    <n v="2009"/>
    <n v="16799090"/>
    <n v="2"/>
    <x v="1"/>
    <s v="I"/>
    <n v="42"/>
    <n v="21"/>
    <n v="0"/>
    <n v="23"/>
  </r>
  <r>
    <x v="0"/>
    <x v="1"/>
    <s v="WA"/>
    <x v="1"/>
    <n v="2009"/>
    <n v="2009"/>
    <n v="500026436"/>
    <n v="1"/>
    <x v="1"/>
    <s v="I"/>
    <n v="0"/>
    <n v="0"/>
    <n v="0"/>
    <n v="2"/>
  </r>
  <r>
    <x v="0"/>
    <x v="0"/>
    <s v="WA"/>
    <x v="1"/>
    <n v="2009"/>
    <n v="2009"/>
    <n v="500137831"/>
    <n v="1"/>
    <x v="2"/>
    <s v="I"/>
    <n v="4"/>
    <n v="4"/>
    <n v="0"/>
    <n v="99760"/>
  </r>
  <r>
    <x v="0"/>
    <x v="0"/>
    <s v="WA"/>
    <x v="1"/>
    <n v="2009"/>
    <n v="2009"/>
    <n v="15963583"/>
    <n v="2"/>
    <x v="1"/>
    <s v="I"/>
    <n v="46"/>
    <n v="23"/>
    <n v="0"/>
    <n v="472"/>
  </r>
  <r>
    <x v="0"/>
    <x v="0"/>
    <s v="WA"/>
    <x v="1"/>
    <n v="2009"/>
    <n v="2009"/>
    <n v="16419971"/>
    <n v="1"/>
    <x v="1"/>
    <s v="I"/>
    <n v="3"/>
    <n v="3"/>
    <n v="0"/>
    <n v="20"/>
  </r>
  <r>
    <x v="0"/>
    <x v="0"/>
    <s v="WA"/>
    <x v="1"/>
    <n v="2009"/>
    <n v="2009"/>
    <n v="500220763"/>
    <n v="1"/>
    <x v="1"/>
    <s v="I"/>
    <n v="12"/>
    <n v="12"/>
    <n v="0"/>
    <n v="136"/>
  </r>
  <r>
    <x v="0"/>
    <x v="0"/>
    <s v="WA"/>
    <x v="1"/>
    <n v="2009"/>
    <n v="2009"/>
    <n v="16858117"/>
    <n v="1"/>
    <x v="1"/>
    <s v="I"/>
    <n v="1"/>
    <n v="1"/>
    <n v="0"/>
    <n v="270"/>
  </r>
  <r>
    <x v="0"/>
    <x v="0"/>
    <s v="WA"/>
    <x v="1"/>
    <n v="2009"/>
    <n v="2009"/>
    <n v="15620917"/>
    <n v="1"/>
    <x v="1"/>
    <s v="I"/>
    <n v="3"/>
    <n v="3"/>
    <n v="0"/>
    <n v="360"/>
  </r>
  <r>
    <x v="0"/>
    <x v="0"/>
    <s v="WA"/>
    <x v="1"/>
    <n v="2009"/>
    <n v="2009"/>
    <n v="500190116"/>
    <n v="1"/>
    <x v="1"/>
    <s v="I"/>
    <n v="3"/>
    <n v="3"/>
    <n v="0"/>
    <n v="33"/>
  </r>
  <r>
    <x v="0"/>
    <x v="0"/>
    <s v="WA"/>
    <x v="1"/>
    <n v="2009"/>
    <n v="2009"/>
    <n v="19404986"/>
    <n v="1"/>
    <x v="1"/>
    <s v="I"/>
    <n v="1"/>
    <n v="1"/>
    <n v="0"/>
    <n v="10"/>
  </r>
  <r>
    <x v="0"/>
    <x v="0"/>
    <s v="WA"/>
    <x v="1"/>
    <n v="2009"/>
    <n v="2009"/>
    <n v="19623131"/>
    <n v="2"/>
    <x v="1"/>
    <s v="I"/>
    <n v="60"/>
    <n v="30"/>
    <n v="0"/>
    <n v="610"/>
  </r>
  <r>
    <x v="1"/>
    <x v="0"/>
    <s v="WA"/>
    <x v="1"/>
    <n v="2009"/>
    <n v="2009"/>
    <n v="344736007"/>
    <n v="1"/>
    <x v="1"/>
    <s v="I"/>
    <n v="0"/>
    <n v="0"/>
    <n v="0"/>
    <n v="70"/>
  </r>
  <r>
    <x v="0"/>
    <x v="0"/>
    <s v="WA"/>
    <x v="1"/>
    <n v="2009"/>
    <n v="2009"/>
    <n v="19892419"/>
    <n v="1"/>
    <x v="1"/>
    <s v="I"/>
    <n v="0"/>
    <n v="0"/>
    <n v="0"/>
    <n v="22"/>
  </r>
  <r>
    <x v="0"/>
    <x v="0"/>
    <s v="WA"/>
    <x v="1"/>
    <n v="2009"/>
    <n v="2009"/>
    <n v="18696688"/>
    <n v="1"/>
    <x v="1"/>
    <s v="I"/>
    <n v="29"/>
    <n v="29"/>
    <n v="0"/>
    <n v="61"/>
  </r>
  <r>
    <x v="0"/>
    <x v="1"/>
    <s v="WA"/>
    <x v="1"/>
    <n v="2009"/>
    <n v="2009"/>
    <n v="18911196"/>
    <n v="2"/>
    <x v="1"/>
    <s v="I"/>
    <n v="39"/>
    <n v="19.5"/>
    <n v="0"/>
    <n v="16"/>
  </r>
  <r>
    <x v="0"/>
    <x v="1"/>
    <s v="WA"/>
    <x v="1"/>
    <n v="2009"/>
    <n v="2009"/>
    <n v="500204800"/>
    <n v="1"/>
    <x v="1"/>
    <s v="I"/>
    <n v="1"/>
    <n v="1"/>
    <n v="0"/>
    <n v="3"/>
  </r>
  <r>
    <x v="0"/>
    <x v="0"/>
    <s v="WA"/>
    <x v="1"/>
    <n v="2009"/>
    <n v="2009"/>
    <n v="17680376"/>
    <n v="1"/>
    <x v="1"/>
    <s v="I"/>
    <n v="0"/>
    <n v="0"/>
    <n v="0"/>
    <n v="25"/>
  </r>
  <r>
    <x v="0"/>
    <x v="0"/>
    <s v="WA"/>
    <x v="1"/>
    <n v="2009"/>
    <n v="2009"/>
    <n v="17749827"/>
    <n v="1"/>
    <x v="1"/>
    <s v="I"/>
    <n v="0"/>
    <n v="0"/>
    <n v="0"/>
    <n v="4"/>
  </r>
  <r>
    <x v="0"/>
    <x v="1"/>
    <s v="WA"/>
    <x v="1"/>
    <n v="2009"/>
    <n v="2009"/>
    <n v="500229310"/>
    <n v="4"/>
    <x v="1"/>
    <s v="I"/>
    <n v="118"/>
    <n v="29.5"/>
    <n v="0"/>
    <n v="18"/>
  </r>
  <r>
    <x v="0"/>
    <x v="0"/>
    <s v="WA"/>
    <x v="1"/>
    <n v="2009"/>
    <n v="2009"/>
    <n v="15982762"/>
    <n v="1"/>
    <x v="1"/>
    <s v="I"/>
    <n v="34"/>
    <n v="34"/>
    <n v="0"/>
    <n v="333"/>
  </r>
  <r>
    <x v="0"/>
    <x v="0"/>
    <s v="WA"/>
    <x v="1"/>
    <n v="2009"/>
    <n v="2009"/>
    <n v="16209165"/>
    <n v="1"/>
    <x v="1"/>
    <s v="I"/>
    <n v="26"/>
    <n v="26"/>
    <n v="0"/>
    <n v="20"/>
  </r>
  <r>
    <x v="0"/>
    <x v="0"/>
    <s v="WA"/>
    <x v="1"/>
    <n v="2009"/>
    <n v="2009"/>
    <n v="16211366"/>
    <n v="2"/>
    <x v="1"/>
    <s v="I"/>
    <n v="56"/>
    <n v="28"/>
    <n v="0"/>
    <n v="630"/>
  </r>
  <r>
    <x v="0"/>
    <x v="0"/>
    <s v="WA"/>
    <x v="1"/>
    <n v="2009"/>
    <n v="2009"/>
    <n v="16890181"/>
    <n v="3"/>
    <x v="1"/>
    <s v="I"/>
    <n v="67"/>
    <n v="22.333333333333332"/>
    <n v="0"/>
    <n v="143"/>
  </r>
  <r>
    <x v="0"/>
    <x v="0"/>
    <s v="WA"/>
    <x v="1"/>
    <n v="2009"/>
    <n v="2009"/>
    <n v="17184931"/>
    <n v="1"/>
    <x v="1"/>
    <s v="I"/>
    <n v="26"/>
    <n v="26"/>
    <n v="0"/>
    <n v="200"/>
  </r>
  <r>
    <x v="0"/>
    <x v="0"/>
    <s v="WA"/>
    <x v="1"/>
    <n v="2009"/>
    <n v="2009"/>
    <n v="17085647"/>
    <n v="1"/>
    <x v="1"/>
    <s v="I"/>
    <n v="4"/>
    <n v="4"/>
    <n v="0"/>
    <n v="70"/>
  </r>
  <r>
    <x v="0"/>
    <x v="0"/>
    <s v="WA"/>
    <x v="1"/>
    <n v="2009"/>
    <n v="2009"/>
    <n v="17129005"/>
    <n v="3"/>
    <x v="1"/>
    <s v="I"/>
    <n v="71"/>
    <n v="23.666666666666664"/>
    <n v="0"/>
    <n v="170"/>
  </r>
  <r>
    <x v="0"/>
    <x v="0"/>
    <s v="WA"/>
    <x v="1"/>
    <n v="2009"/>
    <n v="2009"/>
    <n v="500252150"/>
    <n v="1"/>
    <x v="1"/>
    <s v="I"/>
    <n v="0"/>
    <n v="0"/>
    <n v="0"/>
    <n v="124"/>
  </r>
  <r>
    <x v="0"/>
    <x v="0"/>
    <s v="WA"/>
    <x v="1"/>
    <n v="2009"/>
    <n v="2009"/>
    <n v="500061018"/>
    <n v="1"/>
    <x v="1"/>
    <s v="I"/>
    <n v="0"/>
    <n v="0"/>
    <n v="0"/>
    <n v="21"/>
  </r>
  <r>
    <x v="0"/>
    <x v="1"/>
    <s v="WA"/>
    <x v="1"/>
    <n v="2009"/>
    <n v="2009"/>
    <n v="16634007"/>
    <n v="1"/>
    <x v="1"/>
    <s v="I"/>
    <n v="0"/>
    <n v="0"/>
    <n v="0"/>
    <n v="7"/>
  </r>
  <r>
    <x v="0"/>
    <x v="0"/>
    <s v="WA"/>
    <x v="1"/>
    <n v="2009"/>
    <n v="2009"/>
    <n v="19336462"/>
    <n v="1"/>
    <x v="1"/>
    <s v="I"/>
    <n v="0"/>
    <n v="0"/>
    <n v="0"/>
    <n v="18"/>
  </r>
  <r>
    <x v="0"/>
    <x v="0"/>
    <s v="WA"/>
    <x v="1"/>
    <n v="2009"/>
    <n v="2009"/>
    <n v="15946392"/>
    <n v="1"/>
    <x v="1"/>
    <s v="I"/>
    <n v="14"/>
    <n v="14"/>
    <n v="0"/>
    <n v="170"/>
  </r>
  <r>
    <x v="0"/>
    <x v="1"/>
    <s v="WA"/>
    <x v="1"/>
    <n v="2009"/>
    <n v="2009"/>
    <n v="15818540"/>
    <n v="3"/>
    <x v="1"/>
    <s v="I"/>
    <n v="90"/>
    <n v="30"/>
    <n v="0"/>
    <n v="17"/>
  </r>
  <r>
    <x v="0"/>
    <x v="0"/>
    <s v="WA"/>
    <x v="1"/>
    <n v="2009"/>
    <n v="2009"/>
    <n v="500131878"/>
    <n v="1"/>
    <x v="1"/>
    <s v="I"/>
    <n v="12"/>
    <n v="12"/>
    <n v="0"/>
    <n v="12"/>
  </r>
  <r>
    <x v="0"/>
    <x v="0"/>
    <s v="WA"/>
    <x v="1"/>
    <n v="2009"/>
    <n v="2009"/>
    <n v="500203208"/>
    <n v="3"/>
    <x v="1"/>
    <s v="I"/>
    <n v="66"/>
    <n v="22"/>
    <n v="0"/>
    <n v="349"/>
  </r>
  <r>
    <x v="0"/>
    <x v="0"/>
    <s v="WA"/>
    <x v="1"/>
    <n v="2009"/>
    <n v="2009"/>
    <n v="15145455"/>
    <n v="1"/>
    <x v="1"/>
    <s v="I"/>
    <n v="2"/>
    <n v="2"/>
    <n v="0"/>
    <n v="3"/>
  </r>
  <r>
    <x v="0"/>
    <x v="0"/>
    <s v="WA"/>
    <x v="1"/>
    <n v="2009"/>
    <n v="2009"/>
    <n v="14106174"/>
    <n v="2"/>
    <x v="1"/>
    <s v="I"/>
    <n v="53"/>
    <n v="26.5"/>
    <n v="0"/>
    <n v="80"/>
  </r>
  <r>
    <x v="0"/>
    <x v="0"/>
    <s v="WA"/>
    <x v="1"/>
    <n v="2009"/>
    <n v="2009"/>
    <n v="14867082"/>
    <n v="1"/>
    <x v="1"/>
    <s v="I"/>
    <n v="0"/>
    <n v="0"/>
    <n v="0"/>
    <n v="10"/>
  </r>
  <r>
    <x v="0"/>
    <x v="1"/>
    <s v="WA"/>
    <x v="1"/>
    <n v="2009"/>
    <n v="2009"/>
    <n v="19983462"/>
    <n v="1"/>
    <x v="1"/>
    <s v="I"/>
    <n v="21"/>
    <n v="21"/>
    <n v="0"/>
    <n v="1"/>
  </r>
  <r>
    <x v="0"/>
    <x v="0"/>
    <s v="WA"/>
    <x v="1"/>
    <n v="2009"/>
    <n v="2009"/>
    <n v="18616924"/>
    <n v="1"/>
    <x v="1"/>
    <s v="I"/>
    <n v="29"/>
    <n v="29"/>
    <n v="0"/>
    <n v="10"/>
  </r>
  <r>
    <x v="0"/>
    <x v="0"/>
    <s v="WA"/>
    <x v="1"/>
    <n v="2009"/>
    <n v="2009"/>
    <n v="19372158"/>
    <n v="1"/>
    <x v="1"/>
    <s v="I"/>
    <n v="1"/>
    <n v="1"/>
    <n v="0"/>
    <n v="1"/>
  </r>
  <r>
    <x v="0"/>
    <x v="0"/>
    <s v="WA"/>
    <x v="1"/>
    <n v="2009"/>
    <n v="2009"/>
    <n v="18924376"/>
    <n v="1"/>
    <x v="1"/>
    <s v="I"/>
    <n v="17"/>
    <n v="17"/>
    <n v="0"/>
    <n v="10"/>
  </r>
  <r>
    <x v="0"/>
    <x v="0"/>
    <s v="WA"/>
    <x v="1"/>
    <n v="2009"/>
    <n v="2009"/>
    <n v="18929291"/>
    <n v="1"/>
    <x v="1"/>
    <s v="I"/>
    <n v="0"/>
    <n v="0"/>
    <n v="0"/>
    <n v="430"/>
  </r>
  <r>
    <x v="0"/>
    <x v="0"/>
    <s v="WA"/>
    <x v="1"/>
    <n v="2009"/>
    <n v="2009"/>
    <n v="19209954"/>
    <n v="4"/>
    <x v="1"/>
    <s v="I"/>
    <n v="120"/>
    <n v="30"/>
    <n v="0"/>
    <n v="1412"/>
  </r>
  <r>
    <x v="0"/>
    <x v="0"/>
    <s v="WA"/>
    <x v="1"/>
    <n v="2009"/>
    <n v="2009"/>
    <n v="19053572"/>
    <n v="1"/>
    <x v="1"/>
    <s v="I"/>
    <n v="0"/>
    <n v="0"/>
    <n v="0"/>
    <n v="30"/>
  </r>
  <r>
    <x v="0"/>
    <x v="0"/>
    <s v="WA"/>
    <x v="1"/>
    <n v="2009"/>
    <n v="2009"/>
    <n v="18614492"/>
    <n v="1"/>
    <x v="1"/>
    <s v="I"/>
    <n v="0"/>
    <n v="0"/>
    <n v="0"/>
    <n v="60"/>
  </r>
  <r>
    <x v="0"/>
    <x v="0"/>
    <s v="WA"/>
    <x v="1"/>
    <n v="2009"/>
    <n v="2009"/>
    <n v="18699470"/>
    <n v="1"/>
    <x v="1"/>
    <s v="I"/>
    <n v="0"/>
    <n v="0"/>
    <n v="0"/>
    <n v="10"/>
  </r>
  <r>
    <x v="0"/>
    <x v="1"/>
    <s v="WA"/>
    <x v="1"/>
    <n v="2009"/>
    <n v="2009"/>
    <n v="500025481"/>
    <n v="1"/>
    <x v="1"/>
    <s v="I"/>
    <n v="34"/>
    <n v="34"/>
    <n v="0"/>
    <n v="10"/>
  </r>
  <r>
    <x v="0"/>
    <x v="1"/>
    <s v="WA"/>
    <x v="1"/>
    <n v="2009"/>
    <n v="2009"/>
    <n v="500239624"/>
    <n v="1"/>
    <x v="1"/>
    <s v="I"/>
    <n v="26"/>
    <n v="26"/>
    <n v="0"/>
    <n v="13"/>
  </r>
  <r>
    <x v="1"/>
    <x v="1"/>
    <s v="WA"/>
    <x v="1"/>
    <n v="2009"/>
    <n v="2009"/>
    <n v="17825133"/>
    <n v="3"/>
    <x v="1"/>
    <s v="I"/>
    <n v="80"/>
    <n v="26.666666666666668"/>
    <n v="0"/>
    <n v="22"/>
  </r>
  <r>
    <x v="0"/>
    <x v="1"/>
    <s v="WA"/>
    <x v="1"/>
    <n v="2009"/>
    <n v="2009"/>
    <n v="16613085"/>
    <n v="3"/>
    <x v="1"/>
    <s v="I"/>
    <n v="61"/>
    <n v="20.333333333333332"/>
    <n v="0"/>
    <n v="17"/>
  </r>
  <r>
    <x v="0"/>
    <x v="0"/>
    <s v="WA"/>
    <x v="1"/>
    <n v="2009"/>
    <n v="2009"/>
    <n v="16930337"/>
    <n v="1"/>
    <x v="1"/>
    <s v="I"/>
    <n v="0"/>
    <n v="0"/>
    <n v="0"/>
    <n v="10"/>
  </r>
  <r>
    <x v="0"/>
    <x v="0"/>
    <s v="WA"/>
    <x v="1"/>
    <n v="2009"/>
    <n v="2009"/>
    <n v="16921858"/>
    <n v="1"/>
    <x v="1"/>
    <s v="I"/>
    <n v="8"/>
    <n v="8"/>
    <n v="0"/>
    <n v="290"/>
  </r>
  <r>
    <x v="0"/>
    <x v="1"/>
    <s v="WA"/>
    <x v="1"/>
    <n v="2009"/>
    <n v="2009"/>
    <n v="15497052"/>
    <n v="1"/>
    <x v="1"/>
    <s v="I"/>
    <n v="1"/>
    <n v="1"/>
    <n v="0"/>
    <n v="4"/>
  </r>
  <r>
    <x v="0"/>
    <x v="0"/>
    <s v="WA"/>
    <x v="1"/>
    <n v="2009"/>
    <n v="2009"/>
    <n v="17120099"/>
    <n v="1"/>
    <x v="1"/>
    <s v="I"/>
    <n v="5"/>
    <n v="5"/>
    <n v="0"/>
    <n v="50"/>
  </r>
  <r>
    <x v="0"/>
    <x v="0"/>
    <s v="WA"/>
    <x v="1"/>
    <n v="2009"/>
    <n v="2009"/>
    <n v="17173843"/>
    <n v="1"/>
    <x v="1"/>
    <s v="I"/>
    <n v="10"/>
    <n v="10"/>
    <n v="0"/>
    <n v="320"/>
  </r>
  <r>
    <x v="0"/>
    <x v="0"/>
    <s v="WA"/>
    <x v="1"/>
    <n v="2009"/>
    <n v="2009"/>
    <n v="500197338"/>
    <n v="1"/>
    <x v="1"/>
    <s v="I"/>
    <n v="3"/>
    <n v="3"/>
    <n v="0"/>
    <n v="95"/>
  </r>
  <r>
    <x v="0"/>
    <x v="0"/>
    <s v="WA"/>
    <x v="1"/>
    <n v="2009"/>
    <n v="2009"/>
    <n v="16336261"/>
    <n v="3"/>
    <x v="1"/>
    <s v="I"/>
    <n v="85"/>
    <n v="28.333333333333336"/>
    <n v="0"/>
    <n v="421"/>
  </r>
  <r>
    <x v="0"/>
    <x v="0"/>
    <s v="WA"/>
    <x v="1"/>
    <n v="2009"/>
    <n v="2009"/>
    <n v="15948037"/>
    <n v="1"/>
    <x v="1"/>
    <s v="I"/>
    <n v="0"/>
    <n v="0"/>
    <n v="0"/>
    <n v="99"/>
  </r>
  <r>
    <x v="0"/>
    <x v="0"/>
    <s v="WA"/>
    <x v="1"/>
    <n v="2009"/>
    <n v="2009"/>
    <n v="15439708"/>
    <n v="1"/>
    <x v="1"/>
    <s v="I"/>
    <n v="0"/>
    <n v="0"/>
    <n v="0"/>
    <n v="3"/>
  </r>
  <r>
    <x v="0"/>
    <x v="0"/>
    <s v="WA"/>
    <x v="1"/>
    <n v="2009"/>
    <n v="2009"/>
    <n v="500177865"/>
    <n v="1"/>
    <x v="1"/>
    <s v="I"/>
    <n v="0"/>
    <n v="0"/>
    <n v="0"/>
    <n v="190"/>
  </r>
  <r>
    <x v="0"/>
    <x v="0"/>
    <s v="WA"/>
    <x v="1"/>
    <n v="2009"/>
    <n v="2009"/>
    <n v="500065767"/>
    <n v="3"/>
    <x v="1"/>
    <s v="I"/>
    <n v="76"/>
    <n v="25.333333333333336"/>
    <n v="0"/>
    <n v="34"/>
  </r>
  <r>
    <x v="0"/>
    <x v="1"/>
    <s v="WA"/>
    <x v="1"/>
    <n v="2009"/>
    <n v="2009"/>
    <n v="500173810"/>
    <n v="2"/>
    <x v="1"/>
    <s v="I"/>
    <n v="57"/>
    <n v="28.5"/>
    <n v="0"/>
    <n v="8"/>
  </r>
  <r>
    <x v="0"/>
    <x v="0"/>
    <s v="WA"/>
    <x v="1"/>
    <n v="2009"/>
    <n v="2009"/>
    <n v="14642020"/>
    <n v="1"/>
    <x v="1"/>
    <s v="I"/>
    <n v="28"/>
    <n v="28"/>
    <n v="0"/>
    <n v="160"/>
  </r>
  <r>
    <x v="0"/>
    <x v="0"/>
    <s v="WA"/>
    <x v="1"/>
    <n v="2009"/>
    <n v="2009"/>
    <n v="500219398"/>
    <n v="1"/>
    <x v="1"/>
    <s v="I"/>
    <n v="0"/>
    <n v="0"/>
    <n v="0"/>
    <n v="4"/>
  </r>
  <r>
    <x v="0"/>
    <x v="1"/>
    <s v="WA"/>
    <x v="1"/>
    <n v="2009"/>
    <n v="2009"/>
    <n v="389577617"/>
    <n v="1"/>
    <x v="1"/>
    <s v="I"/>
    <n v="24"/>
    <n v="24"/>
    <n v="0"/>
    <n v="11"/>
  </r>
  <r>
    <x v="0"/>
    <x v="0"/>
    <s v="WA"/>
    <x v="1"/>
    <n v="2009"/>
    <n v="2009"/>
    <n v="19886692"/>
    <n v="1"/>
    <x v="1"/>
    <s v="I"/>
    <n v="27"/>
    <n v="27"/>
    <n v="0"/>
    <n v="30"/>
  </r>
  <r>
    <x v="0"/>
    <x v="0"/>
    <s v="WA"/>
    <x v="1"/>
    <n v="2009"/>
    <n v="2009"/>
    <n v="19939244"/>
    <n v="1"/>
    <x v="1"/>
    <s v="I"/>
    <n v="28"/>
    <n v="28"/>
    <n v="0"/>
    <n v="1"/>
  </r>
  <r>
    <x v="0"/>
    <x v="0"/>
    <s v="WA"/>
    <x v="1"/>
    <n v="2009"/>
    <n v="2009"/>
    <n v="19192009"/>
    <n v="2"/>
    <x v="1"/>
    <s v="I"/>
    <n v="49"/>
    <n v="24.5"/>
    <n v="0"/>
    <n v="962"/>
  </r>
  <r>
    <x v="0"/>
    <x v="1"/>
    <s v="WA"/>
    <x v="1"/>
    <n v="2009"/>
    <n v="2009"/>
    <n v="500119796"/>
    <n v="1"/>
    <x v="1"/>
    <s v="I"/>
    <n v="27"/>
    <n v="27"/>
    <n v="0"/>
    <n v="12"/>
  </r>
  <r>
    <x v="0"/>
    <x v="0"/>
    <s v="WA"/>
    <x v="1"/>
    <n v="2009"/>
    <n v="2009"/>
    <n v="19635346"/>
    <n v="1"/>
    <x v="1"/>
    <s v="I"/>
    <n v="28"/>
    <n v="28"/>
    <n v="0"/>
    <n v="380"/>
  </r>
  <r>
    <x v="0"/>
    <x v="0"/>
    <s v="WA"/>
    <x v="1"/>
    <n v="2009"/>
    <n v="2009"/>
    <n v="19948996"/>
    <n v="1"/>
    <x v="1"/>
    <s v="I"/>
    <n v="0"/>
    <n v="0"/>
    <n v="0"/>
    <n v="100"/>
  </r>
  <r>
    <x v="0"/>
    <x v="1"/>
    <s v="WA"/>
    <x v="1"/>
    <n v="2009"/>
    <n v="2009"/>
    <n v="16153292"/>
    <n v="2"/>
    <x v="1"/>
    <s v="I"/>
    <n v="56"/>
    <n v="28"/>
    <n v="0"/>
    <n v="20"/>
  </r>
  <r>
    <x v="0"/>
    <x v="0"/>
    <s v="WA"/>
    <x v="1"/>
    <n v="2009"/>
    <n v="2009"/>
    <n v="19950592"/>
    <n v="1"/>
    <x v="1"/>
    <s v="I"/>
    <n v="8"/>
    <n v="8"/>
    <n v="0"/>
    <n v="13"/>
  </r>
  <r>
    <x v="0"/>
    <x v="1"/>
    <s v="WA"/>
    <x v="1"/>
    <n v="2009"/>
    <n v="2009"/>
    <n v="405820829"/>
    <n v="1"/>
    <x v="1"/>
    <s v="I"/>
    <n v="4"/>
    <n v="4"/>
    <n v="0"/>
    <n v="12"/>
  </r>
  <r>
    <x v="0"/>
    <x v="0"/>
    <s v="WA"/>
    <x v="1"/>
    <n v="2009"/>
    <n v="2009"/>
    <n v="14619652"/>
    <n v="1"/>
    <x v="1"/>
    <s v="I"/>
    <n v="9"/>
    <n v="9"/>
    <n v="0"/>
    <n v="410"/>
  </r>
  <r>
    <x v="0"/>
    <x v="0"/>
    <s v="WA"/>
    <x v="1"/>
    <n v="2009"/>
    <n v="2009"/>
    <n v="18268212"/>
    <n v="1"/>
    <x v="1"/>
    <s v="I"/>
    <n v="3"/>
    <n v="3"/>
    <n v="0"/>
    <n v="78"/>
  </r>
  <r>
    <x v="1"/>
    <x v="0"/>
    <s v="WA"/>
    <x v="1"/>
    <n v="2009"/>
    <n v="2009"/>
    <n v="446352849"/>
    <n v="1"/>
    <x v="1"/>
    <s v="I"/>
    <n v="0"/>
    <n v="0"/>
    <n v="0"/>
    <n v="20"/>
  </r>
  <r>
    <x v="0"/>
    <x v="0"/>
    <s v="WA"/>
    <x v="1"/>
    <n v="2009"/>
    <n v="2009"/>
    <n v="500214104"/>
    <n v="1"/>
    <x v="1"/>
    <s v="I"/>
    <n v="0"/>
    <n v="0"/>
    <n v="0"/>
    <n v="10"/>
  </r>
  <r>
    <x v="0"/>
    <x v="1"/>
    <s v="WA"/>
    <x v="1"/>
    <n v="2009"/>
    <n v="2009"/>
    <n v="19031668"/>
    <n v="1"/>
    <x v="1"/>
    <s v="I"/>
    <n v="9"/>
    <n v="9"/>
    <n v="0"/>
    <n v="29"/>
  </r>
  <r>
    <x v="0"/>
    <x v="0"/>
    <s v="WA"/>
    <x v="1"/>
    <n v="2009"/>
    <n v="2009"/>
    <n v="18414640"/>
    <n v="1"/>
    <x v="1"/>
    <s v="I"/>
    <n v="8"/>
    <n v="8"/>
    <n v="0"/>
    <n v="76"/>
  </r>
  <r>
    <x v="0"/>
    <x v="1"/>
    <s v="WA"/>
    <x v="1"/>
    <n v="2009"/>
    <n v="2009"/>
    <n v="18121103"/>
    <n v="1"/>
    <x v="1"/>
    <s v="I"/>
    <n v="6"/>
    <n v="6"/>
    <n v="0"/>
    <n v="8"/>
  </r>
  <r>
    <x v="0"/>
    <x v="0"/>
    <s v="WA"/>
    <x v="1"/>
    <n v="2009"/>
    <n v="2009"/>
    <n v="15820167"/>
    <n v="1"/>
    <x v="1"/>
    <s v="I"/>
    <n v="21"/>
    <n v="21"/>
    <n v="0"/>
    <n v="27"/>
  </r>
  <r>
    <x v="0"/>
    <x v="1"/>
    <s v="WA"/>
    <x v="1"/>
    <n v="2009"/>
    <n v="2009"/>
    <n v="500055306"/>
    <n v="2"/>
    <x v="1"/>
    <s v="I"/>
    <n v="36"/>
    <n v="18"/>
    <n v="0"/>
    <n v="28"/>
  </r>
  <r>
    <x v="0"/>
    <x v="0"/>
    <s v="WA"/>
    <x v="1"/>
    <n v="2009"/>
    <n v="2009"/>
    <n v="400809611"/>
    <n v="1"/>
    <x v="1"/>
    <s v="I"/>
    <n v="8"/>
    <n v="8"/>
    <n v="0"/>
    <n v="1020"/>
  </r>
  <r>
    <x v="0"/>
    <x v="0"/>
    <s v="WA"/>
    <x v="1"/>
    <n v="2009"/>
    <n v="2009"/>
    <n v="15996875"/>
    <n v="1"/>
    <x v="1"/>
    <s v="I"/>
    <n v="0"/>
    <n v="0"/>
    <n v="0"/>
    <n v="64"/>
  </r>
  <r>
    <x v="0"/>
    <x v="0"/>
    <s v="WA"/>
    <x v="1"/>
    <n v="2009"/>
    <n v="2009"/>
    <n v="500171235"/>
    <n v="1"/>
    <x v="1"/>
    <s v="I"/>
    <n v="0"/>
    <n v="0"/>
    <n v="0"/>
    <n v="169"/>
  </r>
  <r>
    <x v="0"/>
    <x v="0"/>
    <s v="WA"/>
    <x v="1"/>
    <n v="2009"/>
    <n v="2009"/>
    <n v="15944572"/>
    <n v="1"/>
    <x v="1"/>
    <s v="I"/>
    <n v="0"/>
    <n v="0"/>
    <n v="0"/>
    <n v="100"/>
  </r>
  <r>
    <x v="0"/>
    <x v="0"/>
    <s v="WA"/>
    <x v="1"/>
    <n v="2009"/>
    <n v="2009"/>
    <n v="16017023"/>
    <n v="1"/>
    <x v="1"/>
    <s v="I"/>
    <n v="0"/>
    <n v="0"/>
    <n v="0"/>
    <n v="20"/>
  </r>
  <r>
    <x v="0"/>
    <x v="0"/>
    <s v="WA"/>
    <x v="1"/>
    <n v="2009"/>
    <n v="2009"/>
    <n v="15438551"/>
    <n v="1"/>
    <x v="1"/>
    <s v="I"/>
    <n v="32"/>
    <n v="32"/>
    <n v="0"/>
    <n v="270"/>
  </r>
  <r>
    <x v="0"/>
    <x v="0"/>
    <s v="WA"/>
    <x v="1"/>
    <n v="2009"/>
    <n v="2009"/>
    <n v="16332100"/>
    <n v="1"/>
    <x v="1"/>
    <s v="I"/>
    <n v="30"/>
    <n v="30"/>
    <n v="0"/>
    <n v="410"/>
  </r>
  <r>
    <x v="1"/>
    <x v="0"/>
    <s v="WA"/>
    <x v="1"/>
    <n v="2009"/>
    <n v="2009"/>
    <n v="16271032"/>
    <n v="2"/>
    <x v="1"/>
    <s v="I"/>
    <n v="39"/>
    <n v="19.5"/>
    <n v="0"/>
    <n v="320"/>
  </r>
  <r>
    <x v="0"/>
    <x v="0"/>
    <s v="WA"/>
    <x v="1"/>
    <n v="2009"/>
    <n v="2009"/>
    <n v="15012814"/>
    <n v="1"/>
    <x v="1"/>
    <s v="I"/>
    <n v="0"/>
    <n v="0"/>
    <n v="0"/>
    <n v="20"/>
  </r>
  <r>
    <x v="0"/>
    <x v="1"/>
    <s v="WA"/>
    <x v="1"/>
    <n v="2009"/>
    <n v="2009"/>
    <n v="15442821"/>
    <n v="1"/>
    <x v="1"/>
    <s v="I"/>
    <n v="14"/>
    <n v="14"/>
    <n v="0"/>
    <n v="18"/>
  </r>
  <r>
    <x v="0"/>
    <x v="0"/>
    <s v="WA"/>
    <x v="1"/>
    <n v="2009"/>
    <n v="2009"/>
    <n v="16562404"/>
    <n v="1"/>
    <x v="1"/>
    <s v="I"/>
    <n v="0"/>
    <n v="0"/>
    <n v="0"/>
    <n v="10"/>
  </r>
  <r>
    <x v="0"/>
    <x v="0"/>
    <s v="WA"/>
    <x v="1"/>
    <n v="2009"/>
    <n v="2009"/>
    <n v="15474542"/>
    <n v="1"/>
    <x v="1"/>
    <s v="I"/>
    <n v="0"/>
    <n v="0"/>
    <n v="0"/>
    <n v="80"/>
  </r>
  <r>
    <x v="0"/>
    <x v="0"/>
    <s v="WA"/>
    <x v="1"/>
    <n v="2009"/>
    <n v="2009"/>
    <n v="500137930"/>
    <n v="2"/>
    <x v="1"/>
    <s v="I"/>
    <n v="57"/>
    <n v="28.5"/>
    <n v="0"/>
    <n v="1708"/>
  </r>
  <r>
    <x v="0"/>
    <x v="0"/>
    <s v="WA"/>
    <x v="1"/>
    <n v="2009"/>
    <n v="2009"/>
    <n v="14870356"/>
    <n v="2"/>
    <x v="1"/>
    <s v="I"/>
    <n v="49"/>
    <n v="24.5"/>
    <n v="0"/>
    <n v="1680"/>
  </r>
  <r>
    <x v="0"/>
    <x v="1"/>
    <s v="WA"/>
    <x v="1"/>
    <n v="2009"/>
    <n v="2009"/>
    <n v="500056402"/>
    <n v="1"/>
    <x v="1"/>
    <s v="I"/>
    <n v="6"/>
    <n v="6"/>
    <n v="0"/>
    <n v="22"/>
  </r>
  <r>
    <x v="0"/>
    <x v="0"/>
    <s v="WA"/>
    <x v="1"/>
    <n v="2009"/>
    <n v="2009"/>
    <n v="19940445"/>
    <n v="1"/>
    <x v="1"/>
    <s v="I"/>
    <n v="25"/>
    <n v="25"/>
    <n v="0"/>
    <n v="35"/>
  </r>
  <r>
    <x v="0"/>
    <x v="1"/>
    <s v="WA"/>
    <x v="1"/>
    <n v="2009"/>
    <n v="2009"/>
    <n v="19899394"/>
    <n v="1"/>
    <x v="1"/>
    <s v="I"/>
    <n v="20"/>
    <n v="20"/>
    <n v="0"/>
    <n v="22"/>
  </r>
  <r>
    <x v="0"/>
    <x v="0"/>
    <s v="WA"/>
    <x v="1"/>
    <n v="2009"/>
    <n v="2009"/>
    <n v="19553637"/>
    <n v="1"/>
    <x v="1"/>
    <s v="I"/>
    <n v="11"/>
    <n v="11"/>
    <n v="0"/>
    <n v="40"/>
  </r>
  <r>
    <x v="0"/>
    <x v="1"/>
    <s v="WA"/>
    <x v="1"/>
    <n v="2009"/>
    <n v="2009"/>
    <n v="500020090"/>
    <n v="1"/>
    <x v="1"/>
    <s v="I"/>
    <n v="0"/>
    <n v="0"/>
    <n v="0"/>
    <n v="66"/>
  </r>
  <r>
    <x v="0"/>
    <x v="0"/>
    <s v="WA"/>
    <x v="1"/>
    <n v="2009"/>
    <n v="2009"/>
    <n v="372384016"/>
    <n v="1"/>
    <x v="1"/>
    <s v="I"/>
    <n v="4"/>
    <n v="4"/>
    <n v="0"/>
    <n v="40"/>
  </r>
  <r>
    <x v="0"/>
    <x v="1"/>
    <s v="WA"/>
    <x v="1"/>
    <n v="2009"/>
    <n v="2009"/>
    <n v="18899996"/>
    <n v="1"/>
    <x v="1"/>
    <s v="I"/>
    <n v="26"/>
    <n v="26"/>
    <n v="0"/>
    <n v="31"/>
  </r>
  <r>
    <x v="0"/>
    <x v="0"/>
    <s v="WA"/>
    <x v="1"/>
    <n v="2009"/>
    <n v="2009"/>
    <n v="500148838"/>
    <n v="2"/>
    <x v="1"/>
    <s v="I"/>
    <n v="63"/>
    <n v="31.5"/>
    <n v="0"/>
    <n v="259"/>
  </r>
  <r>
    <x v="0"/>
    <x v="0"/>
    <s v="WA"/>
    <x v="1"/>
    <n v="2009"/>
    <n v="2009"/>
    <n v="19347698"/>
    <n v="1"/>
    <x v="1"/>
    <s v="I"/>
    <n v="0"/>
    <n v="0"/>
    <n v="0"/>
    <n v="110"/>
  </r>
  <r>
    <x v="1"/>
    <x v="0"/>
    <s v="WA"/>
    <x v="1"/>
    <n v="2009"/>
    <n v="2009"/>
    <n v="500021727"/>
    <n v="1"/>
    <x v="1"/>
    <s v="I"/>
    <n v="30"/>
    <n v="30"/>
    <n v="0"/>
    <n v="3773"/>
  </r>
  <r>
    <x v="0"/>
    <x v="0"/>
    <s v="WA"/>
    <x v="1"/>
    <n v="2009"/>
    <n v="2009"/>
    <n v="18576465"/>
    <n v="1"/>
    <x v="1"/>
    <s v="I"/>
    <n v="0"/>
    <n v="0"/>
    <n v="0"/>
    <n v="20"/>
  </r>
  <r>
    <x v="0"/>
    <x v="1"/>
    <s v="WA"/>
    <x v="1"/>
    <n v="2009"/>
    <n v="2009"/>
    <n v="500030952"/>
    <n v="1"/>
    <x v="1"/>
    <s v="I"/>
    <n v="0"/>
    <n v="0"/>
    <n v="0"/>
    <n v="1"/>
  </r>
  <r>
    <x v="0"/>
    <x v="0"/>
    <s v="WA"/>
    <x v="1"/>
    <n v="2009"/>
    <n v="2009"/>
    <n v="19017699"/>
    <n v="1"/>
    <x v="1"/>
    <s v="I"/>
    <n v="12"/>
    <n v="12"/>
    <n v="0"/>
    <n v="865"/>
  </r>
  <r>
    <x v="0"/>
    <x v="0"/>
    <s v="WA"/>
    <x v="1"/>
    <n v="2009"/>
    <n v="2009"/>
    <n v="19021813"/>
    <n v="1"/>
    <x v="1"/>
    <s v="I"/>
    <n v="7"/>
    <n v="7"/>
    <n v="0"/>
    <n v="30"/>
  </r>
  <r>
    <x v="0"/>
    <x v="0"/>
    <s v="WA"/>
    <x v="1"/>
    <n v="2009"/>
    <n v="2009"/>
    <n v="18990620"/>
    <n v="1"/>
    <x v="1"/>
    <s v="I"/>
    <n v="0"/>
    <n v="0"/>
    <n v="0"/>
    <n v="28"/>
  </r>
  <r>
    <x v="0"/>
    <x v="0"/>
    <s v="WA"/>
    <x v="1"/>
    <n v="2009"/>
    <n v="2009"/>
    <n v="18128626"/>
    <n v="1"/>
    <x v="1"/>
    <s v="I"/>
    <n v="13"/>
    <n v="13"/>
    <n v="0"/>
    <n v="10"/>
  </r>
  <r>
    <x v="0"/>
    <x v="0"/>
    <s v="WA"/>
    <x v="1"/>
    <n v="2009"/>
    <n v="2009"/>
    <n v="17996085"/>
    <n v="1"/>
    <x v="1"/>
    <s v="I"/>
    <n v="0"/>
    <n v="0"/>
    <n v="0"/>
    <n v="50"/>
  </r>
  <r>
    <x v="0"/>
    <x v="1"/>
    <s v="WA"/>
    <x v="1"/>
    <n v="2009"/>
    <n v="2010"/>
    <n v="500058185"/>
    <n v="2"/>
    <x v="1"/>
    <s v="I"/>
    <n v="30"/>
    <n v="15"/>
    <n v="0"/>
    <n v="80"/>
  </r>
  <r>
    <x v="0"/>
    <x v="1"/>
    <s v="WA"/>
    <x v="1"/>
    <n v="2009"/>
    <n v="2009"/>
    <n v="500085583"/>
    <n v="1"/>
    <x v="1"/>
    <s v="I"/>
    <n v="0"/>
    <n v="0"/>
    <n v="0"/>
    <n v="1"/>
  </r>
  <r>
    <x v="0"/>
    <x v="1"/>
    <s v="WA"/>
    <x v="1"/>
    <n v="2009"/>
    <n v="2009"/>
    <n v="17839101"/>
    <n v="1"/>
    <x v="1"/>
    <s v="I"/>
    <n v="0"/>
    <n v="0"/>
    <n v="0"/>
    <n v="6"/>
  </r>
  <r>
    <x v="0"/>
    <x v="1"/>
    <s v="WA"/>
    <x v="1"/>
    <n v="2009"/>
    <n v="2009"/>
    <n v="17448899"/>
    <n v="1"/>
    <x v="1"/>
    <s v="I"/>
    <n v="10"/>
    <n v="10"/>
    <n v="0"/>
    <n v="3"/>
  </r>
  <r>
    <x v="0"/>
    <x v="1"/>
    <s v="WA"/>
    <x v="1"/>
    <n v="2009"/>
    <n v="2009"/>
    <n v="18661905"/>
    <n v="1"/>
    <x v="1"/>
    <s v="I"/>
    <n v="1"/>
    <n v="1"/>
    <n v="0"/>
    <n v="6"/>
  </r>
  <r>
    <x v="0"/>
    <x v="1"/>
    <s v="WA"/>
    <x v="1"/>
    <n v="2009"/>
    <n v="2009"/>
    <n v="355449605"/>
    <n v="1"/>
    <x v="1"/>
    <s v="I"/>
    <n v="0"/>
    <n v="0"/>
    <n v="0"/>
    <n v="12"/>
  </r>
  <r>
    <x v="0"/>
    <x v="1"/>
    <s v="WA"/>
    <x v="1"/>
    <n v="2009"/>
    <n v="2009"/>
    <n v="15758379"/>
    <n v="1"/>
    <x v="1"/>
    <s v="I"/>
    <n v="28"/>
    <n v="28"/>
    <n v="0"/>
    <n v="1"/>
  </r>
  <r>
    <x v="0"/>
    <x v="1"/>
    <s v="WA"/>
    <x v="1"/>
    <n v="2009"/>
    <n v="2009"/>
    <n v="500004360"/>
    <n v="1"/>
    <x v="1"/>
    <s v="I"/>
    <n v="0"/>
    <n v="0"/>
    <n v="0"/>
    <n v="1"/>
  </r>
  <r>
    <x v="0"/>
    <x v="1"/>
    <s v="WA"/>
    <x v="1"/>
    <n v="2009"/>
    <n v="2009"/>
    <n v="15186489"/>
    <n v="1"/>
    <x v="1"/>
    <s v="I"/>
    <n v="1"/>
    <n v="1"/>
    <n v="0"/>
    <n v="26"/>
  </r>
  <r>
    <x v="1"/>
    <x v="1"/>
    <s v="WA"/>
    <x v="1"/>
    <n v="2009"/>
    <n v="2009"/>
    <n v="14414656"/>
    <n v="1"/>
    <x v="1"/>
    <s v="I"/>
    <n v="28"/>
    <n v="28"/>
    <n v="0"/>
    <n v="147"/>
  </r>
  <r>
    <x v="1"/>
    <x v="1"/>
    <s v="WA"/>
    <x v="1"/>
    <n v="2009"/>
    <n v="2009"/>
    <n v="500257696"/>
    <n v="1"/>
    <x v="1"/>
    <s v="I"/>
    <n v="259"/>
    <n v="259"/>
    <n v="0"/>
    <n v="276"/>
  </r>
  <r>
    <x v="0"/>
    <x v="0"/>
    <s v="WA"/>
    <x v="1"/>
    <n v="2009"/>
    <n v="2009"/>
    <n v="14124104"/>
    <n v="1"/>
    <x v="1"/>
    <s v="I"/>
    <n v="0"/>
    <n v="0"/>
    <n v="0"/>
    <n v="80"/>
  </r>
  <r>
    <x v="1"/>
    <x v="0"/>
    <s v="WA"/>
    <x v="1"/>
    <n v="2009"/>
    <n v="2009"/>
    <n v="19633895"/>
    <n v="1"/>
    <x v="1"/>
    <s v="I"/>
    <n v="28"/>
    <n v="28"/>
    <n v="0"/>
    <n v="20"/>
  </r>
  <r>
    <x v="0"/>
    <x v="0"/>
    <s v="WA"/>
    <x v="1"/>
    <n v="2009"/>
    <n v="2009"/>
    <n v="500208138"/>
    <n v="1"/>
    <x v="1"/>
    <s v="I"/>
    <n v="0"/>
    <n v="0"/>
    <n v="0"/>
    <n v="21"/>
  </r>
  <r>
    <x v="0"/>
    <x v="0"/>
    <s v="WA"/>
    <x v="1"/>
    <n v="2010"/>
    <n v="2010"/>
    <n v="16449033"/>
    <n v="1"/>
    <x v="1"/>
    <s v="I"/>
    <n v="31"/>
    <n v="31"/>
    <n v="0"/>
    <n v="194"/>
  </r>
  <r>
    <x v="0"/>
    <x v="0"/>
    <s v="WA"/>
    <x v="1"/>
    <n v="2010"/>
    <n v="2010"/>
    <n v="19537766"/>
    <n v="1"/>
    <x v="1"/>
    <s v="I"/>
    <n v="7"/>
    <n v="7"/>
    <n v="0"/>
    <n v="302"/>
  </r>
  <r>
    <x v="0"/>
    <x v="0"/>
    <s v="WA"/>
    <x v="1"/>
    <n v="2010"/>
    <n v="2010"/>
    <n v="19191455"/>
    <n v="1"/>
    <x v="1"/>
    <s v="I"/>
    <n v="6"/>
    <n v="6"/>
    <n v="0"/>
    <n v="870"/>
  </r>
  <r>
    <x v="0"/>
    <x v="0"/>
    <s v="WA"/>
    <x v="1"/>
    <n v="2010"/>
    <n v="2010"/>
    <n v="18897598"/>
    <n v="1"/>
    <x v="1"/>
    <s v="I"/>
    <n v="29"/>
    <n v="29"/>
    <n v="0"/>
    <n v="50"/>
  </r>
  <r>
    <x v="0"/>
    <x v="0"/>
    <s v="WA"/>
    <x v="2"/>
    <n v="2010"/>
    <n v="2010"/>
    <n v="500148458"/>
    <n v="1"/>
    <x v="1"/>
    <s v="I"/>
    <n v="2"/>
    <n v="2"/>
    <n v="0"/>
    <n v="521"/>
  </r>
  <r>
    <x v="0"/>
    <x v="0"/>
    <s v="WA"/>
    <x v="2"/>
    <n v="2010"/>
    <n v="2010"/>
    <n v="17912527"/>
    <n v="1"/>
    <x v="1"/>
    <s v="I"/>
    <n v="0"/>
    <n v="0"/>
    <n v="0"/>
    <n v="201"/>
  </r>
  <r>
    <x v="0"/>
    <x v="1"/>
    <s v="WA"/>
    <x v="2"/>
    <n v="2010"/>
    <n v="2010"/>
    <n v="15928137"/>
    <n v="1"/>
    <x v="1"/>
    <s v="I"/>
    <n v="10"/>
    <n v="10"/>
    <n v="0"/>
    <n v="19"/>
  </r>
  <r>
    <x v="0"/>
    <x v="1"/>
    <s v="WA"/>
    <x v="2"/>
    <n v="2010"/>
    <n v="2010"/>
    <n v="17171136"/>
    <n v="1"/>
    <x v="1"/>
    <s v="I"/>
    <n v="30"/>
    <n v="30"/>
    <n v="0"/>
    <n v="7"/>
  </r>
  <r>
    <x v="0"/>
    <x v="1"/>
    <s v="WA"/>
    <x v="1"/>
    <n v="2010"/>
    <n v="2010"/>
    <n v="18100758"/>
    <n v="1"/>
    <x v="1"/>
    <s v="I"/>
    <n v="28"/>
    <n v="28"/>
    <n v="0"/>
    <n v="227"/>
  </r>
  <r>
    <x v="0"/>
    <x v="1"/>
    <s v="WA"/>
    <x v="2"/>
    <n v="2010"/>
    <n v="2010"/>
    <n v="17806876"/>
    <n v="1"/>
    <x v="1"/>
    <s v="I"/>
    <n v="0"/>
    <n v="0"/>
    <n v="0"/>
    <n v="131"/>
  </r>
  <r>
    <x v="0"/>
    <x v="0"/>
    <s v="WA"/>
    <x v="2"/>
    <n v="2010"/>
    <n v="2010"/>
    <n v="17806878"/>
    <n v="1"/>
    <x v="1"/>
    <s v="I"/>
    <n v="0"/>
    <n v="0"/>
    <n v="0"/>
    <n v="750"/>
  </r>
  <r>
    <x v="0"/>
    <x v="1"/>
    <s v="WA"/>
    <x v="2"/>
    <n v="2010"/>
    <n v="2010"/>
    <n v="500044037"/>
    <n v="1"/>
    <x v="1"/>
    <s v="I"/>
    <n v="27"/>
    <n v="27"/>
    <n v="0"/>
    <n v="152"/>
  </r>
  <r>
    <x v="0"/>
    <x v="1"/>
    <s v="WA"/>
    <x v="2"/>
    <n v="2010"/>
    <n v="2010"/>
    <n v="17399786"/>
    <n v="2"/>
    <x v="1"/>
    <s v="I"/>
    <n v="60"/>
    <n v="30"/>
    <n v="0"/>
    <n v="316"/>
  </r>
  <r>
    <x v="0"/>
    <x v="1"/>
    <s v="WA"/>
    <x v="2"/>
    <n v="2010"/>
    <n v="2010"/>
    <n v="19138742"/>
    <n v="1"/>
    <x v="1"/>
    <s v="I"/>
    <n v="16"/>
    <n v="16"/>
    <n v="0"/>
    <n v="39"/>
  </r>
  <r>
    <x v="0"/>
    <x v="0"/>
    <s v="WA"/>
    <x v="2"/>
    <n v="2010"/>
    <n v="2010"/>
    <n v="15881597"/>
    <n v="3"/>
    <x v="1"/>
    <s v="I"/>
    <n v="91"/>
    <n v="30.333333333333332"/>
    <n v="0"/>
    <n v="226"/>
  </r>
  <r>
    <x v="0"/>
    <x v="1"/>
    <s v="WA"/>
    <x v="2"/>
    <n v="2010"/>
    <n v="2010"/>
    <n v="16878047"/>
    <n v="1"/>
    <x v="1"/>
    <s v="I"/>
    <n v="0"/>
    <n v="0"/>
    <n v="0"/>
    <n v="35"/>
  </r>
  <r>
    <x v="1"/>
    <x v="1"/>
    <s v="WA"/>
    <x v="2"/>
    <n v="2010"/>
    <n v="2010"/>
    <n v="500093946"/>
    <n v="2"/>
    <x v="1"/>
    <s v="I"/>
    <n v="61"/>
    <n v="30.5"/>
    <n v="0"/>
    <n v="253"/>
  </r>
  <r>
    <x v="0"/>
    <x v="0"/>
    <s v="WA"/>
    <x v="2"/>
    <n v="2010"/>
    <n v="2010"/>
    <n v="500137077"/>
    <n v="1"/>
    <x v="1"/>
    <s v="I"/>
    <n v="26"/>
    <n v="26"/>
    <n v="0"/>
    <n v="1207"/>
  </r>
  <r>
    <x v="0"/>
    <x v="0"/>
    <s v="WA"/>
    <x v="2"/>
    <n v="2010"/>
    <n v="2010"/>
    <n v="500256877"/>
    <n v="1"/>
    <x v="1"/>
    <s v="I"/>
    <n v="0"/>
    <n v="0"/>
    <n v="0"/>
    <n v="1"/>
  </r>
  <r>
    <x v="1"/>
    <x v="1"/>
    <s v="WA"/>
    <x v="2"/>
    <n v="2010"/>
    <n v="2010"/>
    <n v="500110650"/>
    <n v="12"/>
    <x v="2"/>
    <s v="I"/>
    <n v="369"/>
    <n v="30.75"/>
    <n v="0"/>
    <n v="31204"/>
  </r>
  <r>
    <x v="0"/>
    <x v="0"/>
    <s v="WA"/>
    <x v="2"/>
    <n v="2010"/>
    <n v="2010"/>
    <n v="446355265"/>
    <n v="5"/>
    <x v="1"/>
    <s v="I"/>
    <n v="153"/>
    <n v="30.6"/>
    <n v="0"/>
    <n v="746"/>
  </r>
  <r>
    <x v="0"/>
    <x v="0"/>
    <s v="WA"/>
    <x v="2"/>
    <n v="2010"/>
    <n v="2010"/>
    <n v="19986234"/>
    <n v="4"/>
    <x v="1"/>
    <s v="I"/>
    <n v="122"/>
    <n v="30.5"/>
    <n v="0"/>
    <n v="144"/>
  </r>
  <r>
    <x v="1"/>
    <x v="1"/>
    <s v="WA"/>
    <x v="2"/>
    <n v="2010"/>
    <n v="2010"/>
    <n v="16758054"/>
    <n v="2"/>
    <x v="1"/>
    <s v="I"/>
    <n v="65"/>
    <n v="32.5"/>
    <n v="0"/>
    <n v="2"/>
  </r>
  <r>
    <x v="0"/>
    <x v="0"/>
    <s v="WA"/>
    <x v="2"/>
    <n v="2010"/>
    <n v="2010"/>
    <n v="500029714"/>
    <n v="1"/>
    <x v="1"/>
    <s v="I"/>
    <n v="0"/>
    <n v="0"/>
    <n v="0"/>
    <n v="10"/>
  </r>
  <r>
    <x v="0"/>
    <x v="0"/>
    <s v="WA"/>
    <x v="2"/>
    <n v="2010"/>
    <n v="2010"/>
    <n v="14099553"/>
    <n v="1"/>
    <x v="1"/>
    <s v="I"/>
    <n v="31"/>
    <n v="31"/>
    <n v="0"/>
    <n v="10"/>
  </r>
  <r>
    <x v="0"/>
    <x v="0"/>
    <s v="WA"/>
    <x v="2"/>
    <n v="2010"/>
    <n v="2010"/>
    <n v="17617858"/>
    <n v="1"/>
    <x v="1"/>
    <s v="I"/>
    <n v="0"/>
    <n v="0"/>
    <n v="0"/>
    <n v="20"/>
  </r>
  <r>
    <x v="0"/>
    <x v="0"/>
    <s v="WA"/>
    <x v="2"/>
    <n v="2010"/>
    <n v="2010"/>
    <n v="19537766"/>
    <n v="1"/>
    <x v="1"/>
    <s v="I"/>
    <n v="30"/>
    <n v="30"/>
    <n v="0"/>
    <n v="913"/>
  </r>
  <r>
    <x v="0"/>
    <x v="0"/>
    <s v="WA"/>
    <x v="2"/>
    <n v="2010"/>
    <n v="2010"/>
    <n v="19698225"/>
    <n v="2"/>
    <x v="1"/>
    <s v="I"/>
    <n v="60"/>
    <n v="30"/>
    <n v="0"/>
    <n v="260"/>
  </r>
  <r>
    <x v="0"/>
    <x v="0"/>
    <s v="WA"/>
    <x v="2"/>
    <n v="2010"/>
    <n v="2010"/>
    <n v="17456854"/>
    <n v="1"/>
    <x v="1"/>
    <s v="I"/>
    <n v="5"/>
    <n v="5"/>
    <n v="0"/>
    <n v="364"/>
  </r>
  <r>
    <x v="0"/>
    <x v="1"/>
    <s v="WA"/>
    <x v="2"/>
    <n v="2010"/>
    <n v="2010"/>
    <n v="500190715"/>
    <n v="1"/>
    <x v="1"/>
    <s v="I"/>
    <n v="0"/>
    <n v="0"/>
    <n v="0"/>
    <n v="19"/>
  </r>
  <r>
    <x v="0"/>
    <x v="0"/>
    <s v="WA"/>
    <x v="2"/>
    <n v="2010"/>
    <n v="2010"/>
    <n v="500218056"/>
    <n v="2"/>
    <x v="1"/>
    <s v="I"/>
    <n v="53"/>
    <n v="26.5"/>
    <n v="0"/>
    <n v="2501"/>
  </r>
  <r>
    <x v="0"/>
    <x v="0"/>
    <s v="WA"/>
    <x v="2"/>
    <n v="2010"/>
    <n v="2010"/>
    <n v="18403785"/>
    <n v="1"/>
    <x v="1"/>
    <s v="I"/>
    <n v="30"/>
    <n v="30"/>
    <n v="0"/>
    <n v="340"/>
  </r>
  <r>
    <x v="0"/>
    <x v="0"/>
    <s v="WA"/>
    <x v="2"/>
    <n v="2010"/>
    <n v="2010"/>
    <n v="446355990"/>
    <n v="1"/>
    <x v="1"/>
    <s v="I"/>
    <n v="26"/>
    <n v="26"/>
    <n v="0"/>
    <n v="171"/>
  </r>
  <r>
    <x v="0"/>
    <x v="1"/>
    <s v="WA"/>
    <x v="2"/>
    <n v="2010"/>
    <n v="2010"/>
    <n v="500088437"/>
    <n v="1"/>
    <x v="1"/>
    <s v="I"/>
    <n v="30"/>
    <n v="30"/>
    <n v="0"/>
    <n v="5"/>
  </r>
  <r>
    <x v="0"/>
    <x v="0"/>
    <s v="WA"/>
    <x v="2"/>
    <n v="2010"/>
    <n v="2010"/>
    <n v="18931241"/>
    <n v="1"/>
    <x v="1"/>
    <s v="I"/>
    <n v="0"/>
    <n v="0"/>
    <n v="0"/>
    <n v="1430"/>
  </r>
  <r>
    <x v="0"/>
    <x v="0"/>
    <s v="WA"/>
    <x v="2"/>
    <n v="2010"/>
    <n v="2010"/>
    <n v="500206596"/>
    <n v="1"/>
    <x v="1"/>
    <s v="I"/>
    <n v="0"/>
    <n v="0"/>
    <n v="0"/>
    <n v="33"/>
  </r>
  <r>
    <x v="0"/>
    <x v="1"/>
    <s v="WA"/>
    <x v="2"/>
    <n v="2010"/>
    <n v="2010"/>
    <n v="17806067"/>
    <n v="2"/>
    <x v="1"/>
    <s v="I"/>
    <n v="1"/>
    <n v="0.5"/>
    <n v="0"/>
    <n v="21"/>
  </r>
  <r>
    <x v="1"/>
    <x v="0"/>
    <s v="WA"/>
    <x v="2"/>
    <n v="2010"/>
    <n v="2010"/>
    <n v="500261630"/>
    <n v="2"/>
    <x v="1"/>
    <s v="I"/>
    <n v="60"/>
    <n v="30"/>
    <n v="0"/>
    <n v="34920"/>
  </r>
  <r>
    <x v="0"/>
    <x v="1"/>
    <s v="WA"/>
    <x v="2"/>
    <n v="2010"/>
    <n v="2010"/>
    <n v="500264486"/>
    <n v="1"/>
    <x v="1"/>
    <s v="I"/>
    <n v="0"/>
    <n v="0"/>
    <n v="0"/>
    <n v="5"/>
  </r>
  <r>
    <x v="0"/>
    <x v="1"/>
    <s v="WA"/>
    <x v="2"/>
    <n v="2010"/>
    <n v="2010"/>
    <n v="16251389"/>
    <n v="1"/>
    <x v="1"/>
    <s v="I"/>
    <n v="7"/>
    <n v="7"/>
    <n v="0"/>
    <n v="43"/>
  </r>
  <r>
    <x v="0"/>
    <x v="0"/>
    <s v="WA"/>
    <x v="2"/>
    <n v="2010"/>
    <n v="2010"/>
    <n v="500149272"/>
    <n v="2"/>
    <x v="1"/>
    <s v="I"/>
    <n v="52"/>
    <n v="26"/>
    <n v="0"/>
    <n v="2204"/>
  </r>
  <r>
    <x v="0"/>
    <x v="0"/>
    <s v="WA"/>
    <x v="2"/>
    <n v="2010"/>
    <n v="2010"/>
    <n v="500251562"/>
    <n v="1"/>
    <x v="1"/>
    <s v="I"/>
    <n v="23"/>
    <n v="23"/>
    <n v="0"/>
    <n v="127"/>
  </r>
  <r>
    <x v="0"/>
    <x v="1"/>
    <s v="WA"/>
    <x v="2"/>
    <n v="2010"/>
    <n v="2010"/>
    <n v="500252881"/>
    <n v="1"/>
    <x v="1"/>
    <s v="I"/>
    <n v="23"/>
    <n v="23"/>
    <n v="0"/>
    <n v="28"/>
  </r>
  <r>
    <x v="0"/>
    <x v="1"/>
    <s v="WA"/>
    <x v="2"/>
    <n v="2010"/>
    <n v="2010"/>
    <n v="500042550"/>
    <n v="2"/>
    <x v="1"/>
    <s v="I"/>
    <n v="60"/>
    <n v="30"/>
    <n v="0"/>
    <n v="80"/>
  </r>
  <r>
    <x v="0"/>
    <x v="1"/>
    <s v="WA"/>
    <x v="2"/>
    <n v="2010"/>
    <n v="2010"/>
    <n v="19969210"/>
    <n v="1"/>
    <x v="1"/>
    <s v="I"/>
    <n v="0"/>
    <n v="0"/>
    <n v="0"/>
    <n v="92"/>
  </r>
  <r>
    <x v="0"/>
    <x v="0"/>
    <s v="WA"/>
    <x v="2"/>
    <n v="2010"/>
    <n v="2010"/>
    <n v="19943912"/>
    <n v="1"/>
    <x v="1"/>
    <s v="I"/>
    <n v="0"/>
    <n v="0"/>
    <n v="0"/>
    <n v="110"/>
  </r>
  <r>
    <x v="0"/>
    <x v="0"/>
    <s v="WA"/>
    <x v="2"/>
    <n v="2010"/>
    <n v="2010"/>
    <n v="500211221"/>
    <n v="1"/>
    <x v="1"/>
    <s v="I"/>
    <n v="29"/>
    <n v="29"/>
    <n v="0"/>
    <n v="1"/>
  </r>
  <r>
    <x v="0"/>
    <x v="0"/>
    <s v="WA"/>
    <x v="2"/>
    <n v="2010"/>
    <n v="2010"/>
    <n v="19378199"/>
    <n v="1"/>
    <x v="1"/>
    <s v="I"/>
    <n v="0"/>
    <n v="0"/>
    <n v="0"/>
    <n v="40"/>
  </r>
  <r>
    <x v="0"/>
    <x v="1"/>
    <s v="WA"/>
    <x v="2"/>
    <n v="2010"/>
    <n v="2010"/>
    <n v="500065406"/>
    <n v="1"/>
    <x v="1"/>
    <s v="I"/>
    <n v="23"/>
    <n v="23"/>
    <n v="0"/>
    <n v="66"/>
  </r>
  <r>
    <x v="0"/>
    <x v="1"/>
    <s v="WA"/>
    <x v="2"/>
    <n v="2010"/>
    <n v="2010"/>
    <n v="418348803"/>
    <n v="2"/>
    <x v="1"/>
    <s v="I"/>
    <n v="35"/>
    <n v="17.5"/>
    <n v="0"/>
    <n v="35"/>
  </r>
  <r>
    <x v="0"/>
    <x v="0"/>
    <s v="WA"/>
    <x v="2"/>
    <n v="2010"/>
    <n v="2010"/>
    <n v="19002515"/>
    <n v="1"/>
    <x v="1"/>
    <s v="I"/>
    <n v="0"/>
    <n v="0"/>
    <n v="0"/>
    <n v="1400"/>
  </r>
  <r>
    <x v="0"/>
    <x v="0"/>
    <s v="WA"/>
    <x v="2"/>
    <n v="2010"/>
    <n v="2010"/>
    <n v="19642199"/>
    <n v="1"/>
    <x v="1"/>
    <s v="I"/>
    <n v="0"/>
    <n v="0"/>
    <n v="0"/>
    <n v="10"/>
  </r>
  <r>
    <x v="0"/>
    <x v="1"/>
    <s v="WA"/>
    <x v="2"/>
    <n v="2010"/>
    <n v="2010"/>
    <n v="345772816"/>
    <n v="1"/>
    <x v="1"/>
    <s v="I"/>
    <n v="28"/>
    <n v="28"/>
    <n v="0"/>
    <n v="43"/>
  </r>
  <r>
    <x v="0"/>
    <x v="0"/>
    <s v="WA"/>
    <x v="2"/>
    <n v="2010"/>
    <n v="2010"/>
    <n v="18286407"/>
    <n v="1"/>
    <x v="1"/>
    <s v="I"/>
    <n v="11"/>
    <n v="11"/>
    <n v="0"/>
    <n v="20"/>
  </r>
  <r>
    <x v="0"/>
    <x v="1"/>
    <s v="WA"/>
    <x v="2"/>
    <n v="2010"/>
    <n v="2010"/>
    <n v="18570696"/>
    <n v="1"/>
    <x v="1"/>
    <s v="I"/>
    <n v="28"/>
    <n v="28"/>
    <n v="0"/>
    <n v="1"/>
  </r>
  <r>
    <x v="0"/>
    <x v="0"/>
    <s v="WA"/>
    <x v="2"/>
    <n v="2010"/>
    <n v="2010"/>
    <n v="500225610"/>
    <n v="1"/>
    <x v="1"/>
    <s v="I"/>
    <n v="0"/>
    <n v="0"/>
    <n v="0"/>
    <n v="12"/>
  </r>
  <r>
    <x v="0"/>
    <x v="0"/>
    <s v="WA"/>
    <x v="2"/>
    <n v="2010"/>
    <n v="2010"/>
    <n v="17974776"/>
    <n v="1"/>
    <x v="1"/>
    <s v="I"/>
    <n v="29"/>
    <n v="29"/>
    <n v="0"/>
    <n v="10"/>
  </r>
  <r>
    <x v="0"/>
    <x v="0"/>
    <s v="WA"/>
    <x v="2"/>
    <n v="2010"/>
    <n v="2010"/>
    <n v="500220478"/>
    <n v="1"/>
    <x v="1"/>
    <s v="I"/>
    <n v="3"/>
    <n v="3"/>
    <n v="0"/>
    <n v="5"/>
  </r>
  <r>
    <x v="0"/>
    <x v="0"/>
    <s v="WA"/>
    <x v="2"/>
    <n v="2010"/>
    <n v="2010"/>
    <n v="17762872"/>
    <n v="1"/>
    <x v="1"/>
    <s v="I"/>
    <n v="0"/>
    <n v="0"/>
    <n v="0"/>
    <n v="10"/>
  </r>
  <r>
    <x v="0"/>
    <x v="0"/>
    <s v="WA"/>
    <x v="2"/>
    <n v="2010"/>
    <n v="2010"/>
    <n v="17447823"/>
    <n v="1"/>
    <x v="1"/>
    <s v="I"/>
    <n v="0"/>
    <n v="0"/>
    <n v="0"/>
    <n v="30"/>
  </r>
  <r>
    <x v="0"/>
    <x v="0"/>
    <s v="WA"/>
    <x v="2"/>
    <n v="2010"/>
    <n v="2010"/>
    <n v="16893497"/>
    <n v="1"/>
    <x v="1"/>
    <s v="I"/>
    <n v="32"/>
    <n v="32"/>
    <n v="0"/>
    <n v="60"/>
  </r>
  <r>
    <x v="0"/>
    <x v="0"/>
    <s v="WA"/>
    <x v="2"/>
    <n v="2010"/>
    <n v="2010"/>
    <n v="14088505"/>
    <n v="1"/>
    <x v="1"/>
    <s v="I"/>
    <n v="0"/>
    <n v="0"/>
    <n v="0"/>
    <n v="1871"/>
  </r>
  <r>
    <x v="0"/>
    <x v="0"/>
    <s v="WA"/>
    <x v="2"/>
    <n v="2010"/>
    <n v="2010"/>
    <n v="15460306"/>
    <n v="1"/>
    <x v="1"/>
    <s v="I"/>
    <n v="0"/>
    <n v="0"/>
    <n v="0"/>
    <n v="170"/>
  </r>
  <r>
    <x v="0"/>
    <x v="1"/>
    <s v="WA"/>
    <x v="2"/>
    <n v="2010"/>
    <n v="2010"/>
    <n v="14888344"/>
    <n v="1"/>
    <x v="1"/>
    <s v="I"/>
    <n v="0"/>
    <n v="0"/>
    <n v="0"/>
    <n v="5"/>
  </r>
  <r>
    <x v="0"/>
    <x v="0"/>
    <s v="WA"/>
    <x v="2"/>
    <n v="2010"/>
    <n v="2010"/>
    <n v="16503655"/>
    <n v="9"/>
    <x v="1"/>
    <s v="I"/>
    <n v="260"/>
    <n v="28.888888888888889"/>
    <n v="0"/>
    <n v="400"/>
  </r>
  <r>
    <x v="0"/>
    <x v="0"/>
    <s v="WA"/>
    <x v="2"/>
    <n v="2010"/>
    <n v="2010"/>
    <n v="14334533"/>
    <n v="1"/>
    <x v="1"/>
    <s v="I"/>
    <n v="6"/>
    <n v="6"/>
    <n v="0"/>
    <n v="10"/>
  </r>
  <r>
    <x v="0"/>
    <x v="0"/>
    <s v="WA"/>
    <x v="2"/>
    <n v="2010"/>
    <n v="2010"/>
    <n v="363225648"/>
    <n v="1"/>
    <x v="1"/>
    <s v="I"/>
    <n v="2"/>
    <n v="2"/>
    <n v="0"/>
    <n v="120"/>
  </r>
  <r>
    <x v="0"/>
    <x v="0"/>
    <s v="WA"/>
    <x v="2"/>
    <n v="2010"/>
    <n v="2010"/>
    <n v="14102157"/>
    <n v="3"/>
    <x v="1"/>
    <s v="I"/>
    <n v="56"/>
    <n v="18.666666666666664"/>
    <n v="0"/>
    <n v="1510"/>
  </r>
  <r>
    <x v="0"/>
    <x v="0"/>
    <s v="WA"/>
    <x v="2"/>
    <n v="2010"/>
    <n v="2010"/>
    <n v="19313771"/>
    <n v="1"/>
    <x v="1"/>
    <s v="I"/>
    <n v="31"/>
    <n v="31"/>
    <n v="0"/>
    <n v="1"/>
  </r>
  <r>
    <x v="0"/>
    <x v="0"/>
    <s v="WA"/>
    <x v="2"/>
    <n v="2010"/>
    <n v="2010"/>
    <n v="19858634"/>
    <n v="1"/>
    <x v="1"/>
    <s v="I"/>
    <n v="8"/>
    <n v="8"/>
    <n v="0"/>
    <n v="30"/>
  </r>
  <r>
    <x v="0"/>
    <x v="0"/>
    <s v="WA"/>
    <x v="2"/>
    <n v="2010"/>
    <n v="2010"/>
    <n v="19302247"/>
    <n v="1"/>
    <x v="1"/>
    <s v="I"/>
    <n v="0"/>
    <n v="0"/>
    <n v="0"/>
    <n v="30"/>
  </r>
  <r>
    <x v="0"/>
    <x v="0"/>
    <s v="WA"/>
    <x v="2"/>
    <n v="2010"/>
    <n v="2010"/>
    <n v="18118872"/>
    <n v="2"/>
    <x v="1"/>
    <s v="I"/>
    <n v="24"/>
    <n v="12"/>
    <n v="0"/>
    <n v="1310"/>
  </r>
  <r>
    <x v="0"/>
    <x v="0"/>
    <s v="WA"/>
    <x v="2"/>
    <n v="2010"/>
    <n v="2010"/>
    <n v="18943686"/>
    <n v="1"/>
    <x v="1"/>
    <s v="I"/>
    <n v="0"/>
    <n v="0"/>
    <n v="0"/>
    <n v="70"/>
  </r>
  <r>
    <x v="0"/>
    <x v="1"/>
    <s v="WA"/>
    <x v="2"/>
    <n v="2010"/>
    <n v="2010"/>
    <n v="18627404"/>
    <n v="2"/>
    <x v="1"/>
    <s v="I"/>
    <n v="61"/>
    <n v="30.5"/>
    <n v="0"/>
    <n v="34"/>
  </r>
  <r>
    <x v="0"/>
    <x v="0"/>
    <s v="WA"/>
    <x v="2"/>
    <n v="2010"/>
    <n v="2010"/>
    <n v="18700324"/>
    <n v="2"/>
    <x v="1"/>
    <s v="I"/>
    <n v="12"/>
    <n v="6"/>
    <n v="0"/>
    <n v="259"/>
  </r>
  <r>
    <x v="0"/>
    <x v="1"/>
    <s v="WA"/>
    <x v="2"/>
    <n v="2010"/>
    <n v="2010"/>
    <n v="500088810"/>
    <n v="3"/>
    <x v="1"/>
    <s v="I"/>
    <n v="70"/>
    <n v="23.333333333333332"/>
    <n v="0"/>
    <n v="13"/>
  </r>
  <r>
    <x v="0"/>
    <x v="0"/>
    <s v="WA"/>
    <x v="2"/>
    <n v="2010"/>
    <n v="2010"/>
    <n v="18651878"/>
    <n v="1"/>
    <x v="1"/>
    <s v="I"/>
    <n v="0"/>
    <n v="0"/>
    <n v="0"/>
    <n v="20"/>
  </r>
  <r>
    <x v="0"/>
    <x v="0"/>
    <s v="WA"/>
    <x v="2"/>
    <n v="2010"/>
    <n v="2010"/>
    <n v="18257896"/>
    <n v="1"/>
    <x v="1"/>
    <s v="I"/>
    <n v="0"/>
    <n v="0"/>
    <n v="0"/>
    <n v="100"/>
  </r>
  <r>
    <x v="0"/>
    <x v="0"/>
    <s v="WA"/>
    <x v="2"/>
    <n v="2010"/>
    <n v="2010"/>
    <n v="19267401"/>
    <n v="1"/>
    <x v="1"/>
    <s v="I"/>
    <n v="0"/>
    <n v="0"/>
    <n v="0"/>
    <n v="121"/>
  </r>
  <r>
    <x v="0"/>
    <x v="1"/>
    <s v="WA"/>
    <x v="2"/>
    <n v="2010"/>
    <n v="2010"/>
    <n v="18701591"/>
    <n v="1"/>
    <x v="1"/>
    <s v="I"/>
    <n v="0"/>
    <n v="0"/>
    <n v="0"/>
    <n v="2"/>
  </r>
  <r>
    <x v="0"/>
    <x v="0"/>
    <s v="WA"/>
    <x v="2"/>
    <n v="2010"/>
    <n v="2010"/>
    <n v="18049172"/>
    <n v="1"/>
    <x v="1"/>
    <s v="I"/>
    <n v="6"/>
    <n v="6"/>
    <n v="0"/>
    <n v="10"/>
  </r>
  <r>
    <x v="0"/>
    <x v="0"/>
    <s v="WA"/>
    <x v="2"/>
    <n v="2010"/>
    <n v="2010"/>
    <n v="500214430"/>
    <n v="1"/>
    <x v="1"/>
    <s v="I"/>
    <n v="1"/>
    <n v="1"/>
    <n v="0"/>
    <n v="36"/>
  </r>
  <r>
    <x v="0"/>
    <x v="1"/>
    <s v="WA"/>
    <x v="2"/>
    <n v="2010"/>
    <n v="2010"/>
    <n v="500224834"/>
    <n v="1"/>
    <x v="1"/>
    <s v="I"/>
    <n v="1"/>
    <n v="1"/>
    <n v="0"/>
    <n v="3"/>
  </r>
  <r>
    <x v="0"/>
    <x v="0"/>
    <s v="WA"/>
    <x v="2"/>
    <n v="2010"/>
    <n v="2010"/>
    <n v="17411723"/>
    <n v="3"/>
    <x v="1"/>
    <s v="I"/>
    <n v="65"/>
    <n v="21.666666666666664"/>
    <n v="0"/>
    <n v="750"/>
  </r>
  <r>
    <x v="0"/>
    <x v="0"/>
    <s v="WA"/>
    <x v="2"/>
    <n v="2010"/>
    <n v="2010"/>
    <n v="19633000"/>
    <n v="1"/>
    <x v="1"/>
    <s v="I"/>
    <n v="0"/>
    <n v="0"/>
    <n v="0"/>
    <n v="20"/>
  </r>
  <r>
    <x v="0"/>
    <x v="0"/>
    <s v="WA"/>
    <x v="2"/>
    <n v="2010"/>
    <n v="2010"/>
    <n v="17808753"/>
    <n v="1"/>
    <x v="1"/>
    <s v="I"/>
    <n v="29"/>
    <n v="29"/>
    <n v="0"/>
    <n v="80"/>
  </r>
  <r>
    <x v="0"/>
    <x v="0"/>
    <s v="WA"/>
    <x v="2"/>
    <n v="2010"/>
    <n v="2010"/>
    <n v="446169619"/>
    <n v="1"/>
    <x v="1"/>
    <s v="I"/>
    <n v="15"/>
    <n v="15"/>
    <n v="0"/>
    <n v="137"/>
  </r>
  <r>
    <x v="0"/>
    <x v="0"/>
    <s v="WA"/>
    <x v="2"/>
    <n v="2010"/>
    <n v="2010"/>
    <n v="17118483"/>
    <n v="3"/>
    <x v="1"/>
    <s v="I"/>
    <n v="76"/>
    <n v="25.333333333333336"/>
    <n v="0"/>
    <n v="210"/>
  </r>
  <r>
    <x v="0"/>
    <x v="0"/>
    <s v="WA"/>
    <x v="2"/>
    <n v="2010"/>
    <n v="2010"/>
    <n v="15337208"/>
    <n v="1"/>
    <x v="2"/>
    <s v="I"/>
    <n v="1"/>
    <n v="1"/>
    <n v="0"/>
    <n v="99355"/>
  </r>
  <r>
    <x v="0"/>
    <x v="1"/>
    <s v="WA"/>
    <x v="2"/>
    <n v="2010"/>
    <n v="2010"/>
    <n v="14761283"/>
    <n v="1"/>
    <x v="1"/>
    <s v="I"/>
    <n v="3"/>
    <n v="3"/>
    <n v="0"/>
    <n v="3"/>
  </r>
  <r>
    <x v="0"/>
    <x v="0"/>
    <s v="WA"/>
    <x v="2"/>
    <n v="2010"/>
    <n v="2010"/>
    <n v="14761285"/>
    <n v="1"/>
    <x v="1"/>
    <s v="I"/>
    <n v="3"/>
    <n v="3"/>
    <n v="0"/>
    <n v="10"/>
  </r>
  <r>
    <x v="0"/>
    <x v="1"/>
    <s v="WA"/>
    <x v="2"/>
    <n v="2010"/>
    <n v="2010"/>
    <n v="446354943"/>
    <n v="1"/>
    <x v="1"/>
    <s v="I"/>
    <n v="22"/>
    <n v="22"/>
    <n v="0"/>
    <n v="33"/>
  </r>
  <r>
    <x v="0"/>
    <x v="0"/>
    <s v="WA"/>
    <x v="2"/>
    <n v="2010"/>
    <n v="2010"/>
    <n v="15954160"/>
    <n v="4"/>
    <x v="1"/>
    <s v="I"/>
    <n v="114"/>
    <n v="28.5"/>
    <n v="0"/>
    <n v="294"/>
  </r>
  <r>
    <x v="0"/>
    <x v="0"/>
    <s v="WA"/>
    <x v="2"/>
    <n v="2010"/>
    <n v="2010"/>
    <n v="16343872"/>
    <n v="2"/>
    <x v="1"/>
    <s v="I"/>
    <n v="40"/>
    <n v="20"/>
    <n v="0"/>
    <n v="120"/>
  </r>
  <r>
    <x v="1"/>
    <x v="0"/>
    <s v="WA"/>
    <x v="2"/>
    <n v="2010"/>
    <n v="2010"/>
    <n v="15948388"/>
    <n v="2"/>
    <x v="1"/>
    <s v="I"/>
    <n v="58"/>
    <n v="29"/>
    <n v="0"/>
    <n v="2120"/>
  </r>
  <r>
    <x v="0"/>
    <x v="1"/>
    <s v="WA"/>
    <x v="2"/>
    <n v="2010"/>
    <n v="2010"/>
    <n v="15908646"/>
    <n v="1"/>
    <x v="1"/>
    <s v="I"/>
    <n v="0"/>
    <n v="0"/>
    <n v="0"/>
    <n v="7"/>
  </r>
  <r>
    <x v="0"/>
    <x v="0"/>
    <s v="WA"/>
    <x v="2"/>
    <n v="2010"/>
    <n v="2010"/>
    <n v="16023944"/>
    <n v="1"/>
    <x v="1"/>
    <s v="I"/>
    <n v="8"/>
    <n v="8"/>
    <n v="0"/>
    <n v="10"/>
  </r>
  <r>
    <x v="0"/>
    <x v="1"/>
    <s v="WA"/>
    <x v="2"/>
    <n v="2010"/>
    <n v="2010"/>
    <n v="500046484"/>
    <n v="1"/>
    <x v="1"/>
    <s v="I"/>
    <n v="2"/>
    <n v="2"/>
    <n v="0"/>
    <n v="3"/>
  </r>
  <r>
    <x v="0"/>
    <x v="0"/>
    <s v="WA"/>
    <x v="2"/>
    <n v="2010"/>
    <n v="2010"/>
    <n v="15331709"/>
    <n v="2"/>
    <x v="1"/>
    <s v="I"/>
    <n v="35"/>
    <n v="17.5"/>
    <n v="0"/>
    <n v="770"/>
  </r>
  <r>
    <x v="0"/>
    <x v="0"/>
    <s v="WA"/>
    <x v="2"/>
    <n v="2010"/>
    <n v="2010"/>
    <n v="16941232"/>
    <n v="1"/>
    <x v="1"/>
    <s v="I"/>
    <n v="1"/>
    <n v="1"/>
    <n v="0"/>
    <n v="150"/>
  </r>
  <r>
    <x v="0"/>
    <x v="1"/>
    <s v="WA"/>
    <x v="2"/>
    <n v="2010"/>
    <n v="2010"/>
    <n v="500119394"/>
    <n v="4"/>
    <x v="1"/>
    <s v="I"/>
    <n v="106"/>
    <n v="26.5"/>
    <n v="0"/>
    <n v="14"/>
  </r>
  <r>
    <x v="0"/>
    <x v="0"/>
    <s v="WA"/>
    <x v="2"/>
    <n v="2010"/>
    <n v="2010"/>
    <n v="500261060"/>
    <n v="2"/>
    <x v="1"/>
    <s v="I"/>
    <n v="35"/>
    <n v="17.5"/>
    <n v="0"/>
    <n v="293"/>
  </r>
  <r>
    <x v="1"/>
    <x v="1"/>
    <s v="WA"/>
    <x v="2"/>
    <n v="2010"/>
    <n v="2010"/>
    <n v="14606545"/>
    <n v="1"/>
    <x v="1"/>
    <s v="I"/>
    <n v="33"/>
    <n v="33"/>
    <n v="0"/>
    <n v="2"/>
  </r>
  <r>
    <x v="0"/>
    <x v="0"/>
    <s v="WA"/>
    <x v="2"/>
    <n v="2010"/>
    <n v="2010"/>
    <n v="390787217"/>
    <n v="1"/>
    <x v="1"/>
    <s v="I"/>
    <n v="14"/>
    <n v="14"/>
    <n v="0"/>
    <n v="1"/>
  </r>
  <r>
    <x v="1"/>
    <x v="1"/>
    <s v="WA"/>
    <x v="2"/>
    <n v="2010"/>
    <n v="2010"/>
    <n v="500046317"/>
    <n v="1"/>
    <x v="1"/>
    <s v="I"/>
    <n v="14"/>
    <n v="14"/>
    <n v="0"/>
    <n v="8"/>
  </r>
  <r>
    <x v="0"/>
    <x v="1"/>
    <s v="WA"/>
    <x v="2"/>
    <n v="2010"/>
    <n v="2010"/>
    <n v="414201605"/>
    <n v="2"/>
    <x v="1"/>
    <s v="I"/>
    <n v="62"/>
    <n v="31"/>
    <n v="0"/>
    <n v="18"/>
  </r>
  <r>
    <x v="0"/>
    <x v="0"/>
    <s v="WA"/>
    <x v="2"/>
    <n v="2010"/>
    <n v="2010"/>
    <n v="500136292"/>
    <n v="1"/>
    <x v="1"/>
    <s v="I"/>
    <n v="0"/>
    <n v="0"/>
    <n v="0"/>
    <n v="113"/>
  </r>
  <r>
    <x v="0"/>
    <x v="0"/>
    <s v="WA"/>
    <x v="2"/>
    <n v="2010"/>
    <n v="2010"/>
    <n v="500048798"/>
    <n v="1"/>
    <x v="1"/>
    <s v="I"/>
    <n v="8"/>
    <n v="8"/>
    <n v="0"/>
    <n v="10"/>
  </r>
  <r>
    <x v="0"/>
    <x v="0"/>
    <s v="WA"/>
    <x v="2"/>
    <n v="2010"/>
    <n v="2010"/>
    <n v="14034159"/>
    <n v="1"/>
    <x v="1"/>
    <s v="I"/>
    <n v="5"/>
    <n v="5"/>
    <n v="0"/>
    <n v="307"/>
  </r>
  <r>
    <x v="0"/>
    <x v="0"/>
    <s v="WA"/>
    <x v="2"/>
    <n v="2010"/>
    <n v="2010"/>
    <n v="500018807"/>
    <n v="1"/>
    <x v="1"/>
    <s v="I"/>
    <n v="0"/>
    <n v="0"/>
    <n v="0"/>
    <n v="37"/>
  </r>
  <r>
    <x v="0"/>
    <x v="1"/>
    <s v="WA"/>
    <x v="2"/>
    <n v="2010"/>
    <n v="2010"/>
    <n v="421977639"/>
    <n v="1"/>
    <x v="1"/>
    <s v="I"/>
    <n v="18"/>
    <n v="18"/>
    <n v="0"/>
    <n v="21"/>
  </r>
  <r>
    <x v="0"/>
    <x v="1"/>
    <s v="WA"/>
    <x v="2"/>
    <n v="2010"/>
    <n v="2010"/>
    <n v="500125013"/>
    <n v="1"/>
    <x v="1"/>
    <s v="I"/>
    <n v="0"/>
    <n v="0"/>
    <n v="0"/>
    <n v="12"/>
  </r>
  <r>
    <x v="0"/>
    <x v="0"/>
    <s v="WA"/>
    <x v="2"/>
    <n v="2010"/>
    <n v="2010"/>
    <n v="410313614"/>
    <n v="1"/>
    <x v="1"/>
    <s v="I"/>
    <n v="0"/>
    <n v="0"/>
    <n v="0"/>
    <n v="20"/>
  </r>
  <r>
    <x v="0"/>
    <x v="1"/>
    <s v="WA"/>
    <x v="2"/>
    <n v="2010"/>
    <n v="2010"/>
    <n v="19377817"/>
    <n v="1"/>
    <x v="1"/>
    <s v="I"/>
    <n v="0"/>
    <n v="0"/>
    <n v="0"/>
    <n v="2"/>
  </r>
  <r>
    <x v="0"/>
    <x v="0"/>
    <s v="WA"/>
    <x v="2"/>
    <n v="2010"/>
    <n v="2010"/>
    <n v="19231045"/>
    <n v="1"/>
    <x v="1"/>
    <s v="I"/>
    <n v="0"/>
    <n v="0"/>
    <n v="0"/>
    <n v="460"/>
  </r>
  <r>
    <x v="0"/>
    <x v="1"/>
    <s v="WA"/>
    <x v="2"/>
    <n v="2010"/>
    <n v="2010"/>
    <n v="500252208"/>
    <n v="1"/>
    <x v="1"/>
    <s v="I"/>
    <n v="9"/>
    <n v="9"/>
    <n v="0"/>
    <n v="5"/>
  </r>
  <r>
    <x v="0"/>
    <x v="1"/>
    <s v="WA"/>
    <x v="2"/>
    <n v="2010"/>
    <n v="2010"/>
    <n v="500176847"/>
    <n v="1"/>
    <x v="1"/>
    <s v="I"/>
    <n v="0"/>
    <n v="0"/>
    <n v="0"/>
    <n v="10"/>
  </r>
  <r>
    <x v="0"/>
    <x v="1"/>
    <s v="WA"/>
    <x v="2"/>
    <n v="2010"/>
    <n v="2010"/>
    <n v="19033592"/>
    <n v="2"/>
    <x v="1"/>
    <s v="I"/>
    <n v="39"/>
    <n v="19.5"/>
    <n v="0"/>
    <n v="42"/>
  </r>
  <r>
    <x v="0"/>
    <x v="1"/>
    <s v="WA"/>
    <x v="2"/>
    <n v="2010"/>
    <n v="2010"/>
    <n v="500224364"/>
    <n v="2"/>
    <x v="1"/>
    <s v="I"/>
    <n v="43"/>
    <n v="21.5"/>
    <n v="0"/>
    <n v="12"/>
  </r>
  <r>
    <x v="0"/>
    <x v="0"/>
    <s v="WA"/>
    <x v="2"/>
    <n v="2010"/>
    <n v="2010"/>
    <n v="500009445"/>
    <n v="1"/>
    <x v="1"/>
    <s v="I"/>
    <n v="20"/>
    <n v="20"/>
    <n v="0"/>
    <n v="56"/>
  </r>
  <r>
    <x v="0"/>
    <x v="1"/>
    <s v="WA"/>
    <x v="2"/>
    <n v="2010"/>
    <n v="2010"/>
    <n v="17501482"/>
    <n v="3"/>
    <x v="1"/>
    <s v="I"/>
    <n v="93"/>
    <n v="31"/>
    <n v="0"/>
    <n v="12"/>
  </r>
  <r>
    <x v="0"/>
    <x v="0"/>
    <s v="WA"/>
    <x v="2"/>
    <n v="2010"/>
    <n v="2010"/>
    <n v="17808753"/>
    <n v="1"/>
    <x v="1"/>
    <s v="I"/>
    <n v="0"/>
    <n v="0"/>
    <n v="0"/>
    <n v="1850"/>
  </r>
  <r>
    <x v="1"/>
    <x v="1"/>
    <s v="WA"/>
    <x v="2"/>
    <n v="2010"/>
    <n v="2010"/>
    <n v="329443229"/>
    <n v="3"/>
    <x v="1"/>
    <s v="I"/>
    <n v="86"/>
    <n v="28.666666666666668"/>
    <n v="0"/>
    <n v="9"/>
  </r>
  <r>
    <x v="0"/>
    <x v="0"/>
    <s v="WA"/>
    <x v="2"/>
    <n v="2010"/>
    <n v="2010"/>
    <n v="16562751"/>
    <n v="1"/>
    <x v="1"/>
    <s v="I"/>
    <n v="15"/>
    <n v="15"/>
    <n v="0"/>
    <n v="60"/>
  </r>
  <r>
    <x v="0"/>
    <x v="1"/>
    <s v="WA"/>
    <x v="2"/>
    <n v="2010"/>
    <n v="2010"/>
    <n v="17514554"/>
    <n v="1"/>
    <x v="1"/>
    <s v="I"/>
    <n v="10"/>
    <n v="10"/>
    <n v="0"/>
    <n v="12"/>
  </r>
  <r>
    <x v="0"/>
    <x v="1"/>
    <s v="WA"/>
    <x v="2"/>
    <n v="2010"/>
    <n v="2010"/>
    <n v="500100513"/>
    <n v="1"/>
    <x v="1"/>
    <s v="I"/>
    <n v="12"/>
    <n v="12"/>
    <n v="0"/>
    <n v="16"/>
  </r>
  <r>
    <x v="0"/>
    <x v="1"/>
    <s v="WA"/>
    <x v="2"/>
    <n v="2010"/>
    <n v="2010"/>
    <n v="15981964"/>
    <n v="2"/>
    <x v="1"/>
    <s v="I"/>
    <n v="59"/>
    <n v="29.5"/>
    <n v="0"/>
    <n v="8"/>
  </r>
  <r>
    <x v="0"/>
    <x v="0"/>
    <s v="WA"/>
    <x v="2"/>
    <n v="2010"/>
    <n v="2010"/>
    <n v="333763219"/>
    <n v="1"/>
    <x v="1"/>
    <s v="I"/>
    <n v="0"/>
    <n v="0"/>
    <n v="0"/>
    <n v="670"/>
  </r>
  <r>
    <x v="0"/>
    <x v="0"/>
    <s v="WA"/>
    <x v="2"/>
    <n v="2010"/>
    <n v="2010"/>
    <n v="500139223"/>
    <n v="1"/>
    <x v="1"/>
    <s v="I"/>
    <n v="11"/>
    <n v="11"/>
    <n v="0"/>
    <n v="210"/>
  </r>
  <r>
    <x v="0"/>
    <x v="0"/>
    <s v="WA"/>
    <x v="2"/>
    <n v="2010"/>
    <n v="2010"/>
    <n v="500194730"/>
    <n v="1"/>
    <x v="1"/>
    <s v="I"/>
    <n v="0"/>
    <n v="0"/>
    <n v="0"/>
    <n v="338"/>
  </r>
  <r>
    <x v="0"/>
    <x v="0"/>
    <s v="WA"/>
    <x v="2"/>
    <n v="2010"/>
    <n v="2010"/>
    <n v="16236731"/>
    <n v="4"/>
    <x v="1"/>
    <s v="I"/>
    <n v="102"/>
    <n v="25.5"/>
    <n v="0"/>
    <n v="576"/>
  </r>
  <r>
    <x v="0"/>
    <x v="1"/>
    <s v="WA"/>
    <x v="2"/>
    <n v="2010"/>
    <n v="2010"/>
    <n v="500176439"/>
    <n v="2"/>
    <x v="1"/>
    <s v="I"/>
    <n v="41"/>
    <n v="20.5"/>
    <n v="0"/>
    <n v="28"/>
  </r>
  <r>
    <x v="0"/>
    <x v="0"/>
    <s v="WA"/>
    <x v="2"/>
    <n v="2010"/>
    <n v="2010"/>
    <n v="500149209"/>
    <n v="1"/>
    <x v="1"/>
    <s v="I"/>
    <n v="0"/>
    <n v="0"/>
    <n v="0"/>
    <n v="10"/>
  </r>
  <r>
    <x v="0"/>
    <x v="1"/>
    <s v="WA"/>
    <x v="2"/>
    <n v="2010"/>
    <n v="2010"/>
    <n v="16542192"/>
    <n v="1"/>
    <x v="1"/>
    <s v="I"/>
    <n v="11"/>
    <n v="11"/>
    <n v="0"/>
    <n v="24"/>
  </r>
  <r>
    <x v="0"/>
    <x v="0"/>
    <s v="WA"/>
    <x v="2"/>
    <n v="2010"/>
    <n v="2010"/>
    <n v="15811853"/>
    <n v="3"/>
    <x v="1"/>
    <s v="I"/>
    <n v="68"/>
    <n v="22.666666666666664"/>
    <n v="0"/>
    <n v="625"/>
  </r>
  <r>
    <x v="0"/>
    <x v="0"/>
    <s v="WA"/>
    <x v="2"/>
    <n v="2010"/>
    <n v="2010"/>
    <n v="14102475"/>
    <n v="1"/>
    <x v="1"/>
    <s v="I"/>
    <n v="24"/>
    <n v="24"/>
    <n v="0"/>
    <n v="42"/>
  </r>
  <r>
    <x v="0"/>
    <x v="1"/>
    <s v="WA"/>
    <x v="2"/>
    <n v="2010"/>
    <n v="2010"/>
    <n v="500115967"/>
    <n v="1"/>
    <x v="1"/>
    <s v="I"/>
    <n v="32"/>
    <n v="32"/>
    <n v="0"/>
    <n v="1"/>
  </r>
  <r>
    <x v="0"/>
    <x v="0"/>
    <s v="WA"/>
    <x v="2"/>
    <n v="2010"/>
    <n v="2010"/>
    <n v="14331904"/>
    <n v="1"/>
    <x v="1"/>
    <s v="I"/>
    <n v="0"/>
    <n v="0"/>
    <n v="0"/>
    <n v="60"/>
  </r>
  <r>
    <x v="0"/>
    <x v="1"/>
    <s v="WA"/>
    <x v="2"/>
    <n v="2010"/>
    <n v="2010"/>
    <n v="500019579"/>
    <n v="1"/>
    <x v="1"/>
    <s v="I"/>
    <n v="3"/>
    <n v="3"/>
    <n v="0"/>
    <n v="2"/>
  </r>
  <r>
    <x v="0"/>
    <x v="0"/>
    <s v="WA"/>
    <x v="2"/>
    <n v="2010"/>
    <n v="2010"/>
    <n v="500020513"/>
    <n v="1"/>
    <x v="1"/>
    <s v="I"/>
    <n v="3"/>
    <n v="3"/>
    <n v="0"/>
    <n v="12"/>
  </r>
  <r>
    <x v="0"/>
    <x v="0"/>
    <s v="WA"/>
    <x v="2"/>
    <n v="2010"/>
    <n v="2010"/>
    <n v="14386056"/>
    <n v="1"/>
    <x v="1"/>
    <s v="I"/>
    <n v="18"/>
    <n v="18"/>
    <n v="0"/>
    <n v="30"/>
  </r>
  <r>
    <x v="0"/>
    <x v="0"/>
    <s v="WA"/>
    <x v="2"/>
    <n v="2010"/>
    <n v="2010"/>
    <n v="14356208"/>
    <n v="2"/>
    <x v="1"/>
    <s v="I"/>
    <n v="57"/>
    <n v="28.5"/>
    <n v="0"/>
    <n v="1490"/>
  </r>
  <r>
    <x v="0"/>
    <x v="1"/>
    <s v="WA"/>
    <x v="2"/>
    <n v="2010"/>
    <n v="2010"/>
    <n v="14659854"/>
    <n v="2"/>
    <x v="1"/>
    <s v="I"/>
    <n v="31"/>
    <n v="15.5"/>
    <n v="0"/>
    <n v="4"/>
  </r>
  <r>
    <x v="0"/>
    <x v="1"/>
    <s v="WA"/>
    <x v="2"/>
    <n v="2010"/>
    <n v="2010"/>
    <n v="429321623"/>
    <n v="2"/>
    <x v="1"/>
    <s v="I"/>
    <n v="42"/>
    <n v="21"/>
    <n v="0"/>
    <n v="8"/>
  </r>
  <r>
    <x v="0"/>
    <x v="1"/>
    <s v="WA"/>
    <x v="2"/>
    <n v="2010"/>
    <n v="2010"/>
    <n v="377740805"/>
    <n v="1"/>
    <x v="1"/>
    <s v="I"/>
    <n v="0"/>
    <n v="0"/>
    <n v="0"/>
    <n v="2"/>
  </r>
  <r>
    <x v="0"/>
    <x v="0"/>
    <s v="WA"/>
    <x v="2"/>
    <n v="2010"/>
    <n v="2010"/>
    <n v="19305477"/>
    <n v="1"/>
    <x v="1"/>
    <s v="I"/>
    <n v="29"/>
    <n v="29"/>
    <n v="0"/>
    <n v="10"/>
  </r>
  <r>
    <x v="0"/>
    <x v="0"/>
    <s v="WA"/>
    <x v="2"/>
    <n v="2010"/>
    <n v="2010"/>
    <n v="19345826"/>
    <n v="1"/>
    <x v="1"/>
    <s v="I"/>
    <n v="0"/>
    <n v="0"/>
    <n v="0"/>
    <n v="30"/>
  </r>
  <r>
    <x v="0"/>
    <x v="0"/>
    <s v="WA"/>
    <x v="2"/>
    <n v="2010"/>
    <n v="2010"/>
    <n v="19353442"/>
    <n v="1"/>
    <x v="1"/>
    <s v="I"/>
    <n v="6"/>
    <n v="6"/>
    <n v="0"/>
    <n v="1"/>
  </r>
  <r>
    <x v="0"/>
    <x v="0"/>
    <s v="WA"/>
    <x v="2"/>
    <n v="2010"/>
    <n v="2010"/>
    <n v="18355411"/>
    <n v="1"/>
    <x v="1"/>
    <s v="I"/>
    <n v="0"/>
    <n v="0"/>
    <n v="0"/>
    <n v="44"/>
  </r>
  <r>
    <x v="0"/>
    <x v="0"/>
    <s v="WA"/>
    <x v="2"/>
    <n v="2010"/>
    <n v="2010"/>
    <n v="19768909"/>
    <n v="1"/>
    <x v="1"/>
    <s v="I"/>
    <n v="1"/>
    <n v="1"/>
    <n v="0"/>
    <n v="4"/>
  </r>
  <r>
    <x v="0"/>
    <x v="1"/>
    <s v="WA"/>
    <x v="2"/>
    <n v="2010"/>
    <n v="2010"/>
    <n v="18516839"/>
    <n v="1"/>
    <x v="1"/>
    <s v="I"/>
    <n v="15"/>
    <n v="15"/>
    <n v="0"/>
    <n v="2"/>
  </r>
  <r>
    <x v="0"/>
    <x v="1"/>
    <s v="WA"/>
    <x v="2"/>
    <n v="2010"/>
    <n v="2010"/>
    <n v="500063438"/>
    <n v="1"/>
    <x v="1"/>
    <s v="I"/>
    <n v="0"/>
    <n v="0"/>
    <n v="0"/>
    <n v="1"/>
  </r>
  <r>
    <x v="0"/>
    <x v="0"/>
    <s v="WA"/>
    <x v="2"/>
    <n v="2010"/>
    <n v="2010"/>
    <n v="19784143"/>
    <n v="1"/>
    <x v="1"/>
    <s v="I"/>
    <n v="0"/>
    <n v="0"/>
    <n v="0"/>
    <n v="750"/>
  </r>
  <r>
    <x v="0"/>
    <x v="1"/>
    <s v="WA"/>
    <x v="2"/>
    <n v="2010"/>
    <n v="2010"/>
    <n v="19397886"/>
    <n v="1"/>
    <x v="1"/>
    <s v="I"/>
    <n v="0"/>
    <n v="0"/>
    <n v="0"/>
    <n v="9"/>
  </r>
  <r>
    <x v="0"/>
    <x v="0"/>
    <s v="WA"/>
    <x v="2"/>
    <n v="2010"/>
    <n v="2010"/>
    <n v="500248381"/>
    <n v="1"/>
    <x v="1"/>
    <s v="I"/>
    <n v="0"/>
    <n v="0"/>
    <n v="0"/>
    <n v="3"/>
  </r>
  <r>
    <x v="0"/>
    <x v="0"/>
    <s v="WA"/>
    <x v="2"/>
    <n v="2010"/>
    <n v="2010"/>
    <n v="18302937"/>
    <n v="1"/>
    <x v="1"/>
    <s v="I"/>
    <n v="0"/>
    <n v="0"/>
    <n v="0"/>
    <n v="10"/>
  </r>
  <r>
    <x v="0"/>
    <x v="0"/>
    <s v="WA"/>
    <x v="2"/>
    <n v="2010"/>
    <n v="2010"/>
    <n v="500211790"/>
    <n v="1"/>
    <x v="1"/>
    <s v="I"/>
    <n v="0"/>
    <n v="0"/>
    <n v="0"/>
    <n v="5"/>
  </r>
  <r>
    <x v="0"/>
    <x v="0"/>
    <s v="WA"/>
    <x v="2"/>
    <n v="2010"/>
    <n v="2010"/>
    <n v="17912389"/>
    <n v="1"/>
    <x v="1"/>
    <s v="I"/>
    <n v="0"/>
    <n v="0"/>
    <n v="0"/>
    <n v="20"/>
  </r>
  <r>
    <x v="0"/>
    <x v="0"/>
    <s v="WA"/>
    <x v="2"/>
    <n v="2010"/>
    <n v="2010"/>
    <n v="17189722"/>
    <n v="1"/>
    <x v="1"/>
    <s v="I"/>
    <n v="0"/>
    <n v="0"/>
    <n v="0"/>
    <n v="10"/>
  </r>
  <r>
    <x v="0"/>
    <x v="0"/>
    <s v="WA"/>
    <x v="2"/>
    <n v="2010"/>
    <n v="2010"/>
    <n v="18099340"/>
    <n v="1"/>
    <x v="1"/>
    <s v="I"/>
    <n v="0"/>
    <n v="0"/>
    <n v="0"/>
    <n v="116"/>
  </r>
  <r>
    <x v="0"/>
    <x v="0"/>
    <s v="WA"/>
    <x v="2"/>
    <n v="2010"/>
    <n v="2010"/>
    <n v="500141450"/>
    <n v="1"/>
    <x v="1"/>
    <s v="I"/>
    <n v="0"/>
    <n v="0"/>
    <n v="0"/>
    <n v="85"/>
  </r>
  <r>
    <x v="0"/>
    <x v="1"/>
    <s v="WA"/>
    <x v="2"/>
    <n v="2010"/>
    <n v="2010"/>
    <n v="500000327"/>
    <n v="1"/>
    <x v="1"/>
    <s v="I"/>
    <n v="15"/>
    <n v="15"/>
    <n v="0"/>
    <n v="8"/>
  </r>
  <r>
    <x v="0"/>
    <x v="1"/>
    <s v="WA"/>
    <x v="2"/>
    <n v="2010"/>
    <n v="2010"/>
    <n v="500203866"/>
    <n v="1"/>
    <x v="1"/>
    <s v="I"/>
    <n v="0"/>
    <n v="0"/>
    <n v="0"/>
    <n v="6"/>
  </r>
  <r>
    <x v="0"/>
    <x v="0"/>
    <s v="WA"/>
    <x v="2"/>
    <n v="2010"/>
    <n v="2010"/>
    <n v="17368610"/>
    <n v="4"/>
    <x v="1"/>
    <s v="I"/>
    <n v="161"/>
    <n v="40.25"/>
    <n v="0"/>
    <n v="456"/>
  </r>
  <r>
    <x v="0"/>
    <x v="0"/>
    <s v="WA"/>
    <x v="2"/>
    <n v="2010"/>
    <n v="2010"/>
    <n v="500040562"/>
    <n v="1"/>
    <x v="1"/>
    <s v="I"/>
    <n v="8"/>
    <n v="8"/>
    <n v="0"/>
    <n v="84"/>
  </r>
  <r>
    <x v="0"/>
    <x v="0"/>
    <s v="WA"/>
    <x v="2"/>
    <n v="2010"/>
    <n v="2010"/>
    <n v="387676828"/>
    <n v="1"/>
    <x v="1"/>
    <s v="I"/>
    <n v="8"/>
    <n v="8"/>
    <n v="0"/>
    <n v="10"/>
  </r>
  <r>
    <x v="0"/>
    <x v="0"/>
    <s v="WA"/>
    <x v="2"/>
    <n v="2010"/>
    <n v="2010"/>
    <n v="17152229"/>
    <n v="1"/>
    <x v="1"/>
    <s v="I"/>
    <n v="0"/>
    <n v="0"/>
    <n v="0"/>
    <n v="10"/>
  </r>
  <r>
    <x v="0"/>
    <x v="0"/>
    <s v="WA"/>
    <x v="2"/>
    <n v="2010"/>
    <n v="2010"/>
    <n v="16207909"/>
    <n v="1"/>
    <x v="1"/>
    <s v="I"/>
    <n v="20"/>
    <n v="20"/>
    <n v="0"/>
    <n v="340"/>
  </r>
  <r>
    <x v="0"/>
    <x v="0"/>
    <s v="WA"/>
    <x v="2"/>
    <n v="2010"/>
    <n v="2010"/>
    <n v="16922294"/>
    <n v="2"/>
    <x v="1"/>
    <s v="I"/>
    <n v="39"/>
    <n v="19.5"/>
    <n v="0"/>
    <n v="260"/>
  </r>
  <r>
    <x v="0"/>
    <x v="0"/>
    <s v="WA"/>
    <x v="2"/>
    <n v="2010"/>
    <n v="2010"/>
    <n v="16509072"/>
    <n v="1"/>
    <x v="1"/>
    <s v="I"/>
    <n v="26"/>
    <n v="26"/>
    <n v="0"/>
    <n v="348"/>
  </r>
  <r>
    <x v="0"/>
    <x v="0"/>
    <s v="WA"/>
    <x v="2"/>
    <n v="2010"/>
    <n v="2010"/>
    <n v="16819743"/>
    <n v="1"/>
    <x v="1"/>
    <s v="I"/>
    <n v="0"/>
    <n v="0"/>
    <n v="0"/>
    <n v="33"/>
  </r>
  <r>
    <x v="0"/>
    <x v="0"/>
    <s v="WA"/>
    <x v="2"/>
    <n v="2010"/>
    <n v="2010"/>
    <n v="500155282"/>
    <n v="7"/>
    <x v="1"/>
    <s v="I"/>
    <n v="221"/>
    <n v="31.571428571428573"/>
    <n v="0"/>
    <n v="180"/>
  </r>
  <r>
    <x v="0"/>
    <x v="0"/>
    <s v="WA"/>
    <x v="2"/>
    <n v="2010"/>
    <n v="2010"/>
    <n v="15887897"/>
    <n v="4"/>
    <x v="1"/>
    <s v="I"/>
    <n v="114"/>
    <n v="28.5"/>
    <n v="0"/>
    <n v="182"/>
  </r>
  <r>
    <x v="1"/>
    <x v="1"/>
    <s v="WA"/>
    <x v="2"/>
    <n v="2010"/>
    <n v="2010"/>
    <n v="16011861"/>
    <n v="1"/>
    <x v="1"/>
    <s v="I"/>
    <n v="30"/>
    <n v="30"/>
    <n v="0"/>
    <n v="5"/>
  </r>
  <r>
    <x v="0"/>
    <x v="0"/>
    <s v="WA"/>
    <x v="2"/>
    <n v="2010"/>
    <n v="2010"/>
    <n v="16307205"/>
    <n v="1"/>
    <x v="1"/>
    <s v="I"/>
    <n v="6"/>
    <n v="6"/>
    <n v="0"/>
    <n v="1"/>
  </r>
  <r>
    <x v="0"/>
    <x v="0"/>
    <s v="WA"/>
    <x v="2"/>
    <n v="2010"/>
    <n v="2010"/>
    <n v="16292182"/>
    <n v="1"/>
    <x v="1"/>
    <s v="I"/>
    <n v="0"/>
    <n v="0"/>
    <n v="0"/>
    <n v="30"/>
  </r>
  <r>
    <x v="0"/>
    <x v="1"/>
    <s v="WA"/>
    <x v="2"/>
    <n v="2010"/>
    <n v="2010"/>
    <n v="16121459"/>
    <n v="1"/>
    <x v="1"/>
    <s v="I"/>
    <n v="28"/>
    <n v="28"/>
    <n v="0"/>
    <n v="6"/>
  </r>
  <r>
    <x v="0"/>
    <x v="1"/>
    <s v="WA"/>
    <x v="2"/>
    <n v="2010"/>
    <n v="2010"/>
    <n v="15446701"/>
    <n v="1"/>
    <x v="1"/>
    <s v="I"/>
    <n v="9"/>
    <n v="9"/>
    <n v="0"/>
    <n v="2"/>
  </r>
  <r>
    <x v="0"/>
    <x v="0"/>
    <s v="WA"/>
    <x v="2"/>
    <n v="2010"/>
    <n v="2010"/>
    <n v="14815007"/>
    <n v="1"/>
    <x v="1"/>
    <s v="I"/>
    <n v="17"/>
    <n v="17"/>
    <n v="0"/>
    <n v="31"/>
  </r>
  <r>
    <x v="0"/>
    <x v="0"/>
    <s v="WA"/>
    <x v="2"/>
    <n v="2010"/>
    <n v="2010"/>
    <n v="14899733"/>
    <n v="1"/>
    <x v="1"/>
    <s v="I"/>
    <n v="5"/>
    <n v="5"/>
    <n v="0"/>
    <n v="100"/>
  </r>
  <r>
    <x v="0"/>
    <x v="1"/>
    <s v="WA"/>
    <x v="2"/>
    <n v="2010"/>
    <n v="2010"/>
    <n v="422755416"/>
    <n v="1"/>
    <x v="1"/>
    <s v="I"/>
    <n v="15"/>
    <n v="15"/>
    <n v="0"/>
    <n v="7"/>
  </r>
  <r>
    <x v="0"/>
    <x v="0"/>
    <s v="WA"/>
    <x v="2"/>
    <n v="2010"/>
    <n v="2010"/>
    <n v="500070557"/>
    <n v="1"/>
    <x v="1"/>
    <s v="I"/>
    <n v="0"/>
    <n v="0"/>
    <n v="0"/>
    <n v="41"/>
  </r>
  <r>
    <x v="0"/>
    <x v="1"/>
    <s v="WA"/>
    <x v="2"/>
    <n v="2010"/>
    <n v="2010"/>
    <n v="500234188"/>
    <n v="1"/>
    <x v="1"/>
    <s v="I"/>
    <n v="25"/>
    <n v="25"/>
    <n v="0"/>
    <n v="5"/>
  </r>
  <r>
    <x v="0"/>
    <x v="0"/>
    <s v="WA"/>
    <x v="2"/>
    <n v="2010"/>
    <n v="2010"/>
    <n v="14429900"/>
    <n v="2"/>
    <x v="1"/>
    <s v="I"/>
    <n v="45"/>
    <n v="22.5"/>
    <n v="0"/>
    <n v="707"/>
  </r>
  <r>
    <x v="0"/>
    <x v="0"/>
    <s v="WA"/>
    <x v="2"/>
    <n v="2010"/>
    <n v="2010"/>
    <n v="15648121"/>
    <n v="1"/>
    <x v="1"/>
    <s v="I"/>
    <n v="4"/>
    <n v="4"/>
    <n v="0"/>
    <n v="100"/>
  </r>
  <r>
    <x v="1"/>
    <x v="0"/>
    <s v="WA"/>
    <x v="2"/>
    <n v="2010"/>
    <n v="2010"/>
    <n v="19896953"/>
    <n v="1"/>
    <x v="1"/>
    <s v="I"/>
    <n v="2"/>
    <n v="2"/>
    <n v="0"/>
    <n v="30"/>
  </r>
  <r>
    <x v="0"/>
    <x v="0"/>
    <s v="WA"/>
    <x v="2"/>
    <n v="2010"/>
    <n v="2010"/>
    <n v="500150926"/>
    <n v="1"/>
    <x v="1"/>
    <s v="I"/>
    <n v="0"/>
    <n v="0"/>
    <n v="0"/>
    <n v="7"/>
  </r>
  <r>
    <x v="0"/>
    <x v="0"/>
    <s v="WA"/>
    <x v="2"/>
    <n v="2010"/>
    <n v="2010"/>
    <n v="19629602"/>
    <n v="2"/>
    <x v="1"/>
    <s v="I"/>
    <n v="58"/>
    <n v="29"/>
    <n v="0"/>
    <n v="150"/>
  </r>
  <r>
    <x v="0"/>
    <x v="0"/>
    <s v="WA"/>
    <x v="2"/>
    <n v="2010"/>
    <n v="2010"/>
    <n v="19204184"/>
    <n v="2"/>
    <x v="1"/>
    <s v="I"/>
    <n v="58"/>
    <n v="29"/>
    <n v="0"/>
    <n v="440"/>
  </r>
  <r>
    <x v="0"/>
    <x v="0"/>
    <s v="WA"/>
    <x v="2"/>
    <n v="2010"/>
    <n v="2010"/>
    <n v="500240781"/>
    <n v="1"/>
    <x v="1"/>
    <s v="I"/>
    <n v="0"/>
    <n v="0"/>
    <n v="0"/>
    <n v="47"/>
  </r>
  <r>
    <x v="0"/>
    <x v="0"/>
    <s v="WA"/>
    <x v="2"/>
    <n v="2010"/>
    <n v="2010"/>
    <n v="18617207"/>
    <n v="1"/>
    <x v="1"/>
    <s v="I"/>
    <n v="3"/>
    <n v="3"/>
    <n v="0"/>
    <n v="40"/>
  </r>
  <r>
    <x v="0"/>
    <x v="0"/>
    <s v="WA"/>
    <x v="2"/>
    <n v="2010"/>
    <n v="2010"/>
    <n v="18658059"/>
    <n v="4"/>
    <x v="1"/>
    <s v="I"/>
    <n v="123"/>
    <n v="30.75"/>
    <n v="0"/>
    <n v="40"/>
  </r>
  <r>
    <x v="1"/>
    <x v="1"/>
    <s v="WA"/>
    <x v="2"/>
    <n v="2010"/>
    <n v="2010"/>
    <n v="500093032"/>
    <n v="3"/>
    <x v="1"/>
    <s v="I"/>
    <n v="85"/>
    <n v="28.333333333333336"/>
    <n v="0"/>
    <n v="169"/>
  </r>
  <r>
    <x v="0"/>
    <x v="1"/>
    <s v="WA"/>
    <x v="2"/>
    <n v="2010"/>
    <n v="2010"/>
    <n v="500252967"/>
    <n v="1"/>
    <x v="1"/>
    <s v="I"/>
    <n v="0"/>
    <n v="0"/>
    <n v="0"/>
    <n v="1"/>
  </r>
  <r>
    <x v="0"/>
    <x v="1"/>
    <s v="WA"/>
    <x v="2"/>
    <n v="2010"/>
    <n v="2010"/>
    <n v="381369686"/>
    <n v="1"/>
    <x v="1"/>
    <s v="I"/>
    <n v="24"/>
    <n v="24"/>
    <n v="0"/>
    <n v="3"/>
  </r>
  <r>
    <x v="0"/>
    <x v="1"/>
    <s v="WA"/>
    <x v="2"/>
    <n v="2010"/>
    <n v="2010"/>
    <n v="500224729"/>
    <n v="1"/>
    <x v="1"/>
    <s v="I"/>
    <n v="4"/>
    <n v="4"/>
    <n v="0"/>
    <n v="3"/>
  </r>
  <r>
    <x v="0"/>
    <x v="0"/>
    <s v="WA"/>
    <x v="2"/>
    <n v="2010"/>
    <n v="2010"/>
    <n v="19627968"/>
    <n v="1"/>
    <x v="1"/>
    <s v="I"/>
    <n v="15"/>
    <n v="15"/>
    <n v="0"/>
    <n v="3"/>
  </r>
  <r>
    <x v="0"/>
    <x v="0"/>
    <s v="WA"/>
    <x v="2"/>
    <n v="2010"/>
    <n v="2010"/>
    <n v="500237476"/>
    <n v="1"/>
    <x v="1"/>
    <s v="I"/>
    <n v="12"/>
    <n v="12"/>
    <n v="0"/>
    <n v="38"/>
  </r>
  <r>
    <x v="0"/>
    <x v="1"/>
    <s v="WA"/>
    <x v="2"/>
    <n v="2010"/>
    <n v="2010"/>
    <n v="436924831"/>
    <n v="3"/>
    <x v="1"/>
    <s v="I"/>
    <n v="93"/>
    <n v="31"/>
    <n v="0"/>
    <n v="53"/>
  </r>
  <r>
    <x v="0"/>
    <x v="0"/>
    <s v="WA"/>
    <x v="2"/>
    <n v="2010"/>
    <n v="2010"/>
    <n v="18346098"/>
    <n v="3"/>
    <x v="1"/>
    <s v="I"/>
    <n v="80"/>
    <n v="26.666666666666668"/>
    <n v="0"/>
    <n v="340"/>
  </r>
  <r>
    <x v="0"/>
    <x v="0"/>
    <s v="WA"/>
    <x v="2"/>
    <n v="2010"/>
    <n v="2010"/>
    <n v="16420119"/>
    <n v="2"/>
    <x v="1"/>
    <s v="I"/>
    <n v="51"/>
    <n v="25.5"/>
    <n v="0"/>
    <n v="940"/>
  </r>
  <r>
    <x v="1"/>
    <x v="1"/>
    <s v="WA"/>
    <x v="2"/>
    <n v="2010"/>
    <n v="2010"/>
    <n v="18036679"/>
    <n v="1"/>
    <x v="1"/>
    <s v="I"/>
    <n v="29"/>
    <n v="29"/>
    <n v="0"/>
    <n v="13"/>
  </r>
  <r>
    <x v="0"/>
    <x v="1"/>
    <s v="WA"/>
    <x v="2"/>
    <n v="2010"/>
    <n v="2010"/>
    <n v="18003502"/>
    <n v="1"/>
    <x v="1"/>
    <s v="I"/>
    <n v="9"/>
    <n v="9"/>
    <n v="0"/>
    <n v="2"/>
  </r>
  <r>
    <x v="0"/>
    <x v="0"/>
    <s v="WA"/>
    <x v="2"/>
    <n v="2010"/>
    <n v="2010"/>
    <n v="15812362"/>
    <n v="1"/>
    <x v="1"/>
    <s v="I"/>
    <n v="21"/>
    <n v="21"/>
    <n v="0"/>
    <n v="40"/>
  </r>
  <r>
    <x v="0"/>
    <x v="0"/>
    <s v="WA"/>
    <x v="2"/>
    <n v="2010"/>
    <n v="2010"/>
    <n v="15816102"/>
    <n v="1"/>
    <x v="1"/>
    <s v="I"/>
    <n v="22"/>
    <n v="22"/>
    <n v="0"/>
    <n v="1"/>
  </r>
  <r>
    <x v="0"/>
    <x v="0"/>
    <s v="WA"/>
    <x v="2"/>
    <n v="2010"/>
    <n v="2010"/>
    <n v="17755986"/>
    <n v="1"/>
    <x v="1"/>
    <s v="I"/>
    <n v="0"/>
    <n v="0"/>
    <n v="0"/>
    <n v="10"/>
  </r>
  <r>
    <x v="0"/>
    <x v="0"/>
    <s v="WA"/>
    <x v="2"/>
    <n v="2010"/>
    <n v="2010"/>
    <n v="16867460"/>
    <n v="1"/>
    <x v="1"/>
    <s v="I"/>
    <n v="0"/>
    <n v="0"/>
    <n v="0"/>
    <n v="110"/>
  </r>
  <r>
    <x v="0"/>
    <x v="0"/>
    <s v="WA"/>
    <x v="2"/>
    <n v="2010"/>
    <n v="2010"/>
    <n v="17824668"/>
    <n v="1"/>
    <x v="1"/>
    <s v="I"/>
    <n v="2"/>
    <n v="2"/>
    <n v="0"/>
    <n v="50"/>
  </r>
  <r>
    <x v="0"/>
    <x v="1"/>
    <s v="WA"/>
    <x v="2"/>
    <n v="2010"/>
    <n v="2010"/>
    <n v="16821856"/>
    <n v="2"/>
    <x v="1"/>
    <s v="I"/>
    <n v="48"/>
    <n v="24"/>
    <n v="0"/>
    <n v="19"/>
  </r>
  <r>
    <x v="0"/>
    <x v="1"/>
    <s v="WA"/>
    <x v="2"/>
    <n v="2010"/>
    <n v="2010"/>
    <n v="16803224"/>
    <n v="2"/>
    <x v="1"/>
    <s v="I"/>
    <n v="40"/>
    <n v="20"/>
    <n v="0"/>
    <n v="11"/>
  </r>
  <r>
    <x v="0"/>
    <x v="0"/>
    <s v="WA"/>
    <x v="2"/>
    <n v="2010"/>
    <n v="2010"/>
    <n v="500072997"/>
    <n v="2"/>
    <x v="1"/>
    <s v="I"/>
    <n v="44"/>
    <n v="22"/>
    <n v="0"/>
    <n v="495"/>
  </r>
  <r>
    <x v="0"/>
    <x v="0"/>
    <s v="WA"/>
    <x v="2"/>
    <n v="2010"/>
    <n v="2010"/>
    <n v="17170801"/>
    <n v="1"/>
    <x v="1"/>
    <s v="I"/>
    <n v="0"/>
    <n v="0"/>
    <n v="0"/>
    <n v="70"/>
  </r>
  <r>
    <x v="1"/>
    <x v="0"/>
    <s v="WA"/>
    <x v="2"/>
    <n v="2010"/>
    <n v="2010"/>
    <n v="17985055"/>
    <n v="1"/>
    <x v="1"/>
    <s v="I"/>
    <n v="34"/>
    <n v="34"/>
    <n v="0"/>
    <n v="20"/>
  </r>
  <r>
    <x v="0"/>
    <x v="1"/>
    <s v="WA"/>
    <x v="2"/>
    <n v="2010"/>
    <n v="2010"/>
    <n v="16594088"/>
    <n v="1"/>
    <x v="1"/>
    <s v="I"/>
    <n v="16"/>
    <n v="16"/>
    <n v="0"/>
    <n v="6"/>
  </r>
  <r>
    <x v="0"/>
    <x v="0"/>
    <s v="WA"/>
    <x v="2"/>
    <n v="2010"/>
    <n v="2010"/>
    <n v="16455123"/>
    <n v="1"/>
    <x v="1"/>
    <s v="I"/>
    <n v="19"/>
    <n v="19"/>
    <n v="0"/>
    <n v="13"/>
  </r>
  <r>
    <x v="0"/>
    <x v="0"/>
    <s v="WA"/>
    <x v="2"/>
    <n v="2010"/>
    <n v="2010"/>
    <n v="15861062"/>
    <n v="3"/>
    <x v="1"/>
    <s v="I"/>
    <n v="66"/>
    <n v="22"/>
    <n v="0"/>
    <n v="360"/>
  </r>
  <r>
    <x v="0"/>
    <x v="0"/>
    <s v="WA"/>
    <x v="2"/>
    <n v="2010"/>
    <n v="2010"/>
    <n v="15861300"/>
    <n v="3"/>
    <x v="1"/>
    <s v="I"/>
    <n v="67"/>
    <n v="22.333333333333332"/>
    <n v="0"/>
    <n v="202"/>
  </r>
  <r>
    <x v="0"/>
    <x v="1"/>
    <s v="WA"/>
    <x v="2"/>
    <n v="2010"/>
    <n v="2010"/>
    <n v="397094589"/>
    <n v="2"/>
    <x v="1"/>
    <s v="I"/>
    <n v="44"/>
    <n v="22"/>
    <n v="0"/>
    <n v="5"/>
  </r>
  <r>
    <x v="0"/>
    <x v="0"/>
    <s v="WA"/>
    <x v="2"/>
    <n v="2010"/>
    <n v="2010"/>
    <n v="14742250"/>
    <n v="1"/>
    <x v="1"/>
    <s v="I"/>
    <n v="34"/>
    <n v="34"/>
    <n v="0"/>
    <n v="60"/>
  </r>
  <r>
    <x v="0"/>
    <x v="0"/>
    <s v="WA"/>
    <x v="2"/>
    <n v="2010"/>
    <n v="2010"/>
    <n v="15662927"/>
    <n v="2"/>
    <x v="1"/>
    <s v="I"/>
    <n v="43"/>
    <n v="21.5"/>
    <n v="0"/>
    <n v="610"/>
  </r>
  <r>
    <x v="0"/>
    <x v="0"/>
    <s v="WA"/>
    <x v="2"/>
    <n v="2010"/>
    <n v="2010"/>
    <n v="15389325"/>
    <n v="1"/>
    <x v="1"/>
    <s v="I"/>
    <n v="14"/>
    <n v="14"/>
    <n v="0"/>
    <n v="137"/>
  </r>
  <r>
    <x v="0"/>
    <x v="1"/>
    <s v="WA"/>
    <x v="2"/>
    <n v="2010"/>
    <n v="2010"/>
    <n v="429667211"/>
    <n v="1"/>
    <x v="2"/>
    <s v="I"/>
    <n v="1"/>
    <n v="1"/>
    <n v="0"/>
    <n v="9619"/>
  </r>
  <r>
    <x v="1"/>
    <x v="0"/>
    <s v="WA"/>
    <x v="2"/>
    <n v="2010"/>
    <n v="2010"/>
    <n v="500071675"/>
    <n v="1"/>
    <x v="1"/>
    <s v="I"/>
    <n v="0"/>
    <n v="0"/>
    <n v="0"/>
    <n v="1960"/>
  </r>
  <r>
    <x v="1"/>
    <x v="0"/>
    <s v="WA"/>
    <x v="2"/>
    <n v="2010"/>
    <n v="2010"/>
    <n v="15027620"/>
    <n v="1"/>
    <x v="1"/>
    <s v="I"/>
    <n v="14"/>
    <n v="14"/>
    <n v="0"/>
    <n v="40"/>
  </r>
  <r>
    <x v="0"/>
    <x v="0"/>
    <s v="WA"/>
    <x v="2"/>
    <n v="2010"/>
    <n v="2010"/>
    <n v="500152168"/>
    <n v="2"/>
    <x v="1"/>
    <s v="I"/>
    <n v="65"/>
    <n v="32.5"/>
    <n v="0"/>
    <n v="278"/>
  </r>
  <r>
    <x v="0"/>
    <x v="0"/>
    <s v="WA"/>
    <x v="2"/>
    <n v="2010"/>
    <n v="2010"/>
    <n v="500188639"/>
    <n v="1"/>
    <x v="1"/>
    <s v="I"/>
    <n v="0"/>
    <n v="0"/>
    <n v="0"/>
    <n v="101"/>
  </r>
  <r>
    <x v="0"/>
    <x v="0"/>
    <s v="WA"/>
    <x v="2"/>
    <n v="2010"/>
    <n v="2010"/>
    <n v="14891796"/>
    <n v="1"/>
    <x v="1"/>
    <s v="I"/>
    <n v="12"/>
    <n v="12"/>
    <n v="0"/>
    <n v="112"/>
  </r>
  <r>
    <x v="0"/>
    <x v="1"/>
    <s v="WA"/>
    <x v="2"/>
    <n v="2010"/>
    <n v="2010"/>
    <n v="500225543"/>
    <n v="1"/>
    <x v="1"/>
    <s v="I"/>
    <n v="1"/>
    <n v="1"/>
    <n v="0"/>
    <n v="3"/>
  </r>
  <r>
    <x v="0"/>
    <x v="0"/>
    <s v="WA"/>
    <x v="2"/>
    <n v="2010"/>
    <n v="2010"/>
    <n v="446345390"/>
    <n v="1"/>
    <x v="1"/>
    <s v="I"/>
    <n v="0"/>
    <n v="0"/>
    <n v="0"/>
    <n v="4"/>
  </r>
  <r>
    <x v="0"/>
    <x v="1"/>
    <s v="WA"/>
    <x v="2"/>
    <n v="2010"/>
    <n v="2010"/>
    <n v="383875242"/>
    <n v="4"/>
    <x v="1"/>
    <s v="I"/>
    <n v="101"/>
    <n v="25.25"/>
    <n v="0"/>
    <n v="12"/>
  </r>
  <r>
    <x v="0"/>
    <x v="0"/>
    <s v="WA"/>
    <x v="2"/>
    <n v="2010"/>
    <n v="2010"/>
    <n v="19694451"/>
    <n v="4"/>
    <x v="1"/>
    <s v="I"/>
    <n v="105"/>
    <n v="26.25"/>
    <n v="0"/>
    <n v="240"/>
  </r>
  <r>
    <x v="0"/>
    <x v="0"/>
    <s v="WA"/>
    <x v="2"/>
    <n v="2010"/>
    <n v="2010"/>
    <n v="19696746"/>
    <n v="1"/>
    <x v="1"/>
    <s v="I"/>
    <n v="26"/>
    <n v="26"/>
    <n v="0"/>
    <n v="260"/>
  </r>
  <r>
    <x v="0"/>
    <x v="0"/>
    <s v="WA"/>
    <x v="2"/>
    <n v="2010"/>
    <n v="2010"/>
    <n v="392515204"/>
    <n v="1"/>
    <x v="1"/>
    <s v="I"/>
    <n v="10"/>
    <n v="10"/>
    <n v="0"/>
    <n v="10"/>
  </r>
  <r>
    <x v="0"/>
    <x v="0"/>
    <s v="WA"/>
    <x v="2"/>
    <n v="2010"/>
    <n v="2010"/>
    <n v="16127415"/>
    <n v="5"/>
    <x v="1"/>
    <s v="I"/>
    <n v="152"/>
    <n v="30.4"/>
    <n v="0"/>
    <n v="110"/>
  </r>
  <r>
    <x v="0"/>
    <x v="0"/>
    <s v="WA"/>
    <x v="2"/>
    <n v="2010"/>
    <n v="2010"/>
    <n v="17998063"/>
    <n v="3"/>
    <x v="1"/>
    <s v="I"/>
    <n v="87"/>
    <n v="29"/>
    <n v="0"/>
    <n v="433"/>
  </r>
  <r>
    <x v="0"/>
    <x v="0"/>
    <s v="WA"/>
    <x v="2"/>
    <n v="2010"/>
    <n v="2010"/>
    <n v="18952162"/>
    <n v="1"/>
    <x v="1"/>
    <s v="I"/>
    <n v="3"/>
    <n v="3"/>
    <n v="0"/>
    <n v="50"/>
  </r>
  <r>
    <x v="0"/>
    <x v="0"/>
    <s v="WA"/>
    <x v="8"/>
    <n v="2010"/>
    <n v="2010"/>
    <n v="500067112"/>
    <n v="1"/>
    <x v="1"/>
    <s v="I"/>
    <n v="4"/>
    <n v="4"/>
    <n v="0"/>
    <n v="162"/>
  </r>
  <r>
    <x v="0"/>
    <x v="0"/>
    <s v="WA"/>
    <x v="2"/>
    <n v="2010"/>
    <n v="2010"/>
    <n v="18118945"/>
    <n v="1"/>
    <x v="1"/>
    <s v="I"/>
    <n v="35"/>
    <n v="35"/>
    <n v="0"/>
    <n v="160"/>
  </r>
  <r>
    <x v="0"/>
    <x v="0"/>
    <s v="WA"/>
    <x v="2"/>
    <n v="2010"/>
    <n v="2010"/>
    <n v="422150404"/>
    <n v="1"/>
    <x v="1"/>
    <s v="I"/>
    <n v="3"/>
    <n v="3"/>
    <n v="0"/>
    <n v="10"/>
  </r>
  <r>
    <x v="0"/>
    <x v="0"/>
    <s v="WA"/>
    <x v="2"/>
    <n v="2010"/>
    <n v="2010"/>
    <n v="19367128"/>
    <n v="2"/>
    <x v="1"/>
    <s v="I"/>
    <n v="62"/>
    <n v="31"/>
    <n v="0"/>
    <n v="350"/>
  </r>
  <r>
    <x v="0"/>
    <x v="1"/>
    <s v="WA"/>
    <x v="2"/>
    <n v="2010"/>
    <n v="2010"/>
    <n v="500218822"/>
    <n v="2"/>
    <x v="1"/>
    <s v="I"/>
    <n v="46"/>
    <n v="23"/>
    <n v="0"/>
    <n v="9"/>
  </r>
  <r>
    <x v="0"/>
    <x v="0"/>
    <s v="WA"/>
    <x v="2"/>
    <n v="2010"/>
    <n v="2010"/>
    <n v="18291701"/>
    <n v="2"/>
    <x v="1"/>
    <s v="I"/>
    <n v="50"/>
    <n v="25"/>
    <n v="0"/>
    <n v="489"/>
  </r>
  <r>
    <x v="0"/>
    <x v="1"/>
    <s v="WA"/>
    <x v="2"/>
    <n v="2010"/>
    <n v="2010"/>
    <n v="377136083"/>
    <n v="3"/>
    <x v="1"/>
    <s v="I"/>
    <n v="80"/>
    <n v="26.666666666666668"/>
    <n v="0"/>
    <n v="22"/>
  </r>
  <r>
    <x v="0"/>
    <x v="0"/>
    <s v="WA"/>
    <x v="2"/>
    <n v="2010"/>
    <n v="2010"/>
    <n v="17913035"/>
    <n v="2"/>
    <x v="1"/>
    <s v="I"/>
    <n v="32"/>
    <n v="16"/>
    <n v="0"/>
    <n v="1120"/>
  </r>
  <r>
    <x v="0"/>
    <x v="1"/>
    <s v="WA"/>
    <x v="2"/>
    <n v="2010"/>
    <n v="2010"/>
    <n v="420249617"/>
    <n v="2"/>
    <x v="1"/>
    <s v="I"/>
    <n v="53"/>
    <n v="26.5"/>
    <n v="0"/>
    <n v="8"/>
  </r>
  <r>
    <x v="1"/>
    <x v="1"/>
    <s v="WA"/>
    <x v="2"/>
    <n v="2010"/>
    <n v="2010"/>
    <n v="18036559"/>
    <n v="2"/>
    <x v="1"/>
    <s v="I"/>
    <n v="55"/>
    <n v="27.5"/>
    <n v="0"/>
    <n v="18"/>
  </r>
  <r>
    <x v="0"/>
    <x v="0"/>
    <s v="WA"/>
    <x v="2"/>
    <n v="2010"/>
    <n v="2010"/>
    <n v="18506801"/>
    <n v="1"/>
    <x v="1"/>
    <s v="I"/>
    <n v="5"/>
    <n v="5"/>
    <n v="0"/>
    <n v="40"/>
  </r>
  <r>
    <x v="0"/>
    <x v="1"/>
    <s v="WA"/>
    <x v="2"/>
    <n v="2010"/>
    <n v="2010"/>
    <n v="18508185"/>
    <n v="1"/>
    <x v="1"/>
    <s v="I"/>
    <n v="29"/>
    <n v="29"/>
    <n v="0"/>
    <n v="6"/>
  </r>
  <r>
    <x v="0"/>
    <x v="0"/>
    <s v="WA"/>
    <x v="2"/>
    <n v="2010"/>
    <n v="2010"/>
    <n v="16125261"/>
    <n v="1"/>
    <x v="1"/>
    <s v="I"/>
    <n v="0"/>
    <n v="0"/>
    <n v="0"/>
    <n v="20"/>
  </r>
  <r>
    <x v="0"/>
    <x v="1"/>
    <s v="WA"/>
    <x v="2"/>
    <n v="2010"/>
    <n v="2010"/>
    <n v="337219216"/>
    <n v="1"/>
    <x v="1"/>
    <s v="I"/>
    <n v="1"/>
    <n v="1"/>
    <n v="0"/>
    <n v="6"/>
  </r>
  <r>
    <x v="0"/>
    <x v="1"/>
    <s v="WA"/>
    <x v="2"/>
    <n v="2010"/>
    <n v="2010"/>
    <n v="500005977"/>
    <n v="1"/>
    <x v="1"/>
    <s v="I"/>
    <n v="37"/>
    <n v="37"/>
    <n v="0"/>
    <n v="11"/>
  </r>
  <r>
    <x v="0"/>
    <x v="0"/>
    <s v="WA"/>
    <x v="2"/>
    <n v="2010"/>
    <n v="2010"/>
    <n v="17757775"/>
    <n v="1"/>
    <x v="1"/>
    <s v="I"/>
    <n v="0"/>
    <n v="0"/>
    <n v="0"/>
    <n v="20"/>
  </r>
  <r>
    <x v="0"/>
    <x v="0"/>
    <s v="WA"/>
    <x v="2"/>
    <n v="2010"/>
    <n v="2010"/>
    <n v="17167734"/>
    <n v="1"/>
    <x v="1"/>
    <s v="I"/>
    <n v="17"/>
    <n v="17"/>
    <n v="0"/>
    <n v="100"/>
  </r>
  <r>
    <x v="0"/>
    <x v="0"/>
    <s v="WA"/>
    <x v="2"/>
    <n v="2010"/>
    <n v="2010"/>
    <n v="15989003"/>
    <n v="4"/>
    <x v="1"/>
    <s v="I"/>
    <n v="113"/>
    <n v="28.25"/>
    <n v="0"/>
    <n v="380"/>
  </r>
  <r>
    <x v="0"/>
    <x v="0"/>
    <s v="WA"/>
    <x v="2"/>
    <n v="2010"/>
    <n v="2010"/>
    <n v="500002117"/>
    <n v="1"/>
    <x v="1"/>
    <s v="I"/>
    <n v="17"/>
    <n v="17"/>
    <n v="0"/>
    <n v="235"/>
  </r>
  <r>
    <x v="1"/>
    <x v="0"/>
    <s v="WA"/>
    <x v="2"/>
    <n v="2010"/>
    <n v="2010"/>
    <n v="15429683"/>
    <n v="1"/>
    <x v="1"/>
    <s v="I"/>
    <n v="23"/>
    <n v="23"/>
    <n v="0"/>
    <n v="1540"/>
  </r>
  <r>
    <x v="0"/>
    <x v="0"/>
    <s v="WA"/>
    <x v="2"/>
    <n v="2010"/>
    <n v="2010"/>
    <n v="500171532"/>
    <n v="1"/>
    <x v="1"/>
    <s v="I"/>
    <n v="6"/>
    <n v="6"/>
    <n v="0"/>
    <n v="120"/>
  </r>
  <r>
    <x v="0"/>
    <x v="1"/>
    <s v="WA"/>
    <x v="2"/>
    <n v="2010"/>
    <n v="2010"/>
    <n v="500217382"/>
    <n v="1"/>
    <x v="1"/>
    <s v="I"/>
    <n v="1"/>
    <n v="1"/>
    <n v="0"/>
    <n v="5"/>
  </r>
  <r>
    <x v="0"/>
    <x v="0"/>
    <s v="WA"/>
    <x v="2"/>
    <n v="2010"/>
    <n v="2010"/>
    <n v="446344011"/>
    <n v="2"/>
    <x v="1"/>
    <s v="I"/>
    <n v="38"/>
    <n v="19"/>
    <n v="0"/>
    <n v="80"/>
  </r>
  <r>
    <x v="0"/>
    <x v="0"/>
    <s v="WA"/>
    <x v="2"/>
    <n v="2010"/>
    <n v="2010"/>
    <n v="15143910"/>
    <n v="2"/>
    <x v="1"/>
    <s v="I"/>
    <n v="33"/>
    <n v="16.5"/>
    <n v="0"/>
    <n v="50"/>
  </r>
  <r>
    <x v="0"/>
    <x v="1"/>
    <s v="WA"/>
    <x v="2"/>
    <n v="2010"/>
    <n v="2010"/>
    <n v="15186247"/>
    <n v="3"/>
    <x v="1"/>
    <s v="I"/>
    <n v="136"/>
    <n v="45.333333333333329"/>
    <n v="0"/>
    <n v="17"/>
  </r>
  <r>
    <x v="0"/>
    <x v="0"/>
    <s v="WA"/>
    <x v="2"/>
    <n v="2010"/>
    <n v="2010"/>
    <n v="13989356"/>
    <n v="1"/>
    <x v="1"/>
    <s v="I"/>
    <n v="8"/>
    <n v="8"/>
    <n v="0"/>
    <n v="64"/>
  </r>
  <r>
    <x v="0"/>
    <x v="1"/>
    <s v="WA"/>
    <x v="2"/>
    <n v="2010"/>
    <n v="2010"/>
    <n v="14647051"/>
    <n v="2"/>
    <x v="1"/>
    <s v="I"/>
    <n v="53"/>
    <n v="26.5"/>
    <n v="0"/>
    <n v="4"/>
  </r>
  <r>
    <x v="0"/>
    <x v="0"/>
    <s v="WA"/>
    <x v="2"/>
    <n v="2010"/>
    <n v="2010"/>
    <n v="14576767"/>
    <n v="1"/>
    <x v="1"/>
    <s v="I"/>
    <n v="3"/>
    <n v="3"/>
    <n v="0"/>
    <n v="20"/>
  </r>
  <r>
    <x v="0"/>
    <x v="0"/>
    <s v="WA"/>
    <x v="2"/>
    <n v="2010"/>
    <n v="2010"/>
    <n v="19907772"/>
    <n v="1"/>
    <x v="1"/>
    <s v="I"/>
    <n v="0"/>
    <n v="0"/>
    <n v="0"/>
    <n v="67"/>
  </r>
  <r>
    <x v="0"/>
    <x v="1"/>
    <s v="WA"/>
    <x v="2"/>
    <n v="2010"/>
    <n v="2010"/>
    <n v="19872911"/>
    <n v="2"/>
    <x v="1"/>
    <s v="I"/>
    <n v="33"/>
    <n v="16.5"/>
    <n v="0"/>
    <n v="15"/>
  </r>
  <r>
    <x v="0"/>
    <x v="1"/>
    <s v="WA"/>
    <x v="2"/>
    <n v="2010"/>
    <n v="2010"/>
    <n v="500070665"/>
    <n v="1"/>
    <x v="1"/>
    <s v="I"/>
    <n v="9"/>
    <n v="9"/>
    <n v="0"/>
    <n v="6"/>
  </r>
  <r>
    <x v="0"/>
    <x v="1"/>
    <s v="WA"/>
    <x v="2"/>
    <n v="2010"/>
    <n v="2010"/>
    <n v="344131223"/>
    <n v="4"/>
    <x v="1"/>
    <s v="I"/>
    <n v="116"/>
    <n v="29"/>
    <n v="0"/>
    <n v="15"/>
  </r>
  <r>
    <x v="0"/>
    <x v="0"/>
    <s v="WA"/>
    <x v="2"/>
    <n v="2010"/>
    <n v="2010"/>
    <n v="19581326"/>
    <n v="1"/>
    <x v="1"/>
    <s v="I"/>
    <n v="27"/>
    <n v="27"/>
    <n v="0"/>
    <n v="75"/>
  </r>
  <r>
    <x v="0"/>
    <x v="0"/>
    <s v="WA"/>
    <x v="2"/>
    <n v="2010"/>
    <n v="2010"/>
    <n v="19712440"/>
    <n v="1"/>
    <x v="1"/>
    <s v="I"/>
    <n v="0"/>
    <n v="0"/>
    <n v="0"/>
    <n v="10"/>
  </r>
  <r>
    <x v="0"/>
    <x v="0"/>
    <s v="WA"/>
    <x v="2"/>
    <n v="2010"/>
    <n v="2010"/>
    <n v="19957163"/>
    <n v="1"/>
    <x v="1"/>
    <s v="I"/>
    <n v="0"/>
    <n v="0"/>
    <n v="0"/>
    <n v="70"/>
  </r>
  <r>
    <x v="0"/>
    <x v="0"/>
    <s v="WA"/>
    <x v="2"/>
    <n v="2010"/>
    <n v="2010"/>
    <n v="19189779"/>
    <n v="1"/>
    <x v="1"/>
    <s v="I"/>
    <n v="31"/>
    <n v="31"/>
    <n v="0"/>
    <n v="80"/>
  </r>
  <r>
    <x v="0"/>
    <x v="1"/>
    <s v="WA"/>
    <x v="2"/>
    <n v="2010"/>
    <n v="2010"/>
    <n v="404438406"/>
    <n v="1"/>
    <x v="1"/>
    <s v="I"/>
    <n v="0"/>
    <n v="0"/>
    <n v="0"/>
    <n v="3"/>
  </r>
  <r>
    <x v="0"/>
    <x v="1"/>
    <s v="WA"/>
    <x v="2"/>
    <n v="2010"/>
    <n v="2010"/>
    <n v="17787235"/>
    <n v="1"/>
    <x v="1"/>
    <s v="I"/>
    <n v="28"/>
    <n v="28"/>
    <n v="0"/>
    <n v="2"/>
  </r>
  <r>
    <x v="0"/>
    <x v="0"/>
    <s v="WA"/>
    <x v="2"/>
    <n v="2010"/>
    <n v="2010"/>
    <n v="14366986"/>
    <n v="1"/>
    <x v="1"/>
    <s v="I"/>
    <n v="1"/>
    <n v="1"/>
    <n v="0"/>
    <n v="10"/>
  </r>
  <r>
    <x v="0"/>
    <x v="1"/>
    <s v="WA"/>
    <x v="2"/>
    <n v="2010"/>
    <n v="2010"/>
    <n v="18696426"/>
    <n v="1"/>
    <x v="1"/>
    <s v="I"/>
    <n v="0"/>
    <n v="0"/>
    <n v="0"/>
    <n v="1"/>
  </r>
  <r>
    <x v="0"/>
    <x v="0"/>
    <s v="WA"/>
    <x v="2"/>
    <n v="2010"/>
    <n v="2010"/>
    <n v="18906836"/>
    <n v="1"/>
    <x v="1"/>
    <s v="I"/>
    <n v="0"/>
    <n v="0"/>
    <n v="0"/>
    <n v="20"/>
  </r>
  <r>
    <x v="0"/>
    <x v="0"/>
    <s v="WA"/>
    <x v="2"/>
    <n v="2010"/>
    <n v="2010"/>
    <n v="18875006"/>
    <n v="1"/>
    <x v="1"/>
    <s v="I"/>
    <n v="0"/>
    <n v="0"/>
    <n v="0"/>
    <n v="24"/>
  </r>
  <r>
    <x v="0"/>
    <x v="0"/>
    <s v="WA"/>
    <x v="2"/>
    <n v="2010"/>
    <n v="2010"/>
    <n v="18667870"/>
    <n v="1"/>
    <x v="1"/>
    <s v="I"/>
    <n v="10"/>
    <n v="10"/>
    <n v="0"/>
    <n v="40"/>
  </r>
  <r>
    <x v="0"/>
    <x v="0"/>
    <s v="WA"/>
    <x v="2"/>
    <n v="2010"/>
    <n v="2010"/>
    <n v="18315767"/>
    <n v="1"/>
    <x v="1"/>
    <s v="I"/>
    <n v="0"/>
    <n v="0"/>
    <n v="0"/>
    <n v="2"/>
  </r>
  <r>
    <x v="0"/>
    <x v="0"/>
    <s v="WA"/>
    <x v="2"/>
    <n v="2010"/>
    <n v="2010"/>
    <n v="500243936"/>
    <n v="1"/>
    <x v="1"/>
    <s v="I"/>
    <n v="0"/>
    <n v="0"/>
    <n v="0"/>
    <n v="30"/>
  </r>
  <r>
    <x v="0"/>
    <x v="1"/>
    <s v="WA"/>
    <x v="2"/>
    <n v="2010"/>
    <n v="2010"/>
    <n v="18391926"/>
    <n v="1"/>
    <x v="1"/>
    <s v="I"/>
    <n v="0"/>
    <n v="0"/>
    <n v="0"/>
    <n v="11"/>
  </r>
  <r>
    <x v="0"/>
    <x v="1"/>
    <s v="WA"/>
    <x v="2"/>
    <n v="2010"/>
    <n v="2010"/>
    <n v="356745637"/>
    <n v="3"/>
    <x v="1"/>
    <s v="I"/>
    <n v="64"/>
    <n v="21.333333333333332"/>
    <n v="0"/>
    <n v="13"/>
  </r>
  <r>
    <x v="0"/>
    <x v="0"/>
    <s v="WA"/>
    <x v="2"/>
    <n v="2010"/>
    <n v="2010"/>
    <n v="18329280"/>
    <n v="1"/>
    <x v="1"/>
    <s v="I"/>
    <n v="0"/>
    <n v="0"/>
    <n v="0"/>
    <n v="260"/>
  </r>
  <r>
    <x v="0"/>
    <x v="1"/>
    <s v="WA"/>
    <x v="2"/>
    <n v="2010"/>
    <n v="2010"/>
    <n v="500152461"/>
    <n v="1"/>
    <x v="1"/>
    <s v="I"/>
    <n v="0"/>
    <n v="0"/>
    <n v="0"/>
    <n v="1"/>
  </r>
  <r>
    <x v="0"/>
    <x v="1"/>
    <s v="WA"/>
    <x v="2"/>
    <n v="2010"/>
    <n v="2010"/>
    <n v="339207289"/>
    <n v="2"/>
    <x v="1"/>
    <s v="I"/>
    <n v="39"/>
    <n v="19.5"/>
    <n v="0"/>
    <n v="16"/>
  </r>
  <r>
    <x v="0"/>
    <x v="0"/>
    <s v="WA"/>
    <x v="2"/>
    <n v="2010"/>
    <n v="2010"/>
    <n v="17015806"/>
    <n v="1"/>
    <x v="1"/>
    <s v="I"/>
    <n v="0"/>
    <n v="0"/>
    <n v="0"/>
    <n v="20"/>
  </r>
  <r>
    <x v="0"/>
    <x v="1"/>
    <s v="WA"/>
    <x v="2"/>
    <n v="2010"/>
    <n v="2010"/>
    <n v="15942472"/>
    <n v="1"/>
    <x v="1"/>
    <s v="I"/>
    <n v="29"/>
    <n v="29"/>
    <n v="0"/>
    <n v="4"/>
  </r>
  <r>
    <x v="0"/>
    <x v="0"/>
    <s v="WA"/>
    <x v="2"/>
    <n v="2010"/>
    <n v="2010"/>
    <n v="338169616"/>
    <n v="1"/>
    <x v="1"/>
    <s v="I"/>
    <n v="0"/>
    <n v="0"/>
    <n v="0"/>
    <n v="10"/>
  </r>
  <r>
    <x v="0"/>
    <x v="0"/>
    <s v="WA"/>
    <x v="2"/>
    <n v="2010"/>
    <n v="2010"/>
    <n v="15756930"/>
    <n v="4"/>
    <x v="1"/>
    <s v="I"/>
    <n v="117"/>
    <n v="29.25"/>
    <n v="0"/>
    <n v="32"/>
  </r>
  <r>
    <x v="0"/>
    <x v="0"/>
    <s v="WA"/>
    <x v="2"/>
    <n v="2010"/>
    <n v="2010"/>
    <n v="16599783"/>
    <n v="1"/>
    <x v="1"/>
    <s v="I"/>
    <n v="0"/>
    <n v="0"/>
    <n v="0"/>
    <n v="863"/>
  </r>
  <r>
    <x v="0"/>
    <x v="0"/>
    <s v="WA"/>
    <x v="2"/>
    <n v="2010"/>
    <n v="2010"/>
    <n v="16632576"/>
    <n v="1"/>
    <x v="1"/>
    <s v="I"/>
    <n v="0"/>
    <n v="0"/>
    <n v="0"/>
    <n v="70"/>
  </r>
  <r>
    <x v="0"/>
    <x v="0"/>
    <s v="WA"/>
    <x v="2"/>
    <n v="2010"/>
    <n v="2010"/>
    <n v="16003893"/>
    <n v="4"/>
    <x v="1"/>
    <s v="I"/>
    <n v="123"/>
    <n v="30.75"/>
    <n v="0"/>
    <n v="659"/>
  </r>
  <r>
    <x v="0"/>
    <x v="0"/>
    <s v="WA"/>
    <x v="2"/>
    <n v="2010"/>
    <n v="2010"/>
    <n v="15887996"/>
    <n v="1"/>
    <x v="1"/>
    <s v="I"/>
    <n v="16"/>
    <n v="16"/>
    <n v="0"/>
    <n v="713"/>
  </r>
  <r>
    <x v="0"/>
    <x v="1"/>
    <s v="WA"/>
    <x v="2"/>
    <n v="2010"/>
    <n v="2010"/>
    <n v="15977095"/>
    <n v="3"/>
    <x v="1"/>
    <s v="I"/>
    <n v="75"/>
    <n v="25"/>
    <n v="0"/>
    <n v="43"/>
  </r>
  <r>
    <x v="0"/>
    <x v="0"/>
    <s v="WA"/>
    <x v="2"/>
    <n v="2010"/>
    <n v="2010"/>
    <n v="15977097"/>
    <n v="3"/>
    <x v="1"/>
    <s v="I"/>
    <n v="75"/>
    <n v="25"/>
    <n v="0"/>
    <n v="270"/>
  </r>
  <r>
    <x v="0"/>
    <x v="0"/>
    <s v="WA"/>
    <x v="2"/>
    <n v="2010"/>
    <n v="2010"/>
    <n v="500195390"/>
    <n v="1"/>
    <x v="1"/>
    <s v="I"/>
    <n v="0"/>
    <n v="0"/>
    <n v="0"/>
    <n v="1"/>
  </r>
  <r>
    <x v="0"/>
    <x v="0"/>
    <s v="WA"/>
    <x v="2"/>
    <n v="2010"/>
    <n v="2010"/>
    <n v="15733890"/>
    <n v="1"/>
    <x v="1"/>
    <s v="I"/>
    <n v="0"/>
    <n v="0"/>
    <n v="0"/>
    <n v="6"/>
  </r>
  <r>
    <x v="0"/>
    <x v="0"/>
    <s v="WA"/>
    <x v="2"/>
    <n v="2010"/>
    <n v="2010"/>
    <n v="15418180"/>
    <n v="3"/>
    <x v="1"/>
    <s v="I"/>
    <n v="61"/>
    <n v="20.333333333333332"/>
    <n v="0"/>
    <n v="460"/>
  </r>
  <r>
    <x v="0"/>
    <x v="0"/>
    <s v="WA"/>
    <x v="2"/>
    <n v="2010"/>
    <n v="2010"/>
    <n v="15555834"/>
    <n v="2"/>
    <x v="1"/>
    <s v="I"/>
    <n v="56"/>
    <n v="28"/>
    <n v="0"/>
    <n v="720"/>
  </r>
  <r>
    <x v="0"/>
    <x v="0"/>
    <s v="WA"/>
    <x v="2"/>
    <n v="2010"/>
    <n v="2010"/>
    <n v="500221733"/>
    <n v="4"/>
    <x v="1"/>
    <s v="I"/>
    <n v="124"/>
    <n v="31"/>
    <n v="0"/>
    <n v="508"/>
  </r>
  <r>
    <x v="1"/>
    <x v="0"/>
    <s v="WA"/>
    <x v="2"/>
    <n v="2010"/>
    <n v="2010"/>
    <n v="14597209"/>
    <n v="2"/>
    <x v="1"/>
    <s v="I"/>
    <n v="60"/>
    <n v="30"/>
    <n v="0"/>
    <n v="260"/>
  </r>
  <r>
    <x v="0"/>
    <x v="0"/>
    <s v="WA"/>
    <x v="2"/>
    <n v="2010"/>
    <n v="2010"/>
    <n v="14626411"/>
    <n v="1"/>
    <x v="1"/>
    <s v="I"/>
    <n v="6"/>
    <n v="6"/>
    <n v="0"/>
    <n v="10"/>
  </r>
  <r>
    <x v="0"/>
    <x v="0"/>
    <s v="WA"/>
    <x v="2"/>
    <n v="2010"/>
    <n v="2010"/>
    <n v="14353034"/>
    <n v="1"/>
    <x v="1"/>
    <s v="I"/>
    <n v="30"/>
    <n v="30"/>
    <n v="0"/>
    <n v="700"/>
  </r>
  <r>
    <x v="0"/>
    <x v="0"/>
    <s v="WA"/>
    <x v="2"/>
    <n v="2010"/>
    <n v="2010"/>
    <n v="14433630"/>
    <n v="2"/>
    <x v="1"/>
    <s v="I"/>
    <n v="64"/>
    <n v="32"/>
    <n v="0"/>
    <n v="381"/>
  </r>
  <r>
    <x v="0"/>
    <x v="0"/>
    <s v="WA"/>
    <x v="2"/>
    <n v="2010"/>
    <n v="2010"/>
    <n v="17625504"/>
    <n v="1"/>
    <x v="1"/>
    <s v="I"/>
    <n v="3"/>
    <n v="3"/>
    <n v="0"/>
    <n v="50"/>
  </r>
  <r>
    <x v="0"/>
    <x v="0"/>
    <s v="WA"/>
    <x v="2"/>
    <n v="2010"/>
    <n v="2010"/>
    <n v="18891680"/>
    <n v="3"/>
    <x v="1"/>
    <s v="I"/>
    <n v="88"/>
    <n v="29.333333333333336"/>
    <n v="0"/>
    <n v="85"/>
  </r>
  <r>
    <x v="0"/>
    <x v="0"/>
    <s v="WA"/>
    <x v="2"/>
    <n v="2010"/>
    <n v="2010"/>
    <n v="500120187"/>
    <n v="1"/>
    <x v="1"/>
    <s v="I"/>
    <n v="0"/>
    <n v="0"/>
    <n v="0"/>
    <n v="69"/>
  </r>
  <r>
    <x v="0"/>
    <x v="1"/>
    <s v="WA"/>
    <x v="2"/>
    <n v="2010"/>
    <n v="2010"/>
    <n v="500077721"/>
    <n v="1"/>
    <x v="1"/>
    <s v="I"/>
    <n v="29"/>
    <n v="29"/>
    <n v="0"/>
    <n v="1"/>
  </r>
  <r>
    <x v="0"/>
    <x v="0"/>
    <s v="WA"/>
    <x v="2"/>
    <n v="2010"/>
    <n v="2010"/>
    <n v="19317403"/>
    <n v="2"/>
    <x v="1"/>
    <s v="I"/>
    <n v="59"/>
    <n v="29.5"/>
    <n v="0"/>
    <n v="1040"/>
  </r>
  <r>
    <x v="0"/>
    <x v="0"/>
    <s v="WA"/>
    <x v="2"/>
    <n v="2010"/>
    <n v="2010"/>
    <n v="500219017"/>
    <n v="1"/>
    <x v="1"/>
    <s v="I"/>
    <n v="3"/>
    <n v="3"/>
    <n v="0"/>
    <n v="65"/>
  </r>
  <r>
    <x v="0"/>
    <x v="1"/>
    <s v="WA"/>
    <x v="2"/>
    <n v="2010"/>
    <n v="2010"/>
    <n v="19406910"/>
    <n v="2"/>
    <x v="1"/>
    <s v="I"/>
    <n v="59"/>
    <n v="29.5"/>
    <n v="0"/>
    <n v="37"/>
  </r>
  <r>
    <x v="0"/>
    <x v="0"/>
    <s v="WA"/>
    <x v="2"/>
    <n v="2010"/>
    <n v="2010"/>
    <n v="500228697"/>
    <n v="1"/>
    <x v="1"/>
    <s v="I"/>
    <n v="0"/>
    <n v="0"/>
    <n v="0"/>
    <n v="6"/>
  </r>
  <r>
    <x v="0"/>
    <x v="1"/>
    <s v="WA"/>
    <x v="2"/>
    <n v="2010"/>
    <n v="2010"/>
    <n v="424396848"/>
    <n v="1"/>
    <x v="1"/>
    <s v="I"/>
    <n v="0"/>
    <n v="0"/>
    <n v="0"/>
    <n v="7"/>
  </r>
  <r>
    <x v="0"/>
    <x v="0"/>
    <s v="WA"/>
    <x v="2"/>
    <n v="2010"/>
    <n v="2010"/>
    <n v="18093900"/>
    <n v="1"/>
    <x v="1"/>
    <s v="I"/>
    <n v="0"/>
    <n v="0"/>
    <n v="0"/>
    <n v="101"/>
  </r>
  <r>
    <x v="0"/>
    <x v="0"/>
    <s v="WA"/>
    <x v="2"/>
    <n v="2010"/>
    <n v="2010"/>
    <n v="422150442"/>
    <n v="1"/>
    <x v="1"/>
    <s v="I"/>
    <n v="20"/>
    <n v="20"/>
    <n v="0"/>
    <n v="10"/>
  </r>
  <r>
    <x v="0"/>
    <x v="0"/>
    <s v="WA"/>
    <x v="2"/>
    <n v="2010"/>
    <n v="2010"/>
    <n v="17791649"/>
    <n v="1"/>
    <x v="1"/>
    <s v="I"/>
    <n v="5"/>
    <n v="5"/>
    <n v="0"/>
    <n v="80"/>
  </r>
  <r>
    <x v="0"/>
    <x v="0"/>
    <s v="WA"/>
    <x v="2"/>
    <n v="2010"/>
    <n v="2010"/>
    <n v="16879790"/>
    <n v="1"/>
    <x v="1"/>
    <s v="I"/>
    <n v="12"/>
    <n v="12"/>
    <n v="0"/>
    <n v="100"/>
  </r>
  <r>
    <x v="0"/>
    <x v="0"/>
    <s v="WA"/>
    <x v="2"/>
    <n v="2010"/>
    <n v="2010"/>
    <n v="18045155"/>
    <n v="1"/>
    <x v="1"/>
    <s v="I"/>
    <n v="2"/>
    <n v="2"/>
    <n v="0"/>
    <n v="40"/>
  </r>
  <r>
    <x v="0"/>
    <x v="0"/>
    <s v="WA"/>
    <x v="2"/>
    <n v="2010"/>
    <n v="2010"/>
    <n v="15648590"/>
    <n v="2"/>
    <x v="1"/>
    <s v="I"/>
    <n v="58"/>
    <n v="29"/>
    <n v="0"/>
    <n v="630"/>
  </r>
  <r>
    <x v="0"/>
    <x v="1"/>
    <s v="WA"/>
    <x v="2"/>
    <n v="2010"/>
    <n v="2010"/>
    <n v="401500899"/>
    <n v="2"/>
    <x v="1"/>
    <s v="I"/>
    <n v="59"/>
    <n v="29.5"/>
    <n v="0"/>
    <n v="6"/>
  </r>
  <r>
    <x v="0"/>
    <x v="0"/>
    <s v="WA"/>
    <x v="2"/>
    <n v="2010"/>
    <n v="2010"/>
    <n v="500135455"/>
    <n v="2"/>
    <x v="1"/>
    <s v="I"/>
    <n v="42"/>
    <n v="21"/>
    <n v="0"/>
    <n v="318"/>
  </r>
  <r>
    <x v="0"/>
    <x v="0"/>
    <s v="WA"/>
    <x v="2"/>
    <n v="2010"/>
    <n v="2010"/>
    <n v="18667805"/>
    <n v="1"/>
    <x v="1"/>
    <s v="I"/>
    <n v="19"/>
    <n v="19"/>
    <n v="0"/>
    <n v="20"/>
  </r>
  <r>
    <x v="0"/>
    <x v="0"/>
    <s v="WA"/>
    <x v="2"/>
    <n v="2010"/>
    <n v="2010"/>
    <n v="15691867"/>
    <n v="2"/>
    <x v="1"/>
    <s v="I"/>
    <n v="32"/>
    <n v="16"/>
    <n v="0"/>
    <n v="183"/>
  </r>
  <r>
    <x v="0"/>
    <x v="0"/>
    <s v="WA"/>
    <x v="2"/>
    <n v="2010"/>
    <n v="2010"/>
    <n v="15695460"/>
    <n v="2"/>
    <x v="1"/>
    <s v="I"/>
    <n v="47"/>
    <n v="23.5"/>
    <n v="0"/>
    <n v="416"/>
  </r>
  <r>
    <x v="0"/>
    <x v="1"/>
    <s v="WA"/>
    <x v="2"/>
    <n v="2010"/>
    <n v="2010"/>
    <n v="14956469"/>
    <n v="3"/>
    <x v="1"/>
    <s v="I"/>
    <n v="90"/>
    <n v="30"/>
    <n v="0"/>
    <n v="17"/>
  </r>
  <r>
    <x v="0"/>
    <x v="0"/>
    <s v="WA"/>
    <x v="2"/>
    <n v="2010"/>
    <n v="2010"/>
    <n v="500267090"/>
    <n v="1"/>
    <x v="1"/>
    <s v="I"/>
    <n v="13"/>
    <n v="13"/>
    <n v="0"/>
    <n v="97"/>
  </r>
  <r>
    <x v="0"/>
    <x v="1"/>
    <s v="WA"/>
    <x v="2"/>
    <n v="2010"/>
    <n v="2010"/>
    <n v="15698598"/>
    <n v="1"/>
    <x v="1"/>
    <s v="I"/>
    <n v="29"/>
    <n v="29"/>
    <n v="0"/>
    <n v="31"/>
  </r>
  <r>
    <x v="0"/>
    <x v="0"/>
    <s v="WA"/>
    <x v="2"/>
    <n v="2010"/>
    <n v="2010"/>
    <n v="15209355"/>
    <n v="1"/>
    <x v="1"/>
    <s v="I"/>
    <n v="11"/>
    <n v="11"/>
    <n v="0"/>
    <n v="379"/>
  </r>
  <r>
    <x v="0"/>
    <x v="0"/>
    <s v="WA"/>
    <x v="2"/>
    <n v="2010"/>
    <n v="2010"/>
    <n v="14401500"/>
    <n v="1"/>
    <x v="1"/>
    <s v="I"/>
    <n v="38"/>
    <n v="38"/>
    <n v="0"/>
    <n v="146"/>
  </r>
  <r>
    <x v="0"/>
    <x v="0"/>
    <s v="WA"/>
    <x v="2"/>
    <n v="2010"/>
    <n v="2010"/>
    <n v="17437301"/>
    <n v="1"/>
    <x v="1"/>
    <s v="I"/>
    <n v="20"/>
    <n v="20"/>
    <n v="0"/>
    <n v="600"/>
  </r>
  <r>
    <x v="0"/>
    <x v="0"/>
    <s v="WA"/>
    <x v="2"/>
    <n v="2010"/>
    <n v="2010"/>
    <n v="500031205"/>
    <n v="1"/>
    <x v="1"/>
    <s v="I"/>
    <n v="6"/>
    <n v="6"/>
    <n v="0"/>
    <n v="103"/>
  </r>
  <r>
    <x v="0"/>
    <x v="0"/>
    <s v="WA"/>
    <x v="2"/>
    <n v="2010"/>
    <n v="2010"/>
    <n v="383788846"/>
    <n v="2"/>
    <x v="1"/>
    <s v="I"/>
    <n v="62"/>
    <n v="31"/>
    <n v="0"/>
    <n v="685"/>
  </r>
  <r>
    <x v="0"/>
    <x v="1"/>
    <s v="WA"/>
    <x v="2"/>
    <n v="2010"/>
    <n v="2010"/>
    <n v="369360003"/>
    <n v="1"/>
    <x v="1"/>
    <s v="I"/>
    <n v="5"/>
    <n v="5"/>
    <n v="0"/>
    <n v="3"/>
  </r>
  <r>
    <x v="0"/>
    <x v="0"/>
    <s v="WA"/>
    <x v="2"/>
    <n v="2010"/>
    <n v="2010"/>
    <n v="409190464"/>
    <n v="1"/>
    <x v="1"/>
    <s v="I"/>
    <n v="15"/>
    <n v="15"/>
    <n v="0"/>
    <n v="70"/>
  </r>
  <r>
    <x v="0"/>
    <x v="0"/>
    <s v="WA"/>
    <x v="2"/>
    <n v="2010"/>
    <n v="2010"/>
    <n v="428716816"/>
    <n v="1"/>
    <x v="1"/>
    <s v="I"/>
    <n v="0"/>
    <n v="0"/>
    <n v="0"/>
    <n v="6"/>
  </r>
  <r>
    <x v="0"/>
    <x v="0"/>
    <s v="WA"/>
    <x v="2"/>
    <n v="2010"/>
    <n v="2010"/>
    <n v="19017244"/>
    <n v="1"/>
    <x v="1"/>
    <s v="I"/>
    <n v="0"/>
    <n v="0"/>
    <n v="0"/>
    <n v="20"/>
  </r>
  <r>
    <x v="0"/>
    <x v="0"/>
    <s v="WA"/>
    <x v="2"/>
    <n v="2010"/>
    <n v="2010"/>
    <n v="19319114"/>
    <n v="2"/>
    <x v="1"/>
    <s v="I"/>
    <n v="62"/>
    <n v="31"/>
    <n v="0"/>
    <n v="58"/>
  </r>
  <r>
    <x v="1"/>
    <x v="1"/>
    <s v="WA"/>
    <x v="2"/>
    <n v="2010"/>
    <n v="2010"/>
    <n v="18678463"/>
    <n v="2"/>
    <x v="1"/>
    <s v="I"/>
    <n v="55"/>
    <n v="27.5"/>
    <n v="0"/>
    <n v="5"/>
  </r>
  <r>
    <x v="0"/>
    <x v="0"/>
    <s v="WA"/>
    <x v="2"/>
    <n v="2010"/>
    <n v="2010"/>
    <n v="14358994"/>
    <n v="1"/>
    <x v="1"/>
    <s v="I"/>
    <n v="10"/>
    <n v="10"/>
    <n v="0"/>
    <n v="20"/>
  </r>
  <r>
    <x v="0"/>
    <x v="0"/>
    <s v="WA"/>
    <x v="2"/>
    <n v="2010"/>
    <n v="2010"/>
    <n v="17742878"/>
    <n v="1"/>
    <x v="1"/>
    <s v="I"/>
    <n v="0"/>
    <n v="0"/>
    <n v="0"/>
    <n v="300"/>
  </r>
  <r>
    <x v="0"/>
    <x v="0"/>
    <s v="WA"/>
    <x v="2"/>
    <n v="2010"/>
    <n v="2010"/>
    <n v="500189955"/>
    <n v="1"/>
    <x v="1"/>
    <s v="I"/>
    <n v="25"/>
    <n v="25"/>
    <n v="0"/>
    <n v="207"/>
  </r>
  <r>
    <x v="0"/>
    <x v="0"/>
    <s v="WA"/>
    <x v="2"/>
    <n v="2010"/>
    <n v="2010"/>
    <n v="17801347"/>
    <n v="1"/>
    <x v="1"/>
    <s v="I"/>
    <n v="0"/>
    <n v="0"/>
    <n v="0"/>
    <n v="10"/>
  </r>
  <r>
    <x v="0"/>
    <x v="1"/>
    <s v="WA"/>
    <x v="2"/>
    <n v="2010"/>
    <n v="2010"/>
    <n v="17706112"/>
    <n v="1"/>
    <x v="1"/>
    <s v="I"/>
    <n v="3"/>
    <n v="3"/>
    <n v="0"/>
    <n v="8"/>
  </r>
  <r>
    <x v="0"/>
    <x v="0"/>
    <s v="WA"/>
    <x v="2"/>
    <n v="2010"/>
    <n v="2010"/>
    <n v="17706114"/>
    <n v="1"/>
    <x v="1"/>
    <s v="I"/>
    <n v="3"/>
    <n v="3"/>
    <n v="0"/>
    <n v="60"/>
  </r>
  <r>
    <x v="0"/>
    <x v="1"/>
    <s v="WA"/>
    <x v="2"/>
    <n v="2010"/>
    <n v="2010"/>
    <n v="500063312"/>
    <n v="1"/>
    <x v="1"/>
    <s v="I"/>
    <n v="25"/>
    <n v="25"/>
    <n v="0"/>
    <n v="43"/>
  </r>
  <r>
    <x v="0"/>
    <x v="0"/>
    <s v="WA"/>
    <x v="2"/>
    <n v="2010"/>
    <n v="2010"/>
    <n v="17167093"/>
    <n v="1"/>
    <x v="1"/>
    <s v="I"/>
    <n v="12"/>
    <n v="12"/>
    <n v="0"/>
    <n v="90"/>
  </r>
  <r>
    <x v="0"/>
    <x v="0"/>
    <s v="WA"/>
    <x v="2"/>
    <n v="2010"/>
    <n v="2010"/>
    <n v="16488380"/>
    <n v="2"/>
    <x v="1"/>
    <s v="I"/>
    <n v="62"/>
    <n v="31"/>
    <n v="0"/>
    <n v="22"/>
  </r>
  <r>
    <x v="0"/>
    <x v="1"/>
    <s v="WA"/>
    <x v="2"/>
    <n v="2010"/>
    <n v="2010"/>
    <n v="446354936"/>
    <n v="1"/>
    <x v="1"/>
    <s v="I"/>
    <n v="9"/>
    <n v="9"/>
    <n v="0"/>
    <n v="4"/>
  </r>
  <r>
    <x v="0"/>
    <x v="0"/>
    <s v="WA"/>
    <x v="2"/>
    <n v="2010"/>
    <n v="2010"/>
    <n v="500118243"/>
    <n v="1"/>
    <x v="1"/>
    <s v="I"/>
    <n v="1"/>
    <n v="1"/>
    <n v="0"/>
    <n v="106"/>
  </r>
  <r>
    <x v="0"/>
    <x v="1"/>
    <s v="WA"/>
    <x v="2"/>
    <n v="2010"/>
    <n v="2010"/>
    <n v="500071099"/>
    <n v="1"/>
    <x v="1"/>
    <s v="I"/>
    <n v="0"/>
    <n v="0"/>
    <n v="0"/>
    <n v="7"/>
  </r>
  <r>
    <x v="0"/>
    <x v="0"/>
    <s v="WA"/>
    <x v="2"/>
    <n v="2010"/>
    <n v="2010"/>
    <n v="15664579"/>
    <n v="1"/>
    <x v="1"/>
    <s v="I"/>
    <n v="8"/>
    <n v="8"/>
    <n v="0"/>
    <n v="210"/>
  </r>
  <r>
    <x v="0"/>
    <x v="0"/>
    <s v="WA"/>
    <x v="2"/>
    <n v="2010"/>
    <n v="2010"/>
    <n v="500263115"/>
    <n v="2"/>
    <x v="1"/>
    <s v="I"/>
    <n v="43"/>
    <n v="21.5"/>
    <n v="0"/>
    <n v="102"/>
  </r>
  <r>
    <x v="0"/>
    <x v="1"/>
    <s v="WA"/>
    <x v="2"/>
    <n v="2010"/>
    <n v="2010"/>
    <n v="500170350"/>
    <n v="2"/>
    <x v="1"/>
    <s v="I"/>
    <n v="38"/>
    <n v="19"/>
    <n v="0"/>
    <n v="83"/>
  </r>
  <r>
    <x v="0"/>
    <x v="0"/>
    <s v="WA"/>
    <x v="2"/>
    <n v="2010"/>
    <n v="2010"/>
    <n v="500004845"/>
    <n v="1"/>
    <x v="1"/>
    <s v="I"/>
    <n v="12"/>
    <n v="12"/>
    <n v="0"/>
    <n v="13"/>
  </r>
  <r>
    <x v="0"/>
    <x v="1"/>
    <s v="WA"/>
    <x v="2"/>
    <n v="2010"/>
    <n v="2010"/>
    <n v="500094131"/>
    <n v="2"/>
    <x v="1"/>
    <s v="I"/>
    <n v="53"/>
    <n v="26.5"/>
    <n v="0"/>
    <n v="170"/>
  </r>
  <r>
    <x v="0"/>
    <x v="0"/>
    <s v="WA"/>
    <x v="2"/>
    <n v="2010"/>
    <n v="2010"/>
    <n v="14050426"/>
    <n v="1"/>
    <x v="1"/>
    <s v="I"/>
    <n v="25"/>
    <n v="25"/>
    <n v="0"/>
    <n v="1004"/>
  </r>
  <r>
    <x v="0"/>
    <x v="0"/>
    <s v="WA"/>
    <x v="2"/>
    <n v="2010"/>
    <n v="2010"/>
    <n v="15620597"/>
    <n v="2"/>
    <x v="1"/>
    <s v="I"/>
    <n v="51"/>
    <n v="25.5"/>
    <n v="0"/>
    <n v="1600"/>
  </r>
  <r>
    <x v="0"/>
    <x v="0"/>
    <s v="WA"/>
    <x v="2"/>
    <n v="2010"/>
    <n v="2010"/>
    <n v="16237271"/>
    <n v="1"/>
    <x v="1"/>
    <s v="I"/>
    <n v="7"/>
    <n v="7"/>
    <n v="0"/>
    <n v="170"/>
  </r>
  <r>
    <x v="0"/>
    <x v="0"/>
    <s v="WA"/>
    <x v="2"/>
    <n v="2010"/>
    <n v="2010"/>
    <n v="15187908"/>
    <n v="1"/>
    <x v="1"/>
    <s v="I"/>
    <n v="8"/>
    <n v="8"/>
    <n v="0"/>
    <n v="1"/>
  </r>
  <r>
    <x v="0"/>
    <x v="0"/>
    <s v="WA"/>
    <x v="2"/>
    <n v="2010"/>
    <n v="2010"/>
    <n v="15165746"/>
    <n v="1"/>
    <x v="1"/>
    <s v="I"/>
    <n v="8"/>
    <n v="8"/>
    <n v="0"/>
    <n v="10"/>
  </r>
  <r>
    <x v="1"/>
    <x v="1"/>
    <s v="WA"/>
    <x v="2"/>
    <n v="2010"/>
    <n v="2010"/>
    <n v="15202967"/>
    <n v="1"/>
    <x v="1"/>
    <s v="I"/>
    <n v="17"/>
    <n v="17"/>
    <n v="0"/>
    <n v="3"/>
  </r>
  <r>
    <x v="0"/>
    <x v="1"/>
    <s v="WA"/>
    <x v="2"/>
    <n v="2010"/>
    <n v="2010"/>
    <n v="500208157"/>
    <n v="2"/>
    <x v="1"/>
    <s v="I"/>
    <n v="60"/>
    <n v="30"/>
    <n v="0"/>
    <n v="8"/>
  </r>
  <r>
    <x v="0"/>
    <x v="0"/>
    <s v="WA"/>
    <x v="2"/>
    <n v="2010"/>
    <n v="2010"/>
    <n v="17717113"/>
    <n v="1"/>
    <x v="1"/>
    <s v="I"/>
    <n v="18"/>
    <n v="18"/>
    <n v="0"/>
    <n v="9977"/>
  </r>
  <r>
    <x v="0"/>
    <x v="1"/>
    <s v="WA"/>
    <x v="2"/>
    <n v="2010"/>
    <n v="2010"/>
    <n v="15171894"/>
    <n v="1"/>
    <x v="1"/>
    <s v="I"/>
    <n v="8"/>
    <n v="8"/>
    <n v="0"/>
    <n v="1"/>
  </r>
  <r>
    <x v="0"/>
    <x v="0"/>
    <s v="WA"/>
    <x v="2"/>
    <n v="2010"/>
    <n v="2010"/>
    <n v="15390110"/>
    <n v="2"/>
    <x v="1"/>
    <s v="I"/>
    <n v="46"/>
    <n v="23"/>
    <n v="0"/>
    <n v="830"/>
  </r>
  <r>
    <x v="0"/>
    <x v="1"/>
    <s v="WA"/>
    <x v="2"/>
    <n v="2010"/>
    <n v="2010"/>
    <n v="15209353"/>
    <n v="1"/>
    <x v="1"/>
    <s v="I"/>
    <n v="0"/>
    <n v="0"/>
    <n v="0"/>
    <n v="69"/>
  </r>
  <r>
    <x v="0"/>
    <x v="0"/>
    <s v="WA"/>
    <x v="2"/>
    <n v="2010"/>
    <n v="2010"/>
    <n v="18900162"/>
    <n v="1"/>
    <x v="1"/>
    <s v="I"/>
    <n v="16"/>
    <n v="16"/>
    <n v="0"/>
    <n v="131"/>
  </r>
  <r>
    <x v="0"/>
    <x v="0"/>
    <s v="WA"/>
    <x v="2"/>
    <n v="2010"/>
    <n v="2010"/>
    <n v="18999882"/>
    <n v="1"/>
    <x v="1"/>
    <s v="I"/>
    <n v="32"/>
    <n v="32"/>
    <n v="0"/>
    <n v="100"/>
  </r>
  <r>
    <x v="0"/>
    <x v="0"/>
    <s v="WA"/>
    <x v="2"/>
    <n v="2010"/>
    <n v="2010"/>
    <n v="500259197"/>
    <n v="1"/>
    <x v="1"/>
    <s v="I"/>
    <n v="0"/>
    <n v="0"/>
    <n v="0"/>
    <n v="19"/>
  </r>
  <r>
    <x v="0"/>
    <x v="0"/>
    <s v="WA"/>
    <x v="2"/>
    <n v="2010"/>
    <n v="2010"/>
    <n v="18669476"/>
    <n v="1"/>
    <x v="1"/>
    <s v="I"/>
    <n v="0"/>
    <n v="0"/>
    <n v="0"/>
    <n v="10"/>
  </r>
  <r>
    <x v="0"/>
    <x v="1"/>
    <s v="WA"/>
    <x v="2"/>
    <n v="2010"/>
    <n v="2010"/>
    <n v="500197701"/>
    <n v="1"/>
    <x v="1"/>
    <s v="I"/>
    <n v="9"/>
    <n v="9"/>
    <n v="0"/>
    <n v="28"/>
  </r>
  <r>
    <x v="0"/>
    <x v="1"/>
    <s v="WA"/>
    <x v="2"/>
    <n v="2010"/>
    <n v="2010"/>
    <n v="500242177"/>
    <n v="1"/>
    <x v="1"/>
    <s v="I"/>
    <n v="35"/>
    <n v="35"/>
    <n v="0"/>
    <n v="9"/>
  </r>
  <r>
    <x v="0"/>
    <x v="0"/>
    <s v="WA"/>
    <x v="2"/>
    <n v="2010"/>
    <n v="2010"/>
    <n v="500255629"/>
    <n v="1"/>
    <x v="1"/>
    <s v="I"/>
    <n v="1"/>
    <n v="1"/>
    <n v="0"/>
    <n v="287"/>
  </r>
  <r>
    <x v="0"/>
    <x v="1"/>
    <s v="WA"/>
    <x v="2"/>
    <n v="2010"/>
    <n v="2010"/>
    <n v="500081268"/>
    <n v="1"/>
    <x v="1"/>
    <s v="I"/>
    <n v="8"/>
    <n v="8"/>
    <n v="0"/>
    <n v="3"/>
  </r>
  <r>
    <x v="0"/>
    <x v="1"/>
    <s v="WA"/>
    <x v="2"/>
    <n v="2010"/>
    <n v="2010"/>
    <n v="500146691"/>
    <n v="1"/>
    <x v="1"/>
    <s v="I"/>
    <n v="21"/>
    <n v="21"/>
    <n v="0"/>
    <n v="2"/>
  </r>
  <r>
    <x v="0"/>
    <x v="1"/>
    <s v="WA"/>
    <x v="2"/>
    <n v="2010"/>
    <n v="2010"/>
    <n v="343872126"/>
    <n v="1"/>
    <x v="1"/>
    <s v="I"/>
    <n v="33"/>
    <n v="33"/>
    <n v="0"/>
    <n v="1"/>
  </r>
  <r>
    <x v="0"/>
    <x v="0"/>
    <s v="WA"/>
    <x v="2"/>
    <n v="2010"/>
    <n v="2010"/>
    <n v="500160643"/>
    <n v="1"/>
    <x v="1"/>
    <s v="I"/>
    <n v="0"/>
    <n v="0"/>
    <n v="0"/>
    <n v="26"/>
  </r>
  <r>
    <x v="0"/>
    <x v="0"/>
    <s v="WA"/>
    <x v="2"/>
    <n v="2010"/>
    <n v="2010"/>
    <n v="15097795"/>
    <n v="1"/>
    <x v="1"/>
    <s v="I"/>
    <n v="11"/>
    <n v="11"/>
    <n v="0"/>
    <n v="10"/>
  </r>
  <r>
    <x v="0"/>
    <x v="1"/>
    <s v="WA"/>
    <x v="2"/>
    <n v="2010"/>
    <n v="2010"/>
    <n v="500073441"/>
    <n v="1"/>
    <x v="1"/>
    <s v="I"/>
    <n v="18"/>
    <n v="18"/>
    <n v="0"/>
    <n v="16"/>
  </r>
  <r>
    <x v="0"/>
    <x v="0"/>
    <s v="WA"/>
    <x v="2"/>
    <n v="2010"/>
    <n v="2010"/>
    <n v="500152396"/>
    <n v="1"/>
    <x v="1"/>
    <s v="I"/>
    <n v="0"/>
    <n v="0"/>
    <n v="0"/>
    <n v="10"/>
  </r>
  <r>
    <x v="0"/>
    <x v="0"/>
    <s v="WA"/>
    <x v="2"/>
    <n v="2010"/>
    <n v="2010"/>
    <n v="14636830"/>
    <n v="1"/>
    <x v="1"/>
    <s v="I"/>
    <n v="32"/>
    <n v="32"/>
    <n v="0"/>
    <n v="37"/>
  </r>
  <r>
    <x v="0"/>
    <x v="0"/>
    <s v="WA"/>
    <x v="2"/>
    <n v="2010"/>
    <n v="2010"/>
    <n v="16744333"/>
    <n v="1"/>
    <x v="1"/>
    <s v="I"/>
    <n v="15"/>
    <n v="15"/>
    <n v="0"/>
    <n v="382"/>
  </r>
  <r>
    <x v="0"/>
    <x v="1"/>
    <s v="WA"/>
    <x v="2"/>
    <n v="2011"/>
    <n v="2011"/>
    <n v="500008126"/>
    <n v="1"/>
    <x v="1"/>
    <s v="I"/>
    <n v="9"/>
    <n v="9"/>
    <n v="0"/>
    <n v="8"/>
  </r>
  <r>
    <x v="0"/>
    <x v="0"/>
    <s v="WA"/>
    <x v="3"/>
    <n v="2011"/>
    <n v="2011"/>
    <n v="16179875"/>
    <n v="2"/>
    <x v="1"/>
    <s v="I"/>
    <n v="62"/>
    <n v="31"/>
    <n v="0"/>
    <n v="963"/>
  </r>
  <r>
    <x v="0"/>
    <x v="0"/>
    <s v="WA"/>
    <x v="3"/>
    <n v="2011"/>
    <n v="2011"/>
    <n v="18919168"/>
    <n v="1"/>
    <x v="1"/>
    <s v="I"/>
    <n v="33"/>
    <n v="33"/>
    <n v="0"/>
    <n v="44"/>
  </r>
  <r>
    <x v="0"/>
    <x v="0"/>
    <s v="WA"/>
    <x v="3"/>
    <n v="2011"/>
    <n v="2011"/>
    <n v="18999882"/>
    <n v="1"/>
    <x v="1"/>
    <s v="I"/>
    <n v="32"/>
    <n v="32"/>
    <n v="0"/>
    <n v="60"/>
  </r>
  <r>
    <x v="0"/>
    <x v="1"/>
    <s v="WA"/>
    <x v="3"/>
    <n v="2011"/>
    <n v="2011"/>
    <n v="500023044"/>
    <n v="1"/>
    <x v="1"/>
    <s v="I"/>
    <n v="17"/>
    <n v="17"/>
    <n v="0"/>
    <n v="70"/>
  </r>
  <r>
    <x v="0"/>
    <x v="0"/>
    <s v="WA"/>
    <x v="3"/>
    <n v="2011"/>
    <n v="2011"/>
    <n v="500198186"/>
    <n v="12"/>
    <x v="1"/>
    <s v="I"/>
    <n v="368"/>
    <n v="30.666666666666668"/>
    <n v="0"/>
    <n v="62"/>
  </r>
  <r>
    <x v="0"/>
    <x v="1"/>
    <s v="WA"/>
    <x v="2"/>
    <n v="2011"/>
    <n v="2011"/>
    <n v="18887759"/>
    <n v="1"/>
    <x v="1"/>
    <s v="I"/>
    <n v="13"/>
    <n v="13"/>
    <n v="0"/>
    <n v="11"/>
  </r>
  <r>
    <x v="0"/>
    <x v="0"/>
    <s v="WA"/>
    <x v="2"/>
    <n v="2011"/>
    <n v="2011"/>
    <n v="19939343"/>
    <n v="1"/>
    <x v="1"/>
    <s v="I"/>
    <n v="7"/>
    <n v="7"/>
    <n v="0"/>
    <n v="11"/>
  </r>
  <r>
    <x v="0"/>
    <x v="0"/>
    <s v="WA"/>
    <x v="3"/>
    <n v="2011"/>
    <n v="2011"/>
    <n v="500193605"/>
    <n v="1"/>
    <x v="1"/>
    <s v="I"/>
    <n v="0"/>
    <n v="0"/>
    <n v="0"/>
    <n v="31"/>
  </r>
  <r>
    <x v="0"/>
    <x v="0"/>
    <s v="WA"/>
    <x v="2"/>
    <n v="2011"/>
    <n v="2011"/>
    <n v="19341839"/>
    <n v="1"/>
    <x v="1"/>
    <s v="I"/>
    <n v="0"/>
    <n v="0"/>
    <n v="0"/>
    <n v="108"/>
  </r>
  <r>
    <x v="0"/>
    <x v="1"/>
    <s v="WA"/>
    <x v="3"/>
    <n v="2011"/>
    <n v="2011"/>
    <n v="500066163"/>
    <n v="5"/>
    <x v="1"/>
    <s v="I"/>
    <n v="149"/>
    <n v="29.8"/>
    <n v="0"/>
    <n v="9"/>
  </r>
  <r>
    <x v="0"/>
    <x v="1"/>
    <s v="WA"/>
    <x v="3"/>
    <n v="2011"/>
    <n v="2011"/>
    <n v="430358411"/>
    <n v="1"/>
    <x v="1"/>
    <s v="I"/>
    <n v="10"/>
    <n v="10"/>
    <n v="0"/>
    <n v="3"/>
  </r>
  <r>
    <x v="0"/>
    <x v="0"/>
    <s v="WA"/>
    <x v="3"/>
    <n v="2011"/>
    <n v="2011"/>
    <n v="19017233"/>
    <n v="1"/>
    <x v="1"/>
    <s v="I"/>
    <n v="3"/>
    <n v="3"/>
    <n v="0"/>
    <n v="120"/>
  </r>
  <r>
    <x v="0"/>
    <x v="1"/>
    <s v="WA"/>
    <x v="3"/>
    <n v="2011"/>
    <n v="2011"/>
    <n v="375321615"/>
    <n v="1"/>
    <x v="1"/>
    <s v="I"/>
    <n v="3"/>
    <n v="3"/>
    <n v="0"/>
    <n v="13"/>
  </r>
  <r>
    <x v="0"/>
    <x v="1"/>
    <s v="WA"/>
    <x v="3"/>
    <n v="2011"/>
    <n v="2011"/>
    <n v="15877503"/>
    <n v="1"/>
    <x v="1"/>
    <s v="I"/>
    <n v="31"/>
    <n v="31"/>
    <n v="0"/>
    <n v="1"/>
  </r>
  <r>
    <x v="0"/>
    <x v="1"/>
    <s v="WA"/>
    <x v="3"/>
    <n v="2011"/>
    <n v="2011"/>
    <n v="18704720"/>
    <n v="1"/>
    <x v="1"/>
    <s v="I"/>
    <n v="33"/>
    <n v="33"/>
    <n v="0"/>
    <n v="61"/>
  </r>
  <r>
    <x v="0"/>
    <x v="0"/>
    <s v="WA"/>
    <x v="3"/>
    <n v="2011"/>
    <n v="2011"/>
    <n v="17976670"/>
    <n v="1"/>
    <x v="1"/>
    <s v="I"/>
    <n v="0"/>
    <n v="0"/>
    <n v="0"/>
    <n v="105"/>
  </r>
  <r>
    <x v="0"/>
    <x v="0"/>
    <s v="WA"/>
    <x v="3"/>
    <n v="2011"/>
    <n v="2011"/>
    <n v="500257165"/>
    <n v="1"/>
    <x v="1"/>
    <s v="I"/>
    <n v="31"/>
    <n v="31"/>
    <n v="0"/>
    <n v="61"/>
  </r>
  <r>
    <x v="0"/>
    <x v="0"/>
    <s v="WA"/>
    <x v="3"/>
    <n v="2011"/>
    <n v="2011"/>
    <n v="17780967"/>
    <n v="1"/>
    <x v="1"/>
    <s v="I"/>
    <n v="30"/>
    <n v="30"/>
    <n v="0"/>
    <n v="858"/>
  </r>
  <r>
    <x v="0"/>
    <x v="0"/>
    <s v="WA"/>
    <x v="3"/>
    <n v="2011"/>
    <n v="2011"/>
    <n v="17508437"/>
    <n v="1"/>
    <x v="1"/>
    <s v="I"/>
    <n v="32"/>
    <n v="32"/>
    <n v="0"/>
    <n v="204"/>
  </r>
  <r>
    <x v="0"/>
    <x v="0"/>
    <s v="WA"/>
    <x v="3"/>
    <n v="2011"/>
    <n v="2011"/>
    <n v="500098540"/>
    <n v="1"/>
    <x v="1"/>
    <s v="I"/>
    <n v="29"/>
    <n v="29"/>
    <n v="0"/>
    <n v="2"/>
  </r>
  <r>
    <x v="0"/>
    <x v="0"/>
    <s v="WA"/>
    <x v="3"/>
    <n v="2011"/>
    <n v="2011"/>
    <n v="16305374"/>
    <n v="6"/>
    <x v="1"/>
    <s v="I"/>
    <n v="178"/>
    <n v="29.666666666666668"/>
    <n v="0"/>
    <n v="210"/>
  </r>
  <r>
    <x v="0"/>
    <x v="0"/>
    <s v="WA"/>
    <x v="3"/>
    <n v="2011"/>
    <n v="2011"/>
    <n v="16309417"/>
    <n v="1"/>
    <x v="1"/>
    <s v="I"/>
    <n v="28"/>
    <n v="28"/>
    <n v="0"/>
    <n v="10"/>
  </r>
  <r>
    <x v="0"/>
    <x v="1"/>
    <s v="WA"/>
    <x v="3"/>
    <n v="2011"/>
    <n v="2011"/>
    <n v="500032363"/>
    <n v="1"/>
    <x v="1"/>
    <s v="I"/>
    <n v="31"/>
    <n v="31"/>
    <n v="0"/>
    <n v="100"/>
  </r>
  <r>
    <x v="0"/>
    <x v="0"/>
    <s v="WA"/>
    <x v="3"/>
    <n v="2011"/>
    <n v="2011"/>
    <n v="16586911"/>
    <n v="1"/>
    <x v="1"/>
    <s v="I"/>
    <n v="0"/>
    <n v="0"/>
    <n v="0"/>
    <n v="40"/>
  </r>
  <r>
    <x v="0"/>
    <x v="1"/>
    <s v="WA"/>
    <x v="3"/>
    <n v="2011"/>
    <n v="2011"/>
    <n v="371692900"/>
    <n v="2"/>
    <x v="1"/>
    <s v="I"/>
    <n v="59"/>
    <n v="29.5"/>
    <n v="0"/>
    <n v="5"/>
  </r>
  <r>
    <x v="0"/>
    <x v="1"/>
    <s v="WA"/>
    <x v="3"/>
    <n v="2011"/>
    <n v="2011"/>
    <n v="397094530"/>
    <n v="1"/>
    <x v="1"/>
    <s v="I"/>
    <n v="0"/>
    <n v="0"/>
    <n v="0"/>
    <n v="2"/>
  </r>
  <r>
    <x v="0"/>
    <x v="0"/>
    <s v="WA"/>
    <x v="3"/>
    <n v="2011"/>
    <n v="2011"/>
    <n v="16009110"/>
    <n v="1"/>
    <x v="1"/>
    <s v="I"/>
    <n v="29"/>
    <n v="29"/>
    <n v="0"/>
    <n v="88"/>
  </r>
  <r>
    <x v="0"/>
    <x v="0"/>
    <s v="WA"/>
    <x v="3"/>
    <n v="2011"/>
    <n v="2011"/>
    <n v="500215421"/>
    <n v="1"/>
    <x v="1"/>
    <s v="I"/>
    <n v="0"/>
    <n v="0"/>
    <n v="0"/>
    <n v="443"/>
  </r>
  <r>
    <x v="0"/>
    <x v="1"/>
    <s v="WA"/>
    <x v="3"/>
    <n v="2011"/>
    <n v="2011"/>
    <n v="500075575"/>
    <n v="1"/>
    <x v="1"/>
    <s v="I"/>
    <n v="21"/>
    <n v="21"/>
    <n v="0"/>
    <n v="222"/>
  </r>
  <r>
    <x v="0"/>
    <x v="0"/>
    <s v="WA"/>
    <x v="3"/>
    <n v="2011"/>
    <n v="2011"/>
    <n v="14954467"/>
    <n v="2"/>
    <x v="1"/>
    <s v="I"/>
    <n v="59"/>
    <n v="29.5"/>
    <n v="0"/>
    <n v="306"/>
  </r>
  <r>
    <x v="1"/>
    <x v="0"/>
    <s v="WA"/>
    <x v="3"/>
    <n v="2011"/>
    <n v="2011"/>
    <n v="500233825"/>
    <n v="1"/>
    <x v="1"/>
    <s v="I"/>
    <n v="1"/>
    <n v="1"/>
    <n v="0"/>
    <n v="9"/>
  </r>
  <r>
    <x v="0"/>
    <x v="1"/>
    <s v="WA"/>
    <x v="3"/>
    <n v="2011"/>
    <n v="2011"/>
    <n v="380332801"/>
    <n v="1"/>
    <x v="1"/>
    <s v="I"/>
    <n v="29"/>
    <n v="29"/>
    <n v="0"/>
    <n v="2"/>
  </r>
  <r>
    <x v="0"/>
    <x v="1"/>
    <s v="WA"/>
    <x v="3"/>
    <n v="2011"/>
    <n v="2011"/>
    <n v="19605629"/>
    <n v="1"/>
    <x v="1"/>
    <s v="I"/>
    <n v="29"/>
    <n v="29"/>
    <n v="0"/>
    <n v="2"/>
  </r>
  <r>
    <x v="0"/>
    <x v="1"/>
    <s v="WA"/>
    <x v="3"/>
    <n v="2011"/>
    <n v="2011"/>
    <n v="19624910"/>
    <n v="1"/>
    <x v="1"/>
    <s v="I"/>
    <n v="28"/>
    <n v="28"/>
    <n v="0"/>
    <n v="2"/>
  </r>
  <r>
    <x v="0"/>
    <x v="1"/>
    <s v="WA"/>
    <x v="3"/>
    <n v="2011"/>
    <n v="2011"/>
    <n v="19875044"/>
    <n v="2"/>
    <x v="1"/>
    <s v="I"/>
    <n v="30"/>
    <n v="15"/>
    <n v="0"/>
    <n v="84"/>
  </r>
  <r>
    <x v="0"/>
    <x v="1"/>
    <s v="WA"/>
    <x v="3"/>
    <n v="2011"/>
    <n v="2011"/>
    <n v="19880630"/>
    <n v="1"/>
    <x v="1"/>
    <s v="I"/>
    <n v="27"/>
    <n v="27"/>
    <n v="0"/>
    <n v="71"/>
  </r>
  <r>
    <x v="0"/>
    <x v="1"/>
    <s v="WA"/>
    <x v="3"/>
    <n v="2011"/>
    <n v="2011"/>
    <n v="500075398"/>
    <n v="2"/>
    <x v="1"/>
    <s v="I"/>
    <n v="35"/>
    <n v="17.5"/>
    <n v="0"/>
    <n v="69"/>
  </r>
  <r>
    <x v="0"/>
    <x v="0"/>
    <s v="WA"/>
    <x v="3"/>
    <n v="2011"/>
    <n v="2011"/>
    <n v="14186073"/>
    <n v="1"/>
    <x v="1"/>
    <s v="I"/>
    <n v="0"/>
    <n v="0"/>
    <n v="0"/>
    <n v="40"/>
  </r>
  <r>
    <x v="0"/>
    <x v="0"/>
    <s v="WA"/>
    <x v="3"/>
    <n v="2011"/>
    <n v="2011"/>
    <n v="500029491"/>
    <n v="1"/>
    <x v="1"/>
    <s v="I"/>
    <n v="0"/>
    <n v="0"/>
    <n v="0"/>
    <n v="720"/>
  </r>
  <r>
    <x v="0"/>
    <x v="1"/>
    <s v="WA"/>
    <x v="3"/>
    <n v="2011"/>
    <n v="2011"/>
    <n v="372384022"/>
    <n v="2"/>
    <x v="1"/>
    <s v="I"/>
    <n v="38"/>
    <n v="19"/>
    <n v="0"/>
    <n v="105"/>
  </r>
  <r>
    <x v="0"/>
    <x v="0"/>
    <s v="WA"/>
    <x v="3"/>
    <n v="2011"/>
    <n v="2011"/>
    <n v="500001623"/>
    <n v="1"/>
    <x v="1"/>
    <s v="I"/>
    <n v="0"/>
    <n v="0"/>
    <n v="0"/>
    <n v="4"/>
  </r>
  <r>
    <x v="0"/>
    <x v="0"/>
    <s v="WA"/>
    <x v="3"/>
    <n v="2011"/>
    <n v="2011"/>
    <n v="15653810"/>
    <n v="1"/>
    <x v="1"/>
    <s v="I"/>
    <n v="0"/>
    <n v="0"/>
    <n v="0"/>
    <n v="20"/>
  </r>
  <r>
    <x v="0"/>
    <x v="0"/>
    <s v="WA"/>
    <x v="3"/>
    <n v="2011"/>
    <n v="2011"/>
    <n v="401587224"/>
    <n v="1"/>
    <x v="1"/>
    <s v="I"/>
    <n v="30"/>
    <n v="30"/>
    <n v="0"/>
    <n v="60"/>
  </r>
  <r>
    <x v="0"/>
    <x v="1"/>
    <s v="WA"/>
    <x v="3"/>
    <n v="2011"/>
    <n v="2011"/>
    <n v="18006490"/>
    <n v="1"/>
    <x v="1"/>
    <s v="I"/>
    <n v="1"/>
    <n v="1"/>
    <n v="0"/>
    <n v="16"/>
  </r>
  <r>
    <x v="0"/>
    <x v="1"/>
    <s v="WA"/>
    <x v="3"/>
    <n v="2011"/>
    <n v="2011"/>
    <n v="426211234"/>
    <n v="2"/>
    <x v="1"/>
    <s v="I"/>
    <n v="50"/>
    <n v="25"/>
    <n v="0"/>
    <n v="116"/>
  </r>
  <r>
    <x v="0"/>
    <x v="0"/>
    <s v="WA"/>
    <x v="3"/>
    <n v="2011"/>
    <n v="2011"/>
    <n v="18579609"/>
    <n v="1"/>
    <x v="1"/>
    <s v="I"/>
    <n v="0"/>
    <n v="0"/>
    <n v="0"/>
    <n v="3520"/>
  </r>
  <r>
    <x v="0"/>
    <x v="1"/>
    <s v="WA"/>
    <x v="3"/>
    <n v="2011"/>
    <n v="2011"/>
    <n v="18696606"/>
    <n v="2"/>
    <x v="1"/>
    <s v="I"/>
    <n v="33"/>
    <n v="16.5"/>
    <n v="0"/>
    <n v="86"/>
  </r>
  <r>
    <x v="0"/>
    <x v="0"/>
    <s v="WA"/>
    <x v="3"/>
    <n v="2011"/>
    <n v="2011"/>
    <n v="18427970"/>
    <n v="1"/>
    <x v="1"/>
    <s v="I"/>
    <n v="8"/>
    <n v="8"/>
    <n v="0"/>
    <n v="440"/>
  </r>
  <r>
    <x v="0"/>
    <x v="1"/>
    <s v="WA"/>
    <x v="3"/>
    <n v="2011"/>
    <n v="2011"/>
    <n v="18037479"/>
    <n v="1"/>
    <x v="1"/>
    <s v="I"/>
    <n v="18"/>
    <n v="18"/>
    <n v="0"/>
    <n v="32"/>
  </r>
  <r>
    <x v="0"/>
    <x v="1"/>
    <s v="WA"/>
    <x v="3"/>
    <n v="2011"/>
    <n v="2011"/>
    <n v="17999353"/>
    <n v="1"/>
    <x v="1"/>
    <s v="I"/>
    <n v="0"/>
    <n v="0"/>
    <n v="0"/>
    <n v="5"/>
  </r>
  <r>
    <x v="0"/>
    <x v="1"/>
    <s v="WA"/>
    <x v="3"/>
    <n v="2011"/>
    <n v="2011"/>
    <n v="18408648"/>
    <n v="1"/>
    <x v="1"/>
    <s v="I"/>
    <n v="0"/>
    <n v="0"/>
    <n v="0"/>
    <n v="17"/>
  </r>
  <r>
    <x v="0"/>
    <x v="0"/>
    <s v="WA"/>
    <x v="3"/>
    <n v="2011"/>
    <n v="2011"/>
    <n v="18506541"/>
    <n v="2"/>
    <x v="1"/>
    <s v="I"/>
    <n v="51"/>
    <n v="25.5"/>
    <n v="0"/>
    <n v="270"/>
  </r>
  <r>
    <x v="0"/>
    <x v="1"/>
    <s v="WA"/>
    <x v="3"/>
    <n v="2011"/>
    <n v="2011"/>
    <n v="500258539"/>
    <n v="1"/>
    <x v="1"/>
    <s v="I"/>
    <n v="0"/>
    <n v="0"/>
    <n v="0"/>
    <n v="5"/>
  </r>
  <r>
    <x v="0"/>
    <x v="0"/>
    <s v="WA"/>
    <x v="3"/>
    <n v="2011"/>
    <n v="2011"/>
    <n v="17840492"/>
    <n v="1"/>
    <x v="1"/>
    <s v="I"/>
    <n v="0"/>
    <n v="0"/>
    <n v="0"/>
    <n v="100"/>
  </r>
  <r>
    <x v="0"/>
    <x v="0"/>
    <s v="WA"/>
    <x v="3"/>
    <n v="2011"/>
    <n v="2011"/>
    <n v="500186884"/>
    <n v="3"/>
    <x v="1"/>
    <s v="I"/>
    <n v="83"/>
    <n v="27.666666666666668"/>
    <n v="0"/>
    <n v="55"/>
  </r>
  <r>
    <x v="0"/>
    <x v="1"/>
    <s v="WA"/>
    <x v="3"/>
    <n v="2011"/>
    <n v="2011"/>
    <n v="17499873"/>
    <n v="1"/>
    <x v="1"/>
    <s v="I"/>
    <n v="9"/>
    <n v="9"/>
    <n v="0"/>
    <n v="20"/>
  </r>
  <r>
    <x v="0"/>
    <x v="0"/>
    <s v="WA"/>
    <x v="3"/>
    <n v="2011"/>
    <n v="2011"/>
    <n v="16332189"/>
    <n v="1"/>
    <x v="1"/>
    <s v="I"/>
    <n v="27"/>
    <n v="27"/>
    <n v="0"/>
    <n v="10"/>
  </r>
  <r>
    <x v="0"/>
    <x v="1"/>
    <s v="WA"/>
    <x v="3"/>
    <n v="2011"/>
    <n v="2011"/>
    <n v="500079432"/>
    <n v="1"/>
    <x v="1"/>
    <s v="I"/>
    <n v="0"/>
    <n v="0"/>
    <n v="0"/>
    <n v="1"/>
  </r>
  <r>
    <x v="0"/>
    <x v="1"/>
    <s v="WA"/>
    <x v="3"/>
    <n v="2011"/>
    <n v="2011"/>
    <n v="500057525"/>
    <n v="1"/>
    <x v="1"/>
    <s v="I"/>
    <n v="9"/>
    <n v="9"/>
    <n v="0"/>
    <n v="61"/>
  </r>
  <r>
    <x v="0"/>
    <x v="1"/>
    <s v="WA"/>
    <x v="3"/>
    <n v="2011"/>
    <n v="2011"/>
    <n v="500036898"/>
    <n v="1"/>
    <x v="1"/>
    <s v="I"/>
    <n v="15"/>
    <n v="15"/>
    <n v="0"/>
    <n v="21"/>
  </r>
  <r>
    <x v="0"/>
    <x v="1"/>
    <s v="WA"/>
    <x v="3"/>
    <n v="2011"/>
    <n v="2011"/>
    <n v="500269925"/>
    <n v="3"/>
    <x v="1"/>
    <s v="I"/>
    <n v="73"/>
    <n v="24.333333333333332"/>
    <n v="0"/>
    <n v="81"/>
  </r>
  <r>
    <x v="0"/>
    <x v="1"/>
    <s v="WA"/>
    <x v="3"/>
    <n v="2011"/>
    <n v="2011"/>
    <n v="14956993"/>
    <n v="1"/>
    <x v="1"/>
    <s v="I"/>
    <n v="28"/>
    <n v="28"/>
    <n v="0"/>
    <n v="5"/>
  </r>
  <r>
    <x v="0"/>
    <x v="1"/>
    <s v="WA"/>
    <x v="3"/>
    <n v="2011"/>
    <n v="2011"/>
    <n v="14663491"/>
    <n v="3"/>
    <x v="1"/>
    <s v="I"/>
    <n v="62"/>
    <n v="20.666666666666664"/>
    <n v="0"/>
    <n v="12"/>
  </r>
  <r>
    <x v="0"/>
    <x v="0"/>
    <s v="WA"/>
    <x v="3"/>
    <n v="2011"/>
    <n v="2011"/>
    <n v="500243305"/>
    <n v="2"/>
    <x v="1"/>
    <s v="I"/>
    <n v="57"/>
    <n v="28.5"/>
    <n v="0"/>
    <n v="446"/>
  </r>
  <r>
    <x v="0"/>
    <x v="0"/>
    <s v="WA"/>
    <x v="3"/>
    <n v="2011"/>
    <n v="2011"/>
    <n v="14174675"/>
    <n v="1"/>
    <x v="1"/>
    <s v="I"/>
    <n v="0"/>
    <n v="0"/>
    <n v="0"/>
    <n v="70"/>
  </r>
  <r>
    <x v="0"/>
    <x v="0"/>
    <s v="WA"/>
    <x v="3"/>
    <n v="2011"/>
    <n v="2011"/>
    <n v="19914143"/>
    <n v="1"/>
    <x v="1"/>
    <s v="I"/>
    <n v="15"/>
    <n v="15"/>
    <n v="0"/>
    <n v="870"/>
  </r>
  <r>
    <x v="0"/>
    <x v="0"/>
    <s v="WA"/>
    <x v="3"/>
    <n v="2011"/>
    <n v="2011"/>
    <n v="500133077"/>
    <n v="1"/>
    <x v="1"/>
    <s v="I"/>
    <n v="4"/>
    <n v="4"/>
    <n v="0"/>
    <n v="56"/>
  </r>
  <r>
    <x v="0"/>
    <x v="0"/>
    <s v="WA"/>
    <x v="3"/>
    <n v="2011"/>
    <n v="2011"/>
    <n v="18812240"/>
    <n v="3"/>
    <x v="1"/>
    <s v="I"/>
    <n v="66"/>
    <n v="22"/>
    <n v="0"/>
    <n v="3010"/>
  </r>
  <r>
    <x v="0"/>
    <x v="0"/>
    <s v="WA"/>
    <x v="3"/>
    <n v="2011"/>
    <n v="2011"/>
    <n v="15761387"/>
    <n v="1"/>
    <x v="1"/>
    <s v="I"/>
    <n v="20"/>
    <n v="20"/>
    <n v="0"/>
    <n v="300"/>
  </r>
  <r>
    <x v="0"/>
    <x v="1"/>
    <s v="WA"/>
    <x v="3"/>
    <n v="2011"/>
    <n v="2011"/>
    <n v="500252934"/>
    <n v="1"/>
    <x v="1"/>
    <s v="I"/>
    <n v="0"/>
    <n v="0"/>
    <n v="0"/>
    <n v="5"/>
  </r>
  <r>
    <x v="0"/>
    <x v="1"/>
    <s v="WA"/>
    <x v="3"/>
    <n v="2011"/>
    <n v="2011"/>
    <n v="18363571"/>
    <n v="1"/>
    <x v="1"/>
    <s v="I"/>
    <n v="2"/>
    <n v="2"/>
    <n v="0"/>
    <n v="19"/>
  </r>
  <r>
    <x v="0"/>
    <x v="1"/>
    <s v="WA"/>
    <x v="3"/>
    <n v="2011"/>
    <n v="2011"/>
    <n v="18721181"/>
    <n v="1"/>
    <x v="1"/>
    <s v="I"/>
    <n v="0"/>
    <n v="0"/>
    <n v="0"/>
    <n v="4"/>
  </r>
  <r>
    <x v="1"/>
    <x v="0"/>
    <s v="WA"/>
    <x v="3"/>
    <n v="2011"/>
    <n v="2011"/>
    <n v="18695544"/>
    <n v="1"/>
    <x v="1"/>
    <s v="I"/>
    <n v="13"/>
    <n v="13"/>
    <n v="0"/>
    <n v="314"/>
  </r>
  <r>
    <x v="0"/>
    <x v="0"/>
    <s v="WA"/>
    <x v="3"/>
    <n v="2011"/>
    <n v="2011"/>
    <n v="19045927"/>
    <n v="2"/>
    <x v="1"/>
    <s v="I"/>
    <n v="44"/>
    <n v="22"/>
    <n v="0"/>
    <n v="140"/>
  </r>
  <r>
    <x v="1"/>
    <x v="0"/>
    <s v="WA"/>
    <x v="3"/>
    <n v="2011"/>
    <n v="2011"/>
    <n v="19012952"/>
    <n v="2"/>
    <x v="1"/>
    <s v="I"/>
    <n v="41"/>
    <n v="20.5"/>
    <n v="0"/>
    <n v="170"/>
  </r>
  <r>
    <x v="0"/>
    <x v="1"/>
    <s v="WA"/>
    <x v="3"/>
    <n v="2011"/>
    <n v="2011"/>
    <n v="18896067"/>
    <n v="3"/>
    <x v="1"/>
    <s v="I"/>
    <n v="66"/>
    <n v="22"/>
    <n v="0"/>
    <n v="56"/>
  </r>
  <r>
    <x v="0"/>
    <x v="0"/>
    <s v="WA"/>
    <x v="3"/>
    <n v="2011"/>
    <n v="2011"/>
    <n v="500067021"/>
    <n v="5"/>
    <x v="1"/>
    <s v="I"/>
    <n v="132"/>
    <n v="26.4"/>
    <n v="0"/>
    <n v="341"/>
  </r>
  <r>
    <x v="1"/>
    <x v="0"/>
    <s v="WA"/>
    <x v="3"/>
    <n v="2011"/>
    <n v="2011"/>
    <n v="18103615"/>
    <n v="1"/>
    <x v="1"/>
    <s v="I"/>
    <n v="3"/>
    <n v="3"/>
    <n v="0"/>
    <n v="10"/>
  </r>
  <r>
    <x v="0"/>
    <x v="0"/>
    <s v="WA"/>
    <x v="3"/>
    <n v="2011"/>
    <n v="2011"/>
    <n v="14071935"/>
    <n v="1"/>
    <x v="1"/>
    <s v="I"/>
    <n v="28"/>
    <n v="28"/>
    <n v="0"/>
    <n v="2260"/>
  </r>
  <r>
    <x v="0"/>
    <x v="1"/>
    <s v="WA"/>
    <x v="3"/>
    <n v="2011"/>
    <n v="2011"/>
    <n v="500100145"/>
    <n v="1"/>
    <x v="1"/>
    <s v="I"/>
    <n v="18"/>
    <n v="18"/>
    <n v="0"/>
    <n v="7"/>
  </r>
  <r>
    <x v="0"/>
    <x v="0"/>
    <s v="WA"/>
    <x v="3"/>
    <n v="2011"/>
    <n v="2011"/>
    <n v="16274137"/>
    <n v="1"/>
    <x v="1"/>
    <s v="I"/>
    <n v="14"/>
    <n v="14"/>
    <n v="0"/>
    <n v="1040"/>
  </r>
  <r>
    <x v="0"/>
    <x v="1"/>
    <s v="WA"/>
    <x v="3"/>
    <n v="2011"/>
    <n v="2011"/>
    <n v="500061775"/>
    <n v="1"/>
    <x v="1"/>
    <s v="I"/>
    <n v="16"/>
    <n v="16"/>
    <n v="0"/>
    <n v="38"/>
  </r>
  <r>
    <x v="0"/>
    <x v="0"/>
    <s v="WA"/>
    <x v="3"/>
    <n v="2011"/>
    <n v="2011"/>
    <n v="15974563"/>
    <n v="2"/>
    <x v="1"/>
    <s v="I"/>
    <n v="34"/>
    <n v="17"/>
    <n v="0"/>
    <n v="160"/>
  </r>
  <r>
    <x v="0"/>
    <x v="0"/>
    <s v="WA"/>
    <x v="3"/>
    <n v="2011"/>
    <n v="2011"/>
    <n v="500190369"/>
    <n v="1"/>
    <x v="1"/>
    <s v="I"/>
    <n v="0"/>
    <n v="0"/>
    <n v="0"/>
    <n v="50"/>
  </r>
  <r>
    <x v="0"/>
    <x v="0"/>
    <s v="WA"/>
    <x v="3"/>
    <n v="2011"/>
    <n v="2011"/>
    <n v="16805002"/>
    <n v="1"/>
    <x v="1"/>
    <s v="I"/>
    <n v="0"/>
    <n v="0"/>
    <n v="0"/>
    <n v="800"/>
  </r>
  <r>
    <x v="0"/>
    <x v="1"/>
    <s v="WA"/>
    <x v="3"/>
    <n v="2011"/>
    <n v="2011"/>
    <n v="344563315"/>
    <n v="1"/>
    <x v="1"/>
    <s v="I"/>
    <n v="21"/>
    <n v="21"/>
    <n v="0"/>
    <n v="54"/>
  </r>
  <r>
    <x v="0"/>
    <x v="0"/>
    <s v="WA"/>
    <x v="3"/>
    <n v="2011"/>
    <n v="2011"/>
    <n v="344563316"/>
    <n v="1"/>
    <x v="1"/>
    <s v="I"/>
    <n v="21"/>
    <n v="21"/>
    <n v="0"/>
    <n v="220"/>
  </r>
  <r>
    <x v="0"/>
    <x v="0"/>
    <s v="WA"/>
    <x v="3"/>
    <n v="2011"/>
    <n v="2011"/>
    <n v="440812826"/>
    <n v="5"/>
    <x v="1"/>
    <s v="I"/>
    <n v="153"/>
    <n v="30.6"/>
    <n v="0"/>
    <n v="503"/>
  </r>
  <r>
    <x v="0"/>
    <x v="0"/>
    <s v="WA"/>
    <x v="3"/>
    <n v="2011"/>
    <n v="2011"/>
    <n v="14128566"/>
    <n v="1"/>
    <x v="1"/>
    <s v="I"/>
    <n v="0"/>
    <n v="0"/>
    <n v="0"/>
    <n v="100"/>
  </r>
  <r>
    <x v="0"/>
    <x v="0"/>
    <s v="WA"/>
    <x v="3"/>
    <n v="2011"/>
    <n v="2011"/>
    <n v="500233610"/>
    <n v="2"/>
    <x v="1"/>
    <s v="I"/>
    <n v="35"/>
    <n v="17.5"/>
    <n v="0"/>
    <n v="103"/>
  </r>
  <r>
    <x v="0"/>
    <x v="1"/>
    <s v="WA"/>
    <x v="3"/>
    <n v="2011"/>
    <n v="2011"/>
    <n v="500034066"/>
    <n v="2"/>
    <x v="1"/>
    <s v="I"/>
    <n v="35"/>
    <n v="17.5"/>
    <n v="0"/>
    <n v="50"/>
  </r>
  <r>
    <x v="0"/>
    <x v="0"/>
    <s v="WA"/>
    <x v="3"/>
    <n v="2011"/>
    <n v="2011"/>
    <n v="18870482"/>
    <n v="3"/>
    <x v="1"/>
    <s v="I"/>
    <n v="75"/>
    <n v="25"/>
    <n v="0"/>
    <n v="300"/>
  </r>
  <r>
    <x v="0"/>
    <x v="1"/>
    <s v="WA"/>
    <x v="3"/>
    <n v="2011"/>
    <n v="2011"/>
    <n v="500225405"/>
    <n v="3"/>
    <x v="1"/>
    <s v="I"/>
    <n v="79"/>
    <n v="26.333333333333336"/>
    <n v="0"/>
    <n v="8"/>
  </r>
  <r>
    <x v="0"/>
    <x v="0"/>
    <s v="WA"/>
    <x v="3"/>
    <n v="2011"/>
    <n v="2011"/>
    <n v="500149040"/>
    <n v="1"/>
    <x v="1"/>
    <s v="I"/>
    <n v="0"/>
    <n v="0"/>
    <n v="0"/>
    <n v="10"/>
  </r>
  <r>
    <x v="0"/>
    <x v="0"/>
    <s v="WA"/>
    <x v="3"/>
    <n v="2011"/>
    <n v="2011"/>
    <n v="18952801"/>
    <n v="1"/>
    <x v="1"/>
    <s v="I"/>
    <n v="28"/>
    <n v="28"/>
    <n v="0"/>
    <n v="150"/>
  </r>
  <r>
    <x v="0"/>
    <x v="1"/>
    <s v="WA"/>
    <x v="3"/>
    <n v="2011"/>
    <n v="2011"/>
    <n v="19692945"/>
    <n v="1"/>
    <x v="1"/>
    <s v="I"/>
    <n v="2"/>
    <n v="2"/>
    <n v="0"/>
    <n v="2"/>
  </r>
  <r>
    <x v="0"/>
    <x v="0"/>
    <s v="WA"/>
    <x v="3"/>
    <n v="2011"/>
    <n v="2011"/>
    <n v="15145755"/>
    <n v="1"/>
    <x v="1"/>
    <s v="I"/>
    <n v="4"/>
    <n v="4"/>
    <n v="0"/>
    <n v="30"/>
  </r>
  <r>
    <x v="0"/>
    <x v="0"/>
    <s v="WA"/>
    <x v="3"/>
    <n v="2011"/>
    <n v="2011"/>
    <n v="18318846"/>
    <n v="2"/>
    <x v="1"/>
    <s v="I"/>
    <n v="35"/>
    <n v="17.5"/>
    <n v="0"/>
    <n v="720"/>
  </r>
  <r>
    <x v="0"/>
    <x v="1"/>
    <s v="WA"/>
    <x v="3"/>
    <n v="2011"/>
    <n v="2011"/>
    <n v="18712161"/>
    <n v="1"/>
    <x v="1"/>
    <s v="I"/>
    <n v="4"/>
    <n v="4"/>
    <n v="0"/>
    <n v="1"/>
  </r>
  <r>
    <x v="0"/>
    <x v="1"/>
    <s v="WA"/>
    <x v="3"/>
    <n v="2011"/>
    <n v="2011"/>
    <n v="408585643"/>
    <n v="1"/>
    <x v="1"/>
    <s v="I"/>
    <n v="0"/>
    <n v="0"/>
    <n v="0"/>
    <n v="55"/>
  </r>
  <r>
    <x v="0"/>
    <x v="0"/>
    <s v="WA"/>
    <x v="3"/>
    <n v="2011"/>
    <n v="2011"/>
    <n v="19791812"/>
    <n v="1"/>
    <x v="1"/>
    <s v="I"/>
    <n v="0"/>
    <n v="0"/>
    <n v="0"/>
    <n v="32"/>
  </r>
  <r>
    <x v="0"/>
    <x v="1"/>
    <s v="WA"/>
    <x v="3"/>
    <n v="2011"/>
    <n v="2011"/>
    <n v="17784996"/>
    <n v="1"/>
    <x v="1"/>
    <s v="I"/>
    <n v="0"/>
    <n v="0"/>
    <n v="0"/>
    <n v="4"/>
  </r>
  <r>
    <x v="0"/>
    <x v="1"/>
    <s v="WA"/>
    <x v="3"/>
    <n v="2011"/>
    <n v="2011"/>
    <n v="420336074"/>
    <n v="2"/>
    <x v="1"/>
    <s v="I"/>
    <n v="35"/>
    <n v="17.5"/>
    <n v="0"/>
    <n v="120"/>
  </r>
  <r>
    <x v="0"/>
    <x v="0"/>
    <s v="WA"/>
    <x v="3"/>
    <n v="2011"/>
    <n v="2011"/>
    <n v="17814087"/>
    <n v="1"/>
    <x v="1"/>
    <s v="I"/>
    <n v="28"/>
    <n v="28"/>
    <n v="0"/>
    <n v="18"/>
  </r>
  <r>
    <x v="0"/>
    <x v="0"/>
    <s v="WA"/>
    <x v="3"/>
    <n v="2011"/>
    <n v="2011"/>
    <n v="15980878"/>
    <n v="3"/>
    <x v="1"/>
    <s v="I"/>
    <n v="71"/>
    <n v="23.666666666666664"/>
    <n v="0"/>
    <n v="190"/>
  </r>
  <r>
    <x v="0"/>
    <x v="0"/>
    <s v="WA"/>
    <x v="3"/>
    <n v="2011"/>
    <n v="2011"/>
    <n v="345254426"/>
    <n v="1"/>
    <x v="1"/>
    <s v="I"/>
    <n v="29"/>
    <n v="29"/>
    <n v="0"/>
    <n v="10"/>
  </r>
  <r>
    <x v="1"/>
    <x v="1"/>
    <s v="WA"/>
    <x v="3"/>
    <n v="2011"/>
    <n v="2011"/>
    <n v="18213280"/>
    <n v="3"/>
    <x v="1"/>
    <s v="I"/>
    <n v="93"/>
    <n v="31"/>
    <n v="0"/>
    <n v="8"/>
  </r>
  <r>
    <x v="0"/>
    <x v="0"/>
    <s v="WA"/>
    <x v="3"/>
    <n v="2011"/>
    <n v="2011"/>
    <n v="395539238"/>
    <n v="1"/>
    <x v="1"/>
    <s v="I"/>
    <n v="0"/>
    <n v="0"/>
    <n v="0"/>
    <n v="20"/>
  </r>
  <r>
    <x v="0"/>
    <x v="0"/>
    <s v="WA"/>
    <x v="3"/>
    <n v="2011"/>
    <n v="2011"/>
    <n v="17079299"/>
    <n v="1"/>
    <x v="1"/>
    <s v="I"/>
    <n v="55"/>
    <n v="55"/>
    <n v="0"/>
    <n v="1500"/>
  </r>
  <r>
    <x v="0"/>
    <x v="0"/>
    <s v="WA"/>
    <x v="3"/>
    <n v="2011"/>
    <n v="2011"/>
    <n v="18428547"/>
    <n v="1"/>
    <x v="1"/>
    <s v="I"/>
    <n v="26"/>
    <n v="26"/>
    <n v="0"/>
    <n v="1420"/>
  </r>
  <r>
    <x v="0"/>
    <x v="1"/>
    <s v="WA"/>
    <x v="3"/>
    <n v="2011"/>
    <n v="2011"/>
    <n v="500080319"/>
    <n v="1"/>
    <x v="1"/>
    <s v="I"/>
    <n v="29"/>
    <n v="29"/>
    <n v="0"/>
    <n v="4"/>
  </r>
  <r>
    <x v="0"/>
    <x v="0"/>
    <s v="WA"/>
    <x v="3"/>
    <n v="2011"/>
    <n v="2011"/>
    <n v="16584461"/>
    <n v="1"/>
    <x v="1"/>
    <s v="I"/>
    <n v="0"/>
    <n v="0"/>
    <n v="0"/>
    <n v="160"/>
  </r>
  <r>
    <x v="0"/>
    <x v="0"/>
    <s v="WA"/>
    <x v="3"/>
    <n v="2011"/>
    <n v="2011"/>
    <n v="16595437"/>
    <n v="1"/>
    <x v="1"/>
    <s v="I"/>
    <n v="0"/>
    <n v="0"/>
    <n v="0"/>
    <n v="30"/>
  </r>
  <r>
    <x v="0"/>
    <x v="0"/>
    <s v="WA"/>
    <x v="3"/>
    <n v="2011"/>
    <n v="2011"/>
    <n v="500173102"/>
    <n v="1"/>
    <x v="1"/>
    <s v="I"/>
    <n v="0"/>
    <n v="0"/>
    <n v="0"/>
    <n v="16"/>
  </r>
  <r>
    <x v="0"/>
    <x v="1"/>
    <s v="WA"/>
    <x v="3"/>
    <n v="2011"/>
    <n v="2011"/>
    <n v="339897624"/>
    <n v="1"/>
    <x v="1"/>
    <s v="I"/>
    <n v="27"/>
    <n v="27"/>
    <n v="0"/>
    <n v="25"/>
  </r>
  <r>
    <x v="0"/>
    <x v="0"/>
    <s v="WA"/>
    <x v="3"/>
    <n v="2011"/>
    <n v="2011"/>
    <n v="500197221"/>
    <n v="1"/>
    <x v="1"/>
    <s v="I"/>
    <n v="0"/>
    <n v="0"/>
    <n v="0"/>
    <n v="46"/>
  </r>
  <r>
    <x v="0"/>
    <x v="1"/>
    <s v="WA"/>
    <x v="3"/>
    <n v="2011"/>
    <n v="2011"/>
    <n v="15694162"/>
    <n v="1"/>
    <x v="1"/>
    <s v="I"/>
    <n v="0"/>
    <n v="0"/>
    <n v="0"/>
    <n v="105"/>
  </r>
  <r>
    <x v="0"/>
    <x v="0"/>
    <s v="WA"/>
    <x v="3"/>
    <n v="2011"/>
    <n v="2011"/>
    <n v="15604523"/>
    <n v="1"/>
    <x v="1"/>
    <s v="I"/>
    <n v="0"/>
    <n v="0"/>
    <n v="0"/>
    <n v="512"/>
  </r>
  <r>
    <x v="0"/>
    <x v="1"/>
    <s v="WA"/>
    <x v="3"/>
    <n v="2011"/>
    <n v="2011"/>
    <n v="339984064"/>
    <n v="1"/>
    <x v="1"/>
    <s v="I"/>
    <n v="19"/>
    <n v="19"/>
    <n v="0"/>
    <n v="15"/>
  </r>
  <r>
    <x v="0"/>
    <x v="0"/>
    <s v="WA"/>
    <x v="3"/>
    <n v="2011"/>
    <n v="2011"/>
    <n v="500239470"/>
    <n v="1"/>
    <x v="1"/>
    <s v="I"/>
    <n v="7"/>
    <n v="7"/>
    <n v="0"/>
    <n v="430"/>
  </r>
  <r>
    <x v="0"/>
    <x v="0"/>
    <s v="WA"/>
    <x v="3"/>
    <n v="2011"/>
    <n v="2011"/>
    <n v="14629185"/>
    <n v="1"/>
    <x v="1"/>
    <s v="I"/>
    <n v="0"/>
    <n v="0"/>
    <n v="0"/>
    <n v="150"/>
  </r>
  <r>
    <x v="0"/>
    <x v="0"/>
    <s v="WA"/>
    <x v="3"/>
    <n v="2011"/>
    <n v="2011"/>
    <n v="500122143"/>
    <n v="3"/>
    <x v="1"/>
    <s v="I"/>
    <n v="92"/>
    <n v="30.666666666666668"/>
    <n v="0"/>
    <n v="190"/>
  </r>
  <r>
    <x v="0"/>
    <x v="1"/>
    <s v="WA"/>
    <x v="3"/>
    <n v="2011"/>
    <n v="2011"/>
    <n v="434246472"/>
    <n v="3"/>
    <x v="1"/>
    <s v="I"/>
    <n v="88"/>
    <n v="29.333333333333336"/>
    <n v="0"/>
    <n v="33"/>
  </r>
  <r>
    <x v="0"/>
    <x v="0"/>
    <s v="WA"/>
    <x v="3"/>
    <n v="2011"/>
    <n v="2011"/>
    <n v="500208242"/>
    <n v="1"/>
    <x v="1"/>
    <s v="I"/>
    <n v="0"/>
    <n v="0"/>
    <n v="0"/>
    <n v="94"/>
  </r>
  <r>
    <x v="1"/>
    <x v="1"/>
    <s v="WA"/>
    <x v="3"/>
    <n v="2011"/>
    <n v="2011"/>
    <n v="500220955"/>
    <n v="2"/>
    <x v="1"/>
    <s v="I"/>
    <n v="40"/>
    <n v="20"/>
    <n v="0"/>
    <n v="176"/>
  </r>
  <r>
    <x v="0"/>
    <x v="0"/>
    <s v="WA"/>
    <x v="3"/>
    <n v="2011"/>
    <n v="2011"/>
    <n v="17031296"/>
    <n v="1"/>
    <x v="1"/>
    <s v="I"/>
    <n v="0"/>
    <n v="0"/>
    <n v="0"/>
    <n v="8"/>
  </r>
  <r>
    <x v="0"/>
    <x v="0"/>
    <s v="WA"/>
    <x v="3"/>
    <n v="2011"/>
    <n v="2011"/>
    <n v="16752470"/>
    <n v="1"/>
    <x v="1"/>
    <s v="I"/>
    <n v="0"/>
    <n v="0"/>
    <n v="0"/>
    <n v="23"/>
  </r>
  <r>
    <x v="0"/>
    <x v="1"/>
    <s v="WA"/>
    <x v="3"/>
    <n v="2011"/>
    <n v="2011"/>
    <n v="439948814"/>
    <n v="1"/>
    <x v="1"/>
    <s v="I"/>
    <n v="0"/>
    <n v="0"/>
    <n v="0"/>
    <n v="7"/>
  </r>
  <r>
    <x v="0"/>
    <x v="0"/>
    <s v="WA"/>
    <x v="3"/>
    <n v="2011"/>
    <n v="2011"/>
    <n v="19323890"/>
    <n v="1"/>
    <x v="1"/>
    <s v="I"/>
    <n v="0"/>
    <n v="0"/>
    <n v="0"/>
    <n v="30"/>
  </r>
  <r>
    <x v="0"/>
    <x v="0"/>
    <s v="WA"/>
    <x v="3"/>
    <n v="2011"/>
    <n v="2011"/>
    <n v="18400355"/>
    <n v="1"/>
    <x v="1"/>
    <s v="I"/>
    <n v="26"/>
    <n v="26"/>
    <n v="0"/>
    <n v="60"/>
  </r>
  <r>
    <x v="0"/>
    <x v="0"/>
    <s v="WA"/>
    <x v="3"/>
    <n v="2011"/>
    <n v="2011"/>
    <n v="414806405"/>
    <n v="1"/>
    <x v="1"/>
    <s v="I"/>
    <n v="2"/>
    <n v="2"/>
    <n v="0"/>
    <n v="110"/>
  </r>
  <r>
    <x v="0"/>
    <x v="0"/>
    <s v="WA"/>
    <x v="3"/>
    <n v="2011"/>
    <n v="2011"/>
    <n v="18942317"/>
    <n v="1"/>
    <x v="1"/>
    <s v="I"/>
    <n v="0"/>
    <n v="0"/>
    <n v="0"/>
    <n v="100"/>
  </r>
  <r>
    <x v="0"/>
    <x v="1"/>
    <s v="WA"/>
    <x v="3"/>
    <n v="2011"/>
    <n v="2011"/>
    <n v="500097667"/>
    <n v="1"/>
    <x v="1"/>
    <s v="I"/>
    <n v="0"/>
    <n v="0"/>
    <n v="0"/>
    <n v="63"/>
  </r>
  <r>
    <x v="0"/>
    <x v="0"/>
    <s v="WA"/>
    <x v="3"/>
    <n v="2011"/>
    <n v="2011"/>
    <n v="18643273"/>
    <n v="1"/>
    <x v="1"/>
    <s v="I"/>
    <n v="0"/>
    <n v="0"/>
    <n v="0"/>
    <n v="360"/>
  </r>
  <r>
    <x v="0"/>
    <x v="1"/>
    <s v="WA"/>
    <x v="3"/>
    <n v="2011"/>
    <n v="2011"/>
    <n v="18714163"/>
    <n v="1"/>
    <x v="1"/>
    <s v="I"/>
    <n v="29"/>
    <n v="29"/>
    <n v="0"/>
    <n v="4"/>
  </r>
  <r>
    <x v="0"/>
    <x v="0"/>
    <s v="WA"/>
    <x v="3"/>
    <n v="2011"/>
    <n v="2011"/>
    <n v="15485859"/>
    <n v="1"/>
    <x v="1"/>
    <s v="I"/>
    <n v="25"/>
    <n v="25"/>
    <n v="0"/>
    <n v="112"/>
  </r>
  <r>
    <x v="0"/>
    <x v="1"/>
    <s v="WA"/>
    <x v="3"/>
    <n v="2011"/>
    <n v="2011"/>
    <n v="15876322"/>
    <n v="1"/>
    <x v="1"/>
    <s v="I"/>
    <n v="10"/>
    <n v="10"/>
    <n v="0"/>
    <n v="19"/>
  </r>
  <r>
    <x v="0"/>
    <x v="0"/>
    <s v="WA"/>
    <x v="3"/>
    <n v="2011"/>
    <n v="2011"/>
    <n v="18092350"/>
    <n v="1"/>
    <x v="1"/>
    <s v="I"/>
    <n v="21"/>
    <n v="21"/>
    <n v="0"/>
    <n v="131"/>
  </r>
  <r>
    <x v="0"/>
    <x v="0"/>
    <s v="WA"/>
    <x v="3"/>
    <n v="2011"/>
    <n v="2011"/>
    <n v="17141409"/>
    <n v="2"/>
    <x v="1"/>
    <s v="I"/>
    <n v="64"/>
    <n v="32"/>
    <n v="0"/>
    <n v="52"/>
  </r>
  <r>
    <x v="1"/>
    <x v="1"/>
    <s v="WA"/>
    <x v="3"/>
    <n v="2011"/>
    <n v="2011"/>
    <n v="347673611"/>
    <n v="2"/>
    <x v="1"/>
    <s v="I"/>
    <n v="64"/>
    <n v="32"/>
    <n v="0"/>
    <n v="7"/>
  </r>
  <r>
    <x v="0"/>
    <x v="1"/>
    <s v="WA"/>
    <x v="3"/>
    <n v="2011"/>
    <n v="2011"/>
    <n v="500253855"/>
    <n v="2"/>
    <x v="1"/>
    <s v="I"/>
    <n v="39"/>
    <n v="19.5"/>
    <n v="0"/>
    <n v="16"/>
  </r>
  <r>
    <x v="0"/>
    <x v="1"/>
    <s v="WA"/>
    <x v="3"/>
    <n v="2011"/>
    <n v="2011"/>
    <n v="409449648"/>
    <n v="1"/>
    <x v="1"/>
    <s v="I"/>
    <n v="19"/>
    <n v="19"/>
    <n v="0"/>
    <n v="3"/>
  </r>
  <r>
    <x v="0"/>
    <x v="0"/>
    <s v="WA"/>
    <x v="3"/>
    <n v="2011"/>
    <n v="2011"/>
    <n v="14321653"/>
    <n v="1"/>
    <x v="1"/>
    <s v="I"/>
    <n v="1"/>
    <n v="1"/>
    <n v="0"/>
    <n v="240"/>
  </r>
  <r>
    <x v="0"/>
    <x v="1"/>
    <s v="WA"/>
    <x v="3"/>
    <n v="2011"/>
    <n v="2011"/>
    <n v="500199335"/>
    <n v="1"/>
    <x v="1"/>
    <s v="I"/>
    <n v="2"/>
    <n v="2"/>
    <n v="0"/>
    <n v="4"/>
  </r>
  <r>
    <x v="0"/>
    <x v="1"/>
    <s v="WA"/>
    <x v="3"/>
    <n v="2011"/>
    <n v="2011"/>
    <n v="16334854"/>
    <n v="2"/>
    <x v="1"/>
    <s v="I"/>
    <n v="39"/>
    <n v="19.5"/>
    <n v="0"/>
    <n v="9"/>
  </r>
  <r>
    <x v="0"/>
    <x v="0"/>
    <s v="WA"/>
    <x v="3"/>
    <n v="2011"/>
    <n v="2011"/>
    <n v="14567820"/>
    <n v="1"/>
    <x v="1"/>
    <s v="I"/>
    <n v="31"/>
    <n v="31"/>
    <n v="0"/>
    <n v="1"/>
  </r>
  <r>
    <x v="1"/>
    <x v="1"/>
    <s v="WA"/>
    <x v="3"/>
    <n v="2011"/>
    <n v="2011"/>
    <n v="433382521"/>
    <n v="1"/>
    <x v="1"/>
    <s v="I"/>
    <n v="0"/>
    <n v="0"/>
    <n v="0"/>
    <n v="6"/>
  </r>
  <r>
    <x v="0"/>
    <x v="1"/>
    <s v="WA"/>
    <x v="3"/>
    <n v="2011"/>
    <n v="2011"/>
    <n v="14958439"/>
    <n v="2"/>
    <x v="1"/>
    <s v="I"/>
    <n v="41"/>
    <n v="20.5"/>
    <n v="0"/>
    <n v="18"/>
  </r>
  <r>
    <x v="0"/>
    <x v="0"/>
    <s v="WA"/>
    <x v="3"/>
    <n v="2011"/>
    <n v="2011"/>
    <n v="16117331"/>
    <n v="1"/>
    <x v="1"/>
    <s v="I"/>
    <n v="2"/>
    <n v="2"/>
    <n v="0"/>
    <n v="20"/>
  </r>
  <r>
    <x v="0"/>
    <x v="0"/>
    <s v="WA"/>
    <x v="3"/>
    <n v="2011"/>
    <n v="2011"/>
    <n v="15279793"/>
    <n v="3"/>
    <x v="1"/>
    <s v="I"/>
    <n v="76"/>
    <n v="25.333333333333336"/>
    <n v="0"/>
    <n v="112"/>
  </r>
  <r>
    <x v="0"/>
    <x v="1"/>
    <s v="WA"/>
    <x v="3"/>
    <n v="2011"/>
    <n v="2011"/>
    <n v="446351454"/>
    <n v="1"/>
    <x v="1"/>
    <s v="I"/>
    <n v="24"/>
    <n v="24"/>
    <n v="0"/>
    <n v="4"/>
  </r>
  <r>
    <x v="0"/>
    <x v="0"/>
    <s v="WA"/>
    <x v="3"/>
    <n v="2011"/>
    <n v="2011"/>
    <n v="19639776"/>
    <n v="1"/>
    <x v="1"/>
    <s v="I"/>
    <n v="23"/>
    <n v="23"/>
    <n v="0"/>
    <n v="410"/>
  </r>
  <r>
    <x v="0"/>
    <x v="0"/>
    <s v="WA"/>
    <x v="3"/>
    <n v="2011"/>
    <n v="2011"/>
    <n v="14126766"/>
    <n v="1"/>
    <x v="1"/>
    <s v="I"/>
    <n v="1"/>
    <n v="1"/>
    <n v="0"/>
    <n v="20"/>
  </r>
  <r>
    <x v="0"/>
    <x v="1"/>
    <s v="WA"/>
    <x v="3"/>
    <n v="2011"/>
    <n v="2011"/>
    <n v="19863442"/>
    <n v="1"/>
    <x v="1"/>
    <s v="I"/>
    <n v="0"/>
    <n v="0"/>
    <n v="0"/>
    <n v="13"/>
  </r>
  <r>
    <x v="0"/>
    <x v="1"/>
    <s v="WA"/>
    <x v="3"/>
    <n v="2011"/>
    <n v="2011"/>
    <n v="18932227"/>
    <n v="2"/>
    <x v="1"/>
    <s v="I"/>
    <n v="66"/>
    <n v="33"/>
    <n v="0"/>
    <n v="2"/>
  </r>
  <r>
    <x v="1"/>
    <x v="1"/>
    <s v="WA"/>
    <x v="3"/>
    <n v="2011"/>
    <n v="2011"/>
    <n v="19971628"/>
    <n v="1"/>
    <x v="1"/>
    <s v="I"/>
    <n v="26"/>
    <n v="26"/>
    <n v="0"/>
    <n v="4"/>
  </r>
  <r>
    <x v="0"/>
    <x v="0"/>
    <s v="WA"/>
    <x v="3"/>
    <n v="2011"/>
    <n v="2011"/>
    <n v="17627073"/>
    <n v="3"/>
    <x v="1"/>
    <s v="I"/>
    <n v="79"/>
    <n v="26.333333333333336"/>
    <n v="0"/>
    <n v="351"/>
  </r>
  <r>
    <x v="0"/>
    <x v="0"/>
    <s v="WA"/>
    <x v="3"/>
    <n v="2011"/>
    <n v="2011"/>
    <n v="17629584"/>
    <n v="1"/>
    <x v="1"/>
    <s v="I"/>
    <n v="0"/>
    <n v="0"/>
    <n v="0"/>
    <n v="7"/>
  </r>
  <r>
    <x v="0"/>
    <x v="0"/>
    <s v="WA"/>
    <x v="3"/>
    <n v="2011"/>
    <n v="2011"/>
    <n v="14103801"/>
    <n v="1"/>
    <x v="1"/>
    <s v="I"/>
    <n v="1"/>
    <n v="1"/>
    <n v="0"/>
    <n v="27"/>
  </r>
  <r>
    <x v="0"/>
    <x v="1"/>
    <s v="WA"/>
    <x v="3"/>
    <n v="2011"/>
    <n v="2011"/>
    <n v="408844971"/>
    <n v="2"/>
    <x v="1"/>
    <s v="I"/>
    <n v="46"/>
    <n v="23"/>
    <n v="0"/>
    <n v="6"/>
  </r>
  <r>
    <x v="0"/>
    <x v="0"/>
    <s v="WA"/>
    <x v="3"/>
    <n v="2011"/>
    <n v="2011"/>
    <n v="15658055"/>
    <n v="1"/>
    <x v="1"/>
    <s v="I"/>
    <n v="8"/>
    <n v="8"/>
    <n v="0"/>
    <n v="20"/>
  </r>
  <r>
    <x v="0"/>
    <x v="1"/>
    <s v="WA"/>
    <x v="3"/>
    <n v="2011"/>
    <n v="2011"/>
    <n v="500091374"/>
    <n v="2"/>
    <x v="1"/>
    <s v="I"/>
    <n v="43"/>
    <n v="21.5"/>
    <n v="0"/>
    <n v="7"/>
  </r>
  <r>
    <x v="0"/>
    <x v="1"/>
    <s v="WA"/>
    <x v="3"/>
    <n v="2011"/>
    <n v="2011"/>
    <n v="16762214"/>
    <n v="1"/>
    <x v="1"/>
    <s v="I"/>
    <n v="5"/>
    <n v="5"/>
    <n v="0"/>
    <n v="1"/>
  </r>
  <r>
    <x v="0"/>
    <x v="1"/>
    <s v="WA"/>
    <x v="3"/>
    <n v="2011"/>
    <n v="2011"/>
    <n v="441936033"/>
    <n v="1"/>
    <x v="1"/>
    <s v="I"/>
    <n v="1"/>
    <n v="1"/>
    <n v="0"/>
    <n v="1"/>
  </r>
  <r>
    <x v="0"/>
    <x v="0"/>
    <s v="WA"/>
    <x v="3"/>
    <n v="2011"/>
    <n v="2011"/>
    <n v="19116667"/>
    <n v="2"/>
    <x v="1"/>
    <s v="I"/>
    <n v="60"/>
    <n v="30"/>
    <n v="0"/>
    <n v="359"/>
  </r>
  <r>
    <x v="0"/>
    <x v="0"/>
    <s v="WA"/>
    <x v="3"/>
    <n v="2011"/>
    <n v="2011"/>
    <n v="500142288"/>
    <n v="1"/>
    <x v="1"/>
    <s v="I"/>
    <n v="1"/>
    <n v="1"/>
    <n v="0"/>
    <n v="4"/>
  </r>
  <r>
    <x v="0"/>
    <x v="0"/>
    <s v="WA"/>
    <x v="3"/>
    <n v="2011"/>
    <n v="2011"/>
    <n v="352684805"/>
    <n v="1"/>
    <x v="1"/>
    <s v="I"/>
    <n v="0"/>
    <n v="0"/>
    <n v="0"/>
    <n v="2"/>
  </r>
  <r>
    <x v="0"/>
    <x v="0"/>
    <s v="WA"/>
    <x v="3"/>
    <n v="2011"/>
    <n v="2011"/>
    <n v="500033211"/>
    <n v="4"/>
    <x v="1"/>
    <s v="I"/>
    <n v="120"/>
    <n v="30"/>
    <n v="0"/>
    <n v="566"/>
  </r>
  <r>
    <x v="0"/>
    <x v="1"/>
    <s v="WA"/>
    <x v="3"/>
    <n v="2011"/>
    <n v="2011"/>
    <n v="18854683"/>
    <n v="1"/>
    <x v="1"/>
    <s v="I"/>
    <n v="0"/>
    <n v="0"/>
    <n v="0"/>
    <n v="2"/>
  </r>
  <r>
    <x v="0"/>
    <x v="1"/>
    <s v="WA"/>
    <x v="3"/>
    <n v="2011"/>
    <n v="2011"/>
    <n v="408758436"/>
    <n v="1"/>
    <x v="1"/>
    <s v="I"/>
    <n v="10"/>
    <n v="10"/>
    <n v="0"/>
    <n v="16"/>
  </r>
  <r>
    <x v="0"/>
    <x v="1"/>
    <s v="WA"/>
    <x v="3"/>
    <n v="2011"/>
    <n v="2011"/>
    <n v="500269853"/>
    <n v="1"/>
    <x v="1"/>
    <s v="I"/>
    <n v="43"/>
    <n v="43"/>
    <n v="0"/>
    <n v="1"/>
  </r>
  <r>
    <x v="0"/>
    <x v="0"/>
    <s v="WA"/>
    <x v="3"/>
    <n v="2011"/>
    <n v="2011"/>
    <n v="500033230"/>
    <n v="1"/>
    <x v="1"/>
    <s v="I"/>
    <n v="12"/>
    <n v="12"/>
    <n v="0"/>
    <n v="101"/>
  </r>
  <r>
    <x v="0"/>
    <x v="0"/>
    <s v="WA"/>
    <x v="3"/>
    <n v="2011"/>
    <n v="2011"/>
    <n v="18383399"/>
    <n v="1"/>
    <x v="1"/>
    <s v="I"/>
    <n v="34"/>
    <n v="34"/>
    <n v="0"/>
    <n v="120"/>
  </r>
  <r>
    <x v="0"/>
    <x v="0"/>
    <s v="WA"/>
    <x v="3"/>
    <n v="2011"/>
    <n v="2011"/>
    <n v="17449797"/>
    <n v="1"/>
    <x v="2"/>
    <s v="I"/>
    <n v="1"/>
    <n v="1"/>
    <n v="0"/>
    <n v="99570"/>
  </r>
  <r>
    <x v="1"/>
    <x v="0"/>
    <s v="WA"/>
    <x v="3"/>
    <n v="2011"/>
    <n v="2011"/>
    <n v="17729334"/>
    <n v="1"/>
    <x v="1"/>
    <s v="I"/>
    <n v="27"/>
    <n v="27"/>
    <n v="0"/>
    <n v="10"/>
  </r>
  <r>
    <x v="0"/>
    <x v="1"/>
    <s v="WA"/>
    <x v="3"/>
    <n v="2011"/>
    <n v="2011"/>
    <n v="17712094"/>
    <n v="1"/>
    <x v="1"/>
    <s v="I"/>
    <n v="7"/>
    <n v="7"/>
    <n v="0"/>
    <n v="53"/>
  </r>
  <r>
    <x v="0"/>
    <x v="0"/>
    <s v="WA"/>
    <x v="3"/>
    <n v="2011"/>
    <n v="2011"/>
    <n v="500154387"/>
    <n v="1"/>
    <x v="1"/>
    <s v="I"/>
    <n v="35"/>
    <n v="35"/>
    <n v="0"/>
    <n v="220"/>
  </r>
  <r>
    <x v="0"/>
    <x v="0"/>
    <s v="WA"/>
    <x v="3"/>
    <n v="2011"/>
    <n v="2011"/>
    <n v="17015578"/>
    <n v="2"/>
    <x v="1"/>
    <s v="I"/>
    <n v="49"/>
    <n v="24.5"/>
    <n v="0"/>
    <n v="111"/>
  </r>
  <r>
    <x v="0"/>
    <x v="1"/>
    <s v="WA"/>
    <x v="3"/>
    <n v="2011"/>
    <n v="2011"/>
    <n v="500057824"/>
    <n v="1"/>
    <x v="1"/>
    <s v="I"/>
    <n v="0"/>
    <n v="0"/>
    <n v="0"/>
    <n v="1"/>
  </r>
  <r>
    <x v="0"/>
    <x v="1"/>
    <s v="WA"/>
    <x v="3"/>
    <n v="2011"/>
    <n v="2011"/>
    <n v="16890522"/>
    <n v="1"/>
    <x v="1"/>
    <s v="I"/>
    <n v="0"/>
    <n v="0"/>
    <n v="0"/>
    <n v="1"/>
  </r>
  <r>
    <x v="0"/>
    <x v="0"/>
    <s v="WA"/>
    <x v="3"/>
    <n v="2011"/>
    <n v="2011"/>
    <n v="16890524"/>
    <n v="1"/>
    <x v="1"/>
    <s v="I"/>
    <n v="0"/>
    <n v="0"/>
    <n v="0"/>
    <n v="30"/>
  </r>
  <r>
    <x v="0"/>
    <x v="1"/>
    <s v="WA"/>
    <x v="3"/>
    <n v="2011"/>
    <n v="2011"/>
    <n v="500158887"/>
    <n v="1"/>
    <x v="1"/>
    <s v="I"/>
    <n v="0"/>
    <n v="0"/>
    <n v="0"/>
    <n v="11"/>
  </r>
  <r>
    <x v="0"/>
    <x v="0"/>
    <s v="WA"/>
    <x v="3"/>
    <n v="2011"/>
    <n v="2011"/>
    <n v="500258252"/>
    <n v="3"/>
    <x v="1"/>
    <s v="I"/>
    <n v="90"/>
    <n v="30"/>
    <n v="0"/>
    <n v="142"/>
  </r>
  <r>
    <x v="0"/>
    <x v="1"/>
    <s v="WA"/>
    <x v="3"/>
    <n v="2011"/>
    <n v="2011"/>
    <n v="16588121"/>
    <n v="1"/>
    <x v="1"/>
    <s v="I"/>
    <n v="5"/>
    <n v="5"/>
    <n v="0"/>
    <n v="4"/>
  </r>
  <r>
    <x v="0"/>
    <x v="0"/>
    <s v="WA"/>
    <x v="3"/>
    <n v="2011"/>
    <n v="2011"/>
    <n v="16208928"/>
    <n v="1"/>
    <x v="1"/>
    <s v="I"/>
    <n v="28"/>
    <n v="28"/>
    <n v="0"/>
    <n v="140"/>
  </r>
  <r>
    <x v="1"/>
    <x v="0"/>
    <s v="WA"/>
    <x v="3"/>
    <n v="2011"/>
    <n v="2011"/>
    <n v="500274152"/>
    <n v="1"/>
    <x v="1"/>
    <s v="I"/>
    <n v="33"/>
    <n v="33"/>
    <n v="0"/>
    <n v="29"/>
  </r>
  <r>
    <x v="0"/>
    <x v="0"/>
    <s v="WA"/>
    <x v="3"/>
    <n v="2011"/>
    <n v="2011"/>
    <n v="16239417"/>
    <n v="1"/>
    <x v="1"/>
    <s v="I"/>
    <n v="42"/>
    <n v="42"/>
    <n v="0"/>
    <n v="210"/>
  </r>
  <r>
    <x v="0"/>
    <x v="1"/>
    <s v="WA"/>
    <x v="3"/>
    <n v="2011"/>
    <n v="2011"/>
    <n v="374198531"/>
    <n v="1"/>
    <x v="1"/>
    <s v="I"/>
    <n v="23"/>
    <n v="23"/>
    <n v="0"/>
    <n v="1"/>
  </r>
  <r>
    <x v="0"/>
    <x v="0"/>
    <s v="WA"/>
    <x v="3"/>
    <n v="2011"/>
    <n v="2011"/>
    <n v="14501178"/>
    <n v="1"/>
    <x v="1"/>
    <s v="I"/>
    <n v="31"/>
    <n v="31"/>
    <n v="0"/>
    <n v="30"/>
  </r>
  <r>
    <x v="0"/>
    <x v="1"/>
    <s v="WA"/>
    <x v="3"/>
    <n v="2011"/>
    <n v="2011"/>
    <n v="500118022"/>
    <n v="3"/>
    <x v="1"/>
    <s v="I"/>
    <n v="92"/>
    <n v="30.666666666666668"/>
    <n v="0"/>
    <n v="11"/>
  </r>
  <r>
    <x v="0"/>
    <x v="1"/>
    <s v="WA"/>
    <x v="3"/>
    <n v="2011"/>
    <n v="2011"/>
    <n v="500119391"/>
    <n v="1"/>
    <x v="1"/>
    <s v="I"/>
    <n v="32"/>
    <n v="32"/>
    <n v="0"/>
    <n v="1"/>
  </r>
  <r>
    <x v="1"/>
    <x v="0"/>
    <s v="WA"/>
    <x v="3"/>
    <n v="2011"/>
    <n v="2011"/>
    <n v="500221767"/>
    <n v="4"/>
    <x v="1"/>
    <s v="I"/>
    <n v="124"/>
    <n v="31"/>
    <n v="0"/>
    <n v="9"/>
  </r>
  <r>
    <x v="0"/>
    <x v="0"/>
    <s v="WA"/>
    <x v="3"/>
    <n v="2011"/>
    <n v="2011"/>
    <n v="15389054"/>
    <n v="1"/>
    <x v="1"/>
    <s v="I"/>
    <n v="16"/>
    <n v="16"/>
    <n v="0"/>
    <n v="40"/>
  </r>
  <r>
    <x v="0"/>
    <x v="0"/>
    <s v="WA"/>
    <x v="3"/>
    <n v="2011"/>
    <n v="2011"/>
    <n v="14740152"/>
    <n v="1"/>
    <x v="1"/>
    <s v="I"/>
    <n v="0"/>
    <n v="0"/>
    <n v="0"/>
    <n v="9"/>
  </r>
  <r>
    <x v="0"/>
    <x v="1"/>
    <s v="WA"/>
    <x v="3"/>
    <n v="2011"/>
    <n v="2011"/>
    <n v="500095655"/>
    <n v="1"/>
    <x v="1"/>
    <s v="I"/>
    <n v="30"/>
    <n v="30"/>
    <n v="0"/>
    <n v="1"/>
  </r>
  <r>
    <x v="0"/>
    <x v="0"/>
    <s v="WA"/>
    <x v="3"/>
    <n v="2011"/>
    <n v="2011"/>
    <n v="15811275"/>
    <n v="1"/>
    <x v="1"/>
    <s v="I"/>
    <n v="21"/>
    <n v="21"/>
    <n v="0"/>
    <n v="973"/>
  </r>
  <r>
    <x v="0"/>
    <x v="0"/>
    <s v="WA"/>
    <x v="3"/>
    <n v="2011"/>
    <n v="2011"/>
    <n v="15818148"/>
    <n v="2"/>
    <x v="1"/>
    <s v="I"/>
    <n v="52"/>
    <n v="26"/>
    <n v="0"/>
    <n v="342"/>
  </r>
  <r>
    <x v="0"/>
    <x v="0"/>
    <s v="WA"/>
    <x v="3"/>
    <n v="2011"/>
    <n v="2011"/>
    <n v="16122583"/>
    <n v="1"/>
    <x v="1"/>
    <s v="I"/>
    <n v="13"/>
    <n v="13"/>
    <n v="0"/>
    <n v="3"/>
  </r>
  <r>
    <x v="0"/>
    <x v="0"/>
    <s v="WA"/>
    <x v="3"/>
    <n v="2011"/>
    <n v="2011"/>
    <n v="500048557"/>
    <n v="3"/>
    <x v="1"/>
    <s v="I"/>
    <n v="85"/>
    <n v="28.333333333333336"/>
    <n v="0"/>
    <n v="308"/>
  </r>
  <r>
    <x v="0"/>
    <x v="0"/>
    <s v="WA"/>
    <x v="3"/>
    <n v="2011"/>
    <n v="2011"/>
    <n v="14850136"/>
    <n v="3"/>
    <x v="1"/>
    <s v="I"/>
    <n v="64"/>
    <n v="21.333333333333332"/>
    <n v="0"/>
    <n v="400"/>
  </r>
  <r>
    <x v="0"/>
    <x v="0"/>
    <s v="WA"/>
    <x v="3"/>
    <n v="2011"/>
    <n v="2011"/>
    <n v="16756103"/>
    <n v="1"/>
    <x v="1"/>
    <s v="I"/>
    <n v="28"/>
    <n v="28"/>
    <n v="0"/>
    <n v="1817"/>
  </r>
  <r>
    <x v="0"/>
    <x v="0"/>
    <s v="WA"/>
    <x v="3"/>
    <n v="2011"/>
    <n v="2011"/>
    <n v="19663959"/>
    <n v="2"/>
    <x v="1"/>
    <s v="I"/>
    <n v="53"/>
    <n v="26.5"/>
    <n v="0"/>
    <n v="838"/>
  </r>
  <r>
    <x v="0"/>
    <x v="0"/>
    <s v="WA"/>
    <x v="3"/>
    <n v="2011"/>
    <n v="2011"/>
    <n v="18668947"/>
    <n v="1"/>
    <x v="1"/>
    <s v="I"/>
    <n v="9"/>
    <n v="9"/>
    <n v="0"/>
    <n v="170"/>
  </r>
  <r>
    <x v="0"/>
    <x v="1"/>
    <s v="WA"/>
    <x v="3"/>
    <n v="2011"/>
    <n v="2011"/>
    <n v="19243094"/>
    <n v="2"/>
    <x v="1"/>
    <s v="I"/>
    <n v="44"/>
    <n v="22"/>
    <n v="0"/>
    <n v="24"/>
  </r>
  <r>
    <x v="0"/>
    <x v="1"/>
    <s v="WA"/>
    <x v="3"/>
    <n v="2011"/>
    <n v="2011"/>
    <n v="500117161"/>
    <n v="1"/>
    <x v="1"/>
    <s v="I"/>
    <n v="6"/>
    <n v="6"/>
    <n v="0"/>
    <n v="2"/>
  </r>
  <r>
    <x v="0"/>
    <x v="0"/>
    <s v="WA"/>
    <x v="3"/>
    <n v="2011"/>
    <n v="2011"/>
    <n v="380160011"/>
    <n v="1"/>
    <x v="1"/>
    <s v="I"/>
    <n v="0"/>
    <n v="0"/>
    <n v="0"/>
    <n v="49"/>
  </r>
  <r>
    <x v="0"/>
    <x v="1"/>
    <s v="WA"/>
    <x v="3"/>
    <n v="2011"/>
    <n v="2011"/>
    <n v="500140449"/>
    <n v="2"/>
    <x v="1"/>
    <s v="I"/>
    <n v="40"/>
    <n v="20"/>
    <n v="0"/>
    <n v="12"/>
  </r>
  <r>
    <x v="0"/>
    <x v="1"/>
    <s v="WA"/>
    <x v="3"/>
    <n v="2011"/>
    <n v="2011"/>
    <n v="14766451"/>
    <n v="1"/>
    <x v="1"/>
    <s v="I"/>
    <n v="0"/>
    <n v="0"/>
    <n v="0"/>
    <n v="7"/>
  </r>
  <r>
    <x v="0"/>
    <x v="1"/>
    <s v="WA"/>
    <x v="3"/>
    <n v="2011"/>
    <n v="2011"/>
    <n v="18509354"/>
    <n v="1"/>
    <x v="1"/>
    <s v="I"/>
    <n v="2"/>
    <n v="2"/>
    <n v="0"/>
    <n v="1"/>
  </r>
  <r>
    <x v="0"/>
    <x v="0"/>
    <s v="WA"/>
    <x v="3"/>
    <n v="2011"/>
    <n v="2011"/>
    <n v="500243706"/>
    <n v="2"/>
    <x v="1"/>
    <s v="I"/>
    <n v="60"/>
    <n v="30"/>
    <n v="0"/>
    <n v="305"/>
  </r>
  <r>
    <x v="0"/>
    <x v="0"/>
    <s v="WA"/>
    <x v="3"/>
    <n v="2011"/>
    <n v="2011"/>
    <n v="18096534"/>
    <n v="3"/>
    <x v="1"/>
    <s v="I"/>
    <n v="74"/>
    <n v="24.666666666666664"/>
    <n v="0"/>
    <n v="104"/>
  </r>
  <r>
    <x v="0"/>
    <x v="1"/>
    <s v="WA"/>
    <x v="3"/>
    <n v="2011"/>
    <n v="2011"/>
    <n v="17918965"/>
    <n v="1"/>
    <x v="1"/>
    <s v="I"/>
    <n v="0"/>
    <n v="0"/>
    <n v="0"/>
    <n v="22"/>
  </r>
  <r>
    <x v="0"/>
    <x v="0"/>
    <s v="WA"/>
    <x v="3"/>
    <n v="2011"/>
    <n v="2011"/>
    <n v="17918967"/>
    <n v="1"/>
    <x v="1"/>
    <s v="I"/>
    <n v="0"/>
    <n v="0"/>
    <n v="0"/>
    <n v="147"/>
  </r>
  <r>
    <x v="0"/>
    <x v="0"/>
    <s v="WA"/>
    <x v="3"/>
    <n v="2011"/>
    <n v="2011"/>
    <n v="17827683"/>
    <n v="2"/>
    <x v="1"/>
    <s v="I"/>
    <n v="35"/>
    <n v="17.5"/>
    <n v="0"/>
    <n v="120"/>
  </r>
  <r>
    <x v="0"/>
    <x v="0"/>
    <s v="WA"/>
    <x v="3"/>
    <n v="2011"/>
    <n v="2011"/>
    <n v="17454527"/>
    <n v="1"/>
    <x v="1"/>
    <s v="I"/>
    <n v="76"/>
    <n v="76"/>
    <n v="0"/>
    <n v="160"/>
  </r>
  <r>
    <x v="0"/>
    <x v="1"/>
    <s v="WA"/>
    <x v="3"/>
    <n v="2011"/>
    <n v="2011"/>
    <n v="500028869"/>
    <n v="4"/>
    <x v="1"/>
    <s v="I"/>
    <n v="100"/>
    <n v="25"/>
    <n v="0"/>
    <n v="18"/>
  </r>
  <r>
    <x v="0"/>
    <x v="0"/>
    <s v="WA"/>
    <x v="3"/>
    <n v="2011"/>
    <n v="2011"/>
    <n v="19615300"/>
    <n v="1"/>
    <x v="1"/>
    <s v="I"/>
    <n v="15"/>
    <n v="15"/>
    <n v="0"/>
    <n v="160"/>
  </r>
  <r>
    <x v="0"/>
    <x v="0"/>
    <s v="WA"/>
    <x v="3"/>
    <n v="2011"/>
    <n v="2011"/>
    <n v="429667320"/>
    <n v="2"/>
    <x v="1"/>
    <s v="I"/>
    <n v="35"/>
    <n v="17.5"/>
    <n v="0"/>
    <n v="120"/>
  </r>
  <r>
    <x v="0"/>
    <x v="0"/>
    <s v="WA"/>
    <x v="3"/>
    <n v="2011"/>
    <n v="2011"/>
    <n v="16915767"/>
    <n v="1"/>
    <x v="1"/>
    <s v="I"/>
    <n v="4"/>
    <n v="4"/>
    <n v="0"/>
    <n v="60"/>
  </r>
  <r>
    <x v="0"/>
    <x v="0"/>
    <s v="WA"/>
    <x v="3"/>
    <n v="2011"/>
    <n v="2011"/>
    <n v="500251440"/>
    <n v="3"/>
    <x v="1"/>
    <s v="I"/>
    <n v="93"/>
    <n v="31"/>
    <n v="0"/>
    <n v="313"/>
  </r>
  <r>
    <x v="0"/>
    <x v="1"/>
    <s v="WA"/>
    <x v="3"/>
    <n v="2011"/>
    <n v="2011"/>
    <n v="500038714"/>
    <n v="1"/>
    <x v="1"/>
    <s v="I"/>
    <n v="20"/>
    <n v="20"/>
    <n v="0"/>
    <n v="3"/>
  </r>
  <r>
    <x v="1"/>
    <x v="0"/>
    <s v="WA"/>
    <x v="3"/>
    <n v="2011"/>
    <n v="2011"/>
    <n v="16295479"/>
    <n v="1"/>
    <x v="1"/>
    <s v="I"/>
    <n v="27"/>
    <n v="27"/>
    <n v="0"/>
    <n v="20"/>
  </r>
  <r>
    <x v="0"/>
    <x v="0"/>
    <s v="WA"/>
    <x v="3"/>
    <n v="2011"/>
    <n v="2011"/>
    <n v="15743059"/>
    <n v="1"/>
    <x v="1"/>
    <s v="I"/>
    <n v="18"/>
    <n v="18"/>
    <n v="0"/>
    <n v="160"/>
  </r>
  <r>
    <x v="0"/>
    <x v="0"/>
    <s v="WA"/>
    <x v="3"/>
    <n v="2011"/>
    <n v="2011"/>
    <n v="16122615"/>
    <n v="4"/>
    <x v="1"/>
    <s v="I"/>
    <n v="124"/>
    <n v="31"/>
    <n v="0"/>
    <n v="417"/>
  </r>
  <r>
    <x v="0"/>
    <x v="0"/>
    <s v="WA"/>
    <x v="3"/>
    <n v="2011"/>
    <n v="2011"/>
    <n v="14852098"/>
    <n v="1"/>
    <x v="1"/>
    <s v="I"/>
    <n v="7"/>
    <n v="7"/>
    <n v="0"/>
    <n v="30"/>
  </r>
  <r>
    <x v="0"/>
    <x v="0"/>
    <s v="WA"/>
    <x v="3"/>
    <n v="2011"/>
    <n v="2011"/>
    <n v="16117960"/>
    <n v="1"/>
    <x v="1"/>
    <s v="I"/>
    <n v="24"/>
    <n v="24"/>
    <n v="0"/>
    <n v="99"/>
  </r>
  <r>
    <x v="0"/>
    <x v="0"/>
    <s v="WA"/>
    <x v="3"/>
    <n v="2011"/>
    <n v="2011"/>
    <n v="500205289"/>
    <n v="2"/>
    <x v="1"/>
    <s v="I"/>
    <n v="50"/>
    <n v="25"/>
    <n v="0"/>
    <n v="100"/>
  </r>
  <r>
    <x v="0"/>
    <x v="0"/>
    <s v="WA"/>
    <x v="3"/>
    <n v="2011"/>
    <n v="2011"/>
    <n v="14299151"/>
    <n v="1"/>
    <x v="1"/>
    <s v="I"/>
    <n v="18"/>
    <n v="18"/>
    <n v="0"/>
    <n v="97"/>
  </r>
  <r>
    <x v="0"/>
    <x v="0"/>
    <s v="WA"/>
    <x v="3"/>
    <n v="2011"/>
    <n v="2011"/>
    <n v="19007855"/>
    <n v="1"/>
    <x v="1"/>
    <s v="I"/>
    <n v="0"/>
    <n v="0"/>
    <n v="0"/>
    <n v="176"/>
  </r>
  <r>
    <x v="0"/>
    <x v="0"/>
    <s v="WA"/>
    <x v="3"/>
    <n v="2011"/>
    <n v="2011"/>
    <n v="19615575"/>
    <n v="1"/>
    <x v="1"/>
    <s v="I"/>
    <n v="0"/>
    <n v="0"/>
    <n v="0"/>
    <n v="536"/>
  </r>
  <r>
    <x v="0"/>
    <x v="1"/>
    <s v="WA"/>
    <x v="3"/>
    <n v="2011"/>
    <n v="2011"/>
    <n v="19979186"/>
    <n v="3"/>
    <x v="1"/>
    <s v="I"/>
    <n v="70"/>
    <n v="23.333333333333332"/>
    <n v="0"/>
    <n v="15"/>
  </r>
  <r>
    <x v="1"/>
    <x v="0"/>
    <s v="WA"/>
    <x v="3"/>
    <n v="2011"/>
    <n v="2011"/>
    <n v="19392451"/>
    <n v="3"/>
    <x v="1"/>
    <s v="I"/>
    <n v="90"/>
    <n v="30"/>
    <n v="0"/>
    <n v="560"/>
  </r>
  <r>
    <x v="0"/>
    <x v="0"/>
    <s v="WA"/>
    <x v="3"/>
    <n v="2011"/>
    <n v="2011"/>
    <n v="18506194"/>
    <n v="1"/>
    <x v="1"/>
    <s v="I"/>
    <n v="0"/>
    <n v="0"/>
    <n v="0"/>
    <n v="13"/>
  </r>
  <r>
    <x v="0"/>
    <x v="0"/>
    <s v="WA"/>
    <x v="3"/>
    <n v="2011"/>
    <n v="2011"/>
    <n v="16420797"/>
    <n v="1"/>
    <x v="1"/>
    <s v="I"/>
    <n v="0"/>
    <n v="0"/>
    <n v="0"/>
    <n v="60"/>
  </r>
  <r>
    <x v="0"/>
    <x v="1"/>
    <s v="WA"/>
    <x v="3"/>
    <n v="2011"/>
    <n v="2011"/>
    <n v="500158722"/>
    <n v="1"/>
    <x v="1"/>
    <s v="I"/>
    <n v="0"/>
    <n v="0"/>
    <n v="0"/>
    <n v="1"/>
  </r>
  <r>
    <x v="0"/>
    <x v="0"/>
    <s v="WA"/>
    <x v="3"/>
    <n v="2011"/>
    <n v="2011"/>
    <n v="16422393"/>
    <n v="1"/>
    <x v="1"/>
    <s v="I"/>
    <n v="0"/>
    <n v="0"/>
    <n v="0"/>
    <n v="17"/>
  </r>
  <r>
    <x v="0"/>
    <x v="1"/>
    <s v="WA"/>
    <x v="3"/>
    <n v="2011"/>
    <n v="2011"/>
    <n v="18139073"/>
    <n v="1"/>
    <x v="1"/>
    <s v="I"/>
    <n v="3"/>
    <n v="3"/>
    <n v="0"/>
    <n v="3"/>
  </r>
  <r>
    <x v="0"/>
    <x v="0"/>
    <s v="WA"/>
    <x v="3"/>
    <n v="2011"/>
    <n v="2011"/>
    <n v="500218235"/>
    <n v="1"/>
    <x v="1"/>
    <s v="I"/>
    <n v="3"/>
    <n v="3"/>
    <n v="0"/>
    <n v="112"/>
  </r>
  <r>
    <x v="0"/>
    <x v="0"/>
    <s v="WA"/>
    <x v="3"/>
    <n v="2011"/>
    <n v="2011"/>
    <n v="18781767"/>
    <n v="1"/>
    <x v="1"/>
    <s v="I"/>
    <n v="0"/>
    <n v="0"/>
    <n v="0"/>
    <n v="10"/>
  </r>
  <r>
    <x v="0"/>
    <x v="0"/>
    <s v="WA"/>
    <x v="3"/>
    <n v="2011"/>
    <n v="2011"/>
    <n v="17919955"/>
    <n v="1"/>
    <x v="1"/>
    <s v="I"/>
    <n v="3"/>
    <n v="3"/>
    <n v="0"/>
    <n v="7"/>
  </r>
  <r>
    <x v="0"/>
    <x v="0"/>
    <s v="WA"/>
    <x v="3"/>
    <n v="2011"/>
    <n v="2011"/>
    <n v="17443382"/>
    <n v="1"/>
    <x v="1"/>
    <s v="I"/>
    <n v="8"/>
    <n v="8"/>
    <n v="0"/>
    <n v="250"/>
  </r>
  <r>
    <x v="0"/>
    <x v="1"/>
    <s v="WA"/>
    <x v="3"/>
    <n v="2011"/>
    <n v="2011"/>
    <n v="15342623"/>
    <n v="1"/>
    <x v="1"/>
    <s v="I"/>
    <n v="9"/>
    <n v="9"/>
    <n v="0"/>
    <n v="4"/>
  </r>
  <r>
    <x v="0"/>
    <x v="0"/>
    <s v="WA"/>
    <x v="3"/>
    <n v="2011"/>
    <n v="2011"/>
    <n v="17824088"/>
    <n v="1"/>
    <x v="1"/>
    <s v="I"/>
    <n v="1"/>
    <n v="1"/>
    <n v="0"/>
    <n v="10"/>
  </r>
  <r>
    <x v="0"/>
    <x v="1"/>
    <s v="WA"/>
    <x v="3"/>
    <n v="2011"/>
    <n v="2011"/>
    <n v="500072404"/>
    <n v="1"/>
    <x v="1"/>
    <s v="I"/>
    <n v="31"/>
    <n v="31"/>
    <n v="0"/>
    <n v="1"/>
  </r>
  <r>
    <x v="0"/>
    <x v="0"/>
    <s v="WA"/>
    <x v="3"/>
    <n v="2011"/>
    <n v="2011"/>
    <n v="500212184"/>
    <n v="1"/>
    <x v="1"/>
    <s v="I"/>
    <n v="29"/>
    <n v="29"/>
    <n v="0"/>
    <n v="55"/>
  </r>
  <r>
    <x v="0"/>
    <x v="0"/>
    <s v="WA"/>
    <x v="3"/>
    <n v="2011"/>
    <n v="2011"/>
    <n v="16262838"/>
    <n v="1"/>
    <x v="1"/>
    <s v="I"/>
    <n v="14"/>
    <n v="14"/>
    <n v="0"/>
    <n v="80"/>
  </r>
  <r>
    <x v="0"/>
    <x v="0"/>
    <s v="WA"/>
    <x v="3"/>
    <n v="2011"/>
    <n v="2011"/>
    <n v="19917402"/>
    <n v="1"/>
    <x v="1"/>
    <s v="I"/>
    <n v="28"/>
    <n v="28"/>
    <n v="0"/>
    <n v="100"/>
  </r>
  <r>
    <x v="0"/>
    <x v="0"/>
    <s v="WA"/>
    <x v="3"/>
    <n v="2011"/>
    <n v="2011"/>
    <n v="15648897"/>
    <n v="1"/>
    <x v="1"/>
    <s v="I"/>
    <n v="1"/>
    <n v="1"/>
    <n v="0"/>
    <n v="110"/>
  </r>
  <r>
    <x v="0"/>
    <x v="0"/>
    <s v="WA"/>
    <x v="3"/>
    <n v="2011"/>
    <n v="2011"/>
    <n v="16888806"/>
    <n v="4"/>
    <x v="1"/>
    <s v="I"/>
    <n v="102"/>
    <n v="25.5"/>
    <n v="0"/>
    <n v="147"/>
  </r>
  <r>
    <x v="1"/>
    <x v="1"/>
    <s v="WA"/>
    <x v="3"/>
    <n v="2011"/>
    <n v="2011"/>
    <n v="15416846"/>
    <n v="1"/>
    <x v="1"/>
    <s v="I"/>
    <n v="29"/>
    <n v="29"/>
    <n v="0"/>
    <n v="1"/>
  </r>
  <r>
    <x v="0"/>
    <x v="0"/>
    <s v="WA"/>
    <x v="3"/>
    <n v="2011"/>
    <n v="2011"/>
    <n v="16515901"/>
    <n v="1"/>
    <x v="1"/>
    <s v="I"/>
    <n v="12"/>
    <n v="12"/>
    <n v="0"/>
    <n v="60"/>
  </r>
  <r>
    <x v="0"/>
    <x v="0"/>
    <s v="WA"/>
    <x v="3"/>
    <n v="2011"/>
    <n v="2011"/>
    <n v="14841641"/>
    <n v="1"/>
    <x v="1"/>
    <s v="I"/>
    <n v="19"/>
    <n v="19"/>
    <n v="0"/>
    <n v="280"/>
  </r>
  <r>
    <x v="0"/>
    <x v="0"/>
    <s v="WA"/>
    <x v="3"/>
    <n v="2011"/>
    <n v="2011"/>
    <n v="15693147"/>
    <n v="1"/>
    <x v="1"/>
    <s v="I"/>
    <n v="29"/>
    <n v="29"/>
    <n v="0"/>
    <n v="5"/>
  </r>
  <r>
    <x v="1"/>
    <x v="0"/>
    <s v="WA"/>
    <x v="3"/>
    <n v="2011"/>
    <n v="2011"/>
    <n v="500122804"/>
    <n v="5"/>
    <x v="2"/>
    <s v="I"/>
    <n v="153"/>
    <n v="30.6"/>
    <n v="0"/>
    <n v="92806"/>
  </r>
  <r>
    <x v="0"/>
    <x v="0"/>
    <s v="WA"/>
    <x v="3"/>
    <n v="2011"/>
    <n v="2011"/>
    <n v="500101296"/>
    <n v="1"/>
    <x v="1"/>
    <s v="I"/>
    <n v="5"/>
    <n v="5"/>
    <n v="0"/>
    <n v="12"/>
  </r>
  <r>
    <x v="1"/>
    <x v="1"/>
    <s v="WA"/>
    <x v="3"/>
    <n v="2011"/>
    <n v="2011"/>
    <n v="17303861"/>
    <n v="1"/>
    <x v="1"/>
    <s v="I"/>
    <n v="17"/>
    <n v="17"/>
    <n v="0"/>
    <n v="6"/>
  </r>
  <r>
    <x v="1"/>
    <x v="0"/>
    <s v="WA"/>
    <x v="3"/>
    <n v="2011"/>
    <n v="2011"/>
    <n v="17305705"/>
    <n v="1"/>
    <x v="1"/>
    <s v="I"/>
    <n v="18"/>
    <n v="18"/>
    <n v="0"/>
    <n v="18"/>
  </r>
  <r>
    <x v="0"/>
    <x v="0"/>
    <s v="WA"/>
    <x v="3"/>
    <n v="2011"/>
    <n v="2011"/>
    <n v="16546664"/>
    <n v="1"/>
    <x v="1"/>
    <s v="I"/>
    <n v="5"/>
    <n v="5"/>
    <n v="0"/>
    <n v="56"/>
  </r>
  <r>
    <x v="0"/>
    <x v="1"/>
    <s v="WA"/>
    <x v="3"/>
    <n v="2011"/>
    <n v="2011"/>
    <n v="387590427"/>
    <n v="1"/>
    <x v="1"/>
    <s v="I"/>
    <n v="0"/>
    <n v="0"/>
    <n v="0"/>
    <n v="1"/>
  </r>
  <r>
    <x v="0"/>
    <x v="0"/>
    <s v="WA"/>
    <x v="3"/>
    <n v="2011"/>
    <n v="2011"/>
    <n v="16122077"/>
    <n v="1"/>
    <x v="1"/>
    <s v="I"/>
    <n v="23"/>
    <n v="23"/>
    <n v="0"/>
    <n v="273"/>
  </r>
  <r>
    <x v="0"/>
    <x v="0"/>
    <s v="WA"/>
    <x v="3"/>
    <n v="2011"/>
    <n v="2011"/>
    <n v="15282878"/>
    <n v="1"/>
    <x v="1"/>
    <s v="I"/>
    <n v="1"/>
    <n v="1"/>
    <n v="0"/>
    <n v="24"/>
  </r>
  <r>
    <x v="0"/>
    <x v="0"/>
    <s v="WA"/>
    <x v="3"/>
    <n v="2011"/>
    <n v="2011"/>
    <n v="14822929"/>
    <n v="3"/>
    <x v="1"/>
    <s v="I"/>
    <n v="87"/>
    <n v="29"/>
    <n v="0"/>
    <n v="231"/>
  </r>
  <r>
    <x v="0"/>
    <x v="0"/>
    <s v="WA"/>
    <x v="3"/>
    <n v="2011"/>
    <n v="2011"/>
    <n v="14653348"/>
    <n v="1"/>
    <x v="1"/>
    <s v="I"/>
    <n v="27"/>
    <n v="27"/>
    <n v="0"/>
    <n v="80"/>
  </r>
  <r>
    <x v="0"/>
    <x v="0"/>
    <s v="WA"/>
    <x v="3"/>
    <n v="2011"/>
    <n v="2011"/>
    <n v="500020809"/>
    <n v="1"/>
    <x v="1"/>
    <s v="I"/>
    <n v="0"/>
    <n v="0"/>
    <n v="0"/>
    <n v="26"/>
  </r>
  <r>
    <x v="0"/>
    <x v="0"/>
    <s v="WA"/>
    <x v="3"/>
    <n v="2011"/>
    <n v="2011"/>
    <n v="16154247"/>
    <n v="1"/>
    <x v="1"/>
    <s v="I"/>
    <n v="21"/>
    <n v="21"/>
    <n v="0"/>
    <n v="63"/>
  </r>
  <r>
    <x v="0"/>
    <x v="0"/>
    <s v="WA"/>
    <x v="3"/>
    <n v="2011"/>
    <n v="2011"/>
    <n v="19893240"/>
    <n v="1"/>
    <x v="1"/>
    <s v="I"/>
    <n v="24"/>
    <n v="24"/>
    <n v="0"/>
    <n v="160"/>
  </r>
  <r>
    <x v="0"/>
    <x v="0"/>
    <s v="WA"/>
    <x v="3"/>
    <n v="2011"/>
    <n v="2011"/>
    <n v="500073568"/>
    <n v="3"/>
    <x v="1"/>
    <s v="I"/>
    <n v="78"/>
    <n v="26"/>
    <n v="0"/>
    <n v="260"/>
  </r>
  <r>
    <x v="0"/>
    <x v="0"/>
    <s v="WA"/>
    <x v="3"/>
    <n v="2011"/>
    <n v="2011"/>
    <n v="19379012"/>
    <n v="1"/>
    <x v="1"/>
    <s v="I"/>
    <n v="11"/>
    <n v="11"/>
    <n v="0"/>
    <n v="20"/>
  </r>
  <r>
    <x v="0"/>
    <x v="0"/>
    <s v="WA"/>
    <x v="3"/>
    <n v="2011"/>
    <n v="2011"/>
    <n v="19598254"/>
    <n v="1"/>
    <x v="1"/>
    <s v="I"/>
    <n v="0"/>
    <n v="0"/>
    <n v="0"/>
    <n v="240"/>
  </r>
  <r>
    <x v="0"/>
    <x v="1"/>
    <s v="WA"/>
    <x v="3"/>
    <n v="2011"/>
    <n v="2011"/>
    <n v="423705615"/>
    <n v="1"/>
    <x v="1"/>
    <s v="I"/>
    <n v="7"/>
    <n v="7"/>
    <n v="0"/>
    <n v="1"/>
  </r>
  <r>
    <x v="0"/>
    <x v="1"/>
    <s v="WA"/>
    <x v="3"/>
    <n v="2011"/>
    <n v="2011"/>
    <n v="500177898"/>
    <n v="1"/>
    <x v="1"/>
    <s v="I"/>
    <n v="12"/>
    <n v="12"/>
    <n v="0"/>
    <n v="2"/>
  </r>
  <r>
    <x v="0"/>
    <x v="1"/>
    <s v="WA"/>
    <x v="3"/>
    <n v="2011"/>
    <n v="2011"/>
    <n v="500220852"/>
    <n v="1"/>
    <x v="1"/>
    <s v="I"/>
    <n v="8"/>
    <n v="8"/>
    <n v="0"/>
    <n v="9"/>
  </r>
  <r>
    <x v="0"/>
    <x v="0"/>
    <s v="WA"/>
    <x v="3"/>
    <n v="2011"/>
    <n v="2011"/>
    <n v="18897026"/>
    <n v="1"/>
    <x v="1"/>
    <s v="I"/>
    <n v="21"/>
    <n v="21"/>
    <n v="0"/>
    <n v="600"/>
  </r>
  <r>
    <x v="0"/>
    <x v="0"/>
    <s v="WA"/>
    <x v="3"/>
    <n v="2011"/>
    <n v="2011"/>
    <n v="17995456"/>
    <n v="4"/>
    <x v="1"/>
    <s v="I"/>
    <n v="126"/>
    <n v="31.5"/>
    <n v="0"/>
    <n v="210"/>
  </r>
  <r>
    <x v="0"/>
    <x v="0"/>
    <s v="WA"/>
    <x v="3"/>
    <n v="2011"/>
    <n v="2011"/>
    <n v="18032617"/>
    <n v="1"/>
    <x v="1"/>
    <s v="I"/>
    <n v="26"/>
    <n v="26"/>
    <n v="0"/>
    <n v="80"/>
  </r>
  <r>
    <x v="0"/>
    <x v="0"/>
    <s v="WA"/>
    <x v="3"/>
    <n v="2011"/>
    <n v="2011"/>
    <n v="18135485"/>
    <n v="3"/>
    <x v="1"/>
    <s v="I"/>
    <n v="64"/>
    <n v="21.333333333333332"/>
    <n v="0"/>
    <n v="630"/>
  </r>
  <r>
    <x v="0"/>
    <x v="1"/>
    <s v="WA"/>
    <x v="3"/>
    <n v="2011"/>
    <n v="2011"/>
    <n v="18049864"/>
    <n v="1"/>
    <x v="1"/>
    <s v="I"/>
    <n v="0"/>
    <n v="0"/>
    <n v="0"/>
    <n v="5"/>
  </r>
  <r>
    <x v="0"/>
    <x v="0"/>
    <s v="WA"/>
    <x v="3"/>
    <n v="2011"/>
    <n v="2011"/>
    <n v="16208746"/>
    <n v="4"/>
    <x v="1"/>
    <s v="I"/>
    <n v="119"/>
    <n v="29.75"/>
    <n v="0"/>
    <n v="200"/>
  </r>
  <r>
    <x v="0"/>
    <x v="0"/>
    <s v="WA"/>
    <x v="3"/>
    <n v="2011"/>
    <n v="2011"/>
    <n v="17798632"/>
    <n v="1"/>
    <x v="1"/>
    <s v="I"/>
    <n v="0"/>
    <n v="0"/>
    <n v="0"/>
    <n v="32"/>
  </r>
  <r>
    <x v="0"/>
    <x v="0"/>
    <s v="WA"/>
    <x v="3"/>
    <n v="2011"/>
    <n v="2011"/>
    <n v="16613577"/>
    <n v="1"/>
    <x v="1"/>
    <s v="I"/>
    <n v="13"/>
    <n v="13"/>
    <n v="0"/>
    <n v="1"/>
  </r>
  <r>
    <x v="0"/>
    <x v="1"/>
    <s v="WA"/>
    <x v="3"/>
    <n v="2011"/>
    <n v="2011"/>
    <n v="500088437"/>
    <n v="1"/>
    <x v="1"/>
    <s v="I"/>
    <n v="0"/>
    <n v="0"/>
    <n v="0"/>
    <n v="1"/>
  </r>
  <r>
    <x v="0"/>
    <x v="0"/>
    <s v="WA"/>
    <x v="3"/>
    <n v="2011"/>
    <n v="2011"/>
    <n v="16238248"/>
    <n v="2"/>
    <x v="1"/>
    <s v="I"/>
    <n v="34"/>
    <n v="17"/>
    <n v="0"/>
    <n v="780"/>
  </r>
  <r>
    <x v="0"/>
    <x v="1"/>
    <s v="WA"/>
    <x v="3"/>
    <n v="2011"/>
    <n v="2011"/>
    <n v="16288049"/>
    <n v="1"/>
    <x v="1"/>
    <s v="I"/>
    <n v="30"/>
    <n v="30"/>
    <n v="0"/>
    <n v="14"/>
  </r>
  <r>
    <x v="0"/>
    <x v="1"/>
    <s v="WA"/>
    <x v="3"/>
    <n v="2011"/>
    <n v="2011"/>
    <n v="16308090"/>
    <n v="1"/>
    <x v="1"/>
    <s v="I"/>
    <n v="29"/>
    <n v="29"/>
    <n v="0"/>
    <n v="1"/>
  </r>
  <r>
    <x v="0"/>
    <x v="1"/>
    <s v="WA"/>
    <x v="3"/>
    <n v="2011"/>
    <n v="2011"/>
    <n v="15669514"/>
    <n v="3"/>
    <x v="1"/>
    <s v="I"/>
    <n v="76"/>
    <n v="25.333333333333336"/>
    <n v="0"/>
    <n v="16"/>
  </r>
  <r>
    <x v="0"/>
    <x v="0"/>
    <s v="WA"/>
    <x v="3"/>
    <n v="2011"/>
    <n v="2011"/>
    <n v="16896396"/>
    <n v="1"/>
    <x v="1"/>
    <s v="I"/>
    <n v="3"/>
    <n v="3"/>
    <n v="0"/>
    <n v="106"/>
  </r>
  <r>
    <x v="0"/>
    <x v="1"/>
    <s v="WA"/>
    <x v="3"/>
    <n v="2011"/>
    <n v="2011"/>
    <n v="500111406"/>
    <n v="1"/>
    <x v="1"/>
    <s v="I"/>
    <n v="11"/>
    <n v="11"/>
    <n v="0"/>
    <n v="1"/>
  </r>
  <r>
    <x v="0"/>
    <x v="1"/>
    <s v="WA"/>
    <x v="3"/>
    <n v="2011"/>
    <n v="2011"/>
    <n v="407548863"/>
    <n v="2"/>
    <x v="1"/>
    <s v="I"/>
    <n v="38"/>
    <n v="19"/>
    <n v="0"/>
    <n v="8"/>
  </r>
  <r>
    <x v="0"/>
    <x v="0"/>
    <s v="WA"/>
    <x v="3"/>
    <n v="2011"/>
    <n v="2011"/>
    <n v="14174541"/>
    <n v="1"/>
    <x v="1"/>
    <s v="I"/>
    <n v="19"/>
    <n v="19"/>
    <n v="0"/>
    <n v="10"/>
  </r>
  <r>
    <x v="0"/>
    <x v="1"/>
    <s v="WA"/>
    <x v="3"/>
    <n v="2011"/>
    <n v="2011"/>
    <n v="500121648"/>
    <n v="1"/>
    <x v="1"/>
    <s v="I"/>
    <n v="0"/>
    <n v="0"/>
    <n v="0"/>
    <n v="16"/>
  </r>
  <r>
    <x v="0"/>
    <x v="1"/>
    <s v="WA"/>
    <x v="3"/>
    <n v="2011"/>
    <n v="2011"/>
    <n v="446346387"/>
    <n v="2"/>
    <x v="1"/>
    <s v="I"/>
    <n v="63"/>
    <n v="31.5"/>
    <n v="0"/>
    <n v="10"/>
  </r>
  <r>
    <x v="0"/>
    <x v="1"/>
    <s v="WA"/>
    <x v="3"/>
    <n v="2011"/>
    <n v="2011"/>
    <n v="16534554"/>
    <n v="2"/>
    <x v="1"/>
    <s v="I"/>
    <n v="59"/>
    <n v="29.5"/>
    <n v="0"/>
    <n v="57"/>
  </r>
  <r>
    <x v="0"/>
    <x v="0"/>
    <s v="WA"/>
    <x v="3"/>
    <n v="2011"/>
    <n v="2011"/>
    <n v="18570437"/>
    <n v="1"/>
    <x v="1"/>
    <s v="I"/>
    <n v="14"/>
    <n v="14"/>
    <n v="0"/>
    <n v="420"/>
  </r>
  <r>
    <x v="0"/>
    <x v="0"/>
    <s v="WA"/>
    <x v="3"/>
    <n v="2011"/>
    <n v="2011"/>
    <n v="15188914"/>
    <n v="1"/>
    <x v="1"/>
    <s v="I"/>
    <n v="20"/>
    <n v="20"/>
    <n v="0"/>
    <n v="98"/>
  </r>
  <r>
    <x v="0"/>
    <x v="1"/>
    <s v="WA"/>
    <x v="3"/>
    <n v="2011"/>
    <n v="2011"/>
    <n v="421459308"/>
    <n v="3"/>
    <x v="1"/>
    <s v="I"/>
    <n v="81"/>
    <n v="27"/>
    <n v="0"/>
    <n v="65"/>
  </r>
  <r>
    <x v="0"/>
    <x v="0"/>
    <s v="WA"/>
    <x v="3"/>
    <n v="2011"/>
    <n v="2011"/>
    <n v="500011223"/>
    <n v="3"/>
    <x v="1"/>
    <s v="I"/>
    <n v="81"/>
    <n v="27"/>
    <n v="0"/>
    <n v="834"/>
  </r>
  <r>
    <x v="0"/>
    <x v="0"/>
    <s v="WA"/>
    <x v="3"/>
    <n v="2011"/>
    <n v="2011"/>
    <n v="445651301"/>
    <n v="1"/>
    <x v="1"/>
    <s v="I"/>
    <n v="19"/>
    <n v="19"/>
    <n v="0"/>
    <n v="116"/>
  </r>
  <r>
    <x v="0"/>
    <x v="0"/>
    <s v="WA"/>
    <x v="3"/>
    <n v="2011"/>
    <n v="2011"/>
    <n v="14663109"/>
    <n v="1"/>
    <x v="1"/>
    <s v="I"/>
    <n v="0"/>
    <n v="0"/>
    <n v="0"/>
    <n v="20"/>
  </r>
  <r>
    <x v="0"/>
    <x v="0"/>
    <s v="WA"/>
    <x v="3"/>
    <n v="2011"/>
    <n v="2011"/>
    <n v="500102450"/>
    <n v="1"/>
    <x v="1"/>
    <s v="I"/>
    <n v="34"/>
    <n v="34"/>
    <n v="0"/>
    <n v="70"/>
  </r>
  <r>
    <x v="0"/>
    <x v="0"/>
    <s v="WA"/>
    <x v="3"/>
    <n v="2011"/>
    <n v="2011"/>
    <n v="396230428"/>
    <n v="1"/>
    <x v="1"/>
    <s v="I"/>
    <n v="0"/>
    <n v="0"/>
    <n v="0"/>
    <n v="356"/>
  </r>
  <r>
    <x v="0"/>
    <x v="1"/>
    <s v="WA"/>
    <x v="3"/>
    <n v="2011"/>
    <n v="2011"/>
    <n v="500082746"/>
    <n v="1"/>
    <x v="1"/>
    <s v="I"/>
    <n v="32"/>
    <n v="32"/>
    <n v="0"/>
    <n v="1"/>
  </r>
  <r>
    <x v="0"/>
    <x v="0"/>
    <s v="WA"/>
    <x v="3"/>
    <n v="2011"/>
    <n v="2011"/>
    <n v="500088613"/>
    <n v="1"/>
    <x v="1"/>
    <s v="I"/>
    <n v="6"/>
    <n v="6"/>
    <n v="0"/>
    <n v="97"/>
  </r>
  <r>
    <x v="0"/>
    <x v="0"/>
    <s v="WA"/>
    <x v="3"/>
    <n v="2011"/>
    <n v="2011"/>
    <n v="17038591"/>
    <n v="1"/>
    <x v="1"/>
    <s v="I"/>
    <n v="11"/>
    <n v="11"/>
    <n v="0"/>
    <n v="45"/>
  </r>
  <r>
    <x v="0"/>
    <x v="0"/>
    <s v="WA"/>
    <x v="3"/>
    <n v="2011"/>
    <n v="2011"/>
    <n v="18119831"/>
    <n v="1"/>
    <x v="1"/>
    <s v="I"/>
    <n v="3"/>
    <n v="3"/>
    <n v="0"/>
    <n v="70"/>
  </r>
  <r>
    <x v="0"/>
    <x v="0"/>
    <s v="WA"/>
    <x v="3"/>
    <n v="2011"/>
    <n v="2011"/>
    <n v="19331553"/>
    <n v="2"/>
    <x v="1"/>
    <s v="I"/>
    <n v="36"/>
    <n v="18"/>
    <n v="0"/>
    <n v="430"/>
  </r>
  <r>
    <x v="0"/>
    <x v="0"/>
    <s v="WA"/>
    <x v="3"/>
    <n v="2011"/>
    <n v="2011"/>
    <n v="19845503"/>
    <n v="1"/>
    <x v="1"/>
    <s v="I"/>
    <n v="28"/>
    <n v="28"/>
    <n v="0"/>
    <n v="5"/>
  </r>
  <r>
    <x v="0"/>
    <x v="1"/>
    <s v="WA"/>
    <x v="3"/>
    <n v="2011"/>
    <n v="2011"/>
    <n v="19025079"/>
    <n v="3"/>
    <x v="1"/>
    <s v="I"/>
    <n v="67"/>
    <n v="22.333333333333332"/>
    <n v="0"/>
    <n v="126"/>
  </r>
  <r>
    <x v="0"/>
    <x v="1"/>
    <s v="WA"/>
    <x v="3"/>
    <n v="2011"/>
    <n v="2011"/>
    <n v="19613973"/>
    <n v="2"/>
    <x v="1"/>
    <s v="I"/>
    <n v="58"/>
    <n v="29"/>
    <n v="0"/>
    <n v="27"/>
  </r>
  <r>
    <x v="0"/>
    <x v="0"/>
    <s v="WA"/>
    <x v="3"/>
    <n v="2011"/>
    <n v="2011"/>
    <n v="18094827"/>
    <n v="3"/>
    <x v="1"/>
    <s v="I"/>
    <n v="96"/>
    <n v="32"/>
    <n v="0"/>
    <n v="100"/>
  </r>
  <r>
    <x v="0"/>
    <x v="1"/>
    <s v="WA"/>
    <x v="3"/>
    <n v="2011"/>
    <n v="2011"/>
    <n v="500026300"/>
    <n v="1"/>
    <x v="1"/>
    <s v="I"/>
    <n v="40"/>
    <n v="40"/>
    <n v="0"/>
    <n v="6"/>
  </r>
  <r>
    <x v="0"/>
    <x v="0"/>
    <s v="WA"/>
    <x v="3"/>
    <n v="2011"/>
    <n v="2011"/>
    <n v="18730706"/>
    <n v="1"/>
    <x v="1"/>
    <s v="I"/>
    <n v="4"/>
    <n v="4"/>
    <n v="0"/>
    <n v="150"/>
  </r>
  <r>
    <x v="0"/>
    <x v="0"/>
    <s v="WA"/>
    <x v="3"/>
    <n v="2011"/>
    <n v="2011"/>
    <n v="18648149"/>
    <n v="2"/>
    <x v="1"/>
    <s v="I"/>
    <n v="48"/>
    <n v="24"/>
    <n v="0"/>
    <n v="180"/>
  </r>
  <r>
    <x v="0"/>
    <x v="0"/>
    <s v="WA"/>
    <x v="3"/>
    <n v="2011"/>
    <n v="2011"/>
    <n v="19344571"/>
    <n v="1"/>
    <x v="1"/>
    <s v="I"/>
    <n v="12"/>
    <n v="12"/>
    <n v="0"/>
    <n v="1"/>
  </r>
  <r>
    <x v="0"/>
    <x v="0"/>
    <s v="WA"/>
    <x v="3"/>
    <n v="2011"/>
    <n v="2011"/>
    <n v="500086551"/>
    <n v="1"/>
    <x v="1"/>
    <s v="I"/>
    <n v="20"/>
    <n v="20"/>
    <n v="0"/>
    <n v="43"/>
  </r>
  <r>
    <x v="0"/>
    <x v="0"/>
    <s v="WA"/>
    <x v="3"/>
    <n v="2011"/>
    <n v="2011"/>
    <n v="446355864"/>
    <n v="3"/>
    <x v="1"/>
    <s v="I"/>
    <n v="95"/>
    <n v="31.666666666666668"/>
    <n v="0"/>
    <n v="242"/>
  </r>
  <r>
    <x v="0"/>
    <x v="0"/>
    <s v="WA"/>
    <x v="3"/>
    <n v="2011"/>
    <n v="2011"/>
    <n v="329961610"/>
    <n v="2"/>
    <x v="1"/>
    <s v="I"/>
    <n v="42"/>
    <n v="21"/>
    <n v="0"/>
    <n v="230"/>
  </r>
  <r>
    <x v="0"/>
    <x v="0"/>
    <s v="WA"/>
    <x v="3"/>
    <n v="2011"/>
    <n v="2011"/>
    <n v="16341353"/>
    <n v="1"/>
    <x v="1"/>
    <s v="I"/>
    <n v="29"/>
    <n v="29"/>
    <n v="0"/>
    <n v="10"/>
  </r>
  <r>
    <x v="0"/>
    <x v="0"/>
    <s v="WA"/>
    <x v="3"/>
    <n v="2011"/>
    <n v="2011"/>
    <n v="17807416"/>
    <n v="1"/>
    <x v="1"/>
    <s v="I"/>
    <n v="33"/>
    <n v="33"/>
    <n v="0"/>
    <n v="80"/>
  </r>
  <r>
    <x v="0"/>
    <x v="0"/>
    <s v="WA"/>
    <x v="3"/>
    <n v="2011"/>
    <n v="2011"/>
    <n v="18503655"/>
    <n v="1"/>
    <x v="1"/>
    <s v="I"/>
    <n v="18"/>
    <n v="18"/>
    <n v="0"/>
    <n v="109"/>
  </r>
  <r>
    <x v="0"/>
    <x v="0"/>
    <s v="WA"/>
    <x v="3"/>
    <n v="2011"/>
    <n v="2011"/>
    <n v="17828281"/>
    <n v="3"/>
    <x v="1"/>
    <s v="I"/>
    <n v="68"/>
    <n v="22.666666666666664"/>
    <n v="0"/>
    <n v="460"/>
  </r>
  <r>
    <x v="0"/>
    <x v="0"/>
    <s v="WA"/>
    <x v="3"/>
    <n v="2011"/>
    <n v="2011"/>
    <n v="16815900"/>
    <n v="1"/>
    <x v="1"/>
    <s v="I"/>
    <n v="7"/>
    <n v="7"/>
    <n v="0"/>
    <n v="518"/>
  </r>
  <r>
    <x v="0"/>
    <x v="1"/>
    <s v="WA"/>
    <x v="3"/>
    <n v="2011"/>
    <n v="2011"/>
    <n v="500231336"/>
    <n v="3"/>
    <x v="1"/>
    <s v="I"/>
    <n v="73"/>
    <n v="24.333333333333332"/>
    <n v="0"/>
    <n v="148"/>
  </r>
  <r>
    <x v="0"/>
    <x v="0"/>
    <s v="WA"/>
    <x v="3"/>
    <n v="2011"/>
    <n v="2011"/>
    <n v="16877788"/>
    <n v="3"/>
    <x v="1"/>
    <s v="I"/>
    <n v="90"/>
    <n v="30"/>
    <n v="0"/>
    <n v="1058"/>
  </r>
  <r>
    <x v="0"/>
    <x v="0"/>
    <s v="WA"/>
    <x v="3"/>
    <n v="2011"/>
    <n v="2011"/>
    <n v="15860749"/>
    <n v="1"/>
    <x v="1"/>
    <s v="I"/>
    <n v="13"/>
    <n v="13"/>
    <n v="0"/>
    <n v="100"/>
  </r>
  <r>
    <x v="0"/>
    <x v="1"/>
    <s v="WA"/>
    <x v="3"/>
    <n v="2011"/>
    <n v="2011"/>
    <n v="349401627"/>
    <n v="1"/>
    <x v="1"/>
    <s v="I"/>
    <n v="17"/>
    <n v="17"/>
    <n v="0"/>
    <n v="16"/>
  </r>
  <r>
    <x v="0"/>
    <x v="0"/>
    <s v="WA"/>
    <x v="3"/>
    <n v="2011"/>
    <n v="2011"/>
    <n v="14911473"/>
    <n v="1"/>
    <x v="1"/>
    <s v="I"/>
    <n v="14"/>
    <n v="14"/>
    <n v="0"/>
    <n v="30"/>
  </r>
  <r>
    <x v="0"/>
    <x v="0"/>
    <s v="WA"/>
    <x v="3"/>
    <n v="2011"/>
    <n v="2011"/>
    <n v="14898855"/>
    <n v="3"/>
    <x v="1"/>
    <s v="I"/>
    <n v="73"/>
    <n v="24.333333333333332"/>
    <n v="0"/>
    <n v="1360"/>
  </r>
  <r>
    <x v="0"/>
    <x v="0"/>
    <s v="WA"/>
    <x v="3"/>
    <n v="2011"/>
    <n v="2011"/>
    <n v="15084804"/>
    <n v="1"/>
    <x v="1"/>
    <s v="I"/>
    <n v="19"/>
    <n v="19"/>
    <n v="0"/>
    <n v="1"/>
  </r>
  <r>
    <x v="0"/>
    <x v="0"/>
    <s v="WA"/>
    <x v="3"/>
    <n v="2011"/>
    <n v="2011"/>
    <n v="14658536"/>
    <n v="1"/>
    <x v="1"/>
    <s v="I"/>
    <n v="31"/>
    <n v="31"/>
    <n v="0"/>
    <n v="10"/>
  </r>
  <r>
    <x v="0"/>
    <x v="0"/>
    <s v="WA"/>
    <x v="3"/>
    <n v="2011"/>
    <n v="2011"/>
    <n v="14430873"/>
    <n v="1"/>
    <x v="1"/>
    <s v="I"/>
    <n v="8"/>
    <n v="8"/>
    <n v="0"/>
    <n v="1"/>
  </r>
  <r>
    <x v="0"/>
    <x v="1"/>
    <s v="WA"/>
    <x v="3"/>
    <n v="2011"/>
    <n v="2011"/>
    <n v="500005699"/>
    <n v="2"/>
    <x v="1"/>
    <s v="I"/>
    <n v="60"/>
    <n v="30"/>
    <n v="0"/>
    <n v="17"/>
  </r>
  <r>
    <x v="0"/>
    <x v="0"/>
    <s v="WA"/>
    <x v="3"/>
    <n v="2011"/>
    <n v="2011"/>
    <n v="500014744"/>
    <n v="1"/>
    <x v="1"/>
    <s v="I"/>
    <n v="16"/>
    <n v="16"/>
    <n v="0"/>
    <n v="106"/>
  </r>
  <r>
    <x v="0"/>
    <x v="0"/>
    <s v="WA"/>
    <x v="3"/>
    <n v="2011"/>
    <n v="2011"/>
    <n v="500052361"/>
    <n v="1"/>
    <x v="1"/>
    <s v="I"/>
    <n v="1"/>
    <n v="1"/>
    <n v="0"/>
    <n v="1"/>
  </r>
  <r>
    <x v="0"/>
    <x v="0"/>
    <s v="WA"/>
    <x v="3"/>
    <n v="2011"/>
    <n v="2011"/>
    <n v="19703277"/>
    <n v="1"/>
    <x v="1"/>
    <s v="I"/>
    <n v="29"/>
    <n v="29"/>
    <n v="0"/>
    <n v="8"/>
  </r>
  <r>
    <x v="0"/>
    <x v="0"/>
    <s v="WA"/>
    <x v="3"/>
    <n v="2011"/>
    <n v="2011"/>
    <n v="17646082"/>
    <n v="1"/>
    <x v="1"/>
    <s v="I"/>
    <n v="7"/>
    <n v="7"/>
    <n v="0"/>
    <n v="104"/>
  </r>
  <r>
    <x v="1"/>
    <x v="0"/>
    <s v="WA"/>
    <x v="3"/>
    <n v="2011"/>
    <n v="2011"/>
    <n v="500000858"/>
    <n v="1"/>
    <x v="1"/>
    <s v="I"/>
    <n v="1"/>
    <n v="1"/>
    <n v="0"/>
    <n v="37"/>
  </r>
  <r>
    <x v="0"/>
    <x v="1"/>
    <s v="WA"/>
    <x v="3"/>
    <n v="2011"/>
    <n v="2011"/>
    <n v="500212511"/>
    <n v="1"/>
    <x v="1"/>
    <s v="I"/>
    <n v="26"/>
    <n v="26"/>
    <n v="0"/>
    <n v="12"/>
  </r>
  <r>
    <x v="0"/>
    <x v="0"/>
    <s v="WA"/>
    <x v="3"/>
    <n v="2011"/>
    <n v="2011"/>
    <n v="14130004"/>
    <n v="1"/>
    <x v="1"/>
    <s v="I"/>
    <n v="10"/>
    <n v="10"/>
    <n v="0"/>
    <n v="80"/>
  </r>
  <r>
    <x v="0"/>
    <x v="1"/>
    <s v="WA"/>
    <x v="3"/>
    <n v="2011"/>
    <n v="2011"/>
    <n v="500111653"/>
    <n v="2"/>
    <x v="1"/>
    <s v="I"/>
    <n v="63"/>
    <n v="31.5"/>
    <n v="0"/>
    <n v="10"/>
  </r>
  <r>
    <x v="0"/>
    <x v="0"/>
    <s v="WA"/>
    <x v="3"/>
    <n v="2011"/>
    <n v="2011"/>
    <n v="19000319"/>
    <n v="1"/>
    <x v="1"/>
    <s v="I"/>
    <n v="0"/>
    <n v="0"/>
    <n v="0"/>
    <n v="110"/>
  </r>
  <r>
    <x v="0"/>
    <x v="0"/>
    <s v="WA"/>
    <x v="3"/>
    <n v="2011"/>
    <n v="2011"/>
    <n v="18610909"/>
    <n v="1"/>
    <x v="1"/>
    <s v="I"/>
    <n v="22"/>
    <n v="22"/>
    <n v="0"/>
    <n v="360"/>
  </r>
  <r>
    <x v="0"/>
    <x v="1"/>
    <s v="WA"/>
    <x v="3"/>
    <n v="2011"/>
    <n v="2011"/>
    <n v="500256717"/>
    <n v="1"/>
    <x v="1"/>
    <s v="I"/>
    <n v="0"/>
    <n v="0"/>
    <n v="0"/>
    <n v="17"/>
  </r>
  <r>
    <x v="0"/>
    <x v="0"/>
    <s v="WA"/>
    <x v="3"/>
    <n v="2011"/>
    <n v="2011"/>
    <n v="18100551"/>
    <n v="1"/>
    <x v="1"/>
    <s v="I"/>
    <n v="6"/>
    <n v="6"/>
    <n v="0"/>
    <n v="40"/>
  </r>
  <r>
    <x v="0"/>
    <x v="0"/>
    <s v="WA"/>
    <x v="3"/>
    <n v="2011"/>
    <n v="2011"/>
    <n v="17085227"/>
    <n v="2"/>
    <x v="1"/>
    <s v="I"/>
    <n v="63"/>
    <n v="31.5"/>
    <n v="0"/>
    <n v="100"/>
  </r>
  <r>
    <x v="0"/>
    <x v="0"/>
    <s v="WA"/>
    <x v="3"/>
    <n v="2011"/>
    <n v="2011"/>
    <n v="18359385"/>
    <n v="1"/>
    <x v="1"/>
    <s v="I"/>
    <n v="7"/>
    <n v="7"/>
    <n v="0"/>
    <n v="50"/>
  </r>
  <r>
    <x v="0"/>
    <x v="1"/>
    <s v="WA"/>
    <x v="3"/>
    <n v="2011"/>
    <n v="2011"/>
    <n v="365817628"/>
    <n v="1"/>
    <x v="1"/>
    <s v="I"/>
    <n v="7"/>
    <n v="7"/>
    <n v="0"/>
    <n v="4"/>
  </r>
  <r>
    <x v="0"/>
    <x v="1"/>
    <s v="WA"/>
    <x v="3"/>
    <n v="2011"/>
    <n v="2011"/>
    <n v="17065578"/>
    <n v="2"/>
    <x v="1"/>
    <s v="I"/>
    <n v="63"/>
    <n v="31.5"/>
    <n v="0"/>
    <n v="13"/>
  </r>
  <r>
    <x v="0"/>
    <x v="1"/>
    <s v="WA"/>
    <x v="3"/>
    <n v="2011"/>
    <n v="2011"/>
    <n v="17453302"/>
    <n v="2"/>
    <x v="1"/>
    <s v="I"/>
    <n v="61"/>
    <n v="30.5"/>
    <n v="0"/>
    <n v="121"/>
  </r>
  <r>
    <x v="0"/>
    <x v="1"/>
    <s v="WA"/>
    <x v="3"/>
    <n v="2011"/>
    <n v="2011"/>
    <n v="16304203"/>
    <n v="1"/>
    <x v="1"/>
    <s v="I"/>
    <n v="17"/>
    <n v="17"/>
    <n v="0"/>
    <n v="3"/>
  </r>
  <r>
    <x v="0"/>
    <x v="0"/>
    <s v="WA"/>
    <x v="3"/>
    <n v="2011"/>
    <n v="2011"/>
    <n v="500165664"/>
    <n v="2"/>
    <x v="1"/>
    <s v="I"/>
    <n v="49"/>
    <n v="24.5"/>
    <n v="0"/>
    <n v="60"/>
  </r>
  <r>
    <x v="0"/>
    <x v="0"/>
    <s v="WA"/>
    <x v="3"/>
    <n v="2011"/>
    <n v="2011"/>
    <n v="392342443"/>
    <n v="1"/>
    <x v="1"/>
    <s v="I"/>
    <n v="25"/>
    <n v="25"/>
    <n v="0"/>
    <n v="750"/>
  </r>
  <r>
    <x v="0"/>
    <x v="1"/>
    <s v="WA"/>
    <x v="3"/>
    <n v="2011"/>
    <n v="2011"/>
    <n v="500184315"/>
    <n v="1"/>
    <x v="1"/>
    <s v="I"/>
    <n v="16"/>
    <n v="16"/>
    <n v="0"/>
    <n v="37"/>
  </r>
  <r>
    <x v="0"/>
    <x v="1"/>
    <s v="WA"/>
    <x v="3"/>
    <n v="2011"/>
    <n v="2011"/>
    <n v="15470294"/>
    <n v="1"/>
    <x v="1"/>
    <s v="I"/>
    <n v="30"/>
    <n v="30"/>
    <n v="0"/>
    <n v="5"/>
  </r>
  <r>
    <x v="0"/>
    <x v="0"/>
    <s v="WA"/>
    <x v="3"/>
    <n v="2011"/>
    <n v="2011"/>
    <n v="15188940"/>
    <n v="1"/>
    <x v="1"/>
    <s v="I"/>
    <n v="31"/>
    <n v="31"/>
    <n v="0"/>
    <n v="37"/>
  </r>
  <r>
    <x v="0"/>
    <x v="1"/>
    <s v="WA"/>
    <x v="3"/>
    <n v="2011"/>
    <n v="2011"/>
    <n v="15760819"/>
    <n v="1"/>
    <x v="1"/>
    <s v="I"/>
    <n v="1"/>
    <n v="1"/>
    <n v="0"/>
    <n v="29"/>
  </r>
  <r>
    <x v="0"/>
    <x v="0"/>
    <s v="WA"/>
    <x v="3"/>
    <n v="2011"/>
    <n v="2011"/>
    <n v="14502587"/>
    <n v="1"/>
    <x v="1"/>
    <s v="I"/>
    <n v="0"/>
    <n v="0"/>
    <n v="0"/>
    <n v="568"/>
  </r>
  <r>
    <x v="0"/>
    <x v="0"/>
    <s v="WA"/>
    <x v="3"/>
    <n v="2011"/>
    <n v="2011"/>
    <n v="14856700"/>
    <n v="2"/>
    <x v="1"/>
    <s v="I"/>
    <n v="48"/>
    <n v="24"/>
    <n v="0"/>
    <n v="2975"/>
  </r>
  <r>
    <x v="0"/>
    <x v="0"/>
    <s v="WA"/>
    <x v="3"/>
    <n v="2011"/>
    <n v="2011"/>
    <n v="14095327"/>
    <n v="2"/>
    <x v="1"/>
    <s v="I"/>
    <n v="62"/>
    <n v="31"/>
    <n v="0"/>
    <n v="60"/>
  </r>
  <r>
    <x v="0"/>
    <x v="0"/>
    <s v="WA"/>
    <x v="3"/>
    <n v="2011"/>
    <n v="2011"/>
    <n v="16467232"/>
    <n v="1"/>
    <x v="1"/>
    <s v="I"/>
    <n v="21"/>
    <n v="21"/>
    <n v="0"/>
    <n v="58"/>
  </r>
  <r>
    <x v="0"/>
    <x v="0"/>
    <s v="WA"/>
    <x v="3"/>
    <n v="2011"/>
    <n v="2011"/>
    <n v="500126383"/>
    <n v="1"/>
    <x v="1"/>
    <s v="I"/>
    <n v="14"/>
    <n v="14"/>
    <n v="0"/>
    <n v="144"/>
  </r>
  <r>
    <x v="0"/>
    <x v="0"/>
    <s v="WA"/>
    <x v="3"/>
    <n v="2011"/>
    <n v="2011"/>
    <n v="500247798"/>
    <n v="1"/>
    <x v="1"/>
    <s v="I"/>
    <n v="14"/>
    <n v="14"/>
    <n v="0"/>
    <n v="927"/>
  </r>
  <r>
    <x v="0"/>
    <x v="0"/>
    <s v="WA"/>
    <x v="3"/>
    <n v="2011"/>
    <n v="2011"/>
    <n v="19616339"/>
    <n v="1"/>
    <x v="1"/>
    <s v="I"/>
    <n v="0"/>
    <n v="0"/>
    <n v="0"/>
    <n v="20"/>
  </r>
  <r>
    <x v="0"/>
    <x v="0"/>
    <s v="WA"/>
    <x v="3"/>
    <n v="2011"/>
    <n v="2011"/>
    <n v="19672315"/>
    <n v="2"/>
    <x v="1"/>
    <s v="I"/>
    <n v="54"/>
    <n v="27"/>
    <n v="0"/>
    <n v="700"/>
  </r>
  <r>
    <x v="0"/>
    <x v="1"/>
    <s v="WA"/>
    <x v="3"/>
    <n v="2011"/>
    <n v="2012"/>
    <n v="19912403"/>
    <n v="2"/>
    <x v="1"/>
    <s v="I"/>
    <n v="50"/>
    <n v="25"/>
    <n v="0"/>
    <n v="131"/>
  </r>
  <r>
    <x v="0"/>
    <x v="0"/>
    <s v="WA"/>
    <x v="3"/>
    <n v="2011"/>
    <n v="2011"/>
    <n v="19348500"/>
    <n v="1"/>
    <x v="1"/>
    <s v="I"/>
    <n v="0"/>
    <n v="0"/>
    <n v="0"/>
    <n v="71"/>
  </r>
  <r>
    <x v="0"/>
    <x v="0"/>
    <s v="WA"/>
    <x v="3"/>
    <n v="2011"/>
    <n v="2011"/>
    <n v="14685424"/>
    <n v="1"/>
    <x v="1"/>
    <s v="I"/>
    <n v="0"/>
    <n v="0"/>
    <n v="0"/>
    <n v="90"/>
  </r>
  <r>
    <x v="0"/>
    <x v="0"/>
    <s v="WA"/>
    <x v="3"/>
    <n v="2011"/>
    <n v="2011"/>
    <n v="500229839"/>
    <n v="1"/>
    <x v="1"/>
    <s v="I"/>
    <n v="0"/>
    <n v="0"/>
    <n v="0"/>
    <n v="6"/>
  </r>
  <r>
    <x v="0"/>
    <x v="1"/>
    <s v="WA"/>
    <x v="3"/>
    <n v="2011"/>
    <n v="2011"/>
    <n v="18892444"/>
    <n v="1"/>
    <x v="1"/>
    <s v="I"/>
    <n v="23"/>
    <n v="23"/>
    <n v="0"/>
    <n v="31"/>
  </r>
  <r>
    <x v="0"/>
    <x v="0"/>
    <s v="WA"/>
    <x v="3"/>
    <n v="2011"/>
    <n v="2011"/>
    <n v="15973620"/>
    <n v="1"/>
    <x v="1"/>
    <s v="I"/>
    <n v="13"/>
    <n v="13"/>
    <n v="0"/>
    <n v="224"/>
  </r>
  <r>
    <x v="0"/>
    <x v="0"/>
    <s v="WA"/>
    <x v="3"/>
    <n v="2011"/>
    <n v="2011"/>
    <n v="337305618"/>
    <n v="1"/>
    <x v="1"/>
    <s v="I"/>
    <n v="8"/>
    <n v="8"/>
    <n v="0"/>
    <n v="27"/>
  </r>
  <r>
    <x v="0"/>
    <x v="0"/>
    <s v="WA"/>
    <x v="3"/>
    <n v="2011"/>
    <n v="2011"/>
    <n v="17386708"/>
    <n v="1"/>
    <x v="1"/>
    <s v="I"/>
    <n v="23"/>
    <n v="23"/>
    <n v="0"/>
    <n v="46"/>
  </r>
  <r>
    <x v="0"/>
    <x v="0"/>
    <s v="WA"/>
    <x v="3"/>
    <n v="2011"/>
    <n v="2011"/>
    <n v="500151965"/>
    <n v="1"/>
    <x v="1"/>
    <s v="I"/>
    <n v="0"/>
    <n v="0"/>
    <n v="0"/>
    <n v="3757"/>
  </r>
  <r>
    <x v="0"/>
    <x v="0"/>
    <s v="WA"/>
    <x v="3"/>
    <n v="2011"/>
    <n v="2011"/>
    <n v="500025026"/>
    <n v="1"/>
    <x v="1"/>
    <s v="I"/>
    <n v="20"/>
    <n v="20"/>
    <n v="0"/>
    <n v="213"/>
  </r>
  <r>
    <x v="0"/>
    <x v="0"/>
    <s v="WA"/>
    <x v="3"/>
    <n v="2011"/>
    <n v="2011"/>
    <n v="15981451"/>
    <n v="1"/>
    <x v="1"/>
    <s v="I"/>
    <n v="5"/>
    <n v="5"/>
    <n v="0"/>
    <n v="20"/>
  </r>
  <r>
    <x v="0"/>
    <x v="0"/>
    <s v="WA"/>
    <x v="3"/>
    <n v="2011"/>
    <n v="2011"/>
    <n v="500130565"/>
    <n v="1"/>
    <x v="1"/>
    <s v="I"/>
    <n v="31"/>
    <n v="31"/>
    <n v="0"/>
    <n v="40"/>
  </r>
  <r>
    <x v="0"/>
    <x v="0"/>
    <s v="WA"/>
    <x v="3"/>
    <n v="2011"/>
    <n v="2011"/>
    <n v="16602350"/>
    <n v="1"/>
    <x v="1"/>
    <s v="I"/>
    <n v="21"/>
    <n v="21"/>
    <n v="0"/>
    <n v="30"/>
  </r>
  <r>
    <x v="0"/>
    <x v="0"/>
    <s v="WA"/>
    <x v="3"/>
    <n v="2011"/>
    <n v="2011"/>
    <n v="16788957"/>
    <n v="1"/>
    <x v="1"/>
    <s v="I"/>
    <n v="22"/>
    <n v="22"/>
    <n v="0"/>
    <n v="381"/>
  </r>
  <r>
    <x v="0"/>
    <x v="0"/>
    <s v="WA"/>
    <x v="3"/>
    <n v="2011"/>
    <n v="2011"/>
    <n v="16516976"/>
    <n v="1"/>
    <x v="1"/>
    <s v="I"/>
    <n v="13"/>
    <n v="13"/>
    <n v="0"/>
    <n v="170"/>
  </r>
  <r>
    <x v="0"/>
    <x v="0"/>
    <s v="WA"/>
    <x v="3"/>
    <n v="2011"/>
    <n v="2011"/>
    <n v="15182618"/>
    <n v="1"/>
    <x v="1"/>
    <s v="I"/>
    <n v="33"/>
    <n v="33"/>
    <n v="0"/>
    <n v="70"/>
  </r>
  <r>
    <x v="0"/>
    <x v="0"/>
    <s v="WA"/>
    <x v="3"/>
    <n v="2011"/>
    <n v="2011"/>
    <n v="14419192"/>
    <n v="1"/>
    <x v="1"/>
    <s v="I"/>
    <n v="9"/>
    <n v="9"/>
    <n v="0"/>
    <n v="10"/>
  </r>
  <r>
    <x v="0"/>
    <x v="1"/>
    <s v="WA"/>
    <x v="4"/>
    <n v="2012"/>
    <n v="2012"/>
    <n v="18101213"/>
    <n v="1"/>
    <x v="1"/>
    <s v="I"/>
    <n v="29"/>
    <n v="29"/>
    <n v="0"/>
    <n v="5"/>
  </r>
  <r>
    <x v="0"/>
    <x v="1"/>
    <s v="WA"/>
    <x v="4"/>
    <n v="2012"/>
    <n v="2012"/>
    <n v="437529649"/>
    <n v="1"/>
    <x v="1"/>
    <s v="I"/>
    <n v="29"/>
    <n v="29"/>
    <n v="0"/>
    <n v="8"/>
  </r>
  <r>
    <x v="0"/>
    <x v="1"/>
    <s v="WA"/>
    <x v="4"/>
    <n v="2012"/>
    <n v="2012"/>
    <n v="500241813"/>
    <n v="1"/>
    <x v="1"/>
    <s v="I"/>
    <n v="29"/>
    <n v="29"/>
    <n v="0"/>
    <n v="37"/>
  </r>
  <r>
    <x v="0"/>
    <x v="0"/>
    <s v="WA"/>
    <x v="3"/>
    <n v="2012"/>
    <n v="2012"/>
    <n v="19535587"/>
    <n v="1"/>
    <x v="1"/>
    <s v="I"/>
    <n v="29"/>
    <n v="29"/>
    <n v="0"/>
    <n v="100"/>
  </r>
  <r>
    <x v="0"/>
    <x v="1"/>
    <s v="WA"/>
    <x v="4"/>
    <n v="2012"/>
    <n v="2012"/>
    <n v="17386706"/>
    <n v="1"/>
    <x v="1"/>
    <s v="I"/>
    <n v="31"/>
    <n v="31"/>
    <n v="0"/>
    <n v="82"/>
  </r>
  <r>
    <x v="1"/>
    <x v="1"/>
    <s v="WA"/>
    <x v="4"/>
    <n v="2012"/>
    <n v="2012"/>
    <n v="17723376"/>
    <n v="3"/>
    <x v="1"/>
    <s v="I"/>
    <n v="94"/>
    <n v="31.333333333333332"/>
    <n v="0"/>
    <n v="4"/>
  </r>
  <r>
    <x v="0"/>
    <x v="0"/>
    <s v="WA"/>
    <x v="4"/>
    <n v="2012"/>
    <n v="2012"/>
    <n v="18904862"/>
    <n v="1"/>
    <x v="1"/>
    <s v="I"/>
    <n v="0"/>
    <n v="0"/>
    <n v="0"/>
    <n v="810"/>
  </r>
  <r>
    <x v="0"/>
    <x v="0"/>
    <s v="WA"/>
    <x v="4"/>
    <n v="2012"/>
    <n v="2012"/>
    <n v="19003515"/>
    <n v="1"/>
    <x v="1"/>
    <s v="I"/>
    <n v="26"/>
    <n v="26"/>
    <n v="0"/>
    <n v="10"/>
  </r>
  <r>
    <x v="0"/>
    <x v="0"/>
    <s v="WA"/>
    <x v="4"/>
    <n v="2012"/>
    <n v="2012"/>
    <n v="436320084"/>
    <n v="1"/>
    <x v="1"/>
    <s v="I"/>
    <n v="29"/>
    <n v="29"/>
    <n v="0"/>
    <n v="1"/>
  </r>
  <r>
    <x v="0"/>
    <x v="0"/>
    <s v="WA"/>
    <x v="4"/>
    <n v="2012"/>
    <n v="2012"/>
    <n v="16304205"/>
    <n v="3"/>
    <x v="1"/>
    <s v="I"/>
    <n v="89"/>
    <n v="29.666666666666668"/>
    <n v="0"/>
    <n v="100"/>
  </r>
  <r>
    <x v="0"/>
    <x v="1"/>
    <s v="WA"/>
    <x v="4"/>
    <n v="2012"/>
    <n v="2012"/>
    <n v="19030512"/>
    <n v="2"/>
    <x v="1"/>
    <s v="I"/>
    <n v="59"/>
    <n v="29.5"/>
    <n v="0"/>
    <n v="19"/>
  </r>
  <r>
    <x v="0"/>
    <x v="1"/>
    <s v="WA"/>
    <x v="4"/>
    <n v="2012"/>
    <n v="2012"/>
    <n v="500037605"/>
    <n v="3"/>
    <x v="1"/>
    <s v="I"/>
    <n v="95"/>
    <n v="31.666666666666668"/>
    <n v="0"/>
    <n v="16"/>
  </r>
  <r>
    <x v="0"/>
    <x v="0"/>
    <s v="WA"/>
    <x v="4"/>
    <n v="2012"/>
    <n v="2012"/>
    <n v="500158581"/>
    <n v="1"/>
    <x v="1"/>
    <s v="I"/>
    <n v="30"/>
    <n v="30"/>
    <n v="0"/>
    <n v="247"/>
  </r>
  <r>
    <x v="0"/>
    <x v="0"/>
    <s v="WA"/>
    <x v="4"/>
    <n v="2012"/>
    <n v="2012"/>
    <n v="16006075"/>
    <n v="1"/>
    <x v="1"/>
    <s v="I"/>
    <n v="31"/>
    <n v="31"/>
    <n v="0"/>
    <n v="60"/>
  </r>
  <r>
    <x v="0"/>
    <x v="1"/>
    <s v="WA"/>
    <x v="4"/>
    <n v="2012"/>
    <n v="2012"/>
    <n v="500016852"/>
    <n v="1"/>
    <x v="1"/>
    <s v="I"/>
    <n v="0"/>
    <n v="0"/>
    <n v="0"/>
    <n v="6"/>
  </r>
  <r>
    <x v="0"/>
    <x v="0"/>
    <s v="WA"/>
    <x v="4"/>
    <n v="2012"/>
    <n v="2012"/>
    <n v="17844684"/>
    <n v="1"/>
    <x v="1"/>
    <s v="I"/>
    <n v="29"/>
    <n v="29"/>
    <n v="0"/>
    <n v="30"/>
  </r>
  <r>
    <x v="0"/>
    <x v="1"/>
    <s v="WA"/>
    <x v="4"/>
    <n v="2012"/>
    <n v="2012"/>
    <n v="16017849"/>
    <n v="1"/>
    <x v="1"/>
    <s v="I"/>
    <n v="31"/>
    <n v="31"/>
    <n v="0"/>
    <n v="23"/>
  </r>
  <r>
    <x v="0"/>
    <x v="0"/>
    <s v="WA"/>
    <x v="4"/>
    <n v="2012"/>
    <n v="2012"/>
    <n v="16125261"/>
    <n v="1"/>
    <x v="1"/>
    <s v="I"/>
    <n v="0"/>
    <n v="0"/>
    <n v="0"/>
    <n v="139"/>
  </r>
  <r>
    <x v="0"/>
    <x v="1"/>
    <s v="WA"/>
    <x v="4"/>
    <n v="2012"/>
    <n v="2012"/>
    <n v="17789952"/>
    <n v="1"/>
    <x v="1"/>
    <s v="I"/>
    <n v="29"/>
    <n v="29"/>
    <n v="0"/>
    <n v="6"/>
  </r>
  <r>
    <x v="0"/>
    <x v="0"/>
    <s v="WA"/>
    <x v="4"/>
    <n v="2012"/>
    <n v="2012"/>
    <n v="500110605"/>
    <n v="1"/>
    <x v="1"/>
    <s v="I"/>
    <n v="24"/>
    <n v="24"/>
    <n v="0"/>
    <n v="23"/>
  </r>
  <r>
    <x v="0"/>
    <x v="0"/>
    <s v="WA"/>
    <x v="4"/>
    <n v="2012"/>
    <n v="2012"/>
    <n v="16945709"/>
    <n v="1"/>
    <x v="1"/>
    <s v="I"/>
    <n v="29"/>
    <n v="29"/>
    <n v="0"/>
    <n v="73"/>
  </r>
  <r>
    <x v="0"/>
    <x v="1"/>
    <s v="WA"/>
    <x v="4"/>
    <n v="2012"/>
    <n v="2012"/>
    <n v="500132620"/>
    <n v="4"/>
    <x v="1"/>
    <s v="I"/>
    <n v="121"/>
    <n v="30.25"/>
    <n v="0"/>
    <n v="22"/>
  </r>
  <r>
    <x v="0"/>
    <x v="0"/>
    <s v="WA"/>
    <x v="4"/>
    <n v="2012"/>
    <n v="2012"/>
    <n v="14585951"/>
    <n v="2"/>
    <x v="1"/>
    <s v="I"/>
    <n v="60"/>
    <n v="30"/>
    <n v="0"/>
    <n v="782"/>
  </r>
  <r>
    <x v="0"/>
    <x v="0"/>
    <s v="WA"/>
    <x v="4"/>
    <n v="2012"/>
    <n v="2012"/>
    <n v="15116180"/>
    <n v="1"/>
    <x v="1"/>
    <s v="I"/>
    <n v="1"/>
    <n v="1"/>
    <n v="0"/>
    <n v="20"/>
  </r>
  <r>
    <x v="0"/>
    <x v="0"/>
    <s v="WA"/>
    <x v="4"/>
    <n v="2012"/>
    <n v="2012"/>
    <n v="15145778"/>
    <n v="1"/>
    <x v="1"/>
    <s v="I"/>
    <n v="30"/>
    <n v="30"/>
    <n v="0"/>
    <n v="460"/>
  </r>
  <r>
    <x v="0"/>
    <x v="1"/>
    <s v="WA"/>
    <x v="4"/>
    <n v="2012"/>
    <n v="2012"/>
    <n v="500214617"/>
    <n v="1"/>
    <x v="1"/>
    <s v="I"/>
    <n v="0"/>
    <n v="0"/>
    <n v="0"/>
    <n v="3"/>
  </r>
  <r>
    <x v="0"/>
    <x v="0"/>
    <s v="WA"/>
    <x v="4"/>
    <n v="2012"/>
    <n v="2012"/>
    <n v="500141563"/>
    <n v="1"/>
    <x v="1"/>
    <s v="I"/>
    <n v="0"/>
    <n v="0"/>
    <n v="0"/>
    <n v="37"/>
  </r>
  <r>
    <x v="0"/>
    <x v="0"/>
    <s v="WA"/>
    <x v="4"/>
    <n v="2012"/>
    <n v="2012"/>
    <n v="500232098"/>
    <n v="1"/>
    <x v="1"/>
    <s v="I"/>
    <n v="29"/>
    <n v="29"/>
    <n v="0"/>
    <n v="42"/>
  </r>
  <r>
    <x v="1"/>
    <x v="0"/>
    <s v="WA"/>
    <x v="4"/>
    <n v="2012"/>
    <n v="2012"/>
    <n v="500237079"/>
    <n v="12"/>
    <x v="1"/>
    <s v="I"/>
    <n v="364"/>
    <n v="30.333333333333332"/>
    <n v="0"/>
    <n v="55"/>
  </r>
  <r>
    <x v="0"/>
    <x v="0"/>
    <s v="WA"/>
    <x v="4"/>
    <n v="2012"/>
    <n v="2012"/>
    <n v="15759678"/>
    <n v="1"/>
    <x v="1"/>
    <s v="I"/>
    <n v="6"/>
    <n v="6"/>
    <n v="0"/>
    <n v="10"/>
  </r>
  <r>
    <x v="0"/>
    <x v="0"/>
    <s v="WA"/>
    <x v="4"/>
    <n v="2012"/>
    <n v="2012"/>
    <n v="15438275"/>
    <n v="1"/>
    <x v="1"/>
    <s v="I"/>
    <n v="0"/>
    <n v="0"/>
    <n v="0"/>
    <n v="140"/>
  </r>
  <r>
    <x v="0"/>
    <x v="0"/>
    <s v="WA"/>
    <x v="4"/>
    <n v="2012"/>
    <n v="2012"/>
    <n v="15351363"/>
    <n v="1"/>
    <x v="1"/>
    <s v="I"/>
    <n v="7"/>
    <n v="7"/>
    <n v="0"/>
    <n v="550"/>
  </r>
  <r>
    <x v="0"/>
    <x v="1"/>
    <s v="WA"/>
    <x v="4"/>
    <n v="2012"/>
    <n v="2012"/>
    <n v="15208360"/>
    <n v="2"/>
    <x v="1"/>
    <s v="I"/>
    <n v="62"/>
    <n v="31"/>
    <n v="0"/>
    <n v="61"/>
  </r>
  <r>
    <x v="0"/>
    <x v="0"/>
    <s v="WA"/>
    <x v="4"/>
    <n v="2012"/>
    <n v="2012"/>
    <n v="18961374"/>
    <n v="1"/>
    <x v="1"/>
    <s v="I"/>
    <n v="4"/>
    <n v="4"/>
    <n v="0"/>
    <n v="20"/>
  </r>
  <r>
    <x v="0"/>
    <x v="1"/>
    <s v="WA"/>
    <x v="4"/>
    <n v="2012"/>
    <n v="2012"/>
    <n v="408585665"/>
    <n v="8"/>
    <x v="1"/>
    <s v="I"/>
    <n v="239"/>
    <n v="29.875"/>
    <n v="0"/>
    <n v="17"/>
  </r>
  <r>
    <x v="0"/>
    <x v="0"/>
    <s v="WA"/>
    <x v="4"/>
    <n v="2012"/>
    <n v="2012"/>
    <n v="18700901"/>
    <n v="1"/>
    <x v="1"/>
    <s v="I"/>
    <n v="28"/>
    <n v="28"/>
    <n v="0"/>
    <n v="10"/>
  </r>
  <r>
    <x v="0"/>
    <x v="0"/>
    <s v="WA"/>
    <x v="4"/>
    <n v="2012"/>
    <n v="2012"/>
    <n v="19833585"/>
    <n v="1"/>
    <x v="1"/>
    <s v="I"/>
    <n v="32"/>
    <n v="32"/>
    <n v="0"/>
    <n v="1355"/>
  </r>
  <r>
    <x v="0"/>
    <x v="0"/>
    <s v="WA"/>
    <x v="4"/>
    <n v="2012"/>
    <n v="2012"/>
    <n v="500061416"/>
    <n v="1"/>
    <x v="1"/>
    <s v="I"/>
    <n v="0"/>
    <n v="0"/>
    <n v="0"/>
    <n v="299"/>
  </r>
  <r>
    <x v="0"/>
    <x v="1"/>
    <s v="WA"/>
    <x v="4"/>
    <n v="2012"/>
    <n v="2012"/>
    <n v="500185671"/>
    <n v="1"/>
    <x v="1"/>
    <s v="I"/>
    <n v="2"/>
    <n v="2"/>
    <n v="0"/>
    <n v="1"/>
  </r>
  <r>
    <x v="0"/>
    <x v="1"/>
    <s v="WA"/>
    <x v="4"/>
    <n v="2012"/>
    <n v="2012"/>
    <n v="18035553"/>
    <n v="5"/>
    <x v="1"/>
    <s v="I"/>
    <n v="145"/>
    <n v="29"/>
    <n v="0"/>
    <n v="5"/>
  </r>
  <r>
    <x v="1"/>
    <x v="0"/>
    <s v="WA"/>
    <x v="4"/>
    <n v="2012"/>
    <n v="2012"/>
    <n v="18696900"/>
    <n v="2"/>
    <x v="1"/>
    <s v="I"/>
    <n v="37"/>
    <n v="18.5"/>
    <n v="0"/>
    <n v="1549"/>
  </r>
  <r>
    <x v="1"/>
    <x v="0"/>
    <s v="WA"/>
    <x v="4"/>
    <n v="2012"/>
    <n v="2012"/>
    <n v="14549097"/>
    <n v="7"/>
    <x v="1"/>
    <s v="I"/>
    <n v="207"/>
    <n v="29.571428571428569"/>
    <n v="0"/>
    <n v="235"/>
  </r>
  <r>
    <x v="1"/>
    <x v="0"/>
    <s v="WA"/>
    <x v="4"/>
    <n v="2012"/>
    <n v="2012"/>
    <n v="500064434"/>
    <n v="1"/>
    <x v="1"/>
    <s v="I"/>
    <n v="29"/>
    <n v="29"/>
    <n v="0"/>
    <n v="1"/>
  </r>
  <r>
    <x v="0"/>
    <x v="0"/>
    <s v="WA"/>
    <x v="4"/>
    <n v="2012"/>
    <n v="2012"/>
    <n v="500254542"/>
    <n v="1"/>
    <x v="1"/>
    <s v="I"/>
    <n v="11"/>
    <n v="11"/>
    <n v="0"/>
    <n v="170"/>
  </r>
  <r>
    <x v="0"/>
    <x v="0"/>
    <s v="WA"/>
    <x v="4"/>
    <n v="2012"/>
    <n v="2012"/>
    <n v="17721482"/>
    <n v="1"/>
    <x v="1"/>
    <s v="I"/>
    <n v="31"/>
    <n v="31"/>
    <n v="0"/>
    <n v="62"/>
  </r>
  <r>
    <x v="0"/>
    <x v="0"/>
    <s v="WA"/>
    <x v="4"/>
    <n v="2012"/>
    <n v="2012"/>
    <n v="17787938"/>
    <n v="1"/>
    <x v="1"/>
    <s v="I"/>
    <n v="7"/>
    <n v="7"/>
    <n v="0"/>
    <n v="429"/>
  </r>
  <r>
    <x v="0"/>
    <x v="1"/>
    <s v="WA"/>
    <x v="4"/>
    <n v="2012"/>
    <n v="2012"/>
    <n v="16285308"/>
    <n v="3"/>
    <x v="1"/>
    <s v="I"/>
    <n v="95"/>
    <n v="31.666666666666668"/>
    <n v="0"/>
    <n v="3"/>
  </r>
  <r>
    <x v="0"/>
    <x v="1"/>
    <s v="WA"/>
    <x v="4"/>
    <n v="2012"/>
    <n v="2012"/>
    <n v="17801659"/>
    <n v="3"/>
    <x v="1"/>
    <s v="I"/>
    <n v="117"/>
    <n v="39"/>
    <n v="0"/>
    <n v="346"/>
  </r>
  <r>
    <x v="1"/>
    <x v="0"/>
    <s v="WA"/>
    <x v="4"/>
    <n v="2012"/>
    <n v="2013"/>
    <n v="19962536"/>
    <n v="12"/>
    <x v="2"/>
    <s v="I"/>
    <n v="366"/>
    <n v="30.5"/>
    <n v="0"/>
    <n v="339518"/>
  </r>
  <r>
    <x v="1"/>
    <x v="0"/>
    <s v="WA"/>
    <x v="4"/>
    <n v="2012"/>
    <n v="2012"/>
    <n v="500158952"/>
    <n v="6"/>
    <x v="1"/>
    <s v="I"/>
    <n v="182"/>
    <n v="30.333333333333332"/>
    <n v="0"/>
    <n v="6780"/>
  </r>
  <r>
    <x v="0"/>
    <x v="0"/>
    <s v="WA"/>
    <x v="4"/>
    <n v="2012"/>
    <n v="2012"/>
    <n v="16200673"/>
    <n v="4"/>
    <x v="1"/>
    <s v="I"/>
    <n v="119"/>
    <n v="29.75"/>
    <n v="0"/>
    <n v="4840"/>
  </r>
  <r>
    <x v="0"/>
    <x v="1"/>
    <s v="WA"/>
    <x v="4"/>
    <n v="2012"/>
    <n v="2012"/>
    <n v="500223612"/>
    <n v="1"/>
    <x v="2"/>
    <s v="I"/>
    <n v="1"/>
    <n v="1"/>
    <n v="0"/>
    <n v="9627"/>
  </r>
  <r>
    <x v="0"/>
    <x v="0"/>
    <s v="WA"/>
    <x v="4"/>
    <n v="2012"/>
    <n v="2012"/>
    <n v="19650174"/>
    <n v="1"/>
    <x v="1"/>
    <s v="I"/>
    <n v="14"/>
    <n v="14"/>
    <n v="0"/>
    <n v="289"/>
  </r>
  <r>
    <x v="1"/>
    <x v="0"/>
    <s v="WA"/>
    <x v="4"/>
    <n v="2012"/>
    <n v="2012"/>
    <n v="15022187"/>
    <n v="1"/>
    <x v="1"/>
    <s v="I"/>
    <n v="33"/>
    <n v="33"/>
    <n v="0"/>
    <n v="20"/>
  </r>
  <r>
    <x v="1"/>
    <x v="0"/>
    <s v="WA"/>
    <x v="4"/>
    <n v="2012"/>
    <n v="2012"/>
    <n v="500264720"/>
    <n v="1"/>
    <x v="1"/>
    <s v="I"/>
    <n v="0"/>
    <n v="0"/>
    <n v="0"/>
    <n v="39"/>
  </r>
  <r>
    <x v="1"/>
    <x v="1"/>
    <s v="WA"/>
    <x v="4"/>
    <n v="2012"/>
    <n v="2012"/>
    <n v="500265444"/>
    <n v="1"/>
    <x v="1"/>
    <s v="I"/>
    <n v="0"/>
    <n v="0"/>
    <n v="0"/>
    <n v="8"/>
  </r>
  <r>
    <x v="0"/>
    <x v="1"/>
    <s v="WA"/>
    <x v="4"/>
    <n v="2012"/>
    <n v="2012"/>
    <n v="500003281"/>
    <n v="3"/>
    <x v="1"/>
    <s v="I"/>
    <n v="66"/>
    <n v="22"/>
    <n v="0"/>
    <n v="6"/>
  </r>
  <r>
    <x v="1"/>
    <x v="1"/>
    <s v="WA"/>
    <x v="4"/>
    <n v="2012"/>
    <n v="2012"/>
    <n v="500064735"/>
    <n v="2"/>
    <x v="1"/>
    <s v="I"/>
    <n v="60"/>
    <n v="30"/>
    <n v="0"/>
    <n v="2"/>
  </r>
  <r>
    <x v="1"/>
    <x v="1"/>
    <s v="WA"/>
    <x v="4"/>
    <n v="2012"/>
    <n v="2012"/>
    <n v="500242425"/>
    <n v="1"/>
    <x v="1"/>
    <s v="I"/>
    <n v="30"/>
    <n v="30"/>
    <n v="0"/>
    <n v="10"/>
  </r>
  <r>
    <x v="0"/>
    <x v="0"/>
    <s v="WA"/>
    <x v="4"/>
    <n v="2012"/>
    <n v="2012"/>
    <n v="19701327"/>
    <n v="2"/>
    <x v="1"/>
    <s v="I"/>
    <n v="60"/>
    <n v="30"/>
    <n v="0"/>
    <n v="1280"/>
  </r>
  <r>
    <x v="0"/>
    <x v="1"/>
    <s v="WA"/>
    <x v="4"/>
    <n v="2012"/>
    <n v="2012"/>
    <n v="19912403"/>
    <n v="1"/>
    <x v="1"/>
    <s v="I"/>
    <n v="29"/>
    <n v="29"/>
    <n v="0"/>
    <n v="1"/>
  </r>
  <r>
    <x v="0"/>
    <x v="1"/>
    <s v="WA"/>
    <x v="4"/>
    <n v="2012"/>
    <n v="2012"/>
    <n v="431049615"/>
    <n v="2"/>
    <x v="1"/>
    <s v="I"/>
    <n v="60"/>
    <n v="30"/>
    <n v="0"/>
    <n v="2"/>
  </r>
  <r>
    <x v="0"/>
    <x v="0"/>
    <s v="WA"/>
    <x v="4"/>
    <n v="2012"/>
    <n v="2012"/>
    <n v="19687074"/>
    <n v="1"/>
    <x v="1"/>
    <s v="I"/>
    <n v="0"/>
    <n v="0"/>
    <n v="0"/>
    <n v="10"/>
  </r>
  <r>
    <x v="0"/>
    <x v="1"/>
    <s v="WA"/>
    <x v="4"/>
    <n v="2012"/>
    <n v="2012"/>
    <n v="337824001"/>
    <n v="1"/>
    <x v="1"/>
    <s v="I"/>
    <n v="3"/>
    <n v="3"/>
    <n v="0"/>
    <n v="17"/>
  </r>
  <r>
    <x v="1"/>
    <x v="0"/>
    <s v="WA"/>
    <x v="4"/>
    <n v="2012"/>
    <n v="2012"/>
    <n v="18859021"/>
    <n v="1"/>
    <x v="1"/>
    <s v="I"/>
    <n v="27"/>
    <n v="27"/>
    <n v="0"/>
    <n v="10"/>
  </r>
  <r>
    <x v="0"/>
    <x v="0"/>
    <s v="WA"/>
    <x v="4"/>
    <n v="2012"/>
    <n v="2012"/>
    <n v="500208270"/>
    <n v="2"/>
    <x v="1"/>
    <s v="I"/>
    <n v="44"/>
    <n v="22"/>
    <n v="0"/>
    <n v="80"/>
  </r>
  <r>
    <x v="0"/>
    <x v="0"/>
    <s v="WA"/>
    <x v="4"/>
    <n v="2012"/>
    <n v="2012"/>
    <n v="19611243"/>
    <n v="1"/>
    <x v="1"/>
    <s v="I"/>
    <n v="5"/>
    <n v="5"/>
    <n v="0"/>
    <n v="190"/>
  </r>
  <r>
    <x v="0"/>
    <x v="0"/>
    <s v="WA"/>
    <x v="4"/>
    <n v="2012"/>
    <n v="2012"/>
    <n v="19211821"/>
    <n v="1"/>
    <x v="1"/>
    <s v="I"/>
    <n v="0"/>
    <n v="0"/>
    <n v="0"/>
    <n v="148"/>
  </r>
  <r>
    <x v="0"/>
    <x v="1"/>
    <s v="WA"/>
    <x v="4"/>
    <n v="2012"/>
    <n v="2012"/>
    <n v="17162836"/>
    <n v="1"/>
    <x v="1"/>
    <s v="I"/>
    <n v="30"/>
    <n v="30"/>
    <n v="0"/>
    <n v="1"/>
  </r>
  <r>
    <x v="0"/>
    <x v="0"/>
    <s v="WA"/>
    <x v="4"/>
    <n v="2012"/>
    <n v="2012"/>
    <n v="17681421"/>
    <n v="1"/>
    <x v="1"/>
    <s v="I"/>
    <n v="30"/>
    <n v="30"/>
    <n v="0"/>
    <n v="10"/>
  </r>
  <r>
    <x v="1"/>
    <x v="0"/>
    <s v="WA"/>
    <x v="4"/>
    <n v="2012"/>
    <n v="2012"/>
    <n v="500203086"/>
    <n v="2"/>
    <x v="1"/>
    <s v="I"/>
    <n v="43"/>
    <n v="21.5"/>
    <n v="0"/>
    <n v="204"/>
  </r>
  <r>
    <x v="0"/>
    <x v="0"/>
    <s v="WA"/>
    <x v="4"/>
    <n v="2012"/>
    <n v="2012"/>
    <n v="18645376"/>
    <n v="1"/>
    <x v="1"/>
    <s v="I"/>
    <n v="37"/>
    <n v="37"/>
    <n v="0"/>
    <n v="510"/>
  </r>
  <r>
    <x v="0"/>
    <x v="1"/>
    <s v="WA"/>
    <x v="4"/>
    <n v="2012"/>
    <n v="2012"/>
    <n v="18627484"/>
    <n v="2"/>
    <x v="1"/>
    <s v="I"/>
    <n v="63"/>
    <n v="31.5"/>
    <n v="0"/>
    <n v="25"/>
  </r>
  <r>
    <x v="0"/>
    <x v="0"/>
    <s v="WA"/>
    <x v="4"/>
    <n v="2012"/>
    <n v="2012"/>
    <n v="18627486"/>
    <n v="1"/>
    <x v="1"/>
    <s v="I"/>
    <n v="31"/>
    <n v="31"/>
    <n v="0"/>
    <n v="10"/>
  </r>
  <r>
    <x v="0"/>
    <x v="0"/>
    <s v="WA"/>
    <x v="4"/>
    <n v="2012"/>
    <n v="2012"/>
    <n v="19019569"/>
    <n v="1"/>
    <x v="1"/>
    <s v="I"/>
    <n v="0"/>
    <n v="0"/>
    <n v="0"/>
    <n v="10"/>
  </r>
  <r>
    <x v="0"/>
    <x v="0"/>
    <s v="WA"/>
    <x v="4"/>
    <n v="2012"/>
    <n v="2012"/>
    <n v="18009699"/>
    <n v="1"/>
    <x v="1"/>
    <s v="I"/>
    <n v="5"/>
    <n v="5"/>
    <n v="0"/>
    <n v="304"/>
  </r>
  <r>
    <x v="0"/>
    <x v="0"/>
    <s v="WA"/>
    <x v="4"/>
    <n v="2012"/>
    <n v="2012"/>
    <n v="500001318"/>
    <n v="1"/>
    <x v="1"/>
    <s v="I"/>
    <n v="0"/>
    <n v="0"/>
    <n v="0"/>
    <n v="96"/>
  </r>
  <r>
    <x v="0"/>
    <x v="0"/>
    <s v="WA"/>
    <x v="4"/>
    <n v="2012"/>
    <n v="2012"/>
    <n v="15891416"/>
    <n v="1"/>
    <x v="1"/>
    <s v="I"/>
    <n v="9"/>
    <n v="9"/>
    <n v="0"/>
    <n v="850"/>
  </r>
  <r>
    <x v="0"/>
    <x v="0"/>
    <s v="WA"/>
    <x v="4"/>
    <n v="2012"/>
    <n v="2012"/>
    <n v="18093301"/>
    <n v="1"/>
    <x v="1"/>
    <s v="I"/>
    <n v="2"/>
    <n v="2"/>
    <n v="0"/>
    <n v="110"/>
  </r>
  <r>
    <x v="0"/>
    <x v="0"/>
    <s v="WA"/>
    <x v="4"/>
    <n v="2012"/>
    <n v="2012"/>
    <n v="16867011"/>
    <n v="2"/>
    <x v="1"/>
    <s v="I"/>
    <n v="59"/>
    <n v="29.5"/>
    <n v="0"/>
    <n v="95"/>
  </r>
  <r>
    <x v="0"/>
    <x v="0"/>
    <s v="WA"/>
    <x v="4"/>
    <n v="2012"/>
    <n v="2012"/>
    <n v="17703529"/>
    <n v="1"/>
    <x v="1"/>
    <s v="I"/>
    <n v="16"/>
    <n v="16"/>
    <n v="0"/>
    <n v="256"/>
  </r>
  <r>
    <x v="0"/>
    <x v="1"/>
    <s v="WA"/>
    <x v="4"/>
    <n v="2012"/>
    <n v="2012"/>
    <n v="500082140"/>
    <n v="4"/>
    <x v="1"/>
    <s v="I"/>
    <n v="126"/>
    <n v="31.5"/>
    <n v="0"/>
    <n v="26"/>
  </r>
  <r>
    <x v="1"/>
    <x v="0"/>
    <s v="WA"/>
    <x v="4"/>
    <n v="2012"/>
    <n v="2012"/>
    <n v="500056416"/>
    <n v="2"/>
    <x v="1"/>
    <s v="I"/>
    <n v="36"/>
    <n v="18"/>
    <n v="0"/>
    <n v="350"/>
  </r>
  <r>
    <x v="0"/>
    <x v="0"/>
    <s v="WA"/>
    <x v="4"/>
    <n v="2012"/>
    <n v="2012"/>
    <n v="500053683"/>
    <n v="1"/>
    <x v="1"/>
    <s v="I"/>
    <n v="0"/>
    <n v="0"/>
    <n v="0"/>
    <n v="6"/>
  </r>
  <r>
    <x v="0"/>
    <x v="0"/>
    <s v="WA"/>
    <x v="4"/>
    <n v="2012"/>
    <n v="2012"/>
    <n v="500165699"/>
    <n v="1"/>
    <x v="1"/>
    <s v="I"/>
    <n v="0"/>
    <n v="0"/>
    <n v="0"/>
    <n v="10"/>
  </r>
  <r>
    <x v="0"/>
    <x v="1"/>
    <s v="WA"/>
    <x v="4"/>
    <n v="2012"/>
    <n v="2012"/>
    <n v="500029266"/>
    <n v="1"/>
    <x v="1"/>
    <s v="I"/>
    <n v="29"/>
    <n v="29"/>
    <n v="0"/>
    <n v="1"/>
  </r>
  <r>
    <x v="0"/>
    <x v="0"/>
    <s v="WA"/>
    <x v="4"/>
    <n v="2012"/>
    <n v="2012"/>
    <n v="14737906"/>
    <n v="1"/>
    <x v="1"/>
    <s v="I"/>
    <n v="14"/>
    <n v="14"/>
    <n v="0"/>
    <n v="52"/>
  </r>
  <r>
    <x v="0"/>
    <x v="0"/>
    <s v="WA"/>
    <x v="4"/>
    <n v="2012"/>
    <n v="2012"/>
    <n v="500138014"/>
    <n v="1"/>
    <x v="1"/>
    <s v="I"/>
    <n v="21"/>
    <n v="21"/>
    <n v="0"/>
    <n v="44"/>
  </r>
  <r>
    <x v="0"/>
    <x v="0"/>
    <s v="WA"/>
    <x v="4"/>
    <n v="2012"/>
    <n v="2012"/>
    <n v="19582797"/>
    <n v="1"/>
    <x v="1"/>
    <s v="I"/>
    <n v="1"/>
    <n v="1"/>
    <n v="0"/>
    <n v="37"/>
  </r>
  <r>
    <x v="0"/>
    <x v="0"/>
    <s v="WA"/>
    <x v="4"/>
    <n v="2012"/>
    <n v="2012"/>
    <n v="19990451"/>
    <n v="1"/>
    <x v="1"/>
    <s v="I"/>
    <n v="0"/>
    <n v="0"/>
    <n v="0"/>
    <n v="86"/>
  </r>
  <r>
    <x v="0"/>
    <x v="0"/>
    <s v="WA"/>
    <x v="4"/>
    <n v="2012"/>
    <n v="2012"/>
    <n v="18863851"/>
    <n v="2"/>
    <x v="1"/>
    <s v="I"/>
    <n v="53"/>
    <n v="26.5"/>
    <n v="0"/>
    <n v="190"/>
  </r>
  <r>
    <x v="0"/>
    <x v="0"/>
    <s v="WA"/>
    <x v="4"/>
    <n v="2012"/>
    <n v="2012"/>
    <n v="15115720"/>
    <n v="1"/>
    <x v="1"/>
    <s v="I"/>
    <n v="1"/>
    <n v="1"/>
    <n v="0"/>
    <n v="70"/>
  </r>
  <r>
    <x v="0"/>
    <x v="0"/>
    <s v="WA"/>
    <x v="4"/>
    <n v="2012"/>
    <n v="2012"/>
    <n v="500242958"/>
    <n v="1"/>
    <x v="1"/>
    <s v="I"/>
    <n v="2"/>
    <n v="2"/>
    <n v="0"/>
    <n v="29"/>
  </r>
  <r>
    <x v="0"/>
    <x v="0"/>
    <s v="WA"/>
    <x v="4"/>
    <n v="2012"/>
    <n v="2012"/>
    <n v="18868346"/>
    <n v="1"/>
    <x v="1"/>
    <s v="I"/>
    <n v="0"/>
    <n v="0"/>
    <n v="0"/>
    <n v="46"/>
  </r>
  <r>
    <x v="1"/>
    <x v="0"/>
    <s v="WA"/>
    <x v="4"/>
    <n v="2012"/>
    <n v="2012"/>
    <n v="17483152"/>
    <n v="1"/>
    <x v="1"/>
    <s v="I"/>
    <n v="13"/>
    <n v="13"/>
    <n v="0"/>
    <n v="139"/>
  </r>
  <r>
    <x v="0"/>
    <x v="1"/>
    <s v="WA"/>
    <x v="4"/>
    <n v="2012"/>
    <n v="2012"/>
    <n v="500251210"/>
    <n v="1"/>
    <x v="1"/>
    <s v="I"/>
    <n v="23"/>
    <n v="23"/>
    <n v="0"/>
    <n v="36"/>
  </r>
  <r>
    <x v="0"/>
    <x v="1"/>
    <s v="WA"/>
    <x v="4"/>
    <n v="2012"/>
    <n v="2012"/>
    <n v="18725146"/>
    <n v="1"/>
    <x v="1"/>
    <s v="I"/>
    <n v="2"/>
    <n v="2"/>
    <n v="0"/>
    <n v="6"/>
  </r>
  <r>
    <x v="0"/>
    <x v="0"/>
    <s v="WA"/>
    <x v="4"/>
    <n v="2012"/>
    <n v="2012"/>
    <n v="19029035"/>
    <n v="1"/>
    <x v="1"/>
    <s v="I"/>
    <n v="23"/>
    <n v="23"/>
    <n v="0"/>
    <n v="190"/>
  </r>
  <r>
    <x v="0"/>
    <x v="0"/>
    <s v="WA"/>
    <x v="4"/>
    <n v="2012"/>
    <n v="2012"/>
    <n v="17748637"/>
    <n v="1"/>
    <x v="1"/>
    <s v="I"/>
    <n v="0"/>
    <n v="0"/>
    <n v="0"/>
    <n v="10"/>
  </r>
  <r>
    <x v="0"/>
    <x v="1"/>
    <s v="WA"/>
    <x v="4"/>
    <n v="2012"/>
    <n v="2012"/>
    <n v="18099418"/>
    <n v="1"/>
    <x v="1"/>
    <s v="I"/>
    <n v="33"/>
    <n v="33"/>
    <n v="0"/>
    <n v="154"/>
  </r>
  <r>
    <x v="0"/>
    <x v="0"/>
    <s v="WA"/>
    <x v="4"/>
    <n v="2012"/>
    <n v="2012"/>
    <n v="500173054"/>
    <n v="1"/>
    <x v="1"/>
    <s v="I"/>
    <n v="2"/>
    <n v="2"/>
    <n v="0"/>
    <n v="50"/>
  </r>
  <r>
    <x v="0"/>
    <x v="1"/>
    <s v="WA"/>
    <x v="4"/>
    <n v="2012"/>
    <n v="2012"/>
    <n v="17386980"/>
    <n v="1"/>
    <x v="1"/>
    <s v="I"/>
    <n v="0"/>
    <n v="0"/>
    <n v="0"/>
    <n v="6"/>
  </r>
  <r>
    <x v="0"/>
    <x v="0"/>
    <s v="WA"/>
    <x v="4"/>
    <n v="2012"/>
    <n v="2012"/>
    <n v="16930315"/>
    <n v="2"/>
    <x v="1"/>
    <s v="I"/>
    <n v="45"/>
    <n v="22.5"/>
    <n v="0"/>
    <n v="49"/>
  </r>
  <r>
    <x v="0"/>
    <x v="1"/>
    <s v="WA"/>
    <x v="4"/>
    <n v="2012"/>
    <n v="2012"/>
    <n v="500265561"/>
    <n v="1"/>
    <x v="1"/>
    <s v="I"/>
    <n v="29"/>
    <n v="29"/>
    <n v="0"/>
    <n v="3"/>
  </r>
  <r>
    <x v="0"/>
    <x v="1"/>
    <s v="WA"/>
    <x v="4"/>
    <n v="2012"/>
    <n v="2012"/>
    <n v="15410298"/>
    <n v="4"/>
    <x v="1"/>
    <s v="I"/>
    <n v="124"/>
    <n v="31"/>
    <n v="0"/>
    <n v="5"/>
  </r>
  <r>
    <x v="0"/>
    <x v="1"/>
    <s v="WA"/>
    <x v="4"/>
    <n v="2012"/>
    <n v="2012"/>
    <n v="14045685"/>
    <n v="1"/>
    <x v="1"/>
    <s v="I"/>
    <n v="12"/>
    <n v="12"/>
    <n v="0"/>
    <n v="7"/>
  </r>
  <r>
    <x v="0"/>
    <x v="0"/>
    <s v="WA"/>
    <x v="4"/>
    <n v="2012"/>
    <n v="2012"/>
    <n v="16285549"/>
    <n v="3"/>
    <x v="1"/>
    <s v="I"/>
    <n v="122"/>
    <n v="40.666666666666664"/>
    <n v="0"/>
    <n v="230"/>
  </r>
  <r>
    <x v="0"/>
    <x v="1"/>
    <s v="WA"/>
    <x v="4"/>
    <n v="2012"/>
    <n v="2012"/>
    <n v="446354934"/>
    <n v="1"/>
    <x v="1"/>
    <s v="I"/>
    <n v="0"/>
    <n v="0"/>
    <n v="0"/>
    <n v="3"/>
  </r>
  <r>
    <x v="0"/>
    <x v="0"/>
    <s v="WA"/>
    <x v="4"/>
    <n v="2012"/>
    <n v="2012"/>
    <n v="500131863"/>
    <n v="1"/>
    <x v="1"/>
    <s v="I"/>
    <n v="29"/>
    <n v="29"/>
    <n v="0"/>
    <n v="16"/>
  </r>
  <r>
    <x v="0"/>
    <x v="0"/>
    <s v="WA"/>
    <x v="4"/>
    <n v="2012"/>
    <n v="2012"/>
    <n v="15105373"/>
    <n v="1"/>
    <x v="1"/>
    <s v="I"/>
    <n v="1"/>
    <n v="1"/>
    <n v="0"/>
    <n v="20"/>
  </r>
  <r>
    <x v="0"/>
    <x v="0"/>
    <s v="WA"/>
    <x v="4"/>
    <n v="2012"/>
    <n v="2012"/>
    <n v="15941020"/>
    <n v="1"/>
    <x v="1"/>
    <s v="I"/>
    <n v="0"/>
    <n v="0"/>
    <n v="0"/>
    <n v="7"/>
  </r>
  <r>
    <x v="0"/>
    <x v="0"/>
    <s v="WA"/>
    <x v="4"/>
    <n v="2012"/>
    <n v="2012"/>
    <n v="500219109"/>
    <n v="6"/>
    <x v="1"/>
    <s v="I"/>
    <n v="174"/>
    <n v="29"/>
    <n v="0"/>
    <n v="46"/>
  </r>
  <r>
    <x v="0"/>
    <x v="0"/>
    <s v="WA"/>
    <x v="4"/>
    <n v="2012"/>
    <n v="2012"/>
    <n v="15882062"/>
    <n v="1"/>
    <x v="1"/>
    <s v="I"/>
    <n v="29"/>
    <n v="29"/>
    <n v="0"/>
    <n v="400"/>
  </r>
  <r>
    <x v="0"/>
    <x v="1"/>
    <s v="WA"/>
    <x v="4"/>
    <n v="2012"/>
    <n v="2012"/>
    <n v="15479432"/>
    <n v="1"/>
    <x v="1"/>
    <s v="I"/>
    <n v="6"/>
    <n v="6"/>
    <n v="0"/>
    <n v="28"/>
  </r>
  <r>
    <x v="0"/>
    <x v="0"/>
    <s v="WA"/>
    <x v="4"/>
    <n v="2012"/>
    <n v="2012"/>
    <n v="15819653"/>
    <n v="1"/>
    <x v="1"/>
    <s v="I"/>
    <n v="16"/>
    <n v="16"/>
    <n v="0"/>
    <n v="8"/>
  </r>
  <r>
    <x v="0"/>
    <x v="1"/>
    <s v="WA"/>
    <x v="4"/>
    <n v="2012"/>
    <n v="2012"/>
    <n v="500043789"/>
    <n v="1"/>
    <x v="1"/>
    <s v="I"/>
    <n v="2"/>
    <n v="2"/>
    <n v="0"/>
    <n v="3"/>
  </r>
  <r>
    <x v="0"/>
    <x v="0"/>
    <s v="WA"/>
    <x v="4"/>
    <n v="2012"/>
    <n v="2012"/>
    <n v="14640968"/>
    <n v="1"/>
    <x v="1"/>
    <s v="I"/>
    <n v="3"/>
    <n v="3"/>
    <n v="0"/>
    <n v="10"/>
  </r>
  <r>
    <x v="0"/>
    <x v="0"/>
    <s v="WA"/>
    <x v="4"/>
    <n v="2012"/>
    <n v="2012"/>
    <n v="18961131"/>
    <n v="1"/>
    <x v="1"/>
    <s v="I"/>
    <n v="28"/>
    <n v="28"/>
    <n v="0"/>
    <n v="780"/>
  </r>
  <r>
    <x v="0"/>
    <x v="1"/>
    <s v="WA"/>
    <x v="4"/>
    <n v="2012"/>
    <n v="2012"/>
    <n v="14424906"/>
    <n v="1"/>
    <x v="1"/>
    <s v="I"/>
    <n v="32"/>
    <n v="32"/>
    <n v="0"/>
    <n v="1"/>
  </r>
  <r>
    <x v="0"/>
    <x v="0"/>
    <s v="WA"/>
    <x v="4"/>
    <n v="2012"/>
    <n v="2012"/>
    <n v="19908090"/>
    <n v="1"/>
    <x v="1"/>
    <s v="I"/>
    <n v="28"/>
    <n v="28"/>
    <n v="0"/>
    <n v="890"/>
  </r>
  <r>
    <x v="0"/>
    <x v="0"/>
    <s v="WA"/>
    <x v="4"/>
    <n v="2012"/>
    <n v="2012"/>
    <n v="19374275"/>
    <n v="1"/>
    <x v="1"/>
    <s v="I"/>
    <n v="2"/>
    <n v="2"/>
    <n v="0"/>
    <n v="1"/>
  </r>
  <r>
    <x v="0"/>
    <x v="0"/>
    <s v="WA"/>
    <x v="4"/>
    <n v="2012"/>
    <n v="2012"/>
    <n v="19894144"/>
    <n v="1"/>
    <x v="1"/>
    <s v="I"/>
    <n v="30"/>
    <n v="30"/>
    <n v="0"/>
    <n v="1"/>
  </r>
  <r>
    <x v="0"/>
    <x v="0"/>
    <s v="WA"/>
    <x v="4"/>
    <n v="2012"/>
    <n v="2012"/>
    <n v="19937447"/>
    <n v="3"/>
    <x v="1"/>
    <s v="I"/>
    <n v="77"/>
    <n v="25.666666666666668"/>
    <n v="0"/>
    <n v="560"/>
  </r>
  <r>
    <x v="0"/>
    <x v="0"/>
    <s v="WA"/>
    <x v="4"/>
    <n v="2012"/>
    <n v="2012"/>
    <n v="19372965"/>
    <n v="1"/>
    <x v="1"/>
    <s v="I"/>
    <n v="1"/>
    <n v="1"/>
    <n v="0"/>
    <n v="554"/>
  </r>
  <r>
    <x v="0"/>
    <x v="0"/>
    <s v="WA"/>
    <x v="4"/>
    <n v="2012"/>
    <n v="2012"/>
    <n v="18349565"/>
    <n v="1"/>
    <x v="1"/>
    <s v="I"/>
    <n v="13"/>
    <n v="13"/>
    <n v="0"/>
    <n v="10"/>
  </r>
  <r>
    <x v="0"/>
    <x v="0"/>
    <s v="WA"/>
    <x v="4"/>
    <n v="2012"/>
    <n v="2012"/>
    <n v="18493512"/>
    <n v="1"/>
    <x v="1"/>
    <s v="I"/>
    <n v="3"/>
    <n v="3"/>
    <n v="0"/>
    <n v="76"/>
  </r>
  <r>
    <x v="0"/>
    <x v="0"/>
    <s v="WA"/>
    <x v="4"/>
    <n v="2012"/>
    <n v="2012"/>
    <n v="500125165"/>
    <n v="1"/>
    <x v="1"/>
    <s v="I"/>
    <n v="0"/>
    <n v="0"/>
    <n v="0"/>
    <n v="30"/>
  </r>
  <r>
    <x v="0"/>
    <x v="1"/>
    <s v="WA"/>
    <x v="4"/>
    <n v="2012"/>
    <n v="2012"/>
    <n v="500116613"/>
    <n v="1"/>
    <x v="1"/>
    <s v="I"/>
    <n v="16"/>
    <n v="16"/>
    <n v="0"/>
    <n v="12"/>
  </r>
  <r>
    <x v="0"/>
    <x v="0"/>
    <s v="WA"/>
    <x v="4"/>
    <n v="2012"/>
    <n v="2012"/>
    <n v="383356815"/>
    <n v="1"/>
    <x v="1"/>
    <s v="I"/>
    <n v="12"/>
    <n v="12"/>
    <n v="0"/>
    <n v="1"/>
  </r>
  <r>
    <x v="0"/>
    <x v="0"/>
    <s v="WA"/>
    <x v="4"/>
    <n v="2012"/>
    <n v="2012"/>
    <n v="17822041"/>
    <n v="1"/>
    <x v="1"/>
    <s v="I"/>
    <n v="0"/>
    <n v="0"/>
    <n v="0"/>
    <n v="3"/>
  </r>
  <r>
    <x v="0"/>
    <x v="1"/>
    <s v="WA"/>
    <x v="4"/>
    <n v="2012"/>
    <n v="2012"/>
    <n v="18098589"/>
    <n v="1"/>
    <x v="1"/>
    <s v="I"/>
    <n v="11"/>
    <n v="11"/>
    <n v="0"/>
    <n v="2"/>
  </r>
  <r>
    <x v="0"/>
    <x v="1"/>
    <s v="WA"/>
    <x v="4"/>
    <n v="2012"/>
    <n v="2012"/>
    <n v="443232031"/>
    <n v="2"/>
    <x v="1"/>
    <s v="I"/>
    <n v="65"/>
    <n v="32.5"/>
    <n v="0"/>
    <n v="16"/>
  </r>
  <r>
    <x v="1"/>
    <x v="0"/>
    <s v="WA"/>
    <x v="4"/>
    <n v="2012"/>
    <n v="2012"/>
    <n v="17116964"/>
    <n v="1"/>
    <x v="1"/>
    <s v="I"/>
    <n v="30"/>
    <n v="30"/>
    <n v="0"/>
    <n v="10"/>
  </r>
  <r>
    <x v="0"/>
    <x v="0"/>
    <s v="WA"/>
    <x v="4"/>
    <n v="2012"/>
    <n v="2012"/>
    <n v="17470133"/>
    <n v="1"/>
    <x v="1"/>
    <s v="I"/>
    <n v="9"/>
    <n v="9"/>
    <n v="0"/>
    <n v="1"/>
  </r>
  <r>
    <x v="0"/>
    <x v="1"/>
    <s v="WA"/>
    <x v="4"/>
    <n v="2012"/>
    <n v="2012"/>
    <n v="17372032"/>
    <n v="3"/>
    <x v="1"/>
    <s v="I"/>
    <n v="71"/>
    <n v="23.666666666666664"/>
    <n v="0"/>
    <n v="14"/>
  </r>
  <r>
    <x v="0"/>
    <x v="1"/>
    <s v="WA"/>
    <x v="4"/>
    <n v="2012"/>
    <n v="2012"/>
    <n v="14765872"/>
    <n v="1"/>
    <x v="1"/>
    <s v="I"/>
    <n v="0"/>
    <n v="0"/>
    <n v="0"/>
    <n v="1"/>
  </r>
  <r>
    <x v="0"/>
    <x v="0"/>
    <s v="WA"/>
    <x v="4"/>
    <n v="2012"/>
    <n v="2012"/>
    <n v="15880854"/>
    <n v="2"/>
    <x v="1"/>
    <s v="I"/>
    <n v="60"/>
    <n v="30"/>
    <n v="0"/>
    <n v="20"/>
  </r>
  <r>
    <x v="0"/>
    <x v="0"/>
    <s v="WA"/>
    <x v="4"/>
    <n v="2012"/>
    <n v="2012"/>
    <n v="16799173"/>
    <n v="1"/>
    <x v="1"/>
    <s v="I"/>
    <n v="0"/>
    <n v="0"/>
    <n v="0"/>
    <n v="140"/>
  </r>
  <r>
    <x v="0"/>
    <x v="1"/>
    <s v="WA"/>
    <x v="4"/>
    <n v="2012"/>
    <n v="2012"/>
    <n v="16920018"/>
    <n v="1"/>
    <x v="1"/>
    <s v="I"/>
    <n v="0"/>
    <n v="0"/>
    <n v="0"/>
    <n v="1"/>
  </r>
  <r>
    <x v="0"/>
    <x v="0"/>
    <s v="WA"/>
    <x v="4"/>
    <n v="2012"/>
    <n v="2012"/>
    <n v="18670605"/>
    <n v="1"/>
    <x v="1"/>
    <s v="I"/>
    <n v="16"/>
    <n v="16"/>
    <n v="0"/>
    <n v="10"/>
  </r>
  <r>
    <x v="0"/>
    <x v="1"/>
    <s v="WA"/>
    <x v="4"/>
    <n v="2012"/>
    <n v="2012"/>
    <n v="15479432"/>
    <n v="1"/>
    <x v="1"/>
    <s v="I"/>
    <n v="0"/>
    <n v="0"/>
    <n v="0"/>
    <n v="1"/>
  </r>
  <r>
    <x v="0"/>
    <x v="0"/>
    <s v="WA"/>
    <x v="4"/>
    <n v="2012"/>
    <n v="2012"/>
    <n v="15188097"/>
    <n v="1"/>
    <x v="1"/>
    <s v="I"/>
    <n v="7"/>
    <n v="7"/>
    <n v="0"/>
    <n v="10"/>
  </r>
  <r>
    <x v="0"/>
    <x v="0"/>
    <s v="WA"/>
    <x v="4"/>
    <n v="2012"/>
    <n v="2012"/>
    <n v="446169619"/>
    <n v="1"/>
    <x v="1"/>
    <s v="I"/>
    <n v="16"/>
    <n v="16"/>
    <n v="0"/>
    <n v="180"/>
  </r>
  <r>
    <x v="0"/>
    <x v="1"/>
    <s v="WA"/>
    <x v="4"/>
    <n v="2012"/>
    <n v="2012"/>
    <n v="500210516"/>
    <n v="1"/>
    <x v="1"/>
    <s v="I"/>
    <n v="3"/>
    <n v="3"/>
    <n v="0"/>
    <n v="2"/>
  </r>
  <r>
    <x v="0"/>
    <x v="0"/>
    <s v="WA"/>
    <x v="4"/>
    <n v="2012"/>
    <n v="2012"/>
    <n v="500225285"/>
    <n v="1"/>
    <x v="1"/>
    <s v="I"/>
    <n v="3"/>
    <n v="3"/>
    <n v="0"/>
    <n v="38"/>
  </r>
  <r>
    <x v="0"/>
    <x v="0"/>
    <s v="WA"/>
    <x v="4"/>
    <n v="2012"/>
    <n v="2012"/>
    <n v="17658421"/>
    <n v="1"/>
    <x v="1"/>
    <s v="I"/>
    <n v="29"/>
    <n v="29"/>
    <n v="0"/>
    <n v="50"/>
  </r>
  <r>
    <x v="0"/>
    <x v="0"/>
    <s v="WA"/>
    <x v="4"/>
    <n v="2012"/>
    <n v="2012"/>
    <n v="14843195"/>
    <n v="1"/>
    <x v="1"/>
    <s v="I"/>
    <n v="7"/>
    <n v="7"/>
    <n v="0"/>
    <n v="320"/>
  </r>
  <r>
    <x v="0"/>
    <x v="0"/>
    <s v="WA"/>
    <x v="4"/>
    <n v="2012"/>
    <n v="2012"/>
    <n v="19974687"/>
    <n v="1"/>
    <x v="1"/>
    <s v="I"/>
    <n v="30"/>
    <n v="30"/>
    <n v="0"/>
    <n v="120"/>
  </r>
  <r>
    <x v="0"/>
    <x v="0"/>
    <s v="WA"/>
    <x v="4"/>
    <n v="2012"/>
    <n v="2012"/>
    <n v="500025057"/>
    <n v="4"/>
    <x v="1"/>
    <s v="I"/>
    <n v="121"/>
    <n v="30.25"/>
    <n v="0"/>
    <n v="344"/>
  </r>
  <r>
    <x v="0"/>
    <x v="1"/>
    <s v="WA"/>
    <x v="4"/>
    <n v="2012"/>
    <n v="2012"/>
    <n v="432950402"/>
    <n v="1"/>
    <x v="1"/>
    <s v="I"/>
    <n v="4"/>
    <n v="4"/>
    <n v="0"/>
    <n v="1"/>
  </r>
  <r>
    <x v="0"/>
    <x v="1"/>
    <s v="WA"/>
    <x v="4"/>
    <n v="2012"/>
    <n v="2012"/>
    <n v="500079063"/>
    <n v="1"/>
    <x v="1"/>
    <s v="I"/>
    <n v="32"/>
    <n v="32"/>
    <n v="0"/>
    <n v="28"/>
  </r>
  <r>
    <x v="1"/>
    <x v="0"/>
    <s v="WA"/>
    <x v="4"/>
    <n v="2012"/>
    <n v="2012"/>
    <n v="18582972"/>
    <n v="2"/>
    <x v="1"/>
    <s v="I"/>
    <n v="42"/>
    <n v="21"/>
    <n v="0"/>
    <n v="52"/>
  </r>
  <r>
    <x v="0"/>
    <x v="0"/>
    <s v="WA"/>
    <x v="4"/>
    <n v="2012"/>
    <n v="2012"/>
    <n v="17918879"/>
    <n v="1"/>
    <x v="1"/>
    <s v="I"/>
    <n v="26"/>
    <n v="26"/>
    <n v="0"/>
    <n v="104"/>
  </r>
  <r>
    <x v="0"/>
    <x v="1"/>
    <s v="WA"/>
    <x v="4"/>
    <n v="2012"/>
    <n v="2012"/>
    <n v="19241603"/>
    <n v="1"/>
    <x v="1"/>
    <s v="I"/>
    <n v="0"/>
    <n v="0"/>
    <n v="0"/>
    <n v="1"/>
  </r>
  <r>
    <x v="0"/>
    <x v="1"/>
    <s v="WA"/>
    <x v="4"/>
    <n v="2012"/>
    <n v="2012"/>
    <n v="500057825"/>
    <n v="3"/>
    <x v="1"/>
    <s v="I"/>
    <n v="70"/>
    <n v="23.333333333333332"/>
    <n v="0"/>
    <n v="14"/>
  </r>
  <r>
    <x v="0"/>
    <x v="0"/>
    <s v="WA"/>
    <x v="4"/>
    <n v="2012"/>
    <n v="2012"/>
    <n v="19016432"/>
    <n v="1"/>
    <x v="1"/>
    <s v="I"/>
    <n v="3"/>
    <n v="3"/>
    <n v="0"/>
    <n v="60"/>
  </r>
  <r>
    <x v="0"/>
    <x v="0"/>
    <s v="WA"/>
    <x v="4"/>
    <n v="2012"/>
    <n v="2012"/>
    <n v="16283054"/>
    <n v="2"/>
    <x v="1"/>
    <s v="I"/>
    <n v="42"/>
    <n v="21"/>
    <n v="0"/>
    <n v="150"/>
  </r>
  <r>
    <x v="0"/>
    <x v="0"/>
    <s v="WA"/>
    <x v="4"/>
    <n v="2012"/>
    <n v="2012"/>
    <n v="16347931"/>
    <n v="3"/>
    <x v="1"/>
    <s v="I"/>
    <n v="90"/>
    <n v="30"/>
    <n v="0"/>
    <n v="41"/>
  </r>
  <r>
    <x v="0"/>
    <x v="0"/>
    <s v="WA"/>
    <x v="4"/>
    <n v="2012"/>
    <n v="2012"/>
    <n v="500267767"/>
    <n v="1"/>
    <x v="1"/>
    <s v="I"/>
    <n v="0"/>
    <n v="0"/>
    <n v="0"/>
    <n v="165"/>
  </r>
  <r>
    <x v="0"/>
    <x v="0"/>
    <s v="WA"/>
    <x v="4"/>
    <n v="2012"/>
    <n v="2012"/>
    <n v="16515466"/>
    <n v="1"/>
    <x v="1"/>
    <s v="I"/>
    <n v="14"/>
    <n v="14"/>
    <n v="0"/>
    <n v="10"/>
  </r>
  <r>
    <x v="0"/>
    <x v="0"/>
    <s v="WA"/>
    <x v="4"/>
    <n v="2012"/>
    <n v="2012"/>
    <n v="500077734"/>
    <n v="1"/>
    <x v="1"/>
    <s v="I"/>
    <n v="13"/>
    <n v="13"/>
    <n v="0"/>
    <n v="91"/>
  </r>
  <r>
    <x v="0"/>
    <x v="0"/>
    <s v="WA"/>
    <x v="4"/>
    <n v="2012"/>
    <n v="2012"/>
    <n v="15677245"/>
    <n v="1"/>
    <x v="1"/>
    <s v="I"/>
    <n v="11"/>
    <n v="11"/>
    <n v="0"/>
    <n v="79"/>
  </r>
  <r>
    <x v="0"/>
    <x v="0"/>
    <s v="WA"/>
    <x v="4"/>
    <n v="2012"/>
    <n v="2012"/>
    <n v="15222320"/>
    <n v="1"/>
    <x v="1"/>
    <s v="I"/>
    <n v="0"/>
    <n v="0"/>
    <n v="0"/>
    <n v="78"/>
  </r>
  <r>
    <x v="0"/>
    <x v="0"/>
    <s v="WA"/>
    <x v="4"/>
    <n v="2012"/>
    <n v="2012"/>
    <n v="15214163"/>
    <n v="1"/>
    <x v="1"/>
    <s v="I"/>
    <n v="24"/>
    <n v="24"/>
    <n v="0"/>
    <n v="231"/>
  </r>
  <r>
    <x v="0"/>
    <x v="0"/>
    <s v="WA"/>
    <x v="4"/>
    <n v="2012"/>
    <n v="2012"/>
    <n v="16118786"/>
    <n v="1"/>
    <x v="1"/>
    <s v="I"/>
    <n v="24"/>
    <n v="24"/>
    <n v="0"/>
    <n v="404"/>
  </r>
  <r>
    <x v="0"/>
    <x v="1"/>
    <s v="WA"/>
    <x v="4"/>
    <n v="2012"/>
    <n v="2012"/>
    <n v="16120018"/>
    <n v="1"/>
    <x v="1"/>
    <s v="I"/>
    <n v="21"/>
    <n v="21"/>
    <n v="0"/>
    <n v="12"/>
  </r>
  <r>
    <x v="0"/>
    <x v="0"/>
    <s v="WA"/>
    <x v="4"/>
    <n v="2012"/>
    <n v="2012"/>
    <n v="16120020"/>
    <n v="1"/>
    <x v="1"/>
    <s v="I"/>
    <n v="21"/>
    <n v="21"/>
    <n v="0"/>
    <n v="369"/>
  </r>
  <r>
    <x v="0"/>
    <x v="0"/>
    <s v="WA"/>
    <x v="4"/>
    <n v="2012"/>
    <n v="2012"/>
    <n v="14106151"/>
    <n v="3"/>
    <x v="1"/>
    <s v="I"/>
    <n v="72"/>
    <n v="24"/>
    <n v="0"/>
    <n v="580"/>
  </r>
  <r>
    <x v="0"/>
    <x v="0"/>
    <s v="WA"/>
    <x v="4"/>
    <n v="2012"/>
    <n v="2012"/>
    <n v="500066794"/>
    <n v="1"/>
    <x v="1"/>
    <s v="I"/>
    <n v="4"/>
    <n v="4"/>
    <n v="0"/>
    <n v="24"/>
  </r>
  <r>
    <x v="0"/>
    <x v="1"/>
    <s v="WA"/>
    <x v="4"/>
    <n v="2012"/>
    <n v="2012"/>
    <n v="446352807"/>
    <n v="1"/>
    <x v="1"/>
    <s v="I"/>
    <n v="3"/>
    <n v="3"/>
    <n v="0"/>
    <n v="2"/>
  </r>
  <r>
    <x v="0"/>
    <x v="0"/>
    <s v="WA"/>
    <x v="4"/>
    <n v="2012"/>
    <n v="2012"/>
    <n v="16459309"/>
    <n v="6"/>
    <x v="1"/>
    <s v="I"/>
    <n v="183"/>
    <n v="30.5"/>
    <n v="0"/>
    <n v="1055"/>
  </r>
  <r>
    <x v="0"/>
    <x v="0"/>
    <s v="WA"/>
    <x v="4"/>
    <n v="2012"/>
    <n v="2012"/>
    <n v="500055686"/>
    <n v="1"/>
    <x v="1"/>
    <s v="I"/>
    <n v="26"/>
    <n v="26"/>
    <n v="0"/>
    <n v="191"/>
  </r>
  <r>
    <x v="0"/>
    <x v="0"/>
    <s v="WA"/>
    <x v="4"/>
    <n v="2012"/>
    <n v="2012"/>
    <n v="19969631"/>
    <n v="4"/>
    <x v="1"/>
    <s v="I"/>
    <n v="99"/>
    <n v="24.75"/>
    <n v="0"/>
    <n v="367"/>
  </r>
  <r>
    <x v="0"/>
    <x v="0"/>
    <s v="WA"/>
    <x v="4"/>
    <n v="2012"/>
    <n v="2012"/>
    <n v="19353659"/>
    <n v="2"/>
    <x v="1"/>
    <s v="I"/>
    <n v="61"/>
    <n v="30.5"/>
    <n v="0"/>
    <n v="81"/>
  </r>
  <r>
    <x v="0"/>
    <x v="0"/>
    <s v="WA"/>
    <x v="4"/>
    <n v="2012"/>
    <n v="2012"/>
    <n v="18221604"/>
    <n v="1"/>
    <x v="1"/>
    <s v="I"/>
    <n v="23"/>
    <n v="23"/>
    <n v="0"/>
    <n v="187"/>
  </r>
  <r>
    <x v="0"/>
    <x v="0"/>
    <s v="WA"/>
    <x v="4"/>
    <n v="2012"/>
    <n v="2012"/>
    <n v="19326875"/>
    <n v="2"/>
    <x v="1"/>
    <s v="I"/>
    <n v="43"/>
    <n v="21.5"/>
    <n v="0"/>
    <n v="2350"/>
  </r>
  <r>
    <x v="0"/>
    <x v="1"/>
    <s v="WA"/>
    <x v="4"/>
    <n v="2012"/>
    <n v="2012"/>
    <n v="402796811"/>
    <n v="3"/>
    <x v="1"/>
    <s v="I"/>
    <n v="62"/>
    <n v="20.666666666666664"/>
    <n v="0"/>
    <n v="11"/>
  </r>
  <r>
    <x v="0"/>
    <x v="1"/>
    <s v="WA"/>
    <x v="4"/>
    <n v="2012"/>
    <n v="2012"/>
    <n v="376531276"/>
    <n v="4"/>
    <x v="1"/>
    <s v="I"/>
    <n v="117"/>
    <n v="29.25"/>
    <n v="0"/>
    <n v="12"/>
  </r>
  <r>
    <x v="0"/>
    <x v="0"/>
    <s v="WA"/>
    <x v="4"/>
    <n v="2012"/>
    <n v="2012"/>
    <n v="19269327"/>
    <n v="1"/>
    <x v="1"/>
    <s v="I"/>
    <n v="2"/>
    <n v="2"/>
    <n v="0"/>
    <n v="20"/>
  </r>
  <r>
    <x v="0"/>
    <x v="0"/>
    <s v="WA"/>
    <x v="4"/>
    <n v="2012"/>
    <n v="2012"/>
    <n v="17170157"/>
    <n v="1"/>
    <x v="1"/>
    <s v="I"/>
    <n v="29"/>
    <n v="29"/>
    <n v="0"/>
    <n v="460"/>
  </r>
  <r>
    <x v="0"/>
    <x v="0"/>
    <s v="WA"/>
    <x v="4"/>
    <n v="2012"/>
    <n v="2012"/>
    <n v="19025419"/>
    <n v="1"/>
    <x v="1"/>
    <s v="I"/>
    <n v="0"/>
    <n v="0"/>
    <n v="0"/>
    <n v="40"/>
  </r>
  <r>
    <x v="0"/>
    <x v="1"/>
    <s v="WA"/>
    <x v="4"/>
    <n v="2012"/>
    <n v="2012"/>
    <n v="500258573"/>
    <n v="1"/>
    <x v="1"/>
    <s v="I"/>
    <n v="6"/>
    <n v="6"/>
    <n v="0"/>
    <n v="4"/>
  </r>
  <r>
    <x v="0"/>
    <x v="0"/>
    <s v="WA"/>
    <x v="4"/>
    <n v="2012"/>
    <n v="2012"/>
    <n v="500050239"/>
    <n v="2"/>
    <x v="1"/>
    <s v="I"/>
    <n v="62"/>
    <n v="31"/>
    <n v="0"/>
    <n v="380"/>
  </r>
  <r>
    <x v="0"/>
    <x v="0"/>
    <s v="WA"/>
    <x v="4"/>
    <n v="2012"/>
    <n v="2012"/>
    <n v="19789064"/>
    <n v="1"/>
    <x v="1"/>
    <s v="I"/>
    <n v="1"/>
    <n v="1"/>
    <n v="0"/>
    <n v="2"/>
  </r>
  <r>
    <x v="0"/>
    <x v="0"/>
    <s v="WA"/>
    <x v="4"/>
    <n v="2012"/>
    <n v="2012"/>
    <n v="19990425"/>
    <n v="2"/>
    <x v="1"/>
    <s v="I"/>
    <n v="37"/>
    <n v="18.5"/>
    <n v="0"/>
    <n v="280"/>
  </r>
  <r>
    <x v="0"/>
    <x v="0"/>
    <s v="WA"/>
    <x v="4"/>
    <n v="2012"/>
    <n v="2012"/>
    <n v="16420961"/>
    <n v="1"/>
    <x v="1"/>
    <s v="I"/>
    <n v="25"/>
    <n v="25"/>
    <n v="0"/>
    <n v="135"/>
  </r>
  <r>
    <x v="0"/>
    <x v="0"/>
    <s v="WA"/>
    <x v="4"/>
    <n v="2012"/>
    <n v="2012"/>
    <n v="500199052"/>
    <n v="4"/>
    <x v="1"/>
    <s v="I"/>
    <n v="125"/>
    <n v="31.25"/>
    <n v="0"/>
    <n v="198"/>
  </r>
  <r>
    <x v="0"/>
    <x v="0"/>
    <s v="WA"/>
    <x v="4"/>
    <n v="2012"/>
    <n v="2012"/>
    <n v="500220360"/>
    <n v="1"/>
    <x v="1"/>
    <s v="I"/>
    <n v="6"/>
    <n v="6"/>
    <n v="0"/>
    <n v="54"/>
  </r>
  <r>
    <x v="0"/>
    <x v="0"/>
    <s v="WA"/>
    <x v="4"/>
    <n v="2012"/>
    <n v="2012"/>
    <n v="18334641"/>
    <n v="1"/>
    <x v="1"/>
    <s v="I"/>
    <n v="29"/>
    <n v="29"/>
    <n v="0"/>
    <n v="83"/>
  </r>
  <r>
    <x v="0"/>
    <x v="0"/>
    <s v="WA"/>
    <x v="4"/>
    <n v="2012"/>
    <n v="2012"/>
    <n v="18558891"/>
    <n v="1"/>
    <x v="1"/>
    <s v="I"/>
    <n v="4"/>
    <n v="4"/>
    <n v="0"/>
    <n v="60"/>
  </r>
  <r>
    <x v="0"/>
    <x v="0"/>
    <s v="WA"/>
    <x v="4"/>
    <n v="2012"/>
    <n v="2012"/>
    <n v="17914406"/>
    <n v="1"/>
    <x v="1"/>
    <s v="I"/>
    <n v="2"/>
    <n v="2"/>
    <n v="0"/>
    <n v="15"/>
  </r>
  <r>
    <x v="0"/>
    <x v="0"/>
    <s v="WA"/>
    <x v="4"/>
    <n v="2012"/>
    <n v="2012"/>
    <n v="361756812"/>
    <n v="1"/>
    <x v="1"/>
    <s v="I"/>
    <n v="7"/>
    <n v="7"/>
    <n v="0"/>
    <n v="280"/>
  </r>
  <r>
    <x v="0"/>
    <x v="0"/>
    <s v="WA"/>
    <x v="4"/>
    <n v="2012"/>
    <n v="2012"/>
    <n v="437702496"/>
    <n v="1"/>
    <x v="1"/>
    <s v="I"/>
    <n v="22"/>
    <n v="22"/>
    <n v="0"/>
    <n v="97"/>
  </r>
  <r>
    <x v="0"/>
    <x v="0"/>
    <s v="WA"/>
    <x v="4"/>
    <n v="2012"/>
    <n v="2012"/>
    <n v="18346408"/>
    <n v="2"/>
    <x v="1"/>
    <s v="I"/>
    <n v="43"/>
    <n v="21.5"/>
    <n v="0"/>
    <n v="450"/>
  </r>
  <r>
    <x v="0"/>
    <x v="1"/>
    <s v="WA"/>
    <x v="4"/>
    <n v="2012"/>
    <n v="2012"/>
    <n v="500257093"/>
    <n v="1"/>
    <x v="1"/>
    <s v="I"/>
    <n v="4"/>
    <n v="4"/>
    <n v="0"/>
    <n v="1"/>
  </r>
  <r>
    <x v="0"/>
    <x v="0"/>
    <s v="WA"/>
    <x v="4"/>
    <n v="2012"/>
    <n v="2012"/>
    <n v="500169455"/>
    <n v="2"/>
    <x v="1"/>
    <s v="I"/>
    <n v="54"/>
    <n v="27"/>
    <n v="0"/>
    <n v="316"/>
  </r>
  <r>
    <x v="0"/>
    <x v="0"/>
    <s v="WA"/>
    <x v="4"/>
    <n v="2012"/>
    <n v="2012"/>
    <n v="16588303"/>
    <n v="1"/>
    <x v="1"/>
    <s v="I"/>
    <n v="14"/>
    <n v="14"/>
    <n v="0"/>
    <n v="20"/>
  </r>
  <r>
    <x v="0"/>
    <x v="0"/>
    <s v="WA"/>
    <x v="4"/>
    <n v="2012"/>
    <n v="2012"/>
    <n v="500154714"/>
    <n v="1"/>
    <x v="1"/>
    <s v="I"/>
    <n v="0"/>
    <n v="0"/>
    <n v="0"/>
    <n v="159"/>
  </r>
  <r>
    <x v="0"/>
    <x v="0"/>
    <s v="WA"/>
    <x v="4"/>
    <n v="2012"/>
    <n v="2012"/>
    <n v="16301227"/>
    <n v="1"/>
    <x v="1"/>
    <s v="I"/>
    <n v="32"/>
    <n v="32"/>
    <n v="0"/>
    <n v="10"/>
  </r>
  <r>
    <x v="0"/>
    <x v="0"/>
    <s v="WA"/>
    <x v="4"/>
    <n v="2012"/>
    <n v="2012"/>
    <n v="500181511"/>
    <n v="2"/>
    <x v="1"/>
    <s v="I"/>
    <n v="30"/>
    <n v="15"/>
    <n v="0"/>
    <n v="62"/>
  </r>
  <r>
    <x v="0"/>
    <x v="0"/>
    <s v="WA"/>
    <x v="4"/>
    <n v="2012"/>
    <n v="2012"/>
    <n v="19618741"/>
    <n v="1"/>
    <x v="1"/>
    <s v="I"/>
    <n v="2"/>
    <n v="2"/>
    <n v="0"/>
    <n v="20"/>
  </r>
  <r>
    <x v="0"/>
    <x v="0"/>
    <s v="WA"/>
    <x v="4"/>
    <n v="2012"/>
    <n v="2012"/>
    <n v="15206665"/>
    <n v="1"/>
    <x v="1"/>
    <s v="I"/>
    <n v="47"/>
    <n v="47"/>
    <n v="0"/>
    <n v="190"/>
  </r>
  <r>
    <x v="0"/>
    <x v="1"/>
    <s v="WA"/>
    <x v="4"/>
    <n v="2012"/>
    <n v="2012"/>
    <n v="500059011"/>
    <n v="1"/>
    <x v="1"/>
    <s v="I"/>
    <n v="33"/>
    <n v="33"/>
    <n v="0"/>
    <n v="8"/>
  </r>
  <r>
    <x v="0"/>
    <x v="1"/>
    <s v="WA"/>
    <x v="4"/>
    <n v="2012"/>
    <n v="2012"/>
    <n v="14674147"/>
    <n v="5"/>
    <x v="1"/>
    <s v="I"/>
    <n v="126"/>
    <n v="25.2"/>
    <n v="0"/>
    <n v="19"/>
  </r>
  <r>
    <x v="0"/>
    <x v="0"/>
    <s v="WA"/>
    <x v="4"/>
    <n v="2012"/>
    <n v="2012"/>
    <n v="500038843"/>
    <n v="1"/>
    <x v="1"/>
    <s v="I"/>
    <n v="3"/>
    <n v="3"/>
    <n v="0"/>
    <n v="12"/>
  </r>
  <r>
    <x v="0"/>
    <x v="1"/>
    <s v="WA"/>
    <x v="4"/>
    <n v="2012"/>
    <n v="2012"/>
    <n v="14441807"/>
    <n v="1"/>
    <x v="1"/>
    <s v="I"/>
    <n v="14"/>
    <n v="14"/>
    <n v="0"/>
    <n v="1"/>
  </r>
  <r>
    <x v="0"/>
    <x v="0"/>
    <s v="WA"/>
    <x v="4"/>
    <n v="2012"/>
    <n v="2012"/>
    <n v="14743253"/>
    <n v="1"/>
    <x v="1"/>
    <s v="I"/>
    <n v="9"/>
    <n v="9"/>
    <n v="0"/>
    <n v="1"/>
  </r>
  <r>
    <x v="0"/>
    <x v="0"/>
    <s v="WA"/>
    <x v="4"/>
    <n v="2012"/>
    <n v="2012"/>
    <n v="14173816"/>
    <n v="1"/>
    <x v="1"/>
    <s v="I"/>
    <n v="25"/>
    <n v="25"/>
    <n v="0"/>
    <n v="17"/>
  </r>
  <r>
    <x v="0"/>
    <x v="0"/>
    <s v="WA"/>
    <x v="4"/>
    <n v="2012"/>
    <n v="2012"/>
    <n v="14235156"/>
    <n v="1"/>
    <x v="1"/>
    <s v="I"/>
    <n v="8"/>
    <n v="8"/>
    <n v="0"/>
    <n v="40"/>
  </r>
  <r>
    <x v="0"/>
    <x v="0"/>
    <s v="WA"/>
    <x v="4"/>
    <n v="2012"/>
    <n v="2012"/>
    <n v="18327978"/>
    <n v="2"/>
    <x v="1"/>
    <s v="I"/>
    <n v="57"/>
    <n v="28.5"/>
    <n v="0"/>
    <n v="38"/>
  </r>
  <r>
    <x v="0"/>
    <x v="0"/>
    <s v="WA"/>
    <x v="4"/>
    <n v="2012"/>
    <n v="2012"/>
    <n v="17628050"/>
    <n v="1"/>
    <x v="1"/>
    <s v="I"/>
    <n v="11"/>
    <n v="11"/>
    <n v="0"/>
    <n v="135"/>
  </r>
  <r>
    <x v="0"/>
    <x v="0"/>
    <s v="WA"/>
    <x v="4"/>
    <n v="2012"/>
    <n v="2012"/>
    <n v="18671051"/>
    <n v="1"/>
    <x v="1"/>
    <s v="I"/>
    <n v="2"/>
    <n v="2"/>
    <n v="0"/>
    <n v="50"/>
  </r>
  <r>
    <x v="0"/>
    <x v="0"/>
    <s v="WA"/>
    <x v="4"/>
    <n v="2012"/>
    <n v="2012"/>
    <n v="14052796"/>
    <n v="1"/>
    <x v="1"/>
    <s v="I"/>
    <n v="11"/>
    <n v="11"/>
    <n v="0"/>
    <n v="62"/>
  </r>
  <r>
    <x v="0"/>
    <x v="0"/>
    <s v="WA"/>
    <x v="4"/>
    <n v="2012"/>
    <n v="2012"/>
    <n v="18508770"/>
    <n v="2"/>
    <x v="1"/>
    <s v="I"/>
    <n v="40"/>
    <n v="20"/>
    <n v="0"/>
    <n v="3"/>
  </r>
  <r>
    <x v="0"/>
    <x v="0"/>
    <s v="WA"/>
    <x v="4"/>
    <n v="2012"/>
    <n v="2012"/>
    <n v="19671991"/>
    <n v="1"/>
    <x v="1"/>
    <s v="I"/>
    <n v="8"/>
    <n v="8"/>
    <n v="0"/>
    <n v="1"/>
  </r>
  <r>
    <x v="0"/>
    <x v="0"/>
    <s v="WA"/>
    <x v="4"/>
    <n v="2012"/>
    <n v="2012"/>
    <n v="18045236"/>
    <n v="1"/>
    <x v="1"/>
    <s v="I"/>
    <n v="21"/>
    <n v="21"/>
    <n v="0"/>
    <n v="229"/>
  </r>
  <r>
    <x v="0"/>
    <x v="0"/>
    <s v="WA"/>
    <x v="4"/>
    <n v="2012"/>
    <n v="2012"/>
    <n v="17793310"/>
    <n v="1"/>
    <x v="1"/>
    <s v="I"/>
    <n v="0"/>
    <n v="0"/>
    <n v="0"/>
    <n v="120"/>
  </r>
  <r>
    <x v="0"/>
    <x v="0"/>
    <s v="WA"/>
    <x v="4"/>
    <n v="2012"/>
    <n v="2012"/>
    <n v="16908002"/>
    <n v="1"/>
    <x v="1"/>
    <s v="I"/>
    <n v="9"/>
    <n v="9"/>
    <n v="0"/>
    <n v="98"/>
  </r>
  <r>
    <x v="0"/>
    <x v="1"/>
    <s v="WA"/>
    <x v="4"/>
    <n v="2012"/>
    <n v="2012"/>
    <n v="16211107"/>
    <n v="4"/>
    <x v="1"/>
    <s v="I"/>
    <n v="97"/>
    <n v="24.25"/>
    <n v="0"/>
    <n v="16"/>
  </r>
  <r>
    <x v="0"/>
    <x v="1"/>
    <s v="WA"/>
    <x v="4"/>
    <n v="2012"/>
    <n v="2012"/>
    <n v="500083696"/>
    <n v="1"/>
    <x v="1"/>
    <s v="I"/>
    <n v="9"/>
    <n v="9"/>
    <n v="0"/>
    <n v="1"/>
  </r>
  <r>
    <x v="0"/>
    <x v="0"/>
    <s v="WA"/>
    <x v="4"/>
    <n v="2012"/>
    <n v="2012"/>
    <n v="18589853"/>
    <n v="2"/>
    <x v="1"/>
    <s v="I"/>
    <n v="59"/>
    <n v="29.5"/>
    <n v="0"/>
    <n v="38"/>
  </r>
  <r>
    <x v="0"/>
    <x v="1"/>
    <s v="WA"/>
    <x v="4"/>
    <n v="2012"/>
    <n v="2012"/>
    <n v="14238358"/>
    <n v="3"/>
    <x v="1"/>
    <s v="I"/>
    <n v="90"/>
    <n v="30"/>
    <n v="0"/>
    <n v="13"/>
  </r>
  <r>
    <x v="0"/>
    <x v="0"/>
    <s v="WA"/>
    <x v="4"/>
    <n v="2012"/>
    <n v="2012"/>
    <n v="500255597"/>
    <n v="1"/>
    <x v="1"/>
    <s v="I"/>
    <n v="28"/>
    <n v="28"/>
    <n v="0"/>
    <n v="370"/>
  </r>
  <r>
    <x v="0"/>
    <x v="0"/>
    <s v="WA"/>
    <x v="4"/>
    <n v="2012"/>
    <n v="2012"/>
    <n v="16290198"/>
    <n v="5"/>
    <x v="1"/>
    <s v="I"/>
    <n v="135"/>
    <n v="27"/>
    <n v="0"/>
    <n v="290"/>
  </r>
  <r>
    <x v="0"/>
    <x v="1"/>
    <s v="WA"/>
    <x v="4"/>
    <n v="2012"/>
    <n v="2012"/>
    <n v="15685772"/>
    <n v="1"/>
    <x v="1"/>
    <s v="I"/>
    <n v="7"/>
    <n v="7"/>
    <n v="0"/>
    <n v="4"/>
  </r>
  <r>
    <x v="0"/>
    <x v="0"/>
    <s v="WA"/>
    <x v="4"/>
    <n v="2012"/>
    <n v="2012"/>
    <n v="17633106"/>
    <n v="1"/>
    <x v="1"/>
    <s v="I"/>
    <n v="25"/>
    <n v="25"/>
    <n v="0"/>
    <n v="7157"/>
  </r>
  <r>
    <x v="0"/>
    <x v="1"/>
    <s v="WA"/>
    <x v="4"/>
    <n v="2012"/>
    <n v="2012"/>
    <n v="15690838"/>
    <n v="2"/>
    <x v="1"/>
    <s v="I"/>
    <n v="57"/>
    <n v="28.5"/>
    <n v="0"/>
    <n v="18"/>
  </r>
  <r>
    <x v="0"/>
    <x v="0"/>
    <s v="WA"/>
    <x v="4"/>
    <n v="2012"/>
    <n v="2012"/>
    <n v="500217504"/>
    <n v="1"/>
    <x v="1"/>
    <s v="I"/>
    <n v="3"/>
    <n v="3"/>
    <n v="0"/>
    <n v="76"/>
  </r>
  <r>
    <x v="0"/>
    <x v="0"/>
    <s v="WA"/>
    <x v="4"/>
    <n v="2012"/>
    <n v="2012"/>
    <n v="15701312"/>
    <n v="1"/>
    <x v="1"/>
    <s v="I"/>
    <n v="22"/>
    <n v="22"/>
    <n v="0"/>
    <n v="36"/>
  </r>
  <r>
    <x v="0"/>
    <x v="1"/>
    <s v="WA"/>
    <x v="4"/>
    <n v="2012"/>
    <n v="2012"/>
    <n v="500201998"/>
    <n v="1"/>
    <x v="1"/>
    <s v="I"/>
    <n v="23"/>
    <n v="23"/>
    <n v="0"/>
    <n v="7"/>
  </r>
  <r>
    <x v="1"/>
    <x v="0"/>
    <s v="WA"/>
    <x v="4"/>
    <n v="2012"/>
    <n v="2012"/>
    <n v="14592276"/>
    <n v="1"/>
    <x v="1"/>
    <s v="I"/>
    <n v="28"/>
    <n v="28"/>
    <n v="0"/>
    <n v="1865"/>
  </r>
  <r>
    <x v="1"/>
    <x v="0"/>
    <s v="WA"/>
    <x v="4"/>
    <n v="2012"/>
    <n v="2012"/>
    <n v="500018395"/>
    <n v="5"/>
    <x v="1"/>
    <s v="I"/>
    <n v="148"/>
    <n v="29.6"/>
    <n v="0"/>
    <n v="550"/>
  </r>
  <r>
    <x v="0"/>
    <x v="0"/>
    <s v="WA"/>
    <x v="4"/>
    <n v="2012"/>
    <n v="2012"/>
    <n v="15500426"/>
    <n v="1"/>
    <x v="1"/>
    <s v="I"/>
    <n v="0"/>
    <n v="0"/>
    <n v="0"/>
    <n v="9"/>
  </r>
  <r>
    <x v="0"/>
    <x v="1"/>
    <s v="WA"/>
    <x v="4"/>
    <n v="2012"/>
    <n v="2012"/>
    <n v="14384798"/>
    <n v="1"/>
    <x v="1"/>
    <s v="I"/>
    <n v="9"/>
    <n v="9"/>
    <n v="0"/>
    <n v="1"/>
  </r>
  <r>
    <x v="0"/>
    <x v="0"/>
    <s v="WA"/>
    <x v="4"/>
    <n v="2012"/>
    <n v="2012"/>
    <n v="18432526"/>
    <n v="1"/>
    <x v="1"/>
    <s v="I"/>
    <n v="22"/>
    <n v="22"/>
    <n v="0"/>
    <n v="100"/>
  </r>
  <r>
    <x v="0"/>
    <x v="0"/>
    <s v="WA"/>
    <x v="4"/>
    <n v="2012"/>
    <n v="2012"/>
    <n v="436320052"/>
    <n v="3"/>
    <x v="1"/>
    <s v="I"/>
    <n v="76"/>
    <n v="25.333333333333336"/>
    <n v="0"/>
    <n v="489"/>
  </r>
  <r>
    <x v="0"/>
    <x v="0"/>
    <s v="WA"/>
    <x v="4"/>
    <n v="2012"/>
    <n v="2012"/>
    <n v="16879962"/>
    <n v="1"/>
    <x v="1"/>
    <s v="I"/>
    <n v="6"/>
    <n v="6"/>
    <n v="0"/>
    <n v="9738"/>
  </r>
  <r>
    <x v="1"/>
    <x v="0"/>
    <s v="WA"/>
    <x v="4"/>
    <n v="2012"/>
    <n v="2012"/>
    <n v="18496162"/>
    <n v="1"/>
    <x v="1"/>
    <s v="I"/>
    <n v="6"/>
    <n v="6"/>
    <n v="0"/>
    <n v="10"/>
  </r>
  <r>
    <x v="0"/>
    <x v="1"/>
    <s v="WA"/>
    <x v="4"/>
    <n v="2012"/>
    <n v="2012"/>
    <n v="500201478"/>
    <n v="1"/>
    <x v="1"/>
    <s v="I"/>
    <n v="10"/>
    <n v="10"/>
    <n v="0"/>
    <n v="7"/>
  </r>
  <r>
    <x v="0"/>
    <x v="1"/>
    <s v="WA"/>
    <x v="4"/>
    <n v="2012"/>
    <n v="2012"/>
    <n v="500067503"/>
    <n v="1"/>
    <x v="1"/>
    <s v="I"/>
    <n v="28"/>
    <n v="28"/>
    <n v="0"/>
    <n v="3"/>
  </r>
  <r>
    <x v="0"/>
    <x v="0"/>
    <s v="WA"/>
    <x v="4"/>
    <n v="2012"/>
    <n v="2012"/>
    <n v="17370451"/>
    <n v="1"/>
    <x v="1"/>
    <s v="I"/>
    <n v="0"/>
    <n v="0"/>
    <n v="0"/>
    <n v="140"/>
  </r>
  <r>
    <x v="0"/>
    <x v="1"/>
    <s v="WA"/>
    <x v="4"/>
    <n v="2012"/>
    <n v="2012"/>
    <n v="365040035"/>
    <n v="1"/>
    <x v="1"/>
    <s v="I"/>
    <n v="0"/>
    <n v="0"/>
    <n v="0"/>
    <n v="3"/>
  </r>
  <r>
    <x v="0"/>
    <x v="0"/>
    <s v="WA"/>
    <x v="4"/>
    <n v="2012"/>
    <n v="2012"/>
    <n v="17487886"/>
    <n v="1"/>
    <x v="1"/>
    <s v="I"/>
    <n v="8"/>
    <n v="8"/>
    <n v="0"/>
    <n v="80"/>
  </r>
  <r>
    <x v="0"/>
    <x v="0"/>
    <s v="WA"/>
    <x v="4"/>
    <n v="2012"/>
    <n v="2012"/>
    <n v="14853404"/>
    <n v="1"/>
    <x v="1"/>
    <s v="I"/>
    <n v="21"/>
    <n v="21"/>
    <n v="0"/>
    <n v="10"/>
  </r>
  <r>
    <x v="0"/>
    <x v="0"/>
    <s v="WA"/>
    <x v="4"/>
    <n v="2012"/>
    <n v="2012"/>
    <n v="17996005"/>
    <n v="1"/>
    <x v="1"/>
    <s v="I"/>
    <n v="0"/>
    <n v="0"/>
    <n v="0"/>
    <n v="70"/>
  </r>
  <r>
    <x v="0"/>
    <x v="0"/>
    <s v="WA"/>
    <x v="4"/>
    <n v="2012"/>
    <n v="2012"/>
    <n v="500240860"/>
    <n v="1"/>
    <x v="1"/>
    <s v="I"/>
    <n v="0"/>
    <n v="0"/>
    <n v="0"/>
    <n v="52"/>
  </r>
  <r>
    <x v="0"/>
    <x v="1"/>
    <s v="WA"/>
    <x v="4"/>
    <n v="2012"/>
    <n v="2012"/>
    <n v="500055420"/>
    <n v="1"/>
    <x v="1"/>
    <s v="I"/>
    <n v="23"/>
    <n v="23"/>
    <n v="0"/>
    <n v="6"/>
  </r>
  <r>
    <x v="0"/>
    <x v="1"/>
    <s v="WA"/>
    <x v="4"/>
    <n v="2012"/>
    <n v="2012"/>
    <n v="391824062"/>
    <n v="1"/>
    <x v="1"/>
    <s v="I"/>
    <n v="31"/>
    <n v="31"/>
    <n v="0"/>
    <n v="1"/>
  </r>
  <r>
    <x v="0"/>
    <x v="0"/>
    <s v="WA"/>
    <x v="4"/>
    <n v="2012"/>
    <n v="2012"/>
    <n v="17377752"/>
    <n v="1"/>
    <x v="1"/>
    <s v="I"/>
    <n v="12"/>
    <n v="12"/>
    <n v="0"/>
    <n v="10"/>
  </r>
  <r>
    <x v="0"/>
    <x v="1"/>
    <s v="WA"/>
    <x v="4"/>
    <n v="2012"/>
    <n v="2012"/>
    <n v="16945995"/>
    <n v="1"/>
    <x v="1"/>
    <s v="I"/>
    <n v="10"/>
    <n v="10"/>
    <n v="0"/>
    <n v="2"/>
  </r>
  <r>
    <x v="0"/>
    <x v="1"/>
    <s v="WA"/>
    <x v="4"/>
    <n v="2012"/>
    <n v="2012"/>
    <n v="16339834"/>
    <n v="1"/>
    <x v="1"/>
    <s v="I"/>
    <n v="0"/>
    <n v="0"/>
    <n v="0"/>
    <n v="9"/>
  </r>
  <r>
    <x v="0"/>
    <x v="0"/>
    <s v="WA"/>
    <x v="4"/>
    <n v="2012"/>
    <n v="2012"/>
    <n v="16494132"/>
    <n v="1"/>
    <x v="1"/>
    <s v="I"/>
    <n v="0"/>
    <n v="0"/>
    <n v="0"/>
    <n v="217"/>
  </r>
  <r>
    <x v="0"/>
    <x v="0"/>
    <s v="WA"/>
    <x v="4"/>
    <n v="2012"/>
    <n v="2012"/>
    <n v="500211491"/>
    <n v="1"/>
    <x v="1"/>
    <s v="I"/>
    <n v="0"/>
    <n v="0"/>
    <n v="0"/>
    <n v="34"/>
  </r>
  <r>
    <x v="0"/>
    <x v="1"/>
    <s v="WA"/>
    <x v="4"/>
    <n v="2012"/>
    <n v="2012"/>
    <n v="15183595"/>
    <n v="2"/>
    <x v="1"/>
    <s v="I"/>
    <n v="47"/>
    <n v="23.5"/>
    <n v="0"/>
    <n v="21"/>
  </r>
  <r>
    <x v="0"/>
    <x v="0"/>
    <s v="WA"/>
    <x v="4"/>
    <n v="2012"/>
    <n v="2012"/>
    <n v="500006831"/>
    <n v="1"/>
    <x v="1"/>
    <s v="I"/>
    <n v="4"/>
    <n v="4"/>
    <n v="0"/>
    <n v="22"/>
  </r>
  <r>
    <x v="0"/>
    <x v="0"/>
    <s v="WA"/>
    <x v="4"/>
    <n v="2012"/>
    <n v="2012"/>
    <n v="14859970"/>
    <n v="1"/>
    <x v="1"/>
    <s v="I"/>
    <n v="29"/>
    <n v="29"/>
    <n v="0"/>
    <n v="30"/>
  </r>
  <r>
    <x v="0"/>
    <x v="0"/>
    <s v="WA"/>
    <x v="4"/>
    <n v="2012"/>
    <n v="2012"/>
    <n v="14326952"/>
    <n v="1"/>
    <x v="1"/>
    <s v="I"/>
    <n v="0"/>
    <n v="0"/>
    <n v="0"/>
    <n v="5"/>
  </r>
  <r>
    <x v="0"/>
    <x v="1"/>
    <s v="WA"/>
    <x v="4"/>
    <n v="2012"/>
    <n v="2012"/>
    <n v="446345807"/>
    <n v="3"/>
    <x v="1"/>
    <s v="I"/>
    <n v="65"/>
    <n v="21.666666666666664"/>
    <n v="0"/>
    <n v="177"/>
  </r>
  <r>
    <x v="0"/>
    <x v="1"/>
    <s v="WA"/>
    <x v="4"/>
    <n v="2012"/>
    <n v="2012"/>
    <n v="500068842"/>
    <n v="2"/>
    <x v="1"/>
    <s v="I"/>
    <n v="52"/>
    <n v="26"/>
    <n v="0"/>
    <n v="3"/>
  </r>
  <r>
    <x v="1"/>
    <x v="1"/>
    <s v="WA"/>
    <x v="4"/>
    <n v="2012"/>
    <n v="2012"/>
    <n v="500025279"/>
    <n v="1"/>
    <x v="1"/>
    <s v="I"/>
    <n v="19"/>
    <n v="19"/>
    <n v="0"/>
    <n v="4"/>
  </r>
  <r>
    <x v="0"/>
    <x v="0"/>
    <s v="WA"/>
    <x v="4"/>
    <n v="2012"/>
    <n v="2012"/>
    <n v="500189848"/>
    <n v="1"/>
    <x v="1"/>
    <s v="I"/>
    <n v="31"/>
    <n v="31"/>
    <n v="0"/>
    <n v="25"/>
  </r>
  <r>
    <x v="0"/>
    <x v="1"/>
    <s v="WA"/>
    <x v="4"/>
    <n v="2012"/>
    <n v="2012"/>
    <n v="19972752"/>
    <n v="1"/>
    <x v="1"/>
    <s v="I"/>
    <n v="21"/>
    <n v="21"/>
    <n v="0"/>
    <n v="10"/>
  </r>
  <r>
    <x v="0"/>
    <x v="1"/>
    <s v="WA"/>
    <x v="4"/>
    <n v="2012"/>
    <n v="2012"/>
    <n v="19947532"/>
    <n v="1"/>
    <x v="1"/>
    <s v="I"/>
    <n v="29"/>
    <n v="29"/>
    <n v="0"/>
    <n v="4"/>
  </r>
  <r>
    <x v="0"/>
    <x v="0"/>
    <s v="WA"/>
    <x v="4"/>
    <n v="2012"/>
    <n v="2012"/>
    <n v="19968829"/>
    <n v="1"/>
    <x v="1"/>
    <s v="I"/>
    <n v="0"/>
    <n v="0"/>
    <n v="0"/>
    <n v="3"/>
  </r>
  <r>
    <x v="0"/>
    <x v="0"/>
    <s v="WA"/>
    <x v="4"/>
    <n v="2012"/>
    <n v="2012"/>
    <n v="18808754"/>
    <n v="1"/>
    <x v="1"/>
    <s v="I"/>
    <n v="3"/>
    <n v="3"/>
    <n v="0"/>
    <n v="9"/>
  </r>
  <r>
    <x v="1"/>
    <x v="1"/>
    <s v="WA"/>
    <x v="4"/>
    <n v="2012"/>
    <n v="2012"/>
    <n v="18913958"/>
    <n v="2"/>
    <x v="1"/>
    <s v="I"/>
    <n v="61"/>
    <n v="30.5"/>
    <n v="0"/>
    <n v="26"/>
  </r>
  <r>
    <x v="0"/>
    <x v="1"/>
    <s v="WA"/>
    <x v="4"/>
    <n v="2012"/>
    <n v="2012"/>
    <n v="432345607"/>
    <n v="2"/>
    <x v="1"/>
    <s v="I"/>
    <n v="47"/>
    <n v="23.5"/>
    <n v="0"/>
    <n v="80"/>
  </r>
  <r>
    <x v="0"/>
    <x v="1"/>
    <s v="WA"/>
    <x v="4"/>
    <n v="2012"/>
    <n v="2012"/>
    <n v="500121543"/>
    <n v="1"/>
    <x v="1"/>
    <s v="I"/>
    <n v="29"/>
    <n v="29"/>
    <n v="0"/>
    <n v="13"/>
  </r>
  <r>
    <x v="0"/>
    <x v="0"/>
    <s v="WA"/>
    <x v="4"/>
    <n v="2012"/>
    <n v="2012"/>
    <n v="18314969"/>
    <n v="1"/>
    <x v="1"/>
    <s v="I"/>
    <n v="0"/>
    <n v="0"/>
    <n v="0"/>
    <n v="10"/>
  </r>
  <r>
    <x v="0"/>
    <x v="1"/>
    <s v="WA"/>
    <x v="4"/>
    <n v="2012"/>
    <n v="2012"/>
    <n v="446354755"/>
    <n v="1"/>
    <x v="1"/>
    <s v="I"/>
    <n v="22"/>
    <n v="22"/>
    <n v="0"/>
    <n v="3"/>
  </r>
  <r>
    <x v="0"/>
    <x v="0"/>
    <s v="WA"/>
    <x v="4"/>
    <n v="2012"/>
    <n v="2012"/>
    <n v="16598871"/>
    <n v="1"/>
    <x v="1"/>
    <s v="I"/>
    <n v="23"/>
    <n v="23"/>
    <n v="0"/>
    <n v="30"/>
  </r>
  <r>
    <x v="0"/>
    <x v="0"/>
    <s v="WA"/>
    <x v="4"/>
    <n v="2012"/>
    <n v="2012"/>
    <n v="19418280"/>
    <n v="1"/>
    <x v="1"/>
    <s v="I"/>
    <n v="10"/>
    <n v="10"/>
    <n v="0"/>
    <n v="50"/>
  </r>
  <r>
    <x v="1"/>
    <x v="1"/>
    <s v="WA"/>
    <x v="4"/>
    <n v="2012"/>
    <n v="2012"/>
    <n v="16294781"/>
    <n v="1"/>
    <x v="1"/>
    <s v="I"/>
    <n v="22"/>
    <n v="22"/>
    <n v="0"/>
    <n v="2"/>
  </r>
  <r>
    <x v="1"/>
    <x v="1"/>
    <s v="WA"/>
    <x v="4"/>
    <n v="2012"/>
    <n v="2012"/>
    <n v="17361797"/>
    <n v="1"/>
    <x v="1"/>
    <s v="I"/>
    <n v="8"/>
    <n v="8"/>
    <n v="0"/>
    <n v="1"/>
  </r>
  <r>
    <x v="0"/>
    <x v="1"/>
    <s v="WA"/>
    <x v="4"/>
    <n v="2012"/>
    <n v="2012"/>
    <n v="500076638"/>
    <n v="1"/>
    <x v="1"/>
    <s v="I"/>
    <n v="0"/>
    <n v="0"/>
    <n v="0"/>
    <n v="9"/>
  </r>
  <r>
    <x v="0"/>
    <x v="1"/>
    <s v="WA"/>
    <x v="4"/>
    <n v="2012"/>
    <n v="2012"/>
    <n v="16925658"/>
    <n v="2"/>
    <x v="1"/>
    <s v="I"/>
    <n v="37"/>
    <n v="18.5"/>
    <n v="0"/>
    <n v="26"/>
  </r>
  <r>
    <x v="0"/>
    <x v="1"/>
    <s v="WA"/>
    <x v="4"/>
    <n v="2012"/>
    <n v="2012"/>
    <n v="16334990"/>
    <n v="1"/>
    <x v="1"/>
    <s v="I"/>
    <n v="37"/>
    <n v="37"/>
    <n v="0"/>
    <n v="1"/>
  </r>
  <r>
    <x v="0"/>
    <x v="1"/>
    <s v="WA"/>
    <x v="4"/>
    <n v="2012"/>
    <n v="2012"/>
    <n v="16896217"/>
    <n v="3"/>
    <x v="1"/>
    <s v="I"/>
    <n v="72"/>
    <n v="24"/>
    <n v="0"/>
    <n v="75"/>
  </r>
  <r>
    <x v="0"/>
    <x v="0"/>
    <s v="WA"/>
    <x v="4"/>
    <n v="2012"/>
    <n v="2012"/>
    <n v="16181929"/>
    <n v="2"/>
    <x v="1"/>
    <s v="I"/>
    <n v="59"/>
    <n v="29.5"/>
    <n v="0"/>
    <n v="60"/>
  </r>
  <r>
    <x v="0"/>
    <x v="0"/>
    <s v="WA"/>
    <x v="4"/>
    <n v="2012"/>
    <n v="2012"/>
    <n v="16877559"/>
    <n v="2"/>
    <x v="1"/>
    <s v="I"/>
    <n v="40"/>
    <n v="20"/>
    <n v="0"/>
    <n v="870"/>
  </r>
  <r>
    <x v="0"/>
    <x v="0"/>
    <s v="WA"/>
    <x v="4"/>
    <n v="2012"/>
    <n v="2012"/>
    <n v="15681582"/>
    <n v="1"/>
    <x v="1"/>
    <s v="I"/>
    <n v="13"/>
    <n v="13"/>
    <n v="0"/>
    <n v="20"/>
  </r>
  <r>
    <x v="0"/>
    <x v="0"/>
    <s v="WA"/>
    <x v="4"/>
    <n v="2012"/>
    <n v="2012"/>
    <n v="500237347"/>
    <n v="1"/>
    <x v="1"/>
    <s v="I"/>
    <n v="18"/>
    <n v="18"/>
    <n v="0"/>
    <n v="68"/>
  </r>
  <r>
    <x v="0"/>
    <x v="0"/>
    <s v="WA"/>
    <x v="4"/>
    <n v="2012"/>
    <n v="2012"/>
    <n v="500204735"/>
    <n v="1"/>
    <x v="1"/>
    <s v="I"/>
    <n v="0"/>
    <n v="0"/>
    <n v="0"/>
    <n v="7"/>
  </r>
  <r>
    <x v="0"/>
    <x v="1"/>
    <s v="WA"/>
    <x v="4"/>
    <n v="2012"/>
    <n v="2012"/>
    <n v="15402408"/>
    <n v="1"/>
    <x v="1"/>
    <s v="I"/>
    <n v="20"/>
    <n v="20"/>
    <n v="0"/>
    <n v="22"/>
  </r>
  <r>
    <x v="0"/>
    <x v="0"/>
    <s v="WA"/>
    <x v="4"/>
    <n v="2012"/>
    <n v="2012"/>
    <n v="16479714"/>
    <n v="3"/>
    <x v="1"/>
    <s v="I"/>
    <n v="66"/>
    <n v="22"/>
    <n v="0"/>
    <n v="1878"/>
  </r>
  <r>
    <x v="0"/>
    <x v="0"/>
    <s v="WA"/>
    <x v="4"/>
    <n v="2012"/>
    <n v="2012"/>
    <n v="15702029"/>
    <n v="3"/>
    <x v="1"/>
    <s v="I"/>
    <n v="79"/>
    <n v="26.333333333333336"/>
    <n v="0"/>
    <n v="320"/>
  </r>
  <r>
    <x v="0"/>
    <x v="1"/>
    <s v="WA"/>
    <x v="4"/>
    <n v="2012"/>
    <n v="2012"/>
    <n v="15206663"/>
    <n v="1"/>
    <x v="1"/>
    <s v="I"/>
    <n v="7"/>
    <n v="7"/>
    <n v="0"/>
    <n v="1"/>
  </r>
  <r>
    <x v="0"/>
    <x v="0"/>
    <s v="WA"/>
    <x v="4"/>
    <n v="2012"/>
    <n v="2012"/>
    <n v="15089772"/>
    <n v="1"/>
    <x v="1"/>
    <s v="I"/>
    <n v="0"/>
    <n v="0"/>
    <n v="0"/>
    <n v="171"/>
  </r>
  <r>
    <x v="0"/>
    <x v="0"/>
    <s v="WA"/>
    <x v="4"/>
    <n v="2012"/>
    <n v="2012"/>
    <n v="19599048"/>
    <n v="1"/>
    <x v="1"/>
    <s v="I"/>
    <n v="23"/>
    <n v="23"/>
    <n v="0"/>
    <n v="110"/>
  </r>
  <r>
    <x v="0"/>
    <x v="0"/>
    <s v="WA"/>
    <x v="4"/>
    <n v="2012"/>
    <n v="2012"/>
    <n v="14129006"/>
    <n v="1"/>
    <x v="1"/>
    <s v="I"/>
    <n v="0"/>
    <n v="0"/>
    <n v="0"/>
    <n v="100"/>
  </r>
  <r>
    <x v="0"/>
    <x v="0"/>
    <s v="WA"/>
    <x v="4"/>
    <n v="2012"/>
    <n v="2012"/>
    <n v="18620640"/>
    <n v="1"/>
    <x v="1"/>
    <s v="I"/>
    <n v="22"/>
    <n v="22"/>
    <n v="0"/>
    <n v="80"/>
  </r>
  <r>
    <x v="1"/>
    <x v="0"/>
    <s v="WA"/>
    <x v="4"/>
    <n v="2012"/>
    <n v="2012"/>
    <n v="500031551"/>
    <n v="1"/>
    <x v="1"/>
    <s v="I"/>
    <n v="13"/>
    <n v="13"/>
    <n v="0"/>
    <n v="2"/>
  </r>
  <r>
    <x v="0"/>
    <x v="1"/>
    <s v="WA"/>
    <x v="4"/>
    <n v="2012"/>
    <n v="2012"/>
    <n v="500119928"/>
    <n v="3"/>
    <x v="1"/>
    <s v="I"/>
    <n v="89"/>
    <n v="29.666666666666668"/>
    <n v="0"/>
    <n v="25"/>
  </r>
  <r>
    <x v="0"/>
    <x v="0"/>
    <s v="WA"/>
    <x v="4"/>
    <n v="2012"/>
    <n v="2012"/>
    <n v="18916295"/>
    <n v="1"/>
    <x v="1"/>
    <s v="I"/>
    <n v="27"/>
    <n v="27"/>
    <n v="0"/>
    <n v="512"/>
  </r>
  <r>
    <x v="0"/>
    <x v="0"/>
    <s v="WA"/>
    <x v="4"/>
    <n v="2012"/>
    <n v="2012"/>
    <n v="19932019"/>
    <n v="3"/>
    <x v="1"/>
    <s v="I"/>
    <n v="92"/>
    <n v="30.666666666666668"/>
    <n v="0"/>
    <n v="202"/>
  </r>
  <r>
    <x v="0"/>
    <x v="0"/>
    <s v="WA"/>
    <x v="4"/>
    <n v="2012"/>
    <n v="2012"/>
    <n v="18277157"/>
    <n v="1"/>
    <x v="1"/>
    <s v="I"/>
    <n v="24"/>
    <n v="24"/>
    <n v="0"/>
    <n v="50"/>
  </r>
  <r>
    <x v="0"/>
    <x v="0"/>
    <s v="WA"/>
    <x v="4"/>
    <n v="2012"/>
    <n v="2012"/>
    <n v="18372447"/>
    <n v="1"/>
    <x v="1"/>
    <s v="I"/>
    <n v="0"/>
    <n v="0"/>
    <n v="0"/>
    <n v="2110"/>
  </r>
  <r>
    <x v="0"/>
    <x v="0"/>
    <s v="WA"/>
    <x v="4"/>
    <n v="2012"/>
    <n v="2012"/>
    <n v="17575187"/>
    <n v="2"/>
    <x v="1"/>
    <s v="I"/>
    <n v="51"/>
    <n v="25.5"/>
    <n v="0"/>
    <n v="360"/>
  </r>
  <r>
    <x v="0"/>
    <x v="0"/>
    <s v="WA"/>
    <x v="4"/>
    <n v="2012"/>
    <n v="2012"/>
    <n v="18570993"/>
    <n v="2"/>
    <x v="1"/>
    <s v="I"/>
    <n v="63"/>
    <n v="31.5"/>
    <n v="0"/>
    <n v="124"/>
  </r>
  <r>
    <x v="0"/>
    <x v="1"/>
    <s v="WA"/>
    <x v="4"/>
    <n v="2012"/>
    <n v="2012"/>
    <n v="500229992"/>
    <n v="2"/>
    <x v="1"/>
    <s v="I"/>
    <n v="36"/>
    <n v="18"/>
    <n v="0"/>
    <n v="56"/>
  </r>
  <r>
    <x v="0"/>
    <x v="0"/>
    <s v="WA"/>
    <x v="4"/>
    <n v="2012"/>
    <n v="2012"/>
    <n v="17787938"/>
    <n v="2"/>
    <x v="1"/>
    <s v="I"/>
    <n v="65"/>
    <n v="32.5"/>
    <n v="0"/>
    <n v="1467"/>
  </r>
  <r>
    <x v="0"/>
    <x v="0"/>
    <s v="WA"/>
    <x v="4"/>
    <n v="2012"/>
    <n v="2012"/>
    <n v="17445885"/>
    <n v="1"/>
    <x v="1"/>
    <s v="I"/>
    <n v="37"/>
    <n v="37"/>
    <n v="0"/>
    <n v="103"/>
  </r>
  <r>
    <x v="0"/>
    <x v="0"/>
    <s v="WA"/>
    <x v="4"/>
    <n v="2012"/>
    <n v="2012"/>
    <n v="17508437"/>
    <n v="1"/>
    <x v="1"/>
    <s v="I"/>
    <n v="7"/>
    <n v="7"/>
    <n v="0"/>
    <n v="169"/>
  </r>
  <r>
    <x v="0"/>
    <x v="0"/>
    <s v="WA"/>
    <x v="4"/>
    <n v="2012"/>
    <n v="2012"/>
    <n v="16004046"/>
    <n v="2"/>
    <x v="1"/>
    <s v="I"/>
    <n v="55"/>
    <n v="27.5"/>
    <n v="0"/>
    <n v="140"/>
  </r>
  <r>
    <x v="0"/>
    <x v="0"/>
    <s v="WA"/>
    <x v="4"/>
    <n v="2012"/>
    <n v="2012"/>
    <n v="16940523"/>
    <n v="1"/>
    <x v="1"/>
    <s v="I"/>
    <n v="0"/>
    <n v="0"/>
    <n v="0"/>
    <n v="550"/>
  </r>
  <r>
    <x v="0"/>
    <x v="1"/>
    <s v="WA"/>
    <x v="4"/>
    <n v="2012"/>
    <n v="2012"/>
    <n v="375321636"/>
    <n v="1"/>
    <x v="1"/>
    <s v="I"/>
    <n v="27"/>
    <n v="27"/>
    <n v="0"/>
    <n v="59"/>
  </r>
  <r>
    <x v="0"/>
    <x v="0"/>
    <s v="WA"/>
    <x v="4"/>
    <n v="2012"/>
    <n v="2012"/>
    <n v="16887785"/>
    <n v="1"/>
    <x v="1"/>
    <s v="I"/>
    <n v="15"/>
    <n v="15"/>
    <n v="0"/>
    <n v="31"/>
  </r>
  <r>
    <x v="0"/>
    <x v="1"/>
    <s v="WA"/>
    <x v="4"/>
    <n v="2012"/>
    <n v="2012"/>
    <n v="500239525"/>
    <n v="1"/>
    <x v="1"/>
    <s v="I"/>
    <n v="9"/>
    <n v="9"/>
    <n v="0"/>
    <n v="6"/>
  </r>
  <r>
    <x v="0"/>
    <x v="1"/>
    <s v="WA"/>
    <x v="4"/>
    <n v="2012"/>
    <n v="2012"/>
    <n v="16024940"/>
    <n v="1"/>
    <x v="1"/>
    <s v="I"/>
    <n v="23"/>
    <n v="23"/>
    <n v="0"/>
    <n v="23"/>
  </r>
  <r>
    <x v="0"/>
    <x v="0"/>
    <s v="WA"/>
    <x v="4"/>
    <n v="2012"/>
    <n v="2012"/>
    <n v="16024942"/>
    <n v="1"/>
    <x v="1"/>
    <s v="I"/>
    <n v="23"/>
    <n v="23"/>
    <n v="0"/>
    <n v="120"/>
  </r>
  <r>
    <x v="0"/>
    <x v="1"/>
    <s v="WA"/>
    <x v="4"/>
    <n v="2012"/>
    <n v="2012"/>
    <n v="17180572"/>
    <n v="1"/>
    <x v="1"/>
    <s v="I"/>
    <n v="27"/>
    <n v="27"/>
    <n v="0"/>
    <n v="9"/>
  </r>
  <r>
    <x v="0"/>
    <x v="1"/>
    <s v="WA"/>
    <x v="4"/>
    <n v="2012"/>
    <n v="2012"/>
    <n v="500102922"/>
    <n v="1"/>
    <x v="1"/>
    <s v="I"/>
    <n v="0"/>
    <n v="0"/>
    <n v="0"/>
    <n v="25"/>
  </r>
  <r>
    <x v="0"/>
    <x v="0"/>
    <s v="WA"/>
    <x v="4"/>
    <n v="2012"/>
    <n v="2012"/>
    <n v="14663179"/>
    <n v="1"/>
    <x v="1"/>
    <s v="I"/>
    <n v="12"/>
    <n v="12"/>
    <n v="0"/>
    <n v="165"/>
  </r>
  <r>
    <x v="0"/>
    <x v="0"/>
    <s v="WA"/>
    <x v="4"/>
    <n v="2012"/>
    <n v="2012"/>
    <n v="500225308"/>
    <n v="1"/>
    <x v="1"/>
    <s v="I"/>
    <n v="0"/>
    <n v="0"/>
    <n v="0"/>
    <n v="59"/>
  </r>
  <r>
    <x v="0"/>
    <x v="0"/>
    <s v="WA"/>
    <x v="4"/>
    <n v="2012"/>
    <n v="2012"/>
    <n v="17623811"/>
    <n v="1"/>
    <x v="1"/>
    <s v="I"/>
    <n v="2"/>
    <n v="2"/>
    <n v="0"/>
    <n v="17"/>
  </r>
  <r>
    <x v="0"/>
    <x v="0"/>
    <s v="WA"/>
    <x v="4"/>
    <n v="2012"/>
    <n v="2012"/>
    <n v="14338152"/>
    <n v="1"/>
    <x v="1"/>
    <s v="I"/>
    <n v="0"/>
    <n v="0"/>
    <n v="0"/>
    <n v="38"/>
  </r>
  <r>
    <x v="0"/>
    <x v="0"/>
    <s v="WA"/>
    <x v="4"/>
    <n v="2012"/>
    <n v="2012"/>
    <n v="14907967"/>
    <n v="1"/>
    <x v="1"/>
    <s v="I"/>
    <n v="6"/>
    <n v="6"/>
    <n v="0"/>
    <n v="30"/>
  </r>
  <r>
    <x v="0"/>
    <x v="1"/>
    <s v="WA"/>
    <x v="4"/>
    <n v="2012"/>
    <n v="2012"/>
    <n v="14404143"/>
    <n v="1"/>
    <x v="1"/>
    <s v="I"/>
    <n v="33"/>
    <n v="33"/>
    <n v="0"/>
    <n v="2"/>
  </r>
  <r>
    <x v="0"/>
    <x v="1"/>
    <s v="WA"/>
    <x v="4"/>
    <n v="2012"/>
    <n v="2012"/>
    <n v="437702412"/>
    <n v="1"/>
    <x v="1"/>
    <s v="I"/>
    <n v="2"/>
    <n v="2"/>
    <n v="0"/>
    <n v="4"/>
  </r>
  <r>
    <x v="0"/>
    <x v="0"/>
    <s v="WA"/>
    <x v="4"/>
    <n v="2012"/>
    <n v="2012"/>
    <n v="500016559"/>
    <n v="1"/>
    <x v="1"/>
    <s v="I"/>
    <n v="27"/>
    <n v="27"/>
    <n v="0"/>
    <n v="244"/>
  </r>
  <r>
    <x v="0"/>
    <x v="0"/>
    <s v="WA"/>
    <x v="4"/>
    <n v="2012"/>
    <n v="2012"/>
    <n v="19023637"/>
    <n v="2"/>
    <x v="1"/>
    <s v="I"/>
    <n v="60"/>
    <n v="30"/>
    <n v="0"/>
    <n v="1610"/>
  </r>
  <r>
    <x v="0"/>
    <x v="0"/>
    <s v="WA"/>
    <x v="4"/>
    <n v="2012"/>
    <n v="2012"/>
    <n v="19325930"/>
    <n v="1"/>
    <x v="1"/>
    <s v="I"/>
    <n v="0"/>
    <n v="0"/>
    <n v="0"/>
    <n v="220"/>
  </r>
  <r>
    <x v="0"/>
    <x v="1"/>
    <s v="WA"/>
    <x v="4"/>
    <n v="2012"/>
    <n v="2012"/>
    <n v="18304093"/>
    <n v="1"/>
    <x v="1"/>
    <s v="I"/>
    <n v="33"/>
    <n v="33"/>
    <n v="0"/>
    <n v="1"/>
  </r>
  <r>
    <x v="0"/>
    <x v="0"/>
    <s v="WA"/>
    <x v="4"/>
    <n v="2012"/>
    <n v="2012"/>
    <n v="17488391"/>
    <n v="1"/>
    <x v="1"/>
    <s v="I"/>
    <n v="3"/>
    <n v="3"/>
    <n v="0"/>
    <n v="41"/>
  </r>
  <r>
    <x v="0"/>
    <x v="0"/>
    <s v="WA"/>
    <x v="4"/>
    <n v="2012"/>
    <n v="2012"/>
    <n v="500072997"/>
    <n v="1"/>
    <x v="1"/>
    <s v="I"/>
    <n v="33"/>
    <n v="33"/>
    <n v="0"/>
    <n v="883"/>
  </r>
  <r>
    <x v="0"/>
    <x v="1"/>
    <s v="WA"/>
    <x v="4"/>
    <n v="2012"/>
    <n v="2012"/>
    <n v="16877499"/>
    <n v="1"/>
    <x v="1"/>
    <s v="I"/>
    <n v="10"/>
    <n v="10"/>
    <n v="0"/>
    <n v="20"/>
  </r>
  <r>
    <x v="0"/>
    <x v="1"/>
    <s v="WA"/>
    <x v="4"/>
    <n v="2012"/>
    <n v="2012"/>
    <n v="418867337"/>
    <n v="1"/>
    <x v="1"/>
    <s v="I"/>
    <n v="24"/>
    <n v="24"/>
    <n v="0"/>
    <n v="27"/>
  </r>
  <r>
    <x v="0"/>
    <x v="0"/>
    <s v="WA"/>
    <x v="4"/>
    <n v="2012"/>
    <n v="2012"/>
    <n v="14898247"/>
    <n v="1"/>
    <x v="1"/>
    <s v="I"/>
    <n v="11"/>
    <n v="11"/>
    <n v="0"/>
    <n v="70"/>
  </r>
  <r>
    <x v="0"/>
    <x v="0"/>
    <s v="WA"/>
    <x v="4"/>
    <n v="2012"/>
    <n v="2012"/>
    <n v="19548325"/>
    <n v="1"/>
    <x v="1"/>
    <s v="I"/>
    <n v="27"/>
    <n v="27"/>
    <n v="0"/>
    <n v="120"/>
  </r>
  <r>
    <x v="0"/>
    <x v="0"/>
    <s v="WA"/>
    <x v="4"/>
    <n v="2012"/>
    <n v="2012"/>
    <n v="500159321"/>
    <n v="1"/>
    <x v="1"/>
    <s v="I"/>
    <n v="4"/>
    <n v="4"/>
    <n v="0"/>
    <n v="119"/>
  </r>
  <r>
    <x v="0"/>
    <x v="0"/>
    <s v="WA"/>
    <x v="4"/>
    <n v="2012"/>
    <n v="2012"/>
    <n v="15130742"/>
    <n v="1"/>
    <x v="1"/>
    <s v="I"/>
    <n v="7"/>
    <n v="7"/>
    <n v="0"/>
    <n v="92"/>
  </r>
  <r>
    <x v="0"/>
    <x v="0"/>
    <s v="WA"/>
    <x v="5"/>
    <n v="2013"/>
    <n v="2013"/>
    <n v="17325211"/>
    <n v="1"/>
    <x v="1"/>
    <s v="I"/>
    <n v="31"/>
    <n v="31"/>
    <n v="0"/>
    <n v="518"/>
  </r>
  <r>
    <x v="0"/>
    <x v="0"/>
    <s v="WA"/>
    <x v="5"/>
    <n v="2013"/>
    <n v="2013"/>
    <n v="18694676"/>
    <n v="1"/>
    <x v="1"/>
    <s v="I"/>
    <n v="31"/>
    <n v="31"/>
    <n v="0"/>
    <n v="10"/>
  </r>
  <r>
    <x v="0"/>
    <x v="0"/>
    <s v="WA"/>
    <x v="4"/>
    <n v="2013"/>
    <n v="2013"/>
    <n v="500187788"/>
    <n v="1"/>
    <x v="1"/>
    <s v="I"/>
    <n v="2"/>
    <n v="2"/>
    <n v="0"/>
    <n v="94"/>
  </r>
  <r>
    <x v="0"/>
    <x v="0"/>
    <s v="WA"/>
    <x v="4"/>
    <n v="2013"/>
    <n v="2013"/>
    <n v="500153908"/>
    <n v="1"/>
    <x v="1"/>
    <s v="I"/>
    <n v="2"/>
    <n v="2"/>
    <n v="0"/>
    <n v="97"/>
  </r>
  <r>
    <x v="0"/>
    <x v="0"/>
    <s v="WA"/>
    <x v="4"/>
    <n v="2013"/>
    <n v="2013"/>
    <n v="500155779"/>
    <n v="1"/>
    <x v="1"/>
    <s v="I"/>
    <n v="2"/>
    <n v="2"/>
    <n v="0"/>
    <n v="26"/>
  </r>
  <r>
    <x v="0"/>
    <x v="0"/>
    <s v="WA"/>
    <x v="4"/>
    <n v="2013"/>
    <n v="2013"/>
    <n v="500124537"/>
    <n v="1"/>
    <x v="1"/>
    <s v="I"/>
    <n v="0"/>
    <n v="0"/>
    <n v="0"/>
    <n v="52"/>
  </r>
  <r>
    <x v="0"/>
    <x v="0"/>
    <s v="WA"/>
    <x v="5"/>
    <n v="2013"/>
    <n v="2013"/>
    <n v="17671730"/>
    <n v="6"/>
    <x v="1"/>
    <s v="I"/>
    <n v="186"/>
    <n v="31"/>
    <n v="0"/>
    <n v="15"/>
  </r>
  <r>
    <x v="0"/>
    <x v="0"/>
    <s v="WA"/>
    <x v="5"/>
    <n v="2013"/>
    <n v="2013"/>
    <n v="17385091"/>
    <n v="2"/>
    <x v="1"/>
    <s v="I"/>
    <n v="63"/>
    <n v="31.5"/>
    <n v="0"/>
    <n v="60"/>
  </r>
  <r>
    <x v="0"/>
    <x v="0"/>
    <s v="WA"/>
    <x v="4"/>
    <n v="2013"/>
    <n v="2013"/>
    <n v="19594223"/>
    <n v="1"/>
    <x v="1"/>
    <s v="I"/>
    <n v="7"/>
    <n v="7"/>
    <n v="0"/>
    <n v="1"/>
  </r>
  <r>
    <x v="0"/>
    <x v="0"/>
    <s v="WA"/>
    <x v="5"/>
    <n v="2013"/>
    <n v="2013"/>
    <n v="19137755"/>
    <n v="1"/>
    <x v="1"/>
    <s v="I"/>
    <n v="3"/>
    <n v="3"/>
    <n v="0"/>
    <n v="79"/>
  </r>
  <r>
    <x v="0"/>
    <x v="0"/>
    <s v="WA"/>
    <x v="5"/>
    <n v="2013"/>
    <n v="2013"/>
    <n v="18200042"/>
    <n v="2"/>
    <x v="1"/>
    <s v="I"/>
    <n v="57"/>
    <n v="28.5"/>
    <n v="0"/>
    <n v="700"/>
  </r>
  <r>
    <x v="0"/>
    <x v="0"/>
    <s v="WA"/>
    <x v="5"/>
    <n v="2013"/>
    <n v="2013"/>
    <n v="17413575"/>
    <n v="1"/>
    <x v="1"/>
    <s v="I"/>
    <n v="0"/>
    <n v="0"/>
    <n v="0"/>
    <n v="870"/>
  </r>
  <r>
    <x v="0"/>
    <x v="1"/>
    <s v="WA"/>
    <x v="5"/>
    <n v="2013"/>
    <n v="2013"/>
    <n v="397180813"/>
    <n v="1"/>
    <x v="1"/>
    <s v="I"/>
    <n v="18"/>
    <n v="18"/>
    <n v="0"/>
    <n v="2"/>
  </r>
  <r>
    <x v="0"/>
    <x v="0"/>
    <s v="WA"/>
    <x v="5"/>
    <n v="2013"/>
    <n v="2013"/>
    <n v="17461213"/>
    <n v="3"/>
    <x v="1"/>
    <s v="I"/>
    <n v="91"/>
    <n v="30.333333333333332"/>
    <n v="0"/>
    <n v="220"/>
  </r>
  <r>
    <x v="0"/>
    <x v="0"/>
    <s v="WA"/>
    <x v="4"/>
    <n v="2013"/>
    <n v="2013"/>
    <n v="19317209"/>
    <n v="1"/>
    <x v="1"/>
    <s v="I"/>
    <n v="21"/>
    <n v="21"/>
    <n v="0"/>
    <n v="9"/>
  </r>
  <r>
    <x v="0"/>
    <x v="0"/>
    <s v="WA"/>
    <x v="5"/>
    <n v="2013"/>
    <n v="2013"/>
    <n v="15694912"/>
    <n v="3"/>
    <x v="1"/>
    <s v="I"/>
    <n v="68"/>
    <n v="22.666666666666664"/>
    <n v="0"/>
    <n v="720"/>
  </r>
  <r>
    <x v="0"/>
    <x v="0"/>
    <s v="WA"/>
    <x v="5"/>
    <n v="2013"/>
    <n v="2013"/>
    <n v="16635696"/>
    <n v="1"/>
    <x v="1"/>
    <s v="I"/>
    <n v="34"/>
    <n v="34"/>
    <n v="0"/>
    <n v="58"/>
  </r>
  <r>
    <x v="0"/>
    <x v="0"/>
    <s v="WA"/>
    <x v="5"/>
    <n v="2013"/>
    <n v="2013"/>
    <n v="500048948"/>
    <n v="1"/>
    <x v="1"/>
    <s v="I"/>
    <n v="10"/>
    <n v="10"/>
    <n v="0"/>
    <n v="121"/>
  </r>
  <r>
    <x v="0"/>
    <x v="0"/>
    <s v="WA"/>
    <x v="5"/>
    <n v="2013"/>
    <n v="2013"/>
    <n v="16530155"/>
    <n v="2"/>
    <x v="1"/>
    <s v="I"/>
    <n v="63"/>
    <n v="31.5"/>
    <n v="0"/>
    <n v="110"/>
  </r>
  <r>
    <x v="0"/>
    <x v="1"/>
    <s v="WA"/>
    <x v="5"/>
    <n v="2013"/>
    <n v="2013"/>
    <n v="16873366"/>
    <n v="2"/>
    <x v="1"/>
    <s v="I"/>
    <n v="59"/>
    <n v="29.5"/>
    <n v="0"/>
    <n v="88"/>
  </r>
  <r>
    <x v="0"/>
    <x v="1"/>
    <s v="WA"/>
    <x v="5"/>
    <n v="2013"/>
    <n v="2013"/>
    <n v="15375355"/>
    <n v="2"/>
    <x v="1"/>
    <s v="I"/>
    <n v="62"/>
    <n v="31"/>
    <n v="0"/>
    <n v="15"/>
  </r>
  <r>
    <x v="0"/>
    <x v="1"/>
    <s v="WA"/>
    <x v="5"/>
    <n v="2013"/>
    <n v="2013"/>
    <n v="500102886"/>
    <n v="1"/>
    <x v="1"/>
    <s v="I"/>
    <n v="34"/>
    <n v="34"/>
    <n v="0"/>
    <n v="85"/>
  </r>
  <r>
    <x v="0"/>
    <x v="0"/>
    <s v="WA"/>
    <x v="5"/>
    <n v="2013"/>
    <n v="2013"/>
    <n v="16201076"/>
    <n v="2"/>
    <x v="1"/>
    <s v="I"/>
    <n v="62"/>
    <n v="31"/>
    <n v="0"/>
    <n v="4"/>
  </r>
  <r>
    <x v="0"/>
    <x v="1"/>
    <s v="WA"/>
    <x v="5"/>
    <n v="2013"/>
    <n v="2013"/>
    <n v="500201466"/>
    <n v="1"/>
    <x v="1"/>
    <s v="I"/>
    <n v="10"/>
    <n v="10"/>
    <n v="0"/>
    <n v="63"/>
  </r>
  <r>
    <x v="0"/>
    <x v="0"/>
    <s v="WA"/>
    <x v="5"/>
    <n v="2013"/>
    <n v="2013"/>
    <n v="17919996"/>
    <n v="1"/>
    <x v="1"/>
    <s v="I"/>
    <n v="4"/>
    <n v="4"/>
    <n v="0"/>
    <n v="320"/>
  </r>
  <r>
    <x v="0"/>
    <x v="1"/>
    <s v="WA"/>
    <x v="5"/>
    <n v="2013"/>
    <n v="2013"/>
    <n v="446351471"/>
    <n v="1"/>
    <x v="1"/>
    <s v="I"/>
    <n v="34"/>
    <n v="34"/>
    <n v="0"/>
    <n v="5"/>
  </r>
  <r>
    <x v="0"/>
    <x v="0"/>
    <s v="WA"/>
    <x v="5"/>
    <n v="2013"/>
    <n v="2013"/>
    <n v="19915361"/>
    <n v="1"/>
    <x v="1"/>
    <s v="I"/>
    <n v="32"/>
    <n v="32"/>
    <n v="0"/>
    <n v="90"/>
  </r>
  <r>
    <x v="1"/>
    <x v="1"/>
    <s v="WA"/>
    <x v="5"/>
    <n v="2013"/>
    <n v="2013"/>
    <n v="14588511"/>
    <n v="4"/>
    <x v="1"/>
    <s v="I"/>
    <n v="123"/>
    <n v="30.75"/>
    <n v="0"/>
    <n v="4"/>
  </r>
  <r>
    <x v="0"/>
    <x v="0"/>
    <s v="WA"/>
    <x v="5"/>
    <n v="2013"/>
    <n v="2013"/>
    <n v="19655129"/>
    <n v="1"/>
    <x v="1"/>
    <s v="I"/>
    <n v="33"/>
    <n v="33"/>
    <n v="0"/>
    <n v="130"/>
  </r>
  <r>
    <x v="0"/>
    <x v="0"/>
    <s v="WA"/>
    <x v="5"/>
    <n v="2013"/>
    <n v="2013"/>
    <n v="500242860"/>
    <n v="1"/>
    <x v="1"/>
    <s v="I"/>
    <n v="0"/>
    <n v="0"/>
    <n v="0"/>
    <n v="59"/>
  </r>
  <r>
    <x v="0"/>
    <x v="0"/>
    <s v="WA"/>
    <x v="5"/>
    <n v="2013"/>
    <n v="2013"/>
    <n v="18914285"/>
    <n v="1"/>
    <x v="1"/>
    <s v="I"/>
    <n v="13"/>
    <n v="13"/>
    <n v="0"/>
    <n v="2390"/>
  </r>
  <r>
    <x v="0"/>
    <x v="0"/>
    <s v="WA"/>
    <x v="5"/>
    <n v="2013"/>
    <n v="2013"/>
    <n v="14949162"/>
    <n v="1"/>
    <x v="1"/>
    <s v="I"/>
    <n v="21"/>
    <n v="21"/>
    <n v="0"/>
    <n v="69"/>
  </r>
  <r>
    <x v="0"/>
    <x v="0"/>
    <s v="WA"/>
    <x v="5"/>
    <n v="2013"/>
    <n v="2013"/>
    <n v="18584045"/>
    <n v="2"/>
    <x v="1"/>
    <s v="I"/>
    <n v="36"/>
    <n v="18"/>
    <n v="0"/>
    <n v="2160"/>
  </r>
  <r>
    <x v="0"/>
    <x v="0"/>
    <s v="WA"/>
    <x v="5"/>
    <n v="2013"/>
    <n v="2013"/>
    <n v="14423834"/>
    <n v="1"/>
    <x v="1"/>
    <s v="I"/>
    <n v="8"/>
    <n v="8"/>
    <n v="0"/>
    <n v="8"/>
  </r>
  <r>
    <x v="0"/>
    <x v="0"/>
    <s v="WA"/>
    <x v="5"/>
    <n v="2013"/>
    <n v="2013"/>
    <n v="18705485"/>
    <n v="1"/>
    <x v="1"/>
    <s v="I"/>
    <n v="0"/>
    <n v="0"/>
    <n v="0"/>
    <n v="10"/>
  </r>
  <r>
    <x v="0"/>
    <x v="0"/>
    <s v="WA"/>
    <x v="5"/>
    <n v="2013"/>
    <n v="2013"/>
    <n v="19353173"/>
    <n v="1"/>
    <x v="1"/>
    <s v="I"/>
    <n v="33"/>
    <n v="33"/>
    <n v="0"/>
    <n v="410"/>
  </r>
  <r>
    <x v="0"/>
    <x v="0"/>
    <s v="WA"/>
    <x v="5"/>
    <n v="2013"/>
    <n v="2013"/>
    <n v="500001302"/>
    <n v="1"/>
    <x v="1"/>
    <s v="I"/>
    <n v="35"/>
    <n v="35"/>
    <n v="0"/>
    <n v="263"/>
  </r>
  <r>
    <x v="0"/>
    <x v="1"/>
    <s v="WA"/>
    <x v="5"/>
    <n v="2013"/>
    <n v="2013"/>
    <n v="373852853"/>
    <n v="1"/>
    <x v="1"/>
    <s v="I"/>
    <n v="29"/>
    <n v="29"/>
    <n v="0"/>
    <n v="10"/>
  </r>
  <r>
    <x v="0"/>
    <x v="0"/>
    <s v="WA"/>
    <x v="5"/>
    <n v="2013"/>
    <n v="2013"/>
    <n v="18023303"/>
    <n v="1"/>
    <x v="1"/>
    <s v="I"/>
    <n v="2"/>
    <n v="2"/>
    <n v="0"/>
    <n v="66"/>
  </r>
  <r>
    <x v="0"/>
    <x v="0"/>
    <s v="WA"/>
    <x v="5"/>
    <n v="2013"/>
    <n v="2013"/>
    <n v="16608463"/>
    <n v="1"/>
    <x v="1"/>
    <s v="I"/>
    <n v="29"/>
    <n v="29"/>
    <n v="0"/>
    <n v="730"/>
  </r>
  <r>
    <x v="0"/>
    <x v="0"/>
    <s v="WA"/>
    <x v="5"/>
    <n v="2013"/>
    <n v="2013"/>
    <n v="500186884"/>
    <n v="3"/>
    <x v="1"/>
    <s v="I"/>
    <n v="90"/>
    <n v="30"/>
    <n v="0"/>
    <n v="31"/>
  </r>
  <r>
    <x v="0"/>
    <x v="1"/>
    <s v="WA"/>
    <x v="5"/>
    <n v="2013"/>
    <n v="2013"/>
    <n v="500034649"/>
    <n v="1"/>
    <x v="1"/>
    <s v="I"/>
    <n v="7"/>
    <n v="7"/>
    <n v="0"/>
    <n v="36"/>
  </r>
  <r>
    <x v="0"/>
    <x v="0"/>
    <s v="WA"/>
    <x v="5"/>
    <n v="2013"/>
    <n v="2013"/>
    <n v="500218341"/>
    <n v="1"/>
    <x v="1"/>
    <s v="I"/>
    <n v="1"/>
    <n v="1"/>
    <n v="0"/>
    <n v="3"/>
  </r>
  <r>
    <x v="0"/>
    <x v="1"/>
    <s v="WA"/>
    <x v="5"/>
    <n v="2013"/>
    <n v="2013"/>
    <n v="500031273"/>
    <n v="1"/>
    <x v="1"/>
    <s v="I"/>
    <n v="11"/>
    <n v="11"/>
    <n v="0"/>
    <n v="56"/>
  </r>
  <r>
    <x v="0"/>
    <x v="0"/>
    <s v="WA"/>
    <x v="5"/>
    <n v="2013"/>
    <n v="2013"/>
    <n v="500027214"/>
    <n v="2"/>
    <x v="1"/>
    <s v="I"/>
    <n v="37"/>
    <n v="18.5"/>
    <n v="0"/>
    <n v="330"/>
  </r>
  <r>
    <x v="0"/>
    <x v="0"/>
    <s v="WA"/>
    <x v="5"/>
    <n v="2013"/>
    <n v="2013"/>
    <n v="19701717"/>
    <n v="1"/>
    <x v="1"/>
    <s v="I"/>
    <n v="27"/>
    <n v="27"/>
    <n v="0"/>
    <n v="10"/>
  </r>
  <r>
    <x v="0"/>
    <x v="1"/>
    <s v="WA"/>
    <x v="5"/>
    <n v="2013"/>
    <n v="2013"/>
    <n v="19313628"/>
    <n v="1"/>
    <x v="1"/>
    <s v="I"/>
    <n v="21"/>
    <n v="21"/>
    <n v="0"/>
    <n v="46"/>
  </r>
  <r>
    <x v="0"/>
    <x v="1"/>
    <s v="WA"/>
    <x v="5"/>
    <n v="2013"/>
    <n v="2013"/>
    <n v="500016394"/>
    <n v="1"/>
    <x v="1"/>
    <s v="I"/>
    <n v="12"/>
    <n v="12"/>
    <n v="0"/>
    <n v="29"/>
  </r>
  <r>
    <x v="0"/>
    <x v="0"/>
    <s v="WA"/>
    <x v="5"/>
    <n v="2013"/>
    <n v="2013"/>
    <n v="14423729"/>
    <n v="1"/>
    <x v="1"/>
    <s v="I"/>
    <n v="18"/>
    <n v="18"/>
    <n v="0"/>
    <n v="10"/>
  </r>
  <r>
    <x v="0"/>
    <x v="0"/>
    <s v="WA"/>
    <x v="5"/>
    <n v="2013"/>
    <n v="2013"/>
    <n v="19974481"/>
    <n v="1"/>
    <x v="1"/>
    <s v="I"/>
    <n v="11"/>
    <n v="11"/>
    <n v="0"/>
    <n v="10"/>
  </r>
  <r>
    <x v="0"/>
    <x v="0"/>
    <s v="WA"/>
    <x v="5"/>
    <n v="2013"/>
    <n v="2013"/>
    <n v="500151847"/>
    <n v="1"/>
    <x v="1"/>
    <s v="I"/>
    <n v="3"/>
    <n v="3"/>
    <n v="0"/>
    <n v="19"/>
  </r>
  <r>
    <x v="1"/>
    <x v="0"/>
    <s v="WA"/>
    <x v="5"/>
    <n v="2013"/>
    <n v="2013"/>
    <n v="19866383"/>
    <n v="1"/>
    <x v="1"/>
    <s v="I"/>
    <n v="0"/>
    <n v="0"/>
    <n v="0"/>
    <n v="7"/>
  </r>
  <r>
    <x v="0"/>
    <x v="0"/>
    <s v="WA"/>
    <x v="5"/>
    <n v="2013"/>
    <n v="2013"/>
    <n v="18904862"/>
    <n v="1"/>
    <x v="1"/>
    <s v="I"/>
    <n v="0"/>
    <n v="0"/>
    <n v="0"/>
    <n v="20"/>
  </r>
  <r>
    <x v="0"/>
    <x v="0"/>
    <s v="WA"/>
    <x v="5"/>
    <n v="2013"/>
    <n v="2013"/>
    <n v="18893263"/>
    <n v="1"/>
    <x v="1"/>
    <s v="I"/>
    <n v="14"/>
    <n v="14"/>
    <n v="0"/>
    <n v="930"/>
  </r>
  <r>
    <x v="0"/>
    <x v="0"/>
    <s v="WA"/>
    <x v="5"/>
    <n v="2013"/>
    <n v="2013"/>
    <n v="18979321"/>
    <n v="1"/>
    <x v="1"/>
    <s v="I"/>
    <n v="10"/>
    <n v="10"/>
    <n v="0"/>
    <n v="440"/>
  </r>
  <r>
    <x v="0"/>
    <x v="1"/>
    <s v="WA"/>
    <x v="5"/>
    <n v="2013"/>
    <n v="2013"/>
    <n v="19366156"/>
    <n v="1"/>
    <x v="1"/>
    <s v="I"/>
    <n v="0"/>
    <n v="0"/>
    <n v="0"/>
    <n v="8"/>
  </r>
  <r>
    <x v="0"/>
    <x v="0"/>
    <s v="WA"/>
    <x v="5"/>
    <n v="2013"/>
    <n v="2013"/>
    <n v="19378335"/>
    <n v="1"/>
    <x v="1"/>
    <s v="I"/>
    <n v="27"/>
    <n v="27"/>
    <n v="0"/>
    <n v="230"/>
  </r>
  <r>
    <x v="0"/>
    <x v="0"/>
    <s v="WA"/>
    <x v="5"/>
    <n v="2013"/>
    <n v="2013"/>
    <n v="19004577"/>
    <n v="1"/>
    <x v="1"/>
    <s v="I"/>
    <n v="29"/>
    <n v="29"/>
    <n v="0"/>
    <n v="112"/>
  </r>
  <r>
    <x v="0"/>
    <x v="0"/>
    <s v="WA"/>
    <x v="5"/>
    <n v="2013"/>
    <n v="2013"/>
    <n v="427593607"/>
    <n v="1"/>
    <x v="1"/>
    <s v="I"/>
    <n v="0"/>
    <n v="0"/>
    <n v="0"/>
    <n v="31"/>
  </r>
  <r>
    <x v="0"/>
    <x v="1"/>
    <s v="WA"/>
    <x v="5"/>
    <n v="2013"/>
    <n v="2013"/>
    <n v="435715806"/>
    <n v="1"/>
    <x v="1"/>
    <s v="I"/>
    <n v="0"/>
    <n v="0"/>
    <n v="0"/>
    <n v="9"/>
  </r>
  <r>
    <x v="0"/>
    <x v="0"/>
    <s v="WA"/>
    <x v="5"/>
    <n v="2013"/>
    <n v="2013"/>
    <n v="500066516"/>
    <n v="1"/>
    <x v="1"/>
    <s v="I"/>
    <n v="0"/>
    <n v="0"/>
    <n v="0"/>
    <n v="10"/>
  </r>
  <r>
    <x v="0"/>
    <x v="0"/>
    <s v="WA"/>
    <x v="5"/>
    <n v="2013"/>
    <n v="2013"/>
    <n v="18970941"/>
    <n v="1"/>
    <x v="1"/>
    <s v="I"/>
    <n v="0"/>
    <n v="0"/>
    <n v="0"/>
    <n v="40"/>
  </r>
  <r>
    <x v="0"/>
    <x v="1"/>
    <s v="WA"/>
    <x v="5"/>
    <n v="2013"/>
    <n v="2013"/>
    <n v="18973186"/>
    <n v="1"/>
    <x v="1"/>
    <s v="I"/>
    <n v="7"/>
    <n v="7"/>
    <n v="0"/>
    <n v="1"/>
  </r>
  <r>
    <x v="1"/>
    <x v="0"/>
    <s v="WA"/>
    <x v="5"/>
    <n v="2013"/>
    <n v="2013"/>
    <n v="19261914"/>
    <n v="1"/>
    <x v="1"/>
    <s v="I"/>
    <n v="0"/>
    <n v="0"/>
    <n v="0"/>
    <n v="10"/>
  </r>
  <r>
    <x v="0"/>
    <x v="0"/>
    <s v="WA"/>
    <x v="5"/>
    <n v="2013"/>
    <n v="2013"/>
    <n v="19265359"/>
    <n v="1"/>
    <x v="1"/>
    <s v="I"/>
    <n v="0"/>
    <n v="0"/>
    <n v="0"/>
    <n v="70"/>
  </r>
  <r>
    <x v="0"/>
    <x v="1"/>
    <s v="WA"/>
    <x v="5"/>
    <n v="2013"/>
    <n v="2013"/>
    <n v="500014198"/>
    <n v="1"/>
    <x v="1"/>
    <s v="I"/>
    <n v="0"/>
    <n v="0"/>
    <n v="0"/>
    <n v="3"/>
  </r>
  <r>
    <x v="0"/>
    <x v="0"/>
    <s v="WA"/>
    <x v="5"/>
    <n v="2013"/>
    <n v="2013"/>
    <n v="19536698"/>
    <n v="2"/>
    <x v="1"/>
    <s v="I"/>
    <n v="40"/>
    <n v="20"/>
    <n v="0"/>
    <n v="2370"/>
  </r>
  <r>
    <x v="0"/>
    <x v="1"/>
    <s v="WA"/>
    <x v="5"/>
    <n v="2013"/>
    <n v="2013"/>
    <n v="500262121"/>
    <n v="1"/>
    <x v="1"/>
    <s v="I"/>
    <n v="28"/>
    <n v="28"/>
    <n v="0"/>
    <n v="1"/>
  </r>
  <r>
    <x v="0"/>
    <x v="1"/>
    <s v="WA"/>
    <x v="5"/>
    <n v="2013"/>
    <n v="2013"/>
    <n v="18431971"/>
    <n v="2"/>
    <x v="1"/>
    <s v="I"/>
    <n v="33"/>
    <n v="16.5"/>
    <n v="0"/>
    <n v="25"/>
  </r>
  <r>
    <x v="0"/>
    <x v="0"/>
    <s v="WA"/>
    <x v="5"/>
    <n v="2013"/>
    <n v="2013"/>
    <n v="17464232"/>
    <n v="1"/>
    <x v="1"/>
    <s v="I"/>
    <n v="7"/>
    <n v="7"/>
    <n v="0"/>
    <n v="140"/>
  </r>
  <r>
    <x v="0"/>
    <x v="0"/>
    <s v="WA"/>
    <x v="5"/>
    <n v="2013"/>
    <n v="2013"/>
    <n v="17490282"/>
    <n v="2"/>
    <x v="1"/>
    <s v="I"/>
    <n v="39"/>
    <n v="19.5"/>
    <n v="0"/>
    <n v="400"/>
  </r>
  <r>
    <x v="0"/>
    <x v="0"/>
    <s v="WA"/>
    <x v="5"/>
    <n v="2013"/>
    <n v="2013"/>
    <n v="17687332"/>
    <n v="1"/>
    <x v="1"/>
    <s v="I"/>
    <n v="32"/>
    <n v="32"/>
    <n v="0"/>
    <n v="806"/>
  </r>
  <r>
    <x v="0"/>
    <x v="1"/>
    <s v="WA"/>
    <x v="5"/>
    <n v="2013"/>
    <n v="2013"/>
    <n v="381369737"/>
    <n v="1"/>
    <x v="1"/>
    <s v="I"/>
    <n v="0"/>
    <n v="0"/>
    <n v="0"/>
    <n v="22"/>
  </r>
  <r>
    <x v="0"/>
    <x v="0"/>
    <s v="WA"/>
    <x v="5"/>
    <n v="2013"/>
    <n v="2013"/>
    <n v="16893635"/>
    <n v="2"/>
    <x v="1"/>
    <s v="I"/>
    <n v="36"/>
    <n v="18"/>
    <n v="0"/>
    <n v="410"/>
  </r>
  <r>
    <x v="0"/>
    <x v="0"/>
    <s v="WA"/>
    <x v="5"/>
    <n v="2013"/>
    <n v="2013"/>
    <n v="18552740"/>
    <n v="1"/>
    <x v="1"/>
    <s v="I"/>
    <n v="19"/>
    <n v="19"/>
    <n v="0"/>
    <n v="940"/>
  </r>
  <r>
    <x v="0"/>
    <x v="0"/>
    <s v="WA"/>
    <x v="5"/>
    <n v="2013"/>
    <n v="2013"/>
    <n v="500103217"/>
    <n v="1"/>
    <x v="1"/>
    <s v="I"/>
    <n v="28"/>
    <n v="28"/>
    <n v="0"/>
    <n v="12"/>
  </r>
  <r>
    <x v="0"/>
    <x v="0"/>
    <s v="WA"/>
    <x v="5"/>
    <n v="2013"/>
    <n v="2013"/>
    <n v="16309036"/>
    <n v="2"/>
    <x v="1"/>
    <s v="I"/>
    <n v="58"/>
    <n v="29"/>
    <n v="0"/>
    <n v="486"/>
  </r>
  <r>
    <x v="0"/>
    <x v="0"/>
    <s v="WA"/>
    <x v="5"/>
    <n v="2013"/>
    <n v="2013"/>
    <n v="17919158"/>
    <n v="1"/>
    <x v="1"/>
    <s v="I"/>
    <n v="4"/>
    <n v="4"/>
    <n v="0"/>
    <n v="115"/>
  </r>
  <r>
    <x v="0"/>
    <x v="0"/>
    <s v="WA"/>
    <x v="5"/>
    <n v="2013"/>
    <n v="2013"/>
    <n v="16303697"/>
    <n v="1"/>
    <x v="1"/>
    <s v="I"/>
    <n v="20"/>
    <n v="20"/>
    <n v="0"/>
    <n v="80"/>
  </r>
  <r>
    <x v="0"/>
    <x v="0"/>
    <s v="WA"/>
    <x v="5"/>
    <n v="2013"/>
    <n v="2013"/>
    <n v="14939856"/>
    <n v="1"/>
    <x v="1"/>
    <s v="I"/>
    <n v="8"/>
    <n v="8"/>
    <n v="0"/>
    <n v="1"/>
  </r>
  <r>
    <x v="0"/>
    <x v="0"/>
    <s v="WA"/>
    <x v="5"/>
    <n v="2013"/>
    <n v="2013"/>
    <n v="15373719"/>
    <n v="1"/>
    <x v="1"/>
    <s v="I"/>
    <n v="1"/>
    <n v="1"/>
    <n v="0"/>
    <n v="10"/>
  </r>
  <r>
    <x v="0"/>
    <x v="0"/>
    <s v="WA"/>
    <x v="5"/>
    <n v="2013"/>
    <n v="2013"/>
    <n v="15135687"/>
    <n v="1"/>
    <x v="1"/>
    <s v="I"/>
    <n v="1"/>
    <n v="1"/>
    <n v="0"/>
    <n v="30"/>
  </r>
  <r>
    <x v="0"/>
    <x v="1"/>
    <s v="WA"/>
    <x v="5"/>
    <n v="2013"/>
    <n v="2013"/>
    <n v="500039991"/>
    <n v="1"/>
    <x v="1"/>
    <s v="I"/>
    <n v="11"/>
    <n v="11"/>
    <n v="0"/>
    <n v="9"/>
  </r>
  <r>
    <x v="0"/>
    <x v="0"/>
    <s v="WA"/>
    <x v="5"/>
    <n v="2013"/>
    <n v="2013"/>
    <n v="14080692"/>
    <n v="1"/>
    <x v="1"/>
    <s v="I"/>
    <n v="26"/>
    <n v="26"/>
    <n v="0"/>
    <n v="910"/>
  </r>
  <r>
    <x v="0"/>
    <x v="0"/>
    <s v="WA"/>
    <x v="5"/>
    <n v="2013"/>
    <n v="2013"/>
    <n v="16755933"/>
    <n v="1"/>
    <x v="1"/>
    <s v="I"/>
    <n v="0"/>
    <n v="0"/>
    <n v="0"/>
    <n v="210"/>
  </r>
  <r>
    <x v="0"/>
    <x v="0"/>
    <s v="WA"/>
    <x v="5"/>
    <n v="2013"/>
    <n v="2013"/>
    <n v="14173816"/>
    <n v="1"/>
    <x v="1"/>
    <s v="I"/>
    <n v="13"/>
    <n v="13"/>
    <n v="0"/>
    <n v="18"/>
  </r>
  <r>
    <x v="0"/>
    <x v="0"/>
    <s v="WA"/>
    <x v="5"/>
    <n v="2013"/>
    <n v="2013"/>
    <n v="19692706"/>
    <n v="1"/>
    <x v="1"/>
    <s v="I"/>
    <n v="8"/>
    <n v="8"/>
    <n v="0"/>
    <n v="570"/>
  </r>
  <r>
    <x v="0"/>
    <x v="0"/>
    <s v="WA"/>
    <x v="5"/>
    <n v="2013"/>
    <n v="2013"/>
    <n v="19771940"/>
    <n v="2"/>
    <x v="1"/>
    <s v="I"/>
    <n v="36"/>
    <n v="18"/>
    <n v="0"/>
    <n v="60"/>
  </r>
  <r>
    <x v="0"/>
    <x v="0"/>
    <s v="WA"/>
    <x v="5"/>
    <n v="2013"/>
    <n v="2013"/>
    <n v="18924715"/>
    <n v="1"/>
    <x v="1"/>
    <s v="I"/>
    <n v="1"/>
    <n v="1"/>
    <n v="0"/>
    <n v="29"/>
  </r>
  <r>
    <x v="0"/>
    <x v="1"/>
    <s v="WA"/>
    <x v="5"/>
    <n v="2013"/>
    <n v="2013"/>
    <n v="446343003"/>
    <n v="1"/>
    <x v="1"/>
    <s v="I"/>
    <n v="21"/>
    <n v="21"/>
    <n v="0"/>
    <n v="77"/>
  </r>
  <r>
    <x v="0"/>
    <x v="0"/>
    <s v="WA"/>
    <x v="5"/>
    <n v="2013"/>
    <n v="2013"/>
    <n v="18696196"/>
    <n v="2"/>
    <x v="1"/>
    <s v="I"/>
    <n v="61"/>
    <n v="30.5"/>
    <n v="0"/>
    <n v="30"/>
  </r>
  <r>
    <x v="0"/>
    <x v="0"/>
    <s v="WA"/>
    <x v="5"/>
    <n v="2013"/>
    <n v="2013"/>
    <n v="18138344"/>
    <n v="2"/>
    <x v="1"/>
    <s v="I"/>
    <n v="36"/>
    <n v="18"/>
    <n v="0"/>
    <n v="250"/>
  </r>
  <r>
    <x v="0"/>
    <x v="0"/>
    <s v="WA"/>
    <x v="5"/>
    <n v="2013"/>
    <n v="2013"/>
    <n v="500195619"/>
    <n v="1"/>
    <x v="1"/>
    <s v="I"/>
    <n v="8"/>
    <n v="8"/>
    <n v="0"/>
    <n v="109"/>
  </r>
  <r>
    <x v="0"/>
    <x v="0"/>
    <s v="WA"/>
    <x v="5"/>
    <n v="2013"/>
    <n v="2013"/>
    <n v="364003216"/>
    <n v="2"/>
    <x v="1"/>
    <s v="I"/>
    <n v="51"/>
    <n v="25.5"/>
    <n v="0"/>
    <n v="890"/>
  </r>
  <r>
    <x v="0"/>
    <x v="1"/>
    <s v="WA"/>
    <x v="5"/>
    <n v="2013"/>
    <n v="2013"/>
    <n v="500139282"/>
    <n v="3"/>
    <x v="1"/>
    <s v="I"/>
    <n v="84"/>
    <n v="28"/>
    <n v="0"/>
    <n v="38"/>
  </r>
  <r>
    <x v="0"/>
    <x v="1"/>
    <s v="WA"/>
    <x v="5"/>
    <n v="2013"/>
    <n v="2013"/>
    <n v="16546289"/>
    <n v="3"/>
    <x v="1"/>
    <s v="I"/>
    <n v="88"/>
    <n v="29.333333333333336"/>
    <n v="0"/>
    <n v="26"/>
  </r>
  <r>
    <x v="0"/>
    <x v="0"/>
    <s v="WA"/>
    <x v="5"/>
    <n v="2013"/>
    <n v="2013"/>
    <n v="15868105"/>
    <n v="2"/>
    <x v="1"/>
    <s v="I"/>
    <n v="37"/>
    <n v="18.5"/>
    <n v="0"/>
    <n v="940"/>
  </r>
  <r>
    <x v="0"/>
    <x v="0"/>
    <s v="WA"/>
    <x v="5"/>
    <n v="2013"/>
    <n v="2013"/>
    <n v="19355585"/>
    <n v="1"/>
    <x v="1"/>
    <s v="I"/>
    <n v="1"/>
    <n v="1"/>
    <n v="0"/>
    <n v="6"/>
  </r>
  <r>
    <x v="0"/>
    <x v="0"/>
    <s v="WA"/>
    <x v="5"/>
    <n v="2013"/>
    <n v="2013"/>
    <n v="15883564"/>
    <n v="9"/>
    <x v="1"/>
    <s v="I"/>
    <n v="259"/>
    <n v="28.777777777777775"/>
    <n v="0"/>
    <n v="89"/>
  </r>
  <r>
    <x v="0"/>
    <x v="0"/>
    <s v="WA"/>
    <x v="5"/>
    <n v="2013"/>
    <n v="2013"/>
    <n v="15690123"/>
    <n v="1"/>
    <x v="1"/>
    <s v="I"/>
    <n v="14"/>
    <n v="14"/>
    <n v="0"/>
    <n v="10"/>
  </r>
  <r>
    <x v="0"/>
    <x v="0"/>
    <s v="WA"/>
    <x v="5"/>
    <n v="2013"/>
    <n v="2013"/>
    <n v="500189823"/>
    <n v="1"/>
    <x v="1"/>
    <s v="I"/>
    <n v="38"/>
    <n v="38"/>
    <n v="0"/>
    <n v="186"/>
  </r>
  <r>
    <x v="0"/>
    <x v="1"/>
    <s v="WA"/>
    <x v="5"/>
    <n v="2013"/>
    <n v="2013"/>
    <n v="14445403"/>
    <n v="1"/>
    <x v="1"/>
    <s v="I"/>
    <n v="31"/>
    <n v="31"/>
    <n v="0"/>
    <n v="20"/>
  </r>
  <r>
    <x v="1"/>
    <x v="1"/>
    <s v="WA"/>
    <x v="5"/>
    <n v="2013"/>
    <n v="2013"/>
    <n v="14035627"/>
    <n v="1"/>
    <x v="1"/>
    <s v="I"/>
    <n v="27"/>
    <n v="27"/>
    <n v="0"/>
    <n v="1"/>
  </r>
  <r>
    <x v="0"/>
    <x v="0"/>
    <s v="WA"/>
    <x v="5"/>
    <n v="2013"/>
    <n v="2013"/>
    <n v="19904014"/>
    <n v="1"/>
    <x v="1"/>
    <s v="I"/>
    <n v="53"/>
    <n v="53"/>
    <n v="0"/>
    <n v="66"/>
  </r>
  <r>
    <x v="0"/>
    <x v="0"/>
    <s v="WA"/>
    <x v="5"/>
    <n v="2013"/>
    <n v="2013"/>
    <n v="19934154"/>
    <n v="1"/>
    <x v="1"/>
    <s v="I"/>
    <n v="0"/>
    <n v="0"/>
    <n v="0"/>
    <n v="69"/>
  </r>
  <r>
    <x v="0"/>
    <x v="0"/>
    <s v="WA"/>
    <x v="5"/>
    <n v="2013"/>
    <n v="2013"/>
    <n v="19986160"/>
    <n v="1"/>
    <x v="1"/>
    <s v="I"/>
    <n v="15"/>
    <n v="15"/>
    <n v="0"/>
    <n v="50"/>
  </r>
  <r>
    <x v="0"/>
    <x v="1"/>
    <s v="WA"/>
    <x v="5"/>
    <n v="2013"/>
    <n v="2013"/>
    <n v="18694256"/>
    <n v="1"/>
    <x v="1"/>
    <s v="I"/>
    <n v="62"/>
    <n v="62"/>
    <n v="0"/>
    <n v="25"/>
  </r>
  <r>
    <x v="0"/>
    <x v="1"/>
    <s v="WA"/>
    <x v="5"/>
    <n v="2013"/>
    <n v="2013"/>
    <n v="500091141"/>
    <n v="2"/>
    <x v="1"/>
    <s v="I"/>
    <n v="37"/>
    <n v="18.5"/>
    <n v="0"/>
    <n v="17"/>
  </r>
  <r>
    <x v="0"/>
    <x v="0"/>
    <s v="WA"/>
    <x v="5"/>
    <n v="2013"/>
    <n v="2013"/>
    <n v="500074483"/>
    <n v="1"/>
    <x v="1"/>
    <s v="I"/>
    <n v="0"/>
    <n v="0"/>
    <n v="0"/>
    <n v="90"/>
  </r>
  <r>
    <x v="0"/>
    <x v="0"/>
    <s v="WA"/>
    <x v="5"/>
    <n v="2013"/>
    <n v="2013"/>
    <n v="16122316"/>
    <n v="1"/>
    <x v="1"/>
    <s v="I"/>
    <n v="3"/>
    <n v="3"/>
    <n v="0"/>
    <n v="2"/>
  </r>
  <r>
    <x v="0"/>
    <x v="1"/>
    <s v="WA"/>
    <x v="5"/>
    <n v="2013"/>
    <n v="2013"/>
    <n v="500207578"/>
    <n v="1"/>
    <x v="1"/>
    <s v="I"/>
    <n v="0"/>
    <n v="0"/>
    <n v="0"/>
    <n v="1"/>
  </r>
  <r>
    <x v="0"/>
    <x v="0"/>
    <s v="WA"/>
    <x v="5"/>
    <n v="2013"/>
    <n v="2013"/>
    <n v="17445885"/>
    <n v="1"/>
    <x v="1"/>
    <s v="I"/>
    <n v="8"/>
    <n v="8"/>
    <n v="0"/>
    <n v="95"/>
  </r>
  <r>
    <x v="0"/>
    <x v="1"/>
    <s v="WA"/>
    <x v="5"/>
    <n v="2013"/>
    <n v="2013"/>
    <n v="17451697"/>
    <n v="1"/>
    <x v="1"/>
    <s v="I"/>
    <n v="8"/>
    <n v="8"/>
    <n v="0"/>
    <n v="2"/>
  </r>
  <r>
    <x v="0"/>
    <x v="0"/>
    <s v="WA"/>
    <x v="5"/>
    <n v="2013"/>
    <n v="2013"/>
    <n v="17146940"/>
    <n v="1"/>
    <x v="1"/>
    <s v="I"/>
    <n v="0"/>
    <n v="0"/>
    <n v="0"/>
    <n v="316"/>
  </r>
  <r>
    <x v="0"/>
    <x v="1"/>
    <s v="WA"/>
    <x v="5"/>
    <n v="2013"/>
    <n v="2013"/>
    <n v="17181913"/>
    <n v="1"/>
    <x v="1"/>
    <s v="I"/>
    <n v="9"/>
    <n v="9"/>
    <n v="0"/>
    <n v="10"/>
  </r>
  <r>
    <x v="0"/>
    <x v="1"/>
    <s v="WA"/>
    <x v="5"/>
    <n v="2013"/>
    <n v="2013"/>
    <n v="417657656"/>
    <n v="1"/>
    <x v="1"/>
    <s v="I"/>
    <n v="3"/>
    <n v="3"/>
    <n v="0"/>
    <n v="1"/>
  </r>
  <r>
    <x v="0"/>
    <x v="1"/>
    <s v="WA"/>
    <x v="5"/>
    <n v="2013"/>
    <n v="2013"/>
    <n v="15287015"/>
    <n v="2"/>
    <x v="1"/>
    <s v="I"/>
    <n v="42"/>
    <n v="21"/>
    <n v="0"/>
    <n v="18"/>
  </r>
  <r>
    <x v="0"/>
    <x v="0"/>
    <s v="WA"/>
    <x v="5"/>
    <n v="2013"/>
    <n v="2013"/>
    <n v="15479457"/>
    <n v="1"/>
    <x v="1"/>
    <s v="I"/>
    <n v="33"/>
    <n v="33"/>
    <n v="0"/>
    <n v="10"/>
  </r>
  <r>
    <x v="0"/>
    <x v="0"/>
    <s v="WA"/>
    <x v="5"/>
    <n v="2013"/>
    <n v="2013"/>
    <n v="427852856"/>
    <n v="1"/>
    <x v="1"/>
    <s v="I"/>
    <n v="22"/>
    <n v="22"/>
    <n v="0"/>
    <n v="31"/>
  </r>
  <r>
    <x v="0"/>
    <x v="1"/>
    <s v="WA"/>
    <x v="5"/>
    <n v="2013"/>
    <n v="2013"/>
    <n v="14741716"/>
    <n v="4"/>
    <x v="1"/>
    <s v="I"/>
    <n v="104"/>
    <n v="26"/>
    <n v="0"/>
    <n v="11"/>
  </r>
  <r>
    <x v="0"/>
    <x v="0"/>
    <s v="WA"/>
    <x v="5"/>
    <n v="2013"/>
    <n v="2013"/>
    <n v="14062905"/>
    <n v="3"/>
    <x v="1"/>
    <s v="I"/>
    <n v="63"/>
    <n v="21"/>
    <n v="0"/>
    <n v="177"/>
  </r>
  <r>
    <x v="0"/>
    <x v="0"/>
    <s v="WA"/>
    <x v="5"/>
    <n v="2013"/>
    <n v="2013"/>
    <n v="14923083"/>
    <n v="2"/>
    <x v="1"/>
    <s v="I"/>
    <n v="45"/>
    <n v="22.5"/>
    <n v="0"/>
    <n v="180"/>
  </r>
  <r>
    <x v="0"/>
    <x v="0"/>
    <s v="WA"/>
    <x v="5"/>
    <n v="2013"/>
    <n v="2013"/>
    <n v="14447901"/>
    <n v="1"/>
    <x v="1"/>
    <s v="I"/>
    <n v="26"/>
    <n v="26"/>
    <n v="0"/>
    <n v="108"/>
  </r>
  <r>
    <x v="0"/>
    <x v="0"/>
    <s v="WA"/>
    <x v="5"/>
    <n v="2013"/>
    <n v="2013"/>
    <n v="15490936"/>
    <n v="5"/>
    <x v="1"/>
    <s v="I"/>
    <n v="142"/>
    <n v="28.4"/>
    <n v="0"/>
    <n v="220"/>
  </r>
  <r>
    <x v="0"/>
    <x v="0"/>
    <s v="WA"/>
    <x v="5"/>
    <n v="2013"/>
    <n v="2013"/>
    <n v="15358441"/>
    <n v="1"/>
    <x v="1"/>
    <s v="I"/>
    <n v="7"/>
    <n v="7"/>
    <n v="0"/>
    <n v="150"/>
  </r>
  <r>
    <x v="0"/>
    <x v="0"/>
    <s v="WA"/>
    <x v="5"/>
    <n v="2013"/>
    <n v="2013"/>
    <n v="15178457"/>
    <n v="1"/>
    <x v="1"/>
    <s v="I"/>
    <n v="32"/>
    <n v="32"/>
    <n v="0"/>
    <n v="3"/>
  </r>
  <r>
    <x v="0"/>
    <x v="0"/>
    <s v="WA"/>
    <x v="5"/>
    <n v="2013"/>
    <n v="2013"/>
    <n v="15757252"/>
    <n v="1"/>
    <x v="1"/>
    <s v="I"/>
    <n v="0"/>
    <n v="0"/>
    <n v="0"/>
    <n v="227"/>
  </r>
  <r>
    <x v="0"/>
    <x v="0"/>
    <s v="WA"/>
    <x v="5"/>
    <n v="2013"/>
    <n v="2013"/>
    <n v="500029088"/>
    <n v="2"/>
    <x v="1"/>
    <s v="I"/>
    <n v="60"/>
    <n v="30"/>
    <n v="0"/>
    <n v="321"/>
  </r>
  <r>
    <x v="0"/>
    <x v="0"/>
    <s v="WA"/>
    <x v="5"/>
    <n v="2013"/>
    <n v="2013"/>
    <n v="500123273"/>
    <n v="1"/>
    <x v="1"/>
    <s v="I"/>
    <n v="37"/>
    <n v="37"/>
    <n v="0"/>
    <n v="140"/>
  </r>
  <r>
    <x v="0"/>
    <x v="0"/>
    <s v="WA"/>
    <x v="5"/>
    <n v="2013"/>
    <n v="2013"/>
    <n v="19591420"/>
    <n v="1"/>
    <x v="1"/>
    <s v="I"/>
    <n v="0"/>
    <n v="0"/>
    <n v="0"/>
    <n v="130"/>
  </r>
  <r>
    <x v="0"/>
    <x v="1"/>
    <s v="WA"/>
    <x v="5"/>
    <n v="2013"/>
    <n v="2013"/>
    <n v="500127850"/>
    <n v="1"/>
    <x v="1"/>
    <s v="I"/>
    <n v="0"/>
    <n v="0"/>
    <n v="0"/>
    <n v="2"/>
  </r>
  <r>
    <x v="0"/>
    <x v="1"/>
    <s v="WA"/>
    <x v="5"/>
    <n v="2013"/>
    <n v="2013"/>
    <n v="409190419"/>
    <n v="2"/>
    <x v="1"/>
    <s v="I"/>
    <n v="65"/>
    <n v="32.5"/>
    <n v="0"/>
    <n v="12"/>
  </r>
  <r>
    <x v="0"/>
    <x v="0"/>
    <s v="WA"/>
    <x v="5"/>
    <n v="2013"/>
    <n v="2013"/>
    <n v="19913794"/>
    <n v="1"/>
    <x v="1"/>
    <s v="I"/>
    <n v="0"/>
    <n v="0"/>
    <n v="0"/>
    <n v="115"/>
  </r>
  <r>
    <x v="0"/>
    <x v="0"/>
    <s v="WA"/>
    <x v="5"/>
    <n v="2013"/>
    <n v="2013"/>
    <n v="500241606"/>
    <n v="1"/>
    <x v="1"/>
    <s v="I"/>
    <n v="2"/>
    <n v="2"/>
    <n v="0"/>
    <n v="4"/>
  </r>
  <r>
    <x v="1"/>
    <x v="1"/>
    <s v="WA"/>
    <x v="5"/>
    <n v="2013"/>
    <n v="2013"/>
    <n v="18916408"/>
    <n v="1"/>
    <x v="1"/>
    <s v="I"/>
    <n v="33"/>
    <n v="33"/>
    <n v="0"/>
    <n v="1"/>
  </r>
  <r>
    <x v="0"/>
    <x v="0"/>
    <s v="WA"/>
    <x v="5"/>
    <n v="2013"/>
    <n v="2013"/>
    <n v="18508238"/>
    <n v="2"/>
    <x v="1"/>
    <s v="I"/>
    <n v="22"/>
    <n v="11"/>
    <n v="0"/>
    <n v="56"/>
  </r>
  <r>
    <x v="0"/>
    <x v="0"/>
    <s v="WA"/>
    <x v="5"/>
    <n v="2013"/>
    <n v="2013"/>
    <n v="500280835"/>
    <n v="1"/>
    <x v="1"/>
    <s v="I"/>
    <n v="16"/>
    <n v="16"/>
    <n v="0"/>
    <n v="481"/>
  </r>
  <r>
    <x v="0"/>
    <x v="0"/>
    <s v="WA"/>
    <x v="5"/>
    <n v="2013"/>
    <n v="2013"/>
    <n v="18963030"/>
    <n v="1"/>
    <x v="1"/>
    <s v="I"/>
    <n v="4"/>
    <n v="4"/>
    <n v="0"/>
    <n v="60"/>
  </r>
  <r>
    <x v="0"/>
    <x v="0"/>
    <s v="WA"/>
    <x v="5"/>
    <n v="2013"/>
    <n v="2013"/>
    <n v="19239409"/>
    <n v="1"/>
    <x v="1"/>
    <s v="I"/>
    <n v="4"/>
    <n v="4"/>
    <n v="0"/>
    <n v="60"/>
  </r>
  <r>
    <x v="0"/>
    <x v="1"/>
    <s v="WA"/>
    <x v="5"/>
    <n v="2013"/>
    <n v="2013"/>
    <n v="500033321"/>
    <n v="2"/>
    <x v="1"/>
    <s v="I"/>
    <n v="43"/>
    <n v="21.5"/>
    <n v="0"/>
    <n v="17"/>
  </r>
  <r>
    <x v="0"/>
    <x v="1"/>
    <s v="WA"/>
    <x v="5"/>
    <n v="2013"/>
    <n v="2013"/>
    <n v="500114077"/>
    <n v="1"/>
    <x v="1"/>
    <s v="I"/>
    <n v="33"/>
    <n v="33"/>
    <n v="0"/>
    <n v="1"/>
  </r>
  <r>
    <x v="0"/>
    <x v="0"/>
    <s v="WA"/>
    <x v="5"/>
    <n v="2013"/>
    <n v="2013"/>
    <n v="19201373"/>
    <n v="1"/>
    <x v="1"/>
    <s v="I"/>
    <n v="0"/>
    <n v="0"/>
    <n v="0"/>
    <n v="1"/>
  </r>
  <r>
    <x v="0"/>
    <x v="0"/>
    <s v="WA"/>
    <x v="5"/>
    <n v="2013"/>
    <n v="2013"/>
    <n v="500245222"/>
    <n v="1"/>
    <x v="1"/>
    <s v="I"/>
    <n v="6"/>
    <n v="6"/>
    <n v="0"/>
    <n v="1"/>
  </r>
  <r>
    <x v="0"/>
    <x v="1"/>
    <s v="WA"/>
    <x v="5"/>
    <n v="2013"/>
    <n v="2013"/>
    <n v="500247064"/>
    <n v="2"/>
    <x v="1"/>
    <s v="I"/>
    <n v="37"/>
    <n v="18.5"/>
    <n v="0"/>
    <n v="6"/>
  </r>
  <r>
    <x v="0"/>
    <x v="0"/>
    <s v="WA"/>
    <x v="5"/>
    <n v="2013"/>
    <n v="2013"/>
    <n v="17413143"/>
    <n v="1"/>
    <x v="1"/>
    <s v="I"/>
    <n v="33"/>
    <n v="33"/>
    <n v="0"/>
    <n v="1"/>
  </r>
  <r>
    <x v="0"/>
    <x v="0"/>
    <s v="WA"/>
    <x v="5"/>
    <n v="2013"/>
    <n v="2013"/>
    <n v="18341409"/>
    <n v="2"/>
    <x v="1"/>
    <s v="I"/>
    <n v="38"/>
    <n v="19"/>
    <n v="0"/>
    <n v="254"/>
  </r>
  <r>
    <x v="0"/>
    <x v="0"/>
    <s v="WA"/>
    <x v="5"/>
    <n v="2013"/>
    <n v="2013"/>
    <n v="17914589"/>
    <n v="2"/>
    <x v="1"/>
    <s v="I"/>
    <n v="38"/>
    <n v="19"/>
    <n v="0"/>
    <n v="381"/>
  </r>
  <r>
    <x v="0"/>
    <x v="0"/>
    <s v="WA"/>
    <x v="5"/>
    <n v="2013"/>
    <n v="2013"/>
    <n v="18136846"/>
    <n v="1"/>
    <x v="1"/>
    <s v="I"/>
    <n v="0"/>
    <n v="0"/>
    <n v="0"/>
    <n v="90"/>
  </r>
  <r>
    <x v="0"/>
    <x v="1"/>
    <s v="WA"/>
    <x v="5"/>
    <n v="2013"/>
    <n v="2013"/>
    <n v="500015854"/>
    <n v="1"/>
    <x v="1"/>
    <s v="I"/>
    <n v="6"/>
    <n v="6"/>
    <n v="0"/>
    <n v="1"/>
  </r>
  <r>
    <x v="0"/>
    <x v="0"/>
    <s v="WA"/>
    <x v="5"/>
    <n v="2013"/>
    <n v="2013"/>
    <n v="500036985"/>
    <n v="2"/>
    <x v="1"/>
    <s v="I"/>
    <n v="45"/>
    <n v="22.5"/>
    <n v="0"/>
    <n v="392"/>
  </r>
  <r>
    <x v="0"/>
    <x v="1"/>
    <s v="WA"/>
    <x v="5"/>
    <n v="2013"/>
    <n v="2013"/>
    <n v="500194815"/>
    <n v="4"/>
    <x v="1"/>
    <s v="I"/>
    <n v="112"/>
    <n v="28"/>
    <n v="0"/>
    <n v="26"/>
  </r>
  <r>
    <x v="0"/>
    <x v="0"/>
    <s v="WA"/>
    <x v="5"/>
    <n v="2013"/>
    <n v="2013"/>
    <n v="500126740"/>
    <n v="1"/>
    <x v="1"/>
    <s v="I"/>
    <n v="7"/>
    <n v="7"/>
    <n v="0"/>
    <n v="128"/>
  </r>
  <r>
    <x v="0"/>
    <x v="0"/>
    <s v="WA"/>
    <x v="5"/>
    <n v="2013"/>
    <n v="2013"/>
    <n v="16116959"/>
    <n v="1"/>
    <x v="1"/>
    <s v="I"/>
    <n v="20"/>
    <n v="20"/>
    <n v="0"/>
    <n v="598"/>
  </r>
  <r>
    <x v="0"/>
    <x v="1"/>
    <s v="WA"/>
    <x v="5"/>
    <n v="2013"/>
    <n v="2013"/>
    <n v="500042869"/>
    <n v="2"/>
    <x v="1"/>
    <s v="I"/>
    <n v="41"/>
    <n v="20.5"/>
    <n v="0"/>
    <n v="11"/>
  </r>
  <r>
    <x v="0"/>
    <x v="1"/>
    <s v="WA"/>
    <x v="5"/>
    <n v="2013"/>
    <n v="2013"/>
    <n v="16517312"/>
    <n v="1"/>
    <x v="1"/>
    <s v="I"/>
    <n v="14"/>
    <n v="14"/>
    <n v="0"/>
    <n v="3"/>
  </r>
  <r>
    <x v="0"/>
    <x v="0"/>
    <s v="WA"/>
    <x v="5"/>
    <n v="2013"/>
    <n v="2013"/>
    <n v="403747364"/>
    <n v="1"/>
    <x v="1"/>
    <s v="I"/>
    <n v="32"/>
    <n v="32"/>
    <n v="0"/>
    <n v="20"/>
  </r>
  <r>
    <x v="0"/>
    <x v="1"/>
    <s v="WA"/>
    <x v="5"/>
    <n v="2013"/>
    <n v="2013"/>
    <n v="16262495"/>
    <n v="3"/>
    <x v="1"/>
    <s v="I"/>
    <n v="66"/>
    <n v="22"/>
    <n v="0"/>
    <n v="30"/>
  </r>
  <r>
    <x v="0"/>
    <x v="0"/>
    <s v="WA"/>
    <x v="5"/>
    <n v="2013"/>
    <n v="2013"/>
    <n v="15749055"/>
    <n v="1"/>
    <x v="1"/>
    <s v="I"/>
    <n v="4"/>
    <n v="4"/>
    <n v="0"/>
    <n v="39"/>
  </r>
  <r>
    <x v="1"/>
    <x v="0"/>
    <s v="WA"/>
    <x v="5"/>
    <n v="2013"/>
    <n v="2013"/>
    <n v="18573235"/>
    <n v="1"/>
    <x v="1"/>
    <s v="I"/>
    <n v="16"/>
    <n v="16"/>
    <n v="0"/>
    <n v="12"/>
  </r>
  <r>
    <x v="0"/>
    <x v="1"/>
    <s v="WA"/>
    <x v="5"/>
    <n v="2013"/>
    <n v="2013"/>
    <n v="500146786"/>
    <n v="1"/>
    <x v="1"/>
    <s v="I"/>
    <n v="33"/>
    <n v="33"/>
    <n v="0"/>
    <n v="22"/>
  </r>
  <r>
    <x v="0"/>
    <x v="0"/>
    <s v="WA"/>
    <x v="5"/>
    <n v="2013"/>
    <n v="2013"/>
    <n v="18108575"/>
    <n v="1"/>
    <x v="1"/>
    <s v="I"/>
    <n v="12"/>
    <n v="12"/>
    <n v="0"/>
    <n v="67"/>
  </r>
  <r>
    <x v="0"/>
    <x v="0"/>
    <s v="WA"/>
    <x v="5"/>
    <n v="2013"/>
    <n v="2013"/>
    <n v="19951815"/>
    <n v="1"/>
    <x v="1"/>
    <s v="I"/>
    <n v="1"/>
    <n v="1"/>
    <n v="0"/>
    <n v="1"/>
  </r>
  <r>
    <x v="0"/>
    <x v="0"/>
    <s v="WA"/>
    <x v="5"/>
    <n v="2013"/>
    <n v="2013"/>
    <n v="15704794"/>
    <n v="2"/>
    <x v="1"/>
    <s v="I"/>
    <n v="48"/>
    <n v="24"/>
    <n v="0"/>
    <n v="190"/>
  </r>
  <r>
    <x v="0"/>
    <x v="0"/>
    <s v="WA"/>
    <x v="5"/>
    <n v="2013"/>
    <n v="2013"/>
    <n v="16581194"/>
    <n v="3"/>
    <x v="1"/>
    <s v="I"/>
    <n v="68"/>
    <n v="22.666666666666664"/>
    <n v="0"/>
    <n v="196"/>
  </r>
  <r>
    <x v="0"/>
    <x v="1"/>
    <s v="WA"/>
    <x v="5"/>
    <n v="2013"/>
    <n v="2013"/>
    <n v="386208027"/>
    <n v="1"/>
    <x v="1"/>
    <s v="I"/>
    <n v="13"/>
    <n v="13"/>
    <n v="0"/>
    <n v="5"/>
  </r>
  <r>
    <x v="0"/>
    <x v="0"/>
    <s v="WA"/>
    <x v="5"/>
    <n v="2013"/>
    <n v="2013"/>
    <n v="14053786"/>
    <n v="2"/>
    <x v="1"/>
    <s v="I"/>
    <n v="58"/>
    <n v="29"/>
    <n v="0"/>
    <n v="2131"/>
  </r>
  <r>
    <x v="0"/>
    <x v="1"/>
    <s v="WA"/>
    <x v="5"/>
    <n v="2013"/>
    <n v="2013"/>
    <n v="400377633"/>
    <n v="1"/>
    <x v="1"/>
    <s v="I"/>
    <n v="8"/>
    <n v="8"/>
    <n v="0"/>
    <n v="4"/>
  </r>
  <r>
    <x v="0"/>
    <x v="0"/>
    <s v="WA"/>
    <x v="5"/>
    <n v="2013"/>
    <n v="2013"/>
    <n v="500120146"/>
    <n v="1"/>
    <x v="1"/>
    <s v="I"/>
    <n v="28"/>
    <n v="28"/>
    <n v="0"/>
    <n v="1"/>
  </r>
  <r>
    <x v="0"/>
    <x v="0"/>
    <s v="WA"/>
    <x v="5"/>
    <n v="2013"/>
    <n v="2013"/>
    <n v="19852173"/>
    <n v="2"/>
    <x v="1"/>
    <s v="I"/>
    <n v="62"/>
    <n v="31"/>
    <n v="0"/>
    <n v="60"/>
  </r>
  <r>
    <x v="0"/>
    <x v="0"/>
    <s v="WA"/>
    <x v="5"/>
    <n v="2013"/>
    <n v="2013"/>
    <n v="14841038"/>
    <n v="1"/>
    <x v="1"/>
    <s v="I"/>
    <n v="18"/>
    <n v="18"/>
    <n v="0"/>
    <n v="70"/>
  </r>
  <r>
    <x v="0"/>
    <x v="0"/>
    <s v="WA"/>
    <x v="5"/>
    <n v="2013"/>
    <n v="2013"/>
    <n v="15092967"/>
    <n v="1"/>
    <x v="1"/>
    <s v="I"/>
    <n v="17"/>
    <n v="17"/>
    <n v="0"/>
    <n v="20"/>
  </r>
  <r>
    <x v="0"/>
    <x v="0"/>
    <s v="WA"/>
    <x v="5"/>
    <n v="2013"/>
    <n v="2013"/>
    <n v="500221471"/>
    <n v="1"/>
    <x v="1"/>
    <s v="I"/>
    <n v="14"/>
    <n v="14"/>
    <n v="0"/>
    <n v="50"/>
  </r>
  <r>
    <x v="0"/>
    <x v="0"/>
    <s v="WA"/>
    <x v="5"/>
    <n v="2013"/>
    <n v="2013"/>
    <n v="16132988"/>
    <n v="1"/>
    <x v="1"/>
    <s v="I"/>
    <n v="9"/>
    <n v="9"/>
    <n v="0"/>
    <n v="27"/>
  </r>
  <r>
    <x v="0"/>
    <x v="0"/>
    <s v="WA"/>
    <x v="5"/>
    <n v="2013"/>
    <n v="2013"/>
    <n v="14379879"/>
    <n v="1"/>
    <x v="1"/>
    <s v="I"/>
    <n v="29"/>
    <n v="29"/>
    <n v="0"/>
    <n v="180"/>
  </r>
  <r>
    <x v="0"/>
    <x v="0"/>
    <s v="WA"/>
    <x v="5"/>
    <n v="2013"/>
    <n v="2013"/>
    <n v="19409872"/>
    <n v="2"/>
    <x v="1"/>
    <s v="I"/>
    <n v="50"/>
    <n v="25"/>
    <n v="0"/>
    <n v="160"/>
  </r>
  <r>
    <x v="0"/>
    <x v="0"/>
    <s v="WA"/>
    <x v="5"/>
    <n v="2013"/>
    <n v="2013"/>
    <n v="19990425"/>
    <n v="1"/>
    <x v="1"/>
    <s v="I"/>
    <n v="29"/>
    <n v="29"/>
    <n v="0"/>
    <n v="60"/>
  </r>
  <r>
    <x v="0"/>
    <x v="0"/>
    <s v="WA"/>
    <x v="5"/>
    <n v="2013"/>
    <n v="2013"/>
    <n v="19783899"/>
    <n v="2"/>
    <x v="1"/>
    <s v="I"/>
    <n v="62"/>
    <n v="31"/>
    <n v="0"/>
    <n v="93"/>
  </r>
  <r>
    <x v="0"/>
    <x v="1"/>
    <s v="WA"/>
    <x v="5"/>
    <n v="2013"/>
    <n v="2013"/>
    <n v="429926539"/>
    <n v="1"/>
    <x v="1"/>
    <s v="I"/>
    <n v="1"/>
    <n v="1"/>
    <n v="0"/>
    <n v="3"/>
  </r>
  <r>
    <x v="0"/>
    <x v="0"/>
    <s v="WA"/>
    <x v="5"/>
    <n v="2013"/>
    <n v="2013"/>
    <n v="500013093"/>
    <n v="1"/>
    <x v="1"/>
    <s v="I"/>
    <n v="2"/>
    <n v="2"/>
    <n v="0"/>
    <n v="8"/>
  </r>
  <r>
    <x v="0"/>
    <x v="0"/>
    <s v="WA"/>
    <x v="5"/>
    <n v="2013"/>
    <n v="2013"/>
    <n v="17916977"/>
    <n v="3"/>
    <x v="1"/>
    <s v="I"/>
    <n v="88"/>
    <n v="29.333333333333336"/>
    <n v="0"/>
    <n v="122"/>
  </r>
  <r>
    <x v="0"/>
    <x v="0"/>
    <s v="WA"/>
    <x v="5"/>
    <n v="2013"/>
    <n v="2013"/>
    <n v="18962906"/>
    <n v="2"/>
    <x v="1"/>
    <s v="I"/>
    <n v="37"/>
    <n v="18.5"/>
    <n v="0"/>
    <n v="230"/>
  </r>
  <r>
    <x v="0"/>
    <x v="1"/>
    <s v="WA"/>
    <x v="5"/>
    <n v="2013"/>
    <n v="2013"/>
    <n v="500206778"/>
    <n v="5"/>
    <x v="1"/>
    <s v="I"/>
    <n v="127"/>
    <n v="25.4"/>
    <n v="0"/>
    <n v="38"/>
  </r>
  <r>
    <x v="0"/>
    <x v="1"/>
    <s v="WA"/>
    <x v="5"/>
    <n v="2013"/>
    <n v="2013"/>
    <n v="19036924"/>
    <n v="1"/>
    <x v="1"/>
    <s v="I"/>
    <n v="4"/>
    <n v="4"/>
    <n v="0"/>
    <n v="5"/>
  </r>
  <r>
    <x v="0"/>
    <x v="1"/>
    <s v="WA"/>
    <x v="5"/>
    <n v="2013"/>
    <n v="2013"/>
    <n v="16311927"/>
    <n v="3"/>
    <x v="1"/>
    <s v="I"/>
    <n v="67"/>
    <n v="22.333333333333332"/>
    <n v="0"/>
    <n v="23"/>
  </r>
  <r>
    <x v="0"/>
    <x v="0"/>
    <s v="WA"/>
    <x v="5"/>
    <n v="2013"/>
    <n v="2013"/>
    <n v="17844308"/>
    <n v="3"/>
    <x v="1"/>
    <s v="I"/>
    <n v="89"/>
    <n v="29.666666666666668"/>
    <n v="0"/>
    <n v="350"/>
  </r>
  <r>
    <x v="0"/>
    <x v="1"/>
    <s v="WA"/>
    <x v="5"/>
    <n v="2013"/>
    <n v="2013"/>
    <n v="500162411"/>
    <n v="2"/>
    <x v="1"/>
    <s v="I"/>
    <n v="43"/>
    <n v="21.5"/>
    <n v="0"/>
    <n v="3"/>
  </r>
  <r>
    <x v="0"/>
    <x v="0"/>
    <s v="WA"/>
    <x v="5"/>
    <n v="2013"/>
    <n v="2013"/>
    <n v="17918585"/>
    <n v="1"/>
    <x v="1"/>
    <s v="I"/>
    <n v="6"/>
    <n v="6"/>
    <n v="0"/>
    <n v="12"/>
  </r>
  <r>
    <x v="0"/>
    <x v="1"/>
    <s v="WA"/>
    <x v="5"/>
    <n v="2013"/>
    <n v="2013"/>
    <n v="500066365"/>
    <n v="1"/>
    <x v="1"/>
    <s v="I"/>
    <n v="0"/>
    <n v="0"/>
    <n v="0"/>
    <n v="9"/>
  </r>
  <r>
    <x v="0"/>
    <x v="1"/>
    <s v="WA"/>
    <x v="5"/>
    <n v="2013"/>
    <n v="2013"/>
    <n v="15925778"/>
    <n v="2"/>
    <x v="1"/>
    <s v="I"/>
    <n v="62"/>
    <n v="31"/>
    <n v="0"/>
    <n v="2"/>
  </r>
  <r>
    <x v="0"/>
    <x v="1"/>
    <s v="WA"/>
    <x v="5"/>
    <n v="2013"/>
    <n v="2013"/>
    <n v="431568039"/>
    <n v="1"/>
    <x v="1"/>
    <s v="I"/>
    <n v="0"/>
    <n v="0"/>
    <n v="0"/>
    <n v="4"/>
  </r>
  <r>
    <x v="0"/>
    <x v="0"/>
    <s v="WA"/>
    <x v="5"/>
    <n v="2013"/>
    <n v="2013"/>
    <n v="16603245"/>
    <n v="1"/>
    <x v="1"/>
    <s v="I"/>
    <n v="14"/>
    <n v="14"/>
    <n v="0"/>
    <n v="116"/>
  </r>
  <r>
    <x v="0"/>
    <x v="0"/>
    <s v="WA"/>
    <x v="5"/>
    <n v="2013"/>
    <n v="2013"/>
    <n v="17207720"/>
    <n v="1"/>
    <x v="1"/>
    <s v="I"/>
    <n v="12"/>
    <n v="12"/>
    <n v="0"/>
    <n v="70"/>
  </r>
  <r>
    <x v="0"/>
    <x v="0"/>
    <s v="WA"/>
    <x v="5"/>
    <n v="2013"/>
    <n v="2013"/>
    <n v="16234811"/>
    <n v="6"/>
    <x v="1"/>
    <s v="I"/>
    <n v="180"/>
    <n v="30"/>
    <n v="0"/>
    <n v="83"/>
  </r>
  <r>
    <x v="0"/>
    <x v="1"/>
    <s v="WA"/>
    <x v="5"/>
    <n v="2013"/>
    <n v="2013"/>
    <n v="500046234"/>
    <n v="3"/>
    <x v="1"/>
    <s v="I"/>
    <n v="91"/>
    <n v="30.333333333333332"/>
    <n v="0"/>
    <n v="18"/>
  </r>
  <r>
    <x v="0"/>
    <x v="0"/>
    <s v="WA"/>
    <x v="5"/>
    <n v="2013"/>
    <n v="2013"/>
    <n v="14173495"/>
    <n v="1"/>
    <x v="1"/>
    <s v="I"/>
    <n v="25"/>
    <n v="25"/>
    <n v="0"/>
    <n v="50"/>
  </r>
  <r>
    <x v="0"/>
    <x v="0"/>
    <s v="WA"/>
    <x v="5"/>
    <n v="2013"/>
    <n v="2013"/>
    <n v="14451394"/>
    <n v="2"/>
    <x v="1"/>
    <s v="I"/>
    <n v="61"/>
    <n v="30.5"/>
    <n v="0"/>
    <n v="30"/>
  </r>
  <r>
    <x v="0"/>
    <x v="0"/>
    <s v="WA"/>
    <x v="5"/>
    <n v="2013"/>
    <n v="2013"/>
    <n v="16780174"/>
    <n v="4"/>
    <x v="1"/>
    <s v="I"/>
    <n v="97"/>
    <n v="24.25"/>
    <n v="0"/>
    <n v="124"/>
  </r>
  <r>
    <x v="0"/>
    <x v="0"/>
    <s v="WA"/>
    <x v="5"/>
    <n v="2013"/>
    <n v="2013"/>
    <n v="19979026"/>
    <n v="1"/>
    <x v="1"/>
    <s v="I"/>
    <n v="0"/>
    <n v="0"/>
    <n v="0"/>
    <n v="20"/>
  </r>
  <r>
    <x v="0"/>
    <x v="0"/>
    <s v="WA"/>
    <x v="5"/>
    <n v="2013"/>
    <n v="2013"/>
    <n v="18619304"/>
    <n v="3"/>
    <x v="1"/>
    <s v="I"/>
    <n v="66"/>
    <n v="22"/>
    <n v="0"/>
    <n v="740"/>
  </r>
  <r>
    <x v="0"/>
    <x v="0"/>
    <s v="WA"/>
    <x v="5"/>
    <n v="2013"/>
    <n v="2013"/>
    <n v="500033222"/>
    <n v="1"/>
    <x v="1"/>
    <s v="I"/>
    <n v="1"/>
    <n v="1"/>
    <n v="0"/>
    <n v="23"/>
  </r>
  <r>
    <x v="0"/>
    <x v="0"/>
    <s v="WA"/>
    <x v="5"/>
    <n v="2013"/>
    <n v="2013"/>
    <n v="15811343"/>
    <n v="1"/>
    <x v="1"/>
    <s v="I"/>
    <n v="4"/>
    <n v="4"/>
    <n v="0"/>
    <n v="8"/>
  </r>
  <r>
    <x v="0"/>
    <x v="0"/>
    <s v="WA"/>
    <x v="5"/>
    <n v="2013"/>
    <n v="2013"/>
    <n v="18671168"/>
    <n v="1"/>
    <x v="1"/>
    <s v="I"/>
    <n v="37"/>
    <n v="37"/>
    <n v="0"/>
    <n v="240"/>
  </r>
  <r>
    <x v="0"/>
    <x v="0"/>
    <s v="WA"/>
    <x v="5"/>
    <n v="2013"/>
    <n v="2013"/>
    <n v="500280212"/>
    <n v="1"/>
    <x v="1"/>
    <s v="I"/>
    <n v="1"/>
    <n v="1"/>
    <n v="0"/>
    <n v="6"/>
  </r>
  <r>
    <x v="0"/>
    <x v="0"/>
    <s v="WA"/>
    <x v="5"/>
    <n v="2013"/>
    <n v="2013"/>
    <n v="500014563"/>
    <n v="1"/>
    <x v="1"/>
    <s v="I"/>
    <n v="30"/>
    <n v="30"/>
    <n v="0"/>
    <n v="241"/>
  </r>
  <r>
    <x v="0"/>
    <x v="0"/>
    <s v="WA"/>
    <x v="5"/>
    <n v="2013"/>
    <n v="2013"/>
    <n v="18783555"/>
    <n v="2"/>
    <x v="1"/>
    <s v="I"/>
    <n v="64"/>
    <n v="32"/>
    <n v="0"/>
    <n v="190"/>
  </r>
  <r>
    <x v="0"/>
    <x v="0"/>
    <s v="WA"/>
    <x v="5"/>
    <n v="2013"/>
    <n v="2013"/>
    <n v="500254542"/>
    <n v="1"/>
    <x v="1"/>
    <s v="I"/>
    <n v="27"/>
    <n v="27"/>
    <n v="0"/>
    <n v="48"/>
  </r>
  <r>
    <x v="0"/>
    <x v="1"/>
    <s v="WA"/>
    <x v="5"/>
    <n v="2013"/>
    <n v="2013"/>
    <n v="500077923"/>
    <n v="3"/>
    <x v="1"/>
    <s v="I"/>
    <n v="97"/>
    <n v="32.333333333333336"/>
    <n v="0"/>
    <n v="39"/>
  </r>
  <r>
    <x v="1"/>
    <x v="0"/>
    <s v="WA"/>
    <x v="5"/>
    <n v="2013"/>
    <n v="2014"/>
    <n v="19962548"/>
    <n v="12"/>
    <x v="2"/>
    <s v="I"/>
    <n v="365"/>
    <n v="30.416666666666668"/>
    <n v="0"/>
    <n v="547875"/>
  </r>
  <r>
    <x v="0"/>
    <x v="0"/>
    <s v="WA"/>
    <x v="5"/>
    <n v="2013"/>
    <n v="2013"/>
    <n v="19937593"/>
    <n v="1"/>
    <x v="1"/>
    <s v="I"/>
    <n v="15"/>
    <n v="15"/>
    <n v="0"/>
    <n v="200"/>
  </r>
  <r>
    <x v="0"/>
    <x v="0"/>
    <s v="WA"/>
    <x v="5"/>
    <n v="2013"/>
    <n v="2013"/>
    <n v="19125946"/>
    <n v="5"/>
    <x v="1"/>
    <s v="I"/>
    <n v="151"/>
    <n v="30.2"/>
    <n v="0"/>
    <n v="850"/>
  </r>
  <r>
    <x v="1"/>
    <x v="0"/>
    <s v="WA"/>
    <x v="5"/>
    <n v="2013"/>
    <n v="2014"/>
    <n v="16744145"/>
    <n v="12"/>
    <x v="2"/>
    <s v="I"/>
    <n v="365"/>
    <n v="30.416666666666668"/>
    <n v="0"/>
    <n v="150007"/>
  </r>
  <r>
    <x v="0"/>
    <x v="0"/>
    <s v="WA"/>
    <x v="5"/>
    <n v="2013"/>
    <n v="2013"/>
    <n v="19877043"/>
    <n v="1"/>
    <x v="1"/>
    <s v="I"/>
    <n v="32"/>
    <n v="32"/>
    <n v="0"/>
    <n v="20"/>
  </r>
  <r>
    <x v="0"/>
    <x v="0"/>
    <s v="WA"/>
    <x v="5"/>
    <n v="2013"/>
    <n v="2013"/>
    <n v="18954467"/>
    <n v="1"/>
    <x v="1"/>
    <s v="I"/>
    <n v="23"/>
    <n v="23"/>
    <n v="0"/>
    <n v="130"/>
  </r>
  <r>
    <x v="0"/>
    <x v="0"/>
    <s v="WA"/>
    <x v="5"/>
    <n v="2013"/>
    <n v="2013"/>
    <n v="500198739"/>
    <n v="2"/>
    <x v="1"/>
    <s v="I"/>
    <n v="25"/>
    <n v="12.5"/>
    <n v="0"/>
    <n v="283"/>
  </r>
  <r>
    <x v="0"/>
    <x v="0"/>
    <s v="WA"/>
    <x v="5"/>
    <n v="2013"/>
    <n v="2013"/>
    <n v="16116069"/>
    <n v="2"/>
    <x v="1"/>
    <s v="I"/>
    <n v="44"/>
    <n v="22"/>
    <n v="0"/>
    <n v="374"/>
  </r>
  <r>
    <x v="0"/>
    <x v="0"/>
    <s v="WA"/>
    <x v="5"/>
    <n v="2013"/>
    <n v="2013"/>
    <n v="500158104"/>
    <n v="1"/>
    <x v="1"/>
    <s v="I"/>
    <n v="2"/>
    <n v="2"/>
    <n v="0"/>
    <n v="13"/>
  </r>
  <r>
    <x v="0"/>
    <x v="0"/>
    <s v="WA"/>
    <x v="5"/>
    <n v="2013"/>
    <n v="2013"/>
    <n v="500282215"/>
    <n v="1"/>
    <x v="1"/>
    <s v="I"/>
    <n v="24"/>
    <n v="24"/>
    <n v="0"/>
    <n v="106"/>
  </r>
  <r>
    <x v="0"/>
    <x v="0"/>
    <s v="WA"/>
    <x v="5"/>
    <n v="2013"/>
    <n v="2013"/>
    <n v="14828395"/>
    <n v="6"/>
    <x v="1"/>
    <s v="I"/>
    <n v="185"/>
    <n v="30.833333333333332"/>
    <n v="0"/>
    <n v="930"/>
  </r>
  <r>
    <x v="0"/>
    <x v="0"/>
    <s v="WA"/>
    <x v="5"/>
    <n v="2013"/>
    <n v="2013"/>
    <n v="19647017"/>
    <n v="2"/>
    <x v="1"/>
    <s v="I"/>
    <n v="58"/>
    <n v="29"/>
    <n v="0"/>
    <n v="446"/>
  </r>
  <r>
    <x v="0"/>
    <x v="0"/>
    <s v="WA"/>
    <x v="5"/>
    <n v="2013"/>
    <n v="2013"/>
    <n v="15657686"/>
    <n v="2"/>
    <x v="1"/>
    <s v="I"/>
    <n v="60"/>
    <n v="30"/>
    <n v="0"/>
    <n v="219"/>
  </r>
  <r>
    <x v="0"/>
    <x v="1"/>
    <s v="WA"/>
    <x v="5"/>
    <n v="2013"/>
    <n v="2013"/>
    <n v="17842199"/>
    <n v="1"/>
    <x v="1"/>
    <s v="I"/>
    <n v="4"/>
    <n v="4"/>
    <n v="0"/>
    <n v="1"/>
  </r>
  <r>
    <x v="0"/>
    <x v="1"/>
    <s v="WA"/>
    <x v="5"/>
    <n v="2013"/>
    <n v="2013"/>
    <n v="17842994"/>
    <n v="1"/>
    <x v="1"/>
    <s v="I"/>
    <n v="21"/>
    <n v="21"/>
    <n v="0"/>
    <n v="8"/>
  </r>
  <r>
    <x v="0"/>
    <x v="1"/>
    <s v="WA"/>
    <x v="5"/>
    <n v="2013"/>
    <n v="2013"/>
    <n v="18509580"/>
    <n v="1"/>
    <x v="1"/>
    <s v="I"/>
    <n v="6"/>
    <n v="6"/>
    <n v="0"/>
    <n v="1"/>
  </r>
  <r>
    <x v="0"/>
    <x v="1"/>
    <s v="WA"/>
    <x v="5"/>
    <n v="2013"/>
    <n v="2013"/>
    <n v="500026633"/>
    <n v="1"/>
    <x v="1"/>
    <s v="I"/>
    <n v="26"/>
    <n v="26"/>
    <n v="0"/>
    <n v="7"/>
  </r>
  <r>
    <x v="0"/>
    <x v="0"/>
    <s v="WA"/>
    <x v="5"/>
    <n v="2013"/>
    <n v="2013"/>
    <n v="500267626"/>
    <n v="1"/>
    <x v="1"/>
    <s v="I"/>
    <n v="0"/>
    <n v="0"/>
    <n v="0"/>
    <n v="71"/>
  </r>
  <r>
    <x v="0"/>
    <x v="0"/>
    <s v="WA"/>
    <x v="5"/>
    <n v="2013"/>
    <n v="2013"/>
    <n v="16237447"/>
    <n v="3"/>
    <x v="1"/>
    <s v="I"/>
    <n v="77"/>
    <n v="25.666666666666668"/>
    <n v="0"/>
    <n v="213"/>
  </r>
  <r>
    <x v="0"/>
    <x v="0"/>
    <s v="WA"/>
    <x v="5"/>
    <n v="2013"/>
    <n v="2013"/>
    <n v="17015151"/>
    <n v="2"/>
    <x v="1"/>
    <s v="I"/>
    <n v="60"/>
    <n v="30"/>
    <n v="0"/>
    <n v="291"/>
  </r>
  <r>
    <x v="0"/>
    <x v="0"/>
    <s v="WA"/>
    <x v="5"/>
    <n v="2013"/>
    <n v="2013"/>
    <n v="15074665"/>
    <n v="1"/>
    <x v="1"/>
    <s v="I"/>
    <n v="28"/>
    <n v="28"/>
    <n v="0"/>
    <n v="300"/>
  </r>
  <r>
    <x v="0"/>
    <x v="0"/>
    <s v="WA"/>
    <x v="5"/>
    <n v="2013"/>
    <n v="2013"/>
    <n v="500116965"/>
    <n v="1"/>
    <x v="1"/>
    <s v="I"/>
    <n v="1"/>
    <n v="1"/>
    <n v="0"/>
    <n v="281"/>
  </r>
  <r>
    <x v="0"/>
    <x v="0"/>
    <s v="WA"/>
    <x v="5"/>
    <n v="2013"/>
    <n v="2013"/>
    <n v="500224831"/>
    <n v="4"/>
    <x v="1"/>
    <s v="I"/>
    <n v="113"/>
    <n v="28.25"/>
    <n v="0"/>
    <n v="346"/>
  </r>
  <r>
    <x v="0"/>
    <x v="1"/>
    <s v="WA"/>
    <x v="5"/>
    <n v="2013"/>
    <n v="2013"/>
    <n v="500202190"/>
    <n v="2"/>
    <x v="1"/>
    <s v="I"/>
    <n v="60"/>
    <n v="30"/>
    <n v="0"/>
    <n v="22"/>
  </r>
  <r>
    <x v="0"/>
    <x v="0"/>
    <s v="WA"/>
    <x v="5"/>
    <n v="2013"/>
    <n v="2013"/>
    <n v="19970798"/>
    <n v="2"/>
    <x v="1"/>
    <s v="I"/>
    <n v="42"/>
    <n v="21"/>
    <n v="0"/>
    <n v="1520"/>
  </r>
  <r>
    <x v="0"/>
    <x v="1"/>
    <s v="WA"/>
    <x v="5"/>
    <n v="2013"/>
    <n v="2013"/>
    <n v="19311990"/>
    <n v="3"/>
    <x v="1"/>
    <s v="I"/>
    <n v="77"/>
    <n v="25.666666666666668"/>
    <n v="0"/>
    <n v="99"/>
  </r>
  <r>
    <x v="0"/>
    <x v="0"/>
    <s v="WA"/>
    <x v="5"/>
    <n v="2013"/>
    <n v="2013"/>
    <n v="19912823"/>
    <n v="1"/>
    <x v="1"/>
    <s v="I"/>
    <n v="15"/>
    <n v="15"/>
    <n v="0"/>
    <n v="70"/>
  </r>
  <r>
    <x v="0"/>
    <x v="1"/>
    <s v="WA"/>
    <x v="5"/>
    <n v="2013"/>
    <n v="2013"/>
    <n v="500127599"/>
    <n v="1"/>
    <x v="1"/>
    <s v="I"/>
    <n v="0"/>
    <n v="0"/>
    <n v="0"/>
    <n v="2"/>
  </r>
  <r>
    <x v="0"/>
    <x v="0"/>
    <s v="WA"/>
    <x v="5"/>
    <n v="2013"/>
    <n v="2013"/>
    <n v="500193000"/>
    <n v="1"/>
    <x v="1"/>
    <s v="I"/>
    <n v="3"/>
    <n v="3"/>
    <n v="0"/>
    <n v="22"/>
  </r>
  <r>
    <x v="0"/>
    <x v="1"/>
    <s v="WA"/>
    <x v="5"/>
    <n v="2013"/>
    <n v="2013"/>
    <n v="500200542"/>
    <n v="3"/>
    <x v="1"/>
    <s v="I"/>
    <n v="100"/>
    <n v="33.333333333333336"/>
    <n v="0"/>
    <n v="30"/>
  </r>
  <r>
    <x v="0"/>
    <x v="0"/>
    <s v="WA"/>
    <x v="5"/>
    <n v="2013"/>
    <n v="2013"/>
    <n v="500197407"/>
    <n v="3"/>
    <x v="1"/>
    <s v="I"/>
    <n v="91"/>
    <n v="30.333333333333332"/>
    <n v="0"/>
    <n v="182"/>
  </r>
  <r>
    <x v="0"/>
    <x v="0"/>
    <s v="WA"/>
    <x v="5"/>
    <n v="2013"/>
    <n v="2013"/>
    <n v="17829376"/>
    <n v="1"/>
    <x v="1"/>
    <s v="I"/>
    <n v="0"/>
    <n v="0"/>
    <n v="0"/>
    <n v="10"/>
  </r>
  <r>
    <x v="0"/>
    <x v="0"/>
    <s v="WA"/>
    <x v="5"/>
    <n v="2013"/>
    <n v="2013"/>
    <n v="18662896"/>
    <n v="3"/>
    <x v="1"/>
    <s v="I"/>
    <n v="95"/>
    <n v="31.666666666666668"/>
    <n v="0"/>
    <n v="310"/>
  </r>
  <r>
    <x v="0"/>
    <x v="0"/>
    <s v="WA"/>
    <x v="5"/>
    <n v="2013"/>
    <n v="2013"/>
    <n v="18501912"/>
    <n v="1"/>
    <x v="1"/>
    <s v="I"/>
    <n v="3"/>
    <n v="3"/>
    <n v="0"/>
    <n v="11"/>
  </r>
  <r>
    <x v="0"/>
    <x v="1"/>
    <s v="WA"/>
    <x v="5"/>
    <n v="2013"/>
    <n v="2013"/>
    <n v="17771916"/>
    <n v="1"/>
    <x v="1"/>
    <s v="I"/>
    <n v="21"/>
    <n v="21"/>
    <n v="0"/>
    <n v="7"/>
  </r>
  <r>
    <x v="0"/>
    <x v="0"/>
    <s v="WA"/>
    <x v="5"/>
    <n v="2013"/>
    <n v="2013"/>
    <n v="15968202"/>
    <n v="1"/>
    <x v="1"/>
    <s v="I"/>
    <n v="31"/>
    <n v="31"/>
    <n v="0"/>
    <n v="1"/>
  </r>
  <r>
    <x v="0"/>
    <x v="0"/>
    <s v="WA"/>
    <x v="5"/>
    <n v="2013"/>
    <n v="2013"/>
    <n v="15170867"/>
    <n v="2"/>
    <x v="1"/>
    <s v="I"/>
    <n v="43"/>
    <n v="21.5"/>
    <n v="0"/>
    <n v="950"/>
  </r>
  <r>
    <x v="0"/>
    <x v="0"/>
    <s v="WA"/>
    <x v="5"/>
    <n v="2013"/>
    <n v="2013"/>
    <n v="500283965"/>
    <n v="1"/>
    <x v="1"/>
    <s v="I"/>
    <n v="11"/>
    <n v="11"/>
    <n v="0"/>
    <n v="167"/>
  </r>
  <r>
    <x v="0"/>
    <x v="0"/>
    <s v="WA"/>
    <x v="5"/>
    <n v="2013"/>
    <n v="2013"/>
    <n v="18855006"/>
    <n v="1"/>
    <x v="1"/>
    <s v="I"/>
    <n v="33"/>
    <n v="33"/>
    <n v="0"/>
    <n v="5"/>
  </r>
  <r>
    <x v="0"/>
    <x v="1"/>
    <s v="WA"/>
    <x v="5"/>
    <n v="2013"/>
    <n v="2013"/>
    <n v="18855939"/>
    <n v="1"/>
    <x v="1"/>
    <s v="I"/>
    <n v="13"/>
    <n v="13"/>
    <n v="0"/>
    <n v="1"/>
  </r>
  <r>
    <x v="0"/>
    <x v="0"/>
    <s v="WA"/>
    <x v="5"/>
    <n v="2013"/>
    <n v="2013"/>
    <n v="15477967"/>
    <n v="4"/>
    <x v="1"/>
    <s v="I"/>
    <n v="123"/>
    <n v="30.75"/>
    <n v="0"/>
    <n v="707"/>
  </r>
  <r>
    <x v="0"/>
    <x v="0"/>
    <s v="WA"/>
    <x v="5"/>
    <n v="2013"/>
    <n v="2013"/>
    <n v="17507643"/>
    <n v="2"/>
    <x v="1"/>
    <s v="I"/>
    <n v="42"/>
    <n v="21"/>
    <n v="0"/>
    <n v="135"/>
  </r>
  <r>
    <x v="0"/>
    <x v="0"/>
    <s v="WA"/>
    <x v="5"/>
    <n v="2013"/>
    <n v="2013"/>
    <n v="500220385"/>
    <n v="3"/>
    <x v="1"/>
    <s v="I"/>
    <n v="89"/>
    <n v="29.666666666666668"/>
    <n v="0"/>
    <n v="2063"/>
  </r>
  <r>
    <x v="0"/>
    <x v="1"/>
    <s v="WA"/>
    <x v="5"/>
    <n v="2013"/>
    <n v="2013"/>
    <n v="427593643"/>
    <n v="1"/>
    <x v="1"/>
    <s v="I"/>
    <n v="17"/>
    <n v="17"/>
    <n v="0"/>
    <n v="4"/>
  </r>
  <r>
    <x v="0"/>
    <x v="0"/>
    <s v="WA"/>
    <x v="5"/>
    <n v="2013"/>
    <n v="2013"/>
    <n v="500241802"/>
    <n v="1"/>
    <x v="1"/>
    <s v="I"/>
    <n v="29"/>
    <n v="29"/>
    <n v="0"/>
    <n v="3"/>
  </r>
  <r>
    <x v="0"/>
    <x v="1"/>
    <s v="WA"/>
    <x v="5"/>
    <n v="2013"/>
    <n v="2013"/>
    <n v="374889601"/>
    <n v="1"/>
    <x v="1"/>
    <s v="I"/>
    <n v="36"/>
    <n v="36"/>
    <n v="0"/>
    <n v="4"/>
  </r>
  <r>
    <x v="0"/>
    <x v="0"/>
    <s v="WA"/>
    <x v="5"/>
    <n v="2013"/>
    <n v="2013"/>
    <n v="19647797"/>
    <n v="3"/>
    <x v="1"/>
    <s v="I"/>
    <n v="95"/>
    <n v="31.666666666666668"/>
    <n v="0"/>
    <n v="1023"/>
  </r>
  <r>
    <x v="0"/>
    <x v="0"/>
    <s v="WA"/>
    <x v="5"/>
    <n v="2013"/>
    <n v="2013"/>
    <n v="17423569"/>
    <n v="1"/>
    <x v="1"/>
    <s v="I"/>
    <n v="24"/>
    <n v="24"/>
    <n v="0"/>
    <n v="180"/>
  </r>
  <r>
    <x v="0"/>
    <x v="0"/>
    <s v="WA"/>
    <x v="5"/>
    <n v="2013"/>
    <n v="2013"/>
    <n v="17488303"/>
    <n v="1"/>
    <x v="1"/>
    <s v="I"/>
    <n v="7"/>
    <n v="7"/>
    <n v="0"/>
    <n v="70"/>
  </r>
  <r>
    <x v="0"/>
    <x v="0"/>
    <s v="WA"/>
    <x v="5"/>
    <n v="2013"/>
    <n v="2013"/>
    <n v="17501992"/>
    <n v="1"/>
    <x v="1"/>
    <s v="I"/>
    <n v="32"/>
    <n v="32"/>
    <n v="0"/>
    <n v="240"/>
  </r>
  <r>
    <x v="0"/>
    <x v="0"/>
    <s v="WA"/>
    <x v="5"/>
    <n v="2013"/>
    <n v="2013"/>
    <n v="16449188"/>
    <n v="3"/>
    <x v="1"/>
    <s v="I"/>
    <n v="96"/>
    <n v="32"/>
    <n v="0"/>
    <n v="138"/>
  </r>
  <r>
    <x v="0"/>
    <x v="1"/>
    <s v="WA"/>
    <x v="5"/>
    <n v="2013"/>
    <n v="2013"/>
    <n v="18096902"/>
    <n v="2"/>
    <x v="1"/>
    <s v="I"/>
    <n v="62"/>
    <n v="31"/>
    <n v="0"/>
    <n v="52"/>
  </r>
  <r>
    <x v="0"/>
    <x v="1"/>
    <s v="WA"/>
    <x v="5"/>
    <n v="2013"/>
    <n v="2013"/>
    <n v="19863692"/>
    <n v="1"/>
    <x v="1"/>
    <s v="I"/>
    <n v="20"/>
    <n v="20"/>
    <n v="0"/>
    <n v="1"/>
  </r>
  <r>
    <x v="0"/>
    <x v="0"/>
    <s v="WA"/>
    <x v="5"/>
    <n v="2013"/>
    <n v="2013"/>
    <n v="500277563"/>
    <n v="2"/>
    <x v="1"/>
    <s v="I"/>
    <n v="52"/>
    <n v="26"/>
    <n v="0"/>
    <n v="3004"/>
  </r>
  <r>
    <x v="0"/>
    <x v="0"/>
    <s v="WA"/>
    <x v="5"/>
    <n v="2013"/>
    <n v="2013"/>
    <n v="351475202"/>
    <n v="1"/>
    <x v="1"/>
    <s v="I"/>
    <n v="0"/>
    <n v="0"/>
    <n v="0"/>
    <n v="50"/>
  </r>
  <r>
    <x v="0"/>
    <x v="0"/>
    <s v="WA"/>
    <x v="5"/>
    <n v="2013"/>
    <n v="2013"/>
    <n v="14102434"/>
    <n v="2"/>
    <x v="1"/>
    <s v="I"/>
    <n v="65"/>
    <n v="32.5"/>
    <n v="0"/>
    <n v="220"/>
  </r>
  <r>
    <x v="0"/>
    <x v="1"/>
    <s v="WA"/>
    <x v="5"/>
    <n v="2013"/>
    <n v="2013"/>
    <n v="14037819"/>
    <n v="1"/>
    <x v="1"/>
    <s v="I"/>
    <n v="30"/>
    <n v="30"/>
    <n v="0"/>
    <n v="1"/>
  </r>
  <r>
    <x v="0"/>
    <x v="0"/>
    <s v="WA"/>
    <x v="5"/>
    <n v="2013"/>
    <n v="2013"/>
    <n v="18298358"/>
    <n v="1"/>
    <x v="1"/>
    <s v="I"/>
    <n v="0"/>
    <n v="0"/>
    <n v="0"/>
    <n v="34"/>
  </r>
  <r>
    <x v="0"/>
    <x v="1"/>
    <s v="WA"/>
    <x v="5"/>
    <n v="2013"/>
    <n v="2013"/>
    <n v="19031692"/>
    <n v="2"/>
    <x v="1"/>
    <s v="I"/>
    <n v="47"/>
    <n v="23.5"/>
    <n v="0"/>
    <n v="44"/>
  </r>
  <r>
    <x v="0"/>
    <x v="0"/>
    <s v="WA"/>
    <x v="5"/>
    <n v="2013"/>
    <n v="2013"/>
    <n v="15980183"/>
    <n v="2"/>
    <x v="1"/>
    <s v="I"/>
    <n v="53"/>
    <n v="26.5"/>
    <n v="0"/>
    <n v="130"/>
  </r>
  <r>
    <x v="0"/>
    <x v="0"/>
    <s v="WA"/>
    <x v="5"/>
    <n v="2013"/>
    <n v="2013"/>
    <n v="500201111"/>
    <n v="1"/>
    <x v="1"/>
    <s v="I"/>
    <n v="1"/>
    <n v="1"/>
    <n v="0"/>
    <n v="45"/>
  </r>
  <r>
    <x v="0"/>
    <x v="1"/>
    <s v="WA"/>
    <x v="5"/>
    <n v="2013"/>
    <n v="2013"/>
    <n v="500267091"/>
    <n v="2"/>
    <x v="1"/>
    <s v="I"/>
    <n v="38"/>
    <n v="19"/>
    <n v="0"/>
    <n v="6"/>
  </r>
  <r>
    <x v="0"/>
    <x v="0"/>
    <s v="WA"/>
    <x v="5"/>
    <n v="2013"/>
    <n v="2013"/>
    <n v="16878718"/>
    <n v="1"/>
    <x v="1"/>
    <s v="I"/>
    <n v="9"/>
    <n v="9"/>
    <n v="0"/>
    <n v="513"/>
  </r>
  <r>
    <x v="0"/>
    <x v="1"/>
    <s v="WA"/>
    <x v="5"/>
    <n v="2013"/>
    <n v="2013"/>
    <n v="18571979"/>
    <n v="2"/>
    <x v="1"/>
    <s v="I"/>
    <n v="61"/>
    <n v="30.5"/>
    <n v="0"/>
    <n v="38"/>
  </r>
  <r>
    <x v="0"/>
    <x v="1"/>
    <s v="WA"/>
    <x v="5"/>
    <n v="2013"/>
    <n v="2013"/>
    <n v="18893498"/>
    <n v="1"/>
    <x v="1"/>
    <s v="I"/>
    <n v="8"/>
    <n v="8"/>
    <n v="0"/>
    <n v="13"/>
  </r>
  <r>
    <x v="0"/>
    <x v="0"/>
    <s v="WA"/>
    <x v="5"/>
    <n v="2013"/>
    <n v="2013"/>
    <n v="16543524"/>
    <n v="1"/>
    <x v="1"/>
    <s v="I"/>
    <n v="13"/>
    <n v="13"/>
    <n v="0"/>
    <n v="16"/>
  </r>
  <r>
    <x v="0"/>
    <x v="1"/>
    <s v="WA"/>
    <x v="5"/>
    <n v="2013"/>
    <n v="2013"/>
    <n v="500152924"/>
    <n v="2"/>
    <x v="1"/>
    <s v="I"/>
    <n v="65"/>
    <n v="32.5"/>
    <n v="0"/>
    <n v="11"/>
  </r>
  <r>
    <x v="0"/>
    <x v="1"/>
    <s v="WA"/>
    <x v="5"/>
    <n v="2013"/>
    <n v="2013"/>
    <n v="18306425"/>
    <n v="1"/>
    <x v="1"/>
    <s v="I"/>
    <n v="12"/>
    <n v="12"/>
    <n v="0"/>
    <n v="47"/>
  </r>
  <r>
    <x v="0"/>
    <x v="0"/>
    <s v="WA"/>
    <x v="5"/>
    <n v="2013"/>
    <n v="2013"/>
    <n v="500217182"/>
    <n v="1"/>
    <x v="1"/>
    <s v="I"/>
    <n v="4"/>
    <n v="4"/>
    <n v="0"/>
    <n v="288"/>
  </r>
  <r>
    <x v="0"/>
    <x v="0"/>
    <s v="WA"/>
    <x v="5"/>
    <n v="2013"/>
    <n v="2013"/>
    <n v="18020857"/>
    <n v="1"/>
    <x v="1"/>
    <s v="I"/>
    <n v="29"/>
    <n v="29"/>
    <n v="0"/>
    <n v="100"/>
  </r>
  <r>
    <x v="0"/>
    <x v="0"/>
    <s v="WA"/>
    <x v="5"/>
    <n v="2013"/>
    <n v="2013"/>
    <n v="18200306"/>
    <n v="2"/>
    <x v="1"/>
    <s v="I"/>
    <n v="60"/>
    <n v="30"/>
    <n v="0"/>
    <n v="340"/>
  </r>
  <r>
    <x v="0"/>
    <x v="0"/>
    <s v="WA"/>
    <x v="5"/>
    <n v="2013"/>
    <n v="2013"/>
    <n v="18019419"/>
    <n v="1"/>
    <x v="1"/>
    <s v="I"/>
    <n v="5"/>
    <n v="5"/>
    <n v="0"/>
    <n v="31"/>
  </r>
  <r>
    <x v="0"/>
    <x v="1"/>
    <s v="WA"/>
    <x v="5"/>
    <n v="2013"/>
    <n v="2013"/>
    <n v="18087942"/>
    <n v="1"/>
    <x v="1"/>
    <s v="I"/>
    <n v="16"/>
    <n v="16"/>
    <n v="0"/>
    <n v="38"/>
  </r>
  <r>
    <x v="0"/>
    <x v="0"/>
    <s v="WA"/>
    <x v="5"/>
    <n v="2013"/>
    <n v="2013"/>
    <n v="19969699"/>
    <n v="2"/>
    <x v="1"/>
    <s v="I"/>
    <n v="51"/>
    <n v="25.5"/>
    <n v="0"/>
    <n v="180"/>
  </r>
  <r>
    <x v="0"/>
    <x v="1"/>
    <s v="WA"/>
    <x v="5"/>
    <n v="2013"/>
    <n v="2013"/>
    <n v="15497603"/>
    <n v="1"/>
    <x v="1"/>
    <s v="I"/>
    <n v="11"/>
    <n v="11"/>
    <n v="0"/>
    <n v="6"/>
  </r>
  <r>
    <x v="0"/>
    <x v="0"/>
    <s v="WA"/>
    <x v="5"/>
    <n v="2013"/>
    <n v="2013"/>
    <n v="15208869"/>
    <n v="1"/>
    <x v="1"/>
    <s v="I"/>
    <n v="8"/>
    <n v="8"/>
    <n v="0"/>
    <n v="576"/>
  </r>
  <r>
    <x v="0"/>
    <x v="0"/>
    <s v="WA"/>
    <x v="5"/>
    <n v="2013"/>
    <n v="2013"/>
    <n v="16180049"/>
    <n v="1"/>
    <x v="1"/>
    <s v="I"/>
    <n v="11"/>
    <n v="11"/>
    <n v="0"/>
    <n v="417"/>
  </r>
  <r>
    <x v="0"/>
    <x v="1"/>
    <s v="WA"/>
    <x v="5"/>
    <n v="2013"/>
    <n v="2013"/>
    <n v="435715911"/>
    <n v="3"/>
    <x v="1"/>
    <s v="I"/>
    <n v="75"/>
    <n v="25"/>
    <n v="0"/>
    <n v="86"/>
  </r>
  <r>
    <x v="0"/>
    <x v="1"/>
    <s v="WA"/>
    <x v="5"/>
    <n v="2013"/>
    <n v="2013"/>
    <n v="500078400"/>
    <n v="1"/>
    <x v="1"/>
    <s v="I"/>
    <n v="22"/>
    <n v="22"/>
    <n v="0"/>
    <n v="13"/>
  </r>
  <r>
    <x v="0"/>
    <x v="0"/>
    <s v="WA"/>
    <x v="5"/>
    <n v="2013"/>
    <n v="2013"/>
    <n v="500193714"/>
    <n v="1"/>
    <x v="1"/>
    <s v="I"/>
    <n v="1"/>
    <n v="1"/>
    <n v="0"/>
    <n v="41"/>
  </r>
  <r>
    <x v="0"/>
    <x v="0"/>
    <s v="WA"/>
    <x v="5"/>
    <n v="2013"/>
    <n v="2013"/>
    <n v="14133995"/>
    <n v="1"/>
    <x v="1"/>
    <s v="I"/>
    <n v="3"/>
    <n v="3"/>
    <n v="0"/>
    <n v="51"/>
  </r>
  <r>
    <x v="0"/>
    <x v="0"/>
    <s v="WA"/>
    <x v="5"/>
    <n v="2013"/>
    <n v="2013"/>
    <n v="14940080"/>
    <n v="1"/>
    <x v="1"/>
    <s v="I"/>
    <n v="30"/>
    <n v="30"/>
    <n v="0"/>
    <n v="10"/>
  </r>
  <r>
    <x v="0"/>
    <x v="0"/>
    <s v="WA"/>
    <x v="5"/>
    <n v="2013"/>
    <n v="2013"/>
    <n v="14422530"/>
    <n v="2"/>
    <x v="1"/>
    <s v="I"/>
    <n v="38"/>
    <n v="19"/>
    <n v="0"/>
    <n v="40"/>
  </r>
  <r>
    <x v="0"/>
    <x v="0"/>
    <s v="WA"/>
    <x v="5"/>
    <n v="2013"/>
    <n v="2013"/>
    <n v="14124775"/>
    <n v="1"/>
    <x v="1"/>
    <s v="I"/>
    <n v="1"/>
    <n v="1"/>
    <n v="0"/>
    <n v="50"/>
  </r>
  <r>
    <x v="0"/>
    <x v="1"/>
    <s v="WA"/>
    <x v="5"/>
    <n v="2013"/>
    <n v="2013"/>
    <n v="500220867"/>
    <n v="1"/>
    <x v="1"/>
    <s v="I"/>
    <n v="30"/>
    <n v="30"/>
    <n v="0"/>
    <n v="53"/>
  </r>
  <r>
    <x v="1"/>
    <x v="0"/>
    <s v="WA"/>
    <x v="5"/>
    <n v="2013"/>
    <n v="2013"/>
    <n v="19310215"/>
    <n v="1"/>
    <x v="1"/>
    <s v="I"/>
    <n v="33"/>
    <n v="33"/>
    <n v="0"/>
    <n v="1"/>
  </r>
  <r>
    <x v="0"/>
    <x v="0"/>
    <s v="WA"/>
    <x v="5"/>
    <n v="2013"/>
    <n v="2013"/>
    <n v="19906654"/>
    <n v="2"/>
    <x v="1"/>
    <s v="I"/>
    <n v="60"/>
    <n v="30"/>
    <n v="0"/>
    <n v="1770"/>
  </r>
  <r>
    <x v="0"/>
    <x v="1"/>
    <s v="WA"/>
    <x v="5"/>
    <n v="2013"/>
    <n v="2013"/>
    <n v="16335927"/>
    <n v="1"/>
    <x v="1"/>
    <s v="I"/>
    <n v="28"/>
    <n v="28"/>
    <n v="0"/>
    <n v="1"/>
  </r>
  <r>
    <x v="0"/>
    <x v="0"/>
    <s v="WA"/>
    <x v="5"/>
    <n v="2013"/>
    <n v="2013"/>
    <n v="15650371"/>
    <n v="1"/>
    <x v="1"/>
    <s v="I"/>
    <n v="7"/>
    <n v="7"/>
    <n v="0"/>
    <n v="150"/>
  </r>
  <r>
    <x v="1"/>
    <x v="0"/>
    <s v="WA"/>
    <x v="5"/>
    <n v="2013"/>
    <n v="2013"/>
    <n v="500087698"/>
    <n v="2"/>
    <x v="1"/>
    <s v="I"/>
    <n v="61"/>
    <n v="30.5"/>
    <n v="0"/>
    <n v="632"/>
  </r>
  <r>
    <x v="0"/>
    <x v="1"/>
    <s v="WA"/>
    <x v="5"/>
    <n v="2013"/>
    <n v="2013"/>
    <n v="500058695"/>
    <n v="2"/>
    <x v="1"/>
    <s v="I"/>
    <n v="46"/>
    <n v="23"/>
    <n v="0"/>
    <n v="39"/>
  </r>
  <r>
    <x v="0"/>
    <x v="0"/>
    <s v="WA"/>
    <x v="5"/>
    <n v="2013"/>
    <n v="2013"/>
    <n v="14562661"/>
    <n v="2"/>
    <x v="1"/>
    <s v="I"/>
    <n v="63"/>
    <n v="31.5"/>
    <n v="0"/>
    <n v="38"/>
  </r>
  <r>
    <x v="0"/>
    <x v="0"/>
    <s v="WA"/>
    <x v="5"/>
    <n v="2013"/>
    <n v="2013"/>
    <n v="14639553"/>
    <n v="1"/>
    <x v="1"/>
    <s v="I"/>
    <n v="46"/>
    <n v="46"/>
    <n v="0"/>
    <n v="1667"/>
  </r>
  <r>
    <x v="0"/>
    <x v="0"/>
    <s v="WA"/>
    <x v="5"/>
    <n v="2013"/>
    <n v="2013"/>
    <n v="15595988"/>
    <n v="1"/>
    <x v="1"/>
    <s v="I"/>
    <n v="17"/>
    <n v="17"/>
    <n v="0"/>
    <n v="244"/>
  </r>
  <r>
    <x v="0"/>
    <x v="0"/>
    <s v="WA"/>
    <x v="5"/>
    <n v="2013"/>
    <n v="2013"/>
    <n v="14106469"/>
    <n v="1"/>
    <x v="1"/>
    <s v="I"/>
    <n v="6"/>
    <n v="6"/>
    <n v="0"/>
    <n v="830"/>
  </r>
  <r>
    <x v="0"/>
    <x v="0"/>
    <s v="WA"/>
    <x v="5"/>
    <n v="2013"/>
    <n v="2013"/>
    <n v="17212933"/>
    <n v="1"/>
    <x v="1"/>
    <s v="I"/>
    <n v="11"/>
    <n v="11"/>
    <n v="0"/>
    <n v="680"/>
  </r>
  <r>
    <x v="0"/>
    <x v="0"/>
    <s v="WA"/>
    <x v="5"/>
    <n v="2013"/>
    <n v="2013"/>
    <n v="19383553"/>
    <n v="1"/>
    <x v="1"/>
    <s v="I"/>
    <n v="2"/>
    <n v="2"/>
    <n v="0"/>
    <n v="60"/>
  </r>
  <r>
    <x v="1"/>
    <x v="0"/>
    <s v="WA"/>
    <x v="5"/>
    <n v="2013"/>
    <n v="2013"/>
    <n v="379555408"/>
    <n v="1"/>
    <x v="1"/>
    <s v="I"/>
    <n v="31"/>
    <n v="31"/>
    <n v="0"/>
    <n v="260"/>
  </r>
  <r>
    <x v="0"/>
    <x v="0"/>
    <s v="WA"/>
    <x v="5"/>
    <n v="2013"/>
    <n v="2013"/>
    <n v="16282982"/>
    <n v="1"/>
    <x v="1"/>
    <s v="I"/>
    <n v="8"/>
    <n v="8"/>
    <n v="0"/>
    <n v="220"/>
  </r>
  <r>
    <x v="0"/>
    <x v="0"/>
    <s v="WA"/>
    <x v="5"/>
    <n v="2013"/>
    <n v="2013"/>
    <n v="16256793"/>
    <n v="1"/>
    <x v="1"/>
    <s v="I"/>
    <n v="22"/>
    <n v="22"/>
    <n v="0"/>
    <n v="295"/>
  </r>
  <r>
    <x v="0"/>
    <x v="1"/>
    <s v="WA"/>
    <x v="5"/>
    <n v="2013"/>
    <n v="2013"/>
    <n v="500250084"/>
    <n v="1"/>
    <x v="1"/>
    <s v="I"/>
    <n v="34"/>
    <n v="34"/>
    <n v="0"/>
    <n v="47"/>
  </r>
  <r>
    <x v="0"/>
    <x v="1"/>
    <s v="WA"/>
    <x v="5"/>
    <n v="2013"/>
    <n v="2013"/>
    <n v="18886280"/>
    <n v="1"/>
    <x v="1"/>
    <s v="I"/>
    <n v="4"/>
    <n v="4"/>
    <n v="0"/>
    <n v="16"/>
  </r>
  <r>
    <x v="0"/>
    <x v="0"/>
    <s v="WA"/>
    <x v="5"/>
    <n v="2013"/>
    <n v="2013"/>
    <n v="18684255"/>
    <n v="1"/>
    <x v="1"/>
    <s v="I"/>
    <n v="36"/>
    <n v="36"/>
    <n v="0"/>
    <n v="53"/>
  </r>
  <r>
    <x v="0"/>
    <x v="1"/>
    <s v="WA"/>
    <x v="5"/>
    <n v="2013"/>
    <n v="2013"/>
    <n v="500024751"/>
    <n v="1"/>
    <x v="1"/>
    <s v="I"/>
    <n v="31"/>
    <n v="31"/>
    <n v="0"/>
    <n v="1"/>
  </r>
  <r>
    <x v="0"/>
    <x v="0"/>
    <s v="WA"/>
    <x v="5"/>
    <n v="2013"/>
    <n v="2013"/>
    <n v="15814296"/>
    <n v="1"/>
    <x v="1"/>
    <s v="I"/>
    <n v="9"/>
    <n v="9"/>
    <n v="0"/>
    <n v="236"/>
  </r>
  <r>
    <x v="0"/>
    <x v="1"/>
    <s v="WA"/>
    <x v="5"/>
    <n v="2013"/>
    <n v="2013"/>
    <n v="15873942"/>
    <n v="1"/>
    <x v="1"/>
    <s v="I"/>
    <n v="24"/>
    <n v="24"/>
    <n v="0"/>
    <n v="4"/>
  </r>
  <r>
    <x v="0"/>
    <x v="0"/>
    <s v="WA"/>
    <x v="6"/>
    <n v="2014"/>
    <n v="2014"/>
    <n v="16282701"/>
    <n v="1"/>
    <x v="1"/>
    <s v="I"/>
    <n v="31"/>
    <n v="31"/>
    <n v="0"/>
    <n v="1"/>
  </r>
  <r>
    <x v="0"/>
    <x v="1"/>
    <s v="WA"/>
    <x v="6"/>
    <n v="2014"/>
    <n v="2014"/>
    <n v="403488054"/>
    <n v="1"/>
    <x v="1"/>
    <s v="I"/>
    <n v="31"/>
    <n v="31"/>
    <n v="0"/>
    <n v="1"/>
  </r>
  <r>
    <x v="0"/>
    <x v="1"/>
    <s v="WA"/>
    <x v="6"/>
    <n v="2014"/>
    <n v="2014"/>
    <n v="500163081"/>
    <n v="1"/>
    <x v="1"/>
    <s v="I"/>
    <n v="31"/>
    <n v="31"/>
    <n v="0"/>
    <n v="4"/>
  </r>
  <r>
    <x v="0"/>
    <x v="0"/>
    <s v="WA"/>
    <x v="6"/>
    <n v="2014"/>
    <n v="2014"/>
    <n v="18028203"/>
    <n v="2"/>
    <x v="1"/>
    <s v="I"/>
    <n v="62"/>
    <n v="31"/>
    <n v="0"/>
    <n v="252"/>
  </r>
  <r>
    <x v="0"/>
    <x v="1"/>
    <s v="WA"/>
    <x v="6"/>
    <n v="2014"/>
    <n v="2014"/>
    <n v="500094392"/>
    <n v="1"/>
    <x v="1"/>
    <s v="I"/>
    <n v="21"/>
    <n v="21"/>
    <n v="0"/>
    <n v="43"/>
  </r>
  <r>
    <x v="0"/>
    <x v="0"/>
    <s v="WA"/>
    <x v="6"/>
    <n v="2014"/>
    <n v="2014"/>
    <n v="17175630"/>
    <n v="1"/>
    <x v="1"/>
    <s v="I"/>
    <n v="33"/>
    <n v="33"/>
    <n v="0"/>
    <n v="210"/>
  </r>
  <r>
    <x v="0"/>
    <x v="0"/>
    <s v="WA"/>
    <x v="6"/>
    <n v="2014"/>
    <n v="2014"/>
    <n v="17715391"/>
    <n v="1"/>
    <x v="1"/>
    <s v="I"/>
    <n v="31"/>
    <n v="31"/>
    <n v="0"/>
    <n v="10"/>
  </r>
  <r>
    <x v="0"/>
    <x v="0"/>
    <s v="WA"/>
    <x v="6"/>
    <n v="2014"/>
    <n v="2014"/>
    <n v="17002850"/>
    <n v="8"/>
    <x v="1"/>
    <s v="I"/>
    <n v="244"/>
    <n v="30.5"/>
    <n v="0"/>
    <n v="230"/>
  </r>
  <r>
    <x v="0"/>
    <x v="1"/>
    <s v="WA"/>
    <x v="6"/>
    <n v="2014"/>
    <n v="2014"/>
    <n v="343440017"/>
    <n v="3"/>
    <x v="1"/>
    <s v="I"/>
    <n v="70"/>
    <n v="23.333333333333332"/>
    <n v="0"/>
    <n v="15"/>
  </r>
  <r>
    <x v="0"/>
    <x v="1"/>
    <s v="WA"/>
    <x v="6"/>
    <n v="2014"/>
    <n v="2014"/>
    <n v="500104654"/>
    <n v="1"/>
    <x v="1"/>
    <s v="I"/>
    <n v="33"/>
    <n v="33"/>
    <n v="0"/>
    <n v="9"/>
  </r>
  <r>
    <x v="0"/>
    <x v="0"/>
    <s v="WA"/>
    <x v="6"/>
    <n v="2014"/>
    <n v="2014"/>
    <n v="500293878"/>
    <n v="1"/>
    <x v="1"/>
    <s v="I"/>
    <n v="33"/>
    <n v="33"/>
    <n v="0"/>
    <n v="5"/>
  </r>
  <r>
    <x v="0"/>
    <x v="0"/>
    <s v="WA"/>
    <x v="6"/>
    <n v="2014"/>
    <n v="2014"/>
    <n v="19119289"/>
    <n v="2"/>
    <x v="1"/>
    <s v="I"/>
    <n v="64"/>
    <n v="32"/>
    <n v="0"/>
    <n v="262"/>
  </r>
  <r>
    <x v="0"/>
    <x v="1"/>
    <s v="WA"/>
    <x v="6"/>
    <n v="2014"/>
    <n v="2014"/>
    <n v="17808416"/>
    <n v="2"/>
    <x v="1"/>
    <s v="I"/>
    <n v="6"/>
    <n v="3"/>
    <n v="0"/>
    <n v="158"/>
  </r>
  <r>
    <x v="0"/>
    <x v="1"/>
    <s v="WA"/>
    <x v="5"/>
    <n v="2013"/>
    <n v="2013"/>
    <n v="14431041"/>
    <n v="1"/>
    <x v="1"/>
    <s v="I"/>
    <n v="17"/>
    <n v="17"/>
    <n v="0"/>
    <n v="34"/>
  </r>
  <r>
    <x v="0"/>
    <x v="0"/>
    <s v="WA"/>
    <x v="6"/>
    <n v="2014"/>
    <n v="2014"/>
    <n v="500212443"/>
    <n v="8"/>
    <x v="1"/>
    <s v="I"/>
    <n v="240"/>
    <n v="30"/>
    <n v="0"/>
    <n v="217"/>
  </r>
  <r>
    <x v="0"/>
    <x v="0"/>
    <s v="WA"/>
    <x v="5"/>
    <n v="2014"/>
    <n v="2014"/>
    <n v="500129942"/>
    <n v="1"/>
    <x v="1"/>
    <s v="I"/>
    <n v="4"/>
    <n v="4"/>
    <n v="0"/>
    <n v="181"/>
  </r>
  <r>
    <x v="0"/>
    <x v="0"/>
    <s v="WA"/>
    <x v="6"/>
    <n v="2014"/>
    <n v="2014"/>
    <n v="19271258"/>
    <n v="2"/>
    <x v="1"/>
    <s v="I"/>
    <n v="61"/>
    <n v="30.5"/>
    <n v="0"/>
    <n v="450"/>
  </r>
  <r>
    <x v="0"/>
    <x v="0"/>
    <s v="WA"/>
    <x v="6"/>
    <n v="2014"/>
    <n v="2014"/>
    <n v="15552557"/>
    <n v="1"/>
    <x v="1"/>
    <s v="I"/>
    <n v="0"/>
    <n v="0"/>
    <n v="0"/>
    <n v="615"/>
  </r>
  <r>
    <x v="1"/>
    <x v="1"/>
    <s v="WA"/>
    <x v="6"/>
    <n v="2014"/>
    <n v="2014"/>
    <n v="19787089"/>
    <n v="3"/>
    <x v="1"/>
    <s v="I"/>
    <n v="91"/>
    <n v="30.333333333333332"/>
    <n v="0"/>
    <n v="15"/>
  </r>
  <r>
    <x v="0"/>
    <x v="1"/>
    <s v="WA"/>
    <x v="6"/>
    <n v="2014"/>
    <n v="2014"/>
    <n v="19363953"/>
    <n v="1"/>
    <x v="1"/>
    <s v="I"/>
    <n v="30"/>
    <n v="30"/>
    <n v="0"/>
    <n v="1"/>
  </r>
  <r>
    <x v="0"/>
    <x v="0"/>
    <s v="WA"/>
    <x v="5"/>
    <n v="2014"/>
    <n v="2014"/>
    <n v="500196530"/>
    <n v="1"/>
    <x v="1"/>
    <s v="I"/>
    <n v="26"/>
    <n v="26"/>
    <n v="0"/>
    <n v="40"/>
  </r>
  <r>
    <x v="0"/>
    <x v="0"/>
    <s v="WA"/>
    <x v="6"/>
    <n v="2014"/>
    <n v="2014"/>
    <n v="500020994"/>
    <n v="1"/>
    <x v="1"/>
    <s v="I"/>
    <n v="32"/>
    <n v="32"/>
    <n v="0"/>
    <n v="50"/>
  </r>
  <r>
    <x v="0"/>
    <x v="0"/>
    <s v="WA"/>
    <x v="6"/>
    <n v="2014"/>
    <n v="2014"/>
    <n v="17466222"/>
    <n v="1"/>
    <x v="1"/>
    <s v="I"/>
    <n v="10"/>
    <n v="10"/>
    <n v="0"/>
    <n v="1115"/>
  </r>
  <r>
    <x v="0"/>
    <x v="0"/>
    <s v="WA"/>
    <x v="6"/>
    <n v="2014"/>
    <n v="2014"/>
    <n v="14027895"/>
    <n v="2"/>
    <x v="1"/>
    <s v="I"/>
    <n v="59"/>
    <n v="29.5"/>
    <n v="0"/>
    <n v="3750"/>
  </r>
  <r>
    <x v="0"/>
    <x v="0"/>
    <s v="WA"/>
    <x v="6"/>
    <n v="2014"/>
    <n v="2014"/>
    <n v="446353643"/>
    <n v="1"/>
    <x v="1"/>
    <s v="I"/>
    <n v="30"/>
    <n v="30"/>
    <n v="0"/>
    <n v="2"/>
  </r>
  <r>
    <x v="0"/>
    <x v="0"/>
    <s v="WA"/>
    <x v="6"/>
    <n v="2014"/>
    <n v="2014"/>
    <n v="500146244"/>
    <n v="6"/>
    <x v="1"/>
    <s v="I"/>
    <n v="182"/>
    <n v="30.333333333333332"/>
    <n v="0"/>
    <n v="25"/>
  </r>
  <r>
    <x v="0"/>
    <x v="0"/>
    <s v="WA"/>
    <x v="6"/>
    <n v="2014"/>
    <n v="2014"/>
    <n v="19302247"/>
    <n v="1"/>
    <x v="1"/>
    <s v="I"/>
    <n v="1"/>
    <n v="1"/>
    <n v="0"/>
    <n v="10"/>
  </r>
  <r>
    <x v="0"/>
    <x v="0"/>
    <s v="WA"/>
    <x v="6"/>
    <n v="2014"/>
    <n v="2014"/>
    <n v="19317209"/>
    <n v="3"/>
    <x v="1"/>
    <s v="I"/>
    <n v="61"/>
    <n v="20.333333333333332"/>
    <n v="0"/>
    <n v="3204"/>
  </r>
  <r>
    <x v="0"/>
    <x v="1"/>
    <s v="WA"/>
    <x v="6"/>
    <n v="2014"/>
    <n v="2014"/>
    <n v="14664843"/>
    <n v="1"/>
    <x v="1"/>
    <s v="I"/>
    <n v="22"/>
    <n v="22"/>
    <n v="0"/>
    <n v="53"/>
  </r>
  <r>
    <x v="0"/>
    <x v="0"/>
    <s v="WA"/>
    <x v="6"/>
    <n v="2014"/>
    <n v="2014"/>
    <n v="19852639"/>
    <n v="1"/>
    <x v="1"/>
    <s v="I"/>
    <n v="30"/>
    <n v="30"/>
    <n v="0"/>
    <n v="80"/>
  </r>
  <r>
    <x v="0"/>
    <x v="0"/>
    <s v="WA"/>
    <x v="6"/>
    <n v="2014"/>
    <n v="2014"/>
    <n v="16906092"/>
    <n v="1"/>
    <x v="1"/>
    <s v="I"/>
    <n v="1"/>
    <n v="1"/>
    <n v="0"/>
    <n v="30"/>
  </r>
  <r>
    <x v="0"/>
    <x v="0"/>
    <s v="WA"/>
    <x v="6"/>
    <n v="2014"/>
    <n v="2014"/>
    <n v="500280129"/>
    <n v="1"/>
    <x v="1"/>
    <s v="I"/>
    <n v="9"/>
    <n v="9"/>
    <n v="0"/>
    <n v="497"/>
  </r>
  <r>
    <x v="0"/>
    <x v="0"/>
    <s v="WA"/>
    <x v="6"/>
    <n v="2014"/>
    <n v="2014"/>
    <n v="14342843"/>
    <n v="1"/>
    <x v="1"/>
    <s v="I"/>
    <n v="32"/>
    <n v="32"/>
    <n v="0"/>
    <n v="443"/>
  </r>
  <r>
    <x v="0"/>
    <x v="1"/>
    <s v="WA"/>
    <x v="6"/>
    <n v="2014"/>
    <n v="2014"/>
    <n v="500021528"/>
    <n v="3"/>
    <x v="1"/>
    <s v="I"/>
    <n v="65"/>
    <n v="21.666666666666664"/>
    <n v="0"/>
    <n v="16"/>
  </r>
  <r>
    <x v="0"/>
    <x v="0"/>
    <s v="WA"/>
    <x v="6"/>
    <n v="2014"/>
    <n v="2014"/>
    <n v="500132132"/>
    <n v="1"/>
    <x v="1"/>
    <s v="I"/>
    <n v="32"/>
    <n v="32"/>
    <n v="0"/>
    <n v="260"/>
  </r>
  <r>
    <x v="0"/>
    <x v="0"/>
    <s v="WA"/>
    <x v="6"/>
    <n v="2014"/>
    <n v="2014"/>
    <n v="15690840"/>
    <n v="1"/>
    <x v="1"/>
    <s v="I"/>
    <n v="4"/>
    <n v="4"/>
    <n v="0"/>
    <n v="100"/>
  </r>
  <r>
    <x v="0"/>
    <x v="0"/>
    <s v="WA"/>
    <x v="6"/>
    <n v="2014"/>
    <n v="2014"/>
    <n v="369014401"/>
    <n v="1"/>
    <x v="1"/>
    <s v="I"/>
    <n v="0"/>
    <n v="0"/>
    <n v="0"/>
    <n v="510"/>
  </r>
  <r>
    <x v="0"/>
    <x v="0"/>
    <s v="WA"/>
    <x v="6"/>
    <n v="2014"/>
    <n v="2014"/>
    <n v="19704169"/>
    <n v="1"/>
    <x v="1"/>
    <s v="I"/>
    <n v="30"/>
    <n v="30"/>
    <n v="0"/>
    <n v="110"/>
  </r>
  <r>
    <x v="0"/>
    <x v="0"/>
    <s v="WA"/>
    <x v="6"/>
    <n v="2014"/>
    <n v="2014"/>
    <n v="18578673"/>
    <n v="1"/>
    <x v="1"/>
    <s v="I"/>
    <n v="3"/>
    <n v="3"/>
    <n v="0"/>
    <n v="270"/>
  </r>
  <r>
    <x v="0"/>
    <x v="0"/>
    <s v="WA"/>
    <x v="6"/>
    <n v="2014"/>
    <n v="2014"/>
    <n v="15557378"/>
    <n v="1"/>
    <x v="1"/>
    <s v="I"/>
    <n v="32"/>
    <n v="32"/>
    <n v="0"/>
    <n v="368"/>
  </r>
  <r>
    <x v="0"/>
    <x v="1"/>
    <s v="WA"/>
    <x v="6"/>
    <n v="2014"/>
    <n v="2014"/>
    <n v="500289662"/>
    <n v="1"/>
    <x v="1"/>
    <s v="I"/>
    <n v="3"/>
    <n v="3"/>
    <n v="0"/>
    <n v="9"/>
  </r>
  <r>
    <x v="0"/>
    <x v="1"/>
    <s v="WA"/>
    <x v="6"/>
    <n v="2014"/>
    <n v="2014"/>
    <n v="500283526"/>
    <n v="1"/>
    <x v="1"/>
    <s v="I"/>
    <n v="0"/>
    <n v="0"/>
    <n v="0"/>
    <n v="2"/>
  </r>
  <r>
    <x v="0"/>
    <x v="0"/>
    <s v="WA"/>
    <x v="6"/>
    <n v="2014"/>
    <n v="2014"/>
    <n v="19857763"/>
    <n v="1"/>
    <x v="1"/>
    <s v="I"/>
    <n v="2"/>
    <n v="2"/>
    <n v="0"/>
    <n v="330"/>
  </r>
  <r>
    <x v="0"/>
    <x v="1"/>
    <s v="WA"/>
    <x v="6"/>
    <n v="2014"/>
    <n v="2014"/>
    <n v="14176733"/>
    <n v="1"/>
    <x v="1"/>
    <s v="I"/>
    <n v="12"/>
    <n v="12"/>
    <n v="0"/>
    <n v="1"/>
  </r>
  <r>
    <x v="0"/>
    <x v="0"/>
    <s v="WA"/>
    <x v="6"/>
    <n v="2014"/>
    <n v="2014"/>
    <n v="15116576"/>
    <n v="1"/>
    <x v="1"/>
    <s v="I"/>
    <n v="18"/>
    <n v="18"/>
    <n v="0"/>
    <n v="960"/>
  </r>
  <r>
    <x v="0"/>
    <x v="1"/>
    <s v="WA"/>
    <x v="6"/>
    <n v="2014"/>
    <n v="2014"/>
    <n v="14397553"/>
    <n v="2"/>
    <x v="1"/>
    <s v="I"/>
    <n v="58"/>
    <n v="29"/>
    <n v="0"/>
    <n v="10"/>
  </r>
  <r>
    <x v="0"/>
    <x v="0"/>
    <s v="WA"/>
    <x v="6"/>
    <n v="2014"/>
    <n v="2014"/>
    <n v="14120950"/>
    <n v="1"/>
    <x v="1"/>
    <s v="I"/>
    <n v="2"/>
    <n v="2"/>
    <n v="0"/>
    <n v="50"/>
  </r>
  <r>
    <x v="0"/>
    <x v="0"/>
    <s v="WA"/>
    <x v="6"/>
    <n v="2014"/>
    <n v="2014"/>
    <n v="16252721"/>
    <n v="3"/>
    <x v="1"/>
    <s v="I"/>
    <n v="75"/>
    <n v="25"/>
    <n v="0"/>
    <n v="690"/>
  </r>
  <r>
    <x v="0"/>
    <x v="0"/>
    <s v="WA"/>
    <x v="6"/>
    <n v="2014"/>
    <n v="2014"/>
    <n v="16085404"/>
    <n v="3"/>
    <x v="1"/>
    <s v="I"/>
    <n v="86"/>
    <n v="28.666666666666668"/>
    <n v="0"/>
    <n v="52"/>
  </r>
  <r>
    <x v="0"/>
    <x v="1"/>
    <s v="WA"/>
    <x v="6"/>
    <n v="2014"/>
    <n v="2014"/>
    <n v="446350979"/>
    <n v="1"/>
    <x v="1"/>
    <s v="I"/>
    <n v="29"/>
    <n v="29"/>
    <n v="0"/>
    <n v="3"/>
  </r>
  <r>
    <x v="0"/>
    <x v="1"/>
    <s v="WA"/>
    <x v="6"/>
    <n v="2014"/>
    <n v="2014"/>
    <n v="17154454"/>
    <n v="2"/>
    <x v="1"/>
    <s v="I"/>
    <n v="63"/>
    <n v="31.5"/>
    <n v="0"/>
    <n v="153"/>
  </r>
  <r>
    <x v="0"/>
    <x v="0"/>
    <s v="WA"/>
    <x v="6"/>
    <n v="2014"/>
    <n v="2014"/>
    <n v="500230307"/>
    <n v="2"/>
    <x v="1"/>
    <s v="I"/>
    <n v="57"/>
    <n v="28.5"/>
    <n v="0"/>
    <n v="1504"/>
  </r>
  <r>
    <x v="0"/>
    <x v="0"/>
    <s v="WA"/>
    <x v="6"/>
    <n v="2014"/>
    <n v="2014"/>
    <n v="19879628"/>
    <n v="2"/>
    <x v="1"/>
    <s v="I"/>
    <n v="39"/>
    <n v="19.5"/>
    <n v="0"/>
    <n v="2200"/>
  </r>
  <r>
    <x v="0"/>
    <x v="1"/>
    <s v="WA"/>
    <x v="6"/>
    <n v="2014"/>
    <n v="2014"/>
    <n v="17460799"/>
    <n v="2"/>
    <x v="1"/>
    <s v="I"/>
    <n v="41"/>
    <n v="20.5"/>
    <n v="0"/>
    <n v="129"/>
  </r>
  <r>
    <x v="0"/>
    <x v="1"/>
    <s v="WA"/>
    <x v="6"/>
    <n v="2014"/>
    <n v="2014"/>
    <n v="500039579"/>
    <n v="2"/>
    <x v="1"/>
    <s v="I"/>
    <n v="41"/>
    <n v="20.5"/>
    <n v="0"/>
    <n v="41"/>
  </r>
  <r>
    <x v="0"/>
    <x v="1"/>
    <s v="WA"/>
    <x v="6"/>
    <n v="2014"/>
    <n v="2014"/>
    <n v="500015955"/>
    <n v="1"/>
    <x v="1"/>
    <s v="I"/>
    <n v="6"/>
    <n v="6"/>
    <n v="0"/>
    <n v="5"/>
  </r>
  <r>
    <x v="1"/>
    <x v="0"/>
    <s v="WA"/>
    <x v="6"/>
    <n v="2014"/>
    <n v="2014"/>
    <n v="500280079"/>
    <n v="9"/>
    <x v="2"/>
    <s v="I"/>
    <n v="273"/>
    <n v="30.333333333333332"/>
    <n v="0"/>
    <n v="1618126"/>
  </r>
  <r>
    <x v="0"/>
    <x v="0"/>
    <s v="WA"/>
    <x v="6"/>
    <n v="2014"/>
    <n v="2014"/>
    <n v="16855929"/>
    <n v="1"/>
    <x v="1"/>
    <s v="I"/>
    <n v="8"/>
    <n v="8"/>
    <n v="0"/>
    <n v="310"/>
  </r>
  <r>
    <x v="0"/>
    <x v="0"/>
    <s v="WA"/>
    <x v="6"/>
    <n v="2014"/>
    <n v="2014"/>
    <n v="500052303"/>
    <n v="1"/>
    <x v="1"/>
    <s v="I"/>
    <n v="25"/>
    <n v="25"/>
    <n v="0"/>
    <n v="106"/>
  </r>
  <r>
    <x v="0"/>
    <x v="1"/>
    <s v="WA"/>
    <x v="6"/>
    <n v="2014"/>
    <n v="2014"/>
    <n v="16788758"/>
    <n v="1"/>
    <x v="1"/>
    <s v="I"/>
    <n v="16"/>
    <n v="16"/>
    <n v="0"/>
    <n v="7"/>
  </r>
  <r>
    <x v="0"/>
    <x v="0"/>
    <s v="WA"/>
    <x v="6"/>
    <n v="2014"/>
    <n v="2014"/>
    <n v="16309785"/>
    <n v="1"/>
    <x v="1"/>
    <s v="I"/>
    <n v="31"/>
    <n v="31"/>
    <n v="0"/>
    <n v="70"/>
  </r>
  <r>
    <x v="0"/>
    <x v="1"/>
    <s v="WA"/>
    <x v="6"/>
    <n v="2014"/>
    <n v="2014"/>
    <n v="446350739"/>
    <n v="1"/>
    <x v="1"/>
    <s v="I"/>
    <n v="25"/>
    <n v="25"/>
    <n v="0"/>
    <n v="34"/>
  </r>
  <r>
    <x v="0"/>
    <x v="0"/>
    <s v="WA"/>
    <x v="6"/>
    <n v="2014"/>
    <n v="2014"/>
    <n v="16545117"/>
    <n v="1"/>
    <x v="1"/>
    <s v="I"/>
    <n v="11"/>
    <n v="11"/>
    <n v="0"/>
    <n v="100"/>
  </r>
  <r>
    <x v="0"/>
    <x v="0"/>
    <s v="WA"/>
    <x v="6"/>
    <n v="2014"/>
    <n v="2014"/>
    <n v="19706995"/>
    <n v="1"/>
    <x v="1"/>
    <s v="I"/>
    <n v="29"/>
    <n v="29"/>
    <n v="0"/>
    <n v="60"/>
  </r>
  <r>
    <x v="0"/>
    <x v="1"/>
    <s v="WA"/>
    <x v="6"/>
    <n v="2014"/>
    <n v="2014"/>
    <n v="500283430"/>
    <n v="3"/>
    <x v="1"/>
    <s v="I"/>
    <n v="62"/>
    <n v="20.666666666666664"/>
    <n v="0"/>
    <n v="18"/>
  </r>
  <r>
    <x v="0"/>
    <x v="0"/>
    <s v="WA"/>
    <x v="6"/>
    <n v="2014"/>
    <n v="2014"/>
    <n v="18986446"/>
    <n v="1"/>
    <x v="1"/>
    <s v="I"/>
    <n v="28"/>
    <n v="28"/>
    <n v="0"/>
    <n v="30"/>
  </r>
  <r>
    <x v="0"/>
    <x v="0"/>
    <s v="WA"/>
    <x v="6"/>
    <n v="2014"/>
    <n v="2014"/>
    <n v="500242927"/>
    <n v="1"/>
    <x v="1"/>
    <s v="I"/>
    <n v="7"/>
    <n v="7"/>
    <n v="0"/>
    <n v="66"/>
  </r>
  <r>
    <x v="0"/>
    <x v="0"/>
    <s v="WA"/>
    <x v="6"/>
    <n v="2014"/>
    <n v="2014"/>
    <n v="14681388"/>
    <n v="1"/>
    <x v="1"/>
    <s v="I"/>
    <n v="13"/>
    <n v="13"/>
    <n v="0"/>
    <n v="67"/>
  </r>
  <r>
    <x v="0"/>
    <x v="0"/>
    <s v="WA"/>
    <x v="6"/>
    <n v="2014"/>
    <n v="2014"/>
    <n v="19558886"/>
    <n v="1"/>
    <x v="1"/>
    <s v="I"/>
    <n v="29"/>
    <n v="29"/>
    <n v="0"/>
    <n v="420"/>
  </r>
  <r>
    <x v="0"/>
    <x v="0"/>
    <s v="WA"/>
    <x v="6"/>
    <n v="2014"/>
    <n v="2014"/>
    <n v="500094066"/>
    <n v="1"/>
    <x v="1"/>
    <s v="I"/>
    <n v="26"/>
    <n v="26"/>
    <n v="0"/>
    <n v="284"/>
  </r>
  <r>
    <x v="1"/>
    <x v="1"/>
    <s v="WA"/>
    <x v="6"/>
    <n v="2014"/>
    <n v="2014"/>
    <n v="17730749"/>
    <n v="1"/>
    <x v="1"/>
    <s v="I"/>
    <n v="9"/>
    <n v="9"/>
    <n v="0"/>
    <n v="5"/>
  </r>
  <r>
    <x v="0"/>
    <x v="0"/>
    <s v="WA"/>
    <x v="6"/>
    <n v="2014"/>
    <n v="2014"/>
    <n v="19695414"/>
    <n v="1"/>
    <x v="1"/>
    <s v="I"/>
    <n v="0"/>
    <n v="0"/>
    <n v="0"/>
    <n v="60"/>
  </r>
  <r>
    <x v="1"/>
    <x v="0"/>
    <s v="WA"/>
    <x v="6"/>
    <n v="2014"/>
    <n v="2015"/>
    <n v="500003969"/>
    <n v="5"/>
    <x v="1"/>
    <s v="I"/>
    <n v="153"/>
    <n v="30.6"/>
    <n v="0"/>
    <n v="36"/>
  </r>
  <r>
    <x v="0"/>
    <x v="1"/>
    <s v="WA"/>
    <x v="6"/>
    <n v="2014"/>
    <n v="2014"/>
    <n v="19947577"/>
    <n v="1"/>
    <x v="1"/>
    <s v="I"/>
    <n v="32"/>
    <n v="32"/>
    <n v="0"/>
    <n v="20"/>
  </r>
  <r>
    <x v="0"/>
    <x v="1"/>
    <s v="WA"/>
    <x v="6"/>
    <n v="2014"/>
    <n v="2014"/>
    <n v="18116841"/>
    <n v="1"/>
    <x v="1"/>
    <s v="I"/>
    <n v="68"/>
    <n v="68"/>
    <n v="0"/>
    <n v="48"/>
  </r>
  <r>
    <x v="0"/>
    <x v="0"/>
    <s v="WA"/>
    <x v="6"/>
    <n v="2014"/>
    <n v="2014"/>
    <n v="500244209"/>
    <n v="1"/>
    <x v="1"/>
    <s v="I"/>
    <n v="5"/>
    <n v="5"/>
    <n v="0"/>
    <n v="116"/>
  </r>
  <r>
    <x v="0"/>
    <x v="1"/>
    <s v="WA"/>
    <x v="6"/>
    <n v="2014"/>
    <n v="2014"/>
    <n v="18125867"/>
    <n v="1"/>
    <x v="1"/>
    <s v="I"/>
    <n v="26"/>
    <n v="26"/>
    <n v="0"/>
    <n v="163"/>
  </r>
  <r>
    <x v="0"/>
    <x v="0"/>
    <s v="WA"/>
    <x v="6"/>
    <n v="2014"/>
    <n v="2014"/>
    <n v="18125869"/>
    <n v="1"/>
    <x v="1"/>
    <s v="I"/>
    <n v="26"/>
    <n v="26"/>
    <n v="0"/>
    <n v="429"/>
  </r>
  <r>
    <x v="0"/>
    <x v="0"/>
    <s v="WA"/>
    <x v="6"/>
    <n v="2014"/>
    <n v="2014"/>
    <n v="14440882"/>
    <n v="2"/>
    <x v="1"/>
    <s v="I"/>
    <n v="38"/>
    <n v="19"/>
    <n v="0"/>
    <n v="15"/>
  </r>
  <r>
    <x v="0"/>
    <x v="0"/>
    <s v="WA"/>
    <x v="6"/>
    <n v="2014"/>
    <n v="2014"/>
    <n v="19946340"/>
    <n v="2"/>
    <x v="1"/>
    <s v="I"/>
    <n v="64"/>
    <n v="32"/>
    <n v="0"/>
    <n v="3"/>
  </r>
  <r>
    <x v="0"/>
    <x v="0"/>
    <s v="WA"/>
    <x v="6"/>
    <n v="2014"/>
    <n v="2014"/>
    <n v="16754465"/>
    <n v="3"/>
    <x v="1"/>
    <s v="I"/>
    <n v="78"/>
    <n v="26"/>
    <n v="0"/>
    <n v="541"/>
  </r>
  <r>
    <x v="0"/>
    <x v="0"/>
    <s v="WA"/>
    <x v="6"/>
    <n v="2014"/>
    <n v="2014"/>
    <n v="18730832"/>
    <n v="3"/>
    <x v="1"/>
    <s v="I"/>
    <n v="91"/>
    <n v="30.333333333333332"/>
    <n v="0"/>
    <n v="80"/>
  </r>
  <r>
    <x v="0"/>
    <x v="0"/>
    <s v="WA"/>
    <x v="6"/>
    <n v="2014"/>
    <n v="2014"/>
    <n v="17639873"/>
    <n v="1"/>
    <x v="1"/>
    <s v="I"/>
    <n v="1"/>
    <n v="1"/>
    <n v="0"/>
    <n v="5"/>
  </r>
  <r>
    <x v="0"/>
    <x v="0"/>
    <s v="WA"/>
    <x v="6"/>
    <n v="2014"/>
    <n v="2014"/>
    <n v="16516934"/>
    <n v="2"/>
    <x v="1"/>
    <s v="I"/>
    <n v="52"/>
    <n v="26"/>
    <n v="0"/>
    <n v="190"/>
  </r>
  <r>
    <x v="0"/>
    <x v="0"/>
    <s v="WA"/>
    <x v="6"/>
    <n v="2014"/>
    <n v="2014"/>
    <n v="500100892"/>
    <n v="1"/>
    <x v="1"/>
    <s v="I"/>
    <n v="3"/>
    <n v="3"/>
    <n v="0"/>
    <n v="39"/>
  </r>
  <r>
    <x v="0"/>
    <x v="0"/>
    <s v="WA"/>
    <x v="6"/>
    <n v="2014"/>
    <n v="2014"/>
    <n v="14450284"/>
    <n v="1"/>
    <x v="1"/>
    <s v="I"/>
    <n v="0"/>
    <n v="0"/>
    <n v="0"/>
    <n v="14"/>
  </r>
  <r>
    <x v="0"/>
    <x v="1"/>
    <s v="WA"/>
    <x v="6"/>
    <n v="2014"/>
    <n v="2014"/>
    <n v="445564826"/>
    <n v="1"/>
    <x v="1"/>
    <s v="I"/>
    <n v="0"/>
    <n v="0"/>
    <n v="0"/>
    <n v="9"/>
  </r>
  <r>
    <x v="0"/>
    <x v="0"/>
    <s v="WA"/>
    <x v="6"/>
    <n v="2014"/>
    <n v="2014"/>
    <n v="19384164"/>
    <n v="1"/>
    <x v="1"/>
    <s v="I"/>
    <n v="7"/>
    <n v="7"/>
    <n v="0"/>
    <n v="30"/>
  </r>
  <r>
    <x v="0"/>
    <x v="0"/>
    <s v="WA"/>
    <x v="6"/>
    <n v="2014"/>
    <n v="2014"/>
    <n v="500016927"/>
    <n v="2"/>
    <x v="1"/>
    <s v="I"/>
    <n v="66"/>
    <n v="33"/>
    <n v="0"/>
    <n v="7"/>
  </r>
  <r>
    <x v="0"/>
    <x v="0"/>
    <s v="WA"/>
    <x v="6"/>
    <n v="2014"/>
    <n v="2014"/>
    <n v="14962575"/>
    <n v="4"/>
    <x v="1"/>
    <s v="I"/>
    <n v="102"/>
    <n v="25.5"/>
    <n v="0"/>
    <n v="280"/>
  </r>
  <r>
    <x v="0"/>
    <x v="1"/>
    <s v="WA"/>
    <x v="6"/>
    <n v="2014"/>
    <n v="2014"/>
    <n v="15128933"/>
    <n v="1"/>
    <x v="1"/>
    <s v="I"/>
    <n v="8"/>
    <n v="8"/>
    <n v="0"/>
    <n v="32"/>
  </r>
  <r>
    <x v="0"/>
    <x v="0"/>
    <s v="WA"/>
    <x v="6"/>
    <n v="2014"/>
    <n v="2014"/>
    <n v="14739403"/>
    <n v="1"/>
    <x v="1"/>
    <s v="I"/>
    <n v="7"/>
    <n v="7"/>
    <n v="0"/>
    <n v="61"/>
  </r>
  <r>
    <x v="0"/>
    <x v="1"/>
    <s v="WA"/>
    <x v="6"/>
    <n v="2014"/>
    <n v="2014"/>
    <n v="364608029"/>
    <n v="1"/>
    <x v="1"/>
    <s v="I"/>
    <n v="9"/>
    <n v="9"/>
    <n v="0"/>
    <n v="8"/>
  </r>
  <r>
    <x v="0"/>
    <x v="1"/>
    <s v="WA"/>
    <x v="6"/>
    <n v="2014"/>
    <n v="2014"/>
    <n v="500213625"/>
    <n v="2"/>
    <x v="1"/>
    <s v="I"/>
    <n v="65"/>
    <n v="32.5"/>
    <n v="0"/>
    <n v="98"/>
  </r>
  <r>
    <x v="0"/>
    <x v="1"/>
    <s v="WA"/>
    <x v="6"/>
    <n v="2014"/>
    <n v="2014"/>
    <n v="500027698"/>
    <n v="2"/>
    <x v="1"/>
    <s v="I"/>
    <n v="63"/>
    <n v="31.5"/>
    <n v="0"/>
    <n v="57"/>
  </r>
  <r>
    <x v="0"/>
    <x v="0"/>
    <s v="WA"/>
    <x v="6"/>
    <n v="2014"/>
    <n v="2014"/>
    <n v="411177735"/>
    <n v="3"/>
    <x v="1"/>
    <s v="I"/>
    <n v="73"/>
    <n v="24.333333333333332"/>
    <n v="0"/>
    <n v="179"/>
  </r>
  <r>
    <x v="1"/>
    <x v="0"/>
    <s v="WA"/>
    <x v="6"/>
    <n v="2014"/>
    <n v="2014"/>
    <n v="500224723"/>
    <n v="1"/>
    <x v="1"/>
    <s v="I"/>
    <n v="8"/>
    <n v="8"/>
    <n v="0"/>
    <n v="3"/>
  </r>
  <r>
    <x v="0"/>
    <x v="1"/>
    <s v="WA"/>
    <x v="6"/>
    <n v="2014"/>
    <n v="2014"/>
    <n v="15930685"/>
    <n v="1"/>
    <x v="1"/>
    <s v="I"/>
    <n v="31"/>
    <n v="31"/>
    <n v="0"/>
    <n v="1"/>
  </r>
  <r>
    <x v="0"/>
    <x v="0"/>
    <s v="WA"/>
    <x v="6"/>
    <n v="2014"/>
    <n v="2014"/>
    <n v="14323642"/>
    <n v="1"/>
    <x v="1"/>
    <s v="I"/>
    <n v="49"/>
    <n v="49"/>
    <n v="0"/>
    <n v="143"/>
  </r>
  <r>
    <x v="0"/>
    <x v="0"/>
    <s v="WA"/>
    <x v="6"/>
    <n v="2014"/>
    <n v="2014"/>
    <n v="15970426"/>
    <n v="2"/>
    <x v="1"/>
    <s v="I"/>
    <n v="48"/>
    <n v="24"/>
    <n v="0"/>
    <n v="300"/>
  </r>
  <r>
    <x v="0"/>
    <x v="0"/>
    <s v="WA"/>
    <x v="6"/>
    <n v="2014"/>
    <n v="2014"/>
    <n v="16117666"/>
    <n v="1"/>
    <x v="1"/>
    <s v="I"/>
    <n v="10"/>
    <n v="10"/>
    <n v="0"/>
    <n v="47"/>
  </r>
  <r>
    <x v="0"/>
    <x v="1"/>
    <s v="WA"/>
    <x v="6"/>
    <n v="2014"/>
    <n v="2014"/>
    <n v="500272659"/>
    <n v="1"/>
    <x v="1"/>
    <s v="I"/>
    <n v="20"/>
    <n v="20"/>
    <n v="0"/>
    <n v="5"/>
  </r>
  <r>
    <x v="0"/>
    <x v="0"/>
    <s v="WA"/>
    <x v="6"/>
    <n v="2014"/>
    <n v="2014"/>
    <n v="500059287"/>
    <n v="1"/>
    <x v="1"/>
    <s v="I"/>
    <n v="5"/>
    <n v="5"/>
    <n v="0"/>
    <n v="21"/>
  </r>
  <r>
    <x v="0"/>
    <x v="0"/>
    <s v="WA"/>
    <x v="6"/>
    <n v="2014"/>
    <n v="2014"/>
    <n v="500069774"/>
    <n v="1"/>
    <x v="1"/>
    <s v="I"/>
    <n v="11"/>
    <n v="11"/>
    <n v="0"/>
    <n v="46"/>
  </r>
  <r>
    <x v="0"/>
    <x v="0"/>
    <s v="WA"/>
    <x v="6"/>
    <n v="2014"/>
    <n v="2014"/>
    <n v="15814765"/>
    <n v="1"/>
    <x v="1"/>
    <s v="I"/>
    <n v="1"/>
    <n v="1"/>
    <n v="0"/>
    <n v="6"/>
  </r>
  <r>
    <x v="0"/>
    <x v="1"/>
    <s v="WA"/>
    <x v="6"/>
    <n v="2014"/>
    <n v="2014"/>
    <n v="18124295"/>
    <n v="1"/>
    <x v="1"/>
    <s v="I"/>
    <n v="0"/>
    <n v="0"/>
    <n v="0"/>
    <n v="7"/>
  </r>
  <r>
    <x v="0"/>
    <x v="0"/>
    <s v="WA"/>
    <x v="6"/>
    <n v="2014"/>
    <n v="2014"/>
    <n v="16893351"/>
    <n v="1"/>
    <x v="1"/>
    <s v="I"/>
    <n v="30"/>
    <n v="30"/>
    <n v="0"/>
    <n v="1"/>
  </r>
  <r>
    <x v="0"/>
    <x v="0"/>
    <s v="WA"/>
    <x v="6"/>
    <n v="2014"/>
    <n v="2014"/>
    <n v="17440120"/>
    <n v="2"/>
    <x v="1"/>
    <s v="I"/>
    <n v="62"/>
    <n v="31"/>
    <n v="0"/>
    <n v="20"/>
  </r>
  <r>
    <x v="0"/>
    <x v="0"/>
    <s v="WA"/>
    <x v="6"/>
    <n v="2014"/>
    <n v="2014"/>
    <n v="18034926"/>
    <n v="1"/>
    <x v="1"/>
    <s v="I"/>
    <n v="1"/>
    <n v="1"/>
    <n v="0"/>
    <n v="10"/>
  </r>
  <r>
    <x v="0"/>
    <x v="1"/>
    <s v="WA"/>
    <x v="6"/>
    <n v="2014"/>
    <n v="2014"/>
    <n v="500006654"/>
    <n v="2"/>
    <x v="1"/>
    <s v="I"/>
    <n v="36"/>
    <n v="18"/>
    <n v="0"/>
    <n v="12"/>
  </r>
  <r>
    <x v="0"/>
    <x v="0"/>
    <s v="WA"/>
    <x v="6"/>
    <n v="2014"/>
    <n v="2014"/>
    <n v="15461695"/>
    <n v="1"/>
    <x v="1"/>
    <s v="I"/>
    <n v="9"/>
    <n v="9"/>
    <n v="0"/>
    <n v="1"/>
  </r>
  <r>
    <x v="0"/>
    <x v="0"/>
    <s v="WA"/>
    <x v="6"/>
    <n v="2014"/>
    <n v="2014"/>
    <n v="15445527"/>
    <n v="1"/>
    <x v="1"/>
    <s v="I"/>
    <n v="32"/>
    <n v="32"/>
    <n v="0"/>
    <n v="29"/>
  </r>
  <r>
    <x v="0"/>
    <x v="1"/>
    <s v="WA"/>
    <x v="6"/>
    <n v="2014"/>
    <n v="2014"/>
    <n v="500254380"/>
    <n v="1"/>
    <x v="1"/>
    <s v="I"/>
    <n v="0"/>
    <n v="0"/>
    <n v="0"/>
    <n v="2"/>
  </r>
  <r>
    <x v="0"/>
    <x v="0"/>
    <s v="WA"/>
    <x v="6"/>
    <n v="2014"/>
    <n v="2014"/>
    <n v="16273952"/>
    <n v="1"/>
    <x v="1"/>
    <s v="I"/>
    <n v="13"/>
    <n v="13"/>
    <n v="0"/>
    <n v="14"/>
  </r>
  <r>
    <x v="0"/>
    <x v="0"/>
    <s v="WA"/>
    <x v="6"/>
    <n v="2014"/>
    <n v="2014"/>
    <n v="500274398"/>
    <n v="1"/>
    <x v="1"/>
    <s v="I"/>
    <n v="6"/>
    <n v="6"/>
    <n v="0"/>
    <n v="95"/>
  </r>
  <r>
    <x v="0"/>
    <x v="0"/>
    <s v="WA"/>
    <x v="6"/>
    <n v="2014"/>
    <n v="2014"/>
    <n v="500121640"/>
    <n v="1"/>
    <x v="1"/>
    <s v="I"/>
    <n v="11"/>
    <n v="11"/>
    <n v="0"/>
    <n v="4"/>
  </r>
  <r>
    <x v="0"/>
    <x v="0"/>
    <s v="WA"/>
    <x v="6"/>
    <n v="2014"/>
    <n v="2014"/>
    <n v="446354599"/>
    <n v="1"/>
    <x v="1"/>
    <s v="I"/>
    <n v="31"/>
    <n v="31"/>
    <n v="0"/>
    <n v="49"/>
  </r>
  <r>
    <x v="0"/>
    <x v="0"/>
    <s v="WA"/>
    <x v="6"/>
    <n v="2014"/>
    <n v="2014"/>
    <n v="500006111"/>
    <n v="1"/>
    <x v="1"/>
    <s v="I"/>
    <n v="1"/>
    <n v="1"/>
    <n v="0"/>
    <n v="2"/>
  </r>
  <r>
    <x v="0"/>
    <x v="1"/>
    <s v="WA"/>
    <x v="6"/>
    <n v="2014"/>
    <n v="2014"/>
    <n v="500006114"/>
    <n v="1"/>
    <x v="1"/>
    <s v="I"/>
    <n v="1"/>
    <n v="1"/>
    <n v="0"/>
    <n v="1"/>
  </r>
  <r>
    <x v="0"/>
    <x v="1"/>
    <s v="WA"/>
    <x v="6"/>
    <n v="2014"/>
    <n v="2014"/>
    <n v="19284832"/>
    <n v="3"/>
    <x v="1"/>
    <s v="I"/>
    <n v="95"/>
    <n v="31.666666666666668"/>
    <n v="0"/>
    <n v="31"/>
  </r>
  <r>
    <x v="0"/>
    <x v="1"/>
    <s v="WA"/>
    <x v="6"/>
    <n v="2014"/>
    <n v="2014"/>
    <n v="500079946"/>
    <n v="1"/>
    <x v="1"/>
    <s v="I"/>
    <n v="16"/>
    <n v="16"/>
    <n v="0"/>
    <n v="8"/>
  </r>
  <r>
    <x v="1"/>
    <x v="0"/>
    <s v="WA"/>
    <x v="6"/>
    <n v="2014"/>
    <n v="2014"/>
    <n v="500302571"/>
    <n v="1"/>
    <x v="1"/>
    <s v="I"/>
    <n v="1"/>
    <n v="1"/>
    <n v="0"/>
    <n v="128"/>
  </r>
  <r>
    <x v="0"/>
    <x v="1"/>
    <s v="WA"/>
    <x v="6"/>
    <n v="2014"/>
    <n v="2014"/>
    <n v="500259996"/>
    <n v="1"/>
    <x v="1"/>
    <s v="I"/>
    <n v="0"/>
    <n v="0"/>
    <n v="0"/>
    <n v="1"/>
  </r>
  <r>
    <x v="0"/>
    <x v="1"/>
    <s v="WA"/>
    <x v="6"/>
    <n v="2014"/>
    <n v="2014"/>
    <n v="406512141"/>
    <n v="2"/>
    <x v="1"/>
    <s v="I"/>
    <n v="61"/>
    <n v="30.5"/>
    <n v="0"/>
    <n v="10"/>
  </r>
  <r>
    <x v="0"/>
    <x v="0"/>
    <s v="WA"/>
    <x v="6"/>
    <n v="2014"/>
    <n v="2014"/>
    <n v="500095024"/>
    <n v="1"/>
    <x v="1"/>
    <s v="I"/>
    <n v="10"/>
    <n v="10"/>
    <n v="0"/>
    <n v="144"/>
  </r>
  <r>
    <x v="0"/>
    <x v="0"/>
    <s v="WA"/>
    <x v="6"/>
    <n v="2014"/>
    <n v="2014"/>
    <n v="19410751"/>
    <n v="1"/>
    <x v="1"/>
    <s v="I"/>
    <n v="7"/>
    <n v="7"/>
    <n v="0"/>
    <n v="10"/>
  </r>
  <r>
    <x v="0"/>
    <x v="1"/>
    <s v="WA"/>
    <x v="6"/>
    <n v="2014"/>
    <n v="2014"/>
    <n v="17732959"/>
    <n v="2"/>
    <x v="1"/>
    <s v="I"/>
    <n v="61"/>
    <n v="30.5"/>
    <n v="0"/>
    <n v="14"/>
  </r>
  <r>
    <x v="0"/>
    <x v="0"/>
    <s v="WA"/>
    <x v="6"/>
    <n v="2014"/>
    <n v="2014"/>
    <n v="17809176"/>
    <n v="1"/>
    <x v="1"/>
    <s v="I"/>
    <n v="13"/>
    <n v="13"/>
    <n v="0"/>
    <n v="1"/>
  </r>
  <r>
    <x v="0"/>
    <x v="0"/>
    <s v="WA"/>
    <x v="6"/>
    <n v="2014"/>
    <n v="2014"/>
    <n v="19264680"/>
    <n v="1"/>
    <x v="1"/>
    <s v="I"/>
    <n v="3"/>
    <n v="3"/>
    <n v="0"/>
    <n v="20"/>
  </r>
  <r>
    <x v="0"/>
    <x v="0"/>
    <s v="WA"/>
    <x v="6"/>
    <n v="2014"/>
    <n v="2014"/>
    <n v="500173443"/>
    <n v="1"/>
    <x v="1"/>
    <s v="I"/>
    <n v="0"/>
    <n v="0"/>
    <n v="0"/>
    <n v="9"/>
  </r>
  <r>
    <x v="0"/>
    <x v="1"/>
    <s v="WA"/>
    <x v="6"/>
    <n v="2014"/>
    <n v="2014"/>
    <n v="500218069"/>
    <n v="2"/>
    <x v="1"/>
    <s v="I"/>
    <n v="42"/>
    <n v="21"/>
    <n v="0"/>
    <n v="6"/>
  </r>
  <r>
    <x v="0"/>
    <x v="0"/>
    <s v="WA"/>
    <x v="6"/>
    <n v="2014"/>
    <n v="2014"/>
    <n v="15551179"/>
    <n v="1"/>
    <x v="1"/>
    <s v="I"/>
    <n v="0"/>
    <n v="0"/>
    <n v="0"/>
    <n v="29"/>
  </r>
  <r>
    <x v="0"/>
    <x v="0"/>
    <s v="WA"/>
    <x v="6"/>
    <n v="2014"/>
    <n v="2014"/>
    <n v="365385626"/>
    <n v="1"/>
    <x v="1"/>
    <s v="I"/>
    <n v="5"/>
    <n v="5"/>
    <n v="0"/>
    <n v="81"/>
  </r>
  <r>
    <x v="0"/>
    <x v="1"/>
    <s v="WA"/>
    <x v="6"/>
    <n v="2014"/>
    <n v="2014"/>
    <n v="440208028"/>
    <n v="1"/>
    <x v="1"/>
    <s v="I"/>
    <n v="7"/>
    <n v="7"/>
    <n v="0"/>
    <n v="7"/>
  </r>
  <r>
    <x v="0"/>
    <x v="1"/>
    <s v="WA"/>
    <x v="6"/>
    <n v="2014"/>
    <n v="2014"/>
    <n v="500002798"/>
    <n v="3"/>
    <x v="1"/>
    <s v="I"/>
    <n v="81"/>
    <n v="27"/>
    <n v="0"/>
    <n v="18"/>
  </r>
  <r>
    <x v="0"/>
    <x v="0"/>
    <s v="WA"/>
    <x v="6"/>
    <n v="2014"/>
    <n v="2014"/>
    <n v="500216407"/>
    <n v="1"/>
    <x v="1"/>
    <s v="I"/>
    <n v="0"/>
    <n v="0"/>
    <n v="0"/>
    <n v="200"/>
  </r>
  <r>
    <x v="0"/>
    <x v="0"/>
    <s v="WA"/>
    <x v="6"/>
    <n v="2014"/>
    <n v="2014"/>
    <n v="18637332"/>
    <n v="1"/>
    <x v="1"/>
    <s v="I"/>
    <n v="3"/>
    <n v="3"/>
    <n v="0"/>
    <n v="10"/>
  </r>
  <r>
    <x v="0"/>
    <x v="0"/>
    <s v="WA"/>
    <x v="6"/>
    <n v="2014"/>
    <n v="2014"/>
    <n v="18320024"/>
    <n v="3"/>
    <x v="1"/>
    <s v="I"/>
    <n v="95"/>
    <n v="31.666666666666668"/>
    <n v="0"/>
    <n v="470"/>
  </r>
  <r>
    <x v="0"/>
    <x v="0"/>
    <s v="WA"/>
    <x v="6"/>
    <n v="2014"/>
    <n v="2014"/>
    <n v="17686305"/>
    <n v="1"/>
    <x v="1"/>
    <s v="I"/>
    <n v="17"/>
    <n v="17"/>
    <n v="0"/>
    <n v="523"/>
  </r>
  <r>
    <x v="1"/>
    <x v="0"/>
    <s v="WA"/>
    <x v="6"/>
    <n v="2014"/>
    <n v="2014"/>
    <n v="19255926"/>
    <n v="1"/>
    <x v="1"/>
    <s v="I"/>
    <n v="0"/>
    <n v="0"/>
    <n v="0"/>
    <n v="110"/>
  </r>
  <r>
    <x v="0"/>
    <x v="0"/>
    <s v="WA"/>
    <x v="6"/>
    <n v="2014"/>
    <n v="2014"/>
    <n v="18813883"/>
    <n v="1"/>
    <x v="1"/>
    <s v="I"/>
    <n v="3"/>
    <n v="3"/>
    <n v="0"/>
    <n v="13"/>
  </r>
  <r>
    <x v="0"/>
    <x v="0"/>
    <s v="WA"/>
    <x v="6"/>
    <n v="2014"/>
    <n v="2014"/>
    <n v="500195621"/>
    <n v="2"/>
    <x v="1"/>
    <s v="I"/>
    <n v="50"/>
    <n v="25"/>
    <n v="0"/>
    <n v="474"/>
  </r>
  <r>
    <x v="0"/>
    <x v="1"/>
    <s v="WA"/>
    <x v="6"/>
    <n v="2014"/>
    <n v="2014"/>
    <n v="500003258"/>
    <n v="1"/>
    <x v="1"/>
    <s v="I"/>
    <n v="29"/>
    <n v="29"/>
    <n v="0"/>
    <n v="1"/>
  </r>
  <r>
    <x v="0"/>
    <x v="1"/>
    <s v="WA"/>
    <x v="6"/>
    <n v="2014"/>
    <n v="2014"/>
    <n v="17812762"/>
    <n v="1"/>
    <x v="1"/>
    <s v="I"/>
    <n v="8"/>
    <n v="8"/>
    <n v="0"/>
    <n v="2"/>
  </r>
  <r>
    <x v="0"/>
    <x v="1"/>
    <s v="WA"/>
    <x v="6"/>
    <n v="2014"/>
    <n v="2014"/>
    <n v="17813038"/>
    <n v="1"/>
    <x v="1"/>
    <s v="I"/>
    <n v="13"/>
    <n v="13"/>
    <n v="0"/>
    <n v="2"/>
  </r>
  <r>
    <x v="0"/>
    <x v="1"/>
    <s v="WA"/>
    <x v="6"/>
    <n v="2014"/>
    <n v="2014"/>
    <n v="500120443"/>
    <n v="1"/>
    <x v="1"/>
    <s v="I"/>
    <n v="32"/>
    <n v="32"/>
    <n v="0"/>
    <n v="1"/>
  </r>
  <r>
    <x v="0"/>
    <x v="0"/>
    <s v="WA"/>
    <x v="6"/>
    <n v="2014"/>
    <n v="2014"/>
    <n v="500231380"/>
    <n v="1"/>
    <x v="1"/>
    <s v="I"/>
    <n v="9"/>
    <n v="9"/>
    <n v="0"/>
    <n v="174"/>
  </r>
  <r>
    <x v="0"/>
    <x v="0"/>
    <s v="WA"/>
    <x v="6"/>
    <n v="2014"/>
    <n v="2014"/>
    <n v="15114082"/>
    <n v="1"/>
    <x v="1"/>
    <s v="I"/>
    <n v="10"/>
    <n v="10"/>
    <n v="0"/>
    <n v="50"/>
  </r>
  <r>
    <x v="0"/>
    <x v="0"/>
    <s v="WA"/>
    <x v="6"/>
    <n v="2014"/>
    <n v="2014"/>
    <n v="18807004"/>
    <n v="1"/>
    <x v="1"/>
    <s v="I"/>
    <n v="1"/>
    <n v="1"/>
    <n v="0"/>
    <n v="2"/>
  </r>
  <r>
    <x v="0"/>
    <x v="1"/>
    <s v="WA"/>
    <x v="6"/>
    <n v="2014"/>
    <n v="2014"/>
    <n v="19223274"/>
    <n v="1"/>
    <x v="1"/>
    <s v="I"/>
    <n v="29"/>
    <n v="29"/>
    <n v="0"/>
    <n v="1"/>
  </r>
  <r>
    <x v="0"/>
    <x v="0"/>
    <s v="WA"/>
    <x v="6"/>
    <n v="2014"/>
    <n v="2014"/>
    <n v="14423826"/>
    <n v="1"/>
    <x v="1"/>
    <s v="I"/>
    <n v="20"/>
    <n v="20"/>
    <n v="0"/>
    <n v="170"/>
  </r>
  <r>
    <x v="0"/>
    <x v="0"/>
    <s v="WA"/>
    <x v="6"/>
    <n v="2014"/>
    <n v="2014"/>
    <n v="500223479"/>
    <n v="1"/>
    <x v="1"/>
    <s v="I"/>
    <n v="1"/>
    <n v="1"/>
    <n v="0"/>
    <n v="1"/>
  </r>
  <r>
    <x v="0"/>
    <x v="0"/>
    <s v="WA"/>
    <x v="6"/>
    <n v="2014"/>
    <n v="2014"/>
    <n v="15279658"/>
    <n v="1"/>
    <x v="1"/>
    <s v="I"/>
    <n v="3"/>
    <n v="3"/>
    <n v="0"/>
    <n v="63"/>
  </r>
  <r>
    <x v="0"/>
    <x v="0"/>
    <s v="WA"/>
    <x v="6"/>
    <n v="2014"/>
    <n v="2014"/>
    <n v="500303183"/>
    <n v="3"/>
    <x v="1"/>
    <s v="I"/>
    <n v="86"/>
    <n v="28.666666666666668"/>
    <n v="0"/>
    <n v="125"/>
  </r>
  <r>
    <x v="0"/>
    <x v="0"/>
    <s v="WA"/>
    <x v="6"/>
    <n v="2014"/>
    <n v="2014"/>
    <n v="16117421"/>
    <n v="1"/>
    <x v="1"/>
    <s v="I"/>
    <n v="24"/>
    <n v="24"/>
    <n v="0"/>
    <n v="51"/>
  </r>
  <r>
    <x v="0"/>
    <x v="0"/>
    <s v="WA"/>
    <x v="6"/>
    <n v="2014"/>
    <n v="2014"/>
    <n v="411609671"/>
    <n v="1"/>
    <x v="1"/>
    <s v="I"/>
    <n v="12"/>
    <n v="12"/>
    <n v="0"/>
    <n v="40"/>
  </r>
  <r>
    <x v="0"/>
    <x v="1"/>
    <s v="WA"/>
    <x v="6"/>
    <n v="2014"/>
    <n v="2014"/>
    <n v="500131539"/>
    <n v="3"/>
    <x v="1"/>
    <s v="I"/>
    <n v="93"/>
    <n v="31"/>
    <n v="0"/>
    <n v="35"/>
  </r>
  <r>
    <x v="0"/>
    <x v="0"/>
    <s v="WA"/>
    <x v="6"/>
    <n v="2014"/>
    <n v="2014"/>
    <n v="500020246"/>
    <n v="1"/>
    <x v="1"/>
    <s v="I"/>
    <n v="29"/>
    <n v="29"/>
    <n v="0"/>
    <n v="312"/>
  </r>
  <r>
    <x v="0"/>
    <x v="0"/>
    <s v="WA"/>
    <x v="6"/>
    <n v="2014"/>
    <n v="2014"/>
    <n v="500251555"/>
    <n v="1"/>
    <x v="1"/>
    <s v="I"/>
    <n v="28"/>
    <n v="28"/>
    <n v="0"/>
    <n v="103"/>
  </r>
  <r>
    <x v="0"/>
    <x v="0"/>
    <s v="WA"/>
    <x v="6"/>
    <n v="2014"/>
    <n v="2014"/>
    <n v="19705063"/>
    <n v="2"/>
    <x v="1"/>
    <s v="I"/>
    <n v="46"/>
    <n v="23"/>
    <n v="0"/>
    <n v="230"/>
  </r>
  <r>
    <x v="0"/>
    <x v="0"/>
    <s v="WA"/>
    <x v="6"/>
    <n v="2014"/>
    <n v="2014"/>
    <n v="15556701"/>
    <n v="1"/>
    <x v="1"/>
    <s v="I"/>
    <n v="6"/>
    <n v="6"/>
    <n v="0"/>
    <n v="10"/>
  </r>
  <r>
    <x v="0"/>
    <x v="1"/>
    <s v="WA"/>
    <x v="6"/>
    <n v="2014"/>
    <n v="2014"/>
    <n v="16624120"/>
    <n v="3"/>
    <x v="1"/>
    <s v="I"/>
    <n v="87"/>
    <n v="29"/>
    <n v="0"/>
    <n v="18"/>
  </r>
  <r>
    <x v="0"/>
    <x v="1"/>
    <s v="WA"/>
    <x v="6"/>
    <n v="2014"/>
    <n v="2014"/>
    <n v="500102737"/>
    <n v="3"/>
    <x v="1"/>
    <s v="I"/>
    <n v="95"/>
    <n v="31.666666666666668"/>
    <n v="0"/>
    <n v="10"/>
  </r>
  <r>
    <x v="0"/>
    <x v="1"/>
    <s v="WA"/>
    <x v="6"/>
    <n v="2014"/>
    <n v="2014"/>
    <n v="437270413"/>
    <n v="1"/>
    <x v="1"/>
    <s v="I"/>
    <n v="13"/>
    <n v="13"/>
    <n v="0"/>
    <n v="3"/>
  </r>
  <r>
    <x v="0"/>
    <x v="0"/>
    <s v="WA"/>
    <x v="6"/>
    <n v="2014"/>
    <n v="2014"/>
    <n v="16166758"/>
    <n v="2"/>
    <x v="1"/>
    <s v="I"/>
    <n v="59"/>
    <n v="29.5"/>
    <n v="0"/>
    <n v="203"/>
  </r>
  <r>
    <x v="0"/>
    <x v="0"/>
    <s v="WA"/>
    <x v="6"/>
    <n v="2014"/>
    <n v="2014"/>
    <n v="371088005"/>
    <n v="3"/>
    <x v="1"/>
    <s v="I"/>
    <n v="92"/>
    <n v="30.666666666666668"/>
    <n v="0"/>
    <n v="270"/>
  </r>
  <r>
    <x v="0"/>
    <x v="1"/>
    <s v="WA"/>
    <x v="6"/>
    <n v="2014"/>
    <n v="2014"/>
    <n v="441244819"/>
    <n v="1"/>
    <x v="1"/>
    <s v="I"/>
    <n v="0"/>
    <n v="0"/>
    <n v="0"/>
    <n v="6"/>
  </r>
  <r>
    <x v="0"/>
    <x v="0"/>
    <s v="WA"/>
    <x v="6"/>
    <n v="2014"/>
    <n v="2014"/>
    <n v="500066800"/>
    <n v="1"/>
    <x v="1"/>
    <s v="I"/>
    <n v="4"/>
    <n v="4"/>
    <n v="0"/>
    <n v="31"/>
  </r>
  <r>
    <x v="0"/>
    <x v="0"/>
    <s v="WA"/>
    <x v="6"/>
    <n v="2014"/>
    <n v="2014"/>
    <n v="14050921"/>
    <n v="4"/>
    <x v="1"/>
    <s v="I"/>
    <n v="110"/>
    <n v="27.5"/>
    <n v="0"/>
    <n v="301"/>
  </r>
  <r>
    <x v="1"/>
    <x v="1"/>
    <s v="WA"/>
    <x v="6"/>
    <n v="2014"/>
    <n v="2014"/>
    <n v="500146900"/>
    <n v="2"/>
    <x v="1"/>
    <s v="I"/>
    <n v="64"/>
    <n v="32"/>
    <n v="0"/>
    <n v="18"/>
  </r>
  <r>
    <x v="0"/>
    <x v="0"/>
    <s v="WA"/>
    <x v="6"/>
    <n v="2014"/>
    <n v="2014"/>
    <n v="14851963"/>
    <n v="1"/>
    <x v="1"/>
    <s v="I"/>
    <n v="8"/>
    <n v="8"/>
    <n v="0"/>
    <n v="10"/>
  </r>
  <r>
    <x v="0"/>
    <x v="0"/>
    <s v="WA"/>
    <x v="6"/>
    <n v="2014"/>
    <n v="2014"/>
    <n v="16767849"/>
    <n v="2"/>
    <x v="1"/>
    <s v="I"/>
    <n v="39"/>
    <n v="19.5"/>
    <n v="0"/>
    <n v="260"/>
  </r>
  <r>
    <x v="0"/>
    <x v="0"/>
    <s v="WA"/>
    <x v="6"/>
    <n v="2014"/>
    <n v="2014"/>
    <n v="16886577"/>
    <n v="1"/>
    <x v="1"/>
    <s v="I"/>
    <n v="14"/>
    <n v="14"/>
    <n v="0"/>
    <n v="140"/>
  </r>
  <r>
    <x v="0"/>
    <x v="1"/>
    <s v="WA"/>
    <x v="6"/>
    <n v="2014"/>
    <n v="2014"/>
    <n v="500285696"/>
    <n v="1"/>
    <x v="1"/>
    <s v="I"/>
    <n v="6"/>
    <n v="6"/>
    <n v="0"/>
    <n v="3"/>
  </r>
  <r>
    <x v="0"/>
    <x v="0"/>
    <s v="WA"/>
    <x v="6"/>
    <n v="2014"/>
    <n v="2014"/>
    <n v="18506801"/>
    <n v="2"/>
    <x v="1"/>
    <s v="I"/>
    <n v="36"/>
    <n v="18"/>
    <n v="0"/>
    <n v="103"/>
  </r>
  <r>
    <x v="0"/>
    <x v="1"/>
    <s v="WA"/>
    <x v="6"/>
    <n v="2014"/>
    <n v="2014"/>
    <n v="16885230"/>
    <n v="3"/>
    <x v="1"/>
    <s v="I"/>
    <n v="85"/>
    <n v="28.333333333333336"/>
    <n v="0"/>
    <n v="39"/>
  </r>
  <r>
    <x v="0"/>
    <x v="1"/>
    <s v="WA"/>
    <x v="6"/>
    <n v="2014"/>
    <n v="2014"/>
    <n v="500030273"/>
    <n v="1"/>
    <x v="1"/>
    <s v="I"/>
    <n v="28"/>
    <n v="28"/>
    <n v="0"/>
    <n v="1"/>
  </r>
  <r>
    <x v="0"/>
    <x v="0"/>
    <s v="WA"/>
    <x v="6"/>
    <n v="2014"/>
    <n v="2014"/>
    <n v="408326423"/>
    <n v="2"/>
    <x v="1"/>
    <s v="I"/>
    <n v="62"/>
    <n v="31"/>
    <n v="0"/>
    <n v="293"/>
  </r>
  <r>
    <x v="0"/>
    <x v="0"/>
    <s v="WA"/>
    <x v="6"/>
    <n v="2014"/>
    <n v="2014"/>
    <n v="500217955"/>
    <n v="1"/>
    <x v="1"/>
    <s v="I"/>
    <n v="1"/>
    <n v="1"/>
    <n v="0"/>
    <n v="34"/>
  </r>
  <r>
    <x v="0"/>
    <x v="0"/>
    <s v="WA"/>
    <x v="6"/>
    <n v="2014"/>
    <n v="2014"/>
    <n v="500260645"/>
    <n v="1"/>
    <x v="1"/>
    <s v="I"/>
    <n v="28"/>
    <n v="28"/>
    <n v="0"/>
    <n v="13"/>
  </r>
  <r>
    <x v="0"/>
    <x v="1"/>
    <s v="WA"/>
    <x v="6"/>
    <n v="2014"/>
    <n v="2014"/>
    <n v="500042398"/>
    <n v="2"/>
    <x v="1"/>
    <s v="I"/>
    <n v="57"/>
    <n v="28.5"/>
    <n v="0"/>
    <n v="4"/>
  </r>
  <r>
    <x v="0"/>
    <x v="0"/>
    <s v="WA"/>
    <x v="6"/>
    <n v="2014"/>
    <n v="2014"/>
    <n v="17949482"/>
    <n v="2"/>
    <x v="1"/>
    <s v="I"/>
    <n v="37"/>
    <n v="18.5"/>
    <n v="0"/>
    <n v="355"/>
  </r>
  <r>
    <x v="0"/>
    <x v="1"/>
    <s v="WA"/>
    <x v="6"/>
    <n v="2014"/>
    <n v="2014"/>
    <n v="16933301"/>
    <n v="1"/>
    <x v="1"/>
    <s v="I"/>
    <n v="3"/>
    <n v="3"/>
    <n v="0"/>
    <n v="1"/>
  </r>
  <r>
    <x v="0"/>
    <x v="0"/>
    <s v="WA"/>
    <x v="6"/>
    <n v="2014"/>
    <n v="2014"/>
    <n v="443750449"/>
    <n v="1"/>
    <x v="1"/>
    <s v="I"/>
    <n v="30"/>
    <n v="30"/>
    <n v="0"/>
    <n v="404"/>
  </r>
  <r>
    <x v="0"/>
    <x v="0"/>
    <s v="WA"/>
    <x v="6"/>
    <n v="2014"/>
    <n v="2014"/>
    <n v="500085233"/>
    <n v="1"/>
    <x v="1"/>
    <s v="I"/>
    <n v="13"/>
    <n v="13"/>
    <n v="0"/>
    <n v="240"/>
  </r>
  <r>
    <x v="0"/>
    <x v="1"/>
    <s v="WA"/>
    <x v="6"/>
    <n v="2014"/>
    <n v="2014"/>
    <n v="500168877"/>
    <n v="1"/>
    <x v="1"/>
    <s v="I"/>
    <n v="21"/>
    <n v="21"/>
    <n v="0"/>
    <n v="9"/>
  </r>
  <r>
    <x v="0"/>
    <x v="0"/>
    <s v="WA"/>
    <x v="6"/>
    <n v="2014"/>
    <n v="2014"/>
    <n v="14571186"/>
    <n v="1"/>
    <x v="1"/>
    <s v="I"/>
    <n v="10"/>
    <n v="10"/>
    <n v="0"/>
    <n v="60"/>
  </r>
  <r>
    <x v="1"/>
    <x v="0"/>
    <s v="WA"/>
    <x v="6"/>
    <n v="2014"/>
    <n v="2014"/>
    <n v="18650818"/>
    <n v="1"/>
    <x v="1"/>
    <s v="I"/>
    <n v="0"/>
    <n v="0"/>
    <n v="0"/>
    <n v="70"/>
  </r>
  <r>
    <x v="0"/>
    <x v="0"/>
    <s v="WA"/>
    <x v="6"/>
    <n v="2014"/>
    <n v="2014"/>
    <n v="500209962"/>
    <n v="1"/>
    <x v="1"/>
    <s v="I"/>
    <n v="0"/>
    <n v="0"/>
    <n v="0"/>
    <n v="50"/>
  </r>
  <r>
    <x v="0"/>
    <x v="0"/>
    <s v="WA"/>
    <x v="6"/>
    <n v="2014"/>
    <n v="2014"/>
    <n v="16227159"/>
    <n v="1"/>
    <x v="1"/>
    <s v="I"/>
    <n v="0"/>
    <n v="0"/>
    <n v="0"/>
    <n v="10"/>
  </r>
  <r>
    <x v="0"/>
    <x v="1"/>
    <s v="WA"/>
    <x v="6"/>
    <n v="2014"/>
    <n v="2014"/>
    <n v="18722961"/>
    <n v="1"/>
    <x v="2"/>
    <s v="I"/>
    <n v="1"/>
    <n v="1"/>
    <n v="0"/>
    <n v="9708"/>
  </r>
  <r>
    <x v="0"/>
    <x v="0"/>
    <s v="WA"/>
    <x v="6"/>
    <n v="2014"/>
    <n v="2014"/>
    <n v="18396221"/>
    <n v="3"/>
    <x v="1"/>
    <s v="I"/>
    <n v="92"/>
    <n v="30.666666666666668"/>
    <n v="0"/>
    <n v="130"/>
  </r>
  <r>
    <x v="0"/>
    <x v="0"/>
    <s v="WA"/>
    <x v="6"/>
    <n v="2014"/>
    <n v="2014"/>
    <n v="14898327"/>
    <n v="1"/>
    <x v="1"/>
    <s v="I"/>
    <n v="3"/>
    <n v="3"/>
    <n v="0"/>
    <n v="10"/>
  </r>
  <r>
    <x v="0"/>
    <x v="0"/>
    <s v="WA"/>
    <x v="6"/>
    <n v="2014"/>
    <n v="2014"/>
    <n v="15434207"/>
    <n v="1"/>
    <x v="1"/>
    <s v="I"/>
    <n v="3"/>
    <n v="3"/>
    <n v="0"/>
    <n v="63"/>
  </r>
  <r>
    <x v="0"/>
    <x v="0"/>
    <s v="WA"/>
    <x v="6"/>
    <n v="2014"/>
    <n v="2014"/>
    <n v="16476927"/>
    <n v="1"/>
    <x v="1"/>
    <s v="I"/>
    <n v="13"/>
    <n v="13"/>
    <n v="0"/>
    <n v="564"/>
  </r>
  <r>
    <x v="0"/>
    <x v="1"/>
    <s v="WA"/>
    <x v="6"/>
    <n v="2014"/>
    <n v="2014"/>
    <n v="403747393"/>
    <n v="2"/>
    <x v="1"/>
    <s v="I"/>
    <n v="35"/>
    <n v="17.5"/>
    <n v="0"/>
    <n v="13"/>
  </r>
  <r>
    <x v="0"/>
    <x v="0"/>
    <s v="WA"/>
    <x v="6"/>
    <n v="2014"/>
    <n v="2014"/>
    <n v="500189563"/>
    <n v="1"/>
    <x v="1"/>
    <s v="I"/>
    <n v="32"/>
    <n v="32"/>
    <n v="0"/>
    <n v="203"/>
  </r>
  <r>
    <x v="0"/>
    <x v="0"/>
    <s v="WA"/>
    <x v="6"/>
    <n v="2014"/>
    <n v="2014"/>
    <n v="18321611"/>
    <n v="1"/>
    <x v="1"/>
    <s v="I"/>
    <n v="76"/>
    <n v="76"/>
    <n v="0"/>
    <n v="178"/>
  </r>
  <r>
    <x v="0"/>
    <x v="0"/>
    <s v="WA"/>
    <x v="6"/>
    <n v="2014"/>
    <n v="2014"/>
    <n v="500224658"/>
    <n v="1"/>
    <x v="1"/>
    <s v="I"/>
    <n v="7"/>
    <n v="7"/>
    <n v="0"/>
    <n v="787"/>
  </r>
  <r>
    <x v="0"/>
    <x v="1"/>
    <s v="WA"/>
    <x v="6"/>
    <n v="2014"/>
    <n v="2014"/>
    <n v="500287600"/>
    <n v="1"/>
    <x v="1"/>
    <s v="I"/>
    <n v="11"/>
    <n v="11"/>
    <n v="0"/>
    <n v="5"/>
  </r>
  <r>
    <x v="0"/>
    <x v="0"/>
    <s v="WA"/>
    <x v="6"/>
    <n v="2014"/>
    <n v="2014"/>
    <n v="16245098"/>
    <n v="2"/>
    <x v="1"/>
    <s v="I"/>
    <n v="47"/>
    <n v="23.5"/>
    <n v="0"/>
    <n v="160"/>
  </r>
  <r>
    <x v="0"/>
    <x v="0"/>
    <s v="WA"/>
    <x v="6"/>
    <n v="2014"/>
    <n v="2014"/>
    <n v="18303326"/>
    <n v="2"/>
    <x v="1"/>
    <s v="I"/>
    <n v="64"/>
    <n v="32"/>
    <n v="0"/>
    <n v="161"/>
  </r>
  <r>
    <x v="0"/>
    <x v="0"/>
    <s v="WA"/>
    <x v="6"/>
    <n v="2014"/>
    <n v="2014"/>
    <n v="500089231"/>
    <n v="2"/>
    <x v="1"/>
    <s v="I"/>
    <n v="56"/>
    <n v="28"/>
    <n v="0"/>
    <n v="219"/>
  </r>
  <r>
    <x v="0"/>
    <x v="0"/>
    <s v="WA"/>
    <x v="6"/>
    <n v="2014"/>
    <n v="2014"/>
    <n v="18728643"/>
    <n v="1"/>
    <x v="1"/>
    <s v="I"/>
    <n v="11"/>
    <n v="11"/>
    <n v="0"/>
    <n v="44"/>
  </r>
  <r>
    <x v="0"/>
    <x v="0"/>
    <s v="WA"/>
    <x v="6"/>
    <n v="2014"/>
    <n v="2014"/>
    <n v="14326990"/>
    <n v="1"/>
    <x v="1"/>
    <s v="I"/>
    <n v="0"/>
    <n v="0"/>
    <n v="0"/>
    <n v="4"/>
  </r>
  <r>
    <x v="0"/>
    <x v="0"/>
    <s v="WA"/>
    <x v="6"/>
    <n v="2014"/>
    <n v="2014"/>
    <n v="17152516"/>
    <n v="4"/>
    <x v="1"/>
    <s v="I"/>
    <n v="113"/>
    <n v="28.25"/>
    <n v="0"/>
    <n v="1352"/>
  </r>
  <r>
    <x v="0"/>
    <x v="0"/>
    <s v="WA"/>
    <x v="6"/>
    <n v="2014"/>
    <n v="2014"/>
    <n v="18114846"/>
    <n v="1"/>
    <x v="1"/>
    <s v="I"/>
    <n v="3"/>
    <n v="3"/>
    <n v="0"/>
    <n v="29"/>
  </r>
  <r>
    <x v="0"/>
    <x v="0"/>
    <s v="WA"/>
    <x v="6"/>
    <n v="2014"/>
    <n v="2014"/>
    <n v="18360204"/>
    <n v="3"/>
    <x v="1"/>
    <s v="I"/>
    <n v="63"/>
    <n v="21"/>
    <n v="0"/>
    <n v="180"/>
  </r>
  <r>
    <x v="0"/>
    <x v="0"/>
    <s v="WA"/>
    <x v="6"/>
    <n v="2014"/>
    <n v="2014"/>
    <n v="500060292"/>
    <n v="1"/>
    <x v="1"/>
    <s v="I"/>
    <n v="2"/>
    <n v="2"/>
    <n v="0"/>
    <n v="14"/>
  </r>
  <r>
    <x v="0"/>
    <x v="0"/>
    <s v="WA"/>
    <x v="6"/>
    <n v="2014"/>
    <n v="2014"/>
    <n v="17742644"/>
    <n v="1"/>
    <x v="1"/>
    <s v="I"/>
    <n v="8"/>
    <n v="8"/>
    <n v="0"/>
    <n v="10"/>
  </r>
  <r>
    <x v="0"/>
    <x v="0"/>
    <s v="WA"/>
    <x v="6"/>
    <n v="2014"/>
    <n v="2014"/>
    <n v="500308719"/>
    <n v="1"/>
    <x v="1"/>
    <s v="I"/>
    <n v="0"/>
    <n v="0"/>
    <n v="0"/>
    <n v="7"/>
  </r>
  <r>
    <x v="0"/>
    <x v="0"/>
    <s v="WA"/>
    <x v="6"/>
    <n v="2014"/>
    <n v="2014"/>
    <n v="500005320"/>
    <n v="5"/>
    <x v="1"/>
    <s v="I"/>
    <n v="138"/>
    <n v="27.6"/>
    <n v="0"/>
    <n v="123"/>
  </r>
  <r>
    <x v="0"/>
    <x v="0"/>
    <s v="WA"/>
    <x v="6"/>
    <n v="2014"/>
    <n v="2014"/>
    <n v="19652724"/>
    <n v="2"/>
    <x v="1"/>
    <s v="I"/>
    <n v="60"/>
    <n v="30"/>
    <n v="0"/>
    <n v="220"/>
  </r>
  <r>
    <x v="0"/>
    <x v="0"/>
    <s v="WA"/>
    <x v="6"/>
    <n v="2014"/>
    <n v="2014"/>
    <n v="500012426"/>
    <n v="2"/>
    <x v="1"/>
    <s v="I"/>
    <n v="35"/>
    <n v="17.5"/>
    <n v="0"/>
    <n v="162"/>
  </r>
  <r>
    <x v="0"/>
    <x v="0"/>
    <s v="WA"/>
    <x v="6"/>
    <n v="2014"/>
    <n v="2014"/>
    <n v="16460697"/>
    <n v="2"/>
    <x v="1"/>
    <s v="I"/>
    <n v="42"/>
    <n v="21"/>
    <n v="0"/>
    <n v="51"/>
  </r>
  <r>
    <x v="0"/>
    <x v="0"/>
    <s v="WA"/>
    <x v="6"/>
    <n v="2014"/>
    <n v="2014"/>
    <n v="19599048"/>
    <n v="1"/>
    <x v="1"/>
    <s v="I"/>
    <n v="15"/>
    <n v="15"/>
    <n v="0"/>
    <n v="13"/>
  </r>
  <r>
    <x v="0"/>
    <x v="0"/>
    <s v="WA"/>
    <x v="6"/>
    <n v="2014"/>
    <n v="2014"/>
    <n v="19392426"/>
    <n v="1"/>
    <x v="1"/>
    <s v="I"/>
    <n v="30"/>
    <n v="30"/>
    <n v="0"/>
    <n v="1"/>
  </r>
  <r>
    <x v="0"/>
    <x v="0"/>
    <s v="WA"/>
    <x v="6"/>
    <n v="2014"/>
    <n v="2014"/>
    <n v="500064620"/>
    <n v="1"/>
    <x v="1"/>
    <s v="I"/>
    <n v="45"/>
    <n v="45"/>
    <n v="0"/>
    <n v="244"/>
  </r>
  <r>
    <x v="0"/>
    <x v="1"/>
    <s v="WA"/>
    <x v="6"/>
    <n v="2014"/>
    <n v="2014"/>
    <n v="500032185"/>
    <n v="2"/>
    <x v="1"/>
    <s v="I"/>
    <n v="51"/>
    <n v="25.5"/>
    <n v="0"/>
    <n v="3"/>
  </r>
  <r>
    <x v="1"/>
    <x v="0"/>
    <s v="WA"/>
    <x v="6"/>
    <n v="2014"/>
    <n v="2014"/>
    <n v="18036762"/>
    <n v="2"/>
    <x v="1"/>
    <s v="I"/>
    <n v="43"/>
    <n v="21.5"/>
    <n v="0"/>
    <n v="715"/>
  </r>
  <r>
    <x v="0"/>
    <x v="0"/>
    <s v="WA"/>
    <x v="6"/>
    <n v="2014"/>
    <n v="2014"/>
    <n v="18787730"/>
    <n v="1"/>
    <x v="1"/>
    <s v="I"/>
    <n v="4"/>
    <n v="4"/>
    <n v="0"/>
    <n v="106"/>
  </r>
  <r>
    <x v="0"/>
    <x v="1"/>
    <s v="WA"/>
    <x v="6"/>
    <n v="2014"/>
    <n v="2014"/>
    <n v="18515908"/>
    <n v="1"/>
    <x v="1"/>
    <s v="I"/>
    <n v="3"/>
    <n v="3"/>
    <n v="0"/>
    <n v="1"/>
  </r>
  <r>
    <x v="0"/>
    <x v="1"/>
    <s v="WA"/>
    <x v="6"/>
    <n v="2014"/>
    <n v="2014"/>
    <n v="18904116"/>
    <n v="1"/>
    <x v="1"/>
    <s v="I"/>
    <n v="30"/>
    <n v="30"/>
    <n v="0"/>
    <n v="4"/>
  </r>
  <r>
    <x v="0"/>
    <x v="0"/>
    <s v="WA"/>
    <x v="6"/>
    <n v="2014"/>
    <n v="2014"/>
    <n v="18584045"/>
    <n v="2"/>
    <x v="1"/>
    <s v="I"/>
    <n v="35"/>
    <n v="17.5"/>
    <n v="0"/>
    <n v="160"/>
  </r>
  <r>
    <x v="0"/>
    <x v="0"/>
    <s v="WA"/>
    <x v="6"/>
    <n v="2014"/>
    <n v="2014"/>
    <n v="19630241"/>
    <n v="1"/>
    <x v="1"/>
    <s v="I"/>
    <n v="4"/>
    <n v="4"/>
    <n v="0"/>
    <n v="196"/>
  </r>
  <r>
    <x v="1"/>
    <x v="1"/>
    <s v="WA"/>
    <x v="6"/>
    <n v="2014"/>
    <n v="2014"/>
    <n v="14590526"/>
    <n v="1"/>
    <x v="1"/>
    <s v="I"/>
    <n v="34"/>
    <n v="34"/>
    <n v="0"/>
    <n v="1"/>
  </r>
  <r>
    <x v="0"/>
    <x v="0"/>
    <s v="WA"/>
    <x v="6"/>
    <n v="2014"/>
    <n v="2014"/>
    <n v="500273018"/>
    <n v="1"/>
    <x v="1"/>
    <s v="I"/>
    <n v="16"/>
    <n v="16"/>
    <n v="0"/>
    <n v="392"/>
  </r>
  <r>
    <x v="1"/>
    <x v="0"/>
    <s v="WA"/>
    <x v="6"/>
    <n v="2014"/>
    <n v="2014"/>
    <n v="15688577"/>
    <n v="1"/>
    <x v="1"/>
    <s v="I"/>
    <n v="35"/>
    <n v="35"/>
    <n v="0"/>
    <n v="10"/>
  </r>
  <r>
    <x v="0"/>
    <x v="1"/>
    <s v="WA"/>
    <x v="6"/>
    <n v="2014"/>
    <n v="2014"/>
    <n v="446347616"/>
    <n v="1"/>
    <x v="1"/>
    <s v="I"/>
    <n v="37"/>
    <n v="37"/>
    <n v="0"/>
    <n v="7"/>
  </r>
  <r>
    <x v="0"/>
    <x v="0"/>
    <s v="WA"/>
    <x v="6"/>
    <n v="2014"/>
    <n v="2014"/>
    <n v="500193089"/>
    <n v="1"/>
    <x v="1"/>
    <s v="I"/>
    <n v="4"/>
    <n v="4"/>
    <n v="0"/>
    <n v="113"/>
  </r>
  <r>
    <x v="0"/>
    <x v="0"/>
    <s v="WA"/>
    <x v="6"/>
    <n v="2014"/>
    <n v="2014"/>
    <n v="17635248"/>
    <n v="1"/>
    <x v="1"/>
    <s v="I"/>
    <n v="4"/>
    <n v="4"/>
    <n v="0"/>
    <n v="55"/>
  </r>
  <r>
    <x v="0"/>
    <x v="1"/>
    <s v="WA"/>
    <x v="6"/>
    <n v="2014"/>
    <n v="2014"/>
    <n v="500091256"/>
    <n v="3"/>
    <x v="1"/>
    <s v="I"/>
    <n v="75"/>
    <n v="25"/>
    <n v="0"/>
    <n v="25"/>
  </r>
  <r>
    <x v="0"/>
    <x v="1"/>
    <s v="WA"/>
    <x v="6"/>
    <n v="2014"/>
    <n v="2014"/>
    <n v="500131566"/>
    <n v="3"/>
    <x v="1"/>
    <s v="I"/>
    <n v="71"/>
    <n v="23.666666666666664"/>
    <n v="0"/>
    <n v="20"/>
  </r>
  <r>
    <x v="0"/>
    <x v="0"/>
    <s v="WA"/>
    <x v="6"/>
    <n v="2014"/>
    <n v="2014"/>
    <n v="14860739"/>
    <n v="1"/>
    <x v="1"/>
    <s v="I"/>
    <n v="12"/>
    <n v="12"/>
    <n v="0"/>
    <n v="55"/>
  </r>
  <r>
    <x v="0"/>
    <x v="0"/>
    <s v="WA"/>
    <x v="6"/>
    <n v="2014"/>
    <n v="2014"/>
    <n v="500009747"/>
    <n v="1"/>
    <x v="1"/>
    <s v="I"/>
    <n v="1"/>
    <n v="1"/>
    <n v="0"/>
    <n v="35"/>
  </r>
  <r>
    <x v="0"/>
    <x v="0"/>
    <s v="WA"/>
    <x v="6"/>
    <n v="2014"/>
    <n v="2014"/>
    <n v="408067351"/>
    <n v="1"/>
    <x v="1"/>
    <s v="I"/>
    <n v="21"/>
    <n v="21"/>
    <n v="0"/>
    <n v="400"/>
  </r>
  <r>
    <x v="0"/>
    <x v="1"/>
    <s v="WA"/>
    <x v="6"/>
    <n v="2014"/>
    <n v="2014"/>
    <n v="17058358"/>
    <n v="1"/>
    <x v="1"/>
    <s v="I"/>
    <n v="10"/>
    <n v="10"/>
    <n v="0"/>
    <n v="1"/>
  </r>
  <r>
    <x v="0"/>
    <x v="0"/>
    <s v="WA"/>
    <x v="6"/>
    <n v="2014"/>
    <n v="2014"/>
    <n v="15557169"/>
    <n v="1"/>
    <x v="1"/>
    <s v="I"/>
    <n v="23"/>
    <n v="23"/>
    <n v="0"/>
    <n v="68"/>
  </r>
  <r>
    <x v="0"/>
    <x v="1"/>
    <s v="WA"/>
    <x v="6"/>
    <n v="2014"/>
    <n v="2014"/>
    <n v="444965361"/>
    <n v="1"/>
    <x v="1"/>
    <s v="I"/>
    <n v="8"/>
    <n v="8"/>
    <n v="0"/>
    <n v="1"/>
  </r>
  <r>
    <x v="0"/>
    <x v="0"/>
    <s v="WA"/>
    <x v="6"/>
    <n v="2014"/>
    <n v="2014"/>
    <n v="361756842"/>
    <n v="1"/>
    <x v="1"/>
    <s v="I"/>
    <n v="19"/>
    <n v="19"/>
    <n v="0"/>
    <n v="313"/>
  </r>
  <r>
    <x v="0"/>
    <x v="0"/>
    <s v="WA"/>
    <x v="6"/>
    <n v="2014"/>
    <n v="2014"/>
    <n v="18418984"/>
    <n v="3"/>
    <x v="1"/>
    <s v="I"/>
    <n v="72"/>
    <n v="24"/>
    <n v="0"/>
    <n v="1797"/>
  </r>
  <r>
    <x v="0"/>
    <x v="0"/>
    <s v="WA"/>
    <x v="6"/>
    <n v="2014"/>
    <n v="2014"/>
    <n v="19952180"/>
    <n v="3"/>
    <x v="1"/>
    <s v="I"/>
    <n v="86"/>
    <n v="28.666666666666668"/>
    <n v="0"/>
    <n v="1880"/>
  </r>
  <r>
    <x v="0"/>
    <x v="1"/>
    <s v="WA"/>
    <x v="6"/>
    <n v="2014"/>
    <n v="2014"/>
    <n v="433900911"/>
    <n v="1"/>
    <x v="1"/>
    <s v="I"/>
    <n v="9"/>
    <n v="9"/>
    <n v="0"/>
    <n v="43"/>
  </r>
  <r>
    <x v="0"/>
    <x v="1"/>
    <s v="WA"/>
    <x v="6"/>
    <n v="2014"/>
    <n v="2014"/>
    <n v="17733579"/>
    <n v="1"/>
    <x v="1"/>
    <s v="I"/>
    <n v="15"/>
    <n v="15"/>
    <n v="0"/>
    <n v="3"/>
  </r>
  <r>
    <x v="0"/>
    <x v="0"/>
    <s v="WA"/>
    <x v="6"/>
    <n v="2014"/>
    <n v="2014"/>
    <n v="16916151"/>
    <n v="1"/>
    <x v="1"/>
    <s v="I"/>
    <n v="12"/>
    <n v="12"/>
    <n v="0"/>
    <n v="250"/>
  </r>
  <r>
    <x v="0"/>
    <x v="0"/>
    <s v="WA"/>
    <x v="6"/>
    <n v="2014"/>
    <n v="2014"/>
    <n v="17779525"/>
    <n v="2"/>
    <x v="1"/>
    <s v="I"/>
    <n v="50"/>
    <n v="25"/>
    <n v="0"/>
    <n v="110"/>
  </r>
  <r>
    <x v="1"/>
    <x v="1"/>
    <s v="WA"/>
    <x v="6"/>
    <n v="2014"/>
    <n v="2014"/>
    <n v="16840624"/>
    <n v="1"/>
    <x v="1"/>
    <s v="I"/>
    <n v="28"/>
    <n v="28"/>
    <n v="0"/>
    <n v="1"/>
  </r>
  <r>
    <x v="0"/>
    <x v="0"/>
    <s v="WA"/>
    <x v="6"/>
    <n v="2014"/>
    <n v="2014"/>
    <n v="17138212"/>
    <n v="2"/>
    <x v="1"/>
    <s v="I"/>
    <n v="45"/>
    <n v="22.5"/>
    <n v="0"/>
    <n v="2160"/>
  </r>
  <r>
    <x v="0"/>
    <x v="1"/>
    <s v="WA"/>
    <x v="6"/>
    <n v="2014"/>
    <n v="2014"/>
    <n v="14851258"/>
    <n v="1"/>
    <x v="1"/>
    <s v="I"/>
    <n v="27"/>
    <n v="27"/>
    <n v="0"/>
    <n v="54"/>
  </r>
  <r>
    <x v="1"/>
    <x v="0"/>
    <s v="WA"/>
    <x v="6"/>
    <n v="2014"/>
    <n v="2014"/>
    <n v="500134059"/>
    <n v="2"/>
    <x v="1"/>
    <s v="I"/>
    <n v="113"/>
    <n v="56.5"/>
    <n v="0"/>
    <n v="173"/>
  </r>
  <r>
    <x v="0"/>
    <x v="0"/>
    <s v="WA"/>
    <x v="6"/>
    <n v="2014"/>
    <n v="2014"/>
    <n v="500223301"/>
    <n v="1"/>
    <x v="1"/>
    <s v="I"/>
    <n v="11"/>
    <n v="11"/>
    <n v="0"/>
    <n v="368"/>
  </r>
  <r>
    <x v="1"/>
    <x v="0"/>
    <s v="WA"/>
    <x v="6"/>
    <n v="2014"/>
    <n v="2014"/>
    <n v="18913780"/>
    <n v="1"/>
    <x v="1"/>
    <s v="I"/>
    <n v="26"/>
    <n v="26"/>
    <n v="0"/>
    <n v="448"/>
  </r>
  <r>
    <x v="0"/>
    <x v="0"/>
    <s v="WA"/>
    <x v="6"/>
    <n v="2014"/>
    <n v="2014"/>
    <n v="19385529"/>
    <n v="2"/>
    <x v="1"/>
    <s v="I"/>
    <n v="63"/>
    <n v="31.5"/>
    <n v="0"/>
    <n v="410"/>
  </r>
  <r>
    <x v="0"/>
    <x v="0"/>
    <s v="WA"/>
    <x v="6"/>
    <n v="2014"/>
    <n v="2014"/>
    <n v="16511105"/>
    <n v="1"/>
    <x v="1"/>
    <s v="I"/>
    <n v="12"/>
    <n v="12"/>
    <n v="0"/>
    <n v="30"/>
  </r>
  <r>
    <x v="0"/>
    <x v="1"/>
    <s v="WA"/>
    <x v="6"/>
    <n v="2014"/>
    <n v="2014"/>
    <n v="432259237"/>
    <n v="1"/>
    <x v="1"/>
    <s v="I"/>
    <n v="12"/>
    <n v="12"/>
    <n v="0"/>
    <n v="37"/>
  </r>
  <r>
    <x v="0"/>
    <x v="0"/>
    <s v="WA"/>
    <x v="6"/>
    <n v="2014"/>
    <n v="2014"/>
    <n v="19192938"/>
    <n v="1"/>
    <x v="1"/>
    <s v="I"/>
    <n v="24"/>
    <n v="24"/>
    <n v="0"/>
    <n v="6"/>
  </r>
  <r>
    <x v="0"/>
    <x v="0"/>
    <s v="WA"/>
    <x v="6"/>
    <n v="2014"/>
    <n v="2014"/>
    <n v="500120633"/>
    <n v="2"/>
    <x v="1"/>
    <s v="I"/>
    <n v="59"/>
    <n v="29.5"/>
    <n v="0"/>
    <n v="282"/>
  </r>
  <r>
    <x v="0"/>
    <x v="1"/>
    <s v="WA"/>
    <x v="6"/>
    <n v="2014"/>
    <n v="2014"/>
    <n v="446083208"/>
    <n v="1"/>
    <x v="1"/>
    <s v="I"/>
    <n v="31"/>
    <n v="31"/>
    <n v="0"/>
    <n v="1"/>
  </r>
  <r>
    <x v="1"/>
    <x v="1"/>
    <s v="WA"/>
    <x v="6"/>
    <n v="2014"/>
    <n v="2014"/>
    <n v="500093626"/>
    <n v="2"/>
    <x v="1"/>
    <s v="I"/>
    <n v="63"/>
    <n v="31.5"/>
    <n v="0"/>
    <n v="269"/>
  </r>
  <r>
    <x v="0"/>
    <x v="1"/>
    <s v="WA"/>
    <x v="6"/>
    <n v="2014"/>
    <n v="2014"/>
    <n v="446348188"/>
    <n v="1"/>
    <x v="1"/>
    <s v="I"/>
    <n v="4"/>
    <n v="4"/>
    <n v="0"/>
    <n v="6"/>
  </r>
  <r>
    <x v="0"/>
    <x v="1"/>
    <s v="WA"/>
    <x v="6"/>
    <n v="2014"/>
    <n v="2014"/>
    <n v="19977147"/>
    <n v="1"/>
    <x v="1"/>
    <s v="I"/>
    <n v="0"/>
    <n v="0"/>
    <n v="0"/>
    <n v="77"/>
  </r>
  <r>
    <x v="0"/>
    <x v="1"/>
    <s v="WA"/>
    <x v="6"/>
    <n v="2014"/>
    <n v="2014"/>
    <n v="15674779"/>
    <n v="1"/>
    <x v="1"/>
    <s v="I"/>
    <n v="10"/>
    <n v="10"/>
    <n v="0"/>
    <n v="18"/>
  </r>
  <r>
    <x v="0"/>
    <x v="1"/>
    <s v="WA"/>
    <x v="6"/>
    <n v="2014"/>
    <n v="2014"/>
    <n v="19703019"/>
    <n v="1"/>
    <x v="1"/>
    <s v="I"/>
    <n v="29"/>
    <n v="29"/>
    <n v="0"/>
    <n v="55"/>
  </r>
  <r>
    <x v="0"/>
    <x v="0"/>
    <s v="WA"/>
    <x v="6"/>
    <n v="2014"/>
    <n v="2014"/>
    <n v="19974123"/>
    <n v="1"/>
    <x v="1"/>
    <s v="I"/>
    <n v="6"/>
    <n v="6"/>
    <n v="0"/>
    <n v="60"/>
  </r>
  <r>
    <x v="0"/>
    <x v="0"/>
    <s v="WA"/>
    <x v="6"/>
    <n v="2014"/>
    <n v="2014"/>
    <n v="19221310"/>
    <n v="1"/>
    <x v="1"/>
    <s v="I"/>
    <n v="30"/>
    <n v="30"/>
    <n v="0"/>
    <n v="1"/>
  </r>
  <r>
    <x v="0"/>
    <x v="0"/>
    <s v="WA"/>
    <x v="6"/>
    <n v="2014"/>
    <n v="2014"/>
    <n v="14347146"/>
    <n v="1"/>
    <x v="1"/>
    <s v="I"/>
    <n v="29"/>
    <n v="29"/>
    <n v="0"/>
    <n v="30"/>
  </r>
  <r>
    <x v="0"/>
    <x v="1"/>
    <s v="WA"/>
    <x v="6"/>
    <n v="2014"/>
    <n v="2014"/>
    <n v="500094053"/>
    <n v="1"/>
    <x v="1"/>
    <s v="I"/>
    <n v="17"/>
    <n v="17"/>
    <n v="0"/>
    <n v="82"/>
  </r>
  <r>
    <x v="0"/>
    <x v="0"/>
    <s v="WA"/>
    <x v="6"/>
    <n v="2014"/>
    <n v="2014"/>
    <n v="14603364"/>
    <n v="1"/>
    <x v="1"/>
    <s v="I"/>
    <n v="0"/>
    <n v="0"/>
    <n v="0"/>
    <n v="1220"/>
  </r>
  <r>
    <x v="0"/>
    <x v="0"/>
    <s v="WA"/>
    <x v="6"/>
    <n v="2014"/>
    <n v="2014"/>
    <n v="386294403"/>
    <n v="1"/>
    <x v="1"/>
    <s v="I"/>
    <n v="28"/>
    <n v="28"/>
    <n v="0"/>
    <n v="1"/>
  </r>
  <r>
    <x v="0"/>
    <x v="0"/>
    <s v="WA"/>
    <x v="6"/>
    <n v="2014"/>
    <n v="2014"/>
    <n v="19191021"/>
    <n v="1"/>
    <x v="1"/>
    <s v="I"/>
    <n v="13"/>
    <n v="13"/>
    <n v="0"/>
    <n v="30"/>
  </r>
  <r>
    <x v="0"/>
    <x v="1"/>
    <s v="WA"/>
    <x v="6"/>
    <n v="2014"/>
    <n v="2014"/>
    <n v="500052625"/>
    <n v="1"/>
    <x v="1"/>
    <s v="I"/>
    <n v="24"/>
    <n v="24"/>
    <n v="0"/>
    <n v="4"/>
  </r>
  <r>
    <x v="0"/>
    <x v="0"/>
    <s v="WA"/>
    <x v="6"/>
    <n v="2014"/>
    <n v="2014"/>
    <n v="19376514"/>
    <n v="1"/>
    <x v="1"/>
    <s v="I"/>
    <n v="21"/>
    <n v="21"/>
    <n v="0"/>
    <n v="37"/>
  </r>
  <r>
    <x v="0"/>
    <x v="0"/>
    <s v="WA"/>
    <x v="6"/>
    <n v="2014"/>
    <n v="2014"/>
    <n v="18916994"/>
    <n v="1"/>
    <x v="1"/>
    <s v="I"/>
    <n v="18"/>
    <n v="18"/>
    <n v="0"/>
    <n v="20"/>
  </r>
  <r>
    <x v="0"/>
    <x v="0"/>
    <s v="WA"/>
    <x v="6"/>
    <n v="2014"/>
    <n v="2014"/>
    <n v="500048362"/>
    <n v="1"/>
    <x v="1"/>
    <s v="I"/>
    <n v="1"/>
    <n v="1"/>
    <n v="0"/>
    <n v="40"/>
  </r>
  <r>
    <x v="0"/>
    <x v="0"/>
    <s v="WA"/>
    <x v="6"/>
    <n v="2014"/>
    <n v="2014"/>
    <n v="18657181"/>
    <n v="1"/>
    <x v="1"/>
    <s v="I"/>
    <n v="7"/>
    <n v="7"/>
    <n v="0"/>
    <n v="160"/>
  </r>
  <r>
    <x v="0"/>
    <x v="1"/>
    <s v="WA"/>
    <x v="6"/>
    <n v="2014"/>
    <n v="2014"/>
    <n v="18627105"/>
    <n v="1"/>
    <x v="1"/>
    <s v="I"/>
    <n v="30"/>
    <n v="30"/>
    <n v="0"/>
    <n v="1"/>
  </r>
  <r>
    <x v="0"/>
    <x v="0"/>
    <s v="WA"/>
    <x v="6"/>
    <n v="2014"/>
    <n v="2014"/>
    <n v="14683991"/>
    <n v="1"/>
    <x v="1"/>
    <s v="I"/>
    <n v="5"/>
    <n v="5"/>
    <n v="0"/>
    <n v="140"/>
  </r>
  <r>
    <x v="0"/>
    <x v="0"/>
    <s v="WA"/>
    <x v="6"/>
    <n v="2014"/>
    <n v="2014"/>
    <n v="16601566"/>
    <n v="1"/>
    <x v="1"/>
    <s v="I"/>
    <n v="33"/>
    <n v="33"/>
    <n v="0"/>
    <n v="60"/>
  </r>
  <r>
    <x v="0"/>
    <x v="0"/>
    <s v="WA"/>
    <x v="6"/>
    <n v="2014"/>
    <n v="2014"/>
    <n v="16286399"/>
    <n v="1"/>
    <x v="1"/>
    <s v="I"/>
    <n v="16"/>
    <n v="16"/>
    <n v="0"/>
    <n v="20"/>
  </r>
  <r>
    <x v="0"/>
    <x v="1"/>
    <s v="WA"/>
    <x v="6"/>
    <n v="2014"/>
    <n v="2014"/>
    <n v="16635694"/>
    <n v="1"/>
    <x v="1"/>
    <s v="I"/>
    <n v="0"/>
    <n v="0"/>
    <n v="0"/>
    <n v="19"/>
  </r>
  <r>
    <x v="0"/>
    <x v="0"/>
    <s v="WA"/>
    <x v="6"/>
    <n v="2015"/>
    <n v="2015"/>
    <n v="17626484"/>
    <n v="1"/>
    <x v="1"/>
    <s v="I"/>
    <n v="1"/>
    <n v="1"/>
    <n v="0"/>
    <n v="21"/>
  </r>
  <r>
    <x v="0"/>
    <x v="0"/>
    <s v="WA"/>
    <x v="6"/>
    <n v="2015"/>
    <n v="2015"/>
    <n v="500126522"/>
    <n v="1"/>
    <x v="1"/>
    <s v="I"/>
    <n v="4"/>
    <n v="4"/>
    <n v="0"/>
    <n v="78"/>
  </r>
  <r>
    <x v="0"/>
    <x v="1"/>
    <s v="WA"/>
    <x v="6"/>
    <n v="2014"/>
    <n v="2014"/>
    <n v="15699035"/>
    <n v="1"/>
    <x v="1"/>
    <s v="I"/>
    <n v="29"/>
    <n v="29"/>
    <n v="0"/>
    <n v="82"/>
  </r>
  <r>
    <x v="0"/>
    <x v="1"/>
    <s v="WA"/>
    <x v="6"/>
    <n v="2014"/>
    <n v="2014"/>
    <n v="500132697"/>
    <n v="1"/>
    <x v="1"/>
    <s v="I"/>
    <n v="17"/>
    <n v="17"/>
    <n v="0"/>
    <n v="81"/>
  </r>
  <r>
    <x v="0"/>
    <x v="1"/>
    <s v="WA"/>
    <x v="7"/>
    <n v="2015"/>
    <n v="2015"/>
    <n v="500227487"/>
    <n v="1"/>
    <x v="1"/>
    <s v="I"/>
    <n v="33"/>
    <n v="33"/>
    <n v="0"/>
    <n v="3"/>
  </r>
  <r>
    <x v="0"/>
    <x v="1"/>
    <s v="WA"/>
    <x v="7"/>
    <n v="2015"/>
    <n v="2015"/>
    <n v="19237701"/>
    <n v="1"/>
    <x v="1"/>
    <s v="I"/>
    <n v="7"/>
    <n v="7"/>
    <n v="0"/>
    <n v="16"/>
  </r>
  <r>
    <x v="0"/>
    <x v="1"/>
    <s v="WA"/>
    <x v="7"/>
    <n v="2015"/>
    <n v="2015"/>
    <n v="15277817"/>
    <n v="1"/>
    <x v="1"/>
    <s v="I"/>
    <n v="9"/>
    <n v="9"/>
    <n v="0"/>
    <n v="10"/>
  </r>
  <r>
    <x v="0"/>
    <x v="0"/>
    <s v="WA"/>
    <x v="7"/>
    <n v="2015"/>
    <n v="2015"/>
    <n v="18599434"/>
    <n v="1"/>
    <x v="1"/>
    <s v="I"/>
    <n v="33"/>
    <n v="33"/>
    <n v="0"/>
    <n v="2398"/>
  </r>
  <r>
    <x v="0"/>
    <x v="1"/>
    <s v="WA"/>
    <x v="7"/>
    <n v="2015"/>
    <n v="2015"/>
    <n v="444268808"/>
    <n v="1"/>
    <x v="1"/>
    <s v="I"/>
    <n v="4"/>
    <n v="4"/>
    <n v="0"/>
    <n v="20"/>
  </r>
  <r>
    <x v="0"/>
    <x v="0"/>
    <s v="WA"/>
    <x v="7"/>
    <n v="2015"/>
    <n v="2015"/>
    <n v="500149771"/>
    <n v="1"/>
    <x v="1"/>
    <s v="I"/>
    <n v="5"/>
    <n v="5"/>
    <n v="0"/>
    <n v="190"/>
  </r>
  <r>
    <x v="0"/>
    <x v="0"/>
    <s v="WA"/>
    <x v="7"/>
    <n v="2015"/>
    <n v="2015"/>
    <n v="500150922"/>
    <n v="1"/>
    <x v="1"/>
    <s v="I"/>
    <n v="4"/>
    <n v="4"/>
    <n v="0"/>
    <n v="180"/>
  </r>
  <r>
    <x v="0"/>
    <x v="0"/>
    <s v="WA"/>
    <x v="6"/>
    <n v="2014"/>
    <n v="2014"/>
    <n v="15603943"/>
    <n v="1"/>
    <x v="1"/>
    <s v="I"/>
    <n v="31"/>
    <n v="31"/>
    <n v="0"/>
    <n v="1230"/>
  </r>
  <r>
    <x v="0"/>
    <x v="1"/>
    <s v="WA"/>
    <x v="6"/>
    <n v="2014"/>
    <n v="2014"/>
    <n v="397785728"/>
    <n v="1"/>
    <x v="1"/>
    <s v="I"/>
    <n v="30"/>
    <n v="30"/>
    <n v="0"/>
    <n v="1"/>
  </r>
  <r>
    <x v="0"/>
    <x v="1"/>
    <s v="WA"/>
    <x v="6"/>
    <n v="2014"/>
    <n v="2014"/>
    <n v="15421398"/>
    <n v="1"/>
    <x v="1"/>
    <s v="I"/>
    <n v="2"/>
    <n v="2"/>
    <n v="0"/>
    <n v="5"/>
  </r>
  <r>
    <x v="0"/>
    <x v="0"/>
    <s v="WA"/>
    <x v="7"/>
    <n v="2015"/>
    <n v="2015"/>
    <n v="14939856"/>
    <n v="1"/>
    <x v="1"/>
    <s v="I"/>
    <n v="20"/>
    <n v="20"/>
    <n v="0"/>
    <n v="147"/>
  </r>
  <r>
    <x v="0"/>
    <x v="0"/>
    <s v="WA"/>
    <x v="7"/>
    <n v="2015"/>
    <n v="2015"/>
    <n v="500008868"/>
    <n v="1"/>
    <x v="1"/>
    <s v="I"/>
    <n v="20"/>
    <n v="20"/>
    <n v="0"/>
    <n v="711"/>
  </r>
  <r>
    <x v="0"/>
    <x v="0"/>
    <s v="WA"/>
    <x v="7"/>
    <n v="2015"/>
    <n v="2015"/>
    <n v="17386685"/>
    <n v="1"/>
    <x v="1"/>
    <s v="I"/>
    <n v="15"/>
    <n v="15"/>
    <n v="0"/>
    <n v="88"/>
  </r>
  <r>
    <x v="0"/>
    <x v="0"/>
    <s v="WA"/>
    <x v="7"/>
    <n v="2015"/>
    <n v="2015"/>
    <n v="15284478"/>
    <n v="1"/>
    <x v="1"/>
    <s v="I"/>
    <n v="6"/>
    <n v="6"/>
    <n v="0"/>
    <n v="283"/>
  </r>
  <r>
    <x v="0"/>
    <x v="0"/>
    <s v="WA"/>
    <x v="7"/>
    <n v="2015"/>
    <n v="2015"/>
    <n v="500254013"/>
    <n v="1"/>
    <x v="1"/>
    <s v="I"/>
    <n v="7"/>
    <n v="7"/>
    <n v="0"/>
    <n v="28"/>
  </r>
  <r>
    <x v="0"/>
    <x v="0"/>
    <s v="WA"/>
    <x v="7"/>
    <n v="2015"/>
    <n v="2015"/>
    <n v="500171099"/>
    <n v="1"/>
    <x v="1"/>
    <s v="I"/>
    <n v="24"/>
    <n v="24"/>
    <n v="0"/>
    <n v="457"/>
  </r>
  <r>
    <x v="0"/>
    <x v="1"/>
    <s v="WA"/>
    <x v="7"/>
    <n v="2015"/>
    <n v="2015"/>
    <n v="16272732"/>
    <n v="1"/>
    <x v="1"/>
    <s v="I"/>
    <n v="4"/>
    <n v="4"/>
    <n v="0"/>
    <n v="10"/>
  </r>
  <r>
    <x v="0"/>
    <x v="0"/>
    <s v="WA"/>
    <x v="7"/>
    <n v="2015"/>
    <n v="2015"/>
    <n v="16605438"/>
    <n v="1"/>
    <x v="1"/>
    <s v="I"/>
    <n v="32"/>
    <n v="32"/>
    <n v="0"/>
    <n v="140"/>
  </r>
  <r>
    <x v="0"/>
    <x v="1"/>
    <s v="WA"/>
    <x v="7"/>
    <n v="2015"/>
    <n v="2015"/>
    <n v="500278621"/>
    <n v="1"/>
    <x v="1"/>
    <s v="I"/>
    <n v="28"/>
    <n v="28"/>
    <n v="0"/>
    <n v="158"/>
  </r>
  <r>
    <x v="0"/>
    <x v="0"/>
    <s v="WA"/>
    <x v="7"/>
    <n v="2015"/>
    <n v="2015"/>
    <n v="15986365"/>
    <n v="1"/>
    <x v="1"/>
    <s v="I"/>
    <n v="14"/>
    <n v="14"/>
    <n v="0"/>
    <n v="1710"/>
  </r>
  <r>
    <x v="0"/>
    <x v="0"/>
    <s v="WA"/>
    <x v="7"/>
    <n v="2015"/>
    <n v="2015"/>
    <n v="15350519"/>
    <n v="1"/>
    <x v="1"/>
    <s v="I"/>
    <n v="9"/>
    <n v="9"/>
    <n v="0"/>
    <n v="3710"/>
  </r>
  <r>
    <x v="0"/>
    <x v="1"/>
    <s v="WA"/>
    <x v="7"/>
    <n v="2015"/>
    <n v="2015"/>
    <n v="16414386"/>
    <n v="1"/>
    <x v="1"/>
    <s v="I"/>
    <n v="31"/>
    <n v="31"/>
    <n v="0"/>
    <n v="45"/>
  </r>
  <r>
    <x v="0"/>
    <x v="0"/>
    <s v="WA"/>
    <x v="7"/>
    <n v="2015"/>
    <n v="2015"/>
    <n v="17152131"/>
    <n v="1"/>
    <x v="1"/>
    <s v="I"/>
    <n v="34"/>
    <n v="34"/>
    <n v="0"/>
    <n v="10"/>
  </r>
  <r>
    <x v="1"/>
    <x v="0"/>
    <s v="WA"/>
    <x v="7"/>
    <n v="2015"/>
    <n v="2015"/>
    <n v="500244152"/>
    <n v="1"/>
    <x v="1"/>
    <s v="I"/>
    <n v="31"/>
    <n v="31"/>
    <n v="0"/>
    <n v="6"/>
  </r>
  <r>
    <x v="0"/>
    <x v="1"/>
    <s v="WA"/>
    <x v="7"/>
    <n v="2015"/>
    <n v="2015"/>
    <n v="500094992"/>
    <n v="1"/>
    <x v="1"/>
    <s v="I"/>
    <n v="7"/>
    <n v="7"/>
    <n v="0"/>
    <n v="14"/>
  </r>
  <r>
    <x v="0"/>
    <x v="0"/>
    <s v="WA"/>
    <x v="7"/>
    <n v="2015"/>
    <n v="2015"/>
    <n v="15557304"/>
    <n v="1"/>
    <x v="1"/>
    <s v="I"/>
    <n v="30"/>
    <n v="30"/>
    <n v="0"/>
    <n v="496"/>
  </r>
  <r>
    <x v="0"/>
    <x v="0"/>
    <s v="WA"/>
    <x v="7"/>
    <n v="2015"/>
    <n v="2015"/>
    <n v="14073613"/>
    <n v="1"/>
    <x v="1"/>
    <s v="I"/>
    <n v="30"/>
    <n v="30"/>
    <n v="0"/>
    <n v="13"/>
  </r>
  <r>
    <x v="0"/>
    <x v="0"/>
    <s v="WA"/>
    <x v="7"/>
    <n v="2015"/>
    <n v="2015"/>
    <n v="14615905"/>
    <n v="1"/>
    <x v="1"/>
    <s v="I"/>
    <n v="4"/>
    <n v="4"/>
    <n v="0"/>
    <n v="50"/>
  </r>
  <r>
    <x v="0"/>
    <x v="1"/>
    <s v="WA"/>
    <x v="7"/>
    <n v="2015"/>
    <n v="2015"/>
    <n v="15483489"/>
    <n v="1"/>
    <x v="1"/>
    <s v="I"/>
    <n v="17"/>
    <n v="17"/>
    <n v="0"/>
    <n v="54"/>
  </r>
  <r>
    <x v="0"/>
    <x v="1"/>
    <s v="WA"/>
    <x v="7"/>
    <n v="2015"/>
    <n v="2015"/>
    <n v="500017838"/>
    <n v="1"/>
    <x v="1"/>
    <s v="I"/>
    <n v="33"/>
    <n v="33"/>
    <n v="0"/>
    <n v="64"/>
  </r>
  <r>
    <x v="0"/>
    <x v="0"/>
    <s v="WA"/>
    <x v="7"/>
    <n v="2015"/>
    <n v="2015"/>
    <n v="19852333"/>
    <n v="1"/>
    <x v="1"/>
    <s v="I"/>
    <n v="30"/>
    <n v="30"/>
    <n v="0"/>
    <n v="4"/>
  </r>
  <r>
    <x v="0"/>
    <x v="0"/>
    <s v="WA"/>
    <x v="7"/>
    <n v="2015"/>
    <n v="2015"/>
    <n v="500213826"/>
    <n v="1"/>
    <x v="1"/>
    <s v="I"/>
    <n v="0"/>
    <n v="0"/>
    <n v="0"/>
    <n v="17"/>
  </r>
  <r>
    <x v="0"/>
    <x v="0"/>
    <s v="WA"/>
    <x v="7"/>
    <n v="2015"/>
    <n v="2015"/>
    <n v="17832570"/>
    <n v="1"/>
    <x v="1"/>
    <s v="I"/>
    <n v="5"/>
    <n v="5"/>
    <n v="0"/>
    <n v="182"/>
  </r>
  <r>
    <x v="0"/>
    <x v="1"/>
    <s v="WA"/>
    <x v="7"/>
    <n v="2015"/>
    <n v="2015"/>
    <n v="446356232"/>
    <n v="1"/>
    <x v="1"/>
    <s v="I"/>
    <n v="25"/>
    <n v="25"/>
    <n v="0"/>
    <n v="82"/>
  </r>
  <r>
    <x v="0"/>
    <x v="0"/>
    <s v="WA"/>
    <x v="7"/>
    <n v="2015"/>
    <n v="2015"/>
    <n v="500233612"/>
    <n v="1"/>
    <x v="1"/>
    <s v="I"/>
    <n v="31"/>
    <n v="31"/>
    <n v="0"/>
    <n v="207"/>
  </r>
  <r>
    <x v="0"/>
    <x v="0"/>
    <s v="WA"/>
    <x v="7"/>
    <n v="2015"/>
    <n v="2015"/>
    <n v="18488522"/>
    <n v="1"/>
    <x v="1"/>
    <s v="I"/>
    <n v="16"/>
    <n v="16"/>
    <n v="0"/>
    <n v="430"/>
  </r>
  <r>
    <x v="0"/>
    <x v="1"/>
    <s v="WA"/>
    <x v="7"/>
    <n v="2015"/>
    <n v="2015"/>
    <n v="17719464"/>
    <n v="1"/>
    <x v="1"/>
    <s v="I"/>
    <n v="49"/>
    <n v="49"/>
    <n v="0"/>
    <n v="172"/>
  </r>
  <r>
    <x v="0"/>
    <x v="0"/>
    <s v="WA"/>
    <x v="0"/>
    <n v="2009"/>
    <n v="2009"/>
    <n v="14416918"/>
    <n v="1"/>
    <x v="1"/>
    <s v="I"/>
    <n v="0"/>
    <n v="0"/>
    <n v="0"/>
    <n v="3310"/>
  </r>
  <r>
    <x v="0"/>
    <x v="0"/>
    <s v="WA"/>
    <x v="0"/>
    <n v="2009"/>
    <n v="2009"/>
    <n v="17812273"/>
    <n v="1"/>
    <x v="1"/>
    <s v="I"/>
    <n v="0"/>
    <n v="0"/>
    <n v="0"/>
    <n v="44"/>
  </r>
  <r>
    <x v="0"/>
    <x v="1"/>
    <s v="WA"/>
    <x v="0"/>
    <n v="2009"/>
    <n v="2009"/>
    <n v="19707614"/>
    <n v="1"/>
    <x v="1"/>
    <s v="I"/>
    <n v="21"/>
    <n v="21"/>
    <n v="0"/>
    <n v="30"/>
  </r>
  <r>
    <x v="0"/>
    <x v="0"/>
    <s v="WA"/>
    <x v="0"/>
    <n v="2009"/>
    <n v="2009"/>
    <n v="14642260"/>
    <n v="1"/>
    <x v="1"/>
    <s v="I"/>
    <n v="0"/>
    <n v="0"/>
    <n v="0"/>
    <n v="20"/>
  </r>
  <r>
    <x v="0"/>
    <x v="0"/>
    <s v="WA"/>
    <x v="1"/>
    <n v="2009"/>
    <n v="2009"/>
    <n v="19137591"/>
    <n v="1"/>
    <x v="1"/>
    <s v="I"/>
    <n v="8"/>
    <n v="8"/>
    <n v="0"/>
    <n v="400"/>
  </r>
  <r>
    <x v="0"/>
    <x v="1"/>
    <s v="WA"/>
    <x v="1"/>
    <n v="2009"/>
    <n v="2009"/>
    <n v="15593712"/>
    <n v="1"/>
    <x v="1"/>
    <s v="I"/>
    <n v="13"/>
    <n v="13"/>
    <n v="0"/>
    <n v="55"/>
  </r>
  <r>
    <x v="0"/>
    <x v="1"/>
    <s v="WA"/>
    <x v="1"/>
    <n v="2009"/>
    <n v="2009"/>
    <n v="17461211"/>
    <n v="2"/>
    <x v="1"/>
    <s v="I"/>
    <n v="60"/>
    <n v="30"/>
    <n v="0"/>
    <n v="86"/>
  </r>
  <r>
    <x v="0"/>
    <x v="0"/>
    <s v="WA"/>
    <x v="1"/>
    <n v="2009"/>
    <n v="2009"/>
    <n v="18127081"/>
    <n v="1"/>
    <x v="1"/>
    <s v="I"/>
    <n v="21"/>
    <n v="21"/>
    <n v="0"/>
    <n v="910"/>
  </r>
  <r>
    <x v="0"/>
    <x v="1"/>
    <s v="WA"/>
    <x v="1"/>
    <n v="2009"/>
    <n v="2009"/>
    <n v="421804921"/>
    <n v="1"/>
    <x v="1"/>
    <s v="I"/>
    <n v="35"/>
    <n v="35"/>
    <n v="0"/>
    <n v="35"/>
  </r>
  <r>
    <x v="0"/>
    <x v="1"/>
    <s v="WA"/>
    <x v="1"/>
    <n v="2009"/>
    <n v="2009"/>
    <n v="17217127"/>
    <n v="2"/>
    <x v="1"/>
    <s v="I"/>
    <n v="42"/>
    <n v="21"/>
    <n v="0"/>
    <n v="144"/>
  </r>
  <r>
    <x v="0"/>
    <x v="0"/>
    <s v="WA"/>
    <x v="1"/>
    <n v="2009"/>
    <n v="2009"/>
    <n v="500217956"/>
    <n v="1"/>
    <x v="1"/>
    <s v="I"/>
    <n v="5"/>
    <n v="5"/>
    <n v="0"/>
    <n v="117"/>
  </r>
  <r>
    <x v="0"/>
    <x v="0"/>
    <s v="WA"/>
    <x v="1"/>
    <n v="2009"/>
    <n v="2009"/>
    <n v="16601270"/>
    <n v="2"/>
    <x v="1"/>
    <s v="I"/>
    <n v="63"/>
    <n v="31.5"/>
    <n v="0"/>
    <n v="110"/>
  </r>
  <r>
    <x v="0"/>
    <x v="0"/>
    <s v="WA"/>
    <x v="1"/>
    <n v="2009"/>
    <n v="2009"/>
    <n v="16226204"/>
    <n v="1"/>
    <x v="1"/>
    <s v="I"/>
    <n v="0"/>
    <n v="0"/>
    <n v="0"/>
    <n v="10"/>
  </r>
  <r>
    <x v="0"/>
    <x v="0"/>
    <s v="WA"/>
    <x v="1"/>
    <n v="2009"/>
    <n v="2009"/>
    <n v="16307353"/>
    <n v="1"/>
    <x v="1"/>
    <s v="I"/>
    <n v="34"/>
    <n v="34"/>
    <n v="0"/>
    <n v="1527"/>
  </r>
  <r>
    <x v="0"/>
    <x v="0"/>
    <s v="WA"/>
    <x v="1"/>
    <n v="2009"/>
    <n v="2009"/>
    <n v="18419028"/>
    <n v="2"/>
    <x v="1"/>
    <s v="I"/>
    <n v="65"/>
    <n v="32.5"/>
    <n v="0"/>
    <n v="460"/>
  </r>
  <r>
    <x v="0"/>
    <x v="0"/>
    <s v="WA"/>
    <x v="1"/>
    <n v="2009"/>
    <n v="2009"/>
    <n v="14897692"/>
    <n v="2"/>
    <x v="1"/>
    <s v="I"/>
    <n v="67"/>
    <n v="33.5"/>
    <n v="0"/>
    <n v="4545"/>
  </r>
  <r>
    <x v="0"/>
    <x v="0"/>
    <s v="WA"/>
    <x v="1"/>
    <n v="2009"/>
    <n v="2009"/>
    <n v="14319386"/>
    <n v="2"/>
    <x v="1"/>
    <s v="I"/>
    <n v="64"/>
    <n v="32"/>
    <n v="0"/>
    <n v="550"/>
  </r>
  <r>
    <x v="0"/>
    <x v="0"/>
    <s v="WA"/>
    <x v="1"/>
    <n v="2009"/>
    <n v="2009"/>
    <n v="15024821"/>
    <n v="1"/>
    <x v="1"/>
    <s v="I"/>
    <n v="11"/>
    <n v="11"/>
    <n v="0"/>
    <n v="170"/>
  </r>
  <r>
    <x v="0"/>
    <x v="0"/>
    <s v="WA"/>
    <x v="1"/>
    <n v="2009"/>
    <n v="2009"/>
    <n v="15385752"/>
    <n v="2"/>
    <x v="1"/>
    <s v="I"/>
    <n v="65"/>
    <n v="32.5"/>
    <n v="0"/>
    <n v="5110"/>
  </r>
  <r>
    <x v="0"/>
    <x v="0"/>
    <s v="WA"/>
    <x v="1"/>
    <n v="2009"/>
    <n v="2009"/>
    <n v="14939905"/>
    <n v="1"/>
    <x v="1"/>
    <s v="I"/>
    <n v="35"/>
    <n v="35"/>
    <n v="0"/>
    <n v="516"/>
  </r>
  <r>
    <x v="0"/>
    <x v="0"/>
    <s v="WA"/>
    <x v="1"/>
    <n v="2009"/>
    <n v="2009"/>
    <n v="14617720"/>
    <n v="1"/>
    <x v="1"/>
    <s v="I"/>
    <n v="7"/>
    <n v="7"/>
    <n v="0"/>
    <n v="1080"/>
  </r>
  <r>
    <x v="0"/>
    <x v="0"/>
    <s v="WA"/>
    <x v="1"/>
    <n v="2009"/>
    <n v="2009"/>
    <n v="14919037"/>
    <n v="1"/>
    <x v="1"/>
    <s v="I"/>
    <n v="36"/>
    <n v="36"/>
    <n v="0"/>
    <n v="1230"/>
  </r>
  <r>
    <x v="0"/>
    <x v="1"/>
    <s v="WA"/>
    <x v="1"/>
    <n v="2009"/>
    <n v="2009"/>
    <n v="436320295"/>
    <n v="3"/>
    <x v="1"/>
    <s v="I"/>
    <n v="40"/>
    <n v="13.333333333333334"/>
    <n v="0"/>
    <n v="45"/>
  </r>
  <r>
    <x v="0"/>
    <x v="1"/>
    <s v="WA"/>
    <x v="1"/>
    <n v="2009"/>
    <n v="2009"/>
    <n v="15370954"/>
    <n v="1"/>
    <x v="1"/>
    <s v="I"/>
    <n v="0"/>
    <n v="0"/>
    <n v="0"/>
    <n v="5"/>
  </r>
  <r>
    <x v="0"/>
    <x v="1"/>
    <s v="WA"/>
    <x v="1"/>
    <n v="2009"/>
    <n v="2009"/>
    <n v="15173195"/>
    <n v="1"/>
    <x v="1"/>
    <s v="I"/>
    <n v="33"/>
    <n v="33"/>
    <n v="0"/>
    <n v="100"/>
  </r>
  <r>
    <x v="0"/>
    <x v="0"/>
    <s v="WA"/>
    <x v="1"/>
    <n v="2009"/>
    <n v="2009"/>
    <n v="16746680"/>
    <n v="1"/>
    <x v="1"/>
    <s v="I"/>
    <n v="28"/>
    <n v="28"/>
    <n v="0"/>
    <n v="151"/>
  </r>
  <r>
    <x v="0"/>
    <x v="0"/>
    <s v="WA"/>
    <x v="1"/>
    <n v="2009"/>
    <n v="2009"/>
    <n v="18918047"/>
    <n v="1"/>
    <x v="1"/>
    <s v="I"/>
    <n v="29"/>
    <n v="29"/>
    <n v="0"/>
    <n v="90"/>
  </r>
  <r>
    <x v="0"/>
    <x v="0"/>
    <s v="WA"/>
    <x v="1"/>
    <n v="2009"/>
    <n v="2009"/>
    <n v="500236374"/>
    <n v="2"/>
    <x v="1"/>
    <s v="I"/>
    <n v="68"/>
    <n v="34"/>
    <n v="0"/>
    <n v="716"/>
  </r>
  <r>
    <x v="0"/>
    <x v="0"/>
    <s v="WA"/>
    <x v="1"/>
    <n v="2009"/>
    <n v="2009"/>
    <n v="500199553"/>
    <n v="1"/>
    <x v="1"/>
    <s v="I"/>
    <n v="0"/>
    <n v="0"/>
    <n v="0"/>
    <n v="86"/>
  </r>
  <r>
    <x v="0"/>
    <x v="0"/>
    <s v="WA"/>
    <x v="1"/>
    <n v="2009"/>
    <n v="2009"/>
    <n v="14429201"/>
    <n v="1"/>
    <x v="1"/>
    <s v="I"/>
    <n v="0"/>
    <n v="0"/>
    <n v="0"/>
    <n v="40"/>
  </r>
  <r>
    <x v="0"/>
    <x v="0"/>
    <s v="WA"/>
    <x v="1"/>
    <n v="2009"/>
    <n v="2009"/>
    <n v="19878971"/>
    <n v="2"/>
    <x v="1"/>
    <s v="I"/>
    <n v="53"/>
    <n v="26.5"/>
    <n v="0"/>
    <n v="120"/>
  </r>
  <r>
    <x v="0"/>
    <x v="1"/>
    <s v="WA"/>
    <x v="1"/>
    <n v="2009"/>
    <n v="2009"/>
    <n v="446352916"/>
    <n v="1"/>
    <x v="1"/>
    <s v="I"/>
    <n v="3"/>
    <n v="3"/>
    <n v="0"/>
    <n v="55"/>
  </r>
  <r>
    <x v="0"/>
    <x v="0"/>
    <s v="WA"/>
    <x v="1"/>
    <n v="2009"/>
    <n v="2009"/>
    <n v="19883756"/>
    <n v="1"/>
    <x v="1"/>
    <s v="I"/>
    <n v="25"/>
    <n v="25"/>
    <n v="0"/>
    <n v="680"/>
  </r>
  <r>
    <x v="0"/>
    <x v="1"/>
    <s v="WA"/>
    <x v="1"/>
    <n v="2009"/>
    <n v="2009"/>
    <n v="17319601"/>
    <n v="1"/>
    <x v="1"/>
    <s v="I"/>
    <n v="0"/>
    <n v="0"/>
    <n v="0"/>
    <n v="3"/>
  </r>
  <r>
    <x v="0"/>
    <x v="1"/>
    <s v="WA"/>
    <x v="1"/>
    <n v="2009"/>
    <n v="2009"/>
    <n v="397872071"/>
    <n v="1"/>
    <x v="1"/>
    <s v="I"/>
    <n v="28"/>
    <n v="28"/>
    <n v="0"/>
    <n v="6"/>
  </r>
  <r>
    <x v="0"/>
    <x v="0"/>
    <s v="WA"/>
    <x v="1"/>
    <n v="2009"/>
    <n v="2009"/>
    <n v="19591333"/>
    <n v="1"/>
    <x v="1"/>
    <s v="I"/>
    <n v="0"/>
    <n v="0"/>
    <n v="0"/>
    <n v="30"/>
  </r>
  <r>
    <x v="0"/>
    <x v="0"/>
    <s v="WA"/>
    <x v="1"/>
    <n v="2009"/>
    <n v="2009"/>
    <n v="19560818"/>
    <n v="3"/>
    <x v="1"/>
    <s v="I"/>
    <n v="93"/>
    <n v="31"/>
    <n v="0"/>
    <n v="4390"/>
  </r>
  <r>
    <x v="0"/>
    <x v="0"/>
    <s v="WA"/>
    <x v="1"/>
    <n v="2009"/>
    <n v="2009"/>
    <n v="18605664"/>
    <n v="2"/>
    <x v="1"/>
    <s v="I"/>
    <n v="60"/>
    <n v="30"/>
    <n v="0"/>
    <n v="120"/>
  </r>
  <r>
    <x v="0"/>
    <x v="1"/>
    <s v="WA"/>
    <x v="1"/>
    <n v="2009"/>
    <n v="2009"/>
    <n v="393552010"/>
    <n v="1"/>
    <x v="1"/>
    <s v="I"/>
    <n v="0"/>
    <n v="0"/>
    <n v="0"/>
    <n v="5"/>
  </r>
  <r>
    <x v="0"/>
    <x v="0"/>
    <s v="WA"/>
    <x v="1"/>
    <n v="2009"/>
    <n v="2009"/>
    <n v="500184220"/>
    <n v="3"/>
    <x v="1"/>
    <s v="I"/>
    <n v="61"/>
    <n v="20.333333333333332"/>
    <n v="0"/>
    <n v="349"/>
  </r>
  <r>
    <x v="0"/>
    <x v="0"/>
    <s v="WA"/>
    <x v="1"/>
    <n v="2009"/>
    <n v="2009"/>
    <n v="500227721"/>
    <n v="1"/>
    <x v="1"/>
    <s v="I"/>
    <n v="0"/>
    <n v="0"/>
    <n v="0"/>
    <n v="3"/>
  </r>
  <r>
    <x v="0"/>
    <x v="0"/>
    <s v="WA"/>
    <x v="1"/>
    <n v="2009"/>
    <n v="2009"/>
    <n v="18061583"/>
    <n v="1"/>
    <x v="1"/>
    <s v="I"/>
    <n v="6"/>
    <n v="6"/>
    <n v="0"/>
    <n v="436"/>
  </r>
  <r>
    <x v="0"/>
    <x v="1"/>
    <s v="WA"/>
    <x v="1"/>
    <n v="2009"/>
    <n v="2009"/>
    <n v="500063391"/>
    <n v="1"/>
    <x v="1"/>
    <s v="I"/>
    <n v="34"/>
    <n v="34"/>
    <n v="0"/>
    <n v="4"/>
  </r>
  <r>
    <x v="0"/>
    <x v="1"/>
    <s v="WA"/>
    <x v="1"/>
    <n v="2009"/>
    <n v="2009"/>
    <n v="500126824"/>
    <n v="3"/>
    <x v="1"/>
    <s v="I"/>
    <n v="65"/>
    <n v="21.666666666666664"/>
    <n v="0"/>
    <n v="107"/>
  </r>
  <r>
    <x v="0"/>
    <x v="0"/>
    <s v="WA"/>
    <x v="1"/>
    <n v="2009"/>
    <n v="2009"/>
    <n v="18959469"/>
    <n v="1"/>
    <x v="1"/>
    <s v="I"/>
    <n v="0"/>
    <n v="0"/>
    <n v="0"/>
    <n v="30"/>
  </r>
  <r>
    <x v="0"/>
    <x v="0"/>
    <s v="WA"/>
    <x v="1"/>
    <n v="2009"/>
    <n v="2009"/>
    <n v="500187920"/>
    <n v="1"/>
    <x v="1"/>
    <s v="I"/>
    <n v="0"/>
    <n v="0"/>
    <n v="0"/>
    <n v="218"/>
  </r>
  <r>
    <x v="0"/>
    <x v="0"/>
    <s v="WA"/>
    <x v="1"/>
    <n v="2009"/>
    <n v="2009"/>
    <n v="500249308"/>
    <n v="1"/>
    <x v="1"/>
    <s v="I"/>
    <n v="0"/>
    <n v="0"/>
    <n v="0"/>
    <n v="41"/>
  </r>
  <r>
    <x v="0"/>
    <x v="1"/>
    <s v="WA"/>
    <x v="1"/>
    <n v="2009"/>
    <n v="2009"/>
    <n v="16910759"/>
    <n v="2"/>
    <x v="1"/>
    <s v="I"/>
    <n v="61"/>
    <n v="30.5"/>
    <n v="0"/>
    <n v="19"/>
  </r>
  <r>
    <x v="0"/>
    <x v="1"/>
    <s v="WA"/>
    <x v="1"/>
    <n v="2009"/>
    <n v="2009"/>
    <n v="500250968"/>
    <n v="1"/>
    <x v="1"/>
    <s v="I"/>
    <n v="0"/>
    <n v="0"/>
    <n v="0"/>
    <n v="2"/>
  </r>
  <r>
    <x v="0"/>
    <x v="1"/>
    <s v="WA"/>
    <x v="1"/>
    <n v="2009"/>
    <n v="2009"/>
    <n v="500146612"/>
    <n v="1"/>
    <x v="1"/>
    <s v="I"/>
    <n v="0"/>
    <n v="0"/>
    <n v="0"/>
    <n v="12"/>
  </r>
  <r>
    <x v="0"/>
    <x v="0"/>
    <s v="WA"/>
    <x v="1"/>
    <n v="2009"/>
    <n v="2009"/>
    <n v="500218283"/>
    <n v="1"/>
    <x v="1"/>
    <s v="I"/>
    <n v="23"/>
    <n v="23"/>
    <n v="0"/>
    <n v="2194"/>
  </r>
  <r>
    <x v="0"/>
    <x v="0"/>
    <s v="WA"/>
    <x v="1"/>
    <n v="2009"/>
    <n v="2009"/>
    <n v="17432136"/>
    <n v="2"/>
    <x v="1"/>
    <s v="I"/>
    <n v="57"/>
    <n v="28.5"/>
    <n v="0"/>
    <n v="400"/>
  </r>
  <r>
    <x v="0"/>
    <x v="1"/>
    <s v="WA"/>
    <x v="1"/>
    <n v="2009"/>
    <n v="2009"/>
    <n v="500229305"/>
    <n v="1"/>
    <x v="1"/>
    <s v="I"/>
    <n v="9"/>
    <n v="9"/>
    <n v="0"/>
    <n v="69"/>
  </r>
  <r>
    <x v="0"/>
    <x v="0"/>
    <s v="WA"/>
    <x v="1"/>
    <n v="2009"/>
    <n v="2009"/>
    <n v="17151112"/>
    <n v="3"/>
    <x v="1"/>
    <s v="I"/>
    <n v="87"/>
    <n v="29"/>
    <n v="0"/>
    <n v="110"/>
  </r>
  <r>
    <x v="0"/>
    <x v="1"/>
    <s v="WA"/>
    <x v="1"/>
    <n v="2009"/>
    <n v="2009"/>
    <n v="500063965"/>
    <n v="2"/>
    <x v="1"/>
    <s v="I"/>
    <n v="57"/>
    <n v="28.5"/>
    <n v="0"/>
    <n v="118"/>
  </r>
  <r>
    <x v="0"/>
    <x v="0"/>
    <s v="WA"/>
    <x v="1"/>
    <n v="2009"/>
    <n v="2009"/>
    <n v="16896219"/>
    <n v="2"/>
    <x v="1"/>
    <s v="I"/>
    <n v="45"/>
    <n v="22.5"/>
    <n v="0"/>
    <n v="180"/>
  </r>
  <r>
    <x v="0"/>
    <x v="0"/>
    <s v="WA"/>
    <x v="1"/>
    <n v="2009"/>
    <n v="2009"/>
    <n v="19893885"/>
    <n v="1"/>
    <x v="1"/>
    <s v="I"/>
    <n v="17"/>
    <n v="17"/>
    <n v="0"/>
    <n v="133"/>
  </r>
  <r>
    <x v="0"/>
    <x v="0"/>
    <s v="WA"/>
    <x v="1"/>
    <n v="2009"/>
    <n v="2009"/>
    <n v="15616460"/>
    <n v="1"/>
    <x v="1"/>
    <s v="I"/>
    <n v="20"/>
    <n v="20"/>
    <n v="0"/>
    <n v="340"/>
  </r>
  <r>
    <x v="1"/>
    <x v="0"/>
    <s v="WA"/>
    <x v="1"/>
    <n v="2009"/>
    <n v="2009"/>
    <n v="15346543"/>
    <n v="1"/>
    <x v="1"/>
    <s v="I"/>
    <n v="28"/>
    <n v="28"/>
    <n v="0"/>
    <n v="80"/>
  </r>
  <r>
    <x v="0"/>
    <x v="0"/>
    <s v="WA"/>
    <x v="1"/>
    <n v="2009"/>
    <n v="2009"/>
    <n v="19258950"/>
    <n v="1"/>
    <x v="2"/>
    <s v="I"/>
    <n v="1"/>
    <n v="1"/>
    <n v="0"/>
    <n v="90880"/>
  </r>
  <r>
    <x v="0"/>
    <x v="0"/>
    <s v="WA"/>
    <x v="1"/>
    <n v="2009"/>
    <n v="2009"/>
    <n v="15710371"/>
    <n v="1"/>
    <x v="1"/>
    <s v="I"/>
    <n v="0"/>
    <n v="0"/>
    <n v="0"/>
    <n v="300"/>
  </r>
  <r>
    <x v="0"/>
    <x v="0"/>
    <s v="WA"/>
    <x v="1"/>
    <n v="2009"/>
    <n v="2009"/>
    <n v="16017583"/>
    <n v="4"/>
    <x v="1"/>
    <s v="I"/>
    <n v="98"/>
    <n v="24.5"/>
    <n v="0"/>
    <n v="728"/>
  </r>
  <r>
    <x v="0"/>
    <x v="0"/>
    <s v="WA"/>
    <x v="1"/>
    <n v="2009"/>
    <n v="2009"/>
    <n v="15174271"/>
    <n v="4"/>
    <x v="1"/>
    <s v="I"/>
    <n v="117"/>
    <n v="29.25"/>
    <n v="0"/>
    <n v="805"/>
  </r>
  <r>
    <x v="0"/>
    <x v="0"/>
    <s v="WA"/>
    <x v="1"/>
    <n v="2009"/>
    <n v="2009"/>
    <n v="15024821"/>
    <n v="5"/>
    <x v="1"/>
    <s v="I"/>
    <n v="94"/>
    <n v="18.8"/>
    <n v="0"/>
    <n v="204"/>
  </r>
  <r>
    <x v="0"/>
    <x v="1"/>
    <s v="WA"/>
    <x v="1"/>
    <n v="2009"/>
    <n v="2009"/>
    <n v="500127902"/>
    <n v="1"/>
    <x v="1"/>
    <s v="I"/>
    <n v="6"/>
    <n v="6"/>
    <n v="0"/>
    <n v="13"/>
  </r>
  <r>
    <x v="0"/>
    <x v="1"/>
    <s v="WA"/>
    <x v="0"/>
    <n v="2009"/>
    <n v="2009"/>
    <n v="346464007"/>
    <n v="1"/>
    <x v="1"/>
    <s v="I"/>
    <n v="1"/>
    <n v="1"/>
    <n v="0"/>
    <n v="350"/>
  </r>
  <r>
    <x v="0"/>
    <x v="0"/>
    <s v="WA"/>
    <x v="1"/>
    <n v="2009"/>
    <n v="2009"/>
    <n v="14886614"/>
    <n v="1"/>
    <x v="1"/>
    <s v="I"/>
    <n v="6"/>
    <n v="6"/>
    <n v="0"/>
    <n v="60"/>
  </r>
  <r>
    <x v="0"/>
    <x v="0"/>
    <s v="WA"/>
    <x v="1"/>
    <n v="2009"/>
    <n v="2009"/>
    <n v="19647897"/>
    <n v="1"/>
    <x v="1"/>
    <s v="I"/>
    <n v="3"/>
    <n v="3"/>
    <n v="0"/>
    <n v="151"/>
  </r>
  <r>
    <x v="0"/>
    <x v="0"/>
    <s v="WA"/>
    <x v="1"/>
    <n v="2009"/>
    <n v="2009"/>
    <n v="500225201"/>
    <n v="1"/>
    <x v="1"/>
    <s v="I"/>
    <n v="29"/>
    <n v="29"/>
    <n v="0"/>
    <n v="750"/>
  </r>
  <r>
    <x v="0"/>
    <x v="0"/>
    <s v="WA"/>
    <x v="1"/>
    <n v="2009"/>
    <n v="2009"/>
    <n v="18506589"/>
    <n v="1"/>
    <x v="2"/>
    <s v="I"/>
    <n v="1"/>
    <n v="1"/>
    <n v="0"/>
    <n v="99940"/>
  </r>
  <r>
    <x v="0"/>
    <x v="0"/>
    <s v="WA"/>
    <x v="1"/>
    <n v="2009"/>
    <n v="2009"/>
    <n v="14069142"/>
    <n v="1"/>
    <x v="2"/>
    <s v="I"/>
    <n v="1"/>
    <n v="1"/>
    <n v="0"/>
    <n v="99553"/>
  </r>
  <r>
    <x v="0"/>
    <x v="0"/>
    <s v="WA"/>
    <x v="1"/>
    <n v="2009"/>
    <n v="2009"/>
    <n v="14430997"/>
    <n v="1"/>
    <x v="1"/>
    <s v="I"/>
    <n v="0"/>
    <n v="0"/>
    <n v="0"/>
    <n v="17"/>
  </r>
  <r>
    <x v="0"/>
    <x v="0"/>
    <s v="WA"/>
    <x v="1"/>
    <n v="2009"/>
    <n v="2009"/>
    <n v="500059554"/>
    <n v="1"/>
    <x v="1"/>
    <s v="I"/>
    <n v="4"/>
    <n v="4"/>
    <n v="0"/>
    <n v="45"/>
  </r>
  <r>
    <x v="0"/>
    <x v="1"/>
    <s v="WA"/>
    <x v="1"/>
    <n v="2009"/>
    <n v="2009"/>
    <n v="500215862"/>
    <n v="1"/>
    <x v="1"/>
    <s v="I"/>
    <n v="7"/>
    <n v="7"/>
    <n v="0"/>
    <n v="16"/>
  </r>
  <r>
    <x v="0"/>
    <x v="1"/>
    <s v="WA"/>
    <x v="1"/>
    <n v="2009"/>
    <n v="2009"/>
    <n v="500202446"/>
    <n v="2"/>
    <x v="1"/>
    <s v="I"/>
    <n v="39"/>
    <n v="19.5"/>
    <n v="0"/>
    <n v="59"/>
  </r>
  <r>
    <x v="0"/>
    <x v="0"/>
    <s v="WA"/>
    <x v="1"/>
    <n v="2009"/>
    <n v="2009"/>
    <n v="19251412"/>
    <n v="1"/>
    <x v="1"/>
    <s v="I"/>
    <n v="0"/>
    <n v="0"/>
    <n v="0"/>
    <n v="180"/>
  </r>
  <r>
    <x v="0"/>
    <x v="0"/>
    <s v="WA"/>
    <x v="1"/>
    <n v="2009"/>
    <n v="2009"/>
    <n v="18352918"/>
    <n v="1"/>
    <x v="1"/>
    <s v="I"/>
    <n v="39"/>
    <n v="39"/>
    <n v="0"/>
    <n v="463"/>
  </r>
  <r>
    <x v="0"/>
    <x v="1"/>
    <s v="WA"/>
    <x v="1"/>
    <n v="2009"/>
    <n v="2009"/>
    <n v="18381782"/>
    <n v="1"/>
    <x v="1"/>
    <s v="I"/>
    <n v="16"/>
    <n v="16"/>
    <n v="0"/>
    <n v="21"/>
  </r>
  <r>
    <x v="0"/>
    <x v="0"/>
    <s v="WA"/>
    <x v="1"/>
    <n v="2009"/>
    <n v="2009"/>
    <n v="500199090"/>
    <n v="1"/>
    <x v="1"/>
    <s v="I"/>
    <n v="26"/>
    <n v="26"/>
    <n v="0"/>
    <n v="29"/>
  </r>
  <r>
    <x v="0"/>
    <x v="0"/>
    <s v="WA"/>
    <x v="1"/>
    <n v="2009"/>
    <n v="2009"/>
    <n v="17469003"/>
    <n v="1"/>
    <x v="1"/>
    <s v="I"/>
    <n v="10"/>
    <n v="10"/>
    <n v="0"/>
    <n v="220"/>
  </r>
  <r>
    <x v="0"/>
    <x v="0"/>
    <s v="WA"/>
    <x v="1"/>
    <n v="2009"/>
    <n v="2009"/>
    <n v="17411560"/>
    <n v="1"/>
    <x v="1"/>
    <s v="I"/>
    <n v="10"/>
    <n v="10"/>
    <n v="0"/>
    <n v="40"/>
  </r>
  <r>
    <x v="1"/>
    <x v="1"/>
    <s v="WA"/>
    <x v="1"/>
    <n v="2009"/>
    <n v="2009"/>
    <n v="500121072"/>
    <n v="2"/>
    <x v="1"/>
    <s v="I"/>
    <n v="38"/>
    <n v="19"/>
    <n v="0"/>
    <n v="56"/>
  </r>
  <r>
    <x v="0"/>
    <x v="1"/>
    <s v="WA"/>
    <x v="1"/>
    <n v="2009"/>
    <n v="2009"/>
    <n v="446356011"/>
    <n v="2"/>
    <x v="1"/>
    <s v="I"/>
    <n v="59"/>
    <n v="29.5"/>
    <n v="0"/>
    <n v="3"/>
  </r>
  <r>
    <x v="0"/>
    <x v="0"/>
    <s v="WA"/>
    <x v="1"/>
    <n v="2009"/>
    <n v="2009"/>
    <n v="500187954"/>
    <n v="2"/>
    <x v="1"/>
    <s v="I"/>
    <n v="43"/>
    <n v="21.5"/>
    <n v="0"/>
    <n v="900"/>
  </r>
  <r>
    <x v="0"/>
    <x v="0"/>
    <s v="WA"/>
    <x v="1"/>
    <n v="2009"/>
    <n v="2009"/>
    <n v="14354333"/>
    <n v="1"/>
    <x v="1"/>
    <s v="I"/>
    <n v="1"/>
    <n v="1"/>
    <n v="0"/>
    <n v="10"/>
  </r>
  <r>
    <x v="0"/>
    <x v="1"/>
    <s v="WA"/>
    <x v="1"/>
    <n v="2009"/>
    <n v="2009"/>
    <n v="368755258"/>
    <n v="1"/>
    <x v="1"/>
    <s v="I"/>
    <n v="24"/>
    <n v="24"/>
    <n v="0"/>
    <n v="70"/>
  </r>
  <r>
    <x v="0"/>
    <x v="0"/>
    <s v="WA"/>
    <x v="1"/>
    <n v="2009"/>
    <n v="2009"/>
    <n v="14767448"/>
    <n v="1"/>
    <x v="1"/>
    <s v="I"/>
    <n v="0"/>
    <n v="0"/>
    <n v="0"/>
    <n v="30"/>
  </r>
  <r>
    <x v="0"/>
    <x v="1"/>
    <s v="WA"/>
    <x v="1"/>
    <n v="2009"/>
    <n v="2009"/>
    <n v="18566912"/>
    <n v="1"/>
    <x v="1"/>
    <s v="I"/>
    <n v="0"/>
    <n v="0"/>
    <n v="0"/>
    <n v="184"/>
  </r>
  <r>
    <x v="1"/>
    <x v="1"/>
    <s v="WA"/>
    <x v="1"/>
    <n v="2009"/>
    <n v="2009"/>
    <n v="500184296"/>
    <n v="2"/>
    <x v="1"/>
    <s v="I"/>
    <n v="55"/>
    <n v="27.5"/>
    <n v="0"/>
    <n v="2"/>
  </r>
  <r>
    <x v="0"/>
    <x v="1"/>
    <s v="WA"/>
    <x v="1"/>
    <n v="2009"/>
    <n v="2009"/>
    <n v="500000518"/>
    <n v="1"/>
    <x v="1"/>
    <s v="I"/>
    <n v="18"/>
    <n v="18"/>
    <n v="0"/>
    <n v="94"/>
  </r>
  <r>
    <x v="0"/>
    <x v="0"/>
    <s v="WA"/>
    <x v="1"/>
    <n v="2009"/>
    <n v="2009"/>
    <n v="17165422"/>
    <n v="1"/>
    <x v="1"/>
    <s v="I"/>
    <n v="17"/>
    <n v="17"/>
    <n v="0"/>
    <n v="1"/>
  </r>
  <r>
    <x v="0"/>
    <x v="1"/>
    <s v="WA"/>
    <x v="1"/>
    <n v="2009"/>
    <n v="2009"/>
    <n v="500079614"/>
    <n v="1"/>
    <x v="1"/>
    <s v="I"/>
    <n v="0"/>
    <n v="0"/>
    <n v="0"/>
    <n v="11"/>
  </r>
  <r>
    <x v="0"/>
    <x v="0"/>
    <s v="WA"/>
    <x v="1"/>
    <n v="2009"/>
    <n v="2009"/>
    <n v="500140547"/>
    <n v="1"/>
    <x v="1"/>
    <s v="I"/>
    <n v="0"/>
    <n v="0"/>
    <n v="0"/>
    <n v="1"/>
  </r>
  <r>
    <x v="0"/>
    <x v="1"/>
    <s v="WA"/>
    <x v="1"/>
    <n v="2009"/>
    <n v="2009"/>
    <n v="500143498"/>
    <n v="1"/>
    <x v="1"/>
    <s v="I"/>
    <n v="0"/>
    <n v="0"/>
    <n v="0"/>
    <n v="2"/>
  </r>
  <r>
    <x v="0"/>
    <x v="1"/>
    <s v="WA"/>
    <x v="1"/>
    <n v="2009"/>
    <n v="2009"/>
    <n v="17035427"/>
    <n v="1"/>
    <x v="1"/>
    <s v="I"/>
    <n v="27"/>
    <n v="27"/>
    <n v="0"/>
    <n v="1"/>
  </r>
  <r>
    <x v="0"/>
    <x v="0"/>
    <s v="WA"/>
    <x v="1"/>
    <n v="2009"/>
    <n v="2009"/>
    <n v="19981843"/>
    <n v="1"/>
    <x v="1"/>
    <s v="I"/>
    <n v="29"/>
    <n v="29"/>
    <n v="0"/>
    <n v="40"/>
  </r>
  <r>
    <x v="0"/>
    <x v="0"/>
    <s v="WA"/>
    <x v="1"/>
    <n v="2009"/>
    <n v="2009"/>
    <n v="16747162"/>
    <n v="1"/>
    <x v="1"/>
    <s v="I"/>
    <n v="20"/>
    <n v="20"/>
    <n v="0"/>
    <n v="134"/>
  </r>
  <r>
    <x v="0"/>
    <x v="0"/>
    <s v="WA"/>
    <x v="1"/>
    <n v="2009"/>
    <n v="2009"/>
    <n v="16634142"/>
    <n v="1"/>
    <x v="1"/>
    <s v="I"/>
    <n v="12"/>
    <n v="12"/>
    <n v="0"/>
    <n v="591"/>
  </r>
  <r>
    <x v="0"/>
    <x v="0"/>
    <s v="WA"/>
    <x v="1"/>
    <n v="2009"/>
    <n v="2009"/>
    <n v="16132841"/>
    <n v="1"/>
    <x v="1"/>
    <s v="I"/>
    <n v="0"/>
    <n v="0"/>
    <n v="0"/>
    <n v="80"/>
  </r>
  <r>
    <x v="0"/>
    <x v="1"/>
    <s v="WA"/>
    <x v="1"/>
    <n v="2009"/>
    <n v="2009"/>
    <n v="19367126"/>
    <n v="1"/>
    <x v="1"/>
    <s v="I"/>
    <n v="9"/>
    <n v="9"/>
    <n v="0"/>
    <n v="14"/>
  </r>
  <r>
    <x v="0"/>
    <x v="1"/>
    <s v="WA"/>
    <x v="1"/>
    <n v="2009"/>
    <n v="2009"/>
    <n v="500007589"/>
    <n v="1"/>
    <x v="1"/>
    <s v="I"/>
    <n v="0"/>
    <n v="0"/>
    <n v="0"/>
    <n v="15"/>
  </r>
  <r>
    <x v="0"/>
    <x v="0"/>
    <s v="WA"/>
    <x v="1"/>
    <n v="2009"/>
    <n v="2009"/>
    <n v="19626461"/>
    <n v="1"/>
    <x v="1"/>
    <s v="I"/>
    <n v="0"/>
    <n v="0"/>
    <n v="0"/>
    <n v="180"/>
  </r>
  <r>
    <x v="0"/>
    <x v="0"/>
    <s v="WA"/>
    <x v="1"/>
    <n v="2009"/>
    <n v="2009"/>
    <n v="426384059"/>
    <n v="1"/>
    <x v="1"/>
    <s v="I"/>
    <n v="0"/>
    <n v="0"/>
    <n v="0"/>
    <n v="160"/>
  </r>
  <r>
    <x v="0"/>
    <x v="0"/>
    <s v="WA"/>
    <x v="1"/>
    <n v="2009"/>
    <n v="2009"/>
    <n v="16898943"/>
    <n v="1"/>
    <x v="2"/>
    <s v="I"/>
    <n v="1"/>
    <n v="1"/>
    <n v="0"/>
    <n v="99860"/>
  </r>
  <r>
    <x v="0"/>
    <x v="1"/>
    <s v="WA"/>
    <x v="1"/>
    <n v="2009"/>
    <n v="2009"/>
    <n v="342057617"/>
    <n v="1"/>
    <x v="1"/>
    <s v="I"/>
    <n v="28"/>
    <n v="28"/>
    <n v="0"/>
    <n v="32"/>
  </r>
  <r>
    <x v="0"/>
    <x v="0"/>
    <s v="WA"/>
    <x v="1"/>
    <n v="2009"/>
    <n v="2009"/>
    <n v="18903063"/>
    <n v="1"/>
    <x v="1"/>
    <s v="I"/>
    <n v="14"/>
    <n v="14"/>
    <n v="0"/>
    <n v="100"/>
  </r>
  <r>
    <x v="0"/>
    <x v="0"/>
    <s v="WA"/>
    <x v="1"/>
    <n v="2009"/>
    <n v="2009"/>
    <n v="17955464"/>
    <n v="1"/>
    <x v="1"/>
    <s v="I"/>
    <n v="0"/>
    <n v="0"/>
    <n v="0"/>
    <n v="102"/>
  </r>
  <r>
    <x v="0"/>
    <x v="1"/>
    <s v="WA"/>
    <x v="1"/>
    <n v="2009"/>
    <n v="2009"/>
    <n v="18909805"/>
    <n v="1"/>
    <x v="1"/>
    <s v="I"/>
    <n v="26"/>
    <n v="26"/>
    <n v="0"/>
    <n v="6"/>
  </r>
  <r>
    <x v="0"/>
    <x v="0"/>
    <s v="WA"/>
    <x v="1"/>
    <n v="2009"/>
    <n v="2009"/>
    <n v="500250590"/>
    <n v="1"/>
    <x v="1"/>
    <s v="I"/>
    <n v="15"/>
    <n v="15"/>
    <n v="0"/>
    <n v="7"/>
  </r>
  <r>
    <x v="0"/>
    <x v="0"/>
    <s v="WA"/>
    <x v="1"/>
    <n v="2009"/>
    <n v="2009"/>
    <n v="500018971"/>
    <n v="1"/>
    <x v="1"/>
    <s v="I"/>
    <n v="10"/>
    <n v="10"/>
    <n v="0"/>
    <n v="13"/>
  </r>
  <r>
    <x v="0"/>
    <x v="0"/>
    <s v="WA"/>
    <x v="1"/>
    <n v="2009"/>
    <n v="2009"/>
    <n v="500218478"/>
    <n v="1"/>
    <x v="1"/>
    <s v="I"/>
    <n v="6"/>
    <n v="6"/>
    <n v="0"/>
    <n v="39"/>
  </r>
  <r>
    <x v="0"/>
    <x v="1"/>
    <s v="WA"/>
    <x v="1"/>
    <n v="2009"/>
    <n v="2009"/>
    <n v="500218480"/>
    <n v="1"/>
    <x v="1"/>
    <s v="I"/>
    <n v="6"/>
    <n v="6"/>
    <n v="0"/>
    <n v="16"/>
  </r>
  <r>
    <x v="0"/>
    <x v="0"/>
    <s v="WA"/>
    <x v="1"/>
    <n v="2009"/>
    <n v="2009"/>
    <n v="500072382"/>
    <n v="2"/>
    <x v="1"/>
    <s v="I"/>
    <n v="61"/>
    <n v="30.5"/>
    <n v="0"/>
    <n v="165"/>
  </r>
  <r>
    <x v="0"/>
    <x v="0"/>
    <s v="WA"/>
    <x v="1"/>
    <n v="2009"/>
    <n v="2009"/>
    <n v="19254961"/>
    <n v="1"/>
    <x v="1"/>
    <s v="I"/>
    <n v="8"/>
    <n v="8"/>
    <n v="0"/>
    <n v="40"/>
  </r>
  <r>
    <x v="0"/>
    <x v="0"/>
    <s v="WA"/>
    <x v="1"/>
    <n v="2009"/>
    <n v="2009"/>
    <n v="500206595"/>
    <n v="1"/>
    <x v="1"/>
    <s v="I"/>
    <n v="6"/>
    <n v="6"/>
    <n v="0"/>
    <n v="117"/>
  </r>
  <r>
    <x v="0"/>
    <x v="0"/>
    <s v="WA"/>
    <x v="1"/>
    <n v="2009"/>
    <n v="2009"/>
    <n v="17434247"/>
    <n v="1"/>
    <x v="1"/>
    <s v="I"/>
    <n v="15"/>
    <n v="15"/>
    <n v="0"/>
    <n v="10"/>
  </r>
  <r>
    <x v="0"/>
    <x v="0"/>
    <s v="WA"/>
    <x v="1"/>
    <n v="2009"/>
    <n v="2009"/>
    <n v="18101370"/>
    <n v="1"/>
    <x v="1"/>
    <s v="I"/>
    <n v="8"/>
    <n v="8"/>
    <n v="0"/>
    <n v="80"/>
  </r>
  <r>
    <x v="0"/>
    <x v="0"/>
    <s v="WA"/>
    <x v="1"/>
    <n v="2009"/>
    <n v="2009"/>
    <n v="500069586"/>
    <n v="5"/>
    <x v="1"/>
    <s v="I"/>
    <n v="148"/>
    <n v="29.6"/>
    <n v="0"/>
    <n v="266"/>
  </r>
  <r>
    <x v="0"/>
    <x v="0"/>
    <s v="WA"/>
    <x v="1"/>
    <n v="2009"/>
    <n v="2009"/>
    <n v="17435134"/>
    <n v="1"/>
    <x v="1"/>
    <s v="I"/>
    <n v="28"/>
    <n v="28"/>
    <n v="0"/>
    <n v="1"/>
  </r>
  <r>
    <x v="0"/>
    <x v="0"/>
    <s v="WA"/>
    <x v="1"/>
    <n v="2009"/>
    <n v="2009"/>
    <n v="15145966"/>
    <n v="1"/>
    <x v="1"/>
    <s v="I"/>
    <n v="22"/>
    <n v="22"/>
    <n v="0"/>
    <n v="20"/>
  </r>
  <r>
    <x v="0"/>
    <x v="1"/>
    <s v="WA"/>
    <x v="1"/>
    <n v="2009"/>
    <n v="2009"/>
    <n v="16800181"/>
    <n v="1"/>
    <x v="1"/>
    <s v="I"/>
    <n v="0"/>
    <n v="0"/>
    <n v="0"/>
    <n v="1"/>
  </r>
  <r>
    <x v="0"/>
    <x v="0"/>
    <s v="WA"/>
    <x v="1"/>
    <n v="2009"/>
    <n v="2009"/>
    <n v="382233617"/>
    <n v="1"/>
    <x v="1"/>
    <s v="I"/>
    <n v="0"/>
    <n v="0"/>
    <n v="0"/>
    <n v="20"/>
  </r>
  <r>
    <x v="0"/>
    <x v="0"/>
    <s v="WA"/>
    <x v="1"/>
    <n v="2009"/>
    <n v="2009"/>
    <n v="17207625"/>
    <n v="1"/>
    <x v="1"/>
    <s v="I"/>
    <n v="0"/>
    <n v="0"/>
    <n v="0"/>
    <n v="20"/>
  </r>
  <r>
    <x v="0"/>
    <x v="1"/>
    <s v="WA"/>
    <x v="1"/>
    <n v="2009"/>
    <n v="2009"/>
    <n v="500247016"/>
    <n v="1"/>
    <x v="1"/>
    <s v="I"/>
    <n v="0"/>
    <n v="0"/>
    <n v="0"/>
    <n v="1"/>
  </r>
  <r>
    <x v="0"/>
    <x v="1"/>
    <s v="WA"/>
    <x v="1"/>
    <n v="2009"/>
    <n v="2009"/>
    <n v="16520246"/>
    <n v="1"/>
    <x v="1"/>
    <s v="I"/>
    <n v="101"/>
    <n v="101"/>
    <n v="0"/>
    <n v="473"/>
  </r>
  <r>
    <x v="1"/>
    <x v="0"/>
    <s v="WA"/>
    <x v="1"/>
    <n v="2009"/>
    <n v="2009"/>
    <n v="329443218"/>
    <n v="1"/>
    <x v="1"/>
    <s v="I"/>
    <n v="14"/>
    <n v="14"/>
    <n v="0"/>
    <n v="3900"/>
  </r>
  <r>
    <x v="0"/>
    <x v="1"/>
    <s v="WA"/>
    <x v="1"/>
    <n v="2009"/>
    <n v="2009"/>
    <n v="16292135"/>
    <n v="1"/>
    <x v="1"/>
    <s v="I"/>
    <n v="12"/>
    <n v="12"/>
    <n v="0"/>
    <n v="2"/>
  </r>
  <r>
    <x v="0"/>
    <x v="1"/>
    <s v="WA"/>
    <x v="1"/>
    <n v="2009"/>
    <n v="2009"/>
    <n v="16498445"/>
    <n v="2"/>
    <x v="1"/>
    <s v="I"/>
    <n v="61"/>
    <n v="30.5"/>
    <n v="0"/>
    <n v="2"/>
  </r>
  <r>
    <x v="0"/>
    <x v="1"/>
    <s v="WA"/>
    <x v="1"/>
    <n v="2009"/>
    <n v="2009"/>
    <n v="16573722"/>
    <n v="1"/>
    <x v="1"/>
    <s v="I"/>
    <n v="0"/>
    <n v="0"/>
    <n v="0"/>
    <n v="1"/>
  </r>
  <r>
    <x v="0"/>
    <x v="1"/>
    <s v="WA"/>
    <x v="1"/>
    <n v="2009"/>
    <n v="2009"/>
    <n v="500003622"/>
    <n v="1"/>
    <x v="1"/>
    <s v="I"/>
    <n v="20"/>
    <n v="20"/>
    <n v="0"/>
    <n v="17"/>
  </r>
  <r>
    <x v="0"/>
    <x v="0"/>
    <s v="WA"/>
    <x v="1"/>
    <n v="2009"/>
    <n v="2009"/>
    <n v="16234043"/>
    <n v="2"/>
    <x v="1"/>
    <s v="I"/>
    <n v="44"/>
    <n v="22"/>
    <n v="0"/>
    <n v="2160"/>
  </r>
  <r>
    <x v="0"/>
    <x v="0"/>
    <s v="WA"/>
    <x v="1"/>
    <n v="2009"/>
    <n v="2009"/>
    <n v="16013525"/>
    <n v="1"/>
    <x v="1"/>
    <s v="I"/>
    <n v="12"/>
    <n v="12"/>
    <n v="0"/>
    <n v="1"/>
  </r>
  <r>
    <x v="0"/>
    <x v="1"/>
    <s v="WA"/>
    <x v="1"/>
    <n v="2009"/>
    <n v="2009"/>
    <n v="15903905"/>
    <n v="1"/>
    <x v="1"/>
    <s v="I"/>
    <n v="4"/>
    <n v="4"/>
    <n v="0"/>
    <n v="35"/>
  </r>
  <r>
    <x v="0"/>
    <x v="1"/>
    <s v="WA"/>
    <x v="1"/>
    <n v="2009"/>
    <n v="2009"/>
    <n v="500109333"/>
    <n v="1"/>
    <x v="1"/>
    <s v="I"/>
    <n v="29"/>
    <n v="29"/>
    <n v="0"/>
    <n v="1"/>
  </r>
  <r>
    <x v="0"/>
    <x v="1"/>
    <s v="WA"/>
    <x v="1"/>
    <n v="2009"/>
    <n v="2009"/>
    <n v="19611599"/>
    <n v="1"/>
    <x v="2"/>
    <s v="I"/>
    <n v="1"/>
    <n v="1"/>
    <n v="0"/>
    <n v="9629"/>
  </r>
  <r>
    <x v="0"/>
    <x v="0"/>
    <s v="WA"/>
    <x v="1"/>
    <n v="2009"/>
    <n v="2009"/>
    <n v="399686448"/>
    <n v="1"/>
    <x v="2"/>
    <s v="I"/>
    <n v="15"/>
    <n v="15"/>
    <n v="0"/>
    <n v="99760"/>
  </r>
  <r>
    <x v="0"/>
    <x v="0"/>
    <s v="WA"/>
    <x v="1"/>
    <n v="2009"/>
    <n v="2009"/>
    <n v="14839506"/>
    <n v="1"/>
    <x v="1"/>
    <s v="I"/>
    <n v="0"/>
    <n v="0"/>
    <n v="0"/>
    <n v="70"/>
  </r>
  <r>
    <x v="0"/>
    <x v="1"/>
    <s v="WA"/>
    <x v="1"/>
    <n v="2009"/>
    <n v="2009"/>
    <n v="500025787"/>
    <n v="1"/>
    <x v="1"/>
    <s v="I"/>
    <n v="7"/>
    <n v="7"/>
    <n v="0"/>
    <n v="5"/>
  </r>
  <r>
    <x v="0"/>
    <x v="0"/>
    <s v="WA"/>
    <x v="1"/>
    <n v="2009"/>
    <n v="2009"/>
    <n v="16441161"/>
    <n v="1"/>
    <x v="1"/>
    <s v="I"/>
    <n v="31"/>
    <n v="31"/>
    <n v="0"/>
    <n v="966"/>
  </r>
  <r>
    <x v="0"/>
    <x v="0"/>
    <s v="WA"/>
    <x v="1"/>
    <n v="2009"/>
    <n v="2009"/>
    <n v="14151936"/>
    <n v="1"/>
    <x v="1"/>
    <s v="I"/>
    <n v="9"/>
    <n v="9"/>
    <n v="0"/>
    <n v="50"/>
  </r>
  <r>
    <x v="0"/>
    <x v="1"/>
    <s v="WA"/>
    <x v="1"/>
    <n v="2009"/>
    <n v="2009"/>
    <n v="16176470"/>
    <n v="1"/>
    <x v="1"/>
    <s v="I"/>
    <n v="0"/>
    <n v="0"/>
    <n v="0"/>
    <n v="10"/>
  </r>
  <r>
    <x v="0"/>
    <x v="0"/>
    <s v="WA"/>
    <x v="1"/>
    <n v="2009"/>
    <n v="2009"/>
    <n v="19939343"/>
    <n v="1"/>
    <x v="1"/>
    <s v="I"/>
    <n v="1"/>
    <n v="1"/>
    <n v="0"/>
    <n v="11"/>
  </r>
  <r>
    <x v="0"/>
    <x v="0"/>
    <s v="WA"/>
    <x v="1"/>
    <n v="2009"/>
    <n v="2009"/>
    <n v="17465395"/>
    <n v="1"/>
    <x v="1"/>
    <s v="I"/>
    <n v="8"/>
    <n v="8"/>
    <n v="0"/>
    <n v="24"/>
  </r>
  <r>
    <x v="0"/>
    <x v="1"/>
    <s v="WA"/>
    <x v="1"/>
    <n v="2009"/>
    <n v="2009"/>
    <n v="500022310"/>
    <n v="2"/>
    <x v="1"/>
    <s v="I"/>
    <n v="47"/>
    <n v="23.5"/>
    <n v="0"/>
    <n v="8"/>
  </r>
  <r>
    <x v="0"/>
    <x v="0"/>
    <s v="WA"/>
    <x v="1"/>
    <n v="2009"/>
    <n v="2009"/>
    <n v="18986742"/>
    <n v="1"/>
    <x v="1"/>
    <s v="I"/>
    <n v="0"/>
    <n v="0"/>
    <n v="0"/>
    <n v="20"/>
  </r>
  <r>
    <x v="0"/>
    <x v="0"/>
    <s v="WA"/>
    <x v="1"/>
    <n v="2009"/>
    <n v="2009"/>
    <n v="500190740"/>
    <n v="1"/>
    <x v="1"/>
    <s v="I"/>
    <n v="29"/>
    <n v="29"/>
    <n v="0"/>
    <n v="67"/>
  </r>
  <r>
    <x v="0"/>
    <x v="0"/>
    <s v="WA"/>
    <x v="1"/>
    <n v="2009"/>
    <n v="2009"/>
    <n v="18059370"/>
    <n v="1"/>
    <x v="1"/>
    <s v="I"/>
    <n v="19"/>
    <n v="19"/>
    <n v="0"/>
    <n v="180"/>
  </r>
  <r>
    <x v="0"/>
    <x v="1"/>
    <s v="WA"/>
    <x v="1"/>
    <n v="2009"/>
    <n v="2009"/>
    <n v="19026231"/>
    <n v="1"/>
    <x v="1"/>
    <s v="I"/>
    <n v="21"/>
    <n v="21"/>
    <n v="0"/>
    <n v="6"/>
  </r>
  <r>
    <x v="0"/>
    <x v="1"/>
    <s v="WA"/>
    <x v="1"/>
    <n v="2009"/>
    <n v="2009"/>
    <n v="500026513"/>
    <n v="1"/>
    <x v="1"/>
    <s v="I"/>
    <n v="9"/>
    <n v="9"/>
    <n v="0"/>
    <n v="25"/>
  </r>
  <r>
    <x v="0"/>
    <x v="0"/>
    <s v="WA"/>
    <x v="1"/>
    <n v="2009"/>
    <n v="2009"/>
    <n v="17389609"/>
    <n v="2"/>
    <x v="1"/>
    <s v="I"/>
    <n v="40"/>
    <n v="20"/>
    <n v="0"/>
    <n v="670"/>
  </r>
  <r>
    <x v="0"/>
    <x v="1"/>
    <s v="WA"/>
    <x v="1"/>
    <n v="2009"/>
    <n v="2009"/>
    <n v="380419227"/>
    <n v="1"/>
    <x v="1"/>
    <s v="I"/>
    <n v="7"/>
    <n v="7"/>
    <n v="0"/>
    <n v="3"/>
  </r>
  <r>
    <x v="0"/>
    <x v="0"/>
    <s v="WA"/>
    <x v="1"/>
    <n v="2009"/>
    <n v="2009"/>
    <n v="18106759"/>
    <n v="1"/>
    <x v="1"/>
    <s v="I"/>
    <n v="11"/>
    <n v="11"/>
    <n v="0"/>
    <n v="10"/>
  </r>
  <r>
    <x v="0"/>
    <x v="1"/>
    <s v="WA"/>
    <x v="1"/>
    <n v="2009"/>
    <n v="2009"/>
    <n v="16521535"/>
    <n v="3"/>
    <x v="1"/>
    <s v="I"/>
    <n v="83"/>
    <n v="27.666666666666668"/>
    <n v="0"/>
    <n v="27"/>
  </r>
  <r>
    <x v="0"/>
    <x v="0"/>
    <s v="WA"/>
    <x v="1"/>
    <n v="2009"/>
    <n v="2009"/>
    <n v="15287223"/>
    <n v="2"/>
    <x v="1"/>
    <s v="I"/>
    <n v="36"/>
    <n v="18"/>
    <n v="0"/>
    <n v="50"/>
  </r>
  <r>
    <x v="0"/>
    <x v="1"/>
    <s v="WA"/>
    <x v="1"/>
    <n v="2009"/>
    <n v="2009"/>
    <n v="17209726"/>
    <n v="1"/>
    <x v="1"/>
    <s v="I"/>
    <n v="30"/>
    <n v="30"/>
    <n v="0"/>
    <n v="32"/>
  </r>
  <r>
    <x v="0"/>
    <x v="1"/>
    <s v="WA"/>
    <x v="1"/>
    <n v="2009"/>
    <n v="2009"/>
    <n v="500120414"/>
    <n v="4"/>
    <x v="1"/>
    <s v="I"/>
    <n v="98"/>
    <n v="24.5"/>
    <n v="0"/>
    <n v="20"/>
  </r>
  <r>
    <x v="0"/>
    <x v="1"/>
    <s v="WA"/>
    <x v="1"/>
    <n v="2009"/>
    <n v="2009"/>
    <n v="500036157"/>
    <n v="1"/>
    <x v="1"/>
    <s v="I"/>
    <n v="0"/>
    <n v="0"/>
    <n v="0"/>
    <n v="2"/>
  </r>
  <r>
    <x v="0"/>
    <x v="1"/>
    <s v="WA"/>
    <x v="1"/>
    <n v="2009"/>
    <n v="2009"/>
    <n v="500001998"/>
    <n v="5"/>
    <x v="1"/>
    <s v="I"/>
    <n v="124"/>
    <n v="24.8"/>
    <n v="0"/>
    <n v="32"/>
  </r>
  <r>
    <x v="0"/>
    <x v="0"/>
    <s v="WA"/>
    <x v="1"/>
    <n v="2009"/>
    <n v="2009"/>
    <n v="18905757"/>
    <n v="1"/>
    <x v="1"/>
    <s v="I"/>
    <n v="20"/>
    <n v="20"/>
    <n v="0"/>
    <n v="70"/>
  </r>
  <r>
    <x v="0"/>
    <x v="1"/>
    <s v="WA"/>
    <x v="1"/>
    <n v="2009"/>
    <n v="2009"/>
    <n v="14058379"/>
    <n v="1"/>
    <x v="1"/>
    <s v="I"/>
    <n v="30"/>
    <n v="30"/>
    <n v="0"/>
    <n v="1"/>
  </r>
  <r>
    <x v="0"/>
    <x v="1"/>
    <s v="WA"/>
    <x v="1"/>
    <n v="2009"/>
    <n v="2009"/>
    <n v="500248809"/>
    <n v="1"/>
    <x v="1"/>
    <s v="I"/>
    <n v="0"/>
    <n v="0"/>
    <n v="0"/>
    <n v="4"/>
  </r>
  <r>
    <x v="1"/>
    <x v="1"/>
    <s v="WA"/>
    <x v="1"/>
    <n v="2009"/>
    <n v="2009"/>
    <n v="16559267"/>
    <n v="1"/>
    <x v="1"/>
    <s v="I"/>
    <n v="21"/>
    <n v="21"/>
    <n v="0"/>
    <n v="3"/>
  </r>
  <r>
    <x v="0"/>
    <x v="0"/>
    <s v="WA"/>
    <x v="1"/>
    <n v="2009"/>
    <n v="2009"/>
    <n v="15105640"/>
    <n v="1"/>
    <x v="1"/>
    <s v="I"/>
    <n v="29"/>
    <n v="29"/>
    <n v="0"/>
    <n v="10"/>
  </r>
  <r>
    <x v="0"/>
    <x v="1"/>
    <s v="WA"/>
    <x v="1"/>
    <n v="2009"/>
    <n v="2009"/>
    <n v="15420458"/>
    <n v="1"/>
    <x v="1"/>
    <s v="I"/>
    <n v="30"/>
    <n v="30"/>
    <n v="0"/>
    <n v="21"/>
  </r>
  <r>
    <x v="0"/>
    <x v="1"/>
    <s v="WA"/>
    <x v="1"/>
    <n v="2009"/>
    <n v="2009"/>
    <n v="436579343"/>
    <n v="1"/>
    <x v="1"/>
    <s v="I"/>
    <n v="14"/>
    <n v="14"/>
    <n v="0"/>
    <n v="16"/>
  </r>
  <r>
    <x v="0"/>
    <x v="0"/>
    <s v="WA"/>
    <x v="1"/>
    <n v="2009"/>
    <n v="2009"/>
    <n v="15282937"/>
    <n v="1"/>
    <x v="1"/>
    <s v="I"/>
    <n v="4"/>
    <n v="4"/>
    <n v="0"/>
    <n v="50"/>
  </r>
  <r>
    <x v="0"/>
    <x v="1"/>
    <s v="WA"/>
    <x v="1"/>
    <n v="2009"/>
    <n v="2009"/>
    <n v="14575050"/>
    <n v="3"/>
    <x v="1"/>
    <s v="I"/>
    <n v="68"/>
    <n v="22.666666666666664"/>
    <n v="0"/>
    <n v="12"/>
  </r>
  <r>
    <x v="0"/>
    <x v="0"/>
    <s v="WA"/>
    <x v="1"/>
    <n v="2009"/>
    <n v="2009"/>
    <n v="500194176"/>
    <n v="4"/>
    <x v="1"/>
    <s v="I"/>
    <n v="122"/>
    <n v="30.5"/>
    <n v="0"/>
    <n v="359"/>
  </r>
  <r>
    <x v="1"/>
    <x v="0"/>
    <s v="WA"/>
    <x v="1"/>
    <n v="2009"/>
    <n v="2010"/>
    <n v="19962548"/>
    <n v="6"/>
    <x v="1"/>
    <s v="I"/>
    <n v="181"/>
    <n v="30.166666666666668"/>
    <n v="0"/>
    <n v="32083"/>
  </r>
  <r>
    <x v="0"/>
    <x v="1"/>
    <s v="WA"/>
    <x v="1"/>
    <n v="2009"/>
    <n v="2009"/>
    <n v="500083415"/>
    <n v="1"/>
    <x v="1"/>
    <s v="I"/>
    <n v="30"/>
    <n v="30"/>
    <n v="0"/>
    <n v="143"/>
  </r>
  <r>
    <x v="1"/>
    <x v="0"/>
    <s v="WA"/>
    <x v="1"/>
    <n v="2009"/>
    <n v="2010"/>
    <n v="19962536"/>
    <n v="5"/>
    <x v="1"/>
    <s v="I"/>
    <n v="150"/>
    <n v="30"/>
    <n v="0"/>
    <n v="11617"/>
  </r>
  <r>
    <x v="0"/>
    <x v="0"/>
    <s v="WA"/>
    <x v="1"/>
    <n v="2009"/>
    <n v="2009"/>
    <n v="500168851"/>
    <n v="1"/>
    <x v="1"/>
    <s v="I"/>
    <n v="11"/>
    <n v="11"/>
    <n v="0"/>
    <n v="1"/>
  </r>
  <r>
    <x v="0"/>
    <x v="0"/>
    <s v="WA"/>
    <x v="1"/>
    <n v="2009"/>
    <n v="2009"/>
    <n v="18355364"/>
    <n v="2"/>
    <x v="1"/>
    <s v="I"/>
    <n v="34"/>
    <n v="17"/>
    <n v="0"/>
    <n v="230"/>
  </r>
  <r>
    <x v="0"/>
    <x v="0"/>
    <s v="WA"/>
    <x v="1"/>
    <n v="2009"/>
    <n v="2009"/>
    <n v="19940648"/>
    <n v="1"/>
    <x v="1"/>
    <s v="I"/>
    <n v="15"/>
    <n v="15"/>
    <n v="0"/>
    <n v="10"/>
  </r>
  <r>
    <x v="0"/>
    <x v="0"/>
    <s v="WA"/>
    <x v="1"/>
    <n v="2009"/>
    <n v="2009"/>
    <n v="500154388"/>
    <n v="1"/>
    <x v="1"/>
    <s v="I"/>
    <n v="4"/>
    <n v="4"/>
    <n v="0"/>
    <n v="66"/>
  </r>
  <r>
    <x v="0"/>
    <x v="0"/>
    <s v="WA"/>
    <x v="1"/>
    <n v="2009"/>
    <n v="2009"/>
    <n v="18991169"/>
    <n v="1"/>
    <x v="1"/>
    <s v="I"/>
    <n v="33"/>
    <n v="33"/>
    <n v="0"/>
    <n v="30"/>
  </r>
  <r>
    <x v="0"/>
    <x v="1"/>
    <s v="WA"/>
    <x v="1"/>
    <n v="2009"/>
    <n v="2009"/>
    <n v="500110786"/>
    <n v="1"/>
    <x v="1"/>
    <s v="I"/>
    <n v="5"/>
    <n v="5"/>
    <n v="0"/>
    <n v="2"/>
  </r>
  <r>
    <x v="0"/>
    <x v="0"/>
    <s v="WA"/>
    <x v="1"/>
    <n v="2009"/>
    <n v="2009"/>
    <n v="500035871"/>
    <n v="1"/>
    <x v="1"/>
    <s v="I"/>
    <n v="4"/>
    <n v="4"/>
    <n v="0"/>
    <n v="92"/>
  </r>
  <r>
    <x v="0"/>
    <x v="0"/>
    <s v="WA"/>
    <x v="1"/>
    <n v="2009"/>
    <n v="2009"/>
    <n v="19249663"/>
    <n v="1"/>
    <x v="1"/>
    <s v="I"/>
    <n v="13"/>
    <n v="13"/>
    <n v="0"/>
    <n v="145"/>
  </r>
  <r>
    <x v="0"/>
    <x v="0"/>
    <s v="WA"/>
    <x v="1"/>
    <n v="2009"/>
    <n v="2009"/>
    <n v="19342776"/>
    <n v="1"/>
    <x v="1"/>
    <s v="I"/>
    <n v="3"/>
    <n v="3"/>
    <n v="0"/>
    <n v="34"/>
  </r>
  <r>
    <x v="0"/>
    <x v="0"/>
    <s v="WA"/>
    <x v="1"/>
    <n v="2009"/>
    <n v="2009"/>
    <n v="19386929"/>
    <n v="1"/>
    <x v="1"/>
    <s v="I"/>
    <n v="25"/>
    <n v="25"/>
    <n v="0"/>
    <n v="70"/>
  </r>
  <r>
    <x v="0"/>
    <x v="0"/>
    <s v="WA"/>
    <x v="1"/>
    <n v="2009"/>
    <n v="2009"/>
    <n v="19790695"/>
    <n v="1"/>
    <x v="1"/>
    <s v="I"/>
    <n v="0"/>
    <n v="0"/>
    <n v="0"/>
    <n v="20"/>
  </r>
  <r>
    <x v="0"/>
    <x v="0"/>
    <s v="WA"/>
    <x v="1"/>
    <n v="2009"/>
    <n v="2009"/>
    <n v="19137332"/>
    <n v="1"/>
    <x v="1"/>
    <s v="I"/>
    <n v="0"/>
    <n v="0"/>
    <n v="0"/>
    <n v="10"/>
  </r>
  <r>
    <x v="0"/>
    <x v="0"/>
    <s v="WA"/>
    <x v="1"/>
    <n v="2009"/>
    <n v="2009"/>
    <n v="19189779"/>
    <n v="2"/>
    <x v="1"/>
    <s v="I"/>
    <n v="36"/>
    <n v="18"/>
    <n v="0"/>
    <n v="250"/>
  </r>
  <r>
    <x v="0"/>
    <x v="1"/>
    <s v="WA"/>
    <x v="1"/>
    <n v="2009"/>
    <n v="2009"/>
    <n v="500005207"/>
    <n v="1"/>
    <x v="1"/>
    <s v="I"/>
    <n v="31"/>
    <n v="31"/>
    <n v="0"/>
    <n v="1"/>
  </r>
  <r>
    <x v="0"/>
    <x v="0"/>
    <s v="WA"/>
    <x v="1"/>
    <n v="2009"/>
    <n v="2009"/>
    <n v="500220359"/>
    <n v="1"/>
    <x v="1"/>
    <s v="I"/>
    <n v="0"/>
    <n v="0"/>
    <n v="0"/>
    <n v="37"/>
  </r>
  <r>
    <x v="0"/>
    <x v="0"/>
    <s v="WA"/>
    <x v="1"/>
    <n v="2009"/>
    <n v="2009"/>
    <n v="500015416"/>
    <n v="1"/>
    <x v="1"/>
    <s v="I"/>
    <n v="5"/>
    <n v="5"/>
    <n v="0"/>
    <n v="123"/>
  </r>
  <r>
    <x v="0"/>
    <x v="0"/>
    <s v="WA"/>
    <x v="1"/>
    <n v="2009"/>
    <n v="2009"/>
    <n v="17412225"/>
    <n v="3"/>
    <x v="1"/>
    <s v="I"/>
    <n v="64"/>
    <n v="21.333333333333332"/>
    <n v="0"/>
    <n v="630"/>
  </r>
  <r>
    <x v="0"/>
    <x v="0"/>
    <s v="WA"/>
    <x v="1"/>
    <n v="2009"/>
    <n v="2009"/>
    <n v="500213869"/>
    <n v="1"/>
    <x v="1"/>
    <s v="I"/>
    <n v="11"/>
    <n v="11"/>
    <n v="0"/>
    <n v="92"/>
  </r>
  <r>
    <x v="0"/>
    <x v="0"/>
    <s v="WA"/>
    <x v="1"/>
    <n v="2009"/>
    <n v="2009"/>
    <n v="500116200"/>
    <n v="1"/>
    <x v="1"/>
    <s v="I"/>
    <n v="8"/>
    <n v="8"/>
    <n v="0"/>
    <n v="296"/>
  </r>
  <r>
    <x v="0"/>
    <x v="1"/>
    <s v="WA"/>
    <x v="1"/>
    <n v="2009"/>
    <n v="2009"/>
    <n v="500058390"/>
    <n v="1"/>
    <x v="1"/>
    <s v="I"/>
    <n v="19"/>
    <n v="19"/>
    <n v="0"/>
    <n v="7"/>
  </r>
  <r>
    <x v="0"/>
    <x v="0"/>
    <s v="WA"/>
    <x v="1"/>
    <n v="2009"/>
    <n v="2009"/>
    <n v="500153681"/>
    <n v="1"/>
    <x v="1"/>
    <s v="I"/>
    <n v="0"/>
    <n v="0"/>
    <n v="0"/>
    <n v="29"/>
  </r>
  <r>
    <x v="0"/>
    <x v="0"/>
    <s v="WA"/>
    <x v="1"/>
    <n v="2009"/>
    <n v="2009"/>
    <n v="16881484"/>
    <n v="2"/>
    <x v="1"/>
    <s v="I"/>
    <n v="56"/>
    <n v="28"/>
    <n v="0"/>
    <n v="1130"/>
  </r>
  <r>
    <x v="0"/>
    <x v="1"/>
    <s v="WA"/>
    <x v="1"/>
    <n v="2009"/>
    <n v="2009"/>
    <n v="446350834"/>
    <n v="2"/>
    <x v="1"/>
    <s v="I"/>
    <n v="57"/>
    <n v="28.5"/>
    <n v="0"/>
    <n v="11"/>
  </r>
  <r>
    <x v="0"/>
    <x v="0"/>
    <s v="WA"/>
    <x v="1"/>
    <n v="2009"/>
    <n v="2009"/>
    <n v="16566334"/>
    <n v="1"/>
    <x v="1"/>
    <s v="I"/>
    <n v="33"/>
    <n v="33"/>
    <n v="0"/>
    <n v="1442"/>
  </r>
  <r>
    <x v="0"/>
    <x v="0"/>
    <s v="WA"/>
    <x v="1"/>
    <n v="2009"/>
    <n v="2009"/>
    <n v="500036723"/>
    <n v="1"/>
    <x v="1"/>
    <s v="I"/>
    <n v="1"/>
    <n v="1"/>
    <n v="0"/>
    <n v="1"/>
  </r>
  <r>
    <x v="0"/>
    <x v="1"/>
    <s v="WA"/>
    <x v="1"/>
    <n v="2009"/>
    <n v="2009"/>
    <n v="500002000"/>
    <n v="1"/>
    <x v="1"/>
    <s v="I"/>
    <n v="30"/>
    <n v="30"/>
    <n v="0"/>
    <n v="1"/>
  </r>
  <r>
    <x v="0"/>
    <x v="0"/>
    <s v="WA"/>
    <x v="1"/>
    <n v="2009"/>
    <n v="2009"/>
    <n v="434592087"/>
    <n v="1"/>
    <x v="1"/>
    <s v="I"/>
    <n v="1"/>
    <n v="1"/>
    <n v="0"/>
    <n v="27"/>
  </r>
  <r>
    <x v="0"/>
    <x v="0"/>
    <s v="WA"/>
    <x v="1"/>
    <n v="2009"/>
    <n v="2009"/>
    <n v="15157001"/>
    <n v="1"/>
    <x v="1"/>
    <s v="I"/>
    <n v="0"/>
    <n v="0"/>
    <n v="0"/>
    <n v="10"/>
  </r>
  <r>
    <x v="0"/>
    <x v="0"/>
    <s v="WA"/>
    <x v="1"/>
    <n v="2009"/>
    <n v="2009"/>
    <n v="15815359"/>
    <n v="1"/>
    <x v="1"/>
    <s v="I"/>
    <n v="22"/>
    <n v="22"/>
    <n v="0"/>
    <n v="20"/>
  </r>
  <r>
    <x v="0"/>
    <x v="1"/>
    <s v="WA"/>
    <x v="1"/>
    <n v="2009"/>
    <n v="2009"/>
    <n v="429926539"/>
    <n v="1"/>
    <x v="1"/>
    <s v="I"/>
    <n v="0"/>
    <n v="0"/>
    <n v="0"/>
    <n v="1"/>
  </r>
  <r>
    <x v="0"/>
    <x v="1"/>
    <s v="WA"/>
    <x v="1"/>
    <n v="2009"/>
    <n v="2009"/>
    <n v="331257632"/>
    <n v="1"/>
    <x v="1"/>
    <s v="I"/>
    <n v="13"/>
    <n v="13"/>
    <n v="0"/>
    <n v="2"/>
  </r>
  <r>
    <x v="0"/>
    <x v="1"/>
    <s v="WA"/>
    <x v="1"/>
    <n v="2009"/>
    <n v="2009"/>
    <n v="14115946"/>
    <n v="1"/>
    <x v="1"/>
    <s v="I"/>
    <n v="0"/>
    <n v="0"/>
    <n v="0"/>
    <n v="4"/>
  </r>
  <r>
    <x v="0"/>
    <x v="0"/>
    <s v="WA"/>
    <x v="1"/>
    <n v="2009"/>
    <n v="2009"/>
    <n v="500196625"/>
    <n v="1"/>
    <x v="1"/>
    <s v="I"/>
    <n v="0"/>
    <n v="0"/>
    <n v="0"/>
    <n v="7"/>
  </r>
  <r>
    <x v="0"/>
    <x v="0"/>
    <s v="WA"/>
    <x v="1"/>
    <n v="2009"/>
    <n v="2009"/>
    <n v="16925514"/>
    <n v="1"/>
    <x v="1"/>
    <s v="I"/>
    <n v="18"/>
    <n v="18"/>
    <n v="0"/>
    <n v="60"/>
  </r>
  <r>
    <x v="0"/>
    <x v="0"/>
    <s v="WA"/>
    <x v="1"/>
    <n v="2009"/>
    <n v="2009"/>
    <n v="500216085"/>
    <n v="1"/>
    <x v="1"/>
    <s v="I"/>
    <n v="0"/>
    <n v="0"/>
    <n v="0"/>
    <n v="2"/>
  </r>
  <r>
    <x v="0"/>
    <x v="0"/>
    <s v="WA"/>
    <x v="1"/>
    <n v="2009"/>
    <n v="2009"/>
    <n v="441158467"/>
    <n v="3"/>
    <x v="1"/>
    <s v="I"/>
    <n v="84"/>
    <n v="28"/>
    <n v="0"/>
    <n v="382"/>
  </r>
  <r>
    <x v="0"/>
    <x v="0"/>
    <s v="WA"/>
    <x v="1"/>
    <n v="2009"/>
    <n v="2009"/>
    <n v="14397716"/>
    <n v="1"/>
    <x v="1"/>
    <s v="I"/>
    <n v="0"/>
    <n v="0"/>
    <n v="0"/>
    <n v="290"/>
  </r>
  <r>
    <x v="0"/>
    <x v="0"/>
    <s v="WA"/>
    <x v="1"/>
    <n v="2009"/>
    <n v="2009"/>
    <n v="14173670"/>
    <n v="1"/>
    <x v="1"/>
    <s v="I"/>
    <n v="0"/>
    <n v="0"/>
    <n v="0"/>
    <n v="20"/>
  </r>
  <r>
    <x v="0"/>
    <x v="1"/>
    <s v="WA"/>
    <x v="1"/>
    <n v="2009"/>
    <n v="2009"/>
    <n v="19932302"/>
    <n v="1"/>
    <x v="1"/>
    <s v="I"/>
    <n v="9"/>
    <n v="9"/>
    <n v="0"/>
    <n v="7"/>
  </r>
  <r>
    <x v="0"/>
    <x v="1"/>
    <s v="WA"/>
    <x v="1"/>
    <n v="2009"/>
    <n v="2009"/>
    <n v="500209101"/>
    <n v="4"/>
    <x v="1"/>
    <s v="I"/>
    <n v="119"/>
    <n v="29.75"/>
    <n v="0"/>
    <n v="14"/>
  </r>
  <r>
    <x v="0"/>
    <x v="1"/>
    <s v="WA"/>
    <x v="1"/>
    <n v="2009"/>
    <n v="2009"/>
    <n v="441936022"/>
    <n v="1"/>
    <x v="1"/>
    <s v="I"/>
    <n v="0"/>
    <n v="0"/>
    <n v="0"/>
    <n v="3"/>
  </r>
  <r>
    <x v="0"/>
    <x v="0"/>
    <s v="WA"/>
    <x v="1"/>
    <n v="2009"/>
    <n v="2009"/>
    <n v="18696751"/>
    <n v="1"/>
    <x v="1"/>
    <s v="I"/>
    <n v="23"/>
    <n v="23"/>
    <n v="0"/>
    <n v="210"/>
  </r>
  <r>
    <x v="0"/>
    <x v="0"/>
    <s v="WA"/>
    <x v="1"/>
    <n v="2009"/>
    <n v="2009"/>
    <n v="19667631"/>
    <n v="1"/>
    <x v="1"/>
    <s v="I"/>
    <n v="0"/>
    <n v="0"/>
    <n v="0"/>
    <n v="70"/>
  </r>
  <r>
    <x v="0"/>
    <x v="0"/>
    <s v="WA"/>
    <x v="1"/>
    <n v="2009"/>
    <n v="2009"/>
    <n v="18913366"/>
    <n v="1"/>
    <x v="1"/>
    <s v="I"/>
    <n v="14"/>
    <n v="14"/>
    <n v="0"/>
    <n v="90"/>
  </r>
  <r>
    <x v="0"/>
    <x v="0"/>
    <s v="WA"/>
    <x v="1"/>
    <n v="2009"/>
    <n v="2009"/>
    <n v="19249742"/>
    <n v="1"/>
    <x v="1"/>
    <s v="I"/>
    <n v="0"/>
    <n v="0"/>
    <n v="0"/>
    <n v="112"/>
  </r>
  <r>
    <x v="0"/>
    <x v="0"/>
    <s v="WA"/>
    <x v="1"/>
    <n v="2009"/>
    <n v="2009"/>
    <n v="19330098"/>
    <n v="1"/>
    <x v="1"/>
    <s v="I"/>
    <n v="12"/>
    <n v="12"/>
    <n v="0"/>
    <n v="10"/>
  </r>
  <r>
    <x v="0"/>
    <x v="1"/>
    <s v="WA"/>
    <x v="1"/>
    <n v="2009"/>
    <n v="2009"/>
    <n v="373507254"/>
    <n v="4"/>
    <x v="1"/>
    <s v="I"/>
    <n v="101"/>
    <n v="25.25"/>
    <n v="0"/>
    <n v="13"/>
  </r>
  <r>
    <x v="0"/>
    <x v="0"/>
    <s v="WA"/>
    <x v="1"/>
    <n v="2009"/>
    <n v="2009"/>
    <n v="18955199"/>
    <n v="1"/>
    <x v="1"/>
    <s v="I"/>
    <n v="0"/>
    <n v="0"/>
    <n v="0"/>
    <n v="20"/>
  </r>
  <r>
    <x v="0"/>
    <x v="0"/>
    <s v="WA"/>
    <x v="1"/>
    <n v="2009"/>
    <n v="2009"/>
    <n v="18959816"/>
    <n v="1"/>
    <x v="1"/>
    <s v="I"/>
    <n v="0"/>
    <n v="0"/>
    <n v="0"/>
    <n v="20"/>
  </r>
  <r>
    <x v="0"/>
    <x v="0"/>
    <s v="WA"/>
    <x v="1"/>
    <n v="2009"/>
    <n v="2009"/>
    <n v="410313626"/>
    <n v="1"/>
    <x v="1"/>
    <s v="I"/>
    <n v="29"/>
    <n v="29"/>
    <n v="0"/>
    <n v="10"/>
  </r>
  <r>
    <x v="0"/>
    <x v="0"/>
    <s v="WA"/>
    <x v="1"/>
    <n v="2009"/>
    <n v="2009"/>
    <n v="18976037"/>
    <n v="1"/>
    <x v="1"/>
    <s v="I"/>
    <n v="0"/>
    <n v="0"/>
    <n v="0"/>
    <n v="10"/>
  </r>
  <r>
    <x v="0"/>
    <x v="0"/>
    <s v="WA"/>
    <x v="1"/>
    <n v="2009"/>
    <n v="2009"/>
    <n v="18992467"/>
    <n v="1"/>
    <x v="1"/>
    <s v="I"/>
    <n v="0"/>
    <n v="0"/>
    <n v="0"/>
    <n v="10"/>
  </r>
  <r>
    <x v="1"/>
    <x v="0"/>
    <s v="WA"/>
    <x v="1"/>
    <n v="2009"/>
    <n v="2009"/>
    <n v="18609996"/>
    <n v="2"/>
    <x v="1"/>
    <s v="I"/>
    <n v="59"/>
    <n v="29.5"/>
    <n v="0"/>
    <n v="110"/>
  </r>
  <r>
    <x v="0"/>
    <x v="0"/>
    <s v="WA"/>
    <x v="1"/>
    <n v="2009"/>
    <n v="2009"/>
    <n v="18986917"/>
    <n v="1"/>
    <x v="1"/>
    <s v="I"/>
    <n v="0"/>
    <n v="0"/>
    <n v="0"/>
    <n v="171"/>
  </r>
  <r>
    <x v="0"/>
    <x v="0"/>
    <s v="WA"/>
    <x v="1"/>
    <n v="2009"/>
    <n v="2009"/>
    <n v="18116262"/>
    <n v="1"/>
    <x v="1"/>
    <s v="I"/>
    <n v="0"/>
    <n v="0"/>
    <n v="0"/>
    <n v="3"/>
  </r>
  <r>
    <x v="0"/>
    <x v="1"/>
    <s v="WA"/>
    <x v="1"/>
    <n v="2009"/>
    <n v="2009"/>
    <n v="18410720"/>
    <n v="1"/>
    <x v="1"/>
    <s v="I"/>
    <n v="6"/>
    <n v="6"/>
    <n v="0"/>
    <n v="1"/>
  </r>
  <r>
    <x v="0"/>
    <x v="1"/>
    <s v="WA"/>
    <x v="1"/>
    <n v="2009"/>
    <n v="2009"/>
    <n v="18043163"/>
    <n v="1"/>
    <x v="1"/>
    <s v="I"/>
    <n v="15"/>
    <n v="15"/>
    <n v="0"/>
    <n v="3"/>
  </r>
  <r>
    <x v="0"/>
    <x v="1"/>
    <s v="WA"/>
    <x v="1"/>
    <n v="2009"/>
    <n v="2009"/>
    <n v="18085052"/>
    <n v="1"/>
    <x v="1"/>
    <s v="I"/>
    <n v="28"/>
    <n v="28"/>
    <n v="0"/>
    <n v="5"/>
  </r>
  <r>
    <x v="0"/>
    <x v="0"/>
    <s v="WA"/>
    <x v="1"/>
    <n v="2009"/>
    <n v="2009"/>
    <n v="18971162"/>
    <n v="1"/>
    <x v="1"/>
    <s v="I"/>
    <n v="0"/>
    <n v="0"/>
    <n v="0"/>
    <n v="10"/>
  </r>
  <r>
    <x v="0"/>
    <x v="1"/>
    <s v="WA"/>
    <x v="1"/>
    <n v="2009"/>
    <n v="2009"/>
    <n v="15343303"/>
    <n v="1"/>
    <x v="1"/>
    <s v="I"/>
    <n v="0"/>
    <n v="0"/>
    <n v="0"/>
    <n v="13"/>
  </r>
  <r>
    <x v="0"/>
    <x v="0"/>
    <s v="WA"/>
    <x v="1"/>
    <n v="2009"/>
    <n v="2009"/>
    <n v="18505570"/>
    <n v="1"/>
    <x v="1"/>
    <s v="I"/>
    <n v="0"/>
    <n v="0"/>
    <n v="0"/>
    <n v="60"/>
  </r>
  <r>
    <x v="0"/>
    <x v="0"/>
    <s v="WA"/>
    <x v="1"/>
    <n v="2009"/>
    <n v="2009"/>
    <n v="17159350"/>
    <n v="2"/>
    <x v="1"/>
    <s v="I"/>
    <n v="32"/>
    <n v="16"/>
    <n v="0"/>
    <n v="1070"/>
  </r>
  <r>
    <x v="0"/>
    <x v="0"/>
    <s v="WA"/>
    <x v="1"/>
    <n v="2009"/>
    <n v="2009"/>
    <n v="18388796"/>
    <n v="2"/>
    <x v="1"/>
    <s v="I"/>
    <n v="60"/>
    <n v="30"/>
    <n v="0"/>
    <n v="131"/>
  </r>
  <r>
    <x v="0"/>
    <x v="1"/>
    <s v="WA"/>
    <x v="1"/>
    <n v="2009"/>
    <n v="2009"/>
    <n v="500241372"/>
    <n v="1"/>
    <x v="1"/>
    <s v="I"/>
    <n v="24"/>
    <n v="24"/>
    <n v="0"/>
    <n v="18"/>
  </r>
  <r>
    <x v="0"/>
    <x v="1"/>
    <s v="WA"/>
    <x v="1"/>
    <n v="2009"/>
    <n v="2009"/>
    <n v="500010706"/>
    <n v="5"/>
    <x v="1"/>
    <s v="I"/>
    <n v="146"/>
    <n v="29.2"/>
    <n v="0"/>
    <n v="18"/>
  </r>
  <r>
    <x v="0"/>
    <x v="0"/>
    <s v="WA"/>
    <x v="1"/>
    <n v="2009"/>
    <n v="2009"/>
    <n v="500044325"/>
    <n v="1"/>
    <x v="1"/>
    <s v="I"/>
    <n v="22"/>
    <n v="22"/>
    <n v="0"/>
    <n v="99"/>
  </r>
  <r>
    <x v="0"/>
    <x v="0"/>
    <s v="WA"/>
    <x v="1"/>
    <n v="2009"/>
    <n v="2009"/>
    <n v="19984223"/>
    <n v="1"/>
    <x v="2"/>
    <s v="I"/>
    <n v="2"/>
    <n v="2"/>
    <n v="0"/>
    <n v="99360"/>
  </r>
  <r>
    <x v="0"/>
    <x v="0"/>
    <s v="WA"/>
    <x v="1"/>
    <n v="2009"/>
    <n v="2009"/>
    <n v="16420369"/>
    <n v="1"/>
    <x v="1"/>
    <s v="I"/>
    <n v="4"/>
    <n v="4"/>
    <n v="0"/>
    <n v="22"/>
  </r>
  <r>
    <x v="0"/>
    <x v="0"/>
    <s v="WA"/>
    <x v="1"/>
    <n v="2009"/>
    <n v="2009"/>
    <n v="18296311"/>
    <n v="3"/>
    <x v="1"/>
    <s v="I"/>
    <n v="73"/>
    <n v="24.333333333333332"/>
    <n v="0"/>
    <n v="498"/>
  </r>
  <r>
    <x v="0"/>
    <x v="0"/>
    <s v="WA"/>
    <x v="1"/>
    <n v="2009"/>
    <n v="2009"/>
    <n v="15437928"/>
    <n v="4"/>
    <x v="1"/>
    <s v="I"/>
    <n v="116"/>
    <n v="29"/>
    <n v="0"/>
    <n v="610"/>
  </r>
  <r>
    <x v="0"/>
    <x v="1"/>
    <s v="WA"/>
    <x v="1"/>
    <n v="2009"/>
    <n v="2009"/>
    <n v="500063411"/>
    <n v="1"/>
    <x v="1"/>
    <s v="I"/>
    <n v="28"/>
    <n v="28"/>
    <n v="0"/>
    <n v="1"/>
  </r>
  <r>
    <x v="0"/>
    <x v="0"/>
    <s v="WA"/>
    <x v="1"/>
    <n v="2009"/>
    <n v="2009"/>
    <n v="500079488"/>
    <n v="1"/>
    <x v="1"/>
    <s v="I"/>
    <n v="6"/>
    <n v="6"/>
    <n v="0"/>
    <n v="250"/>
  </r>
  <r>
    <x v="0"/>
    <x v="1"/>
    <s v="WA"/>
    <x v="1"/>
    <n v="2009"/>
    <n v="2009"/>
    <n v="14763797"/>
    <n v="1"/>
    <x v="1"/>
    <s v="I"/>
    <n v="29"/>
    <n v="29"/>
    <n v="0"/>
    <n v="1"/>
  </r>
  <r>
    <x v="0"/>
    <x v="1"/>
    <s v="WA"/>
    <x v="1"/>
    <n v="2009"/>
    <n v="2009"/>
    <n v="500062651"/>
    <n v="1"/>
    <x v="1"/>
    <s v="I"/>
    <n v="28"/>
    <n v="28"/>
    <n v="0"/>
    <n v="1"/>
  </r>
  <r>
    <x v="0"/>
    <x v="0"/>
    <s v="WA"/>
    <x v="1"/>
    <n v="2009"/>
    <n v="2009"/>
    <n v="500072151"/>
    <n v="1"/>
    <x v="1"/>
    <s v="I"/>
    <n v="21"/>
    <n v="21"/>
    <n v="0"/>
    <n v="121"/>
  </r>
  <r>
    <x v="0"/>
    <x v="0"/>
    <s v="WA"/>
    <x v="1"/>
    <n v="2009"/>
    <n v="2009"/>
    <n v="15331709"/>
    <n v="1"/>
    <x v="1"/>
    <s v="I"/>
    <n v="0"/>
    <n v="0"/>
    <n v="0"/>
    <n v="30"/>
  </r>
  <r>
    <x v="0"/>
    <x v="0"/>
    <s v="WA"/>
    <x v="1"/>
    <n v="2009"/>
    <n v="2009"/>
    <n v="442022443"/>
    <n v="1"/>
    <x v="1"/>
    <s v="I"/>
    <n v="21"/>
    <n v="21"/>
    <n v="0"/>
    <n v="40"/>
  </r>
  <r>
    <x v="0"/>
    <x v="1"/>
    <s v="WA"/>
    <x v="1"/>
    <n v="2009"/>
    <n v="2009"/>
    <n v="500133440"/>
    <n v="1"/>
    <x v="1"/>
    <s v="I"/>
    <n v="24"/>
    <n v="24"/>
    <n v="0"/>
    <n v="3"/>
  </r>
  <r>
    <x v="0"/>
    <x v="0"/>
    <s v="WA"/>
    <x v="1"/>
    <n v="2009"/>
    <n v="2009"/>
    <n v="16931231"/>
    <n v="1"/>
    <x v="1"/>
    <s v="I"/>
    <n v="13"/>
    <n v="13"/>
    <n v="0"/>
    <n v="410"/>
  </r>
  <r>
    <x v="0"/>
    <x v="0"/>
    <s v="WA"/>
    <x v="1"/>
    <n v="2009"/>
    <n v="2009"/>
    <n v="14019364"/>
    <n v="1"/>
    <x v="1"/>
    <s v="I"/>
    <n v="29"/>
    <n v="29"/>
    <n v="0"/>
    <n v="140"/>
  </r>
  <r>
    <x v="0"/>
    <x v="1"/>
    <s v="WA"/>
    <x v="1"/>
    <n v="2009"/>
    <n v="2009"/>
    <n v="500037254"/>
    <n v="1"/>
    <x v="1"/>
    <s v="I"/>
    <n v="27"/>
    <n v="27"/>
    <n v="0"/>
    <n v="2"/>
  </r>
  <r>
    <x v="0"/>
    <x v="0"/>
    <s v="WA"/>
    <x v="1"/>
    <n v="2009"/>
    <n v="2009"/>
    <n v="500047731"/>
    <n v="1"/>
    <x v="1"/>
    <s v="I"/>
    <n v="0"/>
    <n v="0"/>
    <n v="0"/>
    <n v="102"/>
  </r>
  <r>
    <x v="0"/>
    <x v="0"/>
    <s v="WA"/>
    <x v="1"/>
    <n v="2009"/>
    <n v="2009"/>
    <n v="14144804"/>
    <n v="1"/>
    <x v="1"/>
    <s v="I"/>
    <n v="1"/>
    <n v="1"/>
    <n v="0"/>
    <n v="10"/>
  </r>
  <r>
    <x v="0"/>
    <x v="0"/>
    <s v="WA"/>
    <x v="1"/>
    <n v="2009"/>
    <n v="2009"/>
    <n v="500038323"/>
    <n v="1"/>
    <x v="1"/>
    <s v="I"/>
    <n v="0"/>
    <n v="0"/>
    <n v="0"/>
    <n v="39"/>
  </r>
  <r>
    <x v="0"/>
    <x v="0"/>
    <s v="WA"/>
    <x v="1"/>
    <n v="2009"/>
    <n v="2009"/>
    <n v="18372269"/>
    <n v="1"/>
    <x v="1"/>
    <s v="I"/>
    <n v="1"/>
    <n v="1"/>
    <n v="0"/>
    <n v="30"/>
  </r>
  <r>
    <x v="0"/>
    <x v="0"/>
    <s v="WA"/>
    <x v="1"/>
    <n v="2009"/>
    <n v="2009"/>
    <n v="14184532"/>
    <n v="1"/>
    <x v="1"/>
    <s v="I"/>
    <n v="0"/>
    <n v="0"/>
    <n v="0"/>
    <n v="20"/>
  </r>
  <r>
    <x v="0"/>
    <x v="0"/>
    <s v="WA"/>
    <x v="1"/>
    <n v="2009"/>
    <n v="2009"/>
    <n v="19582776"/>
    <n v="1"/>
    <x v="1"/>
    <s v="I"/>
    <n v="3"/>
    <n v="3"/>
    <n v="0"/>
    <n v="40"/>
  </r>
  <r>
    <x v="0"/>
    <x v="0"/>
    <s v="WA"/>
    <x v="1"/>
    <n v="2009"/>
    <n v="2009"/>
    <n v="19575506"/>
    <n v="1"/>
    <x v="1"/>
    <s v="I"/>
    <n v="9"/>
    <n v="9"/>
    <n v="0"/>
    <n v="120"/>
  </r>
  <r>
    <x v="0"/>
    <x v="0"/>
    <s v="WA"/>
    <x v="1"/>
    <n v="2009"/>
    <n v="2009"/>
    <n v="446346178"/>
    <n v="1"/>
    <x v="1"/>
    <s v="I"/>
    <n v="5"/>
    <n v="5"/>
    <n v="0"/>
    <n v="53"/>
  </r>
  <r>
    <x v="0"/>
    <x v="0"/>
    <s v="WA"/>
    <x v="1"/>
    <n v="2009"/>
    <n v="2009"/>
    <n v="17957337"/>
    <n v="1"/>
    <x v="1"/>
    <s v="I"/>
    <n v="4"/>
    <n v="4"/>
    <n v="0"/>
    <n v="296"/>
  </r>
  <r>
    <x v="0"/>
    <x v="0"/>
    <s v="WA"/>
    <x v="1"/>
    <n v="2009"/>
    <n v="2009"/>
    <n v="500013187"/>
    <n v="1"/>
    <x v="1"/>
    <s v="I"/>
    <n v="3"/>
    <n v="3"/>
    <n v="0"/>
    <n v="50"/>
  </r>
  <r>
    <x v="0"/>
    <x v="0"/>
    <s v="WA"/>
    <x v="1"/>
    <n v="2009"/>
    <n v="2009"/>
    <n v="19783301"/>
    <n v="1"/>
    <x v="1"/>
    <s v="I"/>
    <n v="28"/>
    <n v="28"/>
    <n v="0"/>
    <n v="10"/>
  </r>
  <r>
    <x v="0"/>
    <x v="1"/>
    <s v="WA"/>
    <x v="1"/>
    <n v="2009"/>
    <n v="2009"/>
    <n v="19383170"/>
    <n v="1"/>
    <x v="1"/>
    <s v="I"/>
    <n v="0"/>
    <n v="0"/>
    <n v="0"/>
    <n v="16"/>
  </r>
  <r>
    <x v="0"/>
    <x v="0"/>
    <s v="WA"/>
    <x v="1"/>
    <n v="2009"/>
    <n v="2009"/>
    <n v="14386340"/>
    <n v="1"/>
    <x v="1"/>
    <s v="I"/>
    <n v="18"/>
    <n v="18"/>
    <n v="0"/>
    <n v="10"/>
  </r>
  <r>
    <x v="0"/>
    <x v="0"/>
    <s v="WA"/>
    <x v="1"/>
    <n v="2009"/>
    <n v="2009"/>
    <n v="18661929"/>
    <n v="2"/>
    <x v="1"/>
    <s v="I"/>
    <n v="32"/>
    <n v="16"/>
    <n v="0"/>
    <n v="70"/>
  </r>
  <r>
    <x v="0"/>
    <x v="1"/>
    <s v="WA"/>
    <x v="1"/>
    <n v="2009"/>
    <n v="2009"/>
    <n v="500212895"/>
    <n v="1"/>
    <x v="1"/>
    <s v="I"/>
    <n v="28"/>
    <n v="28"/>
    <n v="0"/>
    <n v="2"/>
  </r>
  <r>
    <x v="0"/>
    <x v="0"/>
    <s v="WA"/>
    <x v="1"/>
    <n v="2009"/>
    <n v="2009"/>
    <n v="18565357"/>
    <n v="1"/>
    <x v="1"/>
    <s v="I"/>
    <n v="5"/>
    <n v="5"/>
    <n v="0"/>
    <n v="70"/>
  </r>
  <r>
    <x v="0"/>
    <x v="0"/>
    <s v="WA"/>
    <x v="1"/>
    <n v="2009"/>
    <n v="2009"/>
    <n v="16126342"/>
    <n v="1"/>
    <x v="1"/>
    <s v="I"/>
    <n v="0"/>
    <n v="0"/>
    <n v="0"/>
    <n v="10"/>
  </r>
  <r>
    <x v="0"/>
    <x v="0"/>
    <s v="WA"/>
    <x v="1"/>
    <n v="2009"/>
    <n v="2009"/>
    <n v="18047408"/>
    <n v="4"/>
    <x v="1"/>
    <s v="I"/>
    <n v="119"/>
    <n v="29.75"/>
    <n v="0"/>
    <n v="100"/>
  </r>
  <r>
    <x v="0"/>
    <x v="0"/>
    <s v="WA"/>
    <x v="1"/>
    <n v="2009"/>
    <n v="2009"/>
    <n v="16124543"/>
    <n v="1"/>
    <x v="1"/>
    <s v="I"/>
    <n v="0"/>
    <n v="0"/>
    <n v="0"/>
    <n v="20"/>
  </r>
  <r>
    <x v="0"/>
    <x v="1"/>
    <s v="WA"/>
    <x v="1"/>
    <n v="2009"/>
    <n v="2009"/>
    <n v="500058186"/>
    <n v="1"/>
    <x v="1"/>
    <s v="I"/>
    <n v="29"/>
    <n v="29"/>
    <n v="0"/>
    <n v="1"/>
  </r>
  <r>
    <x v="0"/>
    <x v="0"/>
    <s v="WA"/>
    <x v="1"/>
    <n v="2009"/>
    <n v="2009"/>
    <n v="17718997"/>
    <n v="1"/>
    <x v="1"/>
    <s v="I"/>
    <n v="3"/>
    <n v="3"/>
    <n v="0"/>
    <n v="11"/>
  </r>
  <r>
    <x v="0"/>
    <x v="0"/>
    <s v="WA"/>
    <x v="1"/>
    <n v="2009"/>
    <n v="2009"/>
    <n v="16566106"/>
    <n v="1"/>
    <x v="1"/>
    <s v="I"/>
    <n v="29"/>
    <n v="29"/>
    <n v="0"/>
    <n v="30"/>
  </r>
  <r>
    <x v="0"/>
    <x v="0"/>
    <s v="WA"/>
    <x v="1"/>
    <n v="2009"/>
    <n v="2009"/>
    <n v="500067215"/>
    <n v="1"/>
    <x v="1"/>
    <s v="I"/>
    <n v="7"/>
    <n v="7"/>
    <n v="0"/>
    <n v="120"/>
  </r>
  <r>
    <x v="0"/>
    <x v="0"/>
    <s v="WA"/>
    <x v="1"/>
    <n v="2009"/>
    <n v="2009"/>
    <n v="500193614"/>
    <n v="1"/>
    <x v="1"/>
    <s v="I"/>
    <n v="1"/>
    <n v="1"/>
    <n v="0"/>
    <n v="102"/>
  </r>
  <r>
    <x v="0"/>
    <x v="0"/>
    <s v="WA"/>
    <x v="1"/>
    <n v="2009"/>
    <n v="2009"/>
    <n v="15656473"/>
    <n v="1"/>
    <x v="1"/>
    <s v="I"/>
    <n v="31"/>
    <n v="31"/>
    <n v="0"/>
    <n v="10"/>
  </r>
  <r>
    <x v="0"/>
    <x v="1"/>
    <s v="WA"/>
    <x v="1"/>
    <n v="2009"/>
    <n v="2009"/>
    <n v="16839186"/>
    <n v="1"/>
    <x v="1"/>
    <s v="I"/>
    <n v="29"/>
    <n v="29"/>
    <n v="0"/>
    <n v="1"/>
  </r>
  <r>
    <x v="0"/>
    <x v="0"/>
    <s v="WA"/>
    <x v="1"/>
    <n v="2009"/>
    <n v="2009"/>
    <n v="17203682"/>
    <n v="2"/>
    <x v="1"/>
    <s v="I"/>
    <n v="42"/>
    <n v="21"/>
    <n v="0"/>
    <n v="460"/>
  </r>
  <r>
    <x v="0"/>
    <x v="0"/>
    <s v="WA"/>
    <x v="1"/>
    <n v="2009"/>
    <n v="2009"/>
    <n v="500184220"/>
    <n v="2"/>
    <x v="1"/>
    <s v="I"/>
    <n v="34"/>
    <n v="17"/>
    <n v="0"/>
    <n v="486"/>
  </r>
  <r>
    <x v="0"/>
    <x v="1"/>
    <s v="WA"/>
    <x v="1"/>
    <n v="2009"/>
    <n v="2009"/>
    <n v="500208939"/>
    <n v="1"/>
    <x v="1"/>
    <s v="I"/>
    <n v="0"/>
    <n v="0"/>
    <n v="0"/>
    <n v="1"/>
  </r>
  <r>
    <x v="0"/>
    <x v="1"/>
    <s v="WA"/>
    <x v="1"/>
    <n v="2009"/>
    <n v="2009"/>
    <n v="500228850"/>
    <n v="4"/>
    <x v="1"/>
    <s v="I"/>
    <n v="118"/>
    <n v="29.5"/>
    <n v="0"/>
    <n v="22"/>
  </r>
  <r>
    <x v="0"/>
    <x v="0"/>
    <s v="WA"/>
    <x v="1"/>
    <n v="2009"/>
    <n v="2009"/>
    <n v="15977619"/>
    <n v="1"/>
    <x v="1"/>
    <s v="I"/>
    <n v="0"/>
    <n v="0"/>
    <n v="0"/>
    <n v="10"/>
  </r>
  <r>
    <x v="0"/>
    <x v="1"/>
    <s v="WA"/>
    <x v="1"/>
    <n v="2009"/>
    <n v="2009"/>
    <n v="16017021"/>
    <n v="1"/>
    <x v="1"/>
    <s v="I"/>
    <n v="12"/>
    <n v="12"/>
    <n v="0"/>
    <n v="4"/>
  </r>
  <r>
    <x v="0"/>
    <x v="0"/>
    <s v="WA"/>
    <x v="1"/>
    <n v="2009"/>
    <n v="2009"/>
    <n v="500150201"/>
    <n v="1"/>
    <x v="1"/>
    <s v="I"/>
    <n v="15"/>
    <n v="15"/>
    <n v="0"/>
    <n v="30"/>
  </r>
  <r>
    <x v="0"/>
    <x v="1"/>
    <s v="WA"/>
    <x v="1"/>
    <n v="2009"/>
    <n v="2009"/>
    <n v="15755032"/>
    <n v="4"/>
    <x v="1"/>
    <s v="I"/>
    <n v="106"/>
    <n v="26.5"/>
    <n v="0"/>
    <n v="15"/>
  </r>
  <r>
    <x v="0"/>
    <x v="1"/>
    <s v="WA"/>
    <x v="1"/>
    <n v="2009"/>
    <n v="2009"/>
    <n v="15224550"/>
    <n v="1"/>
    <x v="1"/>
    <s v="I"/>
    <n v="13"/>
    <n v="13"/>
    <n v="0"/>
    <n v="3"/>
  </r>
  <r>
    <x v="0"/>
    <x v="0"/>
    <s v="WA"/>
    <x v="1"/>
    <n v="2009"/>
    <n v="2009"/>
    <n v="19857995"/>
    <n v="1"/>
    <x v="1"/>
    <s v="I"/>
    <n v="18"/>
    <n v="18"/>
    <n v="0"/>
    <n v="90"/>
  </r>
  <r>
    <x v="0"/>
    <x v="1"/>
    <s v="WA"/>
    <x v="1"/>
    <n v="2009"/>
    <n v="2009"/>
    <n v="16008940"/>
    <n v="3"/>
    <x v="1"/>
    <s v="I"/>
    <n v="70"/>
    <n v="23.333333333333332"/>
    <n v="0"/>
    <n v="111"/>
  </r>
  <r>
    <x v="0"/>
    <x v="0"/>
    <s v="WA"/>
    <x v="1"/>
    <n v="2009"/>
    <n v="2009"/>
    <n v="500007357"/>
    <n v="3"/>
    <x v="1"/>
    <s v="I"/>
    <n v="77"/>
    <n v="25.666666666666668"/>
    <n v="0"/>
    <n v="46"/>
  </r>
  <r>
    <x v="0"/>
    <x v="0"/>
    <s v="WA"/>
    <x v="1"/>
    <n v="2009"/>
    <n v="2009"/>
    <n v="14812751"/>
    <n v="1"/>
    <x v="1"/>
    <s v="I"/>
    <n v="7"/>
    <n v="7"/>
    <n v="0"/>
    <n v="250"/>
  </r>
  <r>
    <x v="0"/>
    <x v="0"/>
    <s v="WA"/>
    <x v="1"/>
    <n v="2009"/>
    <n v="2009"/>
    <n v="500024856"/>
    <n v="1"/>
    <x v="1"/>
    <s v="I"/>
    <n v="3"/>
    <n v="3"/>
    <n v="0"/>
    <n v="49"/>
  </r>
  <r>
    <x v="0"/>
    <x v="0"/>
    <s v="WA"/>
    <x v="1"/>
    <n v="2009"/>
    <n v="2009"/>
    <n v="14350279"/>
    <n v="2"/>
    <x v="1"/>
    <s v="I"/>
    <n v="50"/>
    <n v="25"/>
    <n v="0"/>
    <n v="380"/>
  </r>
  <r>
    <x v="0"/>
    <x v="0"/>
    <s v="WA"/>
    <x v="1"/>
    <n v="2009"/>
    <n v="2009"/>
    <n v="19939343"/>
    <n v="1"/>
    <x v="1"/>
    <s v="I"/>
    <n v="14"/>
    <n v="14"/>
    <n v="0"/>
    <n v="1"/>
  </r>
  <r>
    <x v="0"/>
    <x v="0"/>
    <s v="WA"/>
    <x v="1"/>
    <n v="2009"/>
    <n v="2009"/>
    <n v="16762010"/>
    <n v="1"/>
    <x v="1"/>
    <s v="I"/>
    <n v="30"/>
    <n v="30"/>
    <n v="0"/>
    <n v="956"/>
  </r>
  <r>
    <x v="0"/>
    <x v="0"/>
    <s v="WA"/>
    <x v="1"/>
    <n v="2009"/>
    <n v="2009"/>
    <n v="17043375"/>
    <n v="1"/>
    <x v="1"/>
    <s v="I"/>
    <n v="14"/>
    <n v="14"/>
    <n v="0"/>
    <n v="31"/>
  </r>
  <r>
    <x v="0"/>
    <x v="0"/>
    <s v="WA"/>
    <x v="1"/>
    <n v="2009"/>
    <n v="2009"/>
    <n v="19716462"/>
    <n v="3"/>
    <x v="1"/>
    <s v="I"/>
    <n v="78"/>
    <n v="26"/>
    <n v="0"/>
    <n v="470"/>
  </r>
  <r>
    <x v="0"/>
    <x v="1"/>
    <s v="WA"/>
    <x v="1"/>
    <n v="2009"/>
    <n v="2009"/>
    <n v="444528024"/>
    <n v="3"/>
    <x v="1"/>
    <s v="I"/>
    <n v="75"/>
    <n v="25"/>
    <n v="0"/>
    <n v="27"/>
  </r>
  <r>
    <x v="0"/>
    <x v="1"/>
    <s v="WA"/>
    <x v="1"/>
    <n v="2009"/>
    <n v="2009"/>
    <n v="500123746"/>
    <n v="1"/>
    <x v="1"/>
    <s v="I"/>
    <n v="30"/>
    <n v="30"/>
    <n v="0"/>
    <n v="3"/>
  </r>
  <r>
    <x v="0"/>
    <x v="0"/>
    <s v="WA"/>
    <x v="1"/>
    <n v="2009"/>
    <n v="2009"/>
    <n v="16011939"/>
    <n v="1"/>
    <x v="1"/>
    <s v="I"/>
    <n v="19"/>
    <n v="19"/>
    <n v="0"/>
    <n v="134"/>
  </r>
  <r>
    <x v="0"/>
    <x v="1"/>
    <s v="WA"/>
    <x v="1"/>
    <n v="2009"/>
    <n v="2009"/>
    <n v="19292739"/>
    <n v="2"/>
    <x v="1"/>
    <s v="I"/>
    <n v="60"/>
    <n v="30"/>
    <n v="0"/>
    <n v="11"/>
  </r>
  <r>
    <x v="0"/>
    <x v="0"/>
    <s v="WA"/>
    <x v="1"/>
    <n v="2009"/>
    <n v="2010"/>
    <n v="403228811"/>
    <n v="5"/>
    <x v="1"/>
    <s v="I"/>
    <n v="141"/>
    <n v="28.2"/>
    <n v="0"/>
    <n v="230"/>
  </r>
  <r>
    <x v="0"/>
    <x v="1"/>
    <s v="WA"/>
    <x v="1"/>
    <n v="2009"/>
    <n v="2009"/>
    <n v="18595226"/>
    <n v="2"/>
    <x v="1"/>
    <s v="I"/>
    <n v="43"/>
    <n v="21.5"/>
    <n v="0"/>
    <n v="17"/>
  </r>
  <r>
    <x v="0"/>
    <x v="0"/>
    <s v="WA"/>
    <x v="1"/>
    <n v="2009"/>
    <n v="2009"/>
    <n v="19022286"/>
    <n v="1"/>
    <x v="1"/>
    <s v="I"/>
    <n v="1"/>
    <n v="1"/>
    <n v="0"/>
    <n v="110"/>
  </r>
  <r>
    <x v="0"/>
    <x v="0"/>
    <s v="WA"/>
    <x v="1"/>
    <n v="2009"/>
    <n v="2009"/>
    <n v="18812322"/>
    <n v="1"/>
    <x v="1"/>
    <s v="I"/>
    <n v="29"/>
    <n v="29"/>
    <n v="0"/>
    <n v="160"/>
  </r>
  <r>
    <x v="0"/>
    <x v="1"/>
    <s v="WA"/>
    <x v="1"/>
    <n v="2009"/>
    <n v="2009"/>
    <n v="18945718"/>
    <n v="1"/>
    <x v="1"/>
    <s v="I"/>
    <n v="7"/>
    <n v="7"/>
    <n v="0"/>
    <n v="2"/>
  </r>
  <r>
    <x v="0"/>
    <x v="1"/>
    <s v="WA"/>
    <x v="1"/>
    <n v="2009"/>
    <n v="2009"/>
    <n v="500090378"/>
    <n v="1"/>
    <x v="1"/>
    <s v="I"/>
    <n v="0"/>
    <n v="0"/>
    <n v="0"/>
    <n v="11"/>
  </r>
  <r>
    <x v="0"/>
    <x v="1"/>
    <s v="WA"/>
    <x v="1"/>
    <n v="2009"/>
    <n v="2009"/>
    <n v="441849645"/>
    <n v="2"/>
    <x v="1"/>
    <s v="I"/>
    <n v="35"/>
    <n v="17.5"/>
    <n v="0"/>
    <n v="4"/>
  </r>
  <r>
    <x v="0"/>
    <x v="0"/>
    <s v="WA"/>
    <x v="1"/>
    <n v="2009"/>
    <n v="2009"/>
    <n v="16175890"/>
    <n v="1"/>
    <x v="1"/>
    <s v="I"/>
    <n v="7"/>
    <n v="7"/>
    <n v="0"/>
    <n v="24"/>
  </r>
  <r>
    <x v="0"/>
    <x v="1"/>
    <s v="WA"/>
    <x v="1"/>
    <n v="2009"/>
    <n v="2009"/>
    <n v="500177344"/>
    <n v="1"/>
    <x v="2"/>
    <s v="I"/>
    <n v="1"/>
    <n v="1"/>
    <n v="0"/>
    <n v="10100"/>
  </r>
  <r>
    <x v="0"/>
    <x v="0"/>
    <s v="WA"/>
    <x v="1"/>
    <n v="2009"/>
    <n v="2009"/>
    <n v="17087934"/>
    <n v="1"/>
    <x v="1"/>
    <s v="I"/>
    <n v="30"/>
    <n v="30"/>
    <n v="0"/>
    <n v="1"/>
  </r>
  <r>
    <x v="0"/>
    <x v="0"/>
    <s v="WA"/>
    <x v="1"/>
    <n v="2009"/>
    <n v="2009"/>
    <n v="17997911"/>
    <n v="1"/>
    <x v="1"/>
    <s v="I"/>
    <n v="16"/>
    <n v="16"/>
    <n v="0"/>
    <n v="104"/>
  </r>
  <r>
    <x v="1"/>
    <x v="1"/>
    <s v="WA"/>
    <x v="1"/>
    <n v="2009"/>
    <n v="2009"/>
    <n v="408067299"/>
    <n v="1"/>
    <x v="1"/>
    <s v="I"/>
    <n v="32"/>
    <n v="32"/>
    <n v="0"/>
    <n v="2"/>
  </r>
  <r>
    <x v="0"/>
    <x v="0"/>
    <s v="WA"/>
    <x v="1"/>
    <n v="2009"/>
    <n v="2009"/>
    <n v="500121225"/>
    <n v="2"/>
    <x v="1"/>
    <s v="I"/>
    <n v="37"/>
    <n v="18.5"/>
    <n v="0"/>
    <n v="284"/>
  </r>
  <r>
    <x v="0"/>
    <x v="1"/>
    <s v="WA"/>
    <x v="1"/>
    <n v="2009"/>
    <n v="2009"/>
    <n v="500102758"/>
    <n v="3"/>
    <x v="1"/>
    <s v="I"/>
    <n v="79"/>
    <n v="26.333333333333336"/>
    <n v="0"/>
    <n v="8"/>
  </r>
  <r>
    <x v="0"/>
    <x v="0"/>
    <s v="WA"/>
    <x v="1"/>
    <n v="2009"/>
    <n v="2009"/>
    <n v="16236618"/>
    <n v="1"/>
    <x v="1"/>
    <s v="I"/>
    <n v="13"/>
    <n v="13"/>
    <n v="0"/>
    <n v="140"/>
  </r>
  <r>
    <x v="0"/>
    <x v="1"/>
    <s v="WA"/>
    <x v="1"/>
    <n v="2009"/>
    <n v="2009"/>
    <n v="16287266"/>
    <n v="4"/>
    <x v="1"/>
    <s v="I"/>
    <n v="105"/>
    <n v="26.25"/>
    <n v="0"/>
    <n v="38"/>
  </r>
  <r>
    <x v="0"/>
    <x v="0"/>
    <s v="WA"/>
    <x v="1"/>
    <n v="2009"/>
    <n v="2009"/>
    <n v="15613246"/>
    <n v="1"/>
    <x v="1"/>
    <s v="I"/>
    <n v="5"/>
    <n v="5"/>
    <n v="0"/>
    <n v="30"/>
  </r>
  <r>
    <x v="0"/>
    <x v="1"/>
    <s v="WA"/>
    <x v="1"/>
    <n v="2009"/>
    <n v="2009"/>
    <n v="16006825"/>
    <n v="3"/>
    <x v="1"/>
    <s v="I"/>
    <n v="78"/>
    <n v="26"/>
    <n v="0"/>
    <n v="44"/>
  </r>
  <r>
    <x v="0"/>
    <x v="0"/>
    <s v="WA"/>
    <x v="1"/>
    <n v="2009"/>
    <n v="2009"/>
    <n v="14847501"/>
    <n v="3"/>
    <x v="1"/>
    <s v="I"/>
    <n v="91"/>
    <n v="30.333333333333332"/>
    <n v="0"/>
    <n v="290"/>
  </r>
  <r>
    <x v="0"/>
    <x v="0"/>
    <s v="WA"/>
    <x v="1"/>
    <n v="2009"/>
    <n v="2009"/>
    <n v="19979625"/>
    <n v="1"/>
    <x v="1"/>
    <s v="I"/>
    <n v="25"/>
    <n v="25"/>
    <n v="0"/>
    <n v="20"/>
  </r>
  <r>
    <x v="0"/>
    <x v="1"/>
    <s v="WA"/>
    <x v="1"/>
    <n v="2009"/>
    <n v="2009"/>
    <n v="439948923"/>
    <n v="2"/>
    <x v="1"/>
    <s v="I"/>
    <n v="52"/>
    <n v="26"/>
    <n v="0"/>
    <n v="19"/>
  </r>
  <r>
    <x v="0"/>
    <x v="0"/>
    <s v="WA"/>
    <x v="1"/>
    <n v="2009"/>
    <n v="2009"/>
    <n v="16232970"/>
    <n v="1"/>
    <x v="1"/>
    <s v="I"/>
    <n v="17"/>
    <n v="17"/>
    <n v="0"/>
    <n v="90"/>
  </r>
  <r>
    <x v="0"/>
    <x v="0"/>
    <s v="WA"/>
    <x v="1"/>
    <n v="2009"/>
    <n v="2009"/>
    <n v="500124026"/>
    <n v="1"/>
    <x v="1"/>
    <s v="I"/>
    <n v="7"/>
    <n v="7"/>
    <n v="0"/>
    <n v="1"/>
  </r>
  <r>
    <x v="0"/>
    <x v="0"/>
    <s v="WA"/>
    <x v="1"/>
    <n v="2009"/>
    <n v="2009"/>
    <n v="500255597"/>
    <n v="1"/>
    <x v="1"/>
    <s v="I"/>
    <n v="9"/>
    <n v="9"/>
    <n v="0"/>
    <n v="6"/>
  </r>
  <r>
    <x v="0"/>
    <x v="0"/>
    <s v="WA"/>
    <x v="1"/>
    <n v="2009"/>
    <n v="2009"/>
    <n v="500056709"/>
    <n v="1"/>
    <x v="1"/>
    <s v="I"/>
    <n v="0"/>
    <n v="0"/>
    <n v="0"/>
    <n v="18"/>
  </r>
  <r>
    <x v="0"/>
    <x v="0"/>
    <s v="WA"/>
    <x v="1"/>
    <n v="2009"/>
    <n v="2009"/>
    <n v="19004925"/>
    <n v="1"/>
    <x v="1"/>
    <s v="I"/>
    <n v="29"/>
    <n v="29"/>
    <n v="0"/>
    <n v="250"/>
  </r>
  <r>
    <x v="0"/>
    <x v="0"/>
    <s v="WA"/>
    <x v="1"/>
    <n v="2009"/>
    <n v="2009"/>
    <n v="19842482"/>
    <n v="1"/>
    <x v="1"/>
    <s v="I"/>
    <n v="5"/>
    <n v="5"/>
    <n v="0"/>
    <n v="79"/>
  </r>
  <r>
    <x v="0"/>
    <x v="0"/>
    <s v="WA"/>
    <x v="1"/>
    <n v="2009"/>
    <n v="2009"/>
    <n v="18997625"/>
    <n v="1"/>
    <x v="1"/>
    <s v="I"/>
    <n v="0"/>
    <n v="0"/>
    <n v="0"/>
    <n v="5"/>
  </r>
  <r>
    <x v="0"/>
    <x v="1"/>
    <s v="WA"/>
    <x v="1"/>
    <n v="2009"/>
    <n v="2009"/>
    <n v="19201858"/>
    <n v="1"/>
    <x v="1"/>
    <s v="I"/>
    <n v="14"/>
    <n v="14"/>
    <n v="0"/>
    <n v="8"/>
  </r>
  <r>
    <x v="0"/>
    <x v="1"/>
    <s v="WA"/>
    <x v="1"/>
    <n v="2009"/>
    <n v="2009"/>
    <n v="19370182"/>
    <n v="3"/>
    <x v="1"/>
    <s v="I"/>
    <n v="91"/>
    <n v="30.333333333333332"/>
    <n v="0"/>
    <n v="112"/>
  </r>
  <r>
    <x v="0"/>
    <x v="1"/>
    <s v="WA"/>
    <x v="1"/>
    <n v="2009"/>
    <n v="2009"/>
    <n v="18303632"/>
    <n v="1"/>
    <x v="1"/>
    <s v="I"/>
    <n v="0"/>
    <n v="0"/>
    <n v="0"/>
    <n v="8"/>
  </r>
  <r>
    <x v="0"/>
    <x v="0"/>
    <s v="WA"/>
    <x v="1"/>
    <n v="2009"/>
    <n v="2009"/>
    <n v="500099249"/>
    <n v="1"/>
    <x v="1"/>
    <s v="I"/>
    <n v="29"/>
    <n v="29"/>
    <n v="0"/>
    <n v="72"/>
  </r>
  <r>
    <x v="0"/>
    <x v="0"/>
    <s v="WA"/>
    <x v="1"/>
    <n v="2009"/>
    <n v="2009"/>
    <n v="18392213"/>
    <n v="1"/>
    <x v="1"/>
    <s v="I"/>
    <n v="0"/>
    <n v="0"/>
    <n v="0"/>
    <n v="3"/>
  </r>
  <r>
    <x v="0"/>
    <x v="0"/>
    <s v="WA"/>
    <x v="1"/>
    <n v="2009"/>
    <n v="2009"/>
    <n v="18072051"/>
    <n v="1"/>
    <x v="1"/>
    <s v="I"/>
    <n v="27"/>
    <n v="27"/>
    <n v="0"/>
    <n v="10"/>
  </r>
  <r>
    <x v="1"/>
    <x v="1"/>
    <s v="WA"/>
    <x v="1"/>
    <n v="2009"/>
    <n v="2009"/>
    <n v="17729176"/>
    <n v="1"/>
    <x v="1"/>
    <s v="I"/>
    <n v="20"/>
    <n v="20"/>
    <n v="0"/>
    <n v="5"/>
  </r>
  <r>
    <x v="0"/>
    <x v="0"/>
    <s v="WA"/>
    <x v="1"/>
    <n v="2009"/>
    <n v="2009"/>
    <n v="500244826"/>
    <n v="1"/>
    <x v="1"/>
    <s v="I"/>
    <n v="0"/>
    <n v="0"/>
    <n v="0"/>
    <n v="18"/>
  </r>
  <r>
    <x v="0"/>
    <x v="1"/>
    <s v="WA"/>
    <x v="1"/>
    <n v="2009"/>
    <n v="2009"/>
    <n v="500090164"/>
    <n v="1"/>
    <x v="1"/>
    <s v="I"/>
    <n v="4"/>
    <n v="4"/>
    <n v="0"/>
    <n v="3"/>
  </r>
  <r>
    <x v="0"/>
    <x v="0"/>
    <s v="WA"/>
    <x v="1"/>
    <n v="2009"/>
    <n v="2009"/>
    <n v="18144887"/>
    <n v="1"/>
    <x v="1"/>
    <s v="I"/>
    <n v="0"/>
    <n v="0"/>
    <n v="0"/>
    <n v="260"/>
  </r>
  <r>
    <x v="0"/>
    <x v="0"/>
    <s v="WA"/>
    <x v="1"/>
    <n v="2009"/>
    <n v="2009"/>
    <n v="500046019"/>
    <n v="1"/>
    <x v="1"/>
    <s v="I"/>
    <n v="0"/>
    <n v="0"/>
    <n v="0"/>
    <n v="6"/>
  </r>
  <r>
    <x v="0"/>
    <x v="0"/>
    <s v="WA"/>
    <x v="1"/>
    <n v="2009"/>
    <n v="2009"/>
    <n v="16592782"/>
    <n v="1"/>
    <x v="1"/>
    <s v="I"/>
    <n v="4"/>
    <n v="4"/>
    <n v="0"/>
    <n v="185"/>
  </r>
  <r>
    <x v="0"/>
    <x v="0"/>
    <s v="WA"/>
    <x v="1"/>
    <n v="2009"/>
    <n v="2009"/>
    <n v="17156745"/>
    <n v="2"/>
    <x v="1"/>
    <s v="I"/>
    <n v="40"/>
    <n v="20"/>
    <n v="0"/>
    <n v="2422"/>
  </r>
  <r>
    <x v="0"/>
    <x v="1"/>
    <s v="WA"/>
    <x v="1"/>
    <n v="2009"/>
    <n v="2009"/>
    <n v="17115226"/>
    <n v="2"/>
    <x v="1"/>
    <s v="I"/>
    <n v="57"/>
    <n v="28.5"/>
    <n v="0"/>
    <n v="15"/>
  </r>
  <r>
    <x v="0"/>
    <x v="1"/>
    <s v="WA"/>
    <x v="1"/>
    <n v="2009"/>
    <n v="2009"/>
    <n v="17145052"/>
    <n v="1"/>
    <x v="1"/>
    <s v="I"/>
    <n v="0"/>
    <n v="0"/>
    <n v="0"/>
    <n v="1"/>
  </r>
  <r>
    <x v="0"/>
    <x v="0"/>
    <s v="WA"/>
    <x v="1"/>
    <n v="2009"/>
    <n v="2009"/>
    <n v="500190560"/>
    <n v="1"/>
    <x v="1"/>
    <s v="I"/>
    <n v="0"/>
    <n v="0"/>
    <n v="0"/>
    <n v="295"/>
  </r>
  <r>
    <x v="0"/>
    <x v="1"/>
    <s v="WA"/>
    <x v="1"/>
    <n v="2009"/>
    <n v="2009"/>
    <n v="500046958"/>
    <n v="1"/>
    <x v="1"/>
    <s v="I"/>
    <n v="1"/>
    <n v="1"/>
    <n v="0"/>
    <n v="7"/>
  </r>
  <r>
    <x v="0"/>
    <x v="0"/>
    <s v="WA"/>
    <x v="1"/>
    <n v="2009"/>
    <n v="2009"/>
    <n v="15643023"/>
    <n v="1"/>
    <x v="1"/>
    <s v="I"/>
    <n v="10"/>
    <n v="10"/>
    <n v="0"/>
    <n v="1"/>
  </r>
  <r>
    <x v="0"/>
    <x v="0"/>
    <s v="WA"/>
    <x v="1"/>
    <n v="2009"/>
    <n v="2009"/>
    <n v="15685102"/>
    <n v="1"/>
    <x v="1"/>
    <s v="I"/>
    <n v="10"/>
    <n v="10"/>
    <n v="0"/>
    <n v="110"/>
  </r>
  <r>
    <x v="0"/>
    <x v="0"/>
    <s v="WA"/>
    <x v="1"/>
    <n v="2009"/>
    <n v="2009"/>
    <n v="500135581"/>
    <n v="1"/>
    <x v="1"/>
    <s v="I"/>
    <n v="0"/>
    <n v="0"/>
    <n v="0"/>
    <n v="1"/>
  </r>
  <r>
    <x v="0"/>
    <x v="1"/>
    <s v="WA"/>
    <x v="1"/>
    <n v="2009"/>
    <n v="2009"/>
    <n v="500005047"/>
    <n v="1"/>
    <x v="1"/>
    <s v="I"/>
    <n v="0"/>
    <n v="0"/>
    <n v="0"/>
    <n v="2"/>
  </r>
  <r>
    <x v="0"/>
    <x v="1"/>
    <s v="WA"/>
    <x v="1"/>
    <n v="2009"/>
    <n v="2009"/>
    <n v="500233740"/>
    <n v="1"/>
    <x v="1"/>
    <s v="I"/>
    <n v="11"/>
    <n v="11"/>
    <n v="0"/>
    <n v="1"/>
  </r>
  <r>
    <x v="0"/>
    <x v="0"/>
    <s v="WA"/>
    <x v="1"/>
    <n v="2009"/>
    <n v="2009"/>
    <n v="14549964"/>
    <n v="3"/>
    <x v="1"/>
    <s v="I"/>
    <n v="83"/>
    <n v="27.666666666666668"/>
    <n v="0"/>
    <n v="740"/>
  </r>
  <r>
    <x v="0"/>
    <x v="0"/>
    <s v="WA"/>
    <x v="1"/>
    <n v="2009"/>
    <n v="2009"/>
    <n v="14138044"/>
    <n v="1"/>
    <x v="1"/>
    <s v="I"/>
    <n v="0"/>
    <n v="0"/>
    <n v="0"/>
    <n v="9"/>
  </r>
  <r>
    <x v="0"/>
    <x v="0"/>
    <s v="WA"/>
    <x v="1"/>
    <n v="2009"/>
    <n v="2009"/>
    <n v="14156156"/>
    <n v="1"/>
    <x v="1"/>
    <s v="I"/>
    <n v="3"/>
    <n v="3"/>
    <n v="0"/>
    <n v="260"/>
  </r>
  <r>
    <x v="0"/>
    <x v="1"/>
    <s v="WA"/>
    <x v="1"/>
    <n v="2009"/>
    <n v="2009"/>
    <n v="500173063"/>
    <n v="2"/>
    <x v="1"/>
    <s v="I"/>
    <n v="52"/>
    <n v="26"/>
    <n v="0"/>
    <n v="12"/>
  </r>
  <r>
    <x v="0"/>
    <x v="0"/>
    <s v="WA"/>
    <x v="1"/>
    <n v="2009"/>
    <n v="2009"/>
    <n v="19249247"/>
    <n v="1"/>
    <x v="1"/>
    <s v="I"/>
    <n v="5"/>
    <n v="5"/>
    <n v="0"/>
    <n v="124"/>
  </r>
  <r>
    <x v="0"/>
    <x v="0"/>
    <s v="WA"/>
    <x v="1"/>
    <n v="2009"/>
    <n v="2009"/>
    <n v="500192607"/>
    <n v="2"/>
    <x v="1"/>
    <s v="I"/>
    <n v="53"/>
    <n v="26.5"/>
    <n v="0"/>
    <n v="84"/>
  </r>
  <r>
    <x v="0"/>
    <x v="0"/>
    <s v="WA"/>
    <x v="1"/>
    <n v="2009"/>
    <n v="2009"/>
    <n v="19576124"/>
    <n v="1"/>
    <x v="1"/>
    <s v="I"/>
    <n v="27"/>
    <n v="27"/>
    <n v="0"/>
    <n v="450"/>
  </r>
  <r>
    <x v="0"/>
    <x v="0"/>
    <s v="WA"/>
    <x v="1"/>
    <n v="2009"/>
    <n v="2009"/>
    <n v="16311713"/>
    <n v="1"/>
    <x v="1"/>
    <s v="I"/>
    <n v="0"/>
    <n v="0"/>
    <n v="0"/>
    <n v="180"/>
  </r>
  <r>
    <x v="0"/>
    <x v="1"/>
    <s v="WA"/>
    <x v="1"/>
    <n v="2009"/>
    <n v="2009"/>
    <n v="500063204"/>
    <n v="1"/>
    <x v="1"/>
    <s v="I"/>
    <n v="13"/>
    <n v="13"/>
    <n v="0"/>
    <n v="20"/>
  </r>
  <r>
    <x v="0"/>
    <x v="1"/>
    <s v="WA"/>
    <x v="1"/>
    <n v="2009"/>
    <n v="2009"/>
    <n v="500060066"/>
    <n v="1"/>
    <x v="1"/>
    <s v="I"/>
    <n v="24"/>
    <n v="24"/>
    <n v="0"/>
    <n v="2"/>
  </r>
  <r>
    <x v="0"/>
    <x v="0"/>
    <s v="WA"/>
    <x v="1"/>
    <n v="2009"/>
    <n v="2009"/>
    <n v="500248131"/>
    <n v="1"/>
    <x v="1"/>
    <s v="I"/>
    <n v="31"/>
    <n v="31"/>
    <n v="0"/>
    <n v="1"/>
  </r>
  <r>
    <x v="0"/>
    <x v="0"/>
    <s v="WA"/>
    <x v="1"/>
    <n v="2009"/>
    <n v="2010"/>
    <n v="18046768"/>
    <n v="3"/>
    <x v="1"/>
    <s v="I"/>
    <n v="87"/>
    <n v="29"/>
    <n v="0"/>
    <n v="320"/>
  </r>
  <r>
    <x v="0"/>
    <x v="1"/>
    <s v="WA"/>
    <x v="1"/>
    <n v="2009"/>
    <n v="2010"/>
    <n v="340416006"/>
    <n v="3"/>
    <x v="1"/>
    <s v="I"/>
    <n v="61"/>
    <n v="20.333333333333332"/>
    <n v="0"/>
    <n v="16"/>
  </r>
  <r>
    <x v="0"/>
    <x v="0"/>
    <s v="WA"/>
    <x v="1"/>
    <n v="2009"/>
    <n v="2009"/>
    <n v="18121863"/>
    <n v="1"/>
    <x v="1"/>
    <s v="I"/>
    <n v="2"/>
    <n v="2"/>
    <n v="0"/>
    <n v="90"/>
  </r>
  <r>
    <x v="0"/>
    <x v="1"/>
    <s v="WA"/>
    <x v="1"/>
    <n v="2009"/>
    <n v="2009"/>
    <n v="500016077"/>
    <n v="2"/>
    <x v="1"/>
    <s v="I"/>
    <n v="32"/>
    <n v="16"/>
    <n v="0"/>
    <n v="54"/>
  </r>
  <r>
    <x v="0"/>
    <x v="1"/>
    <s v="WA"/>
    <x v="1"/>
    <n v="2009"/>
    <n v="2009"/>
    <n v="17393048"/>
    <n v="1"/>
    <x v="1"/>
    <s v="I"/>
    <n v="0"/>
    <n v="0"/>
    <n v="0"/>
    <n v="3"/>
  </r>
  <r>
    <x v="0"/>
    <x v="1"/>
    <s v="WA"/>
    <x v="1"/>
    <n v="2009"/>
    <n v="2009"/>
    <n v="17487601"/>
    <n v="1"/>
    <x v="1"/>
    <s v="I"/>
    <n v="3"/>
    <n v="3"/>
    <n v="0"/>
    <n v="31"/>
  </r>
  <r>
    <x v="0"/>
    <x v="0"/>
    <s v="WA"/>
    <x v="1"/>
    <n v="2009"/>
    <n v="2009"/>
    <n v="17487603"/>
    <n v="1"/>
    <x v="1"/>
    <s v="I"/>
    <n v="3"/>
    <n v="3"/>
    <n v="0"/>
    <n v="50"/>
  </r>
  <r>
    <x v="0"/>
    <x v="1"/>
    <s v="WA"/>
    <x v="1"/>
    <n v="2009"/>
    <n v="2009"/>
    <n v="17176347"/>
    <n v="1"/>
    <x v="1"/>
    <s v="I"/>
    <n v="6"/>
    <n v="6"/>
    <n v="0"/>
    <n v="20"/>
  </r>
  <r>
    <x v="0"/>
    <x v="1"/>
    <s v="WA"/>
    <x v="1"/>
    <n v="2009"/>
    <n v="2009"/>
    <n v="17213073"/>
    <n v="1"/>
    <x v="1"/>
    <s v="I"/>
    <n v="5"/>
    <n v="5"/>
    <n v="0"/>
    <n v="8"/>
  </r>
  <r>
    <x v="0"/>
    <x v="1"/>
    <s v="WA"/>
    <x v="1"/>
    <n v="2009"/>
    <n v="2009"/>
    <n v="426902458"/>
    <n v="1"/>
    <x v="1"/>
    <s v="I"/>
    <n v="6"/>
    <n v="6"/>
    <n v="0"/>
    <n v="4"/>
  </r>
  <r>
    <x v="0"/>
    <x v="0"/>
    <s v="WA"/>
    <x v="1"/>
    <n v="2009"/>
    <n v="2009"/>
    <n v="17049575"/>
    <n v="2"/>
    <x v="1"/>
    <s v="I"/>
    <n v="41"/>
    <n v="20.5"/>
    <n v="0"/>
    <n v="760"/>
  </r>
  <r>
    <x v="0"/>
    <x v="0"/>
    <s v="WA"/>
    <x v="1"/>
    <n v="2009"/>
    <n v="2009"/>
    <n v="16598961"/>
    <n v="2"/>
    <x v="1"/>
    <s v="I"/>
    <n v="32"/>
    <n v="16"/>
    <n v="0"/>
    <n v="1080"/>
  </r>
  <r>
    <x v="0"/>
    <x v="1"/>
    <s v="WA"/>
    <x v="1"/>
    <n v="2009"/>
    <n v="2009"/>
    <n v="500023508"/>
    <n v="2"/>
    <x v="1"/>
    <s v="I"/>
    <n v="59"/>
    <n v="29.5"/>
    <n v="0"/>
    <n v="2"/>
  </r>
  <r>
    <x v="0"/>
    <x v="1"/>
    <s v="WA"/>
    <x v="1"/>
    <n v="2009"/>
    <n v="2009"/>
    <n v="500102440"/>
    <n v="1"/>
    <x v="1"/>
    <s v="I"/>
    <n v="11"/>
    <n v="11"/>
    <n v="0"/>
    <n v="2"/>
  </r>
  <r>
    <x v="0"/>
    <x v="1"/>
    <s v="WA"/>
    <x v="1"/>
    <n v="2009"/>
    <n v="2009"/>
    <n v="15066309"/>
    <n v="1"/>
    <x v="1"/>
    <s v="I"/>
    <n v="28"/>
    <n v="28"/>
    <n v="0"/>
    <n v="6"/>
  </r>
  <r>
    <x v="0"/>
    <x v="1"/>
    <s v="WA"/>
    <x v="1"/>
    <n v="2009"/>
    <n v="2009"/>
    <n v="16332098"/>
    <n v="1"/>
    <x v="1"/>
    <s v="I"/>
    <n v="30"/>
    <n v="30"/>
    <n v="0"/>
    <n v="56"/>
  </r>
  <r>
    <x v="0"/>
    <x v="1"/>
    <s v="WA"/>
    <x v="1"/>
    <n v="2009"/>
    <n v="2009"/>
    <n v="16832036"/>
    <n v="1"/>
    <x v="1"/>
    <s v="I"/>
    <n v="0"/>
    <n v="0"/>
    <n v="0"/>
    <n v="29"/>
  </r>
  <r>
    <x v="0"/>
    <x v="1"/>
    <s v="WA"/>
    <x v="1"/>
    <n v="2009"/>
    <n v="2009"/>
    <n v="15460304"/>
    <n v="1"/>
    <x v="1"/>
    <s v="I"/>
    <n v="21"/>
    <n v="21"/>
    <n v="0"/>
    <n v="5"/>
  </r>
  <r>
    <x v="0"/>
    <x v="1"/>
    <s v="WA"/>
    <x v="1"/>
    <n v="2009"/>
    <n v="2009"/>
    <n v="500088575"/>
    <n v="1"/>
    <x v="1"/>
    <s v="I"/>
    <n v="0"/>
    <n v="0"/>
    <n v="0"/>
    <n v="12"/>
  </r>
  <r>
    <x v="0"/>
    <x v="0"/>
    <s v="WA"/>
    <x v="1"/>
    <n v="2009"/>
    <n v="2009"/>
    <n v="408758465"/>
    <n v="1"/>
    <x v="1"/>
    <s v="I"/>
    <n v="22"/>
    <n v="22"/>
    <n v="0"/>
    <n v="132"/>
  </r>
  <r>
    <x v="0"/>
    <x v="0"/>
    <s v="WA"/>
    <x v="1"/>
    <n v="2009"/>
    <n v="2009"/>
    <n v="16745776"/>
    <n v="1"/>
    <x v="1"/>
    <s v="I"/>
    <n v="0"/>
    <n v="0"/>
    <n v="0"/>
    <n v="165"/>
  </r>
  <r>
    <x v="0"/>
    <x v="0"/>
    <s v="WA"/>
    <x v="1"/>
    <n v="2009"/>
    <n v="2009"/>
    <n v="19647815"/>
    <n v="1"/>
    <x v="1"/>
    <s v="I"/>
    <n v="1"/>
    <n v="1"/>
    <n v="0"/>
    <n v="144"/>
  </r>
  <r>
    <x v="0"/>
    <x v="0"/>
    <s v="WA"/>
    <x v="1"/>
    <n v="2009"/>
    <n v="2009"/>
    <n v="19249247"/>
    <n v="1"/>
    <x v="1"/>
    <s v="I"/>
    <n v="0"/>
    <n v="0"/>
    <n v="0"/>
    <n v="10"/>
  </r>
  <r>
    <x v="0"/>
    <x v="0"/>
    <s v="WA"/>
    <x v="1"/>
    <n v="2009"/>
    <n v="2009"/>
    <n v="500056767"/>
    <n v="1"/>
    <x v="1"/>
    <s v="I"/>
    <n v="0"/>
    <n v="0"/>
    <n v="0"/>
    <n v="16"/>
  </r>
  <r>
    <x v="0"/>
    <x v="0"/>
    <s v="WA"/>
    <x v="1"/>
    <n v="2009"/>
    <n v="2009"/>
    <n v="16303940"/>
    <n v="1"/>
    <x v="1"/>
    <s v="I"/>
    <n v="27"/>
    <n v="27"/>
    <n v="0"/>
    <n v="10"/>
  </r>
  <r>
    <x v="0"/>
    <x v="0"/>
    <s v="WA"/>
    <x v="1"/>
    <n v="2009"/>
    <n v="2009"/>
    <n v="19268480"/>
    <n v="1"/>
    <x v="1"/>
    <s v="I"/>
    <n v="0"/>
    <n v="0"/>
    <n v="0"/>
    <n v="50"/>
  </r>
  <r>
    <x v="0"/>
    <x v="0"/>
    <s v="WA"/>
    <x v="1"/>
    <n v="2009"/>
    <n v="2009"/>
    <n v="18659544"/>
    <n v="1"/>
    <x v="1"/>
    <s v="I"/>
    <n v="1"/>
    <n v="1"/>
    <n v="0"/>
    <n v="30"/>
  </r>
  <r>
    <x v="0"/>
    <x v="0"/>
    <s v="WA"/>
    <x v="1"/>
    <n v="2009"/>
    <n v="2009"/>
    <n v="18671865"/>
    <n v="1"/>
    <x v="1"/>
    <s v="I"/>
    <n v="12"/>
    <n v="12"/>
    <n v="0"/>
    <n v="1"/>
  </r>
  <r>
    <x v="0"/>
    <x v="1"/>
    <s v="WA"/>
    <x v="1"/>
    <n v="2009"/>
    <n v="2009"/>
    <n v="500216686"/>
    <n v="1"/>
    <x v="1"/>
    <s v="I"/>
    <n v="0"/>
    <n v="0"/>
    <n v="0"/>
    <n v="3"/>
  </r>
  <r>
    <x v="1"/>
    <x v="1"/>
    <s v="WA"/>
    <x v="1"/>
    <n v="2009"/>
    <n v="2009"/>
    <n v="500203022"/>
    <n v="1"/>
    <x v="1"/>
    <s v="I"/>
    <n v="0"/>
    <n v="0"/>
    <n v="0"/>
    <n v="1"/>
  </r>
  <r>
    <x v="0"/>
    <x v="1"/>
    <s v="WA"/>
    <x v="1"/>
    <n v="2009"/>
    <n v="2009"/>
    <n v="356832013"/>
    <n v="1"/>
    <x v="1"/>
    <s v="I"/>
    <n v="31"/>
    <n v="31"/>
    <n v="0"/>
    <n v="78"/>
  </r>
  <r>
    <x v="0"/>
    <x v="1"/>
    <s v="WA"/>
    <x v="1"/>
    <n v="2009"/>
    <n v="2010"/>
    <n v="446345654"/>
    <n v="2"/>
    <x v="1"/>
    <s v="I"/>
    <n v="41"/>
    <n v="20.5"/>
    <n v="0"/>
    <n v="7"/>
  </r>
  <r>
    <x v="0"/>
    <x v="1"/>
    <s v="WA"/>
    <x v="1"/>
    <n v="2009"/>
    <n v="2009"/>
    <n v="394848008"/>
    <n v="1"/>
    <x v="1"/>
    <s v="I"/>
    <n v="0"/>
    <n v="0"/>
    <n v="0"/>
    <n v="6"/>
  </r>
  <r>
    <x v="0"/>
    <x v="0"/>
    <s v="WA"/>
    <x v="1"/>
    <n v="2009"/>
    <n v="2009"/>
    <n v="500140553"/>
    <n v="1"/>
    <x v="1"/>
    <s v="I"/>
    <n v="21"/>
    <n v="21"/>
    <n v="0"/>
    <n v="10"/>
  </r>
  <r>
    <x v="0"/>
    <x v="0"/>
    <s v="WA"/>
    <x v="1"/>
    <n v="2009"/>
    <n v="2009"/>
    <n v="18268212"/>
    <n v="1"/>
    <x v="1"/>
    <s v="I"/>
    <n v="0"/>
    <n v="0"/>
    <n v="0"/>
    <n v="9"/>
  </r>
  <r>
    <x v="0"/>
    <x v="0"/>
    <s v="WA"/>
    <x v="1"/>
    <n v="2009"/>
    <n v="2009"/>
    <n v="18376143"/>
    <n v="1"/>
    <x v="1"/>
    <s v="I"/>
    <n v="1"/>
    <n v="1"/>
    <n v="0"/>
    <n v="250"/>
  </r>
  <r>
    <x v="0"/>
    <x v="1"/>
    <s v="WA"/>
    <x v="1"/>
    <n v="2009"/>
    <n v="2010"/>
    <n v="365644816"/>
    <n v="2"/>
    <x v="1"/>
    <s v="I"/>
    <n v="58"/>
    <n v="29"/>
    <n v="0"/>
    <n v="14"/>
  </r>
  <r>
    <x v="0"/>
    <x v="0"/>
    <s v="WA"/>
    <x v="1"/>
    <n v="2009"/>
    <n v="2009"/>
    <n v="14858651"/>
    <n v="1"/>
    <x v="1"/>
    <s v="I"/>
    <n v="23"/>
    <n v="23"/>
    <n v="0"/>
    <n v="70"/>
  </r>
  <r>
    <x v="0"/>
    <x v="1"/>
    <s v="WA"/>
    <x v="1"/>
    <n v="2009"/>
    <n v="2009"/>
    <n v="500201975"/>
    <n v="1"/>
    <x v="1"/>
    <s v="I"/>
    <n v="18"/>
    <n v="18"/>
    <n v="0"/>
    <n v="62"/>
  </r>
  <r>
    <x v="0"/>
    <x v="0"/>
    <s v="WA"/>
    <x v="1"/>
    <n v="2009"/>
    <n v="2009"/>
    <n v="17984811"/>
    <n v="1"/>
    <x v="1"/>
    <s v="I"/>
    <n v="0"/>
    <n v="0"/>
    <n v="0"/>
    <n v="82"/>
  </r>
  <r>
    <x v="0"/>
    <x v="0"/>
    <s v="WA"/>
    <x v="1"/>
    <n v="2009"/>
    <n v="2009"/>
    <n v="500120705"/>
    <n v="1"/>
    <x v="1"/>
    <s v="I"/>
    <n v="0"/>
    <n v="0"/>
    <n v="0"/>
    <n v="592"/>
  </r>
  <r>
    <x v="0"/>
    <x v="0"/>
    <s v="WA"/>
    <x v="1"/>
    <n v="2009"/>
    <n v="2009"/>
    <n v="14151834"/>
    <n v="1"/>
    <x v="1"/>
    <s v="I"/>
    <n v="0"/>
    <n v="0"/>
    <n v="0"/>
    <n v="12"/>
  </r>
  <r>
    <x v="0"/>
    <x v="0"/>
    <s v="WA"/>
    <x v="1"/>
    <n v="2010"/>
    <n v="2010"/>
    <n v="19369355"/>
    <n v="1"/>
    <x v="1"/>
    <s v="I"/>
    <n v="15"/>
    <n v="15"/>
    <n v="0"/>
    <n v="200"/>
  </r>
  <r>
    <x v="0"/>
    <x v="0"/>
    <s v="WA"/>
    <x v="1"/>
    <n v="2010"/>
    <n v="2010"/>
    <n v="19915153"/>
    <n v="1"/>
    <x v="1"/>
    <s v="I"/>
    <n v="0"/>
    <n v="0"/>
    <n v="0"/>
    <n v="4824"/>
  </r>
  <r>
    <x v="0"/>
    <x v="1"/>
    <s v="WA"/>
    <x v="1"/>
    <n v="2010"/>
    <n v="2010"/>
    <n v="500123229"/>
    <n v="1"/>
    <x v="1"/>
    <s v="I"/>
    <n v="5"/>
    <n v="5"/>
    <n v="0"/>
    <n v="2"/>
  </r>
  <r>
    <x v="0"/>
    <x v="0"/>
    <s v="WA"/>
    <x v="1"/>
    <n v="2010"/>
    <n v="2010"/>
    <n v="18372251"/>
    <n v="1"/>
    <x v="1"/>
    <s v="I"/>
    <n v="6"/>
    <n v="6"/>
    <n v="0"/>
    <n v="59"/>
  </r>
  <r>
    <x v="0"/>
    <x v="0"/>
    <s v="WA"/>
    <x v="2"/>
    <n v="2010"/>
    <n v="2010"/>
    <n v="19970952"/>
    <n v="1"/>
    <x v="1"/>
    <s v="I"/>
    <n v="9"/>
    <n v="9"/>
    <n v="0"/>
    <n v="300"/>
  </r>
  <r>
    <x v="0"/>
    <x v="1"/>
    <s v="WA"/>
    <x v="1"/>
    <n v="2010"/>
    <n v="2010"/>
    <n v="500023390"/>
    <n v="1"/>
    <x v="1"/>
    <s v="I"/>
    <n v="0"/>
    <n v="0"/>
    <n v="0"/>
    <n v="3"/>
  </r>
  <r>
    <x v="0"/>
    <x v="0"/>
    <s v="WA"/>
    <x v="1"/>
    <n v="2010"/>
    <n v="2010"/>
    <n v="18910011"/>
    <n v="1"/>
    <x v="1"/>
    <s v="I"/>
    <n v="28"/>
    <n v="28"/>
    <n v="0"/>
    <n v="50"/>
  </r>
  <r>
    <x v="0"/>
    <x v="0"/>
    <s v="WA"/>
    <x v="1"/>
    <n v="2010"/>
    <n v="2010"/>
    <n v="19948801"/>
    <n v="1"/>
    <x v="1"/>
    <s v="I"/>
    <n v="0"/>
    <n v="0"/>
    <n v="0"/>
    <n v="806"/>
  </r>
  <r>
    <x v="0"/>
    <x v="1"/>
    <s v="WA"/>
    <x v="1"/>
    <n v="2010"/>
    <n v="2010"/>
    <n v="17924138"/>
    <n v="1"/>
    <x v="1"/>
    <s v="I"/>
    <n v="5"/>
    <n v="5"/>
    <n v="0"/>
    <n v="36"/>
  </r>
  <r>
    <x v="0"/>
    <x v="0"/>
    <s v="WA"/>
    <x v="2"/>
    <n v="2010"/>
    <n v="2010"/>
    <n v="16126589"/>
    <n v="1"/>
    <x v="1"/>
    <s v="I"/>
    <n v="0"/>
    <n v="0"/>
    <n v="0"/>
    <n v="40"/>
  </r>
  <r>
    <x v="0"/>
    <x v="1"/>
    <s v="WA"/>
    <x v="2"/>
    <n v="2010"/>
    <n v="2010"/>
    <n v="17162969"/>
    <n v="3"/>
    <x v="1"/>
    <s v="I"/>
    <n v="88"/>
    <n v="29.333333333333336"/>
    <n v="0"/>
    <n v="17"/>
  </r>
  <r>
    <x v="0"/>
    <x v="0"/>
    <s v="WA"/>
    <x v="2"/>
    <n v="2010"/>
    <n v="2010"/>
    <n v="17162971"/>
    <n v="3"/>
    <x v="1"/>
    <s v="I"/>
    <n v="88"/>
    <n v="29.333333333333336"/>
    <n v="0"/>
    <n v="80"/>
  </r>
  <r>
    <x v="0"/>
    <x v="1"/>
    <s v="WA"/>
    <x v="2"/>
    <n v="2010"/>
    <n v="2010"/>
    <n v="18059240"/>
    <n v="1"/>
    <x v="1"/>
    <s v="I"/>
    <n v="0"/>
    <n v="0"/>
    <n v="0"/>
    <n v="59"/>
  </r>
  <r>
    <x v="0"/>
    <x v="0"/>
    <s v="WA"/>
    <x v="1"/>
    <n v="2010"/>
    <n v="2010"/>
    <n v="18086986"/>
    <n v="1"/>
    <x v="1"/>
    <s v="I"/>
    <n v="0"/>
    <n v="0"/>
    <n v="0"/>
    <n v="190"/>
  </r>
  <r>
    <x v="0"/>
    <x v="0"/>
    <s v="WA"/>
    <x v="2"/>
    <n v="2010"/>
    <n v="2010"/>
    <n v="500073216"/>
    <n v="6"/>
    <x v="1"/>
    <s v="I"/>
    <n v="185"/>
    <n v="30.833333333333332"/>
    <n v="0"/>
    <n v="35"/>
  </r>
  <r>
    <x v="0"/>
    <x v="0"/>
    <s v="WA"/>
    <x v="2"/>
    <n v="2010"/>
    <n v="2010"/>
    <n v="15330447"/>
    <n v="1"/>
    <x v="1"/>
    <s v="I"/>
    <n v="31"/>
    <n v="31"/>
    <n v="0"/>
    <n v="66"/>
  </r>
  <r>
    <x v="0"/>
    <x v="0"/>
    <s v="WA"/>
    <x v="2"/>
    <n v="2010"/>
    <n v="2010"/>
    <n v="16126874"/>
    <n v="1"/>
    <x v="1"/>
    <s v="I"/>
    <n v="0"/>
    <n v="0"/>
    <n v="0"/>
    <n v="40"/>
  </r>
  <r>
    <x v="0"/>
    <x v="1"/>
    <s v="WA"/>
    <x v="2"/>
    <n v="2010"/>
    <n v="2010"/>
    <n v="500010706"/>
    <n v="1"/>
    <x v="1"/>
    <s v="I"/>
    <n v="31"/>
    <n v="31"/>
    <n v="0"/>
    <n v="4"/>
  </r>
  <r>
    <x v="0"/>
    <x v="0"/>
    <s v="WA"/>
    <x v="2"/>
    <n v="2010"/>
    <n v="2010"/>
    <n v="16995955"/>
    <n v="1"/>
    <x v="1"/>
    <s v="I"/>
    <n v="30"/>
    <n v="30"/>
    <n v="0"/>
    <n v="201"/>
  </r>
  <r>
    <x v="0"/>
    <x v="0"/>
    <s v="WA"/>
    <x v="2"/>
    <n v="2010"/>
    <n v="2010"/>
    <n v="16624666"/>
    <n v="2"/>
    <x v="1"/>
    <s v="I"/>
    <n v="63"/>
    <n v="31.5"/>
    <n v="0"/>
    <n v="2"/>
  </r>
  <r>
    <x v="0"/>
    <x v="0"/>
    <s v="WA"/>
    <x v="2"/>
    <n v="2010"/>
    <n v="2010"/>
    <n v="17994278"/>
    <n v="1"/>
    <x v="1"/>
    <s v="I"/>
    <n v="0"/>
    <n v="0"/>
    <n v="0"/>
    <n v="160"/>
  </r>
  <r>
    <x v="0"/>
    <x v="0"/>
    <s v="WA"/>
    <x v="2"/>
    <n v="2010"/>
    <n v="2010"/>
    <n v="16892237"/>
    <n v="4"/>
    <x v="1"/>
    <s v="I"/>
    <n v="120"/>
    <n v="30"/>
    <n v="0"/>
    <n v="470"/>
  </r>
  <r>
    <x v="0"/>
    <x v="0"/>
    <s v="WA"/>
    <x v="2"/>
    <n v="2010"/>
    <n v="2010"/>
    <n v="16857147"/>
    <n v="2"/>
    <x v="1"/>
    <s v="I"/>
    <n v="35"/>
    <n v="17.5"/>
    <n v="0"/>
    <n v="124"/>
  </r>
  <r>
    <x v="0"/>
    <x v="0"/>
    <s v="WA"/>
    <x v="2"/>
    <n v="2010"/>
    <n v="2010"/>
    <n v="14422769"/>
    <n v="1"/>
    <x v="1"/>
    <s v="I"/>
    <n v="29"/>
    <n v="29"/>
    <n v="0"/>
    <n v="1"/>
  </r>
  <r>
    <x v="0"/>
    <x v="1"/>
    <s v="WA"/>
    <x v="2"/>
    <n v="2010"/>
    <n v="2010"/>
    <n v="500253888"/>
    <n v="1"/>
    <x v="1"/>
    <s v="I"/>
    <n v="5"/>
    <n v="5"/>
    <n v="0"/>
    <n v="1"/>
  </r>
  <r>
    <x v="0"/>
    <x v="0"/>
    <s v="WA"/>
    <x v="2"/>
    <n v="2010"/>
    <n v="2010"/>
    <n v="15081732"/>
    <n v="2"/>
    <x v="1"/>
    <s v="I"/>
    <n v="62"/>
    <n v="31"/>
    <n v="0"/>
    <n v="190"/>
  </r>
  <r>
    <x v="0"/>
    <x v="0"/>
    <s v="WA"/>
    <x v="2"/>
    <n v="2010"/>
    <n v="2010"/>
    <n v="14886802"/>
    <n v="1"/>
    <x v="1"/>
    <s v="I"/>
    <n v="33"/>
    <n v="33"/>
    <n v="0"/>
    <n v="1080"/>
  </r>
  <r>
    <x v="0"/>
    <x v="0"/>
    <s v="WA"/>
    <x v="2"/>
    <n v="2010"/>
    <n v="2010"/>
    <n v="15710440"/>
    <n v="1"/>
    <x v="1"/>
    <s v="I"/>
    <n v="0"/>
    <n v="0"/>
    <n v="0"/>
    <n v="590"/>
  </r>
  <r>
    <x v="0"/>
    <x v="0"/>
    <s v="WA"/>
    <x v="2"/>
    <n v="2010"/>
    <n v="2010"/>
    <n v="15433699"/>
    <n v="2"/>
    <x v="1"/>
    <s v="I"/>
    <n v="34"/>
    <n v="17"/>
    <n v="0"/>
    <n v="1670"/>
  </r>
  <r>
    <x v="0"/>
    <x v="0"/>
    <s v="WA"/>
    <x v="2"/>
    <n v="2010"/>
    <n v="2010"/>
    <n v="15445622"/>
    <n v="1"/>
    <x v="1"/>
    <s v="I"/>
    <n v="0"/>
    <n v="0"/>
    <n v="0"/>
    <n v="1774"/>
  </r>
  <r>
    <x v="0"/>
    <x v="0"/>
    <s v="WA"/>
    <x v="2"/>
    <n v="2010"/>
    <n v="2010"/>
    <n v="16794965"/>
    <n v="1"/>
    <x v="1"/>
    <s v="I"/>
    <n v="30"/>
    <n v="30"/>
    <n v="0"/>
    <n v="2230"/>
  </r>
  <r>
    <x v="0"/>
    <x v="0"/>
    <s v="WA"/>
    <x v="2"/>
    <n v="2010"/>
    <n v="2010"/>
    <n v="14842382"/>
    <n v="1"/>
    <x v="1"/>
    <s v="I"/>
    <n v="34"/>
    <n v="34"/>
    <n v="0"/>
    <n v="120"/>
  </r>
  <r>
    <x v="1"/>
    <x v="1"/>
    <s v="WA"/>
    <x v="2"/>
    <n v="2010"/>
    <n v="2010"/>
    <n v="14412388"/>
    <n v="1"/>
    <x v="1"/>
    <s v="I"/>
    <n v="33"/>
    <n v="33"/>
    <n v="0"/>
    <n v="3"/>
  </r>
  <r>
    <x v="0"/>
    <x v="0"/>
    <s v="WA"/>
    <x v="2"/>
    <n v="2010"/>
    <n v="2010"/>
    <n v="14861789"/>
    <n v="1"/>
    <x v="1"/>
    <s v="I"/>
    <n v="0"/>
    <n v="0"/>
    <n v="0"/>
    <n v="2040"/>
  </r>
  <r>
    <x v="0"/>
    <x v="0"/>
    <s v="WA"/>
    <x v="2"/>
    <n v="2010"/>
    <n v="2010"/>
    <n v="446347212"/>
    <n v="1"/>
    <x v="1"/>
    <s v="I"/>
    <n v="0"/>
    <n v="0"/>
    <n v="0"/>
    <n v="190"/>
  </r>
  <r>
    <x v="0"/>
    <x v="0"/>
    <s v="WA"/>
    <x v="2"/>
    <n v="2010"/>
    <n v="2010"/>
    <n v="15328627"/>
    <n v="5"/>
    <x v="1"/>
    <s v="I"/>
    <n v="154"/>
    <n v="30.8"/>
    <n v="0"/>
    <n v="460"/>
  </r>
  <r>
    <x v="0"/>
    <x v="0"/>
    <s v="WA"/>
    <x v="2"/>
    <n v="2010"/>
    <n v="2010"/>
    <n v="19654526"/>
    <n v="1"/>
    <x v="1"/>
    <s v="I"/>
    <n v="0"/>
    <n v="0"/>
    <n v="0"/>
    <n v="210"/>
  </r>
  <r>
    <x v="0"/>
    <x v="0"/>
    <s v="WA"/>
    <x v="2"/>
    <n v="2010"/>
    <n v="2010"/>
    <n v="19613455"/>
    <n v="1"/>
    <x v="1"/>
    <s v="I"/>
    <n v="6"/>
    <n v="6"/>
    <n v="0"/>
    <n v="330"/>
  </r>
  <r>
    <x v="0"/>
    <x v="0"/>
    <s v="WA"/>
    <x v="2"/>
    <n v="2010"/>
    <n v="2010"/>
    <n v="18372269"/>
    <n v="1"/>
    <x v="1"/>
    <s v="I"/>
    <n v="0"/>
    <n v="0"/>
    <n v="0"/>
    <n v="230"/>
  </r>
  <r>
    <x v="1"/>
    <x v="0"/>
    <s v="WA"/>
    <x v="2"/>
    <n v="2010"/>
    <n v="2010"/>
    <n v="19256608"/>
    <n v="2"/>
    <x v="1"/>
    <s v="I"/>
    <n v="57"/>
    <n v="28.5"/>
    <n v="0"/>
    <n v="470"/>
  </r>
  <r>
    <x v="1"/>
    <x v="0"/>
    <s v="WA"/>
    <x v="2"/>
    <n v="2010"/>
    <n v="2011"/>
    <n v="19246781"/>
    <n v="6"/>
    <x v="1"/>
    <s v="I"/>
    <n v="182"/>
    <n v="30.333333333333332"/>
    <n v="0"/>
    <n v="60"/>
  </r>
  <r>
    <x v="0"/>
    <x v="1"/>
    <s v="WA"/>
    <x v="2"/>
    <n v="2010"/>
    <n v="2010"/>
    <n v="18414638"/>
    <n v="1"/>
    <x v="1"/>
    <s v="I"/>
    <n v="29"/>
    <n v="29"/>
    <n v="0"/>
    <n v="2"/>
  </r>
  <r>
    <x v="0"/>
    <x v="1"/>
    <s v="WA"/>
    <x v="2"/>
    <n v="2010"/>
    <n v="2010"/>
    <n v="19373055"/>
    <n v="1"/>
    <x v="1"/>
    <s v="I"/>
    <n v="0"/>
    <n v="0"/>
    <n v="0"/>
    <n v="79"/>
  </r>
  <r>
    <x v="0"/>
    <x v="1"/>
    <s v="WA"/>
    <x v="2"/>
    <n v="2010"/>
    <n v="2010"/>
    <n v="390700829"/>
    <n v="2"/>
    <x v="1"/>
    <s v="I"/>
    <n v="62"/>
    <n v="31"/>
    <n v="0"/>
    <n v="5"/>
  </r>
  <r>
    <x v="0"/>
    <x v="0"/>
    <s v="WA"/>
    <x v="2"/>
    <n v="2010"/>
    <n v="2010"/>
    <n v="500251238"/>
    <n v="1"/>
    <x v="1"/>
    <s v="I"/>
    <n v="15"/>
    <n v="15"/>
    <n v="0"/>
    <n v="160"/>
  </r>
  <r>
    <x v="0"/>
    <x v="0"/>
    <s v="WA"/>
    <x v="2"/>
    <n v="2010"/>
    <n v="2010"/>
    <n v="19858553"/>
    <n v="1"/>
    <x v="1"/>
    <s v="I"/>
    <n v="2"/>
    <n v="2"/>
    <n v="0"/>
    <n v="100"/>
  </r>
  <r>
    <x v="0"/>
    <x v="0"/>
    <s v="WA"/>
    <x v="2"/>
    <n v="2010"/>
    <n v="2010"/>
    <n v="17822741"/>
    <n v="1"/>
    <x v="1"/>
    <s v="I"/>
    <n v="0"/>
    <n v="0"/>
    <n v="0"/>
    <n v="130"/>
  </r>
  <r>
    <x v="0"/>
    <x v="0"/>
    <s v="WA"/>
    <x v="2"/>
    <n v="2010"/>
    <n v="2010"/>
    <n v="18042041"/>
    <n v="2"/>
    <x v="1"/>
    <s v="I"/>
    <n v="45"/>
    <n v="22.5"/>
    <n v="0"/>
    <n v="1190"/>
  </r>
  <r>
    <x v="0"/>
    <x v="0"/>
    <s v="WA"/>
    <x v="2"/>
    <n v="2010"/>
    <n v="2010"/>
    <n v="18079772"/>
    <n v="1"/>
    <x v="1"/>
    <s v="I"/>
    <n v="14"/>
    <n v="14"/>
    <n v="0"/>
    <n v="80"/>
  </r>
  <r>
    <x v="0"/>
    <x v="0"/>
    <s v="WA"/>
    <x v="2"/>
    <n v="2010"/>
    <n v="2010"/>
    <n v="500138613"/>
    <n v="1"/>
    <x v="1"/>
    <s v="I"/>
    <n v="0"/>
    <n v="0"/>
    <n v="0"/>
    <n v="380"/>
  </r>
  <r>
    <x v="0"/>
    <x v="1"/>
    <s v="WA"/>
    <x v="2"/>
    <n v="2010"/>
    <n v="2010"/>
    <n v="17491926"/>
    <n v="1"/>
    <x v="1"/>
    <s v="I"/>
    <n v="0"/>
    <n v="0"/>
    <n v="0"/>
    <n v="81"/>
  </r>
  <r>
    <x v="1"/>
    <x v="0"/>
    <s v="WA"/>
    <x v="2"/>
    <n v="2010"/>
    <n v="2010"/>
    <n v="17350686"/>
    <n v="1"/>
    <x v="1"/>
    <s v="I"/>
    <n v="9"/>
    <n v="9"/>
    <n v="0"/>
    <n v="78"/>
  </r>
  <r>
    <x v="0"/>
    <x v="1"/>
    <s v="WA"/>
    <x v="2"/>
    <n v="2010"/>
    <n v="2010"/>
    <n v="500252881"/>
    <n v="1"/>
    <x v="1"/>
    <s v="I"/>
    <n v="27"/>
    <n v="27"/>
    <n v="0"/>
    <n v="42"/>
  </r>
  <r>
    <x v="0"/>
    <x v="0"/>
    <s v="WA"/>
    <x v="2"/>
    <n v="2010"/>
    <n v="2010"/>
    <n v="14126030"/>
    <n v="1"/>
    <x v="1"/>
    <s v="I"/>
    <n v="26"/>
    <n v="26"/>
    <n v="0"/>
    <n v="600"/>
  </r>
  <r>
    <x v="0"/>
    <x v="0"/>
    <s v="WA"/>
    <x v="2"/>
    <n v="2010"/>
    <n v="2010"/>
    <n v="500210470"/>
    <n v="1"/>
    <x v="1"/>
    <s v="I"/>
    <n v="0"/>
    <n v="0"/>
    <n v="0"/>
    <n v="327"/>
  </r>
  <r>
    <x v="0"/>
    <x v="0"/>
    <s v="WA"/>
    <x v="2"/>
    <n v="2010"/>
    <n v="2010"/>
    <n v="15661997"/>
    <n v="4"/>
    <x v="1"/>
    <s v="I"/>
    <n v="125"/>
    <n v="31.25"/>
    <n v="0"/>
    <n v="70"/>
  </r>
  <r>
    <x v="0"/>
    <x v="0"/>
    <s v="WA"/>
    <x v="2"/>
    <n v="2010"/>
    <n v="2010"/>
    <n v="18603765"/>
    <n v="1"/>
    <x v="1"/>
    <s v="I"/>
    <n v="22"/>
    <n v="22"/>
    <n v="0"/>
    <n v="370"/>
  </r>
  <r>
    <x v="0"/>
    <x v="0"/>
    <s v="WA"/>
    <x v="2"/>
    <n v="2010"/>
    <n v="2010"/>
    <n v="15650195"/>
    <n v="2"/>
    <x v="1"/>
    <s v="I"/>
    <n v="60"/>
    <n v="30"/>
    <n v="0"/>
    <n v="300"/>
  </r>
  <r>
    <x v="0"/>
    <x v="0"/>
    <s v="WA"/>
    <x v="2"/>
    <n v="2010"/>
    <n v="2010"/>
    <n v="16251391"/>
    <n v="1"/>
    <x v="1"/>
    <s v="I"/>
    <n v="7"/>
    <n v="7"/>
    <n v="0"/>
    <n v="90"/>
  </r>
  <r>
    <x v="0"/>
    <x v="0"/>
    <s v="WA"/>
    <x v="2"/>
    <n v="2010"/>
    <n v="2010"/>
    <n v="14939636"/>
    <n v="1"/>
    <x v="1"/>
    <s v="I"/>
    <n v="4"/>
    <n v="4"/>
    <n v="0"/>
    <n v="1"/>
  </r>
  <r>
    <x v="0"/>
    <x v="0"/>
    <s v="WA"/>
    <x v="2"/>
    <n v="2010"/>
    <n v="2010"/>
    <n v="15188416"/>
    <n v="1"/>
    <x v="1"/>
    <s v="I"/>
    <n v="0"/>
    <n v="0"/>
    <n v="0"/>
    <n v="170"/>
  </r>
  <r>
    <x v="0"/>
    <x v="0"/>
    <s v="WA"/>
    <x v="2"/>
    <n v="2010"/>
    <n v="2010"/>
    <n v="14399940"/>
    <n v="1"/>
    <x v="1"/>
    <s v="I"/>
    <n v="15"/>
    <n v="15"/>
    <n v="0"/>
    <n v="640"/>
  </r>
  <r>
    <x v="0"/>
    <x v="0"/>
    <s v="WA"/>
    <x v="2"/>
    <n v="2010"/>
    <n v="2010"/>
    <n v="14346867"/>
    <n v="2"/>
    <x v="1"/>
    <s v="I"/>
    <n v="62"/>
    <n v="31"/>
    <n v="0"/>
    <n v="1980"/>
  </r>
  <r>
    <x v="0"/>
    <x v="0"/>
    <s v="WA"/>
    <x v="2"/>
    <n v="2010"/>
    <n v="2010"/>
    <n v="500225817"/>
    <n v="1"/>
    <x v="1"/>
    <s v="I"/>
    <n v="0"/>
    <n v="0"/>
    <n v="0"/>
    <n v="162"/>
  </r>
  <r>
    <x v="0"/>
    <x v="0"/>
    <s v="WA"/>
    <x v="2"/>
    <n v="2010"/>
    <n v="2010"/>
    <n v="19309348"/>
    <n v="2"/>
    <x v="1"/>
    <s v="I"/>
    <n v="57"/>
    <n v="28.5"/>
    <n v="0"/>
    <n v="20"/>
  </r>
  <r>
    <x v="0"/>
    <x v="0"/>
    <s v="WA"/>
    <x v="2"/>
    <n v="2010"/>
    <n v="2010"/>
    <n v="500071419"/>
    <n v="1"/>
    <x v="1"/>
    <s v="I"/>
    <n v="0"/>
    <n v="0"/>
    <n v="0"/>
    <n v="80"/>
  </r>
  <r>
    <x v="0"/>
    <x v="0"/>
    <s v="WA"/>
    <x v="2"/>
    <n v="2010"/>
    <n v="2010"/>
    <n v="18666926"/>
    <n v="1"/>
    <x v="1"/>
    <s v="I"/>
    <n v="0"/>
    <n v="0"/>
    <n v="0"/>
    <n v="260"/>
  </r>
  <r>
    <x v="0"/>
    <x v="1"/>
    <s v="WA"/>
    <x v="2"/>
    <n v="2010"/>
    <n v="2010"/>
    <n v="443059256"/>
    <n v="4"/>
    <x v="1"/>
    <s v="I"/>
    <n v="121"/>
    <n v="30.25"/>
    <n v="0"/>
    <n v="12"/>
  </r>
  <r>
    <x v="0"/>
    <x v="0"/>
    <s v="WA"/>
    <x v="2"/>
    <n v="2010"/>
    <n v="2010"/>
    <n v="19580392"/>
    <n v="1"/>
    <x v="1"/>
    <s v="I"/>
    <n v="28"/>
    <n v="28"/>
    <n v="0"/>
    <n v="10"/>
  </r>
  <r>
    <x v="1"/>
    <x v="0"/>
    <s v="WA"/>
    <x v="2"/>
    <n v="2010"/>
    <n v="2010"/>
    <n v="19124806"/>
    <n v="1"/>
    <x v="1"/>
    <s v="I"/>
    <n v="22"/>
    <n v="22"/>
    <n v="0"/>
    <n v="1"/>
  </r>
  <r>
    <x v="0"/>
    <x v="0"/>
    <s v="WA"/>
    <x v="2"/>
    <n v="2010"/>
    <n v="2010"/>
    <n v="19255528"/>
    <n v="1"/>
    <x v="1"/>
    <s v="I"/>
    <n v="16"/>
    <n v="16"/>
    <n v="0"/>
    <n v="10"/>
  </r>
  <r>
    <x v="0"/>
    <x v="0"/>
    <s v="WA"/>
    <x v="2"/>
    <n v="2010"/>
    <n v="2010"/>
    <n v="500055529"/>
    <n v="1"/>
    <x v="1"/>
    <s v="I"/>
    <n v="0"/>
    <n v="0"/>
    <n v="0"/>
    <n v="190"/>
  </r>
  <r>
    <x v="0"/>
    <x v="0"/>
    <s v="WA"/>
    <x v="2"/>
    <n v="2010"/>
    <n v="2010"/>
    <n v="500227957"/>
    <n v="1"/>
    <x v="1"/>
    <s v="I"/>
    <n v="0"/>
    <n v="0"/>
    <n v="0"/>
    <n v="186"/>
  </r>
  <r>
    <x v="0"/>
    <x v="0"/>
    <s v="WA"/>
    <x v="2"/>
    <n v="2010"/>
    <n v="2010"/>
    <n v="18900070"/>
    <n v="1"/>
    <x v="1"/>
    <s v="I"/>
    <n v="1"/>
    <n v="1"/>
    <n v="0"/>
    <n v="60"/>
  </r>
  <r>
    <x v="0"/>
    <x v="0"/>
    <s v="WA"/>
    <x v="2"/>
    <n v="2010"/>
    <n v="2010"/>
    <n v="18940102"/>
    <n v="1"/>
    <x v="1"/>
    <s v="I"/>
    <n v="0"/>
    <n v="0"/>
    <n v="0"/>
    <n v="80"/>
  </r>
  <r>
    <x v="0"/>
    <x v="1"/>
    <s v="WA"/>
    <x v="2"/>
    <n v="2010"/>
    <n v="2010"/>
    <n v="500043403"/>
    <n v="2"/>
    <x v="1"/>
    <s v="I"/>
    <n v="58"/>
    <n v="29"/>
    <n v="0"/>
    <n v="41"/>
  </r>
  <r>
    <x v="0"/>
    <x v="0"/>
    <s v="WA"/>
    <x v="2"/>
    <n v="2010"/>
    <n v="2010"/>
    <n v="18987036"/>
    <n v="1"/>
    <x v="1"/>
    <s v="I"/>
    <n v="0"/>
    <n v="0"/>
    <n v="0"/>
    <n v="211"/>
  </r>
  <r>
    <x v="0"/>
    <x v="0"/>
    <s v="WA"/>
    <x v="2"/>
    <n v="2010"/>
    <n v="2010"/>
    <n v="500230073"/>
    <n v="1"/>
    <x v="1"/>
    <s v="I"/>
    <n v="0"/>
    <n v="0"/>
    <n v="0"/>
    <n v="577"/>
  </r>
  <r>
    <x v="0"/>
    <x v="0"/>
    <s v="WA"/>
    <x v="2"/>
    <n v="2010"/>
    <n v="2010"/>
    <n v="18663838"/>
    <n v="1"/>
    <x v="1"/>
    <s v="I"/>
    <n v="16"/>
    <n v="16"/>
    <n v="0"/>
    <n v="58"/>
  </r>
  <r>
    <x v="0"/>
    <x v="1"/>
    <s v="WA"/>
    <x v="2"/>
    <n v="2010"/>
    <n v="2010"/>
    <n v="500150835"/>
    <n v="1"/>
    <x v="1"/>
    <s v="I"/>
    <n v="29"/>
    <n v="29"/>
    <n v="0"/>
    <n v="46"/>
  </r>
  <r>
    <x v="0"/>
    <x v="0"/>
    <s v="WA"/>
    <x v="2"/>
    <n v="2010"/>
    <n v="2010"/>
    <n v="17736707"/>
    <n v="1"/>
    <x v="1"/>
    <s v="I"/>
    <n v="0"/>
    <n v="0"/>
    <n v="0"/>
    <n v="17"/>
  </r>
  <r>
    <x v="0"/>
    <x v="1"/>
    <s v="WA"/>
    <x v="2"/>
    <n v="2010"/>
    <n v="2010"/>
    <n v="16258082"/>
    <n v="3"/>
    <x v="1"/>
    <s v="I"/>
    <n v="89"/>
    <n v="29.666666666666668"/>
    <n v="0"/>
    <n v="116"/>
  </r>
  <r>
    <x v="0"/>
    <x v="0"/>
    <s v="WA"/>
    <x v="2"/>
    <n v="2010"/>
    <n v="2010"/>
    <n v="500176205"/>
    <n v="2"/>
    <x v="1"/>
    <s v="I"/>
    <n v="62"/>
    <n v="31"/>
    <n v="0"/>
    <n v="3240"/>
  </r>
  <r>
    <x v="0"/>
    <x v="1"/>
    <s v="WA"/>
    <x v="2"/>
    <n v="2010"/>
    <n v="2010"/>
    <n v="428112057"/>
    <n v="1"/>
    <x v="1"/>
    <s v="I"/>
    <n v="10"/>
    <n v="10"/>
    <n v="0"/>
    <n v="14"/>
  </r>
  <r>
    <x v="0"/>
    <x v="0"/>
    <s v="WA"/>
    <x v="2"/>
    <n v="2010"/>
    <n v="2010"/>
    <n v="19854572"/>
    <n v="1"/>
    <x v="1"/>
    <s v="I"/>
    <n v="24"/>
    <n v="24"/>
    <n v="0"/>
    <n v="1200"/>
  </r>
  <r>
    <x v="0"/>
    <x v="0"/>
    <s v="WA"/>
    <x v="2"/>
    <n v="2010"/>
    <n v="2010"/>
    <n v="15146485"/>
    <n v="2"/>
    <x v="1"/>
    <s v="I"/>
    <n v="11"/>
    <n v="5.5"/>
    <n v="0"/>
    <n v="180"/>
  </r>
  <r>
    <x v="0"/>
    <x v="0"/>
    <s v="WA"/>
    <x v="2"/>
    <n v="2010"/>
    <n v="2010"/>
    <n v="15211746"/>
    <n v="1"/>
    <x v="1"/>
    <s v="I"/>
    <n v="0"/>
    <n v="0"/>
    <n v="0"/>
    <n v="170"/>
  </r>
  <r>
    <x v="0"/>
    <x v="0"/>
    <s v="WA"/>
    <x v="2"/>
    <n v="2010"/>
    <n v="2010"/>
    <n v="446353658"/>
    <n v="1"/>
    <x v="1"/>
    <s v="I"/>
    <n v="0"/>
    <n v="0"/>
    <n v="0"/>
    <n v="336"/>
  </r>
  <r>
    <x v="0"/>
    <x v="0"/>
    <s v="WA"/>
    <x v="2"/>
    <n v="2010"/>
    <n v="2010"/>
    <n v="500008804"/>
    <n v="1"/>
    <x v="1"/>
    <s v="I"/>
    <n v="0"/>
    <n v="0"/>
    <n v="0"/>
    <n v="70"/>
  </r>
  <r>
    <x v="0"/>
    <x v="0"/>
    <s v="WA"/>
    <x v="2"/>
    <n v="2010"/>
    <n v="2010"/>
    <n v="16536181"/>
    <n v="1"/>
    <x v="1"/>
    <s v="I"/>
    <n v="17"/>
    <n v="17"/>
    <n v="0"/>
    <n v="6"/>
  </r>
  <r>
    <x v="0"/>
    <x v="1"/>
    <s v="WA"/>
    <x v="2"/>
    <n v="2010"/>
    <n v="2010"/>
    <n v="500102737"/>
    <n v="1"/>
    <x v="1"/>
    <s v="I"/>
    <n v="5"/>
    <n v="5"/>
    <n v="0"/>
    <n v="7"/>
  </r>
  <r>
    <x v="0"/>
    <x v="0"/>
    <s v="WA"/>
    <x v="2"/>
    <n v="2010"/>
    <n v="2010"/>
    <n v="19284062"/>
    <n v="1"/>
    <x v="1"/>
    <s v="I"/>
    <n v="0"/>
    <n v="0"/>
    <n v="0"/>
    <n v="210"/>
  </r>
  <r>
    <x v="0"/>
    <x v="0"/>
    <s v="WA"/>
    <x v="2"/>
    <n v="2010"/>
    <n v="2010"/>
    <n v="500264637"/>
    <n v="1"/>
    <x v="1"/>
    <s v="I"/>
    <n v="0"/>
    <n v="0"/>
    <n v="0"/>
    <n v="19"/>
  </r>
  <r>
    <x v="0"/>
    <x v="1"/>
    <s v="WA"/>
    <x v="2"/>
    <n v="2010"/>
    <n v="2010"/>
    <n v="18700322"/>
    <n v="2"/>
    <x v="1"/>
    <s v="I"/>
    <n v="12"/>
    <n v="6"/>
    <n v="0"/>
    <n v="77"/>
  </r>
  <r>
    <x v="0"/>
    <x v="1"/>
    <s v="WA"/>
    <x v="2"/>
    <n v="2010"/>
    <n v="2010"/>
    <n v="500205133"/>
    <n v="1"/>
    <x v="1"/>
    <s v="I"/>
    <n v="28"/>
    <n v="28"/>
    <n v="0"/>
    <n v="1"/>
  </r>
  <r>
    <x v="0"/>
    <x v="0"/>
    <s v="WA"/>
    <x v="2"/>
    <n v="2010"/>
    <n v="2010"/>
    <n v="18651865"/>
    <n v="1"/>
    <x v="1"/>
    <s v="I"/>
    <n v="0"/>
    <n v="0"/>
    <n v="0"/>
    <n v="10"/>
  </r>
  <r>
    <x v="0"/>
    <x v="1"/>
    <s v="WA"/>
    <x v="2"/>
    <n v="2010"/>
    <n v="2010"/>
    <n v="500052120"/>
    <n v="2"/>
    <x v="1"/>
    <s v="I"/>
    <n v="42"/>
    <n v="21"/>
    <n v="0"/>
    <n v="9"/>
  </r>
  <r>
    <x v="0"/>
    <x v="0"/>
    <s v="WA"/>
    <x v="2"/>
    <n v="2010"/>
    <n v="2010"/>
    <n v="18098807"/>
    <n v="2"/>
    <x v="1"/>
    <s v="I"/>
    <n v="20"/>
    <n v="10"/>
    <n v="0"/>
    <n v="180"/>
  </r>
  <r>
    <x v="0"/>
    <x v="0"/>
    <s v="WA"/>
    <x v="2"/>
    <n v="2010"/>
    <n v="2010"/>
    <n v="17391718"/>
    <n v="2"/>
    <x v="1"/>
    <s v="I"/>
    <n v="35"/>
    <n v="17.5"/>
    <n v="0"/>
    <n v="150"/>
  </r>
  <r>
    <x v="0"/>
    <x v="0"/>
    <s v="WA"/>
    <x v="2"/>
    <n v="2010"/>
    <n v="2010"/>
    <n v="500047214"/>
    <n v="2"/>
    <x v="1"/>
    <s v="I"/>
    <n v="33"/>
    <n v="16.5"/>
    <n v="0"/>
    <n v="345"/>
  </r>
  <r>
    <x v="0"/>
    <x v="1"/>
    <s v="WA"/>
    <x v="2"/>
    <n v="2010"/>
    <n v="2010"/>
    <n v="500043103"/>
    <n v="1"/>
    <x v="1"/>
    <s v="I"/>
    <n v="6"/>
    <n v="6"/>
    <n v="0"/>
    <n v="18"/>
  </r>
  <r>
    <x v="0"/>
    <x v="1"/>
    <s v="WA"/>
    <x v="2"/>
    <n v="2010"/>
    <n v="2010"/>
    <n v="424396869"/>
    <n v="5"/>
    <x v="1"/>
    <s v="I"/>
    <n v="155"/>
    <n v="31"/>
    <n v="0"/>
    <n v="20"/>
  </r>
  <r>
    <x v="0"/>
    <x v="1"/>
    <s v="WA"/>
    <x v="2"/>
    <n v="2010"/>
    <n v="2010"/>
    <n v="16792971"/>
    <n v="1"/>
    <x v="1"/>
    <s v="I"/>
    <n v="0"/>
    <n v="0"/>
    <n v="0"/>
    <n v="110"/>
  </r>
  <r>
    <x v="0"/>
    <x v="1"/>
    <s v="WA"/>
    <x v="2"/>
    <n v="2010"/>
    <n v="2010"/>
    <n v="500236617"/>
    <n v="1"/>
    <x v="1"/>
    <s v="I"/>
    <n v="1"/>
    <n v="1"/>
    <n v="0"/>
    <n v="1"/>
  </r>
  <r>
    <x v="0"/>
    <x v="0"/>
    <s v="WA"/>
    <x v="2"/>
    <n v="2010"/>
    <n v="2010"/>
    <n v="16768159"/>
    <n v="2"/>
    <x v="1"/>
    <s v="I"/>
    <n v="44"/>
    <n v="22"/>
    <n v="0"/>
    <n v="264"/>
  </r>
  <r>
    <x v="0"/>
    <x v="0"/>
    <s v="WA"/>
    <x v="2"/>
    <n v="2010"/>
    <n v="2010"/>
    <n v="16543572"/>
    <n v="1"/>
    <x v="1"/>
    <s v="I"/>
    <n v="0"/>
    <n v="0"/>
    <n v="0"/>
    <n v="5"/>
  </r>
  <r>
    <x v="0"/>
    <x v="1"/>
    <s v="WA"/>
    <x v="2"/>
    <n v="2010"/>
    <n v="2010"/>
    <n v="435974500"/>
    <n v="2"/>
    <x v="1"/>
    <s v="I"/>
    <n v="36"/>
    <n v="18"/>
    <n v="0"/>
    <n v="5"/>
  </r>
  <r>
    <x v="0"/>
    <x v="1"/>
    <s v="WA"/>
    <x v="2"/>
    <n v="2010"/>
    <n v="2010"/>
    <n v="16558396"/>
    <n v="1"/>
    <x v="1"/>
    <s v="I"/>
    <n v="0"/>
    <n v="0"/>
    <n v="0"/>
    <n v="34"/>
  </r>
  <r>
    <x v="0"/>
    <x v="1"/>
    <s v="WA"/>
    <x v="2"/>
    <n v="2010"/>
    <n v="2010"/>
    <n v="500053693"/>
    <n v="1"/>
    <x v="1"/>
    <s v="I"/>
    <n v="20"/>
    <n v="20"/>
    <n v="0"/>
    <n v="80"/>
  </r>
  <r>
    <x v="0"/>
    <x v="0"/>
    <s v="WA"/>
    <x v="2"/>
    <n v="2010"/>
    <n v="2010"/>
    <n v="15109077"/>
    <n v="1"/>
    <x v="1"/>
    <s v="I"/>
    <n v="9"/>
    <n v="9"/>
    <n v="0"/>
    <n v="30"/>
  </r>
  <r>
    <x v="0"/>
    <x v="0"/>
    <s v="WA"/>
    <x v="2"/>
    <n v="2010"/>
    <n v="2010"/>
    <n v="14099933"/>
    <n v="1"/>
    <x v="1"/>
    <s v="I"/>
    <n v="22"/>
    <n v="22"/>
    <n v="0"/>
    <n v="380"/>
  </r>
  <r>
    <x v="0"/>
    <x v="1"/>
    <s v="WA"/>
    <x v="2"/>
    <n v="2010"/>
    <n v="2010"/>
    <n v="14429384"/>
    <n v="3"/>
    <x v="1"/>
    <s v="I"/>
    <n v="67"/>
    <n v="22.333333333333332"/>
    <n v="0"/>
    <n v="6"/>
  </r>
  <r>
    <x v="0"/>
    <x v="0"/>
    <s v="WA"/>
    <x v="2"/>
    <n v="2010"/>
    <n v="2010"/>
    <n v="500035673"/>
    <n v="2"/>
    <x v="1"/>
    <s v="I"/>
    <n v="36"/>
    <n v="18"/>
    <n v="0"/>
    <n v="790"/>
  </r>
  <r>
    <x v="0"/>
    <x v="0"/>
    <s v="WA"/>
    <x v="2"/>
    <n v="2010"/>
    <n v="2010"/>
    <n v="14944317"/>
    <n v="2"/>
    <x v="1"/>
    <s v="I"/>
    <n v="47"/>
    <n v="23.5"/>
    <n v="0"/>
    <n v="575"/>
  </r>
  <r>
    <x v="0"/>
    <x v="0"/>
    <s v="WA"/>
    <x v="2"/>
    <n v="2010"/>
    <n v="2010"/>
    <n v="500240615"/>
    <n v="1"/>
    <x v="1"/>
    <s v="I"/>
    <n v="0"/>
    <n v="0"/>
    <n v="0"/>
    <n v="9"/>
  </r>
  <r>
    <x v="0"/>
    <x v="0"/>
    <s v="WA"/>
    <x v="2"/>
    <n v="2010"/>
    <n v="2010"/>
    <n v="14389375"/>
    <n v="1"/>
    <x v="1"/>
    <s v="I"/>
    <n v="0"/>
    <n v="0"/>
    <n v="0"/>
    <n v="10"/>
  </r>
  <r>
    <x v="0"/>
    <x v="0"/>
    <s v="WA"/>
    <x v="2"/>
    <n v="2010"/>
    <n v="2010"/>
    <n v="500031215"/>
    <n v="1"/>
    <x v="1"/>
    <s v="I"/>
    <n v="0"/>
    <n v="0"/>
    <n v="0"/>
    <n v="60"/>
  </r>
  <r>
    <x v="0"/>
    <x v="0"/>
    <s v="WA"/>
    <x v="2"/>
    <n v="2010"/>
    <n v="2010"/>
    <n v="17466222"/>
    <n v="1"/>
    <x v="1"/>
    <s v="I"/>
    <n v="18"/>
    <n v="18"/>
    <n v="0"/>
    <n v="76"/>
  </r>
  <r>
    <x v="0"/>
    <x v="1"/>
    <s v="WA"/>
    <x v="2"/>
    <n v="2010"/>
    <n v="2010"/>
    <n v="19772324"/>
    <n v="1"/>
    <x v="1"/>
    <s v="I"/>
    <n v="29"/>
    <n v="29"/>
    <n v="0"/>
    <n v="8"/>
  </r>
  <r>
    <x v="0"/>
    <x v="0"/>
    <s v="WA"/>
    <x v="2"/>
    <n v="2010"/>
    <n v="2010"/>
    <n v="19662663"/>
    <n v="1"/>
    <x v="1"/>
    <s v="I"/>
    <n v="4"/>
    <n v="4"/>
    <n v="0"/>
    <n v="10"/>
  </r>
  <r>
    <x v="0"/>
    <x v="0"/>
    <s v="WA"/>
    <x v="2"/>
    <n v="2010"/>
    <n v="2010"/>
    <n v="19674324"/>
    <n v="1"/>
    <x v="1"/>
    <s v="I"/>
    <n v="0"/>
    <n v="0"/>
    <n v="0"/>
    <n v="3"/>
  </r>
  <r>
    <x v="0"/>
    <x v="0"/>
    <s v="WA"/>
    <x v="2"/>
    <n v="2010"/>
    <n v="2010"/>
    <n v="19695414"/>
    <n v="1"/>
    <x v="1"/>
    <s v="I"/>
    <n v="0"/>
    <n v="0"/>
    <n v="0"/>
    <n v="10"/>
  </r>
  <r>
    <x v="0"/>
    <x v="0"/>
    <s v="WA"/>
    <x v="2"/>
    <n v="2010"/>
    <n v="2010"/>
    <n v="19558865"/>
    <n v="1"/>
    <x v="1"/>
    <s v="I"/>
    <n v="32"/>
    <n v="32"/>
    <n v="0"/>
    <n v="50"/>
  </r>
  <r>
    <x v="0"/>
    <x v="0"/>
    <s v="WA"/>
    <x v="2"/>
    <n v="2010"/>
    <n v="2010"/>
    <n v="19650941"/>
    <n v="1"/>
    <x v="1"/>
    <s v="I"/>
    <n v="13"/>
    <n v="13"/>
    <n v="0"/>
    <n v="30"/>
  </r>
  <r>
    <x v="0"/>
    <x v="1"/>
    <s v="WA"/>
    <x v="2"/>
    <n v="2010"/>
    <n v="2010"/>
    <n v="16223917"/>
    <n v="1"/>
    <x v="1"/>
    <s v="I"/>
    <n v="30"/>
    <n v="30"/>
    <n v="0"/>
    <n v="14"/>
  </r>
  <r>
    <x v="0"/>
    <x v="0"/>
    <s v="WA"/>
    <x v="2"/>
    <n v="2010"/>
    <n v="2010"/>
    <n v="19979452"/>
    <n v="5"/>
    <x v="1"/>
    <s v="I"/>
    <n v="135"/>
    <n v="27"/>
    <n v="0"/>
    <n v="390"/>
  </r>
  <r>
    <x v="0"/>
    <x v="1"/>
    <s v="WA"/>
    <x v="2"/>
    <n v="2010"/>
    <n v="2010"/>
    <n v="500055347"/>
    <n v="1"/>
    <x v="1"/>
    <s v="I"/>
    <n v="27"/>
    <n v="27"/>
    <n v="0"/>
    <n v="19"/>
  </r>
  <r>
    <x v="0"/>
    <x v="0"/>
    <s v="WA"/>
    <x v="2"/>
    <n v="2010"/>
    <n v="2010"/>
    <n v="500258583"/>
    <n v="1"/>
    <x v="1"/>
    <s v="I"/>
    <n v="0"/>
    <n v="0"/>
    <n v="0"/>
    <n v="19"/>
  </r>
  <r>
    <x v="0"/>
    <x v="0"/>
    <s v="WA"/>
    <x v="2"/>
    <n v="2010"/>
    <n v="2010"/>
    <n v="18992243"/>
    <n v="1"/>
    <x v="1"/>
    <s v="I"/>
    <n v="0"/>
    <n v="0"/>
    <n v="0"/>
    <n v="30"/>
  </r>
  <r>
    <x v="0"/>
    <x v="0"/>
    <s v="WA"/>
    <x v="2"/>
    <n v="2010"/>
    <n v="2010"/>
    <n v="18115199"/>
    <n v="1"/>
    <x v="1"/>
    <s v="I"/>
    <n v="0"/>
    <n v="0"/>
    <n v="0"/>
    <n v="240"/>
  </r>
  <r>
    <x v="0"/>
    <x v="1"/>
    <s v="WA"/>
    <x v="2"/>
    <n v="2010"/>
    <n v="2010"/>
    <n v="18933131"/>
    <n v="1"/>
    <x v="1"/>
    <s v="I"/>
    <n v="0"/>
    <n v="0"/>
    <n v="0"/>
    <n v="1"/>
  </r>
  <r>
    <x v="0"/>
    <x v="1"/>
    <s v="WA"/>
    <x v="2"/>
    <n v="2010"/>
    <n v="2010"/>
    <n v="18648757"/>
    <n v="2"/>
    <x v="1"/>
    <s v="I"/>
    <n v="34"/>
    <n v="17"/>
    <n v="0"/>
    <n v="40"/>
  </r>
  <r>
    <x v="1"/>
    <x v="1"/>
    <s v="WA"/>
    <x v="2"/>
    <n v="2010"/>
    <n v="2010"/>
    <n v="500069865"/>
    <n v="2"/>
    <x v="1"/>
    <s v="I"/>
    <n v="58"/>
    <n v="29"/>
    <n v="0"/>
    <n v="27"/>
  </r>
  <r>
    <x v="0"/>
    <x v="0"/>
    <s v="WA"/>
    <x v="2"/>
    <n v="2010"/>
    <n v="2010"/>
    <n v="18323793"/>
    <n v="1"/>
    <x v="1"/>
    <s v="I"/>
    <n v="9"/>
    <n v="9"/>
    <n v="0"/>
    <n v="460"/>
  </r>
  <r>
    <x v="0"/>
    <x v="0"/>
    <s v="WA"/>
    <x v="2"/>
    <n v="2010"/>
    <n v="2010"/>
    <n v="18567853"/>
    <n v="1"/>
    <x v="1"/>
    <s v="I"/>
    <n v="1"/>
    <n v="1"/>
    <n v="0"/>
    <n v="1569"/>
  </r>
  <r>
    <x v="0"/>
    <x v="0"/>
    <s v="WA"/>
    <x v="2"/>
    <n v="2010"/>
    <n v="2010"/>
    <n v="17190296"/>
    <n v="1"/>
    <x v="1"/>
    <s v="I"/>
    <n v="0"/>
    <n v="0"/>
    <n v="0"/>
    <n v="375"/>
  </r>
  <r>
    <x v="0"/>
    <x v="0"/>
    <s v="WA"/>
    <x v="2"/>
    <n v="2010"/>
    <n v="2010"/>
    <n v="14080692"/>
    <n v="1"/>
    <x v="1"/>
    <s v="I"/>
    <n v="20"/>
    <n v="20"/>
    <n v="0"/>
    <n v="130"/>
  </r>
  <r>
    <x v="0"/>
    <x v="1"/>
    <s v="WA"/>
    <x v="2"/>
    <n v="2010"/>
    <n v="2010"/>
    <n v="446347571"/>
    <n v="5"/>
    <x v="1"/>
    <s v="I"/>
    <n v="123"/>
    <n v="24.6"/>
    <n v="0"/>
    <n v="33"/>
  </r>
  <r>
    <x v="0"/>
    <x v="0"/>
    <s v="WA"/>
    <x v="2"/>
    <n v="2010"/>
    <n v="2010"/>
    <n v="16126737"/>
    <n v="1"/>
    <x v="1"/>
    <s v="I"/>
    <n v="0"/>
    <n v="0"/>
    <n v="0"/>
    <n v="20"/>
  </r>
  <r>
    <x v="0"/>
    <x v="0"/>
    <s v="WA"/>
    <x v="2"/>
    <n v="2010"/>
    <n v="2010"/>
    <n v="17173843"/>
    <n v="1"/>
    <x v="1"/>
    <s v="I"/>
    <n v="30"/>
    <n v="30"/>
    <n v="0"/>
    <n v="1"/>
  </r>
  <r>
    <x v="0"/>
    <x v="0"/>
    <s v="WA"/>
    <x v="2"/>
    <n v="2010"/>
    <n v="2010"/>
    <n v="18258485"/>
    <n v="1"/>
    <x v="1"/>
    <s v="I"/>
    <n v="0"/>
    <n v="0"/>
    <n v="0"/>
    <n v="850"/>
  </r>
  <r>
    <x v="0"/>
    <x v="0"/>
    <s v="WA"/>
    <x v="2"/>
    <n v="2010"/>
    <n v="2010"/>
    <n v="18007387"/>
    <n v="2"/>
    <x v="1"/>
    <s v="I"/>
    <n v="81"/>
    <n v="40.5"/>
    <n v="0"/>
    <n v="50"/>
  </r>
  <r>
    <x v="0"/>
    <x v="0"/>
    <s v="WA"/>
    <x v="2"/>
    <n v="2010"/>
    <n v="2010"/>
    <n v="15150419"/>
    <n v="1"/>
    <x v="1"/>
    <s v="I"/>
    <n v="13"/>
    <n v="13"/>
    <n v="0"/>
    <n v="10"/>
  </r>
  <r>
    <x v="0"/>
    <x v="0"/>
    <s v="WA"/>
    <x v="2"/>
    <n v="2010"/>
    <n v="2010"/>
    <n v="16820621"/>
    <n v="1"/>
    <x v="1"/>
    <s v="I"/>
    <n v="0"/>
    <n v="0"/>
    <n v="0"/>
    <n v="140"/>
  </r>
  <r>
    <x v="0"/>
    <x v="1"/>
    <s v="WA"/>
    <x v="2"/>
    <n v="2010"/>
    <n v="2010"/>
    <n v="365817682"/>
    <n v="1"/>
    <x v="1"/>
    <s v="I"/>
    <n v="4"/>
    <n v="4"/>
    <n v="0"/>
    <n v="9"/>
  </r>
  <r>
    <x v="0"/>
    <x v="1"/>
    <s v="WA"/>
    <x v="2"/>
    <n v="2010"/>
    <n v="2010"/>
    <n v="500043322"/>
    <n v="3"/>
    <x v="1"/>
    <s v="I"/>
    <n v="93"/>
    <n v="31"/>
    <n v="0"/>
    <n v="18"/>
  </r>
  <r>
    <x v="0"/>
    <x v="0"/>
    <s v="WA"/>
    <x v="2"/>
    <n v="2010"/>
    <n v="2010"/>
    <n v="18856773"/>
    <n v="1"/>
    <x v="1"/>
    <s v="I"/>
    <n v="8"/>
    <n v="8"/>
    <n v="0"/>
    <n v="330"/>
  </r>
  <r>
    <x v="0"/>
    <x v="1"/>
    <s v="WA"/>
    <x v="2"/>
    <n v="2010"/>
    <n v="2010"/>
    <n v="17181705"/>
    <n v="2"/>
    <x v="1"/>
    <s v="I"/>
    <n v="38"/>
    <n v="19"/>
    <n v="0"/>
    <n v="35"/>
  </r>
  <r>
    <x v="0"/>
    <x v="0"/>
    <s v="WA"/>
    <x v="2"/>
    <n v="2010"/>
    <n v="2010"/>
    <n v="15961850"/>
    <n v="1"/>
    <x v="1"/>
    <s v="I"/>
    <n v="5"/>
    <n v="5"/>
    <n v="0"/>
    <n v="1"/>
  </r>
  <r>
    <x v="0"/>
    <x v="0"/>
    <s v="WA"/>
    <x v="2"/>
    <n v="2010"/>
    <n v="2010"/>
    <n v="500259936"/>
    <n v="1"/>
    <x v="1"/>
    <s v="I"/>
    <n v="23"/>
    <n v="23"/>
    <n v="0"/>
    <n v="40"/>
  </r>
  <r>
    <x v="0"/>
    <x v="0"/>
    <s v="WA"/>
    <x v="2"/>
    <n v="2010"/>
    <n v="2010"/>
    <n v="15884239"/>
    <n v="1"/>
    <x v="1"/>
    <s v="I"/>
    <n v="8"/>
    <n v="8"/>
    <n v="0"/>
    <n v="433"/>
  </r>
  <r>
    <x v="0"/>
    <x v="0"/>
    <s v="WA"/>
    <x v="2"/>
    <n v="2010"/>
    <n v="2010"/>
    <n v="16203758"/>
    <n v="4"/>
    <x v="1"/>
    <s v="I"/>
    <n v="99"/>
    <n v="24.75"/>
    <n v="0"/>
    <n v="445"/>
  </r>
  <r>
    <x v="0"/>
    <x v="0"/>
    <s v="WA"/>
    <x v="2"/>
    <n v="2010"/>
    <n v="2010"/>
    <n v="16018569"/>
    <n v="1"/>
    <x v="1"/>
    <s v="I"/>
    <n v="11"/>
    <n v="11"/>
    <n v="0"/>
    <n v="196"/>
  </r>
  <r>
    <x v="0"/>
    <x v="0"/>
    <s v="WA"/>
    <x v="2"/>
    <n v="2010"/>
    <n v="2010"/>
    <n v="15391098"/>
    <n v="5"/>
    <x v="1"/>
    <s v="I"/>
    <n v="135"/>
    <n v="27"/>
    <n v="0"/>
    <n v="350"/>
  </r>
  <r>
    <x v="0"/>
    <x v="0"/>
    <s v="WA"/>
    <x v="2"/>
    <n v="2010"/>
    <n v="2010"/>
    <n v="364435229"/>
    <n v="3"/>
    <x v="1"/>
    <s v="I"/>
    <n v="94"/>
    <n v="31.333333333333332"/>
    <n v="0"/>
    <n v="176"/>
  </r>
  <r>
    <x v="0"/>
    <x v="0"/>
    <s v="WA"/>
    <x v="2"/>
    <n v="2010"/>
    <n v="2010"/>
    <n v="500251440"/>
    <n v="1"/>
    <x v="1"/>
    <s v="I"/>
    <n v="23"/>
    <n v="23"/>
    <n v="0"/>
    <n v="4"/>
  </r>
  <r>
    <x v="0"/>
    <x v="0"/>
    <s v="WA"/>
    <x v="2"/>
    <n v="2010"/>
    <n v="2010"/>
    <n v="14932445"/>
    <n v="1"/>
    <x v="1"/>
    <s v="I"/>
    <n v="0"/>
    <n v="0"/>
    <n v="0"/>
    <n v="60"/>
  </r>
  <r>
    <x v="0"/>
    <x v="0"/>
    <s v="WA"/>
    <x v="2"/>
    <n v="2010"/>
    <n v="2010"/>
    <n v="14867477"/>
    <n v="4"/>
    <x v="1"/>
    <s v="I"/>
    <n v="107"/>
    <n v="26.75"/>
    <n v="0"/>
    <n v="151"/>
  </r>
  <r>
    <x v="0"/>
    <x v="0"/>
    <s v="WA"/>
    <x v="2"/>
    <n v="2010"/>
    <n v="2010"/>
    <n v="15281388"/>
    <n v="1"/>
    <x v="1"/>
    <s v="I"/>
    <n v="0"/>
    <n v="0"/>
    <n v="0"/>
    <n v="80"/>
  </r>
  <r>
    <x v="0"/>
    <x v="0"/>
    <s v="WA"/>
    <x v="2"/>
    <n v="2010"/>
    <n v="2010"/>
    <n v="18632021"/>
    <n v="1"/>
    <x v="1"/>
    <s v="I"/>
    <n v="23"/>
    <n v="23"/>
    <n v="0"/>
    <n v="550"/>
  </r>
  <r>
    <x v="0"/>
    <x v="0"/>
    <s v="WA"/>
    <x v="2"/>
    <n v="2010"/>
    <n v="2010"/>
    <n v="500124170"/>
    <n v="1"/>
    <x v="1"/>
    <s v="I"/>
    <n v="0"/>
    <n v="0"/>
    <n v="0"/>
    <n v="20"/>
  </r>
  <r>
    <x v="0"/>
    <x v="0"/>
    <s v="WA"/>
    <x v="2"/>
    <n v="2010"/>
    <n v="2010"/>
    <n v="17811103"/>
    <n v="1"/>
    <x v="1"/>
    <s v="I"/>
    <n v="24"/>
    <n v="24"/>
    <n v="0"/>
    <n v="710"/>
  </r>
  <r>
    <x v="0"/>
    <x v="0"/>
    <s v="WA"/>
    <x v="2"/>
    <n v="2010"/>
    <n v="2010"/>
    <n v="500186913"/>
    <n v="1"/>
    <x v="1"/>
    <s v="I"/>
    <n v="2"/>
    <n v="2"/>
    <n v="0"/>
    <n v="10"/>
  </r>
  <r>
    <x v="0"/>
    <x v="0"/>
    <s v="WA"/>
    <x v="2"/>
    <n v="2010"/>
    <n v="2010"/>
    <n v="19927763"/>
    <n v="1"/>
    <x v="1"/>
    <s v="I"/>
    <n v="0"/>
    <n v="0"/>
    <n v="0"/>
    <n v="30"/>
  </r>
  <r>
    <x v="0"/>
    <x v="1"/>
    <s v="WA"/>
    <x v="2"/>
    <n v="2010"/>
    <n v="2010"/>
    <n v="19982745"/>
    <n v="1"/>
    <x v="1"/>
    <s v="I"/>
    <n v="10"/>
    <n v="10"/>
    <n v="0"/>
    <n v="3"/>
  </r>
  <r>
    <x v="0"/>
    <x v="1"/>
    <s v="WA"/>
    <x v="2"/>
    <n v="2010"/>
    <n v="2010"/>
    <n v="500044979"/>
    <n v="3"/>
    <x v="1"/>
    <s v="I"/>
    <n v="72"/>
    <n v="24"/>
    <n v="0"/>
    <n v="13"/>
  </r>
  <r>
    <x v="0"/>
    <x v="1"/>
    <s v="WA"/>
    <x v="2"/>
    <n v="2010"/>
    <n v="2010"/>
    <n v="19300284"/>
    <n v="1"/>
    <x v="1"/>
    <s v="I"/>
    <n v="1"/>
    <n v="1"/>
    <n v="0"/>
    <n v="14"/>
  </r>
  <r>
    <x v="0"/>
    <x v="0"/>
    <s v="WA"/>
    <x v="2"/>
    <n v="2010"/>
    <n v="2010"/>
    <n v="19376600"/>
    <n v="6"/>
    <x v="1"/>
    <s v="I"/>
    <n v="185"/>
    <n v="30.833333333333332"/>
    <n v="0"/>
    <n v="230"/>
  </r>
  <r>
    <x v="0"/>
    <x v="0"/>
    <s v="WA"/>
    <x v="2"/>
    <n v="2010"/>
    <n v="2010"/>
    <n v="500218997"/>
    <n v="2"/>
    <x v="1"/>
    <s v="I"/>
    <n v="49"/>
    <n v="24.5"/>
    <n v="0"/>
    <n v="162"/>
  </r>
  <r>
    <x v="0"/>
    <x v="0"/>
    <s v="WA"/>
    <x v="2"/>
    <n v="2010"/>
    <n v="2010"/>
    <n v="16741074"/>
    <n v="4"/>
    <x v="1"/>
    <s v="I"/>
    <n v="106"/>
    <n v="26.5"/>
    <n v="0"/>
    <n v="515"/>
  </r>
  <r>
    <x v="0"/>
    <x v="0"/>
    <s v="WA"/>
    <x v="2"/>
    <n v="2010"/>
    <n v="2010"/>
    <n v="19712643"/>
    <n v="2"/>
    <x v="1"/>
    <s v="I"/>
    <n v="45"/>
    <n v="22.5"/>
    <n v="0"/>
    <n v="239"/>
  </r>
  <r>
    <x v="0"/>
    <x v="0"/>
    <s v="WA"/>
    <x v="2"/>
    <n v="2010"/>
    <n v="2010"/>
    <n v="500204998"/>
    <n v="3"/>
    <x v="1"/>
    <s v="I"/>
    <n v="74"/>
    <n v="24.666666666666664"/>
    <n v="0"/>
    <n v="446"/>
  </r>
  <r>
    <x v="0"/>
    <x v="0"/>
    <s v="WA"/>
    <x v="2"/>
    <n v="2010"/>
    <n v="2010"/>
    <n v="14071935"/>
    <n v="1"/>
    <x v="1"/>
    <s v="I"/>
    <n v="0"/>
    <n v="0"/>
    <n v="0"/>
    <n v="10"/>
  </r>
  <r>
    <x v="0"/>
    <x v="0"/>
    <s v="WA"/>
    <x v="2"/>
    <n v="2010"/>
    <n v="2010"/>
    <n v="500191843"/>
    <n v="1"/>
    <x v="1"/>
    <s v="I"/>
    <n v="0"/>
    <n v="0"/>
    <n v="0"/>
    <n v="10"/>
  </r>
  <r>
    <x v="0"/>
    <x v="0"/>
    <s v="WA"/>
    <x v="2"/>
    <n v="2010"/>
    <n v="2010"/>
    <n v="403228809"/>
    <n v="2"/>
    <x v="1"/>
    <s v="I"/>
    <n v="50"/>
    <n v="25"/>
    <n v="0"/>
    <n v="80"/>
  </r>
  <r>
    <x v="0"/>
    <x v="1"/>
    <s v="WA"/>
    <x v="2"/>
    <n v="2010"/>
    <n v="2010"/>
    <n v="500265710"/>
    <n v="1"/>
    <x v="1"/>
    <s v="I"/>
    <n v="0"/>
    <n v="0"/>
    <n v="0"/>
    <n v="2"/>
  </r>
  <r>
    <x v="0"/>
    <x v="1"/>
    <s v="WA"/>
    <x v="2"/>
    <n v="2010"/>
    <n v="2010"/>
    <n v="18134984"/>
    <n v="2"/>
    <x v="1"/>
    <s v="I"/>
    <n v="30"/>
    <n v="15"/>
    <n v="0"/>
    <n v="13"/>
  </r>
  <r>
    <x v="0"/>
    <x v="1"/>
    <s v="WA"/>
    <x v="2"/>
    <n v="2010"/>
    <n v="2010"/>
    <n v="18099338"/>
    <n v="1"/>
    <x v="1"/>
    <s v="I"/>
    <n v="0"/>
    <n v="0"/>
    <n v="0"/>
    <n v="3"/>
  </r>
  <r>
    <x v="0"/>
    <x v="0"/>
    <s v="WA"/>
    <x v="2"/>
    <n v="2010"/>
    <n v="2010"/>
    <n v="18363158"/>
    <n v="2"/>
    <x v="1"/>
    <s v="I"/>
    <n v="33"/>
    <n v="16.5"/>
    <n v="0"/>
    <n v="175"/>
  </r>
  <r>
    <x v="0"/>
    <x v="0"/>
    <s v="WA"/>
    <x v="2"/>
    <n v="2010"/>
    <n v="2010"/>
    <n v="13988698"/>
    <n v="1"/>
    <x v="1"/>
    <s v="I"/>
    <n v="28"/>
    <n v="28"/>
    <n v="0"/>
    <n v="500"/>
  </r>
  <r>
    <x v="0"/>
    <x v="0"/>
    <s v="WA"/>
    <x v="2"/>
    <n v="2010"/>
    <n v="2010"/>
    <n v="420768045"/>
    <n v="2"/>
    <x v="1"/>
    <s v="I"/>
    <n v="63"/>
    <n v="31.5"/>
    <n v="0"/>
    <n v="540"/>
  </r>
  <r>
    <x v="0"/>
    <x v="0"/>
    <s v="WA"/>
    <x v="2"/>
    <n v="2010"/>
    <n v="2010"/>
    <n v="15983236"/>
    <n v="1"/>
    <x v="1"/>
    <s v="I"/>
    <n v="30"/>
    <n v="30"/>
    <n v="0"/>
    <n v="10"/>
  </r>
  <r>
    <x v="0"/>
    <x v="1"/>
    <s v="WA"/>
    <x v="2"/>
    <n v="2010"/>
    <n v="2010"/>
    <n v="443664130"/>
    <n v="1"/>
    <x v="1"/>
    <s v="I"/>
    <n v="32"/>
    <n v="32"/>
    <n v="0"/>
    <n v="10"/>
  </r>
  <r>
    <x v="0"/>
    <x v="0"/>
    <s v="WA"/>
    <x v="2"/>
    <n v="2010"/>
    <n v="2010"/>
    <n v="409190539"/>
    <n v="1"/>
    <x v="1"/>
    <s v="I"/>
    <n v="24"/>
    <n v="24"/>
    <n v="0"/>
    <n v="250"/>
  </r>
  <r>
    <x v="0"/>
    <x v="0"/>
    <s v="WA"/>
    <x v="2"/>
    <n v="2010"/>
    <n v="2010"/>
    <n v="16402337"/>
    <n v="6"/>
    <x v="1"/>
    <s v="I"/>
    <n v="182"/>
    <n v="30.333333333333332"/>
    <n v="0"/>
    <n v="430"/>
  </r>
  <r>
    <x v="0"/>
    <x v="1"/>
    <s v="WA"/>
    <x v="2"/>
    <n v="2010"/>
    <n v="2010"/>
    <n v="500002000"/>
    <n v="1"/>
    <x v="1"/>
    <s v="I"/>
    <n v="32"/>
    <n v="32"/>
    <n v="0"/>
    <n v="8"/>
  </r>
  <r>
    <x v="0"/>
    <x v="0"/>
    <s v="WA"/>
    <x v="2"/>
    <n v="2010"/>
    <n v="2010"/>
    <n v="14761007"/>
    <n v="1"/>
    <x v="1"/>
    <s v="I"/>
    <n v="18"/>
    <n v="18"/>
    <n v="0"/>
    <n v="27"/>
  </r>
  <r>
    <x v="0"/>
    <x v="0"/>
    <s v="WA"/>
    <x v="2"/>
    <n v="2010"/>
    <n v="2010"/>
    <n v="500147992"/>
    <n v="1"/>
    <x v="1"/>
    <s v="I"/>
    <n v="0"/>
    <n v="0"/>
    <n v="0"/>
    <n v="20"/>
  </r>
  <r>
    <x v="0"/>
    <x v="0"/>
    <s v="WA"/>
    <x v="2"/>
    <n v="2010"/>
    <n v="2010"/>
    <n v="15200056"/>
    <n v="1"/>
    <x v="1"/>
    <s v="I"/>
    <n v="15"/>
    <n v="15"/>
    <n v="0"/>
    <n v="40"/>
  </r>
  <r>
    <x v="0"/>
    <x v="0"/>
    <s v="WA"/>
    <x v="2"/>
    <n v="2010"/>
    <n v="2010"/>
    <n v="14903654"/>
    <n v="1"/>
    <x v="1"/>
    <s v="I"/>
    <n v="3"/>
    <n v="3"/>
    <n v="0"/>
    <n v="210"/>
  </r>
  <r>
    <x v="0"/>
    <x v="0"/>
    <s v="WA"/>
    <x v="2"/>
    <n v="2010"/>
    <n v="2010"/>
    <n v="19908565"/>
    <n v="2"/>
    <x v="1"/>
    <s v="I"/>
    <n v="56"/>
    <n v="28"/>
    <n v="0"/>
    <n v="160"/>
  </r>
  <r>
    <x v="1"/>
    <x v="1"/>
    <s v="WA"/>
    <x v="2"/>
    <n v="2010"/>
    <n v="2010"/>
    <n v="500242425"/>
    <n v="4"/>
    <x v="1"/>
    <s v="I"/>
    <n v="125"/>
    <n v="31.25"/>
    <n v="0"/>
    <n v="84"/>
  </r>
  <r>
    <x v="0"/>
    <x v="1"/>
    <s v="WA"/>
    <x v="2"/>
    <n v="2010"/>
    <n v="2010"/>
    <n v="500038329"/>
    <n v="1"/>
    <x v="1"/>
    <s v="I"/>
    <n v="12"/>
    <n v="12"/>
    <n v="0"/>
    <n v="7"/>
  </r>
  <r>
    <x v="0"/>
    <x v="0"/>
    <s v="WA"/>
    <x v="2"/>
    <n v="2010"/>
    <n v="2010"/>
    <n v="14357125"/>
    <n v="1"/>
    <x v="1"/>
    <s v="I"/>
    <n v="0"/>
    <n v="0"/>
    <n v="0"/>
    <n v="4"/>
  </r>
  <r>
    <x v="0"/>
    <x v="0"/>
    <s v="WA"/>
    <x v="2"/>
    <n v="2010"/>
    <n v="2010"/>
    <n v="19668806"/>
    <n v="1"/>
    <x v="1"/>
    <s v="I"/>
    <n v="24"/>
    <n v="24"/>
    <n v="0"/>
    <n v="20"/>
  </r>
  <r>
    <x v="0"/>
    <x v="0"/>
    <s v="WA"/>
    <x v="2"/>
    <n v="2010"/>
    <n v="2010"/>
    <n v="500055750"/>
    <n v="1"/>
    <x v="1"/>
    <s v="I"/>
    <n v="0"/>
    <n v="0"/>
    <n v="0"/>
    <n v="58"/>
  </r>
  <r>
    <x v="0"/>
    <x v="0"/>
    <s v="WA"/>
    <x v="2"/>
    <n v="2010"/>
    <n v="2010"/>
    <n v="19959173"/>
    <n v="1"/>
    <x v="1"/>
    <s v="I"/>
    <n v="0"/>
    <n v="0"/>
    <n v="0"/>
    <n v="10"/>
  </r>
  <r>
    <x v="0"/>
    <x v="0"/>
    <s v="WA"/>
    <x v="2"/>
    <n v="2010"/>
    <n v="2010"/>
    <n v="19544180"/>
    <n v="2"/>
    <x v="1"/>
    <s v="I"/>
    <n v="51"/>
    <n v="25.5"/>
    <n v="0"/>
    <n v="470"/>
  </r>
  <r>
    <x v="0"/>
    <x v="0"/>
    <s v="WA"/>
    <x v="2"/>
    <n v="2010"/>
    <n v="2010"/>
    <n v="18987116"/>
    <n v="4"/>
    <x v="1"/>
    <s v="I"/>
    <n v="123"/>
    <n v="30.75"/>
    <n v="0"/>
    <n v="420"/>
  </r>
  <r>
    <x v="0"/>
    <x v="1"/>
    <s v="WA"/>
    <x v="2"/>
    <n v="2010"/>
    <n v="2010"/>
    <n v="500168404"/>
    <n v="2"/>
    <x v="1"/>
    <s v="I"/>
    <n v="49"/>
    <n v="24.5"/>
    <n v="0"/>
    <n v="9"/>
  </r>
  <r>
    <x v="0"/>
    <x v="0"/>
    <s v="WA"/>
    <x v="2"/>
    <n v="2010"/>
    <n v="2010"/>
    <n v="17468339"/>
    <n v="1"/>
    <x v="1"/>
    <s v="I"/>
    <n v="0"/>
    <n v="0"/>
    <n v="0"/>
    <n v="70"/>
  </r>
  <r>
    <x v="0"/>
    <x v="0"/>
    <s v="WA"/>
    <x v="2"/>
    <n v="2010"/>
    <n v="2010"/>
    <n v="17751028"/>
    <n v="1"/>
    <x v="1"/>
    <s v="I"/>
    <n v="0"/>
    <n v="0"/>
    <n v="0"/>
    <n v="30"/>
  </r>
  <r>
    <x v="0"/>
    <x v="0"/>
    <s v="WA"/>
    <x v="2"/>
    <n v="2010"/>
    <n v="2010"/>
    <n v="16816989"/>
    <n v="1"/>
    <x v="1"/>
    <s v="I"/>
    <n v="0"/>
    <n v="0"/>
    <n v="0"/>
    <n v="30"/>
  </r>
  <r>
    <x v="0"/>
    <x v="0"/>
    <s v="WA"/>
    <x v="2"/>
    <n v="2010"/>
    <n v="2010"/>
    <n v="16236711"/>
    <n v="3"/>
    <x v="1"/>
    <s v="I"/>
    <n v="75"/>
    <n v="25"/>
    <n v="0"/>
    <n v="1200"/>
  </r>
  <r>
    <x v="0"/>
    <x v="1"/>
    <s v="WA"/>
    <x v="2"/>
    <n v="2010"/>
    <n v="2010"/>
    <n v="16536020"/>
    <n v="2"/>
    <x v="1"/>
    <s v="I"/>
    <n v="64"/>
    <n v="32"/>
    <n v="0"/>
    <n v="19"/>
  </r>
  <r>
    <x v="0"/>
    <x v="0"/>
    <s v="WA"/>
    <x v="2"/>
    <n v="2010"/>
    <n v="2010"/>
    <n v="15220097"/>
    <n v="2"/>
    <x v="1"/>
    <s v="I"/>
    <n v="36"/>
    <n v="18"/>
    <n v="0"/>
    <n v="120"/>
  </r>
  <r>
    <x v="0"/>
    <x v="1"/>
    <s v="WA"/>
    <x v="2"/>
    <n v="2010"/>
    <n v="2010"/>
    <n v="500057525"/>
    <n v="1"/>
    <x v="1"/>
    <s v="I"/>
    <n v="20"/>
    <n v="20"/>
    <n v="0"/>
    <n v="14"/>
  </r>
  <r>
    <x v="0"/>
    <x v="1"/>
    <s v="WA"/>
    <x v="2"/>
    <n v="2010"/>
    <n v="2010"/>
    <n v="446348829"/>
    <n v="2"/>
    <x v="1"/>
    <s v="I"/>
    <n v="66"/>
    <n v="33"/>
    <n v="0"/>
    <n v="2"/>
  </r>
  <r>
    <x v="0"/>
    <x v="1"/>
    <s v="WA"/>
    <x v="2"/>
    <n v="2010"/>
    <n v="2010"/>
    <n v="16557545"/>
    <n v="5"/>
    <x v="1"/>
    <s v="I"/>
    <n v="133"/>
    <n v="26.6"/>
    <n v="0"/>
    <n v="37"/>
  </r>
  <r>
    <x v="0"/>
    <x v="1"/>
    <s v="WA"/>
    <x v="2"/>
    <n v="2010"/>
    <n v="2010"/>
    <n v="15494152"/>
    <n v="3"/>
    <x v="1"/>
    <s v="I"/>
    <n v="91"/>
    <n v="30.333333333333332"/>
    <n v="0"/>
    <n v="22"/>
  </r>
  <r>
    <x v="0"/>
    <x v="1"/>
    <s v="WA"/>
    <x v="2"/>
    <n v="2010"/>
    <n v="2010"/>
    <n v="432691317"/>
    <n v="1"/>
    <x v="1"/>
    <s v="I"/>
    <n v="14"/>
    <n v="14"/>
    <n v="0"/>
    <n v="5"/>
  </r>
  <r>
    <x v="1"/>
    <x v="1"/>
    <s v="WA"/>
    <x v="2"/>
    <n v="2010"/>
    <n v="2010"/>
    <n v="16758054"/>
    <n v="1"/>
    <x v="1"/>
    <s v="I"/>
    <n v="26"/>
    <n v="26"/>
    <n v="0"/>
    <n v="1"/>
  </r>
  <r>
    <x v="0"/>
    <x v="0"/>
    <s v="WA"/>
    <x v="2"/>
    <n v="2010"/>
    <n v="2010"/>
    <n v="14638433"/>
    <n v="2"/>
    <x v="1"/>
    <s v="I"/>
    <n v="55"/>
    <n v="27.5"/>
    <n v="0"/>
    <n v="403"/>
  </r>
  <r>
    <x v="0"/>
    <x v="0"/>
    <s v="WA"/>
    <x v="2"/>
    <n v="2010"/>
    <n v="2010"/>
    <n v="14925373"/>
    <n v="1"/>
    <x v="1"/>
    <s v="I"/>
    <n v="0"/>
    <n v="0"/>
    <n v="0"/>
    <n v="25"/>
  </r>
  <r>
    <x v="0"/>
    <x v="0"/>
    <s v="WA"/>
    <x v="2"/>
    <n v="2010"/>
    <n v="2010"/>
    <n v="14825861"/>
    <n v="5"/>
    <x v="1"/>
    <s v="I"/>
    <n v="152"/>
    <n v="30.4"/>
    <n v="0"/>
    <n v="129"/>
  </r>
  <r>
    <x v="0"/>
    <x v="0"/>
    <s v="WA"/>
    <x v="2"/>
    <n v="2010"/>
    <n v="2010"/>
    <n v="500038037"/>
    <n v="1"/>
    <x v="1"/>
    <s v="I"/>
    <n v="0"/>
    <n v="0"/>
    <n v="0"/>
    <n v="10"/>
  </r>
  <r>
    <x v="0"/>
    <x v="0"/>
    <s v="WA"/>
    <x v="2"/>
    <n v="2010"/>
    <n v="2010"/>
    <n v="14916990"/>
    <n v="1"/>
    <x v="1"/>
    <s v="I"/>
    <n v="15"/>
    <n v="15"/>
    <n v="0"/>
    <n v="1"/>
  </r>
  <r>
    <x v="0"/>
    <x v="0"/>
    <s v="WA"/>
    <x v="2"/>
    <n v="2010"/>
    <n v="2010"/>
    <n v="446349996"/>
    <n v="1"/>
    <x v="1"/>
    <s v="I"/>
    <n v="8"/>
    <n v="8"/>
    <n v="0"/>
    <n v="137"/>
  </r>
  <r>
    <x v="0"/>
    <x v="0"/>
    <s v="WA"/>
    <x v="2"/>
    <n v="2010"/>
    <n v="2010"/>
    <n v="500078213"/>
    <n v="1"/>
    <x v="1"/>
    <s v="I"/>
    <n v="0"/>
    <n v="0"/>
    <n v="0"/>
    <n v="13"/>
  </r>
  <r>
    <x v="0"/>
    <x v="0"/>
    <s v="WA"/>
    <x v="2"/>
    <n v="2010"/>
    <n v="2010"/>
    <n v="18813573"/>
    <n v="1"/>
    <x v="1"/>
    <s v="I"/>
    <n v="26"/>
    <n v="26"/>
    <n v="0"/>
    <n v="80"/>
  </r>
  <r>
    <x v="0"/>
    <x v="0"/>
    <s v="WA"/>
    <x v="2"/>
    <n v="2010"/>
    <n v="2010"/>
    <n v="18999089"/>
    <n v="1"/>
    <x v="1"/>
    <s v="I"/>
    <n v="28"/>
    <n v="28"/>
    <n v="0"/>
    <n v="40"/>
  </r>
  <r>
    <x v="0"/>
    <x v="0"/>
    <s v="WA"/>
    <x v="2"/>
    <n v="2010"/>
    <n v="2010"/>
    <n v="500172948"/>
    <n v="1"/>
    <x v="1"/>
    <s v="I"/>
    <n v="6"/>
    <n v="6"/>
    <n v="0"/>
    <n v="10"/>
  </r>
  <r>
    <x v="0"/>
    <x v="1"/>
    <s v="WA"/>
    <x v="2"/>
    <n v="2010"/>
    <n v="2010"/>
    <n v="18308612"/>
    <n v="1"/>
    <x v="1"/>
    <s v="I"/>
    <n v="0"/>
    <n v="0"/>
    <n v="0"/>
    <n v="12"/>
  </r>
  <r>
    <x v="0"/>
    <x v="1"/>
    <s v="WA"/>
    <x v="2"/>
    <n v="2010"/>
    <n v="2010"/>
    <n v="437616081"/>
    <n v="1"/>
    <x v="1"/>
    <s v="I"/>
    <n v="4"/>
    <n v="4"/>
    <n v="0"/>
    <n v="2"/>
  </r>
  <r>
    <x v="0"/>
    <x v="1"/>
    <s v="WA"/>
    <x v="2"/>
    <n v="2010"/>
    <n v="2010"/>
    <n v="17913149"/>
    <n v="2"/>
    <x v="1"/>
    <s v="I"/>
    <n v="33"/>
    <n v="16.5"/>
    <n v="0"/>
    <n v="21"/>
  </r>
  <r>
    <x v="0"/>
    <x v="0"/>
    <s v="WA"/>
    <x v="2"/>
    <n v="2010"/>
    <n v="2010"/>
    <n v="17919034"/>
    <n v="1"/>
    <x v="1"/>
    <s v="I"/>
    <n v="5"/>
    <n v="5"/>
    <n v="0"/>
    <n v="30"/>
  </r>
  <r>
    <x v="0"/>
    <x v="0"/>
    <s v="WA"/>
    <x v="2"/>
    <n v="2010"/>
    <n v="2010"/>
    <n v="500140467"/>
    <n v="1"/>
    <x v="1"/>
    <s v="I"/>
    <n v="4"/>
    <n v="4"/>
    <n v="0"/>
    <n v="83"/>
  </r>
  <r>
    <x v="0"/>
    <x v="1"/>
    <s v="WA"/>
    <x v="2"/>
    <n v="2010"/>
    <n v="2010"/>
    <n v="18673874"/>
    <n v="1"/>
    <x v="1"/>
    <s v="I"/>
    <n v="0"/>
    <n v="0"/>
    <n v="0"/>
    <n v="1"/>
  </r>
  <r>
    <x v="0"/>
    <x v="0"/>
    <s v="WA"/>
    <x v="2"/>
    <n v="2010"/>
    <n v="2010"/>
    <n v="18566914"/>
    <n v="1"/>
    <x v="1"/>
    <s v="I"/>
    <n v="4"/>
    <n v="4"/>
    <n v="0"/>
    <n v="70"/>
  </r>
  <r>
    <x v="0"/>
    <x v="0"/>
    <s v="WA"/>
    <x v="2"/>
    <n v="2010"/>
    <n v="2010"/>
    <n v="18990856"/>
    <n v="1"/>
    <x v="1"/>
    <s v="I"/>
    <n v="0"/>
    <n v="0"/>
    <n v="0"/>
    <n v="5"/>
  </r>
  <r>
    <x v="0"/>
    <x v="0"/>
    <s v="WA"/>
    <x v="2"/>
    <n v="2010"/>
    <n v="2010"/>
    <n v="17741955"/>
    <n v="1"/>
    <x v="1"/>
    <s v="I"/>
    <n v="9"/>
    <n v="9"/>
    <n v="0"/>
    <n v="10"/>
  </r>
  <r>
    <x v="0"/>
    <x v="1"/>
    <s v="WA"/>
    <x v="2"/>
    <n v="2010"/>
    <n v="2010"/>
    <n v="500197233"/>
    <n v="1"/>
    <x v="1"/>
    <s v="I"/>
    <n v="0"/>
    <n v="0"/>
    <n v="0"/>
    <n v="3"/>
  </r>
  <r>
    <x v="1"/>
    <x v="0"/>
    <s v="WA"/>
    <x v="2"/>
    <n v="2010"/>
    <n v="2010"/>
    <n v="18036507"/>
    <n v="2"/>
    <x v="1"/>
    <s v="I"/>
    <n v="52"/>
    <n v="26"/>
    <n v="0"/>
    <n v="220"/>
  </r>
  <r>
    <x v="0"/>
    <x v="1"/>
    <s v="WA"/>
    <x v="2"/>
    <n v="2010"/>
    <n v="2010"/>
    <n v="500188585"/>
    <n v="5"/>
    <x v="1"/>
    <s v="I"/>
    <n v="159"/>
    <n v="31.8"/>
    <n v="0"/>
    <n v="17"/>
  </r>
  <r>
    <x v="0"/>
    <x v="1"/>
    <s v="WA"/>
    <x v="2"/>
    <n v="2010"/>
    <n v="2010"/>
    <n v="17843488"/>
    <n v="1"/>
    <x v="1"/>
    <s v="I"/>
    <n v="8"/>
    <n v="8"/>
    <n v="0"/>
    <n v="2"/>
  </r>
  <r>
    <x v="0"/>
    <x v="0"/>
    <s v="WA"/>
    <x v="2"/>
    <n v="2010"/>
    <n v="2010"/>
    <n v="17401333"/>
    <n v="1"/>
    <x v="1"/>
    <s v="I"/>
    <n v="0"/>
    <n v="0"/>
    <n v="0"/>
    <n v="270"/>
  </r>
  <r>
    <x v="0"/>
    <x v="0"/>
    <s v="WA"/>
    <x v="2"/>
    <n v="2010"/>
    <n v="2010"/>
    <n v="391219206"/>
    <n v="3"/>
    <x v="1"/>
    <s v="I"/>
    <n v="82"/>
    <n v="27.333333333333336"/>
    <n v="0"/>
    <n v="310"/>
  </r>
  <r>
    <x v="0"/>
    <x v="1"/>
    <s v="WA"/>
    <x v="2"/>
    <n v="2010"/>
    <n v="2010"/>
    <n v="19044622"/>
    <n v="1"/>
    <x v="1"/>
    <s v="I"/>
    <n v="14"/>
    <n v="14"/>
    <n v="0"/>
    <n v="2"/>
  </r>
  <r>
    <x v="0"/>
    <x v="0"/>
    <s v="WA"/>
    <x v="2"/>
    <n v="2010"/>
    <n v="2010"/>
    <n v="16874388"/>
    <n v="3"/>
    <x v="1"/>
    <s v="I"/>
    <n v="84"/>
    <n v="28"/>
    <n v="0"/>
    <n v="539"/>
  </r>
  <r>
    <x v="0"/>
    <x v="0"/>
    <s v="WA"/>
    <x v="2"/>
    <n v="2010"/>
    <n v="2010"/>
    <n v="16267818"/>
    <n v="1"/>
    <x v="1"/>
    <s v="I"/>
    <n v="3"/>
    <n v="3"/>
    <n v="0"/>
    <n v="40"/>
  </r>
  <r>
    <x v="0"/>
    <x v="0"/>
    <s v="WA"/>
    <x v="2"/>
    <n v="2010"/>
    <n v="2010"/>
    <n v="500150810"/>
    <n v="1"/>
    <x v="1"/>
    <s v="I"/>
    <n v="13"/>
    <n v="13"/>
    <n v="0"/>
    <n v="1"/>
  </r>
  <r>
    <x v="0"/>
    <x v="0"/>
    <s v="WA"/>
    <x v="2"/>
    <n v="2010"/>
    <n v="2010"/>
    <n v="15651577"/>
    <n v="2"/>
    <x v="1"/>
    <s v="I"/>
    <n v="40"/>
    <n v="20"/>
    <n v="0"/>
    <n v="640"/>
  </r>
  <r>
    <x v="0"/>
    <x v="0"/>
    <s v="WA"/>
    <x v="2"/>
    <n v="2010"/>
    <n v="2010"/>
    <n v="15099746"/>
    <n v="1"/>
    <x v="1"/>
    <s v="I"/>
    <n v="25"/>
    <n v="25"/>
    <n v="0"/>
    <n v="150"/>
  </r>
  <r>
    <x v="0"/>
    <x v="0"/>
    <s v="WA"/>
    <x v="2"/>
    <n v="2010"/>
    <n v="2010"/>
    <n v="15704726"/>
    <n v="3"/>
    <x v="1"/>
    <s v="I"/>
    <n v="69"/>
    <n v="23"/>
    <n v="0"/>
    <n v="160"/>
  </r>
  <r>
    <x v="0"/>
    <x v="0"/>
    <s v="WA"/>
    <x v="2"/>
    <n v="2010"/>
    <n v="2010"/>
    <n v="18947655"/>
    <n v="1"/>
    <x v="1"/>
    <s v="I"/>
    <n v="21"/>
    <n v="21"/>
    <n v="0"/>
    <n v="10"/>
  </r>
  <r>
    <x v="0"/>
    <x v="0"/>
    <s v="WA"/>
    <x v="2"/>
    <n v="2010"/>
    <n v="2010"/>
    <n v="16118417"/>
    <n v="1"/>
    <x v="1"/>
    <s v="I"/>
    <n v="31"/>
    <n v="31"/>
    <n v="0"/>
    <n v="140"/>
  </r>
  <r>
    <x v="0"/>
    <x v="1"/>
    <s v="WA"/>
    <x v="2"/>
    <n v="2010"/>
    <n v="2010"/>
    <n v="500065238"/>
    <n v="1"/>
    <x v="1"/>
    <s v="I"/>
    <n v="0"/>
    <n v="0"/>
    <n v="0"/>
    <n v="1"/>
  </r>
  <r>
    <x v="0"/>
    <x v="0"/>
    <s v="WA"/>
    <x v="2"/>
    <n v="2010"/>
    <n v="2010"/>
    <n v="15280716"/>
    <n v="1"/>
    <x v="1"/>
    <s v="I"/>
    <n v="0"/>
    <n v="0"/>
    <n v="0"/>
    <n v="350"/>
  </r>
  <r>
    <x v="0"/>
    <x v="0"/>
    <s v="WA"/>
    <x v="2"/>
    <n v="2010"/>
    <n v="2010"/>
    <n v="16118948"/>
    <n v="1"/>
    <x v="1"/>
    <s v="I"/>
    <n v="7"/>
    <n v="7"/>
    <n v="0"/>
    <n v="160"/>
  </r>
  <r>
    <x v="0"/>
    <x v="1"/>
    <s v="WA"/>
    <x v="2"/>
    <n v="2010"/>
    <n v="2010"/>
    <n v="500265376"/>
    <n v="1"/>
    <x v="1"/>
    <s v="I"/>
    <n v="32"/>
    <n v="32"/>
    <n v="0"/>
    <n v="4"/>
  </r>
  <r>
    <x v="0"/>
    <x v="0"/>
    <s v="WA"/>
    <x v="2"/>
    <n v="2010"/>
    <n v="2010"/>
    <n v="500043668"/>
    <n v="2"/>
    <x v="1"/>
    <s v="I"/>
    <n v="59"/>
    <n v="29.5"/>
    <n v="0"/>
    <n v="334"/>
  </r>
  <r>
    <x v="0"/>
    <x v="1"/>
    <s v="WA"/>
    <x v="2"/>
    <n v="2010"/>
    <n v="2010"/>
    <n v="376099225"/>
    <n v="2"/>
    <x v="1"/>
    <s v="I"/>
    <n v="61"/>
    <n v="30.5"/>
    <n v="0"/>
    <n v="29"/>
  </r>
  <r>
    <x v="0"/>
    <x v="0"/>
    <s v="WA"/>
    <x v="2"/>
    <n v="2010"/>
    <n v="2010"/>
    <n v="500168438"/>
    <n v="1"/>
    <x v="1"/>
    <s v="I"/>
    <n v="0"/>
    <n v="0"/>
    <n v="0"/>
    <n v="4"/>
  </r>
  <r>
    <x v="1"/>
    <x v="0"/>
    <s v="WA"/>
    <x v="2"/>
    <n v="2010"/>
    <n v="2010"/>
    <n v="500034599"/>
    <n v="4"/>
    <x v="1"/>
    <s v="I"/>
    <n v="121"/>
    <n v="30.25"/>
    <n v="0"/>
    <n v="50"/>
  </r>
  <r>
    <x v="0"/>
    <x v="0"/>
    <s v="WA"/>
    <x v="2"/>
    <n v="2010"/>
    <n v="2010"/>
    <n v="16310151"/>
    <n v="1"/>
    <x v="1"/>
    <s v="I"/>
    <n v="4"/>
    <n v="4"/>
    <n v="0"/>
    <n v="60"/>
  </r>
  <r>
    <x v="0"/>
    <x v="0"/>
    <s v="WA"/>
    <x v="2"/>
    <n v="2010"/>
    <n v="2010"/>
    <n v="19375315"/>
    <n v="1"/>
    <x v="1"/>
    <s v="I"/>
    <n v="2"/>
    <n v="2"/>
    <n v="0"/>
    <n v="10"/>
  </r>
  <r>
    <x v="0"/>
    <x v="0"/>
    <s v="WA"/>
    <x v="2"/>
    <n v="2010"/>
    <n v="2010"/>
    <n v="19382471"/>
    <n v="1"/>
    <x v="1"/>
    <s v="I"/>
    <n v="75"/>
    <n v="75"/>
    <n v="0"/>
    <n v="517"/>
  </r>
  <r>
    <x v="0"/>
    <x v="0"/>
    <s v="WA"/>
    <x v="2"/>
    <n v="2010"/>
    <n v="2010"/>
    <n v="500015219"/>
    <n v="1"/>
    <x v="1"/>
    <s v="I"/>
    <n v="5"/>
    <n v="5"/>
    <n v="0"/>
    <n v="50"/>
  </r>
  <r>
    <x v="0"/>
    <x v="1"/>
    <s v="WA"/>
    <x v="2"/>
    <n v="2010"/>
    <n v="2010"/>
    <n v="500210877"/>
    <n v="1"/>
    <x v="1"/>
    <s v="I"/>
    <n v="11"/>
    <n v="11"/>
    <n v="0"/>
    <n v="2"/>
  </r>
  <r>
    <x v="0"/>
    <x v="0"/>
    <s v="WA"/>
    <x v="2"/>
    <n v="2010"/>
    <n v="2010"/>
    <n v="379900833"/>
    <n v="1"/>
    <x v="1"/>
    <s v="I"/>
    <n v="0"/>
    <n v="0"/>
    <n v="0"/>
    <n v="10"/>
  </r>
  <r>
    <x v="0"/>
    <x v="0"/>
    <s v="WA"/>
    <x v="2"/>
    <n v="2010"/>
    <n v="2010"/>
    <n v="18029493"/>
    <n v="1"/>
    <x v="1"/>
    <s v="I"/>
    <n v="29"/>
    <n v="29"/>
    <n v="0"/>
    <n v="1"/>
  </r>
  <r>
    <x v="0"/>
    <x v="0"/>
    <s v="WA"/>
    <x v="2"/>
    <n v="2010"/>
    <n v="2010"/>
    <n v="18958405"/>
    <n v="1"/>
    <x v="1"/>
    <s v="I"/>
    <n v="1"/>
    <n v="1"/>
    <n v="0"/>
    <n v="21"/>
  </r>
  <r>
    <x v="0"/>
    <x v="0"/>
    <s v="WA"/>
    <x v="2"/>
    <n v="2010"/>
    <n v="2010"/>
    <n v="16613374"/>
    <n v="1"/>
    <x v="1"/>
    <s v="I"/>
    <n v="33"/>
    <n v="33"/>
    <n v="0"/>
    <n v="10"/>
  </r>
  <r>
    <x v="0"/>
    <x v="0"/>
    <s v="WA"/>
    <x v="2"/>
    <n v="2010"/>
    <n v="2010"/>
    <n v="17493211"/>
    <n v="1"/>
    <x v="1"/>
    <s v="I"/>
    <n v="8"/>
    <n v="8"/>
    <n v="0"/>
    <n v="1"/>
  </r>
  <r>
    <x v="0"/>
    <x v="1"/>
    <s v="WA"/>
    <x v="2"/>
    <n v="2010"/>
    <n v="2010"/>
    <n v="500095556"/>
    <n v="1"/>
    <x v="1"/>
    <s v="I"/>
    <n v="33"/>
    <n v="33"/>
    <n v="0"/>
    <n v="1"/>
  </r>
  <r>
    <x v="0"/>
    <x v="0"/>
    <s v="WA"/>
    <x v="2"/>
    <n v="2010"/>
    <n v="2010"/>
    <n v="17386934"/>
    <n v="1"/>
    <x v="1"/>
    <s v="I"/>
    <n v="0"/>
    <n v="0"/>
    <n v="0"/>
    <n v="220"/>
  </r>
  <r>
    <x v="0"/>
    <x v="1"/>
    <s v="WA"/>
    <x v="2"/>
    <n v="2010"/>
    <n v="2010"/>
    <n v="500033912"/>
    <n v="3"/>
    <x v="1"/>
    <s v="I"/>
    <n v="87"/>
    <n v="29"/>
    <n v="0"/>
    <n v="15"/>
  </r>
  <r>
    <x v="0"/>
    <x v="0"/>
    <s v="WA"/>
    <x v="2"/>
    <n v="2010"/>
    <n v="2010"/>
    <n v="17113213"/>
    <n v="4"/>
    <x v="1"/>
    <s v="I"/>
    <n v="97"/>
    <n v="24.25"/>
    <n v="0"/>
    <n v="870"/>
  </r>
  <r>
    <x v="0"/>
    <x v="0"/>
    <s v="WA"/>
    <x v="2"/>
    <n v="2010"/>
    <n v="2010"/>
    <n v="17153568"/>
    <n v="1"/>
    <x v="1"/>
    <s v="I"/>
    <n v="30"/>
    <n v="30"/>
    <n v="0"/>
    <n v="10"/>
  </r>
  <r>
    <x v="0"/>
    <x v="0"/>
    <s v="WA"/>
    <x v="2"/>
    <n v="2010"/>
    <n v="2010"/>
    <n v="15674882"/>
    <n v="4"/>
    <x v="1"/>
    <s v="I"/>
    <n v="119"/>
    <n v="29.75"/>
    <n v="0"/>
    <n v="820"/>
  </r>
  <r>
    <x v="0"/>
    <x v="0"/>
    <s v="WA"/>
    <x v="2"/>
    <n v="2010"/>
    <n v="2010"/>
    <n v="500120205"/>
    <n v="1"/>
    <x v="1"/>
    <s v="I"/>
    <n v="0"/>
    <n v="0"/>
    <n v="0"/>
    <n v="3"/>
  </r>
  <r>
    <x v="0"/>
    <x v="0"/>
    <s v="WA"/>
    <x v="2"/>
    <n v="2010"/>
    <n v="2010"/>
    <n v="500217238"/>
    <n v="1"/>
    <x v="1"/>
    <s v="I"/>
    <n v="0"/>
    <n v="0"/>
    <n v="0"/>
    <n v="17"/>
  </r>
  <r>
    <x v="0"/>
    <x v="1"/>
    <s v="WA"/>
    <x v="2"/>
    <n v="2010"/>
    <n v="2010"/>
    <n v="16829465"/>
    <n v="2"/>
    <x v="1"/>
    <s v="I"/>
    <n v="62"/>
    <n v="31"/>
    <n v="0"/>
    <n v="46"/>
  </r>
  <r>
    <x v="0"/>
    <x v="1"/>
    <s v="WA"/>
    <x v="2"/>
    <n v="2010"/>
    <n v="2010"/>
    <n v="16273298"/>
    <n v="2"/>
    <x v="1"/>
    <s v="I"/>
    <n v="61"/>
    <n v="30.5"/>
    <n v="0"/>
    <n v="9"/>
  </r>
  <r>
    <x v="0"/>
    <x v="1"/>
    <s v="WA"/>
    <x v="2"/>
    <n v="2010"/>
    <n v="2010"/>
    <n v="500048314"/>
    <n v="3"/>
    <x v="1"/>
    <s v="I"/>
    <n v="73"/>
    <n v="24.333333333333332"/>
    <n v="0"/>
    <n v="34"/>
  </r>
  <r>
    <x v="0"/>
    <x v="1"/>
    <s v="WA"/>
    <x v="2"/>
    <n v="2010"/>
    <n v="2010"/>
    <n v="421459293"/>
    <n v="1"/>
    <x v="1"/>
    <s v="I"/>
    <n v="15"/>
    <n v="15"/>
    <n v="0"/>
    <n v="2"/>
  </r>
  <r>
    <x v="0"/>
    <x v="0"/>
    <s v="WA"/>
    <x v="2"/>
    <n v="2010"/>
    <n v="2010"/>
    <n v="434764802"/>
    <n v="1"/>
    <x v="1"/>
    <s v="I"/>
    <n v="13"/>
    <n v="13"/>
    <n v="0"/>
    <n v="302"/>
  </r>
  <r>
    <x v="0"/>
    <x v="1"/>
    <s v="WA"/>
    <x v="2"/>
    <n v="2010"/>
    <n v="2010"/>
    <n v="500118022"/>
    <n v="1"/>
    <x v="1"/>
    <s v="I"/>
    <n v="6"/>
    <n v="6"/>
    <n v="0"/>
    <n v="1"/>
  </r>
  <r>
    <x v="0"/>
    <x v="0"/>
    <s v="WA"/>
    <x v="2"/>
    <n v="2010"/>
    <n v="2010"/>
    <n v="14828552"/>
    <n v="1"/>
    <x v="1"/>
    <s v="I"/>
    <n v="50"/>
    <n v="50"/>
    <n v="0"/>
    <n v="30"/>
  </r>
  <r>
    <x v="0"/>
    <x v="0"/>
    <s v="WA"/>
    <x v="2"/>
    <n v="2010"/>
    <n v="2010"/>
    <n v="500101021"/>
    <n v="1"/>
    <x v="1"/>
    <s v="I"/>
    <n v="25"/>
    <n v="25"/>
    <n v="0"/>
    <n v="10"/>
  </r>
  <r>
    <x v="0"/>
    <x v="0"/>
    <s v="WA"/>
    <x v="2"/>
    <n v="2010"/>
    <n v="2010"/>
    <n v="14609004"/>
    <n v="3"/>
    <x v="1"/>
    <s v="I"/>
    <n v="83"/>
    <n v="27.666666666666668"/>
    <n v="0"/>
    <n v="440"/>
  </r>
  <r>
    <x v="0"/>
    <x v="0"/>
    <s v="WA"/>
    <x v="2"/>
    <n v="2010"/>
    <n v="2010"/>
    <n v="500084859"/>
    <n v="4"/>
    <x v="1"/>
    <s v="I"/>
    <n v="97"/>
    <n v="24.25"/>
    <n v="0"/>
    <n v="1335"/>
  </r>
  <r>
    <x v="0"/>
    <x v="0"/>
    <s v="WA"/>
    <x v="2"/>
    <n v="2010"/>
    <n v="2010"/>
    <n v="14112933"/>
    <n v="3"/>
    <x v="1"/>
    <s v="I"/>
    <n v="82"/>
    <n v="27.333333333333336"/>
    <n v="0"/>
    <n v="2400"/>
  </r>
  <r>
    <x v="0"/>
    <x v="1"/>
    <s v="WA"/>
    <x v="2"/>
    <n v="2010"/>
    <n v="2010"/>
    <n v="19609313"/>
    <n v="1"/>
    <x v="1"/>
    <s v="I"/>
    <n v="7"/>
    <n v="7"/>
    <n v="0"/>
    <n v="2"/>
  </r>
  <r>
    <x v="0"/>
    <x v="0"/>
    <s v="WA"/>
    <x v="2"/>
    <n v="2010"/>
    <n v="2010"/>
    <n v="18885319"/>
    <n v="2"/>
    <x v="1"/>
    <s v="I"/>
    <n v="44"/>
    <n v="22"/>
    <n v="0"/>
    <n v="200"/>
  </r>
  <r>
    <x v="0"/>
    <x v="0"/>
    <s v="WA"/>
    <x v="2"/>
    <n v="2010"/>
    <n v="2010"/>
    <n v="19647669"/>
    <n v="1"/>
    <x v="1"/>
    <s v="I"/>
    <n v="5"/>
    <n v="5"/>
    <n v="0"/>
    <n v="70"/>
  </r>
  <r>
    <x v="0"/>
    <x v="0"/>
    <s v="WA"/>
    <x v="2"/>
    <n v="2010"/>
    <n v="2010"/>
    <n v="500001925"/>
    <n v="1"/>
    <x v="1"/>
    <s v="I"/>
    <n v="4"/>
    <n v="4"/>
    <n v="0"/>
    <n v="5"/>
  </r>
  <r>
    <x v="0"/>
    <x v="0"/>
    <s v="WA"/>
    <x v="2"/>
    <n v="2010"/>
    <n v="2010"/>
    <n v="15938647"/>
    <n v="1"/>
    <x v="1"/>
    <s v="I"/>
    <n v="4"/>
    <n v="4"/>
    <n v="0"/>
    <n v="160"/>
  </r>
  <r>
    <x v="0"/>
    <x v="0"/>
    <s v="WA"/>
    <x v="2"/>
    <n v="2010"/>
    <n v="2010"/>
    <n v="18988700"/>
    <n v="1"/>
    <x v="1"/>
    <s v="I"/>
    <n v="0"/>
    <n v="0"/>
    <n v="0"/>
    <n v="10"/>
  </r>
  <r>
    <x v="0"/>
    <x v="0"/>
    <s v="WA"/>
    <x v="2"/>
    <n v="2010"/>
    <n v="2010"/>
    <n v="18674459"/>
    <n v="2"/>
    <x v="1"/>
    <s v="I"/>
    <n v="63"/>
    <n v="31.5"/>
    <n v="0"/>
    <n v="50"/>
  </r>
  <r>
    <x v="0"/>
    <x v="0"/>
    <s v="WA"/>
    <x v="2"/>
    <n v="2010"/>
    <n v="2010"/>
    <n v="500260367"/>
    <n v="1"/>
    <x v="1"/>
    <s v="I"/>
    <n v="0"/>
    <n v="0"/>
    <n v="0"/>
    <n v="63"/>
  </r>
  <r>
    <x v="0"/>
    <x v="0"/>
    <s v="WA"/>
    <x v="2"/>
    <n v="2010"/>
    <n v="2010"/>
    <n v="18994851"/>
    <n v="1"/>
    <x v="1"/>
    <s v="I"/>
    <n v="1"/>
    <n v="1"/>
    <n v="0"/>
    <n v="1"/>
  </r>
  <r>
    <x v="0"/>
    <x v="1"/>
    <s v="WA"/>
    <x v="2"/>
    <n v="2010"/>
    <n v="2010"/>
    <n v="500014345"/>
    <n v="1"/>
    <x v="1"/>
    <s v="I"/>
    <n v="32"/>
    <n v="32"/>
    <n v="0"/>
    <n v="2"/>
  </r>
  <r>
    <x v="0"/>
    <x v="0"/>
    <s v="WA"/>
    <x v="2"/>
    <n v="2010"/>
    <n v="2010"/>
    <n v="14353034"/>
    <n v="1"/>
    <x v="1"/>
    <s v="I"/>
    <n v="18"/>
    <n v="18"/>
    <n v="0"/>
    <n v="10"/>
  </r>
  <r>
    <x v="0"/>
    <x v="0"/>
    <s v="WA"/>
    <x v="2"/>
    <n v="2010"/>
    <n v="2010"/>
    <n v="16128022"/>
    <n v="1"/>
    <x v="1"/>
    <s v="I"/>
    <n v="11"/>
    <n v="11"/>
    <n v="0"/>
    <n v="10"/>
  </r>
  <r>
    <x v="0"/>
    <x v="0"/>
    <s v="WA"/>
    <x v="2"/>
    <n v="2010"/>
    <n v="2010"/>
    <n v="17679771"/>
    <n v="1"/>
    <x v="1"/>
    <s v="I"/>
    <n v="0"/>
    <n v="0"/>
    <n v="0"/>
    <n v="80"/>
  </r>
  <r>
    <x v="0"/>
    <x v="1"/>
    <s v="WA"/>
    <x v="2"/>
    <n v="2010"/>
    <n v="2010"/>
    <n v="17820090"/>
    <n v="3"/>
    <x v="1"/>
    <s v="I"/>
    <n v="69"/>
    <n v="23"/>
    <n v="0"/>
    <n v="16"/>
  </r>
  <r>
    <x v="0"/>
    <x v="0"/>
    <s v="WA"/>
    <x v="2"/>
    <n v="2010"/>
    <n v="2010"/>
    <n v="500269504"/>
    <n v="1"/>
    <x v="1"/>
    <s v="I"/>
    <n v="11"/>
    <n v="11"/>
    <n v="0"/>
    <n v="177"/>
  </r>
  <r>
    <x v="1"/>
    <x v="0"/>
    <s v="WA"/>
    <x v="2"/>
    <n v="2010"/>
    <n v="2010"/>
    <n v="15884879"/>
    <n v="1"/>
    <x v="1"/>
    <s v="I"/>
    <n v="25"/>
    <n v="25"/>
    <n v="0"/>
    <n v="10"/>
  </r>
  <r>
    <x v="0"/>
    <x v="0"/>
    <s v="WA"/>
    <x v="2"/>
    <n v="2010"/>
    <n v="2010"/>
    <n v="15886805"/>
    <n v="1"/>
    <x v="1"/>
    <s v="I"/>
    <n v="28"/>
    <n v="28"/>
    <n v="0"/>
    <n v="164"/>
  </r>
  <r>
    <x v="0"/>
    <x v="0"/>
    <s v="WA"/>
    <x v="2"/>
    <n v="2010"/>
    <n v="2010"/>
    <n v="16514259"/>
    <n v="1"/>
    <x v="1"/>
    <s v="I"/>
    <n v="34"/>
    <n v="34"/>
    <n v="0"/>
    <n v="130"/>
  </r>
  <r>
    <x v="0"/>
    <x v="1"/>
    <s v="WA"/>
    <x v="2"/>
    <n v="2010"/>
    <n v="2010"/>
    <n v="15945255"/>
    <n v="1"/>
    <x v="1"/>
    <s v="I"/>
    <n v="36"/>
    <n v="36"/>
    <n v="0"/>
    <n v="2"/>
  </r>
  <r>
    <x v="0"/>
    <x v="0"/>
    <s v="WA"/>
    <x v="2"/>
    <n v="2010"/>
    <n v="2010"/>
    <n v="16528340"/>
    <n v="1"/>
    <x v="1"/>
    <s v="I"/>
    <n v="9"/>
    <n v="9"/>
    <n v="0"/>
    <n v="10"/>
  </r>
  <r>
    <x v="0"/>
    <x v="1"/>
    <s v="WA"/>
    <x v="2"/>
    <n v="2010"/>
    <n v="2010"/>
    <n v="17076244"/>
    <n v="2"/>
    <x v="1"/>
    <s v="I"/>
    <n v="34"/>
    <n v="17"/>
    <n v="0"/>
    <n v="8"/>
  </r>
  <r>
    <x v="0"/>
    <x v="0"/>
    <s v="WA"/>
    <x v="2"/>
    <n v="2010"/>
    <n v="2010"/>
    <n v="500250979"/>
    <n v="1"/>
    <x v="1"/>
    <s v="I"/>
    <n v="16"/>
    <n v="16"/>
    <n v="0"/>
    <n v="147"/>
  </r>
  <r>
    <x v="1"/>
    <x v="1"/>
    <s v="WA"/>
    <x v="2"/>
    <n v="2010"/>
    <n v="2010"/>
    <n v="14613951"/>
    <n v="3"/>
    <x v="1"/>
    <s v="I"/>
    <n v="91"/>
    <n v="30.333333333333332"/>
    <n v="0"/>
    <n v="38"/>
  </r>
  <r>
    <x v="0"/>
    <x v="0"/>
    <s v="WA"/>
    <x v="2"/>
    <n v="2010"/>
    <n v="2010"/>
    <n v="500059364"/>
    <n v="2"/>
    <x v="1"/>
    <s v="I"/>
    <n v="49"/>
    <n v="24.5"/>
    <n v="0"/>
    <n v="45"/>
  </r>
  <r>
    <x v="0"/>
    <x v="0"/>
    <s v="WA"/>
    <x v="2"/>
    <n v="2010"/>
    <n v="2010"/>
    <n v="15698600"/>
    <n v="1"/>
    <x v="1"/>
    <s v="I"/>
    <n v="29"/>
    <n v="29"/>
    <n v="0"/>
    <n v="1780"/>
  </r>
  <r>
    <x v="0"/>
    <x v="0"/>
    <s v="WA"/>
    <x v="2"/>
    <n v="2010"/>
    <n v="2010"/>
    <n v="14362519"/>
    <n v="1"/>
    <x v="1"/>
    <s v="I"/>
    <n v="1"/>
    <n v="1"/>
    <n v="0"/>
    <n v="29"/>
  </r>
  <r>
    <x v="0"/>
    <x v="0"/>
    <s v="WA"/>
    <x v="2"/>
    <n v="2010"/>
    <n v="2010"/>
    <n v="16152819"/>
    <n v="2"/>
    <x v="1"/>
    <s v="I"/>
    <n v="62"/>
    <n v="31"/>
    <n v="0"/>
    <n v="9"/>
  </r>
  <r>
    <x v="0"/>
    <x v="1"/>
    <s v="WA"/>
    <x v="2"/>
    <n v="2010"/>
    <n v="2010"/>
    <n v="19317401"/>
    <n v="1"/>
    <x v="1"/>
    <s v="I"/>
    <n v="30"/>
    <n v="30"/>
    <n v="0"/>
    <n v="98"/>
  </r>
  <r>
    <x v="0"/>
    <x v="0"/>
    <s v="WA"/>
    <x v="2"/>
    <n v="2010"/>
    <n v="2010"/>
    <n v="500231369"/>
    <n v="2"/>
    <x v="1"/>
    <s v="I"/>
    <n v="42"/>
    <n v="21"/>
    <n v="0"/>
    <n v="761"/>
  </r>
  <r>
    <x v="0"/>
    <x v="1"/>
    <s v="WA"/>
    <x v="2"/>
    <n v="2010"/>
    <n v="2010"/>
    <n v="500161168"/>
    <n v="3"/>
    <x v="1"/>
    <s v="I"/>
    <n v="67"/>
    <n v="22.333333333333332"/>
    <n v="0"/>
    <n v="15"/>
  </r>
  <r>
    <x v="0"/>
    <x v="0"/>
    <s v="WA"/>
    <x v="2"/>
    <n v="2010"/>
    <n v="2010"/>
    <n v="500117631"/>
    <n v="2"/>
    <x v="1"/>
    <s v="I"/>
    <n v="47"/>
    <n v="23.5"/>
    <n v="0"/>
    <n v="800"/>
  </r>
  <r>
    <x v="0"/>
    <x v="1"/>
    <s v="WA"/>
    <x v="2"/>
    <n v="2010"/>
    <n v="2010"/>
    <n v="396576026"/>
    <n v="2"/>
    <x v="1"/>
    <s v="I"/>
    <n v="54"/>
    <n v="27"/>
    <n v="0"/>
    <n v="10"/>
  </r>
  <r>
    <x v="0"/>
    <x v="1"/>
    <s v="WA"/>
    <x v="2"/>
    <n v="2010"/>
    <n v="2010"/>
    <n v="19873075"/>
    <n v="2"/>
    <x v="1"/>
    <s v="I"/>
    <n v="50"/>
    <n v="25"/>
    <n v="0"/>
    <n v="109"/>
  </r>
  <r>
    <x v="0"/>
    <x v="0"/>
    <s v="WA"/>
    <x v="2"/>
    <n v="2010"/>
    <n v="2010"/>
    <n v="18116051"/>
    <n v="1"/>
    <x v="1"/>
    <s v="I"/>
    <n v="1"/>
    <n v="1"/>
    <n v="0"/>
    <n v="10"/>
  </r>
  <r>
    <x v="0"/>
    <x v="1"/>
    <s v="WA"/>
    <x v="2"/>
    <n v="2010"/>
    <n v="2011"/>
    <n v="19309407"/>
    <n v="3"/>
    <x v="1"/>
    <s v="I"/>
    <n v="76"/>
    <n v="25.333333333333336"/>
    <n v="0"/>
    <n v="26"/>
  </r>
  <r>
    <x v="0"/>
    <x v="0"/>
    <s v="WA"/>
    <x v="2"/>
    <n v="2010"/>
    <n v="2010"/>
    <n v="500053910"/>
    <n v="1"/>
    <x v="1"/>
    <s v="I"/>
    <n v="0"/>
    <n v="0"/>
    <n v="0"/>
    <n v="717"/>
  </r>
  <r>
    <x v="0"/>
    <x v="0"/>
    <s v="WA"/>
    <x v="2"/>
    <n v="2010"/>
    <n v="2010"/>
    <n v="19709691"/>
    <n v="1"/>
    <x v="1"/>
    <s v="I"/>
    <n v="0"/>
    <n v="0"/>
    <n v="0"/>
    <n v="210"/>
  </r>
  <r>
    <x v="0"/>
    <x v="0"/>
    <s v="WA"/>
    <x v="2"/>
    <n v="2010"/>
    <n v="2010"/>
    <n v="18598291"/>
    <n v="1"/>
    <x v="1"/>
    <s v="I"/>
    <n v="0"/>
    <n v="0"/>
    <n v="0"/>
    <n v="10"/>
  </r>
  <r>
    <x v="0"/>
    <x v="0"/>
    <s v="WA"/>
    <x v="2"/>
    <n v="2010"/>
    <n v="2010"/>
    <n v="17964795"/>
    <n v="1"/>
    <x v="1"/>
    <s v="I"/>
    <n v="28"/>
    <n v="28"/>
    <n v="0"/>
    <n v="105"/>
  </r>
  <r>
    <x v="0"/>
    <x v="0"/>
    <s v="WA"/>
    <x v="2"/>
    <n v="2010"/>
    <n v="2010"/>
    <n v="18099209"/>
    <n v="2"/>
    <x v="1"/>
    <s v="I"/>
    <n v="49"/>
    <n v="24.5"/>
    <n v="0"/>
    <n v="230"/>
  </r>
  <r>
    <x v="0"/>
    <x v="0"/>
    <s v="WA"/>
    <x v="2"/>
    <n v="2010"/>
    <n v="2010"/>
    <n v="500154012"/>
    <n v="2"/>
    <x v="1"/>
    <s v="I"/>
    <n v="56"/>
    <n v="28"/>
    <n v="0"/>
    <n v="325"/>
  </r>
  <r>
    <x v="0"/>
    <x v="0"/>
    <s v="WA"/>
    <x v="2"/>
    <n v="2010"/>
    <n v="2010"/>
    <n v="16601977"/>
    <n v="1"/>
    <x v="1"/>
    <s v="I"/>
    <n v="4"/>
    <n v="4"/>
    <n v="0"/>
    <n v="160"/>
  </r>
  <r>
    <x v="0"/>
    <x v="0"/>
    <s v="WA"/>
    <x v="2"/>
    <n v="2010"/>
    <n v="2010"/>
    <n v="16083220"/>
    <n v="1"/>
    <x v="1"/>
    <s v="I"/>
    <n v="13"/>
    <n v="13"/>
    <n v="0"/>
    <n v="610"/>
  </r>
  <r>
    <x v="0"/>
    <x v="0"/>
    <s v="WA"/>
    <x v="2"/>
    <n v="2010"/>
    <n v="2010"/>
    <n v="16305374"/>
    <n v="2"/>
    <x v="1"/>
    <s v="I"/>
    <n v="63"/>
    <n v="31.5"/>
    <n v="0"/>
    <n v="40"/>
  </r>
  <r>
    <x v="0"/>
    <x v="0"/>
    <s v="WA"/>
    <x v="2"/>
    <n v="2010"/>
    <n v="2010"/>
    <n v="16238358"/>
    <n v="2"/>
    <x v="1"/>
    <s v="I"/>
    <n v="45"/>
    <n v="22.5"/>
    <n v="0"/>
    <n v="165"/>
  </r>
  <r>
    <x v="0"/>
    <x v="1"/>
    <s v="WA"/>
    <x v="2"/>
    <n v="2010"/>
    <n v="2010"/>
    <n v="500071170"/>
    <n v="1"/>
    <x v="1"/>
    <s v="I"/>
    <n v="0"/>
    <n v="0"/>
    <n v="0"/>
    <n v="45"/>
  </r>
  <r>
    <x v="0"/>
    <x v="1"/>
    <s v="WA"/>
    <x v="2"/>
    <n v="2010"/>
    <n v="2010"/>
    <n v="15676395"/>
    <n v="2"/>
    <x v="1"/>
    <s v="I"/>
    <n v="54"/>
    <n v="27"/>
    <n v="0"/>
    <n v="145"/>
  </r>
  <r>
    <x v="0"/>
    <x v="1"/>
    <s v="WA"/>
    <x v="2"/>
    <n v="2010"/>
    <n v="2010"/>
    <n v="14952977"/>
    <n v="2"/>
    <x v="1"/>
    <s v="I"/>
    <n v="60"/>
    <n v="30"/>
    <n v="0"/>
    <n v="29"/>
  </r>
  <r>
    <x v="0"/>
    <x v="1"/>
    <s v="WA"/>
    <x v="2"/>
    <n v="2010"/>
    <n v="2010"/>
    <n v="374889756"/>
    <n v="1"/>
    <x v="1"/>
    <s v="I"/>
    <n v="0"/>
    <n v="0"/>
    <n v="0"/>
    <n v="2"/>
  </r>
  <r>
    <x v="0"/>
    <x v="0"/>
    <s v="WA"/>
    <x v="2"/>
    <n v="2010"/>
    <n v="2010"/>
    <n v="15608377"/>
    <n v="1"/>
    <x v="1"/>
    <s v="I"/>
    <n v="15"/>
    <n v="15"/>
    <n v="0"/>
    <n v="112"/>
  </r>
  <r>
    <x v="0"/>
    <x v="0"/>
    <s v="WA"/>
    <x v="2"/>
    <n v="2010"/>
    <n v="2010"/>
    <n v="15177536"/>
    <n v="1"/>
    <x v="1"/>
    <s v="I"/>
    <n v="0"/>
    <n v="0"/>
    <n v="0"/>
    <n v="1"/>
  </r>
  <r>
    <x v="0"/>
    <x v="0"/>
    <s v="WA"/>
    <x v="2"/>
    <n v="2010"/>
    <n v="2010"/>
    <n v="500217751"/>
    <n v="1"/>
    <x v="1"/>
    <s v="I"/>
    <n v="33"/>
    <n v="33"/>
    <n v="0"/>
    <n v="19"/>
  </r>
  <r>
    <x v="0"/>
    <x v="1"/>
    <s v="WA"/>
    <x v="2"/>
    <n v="2010"/>
    <n v="2010"/>
    <n v="19873542"/>
    <n v="1"/>
    <x v="1"/>
    <s v="I"/>
    <n v="0"/>
    <n v="0"/>
    <n v="0"/>
    <n v="83"/>
  </r>
  <r>
    <x v="0"/>
    <x v="0"/>
    <s v="WA"/>
    <x v="2"/>
    <n v="2010"/>
    <n v="2011"/>
    <n v="500200850"/>
    <n v="2"/>
    <x v="1"/>
    <s v="I"/>
    <n v="40"/>
    <n v="20"/>
    <n v="0"/>
    <n v="682"/>
  </r>
  <r>
    <x v="0"/>
    <x v="0"/>
    <s v="WA"/>
    <x v="2"/>
    <n v="2010"/>
    <n v="2010"/>
    <n v="14128379"/>
    <n v="1"/>
    <x v="1"/>
    <s v="I"/>
    <n v="23"/>
    <n v="23"/>
    <n v="0"/>
    <n v="40"/>
  </r>
  <r>
    <x v="0"/>
    <x v="1"/>
    <s v="WA"/>
    <x v="2"/>
    <n v="2010"/>
    <n v="2010"/>
    <n v="437529617"/>
    <n v="1"/>
    <x v="1"/>
    <s v="I"/>
    <n v="0"/>
    <n v="0"/>
    <n v="0"/>
    <n v="40"/>
  </r>
  <r>
    <x v="0"/>
    <x v="1"/>
    <s v="WA"/>
    <x v="2"/>
    <n v="2010"/>
    <n v="2010"/>
    <n v="500168420"/>
    <n v="1"/>
    <x v="1"/>
    <s v="I"/>
    <n v="2"/>
    <n v="2"/>
    <n v="0"/>
    <n v="6"/>
  </r>
  <r>
    <x v="0"/>
    <x v="1"/>
    <s v="WA"/>
    <x v="2"/>
    <n v="2010"/>
    <n v="2010"/>
    <n v="18046211"/>
    <n v="1"/>
    <x v="1"/>
    <s v="I"/>
    <n v="32"/>
    <n v="32"/>
    <n v="0"/>
    <n v="5"/>
  </r>
  <r>
    <x v="0"/>
    <x v="1"/>
    <s v="WA"/>
    <x v="2"/>
    <n v="2010"/>
    <n v="2010"/>
    <n v="500228421"/>
    <n v="1"/>
    <x v="1"/>
    <s v="I"/>
    <n v="2"/>
    <n v="2"/>
    <n v="0"/>
    <n v="5"/>
  </r>
  <r>
    <x v="0"/>
    <x v="1"/>
    <s v="WA"/>
    <x v="2"/>
    <n v="2010"/>
    <n v="2010"/>
    <n v="18145027"/>
    <n v="1"/>
    <x v="1"/>
    <s v="I"/>
    <n v="17"/>
    <n v="17"/>
    <n v="0"/>
    <n v="6"/>
  </r>
  <r>
    <x v="0"/>
    <x v="0"/>
    <s v="WA"/>
    <x v="2"/>
    <n v="2010"/>
    <n v="2010"/>
    <n v="15616460"/>
    <n v="1"/>
    <x v="1"/>
    <s v="I"/>
    <n v="0"/>
    <n v="0"/>
    <n v="0"/>
    <n v="290"/>
  </r>
  <r>
    <x v="0"/>
    <x v="0"/>
    <s v="WA"/>
    <x v="2"/>
    <n v="2010"/>
    <n v="2010"/>
    <n v="15388442"/>
    <n v="1"/>
    <x v="1"/>
    <s v="I"/>
    <n v="19"/>
    <n v="19"/>
    <n v="0"/>
    <n v="650"/>
  </r>
  <r>
    <x v="0"/>
    <x v="1"/>
    <s v="WA"/>
    <x v="2"/>
    <n v="2010"/>
    <n v="2010"/>
    <n v="15109860"/>
    <n v="1"/>
    <x v="1"/>
    <s v="I"/>
    <n v="12"/>
    <n v="12"/>
    <n v="0"/>
    <n v="35"/>
  </r>
  <r>
    <x v="0"/>
    <x v="0"/>
    <s v="WA"/>
    <x v="2"/>
    <n v="2010"/>
    <n v="2010"/>
    <n v="16121482"/>
    <n v="1"/>
    <x v="1"/>
    <s v="I"/>
    <n v="2"/>
    <n v="2"/>
    <n v="0"/>
    <n v="42"/>
  </r>
  <r>
    <x v="0"/>
    <x v="0"/>
    <s v="WA"/>
    <x v="2"/>
    <n v="2010"/>
    <n v="2010"/>
    <n v="500014098"/>
    <n v="1"/>
    <x v="1"/>
    <s v="I"/>
    <n v="0"/>
    <n v="0"/>
    <n v="0"/>
    <n v="8"/>
  </r>
  <r>
    <x v="0"/>
    <x v="0"/>
    <s v="WA"/>
    <x v="2"/>
    <n v="2010"/>
    <n v="2010"/>
    <n v="15812398"/>
    <n v="1"/>
    <x v="1"/>
    <s v="I"/>
    <n v="0"/>
    <n v="0"/>
    <n v="0"/>
    <n v="40"/>
  </r>
  <r>
    <x v="0"/>
    <x v="0"/>
    <s v="WA"/>
    <x v="3"/>
    <n v="2011"/>
    <n v="2011"/>
    <n v="18692304"/>
    <n v="2"/>
    <x v="1"/>
    <s v="I"/>
    <n v="60"/>
    <n v="30"/>
    <n v="0"/>
    <n v="135"/>
  </r>
  <r>
    <x v="0"/>
    <x v="1"/>
    <s v="WA"/>
    <x v="3"/>
    <n v="2011"/>
    <n v="2011"/>
    <n v="500210437"/>
    <n v="2"/>
    <x v="1"/>
    <s v="I"/>
    <n v="60"/>
    <n v="30"/>
    <n v="0"/>
    <n v="5"/>
  </r>
  <r>
    <x v="0"/>
    <x v="0"/>
    <s v="WA"/>
    <x v="3"/>
    <n v="2011"/>
    <n v="2011"/>
    <n v="18555498"/>
    <n v="2"/>
    <x v="1"/>
    <s v="I"/>
    <n v="59"/>
    <n v="29.5"/>
    <n v="0"/>
    <n v="160"/>
  </r>
  <r>
    <x v="0"/>
    <x v="0"/>
    <s v="WA"/>
    <x v="3"/>
    <n v="2011"/>
    <n v="2011"/>
    <n v="18908634"/>
    <n v="1"/>
    <x v="1"/>
    <s v="I"/>
    <n v="19"/>
    <n v="19"/>
    <n v="0"/>
    <n v="259"/>
  </r>
  <r>
    <x v="0"/>
    <x v="0"/>
    <s v="WA"/>
    <x v="3"/>
    <n v="2011"/>
    <n v="2011"/>
    <n v="19019411"/>
    <n v="1"/>
    <x v="1"/>
    <s v="I"/>
    <n v="32"/>
    <n v="32"/>
    <n v="0"/>
    <n v="10"/>
  </r>
  <r>
    <x v="0"/>
    <x v="0"/>
    <s v="WA"/>
    <x v="3"/>
    <n v="2011"/>
    <n v="2011"/>
    <n v="500149817"/>
    <n v="1"/>
    <x v="1"/>
    <s v="I"/>
    <n v="21"/>
    <n v="21"/>
    <n v="0"/>
    <n v="383"/>
  </r>
  <r>
    <x v="0"/>
    <x v="1"/>
    <s v="WA"/>
    <x v="3"/>
    <n v="2011"/>
    <n v="2011"/>
    <n v="500199415"/>
    <n v="1"/>
    <x v="1"/>
    <s v="I"/>
    <n v="32"/>
    <n v="32"/>
    <n v="0"/>
    <n v="2"/>
  </r>
  <r>
    <x v="0"/>
    <x v="1"/>
    <s v="WA"/>
    <x v="3"/>
    <n v="2011"/>
    <n v="2011"/>
    <n v="18515761"/>
    <n v="7"/>
    <x v="1"/>
    <s v="I"/>
    <n v="209"/>
    <n v="29.857142857142854"/>
    <n v="0"/>
    <n v="8"/>
  </r>
  <r>
    <x v="0"/>
    <x v="1"/>
    <s v="WA"/>
    <x v="3"/>
    <n v="2011"/>
    <n v="2011"/>
    <n v="19037277"/>
    <n v="1"/>
    <x v="1"/>
    <s v="I"/>
    <n v="20"/>
    <n v="20"/>
    <n v="0"/>
    <n v="100"/>
  </r>
  <r>
    <x v="0"/>
    <x v="1"/>
    <s v="WA"/>
    <x v="3"/>
    <n v="2011"/>
    <n v="2011"/>
    <n v="500168420"/>
    <n v="1"/>
    <x v="1"/>
    <s v="I"/>
    <n v="32"/>
    <n v="32"/>
    <n v="0"/>
    <n v="3"/>
  </r>
  <r>
    <x v="0"/>
    <x v="1"/>
    <s v="WA"/>
    <x v="3"/>
    <n v="2011"/>
    <n v="2011"/>
    <n v="18380771"/>
    <n v="3"/>
    <x v="1"/>
    <s v="I"/>
    <n v="58"/>
    <n v="19.333333333333332"/>
    <n v="0"/>
    <n v="305"/>
  </r>
  <r>
    <x v="0"/>
    <x v="0"/>
    <s v="WA"/>
    <x v="3"/>
    <n v="2011"/>
    <n v="2011"/>
    <n v="17455497"/>
    <n v="1"/>
    <x v="1"/>
    <s v="I"/>
    <n v="32"/>
    <n v="32"/>
    <n v="0"/>
    <n v="260"/>
  </r>
  <r>
    <x v="0"/>
    <x v="0"/>
    <s v="WA"/>
    <x v="3"/>
    <n v="2011"/>
    <n v="2011"/>
    <n v="18286444"/>
    <n v="3"/>
    <x v="1"/>
    <s v="I"/>
    <n v="62"/>
    <n v="20.666666666666664"/>
    <n v="0"/>
    <n v="350"/>
  </r>
  <r>
    <x v="0"/>
    <x v="0"/>
    <s v="WA"/>
    <x v="3"/>
    <n v="2011"/>
    <n v="2011"/>
    <n v="18046768"/>
    <n v="1"/>
    <x v="1"/>
    <s v="I"/>
    <n v="3"/>
    <n v="3"/>
    <n v="0"/>
    <n v="20"/>
  </r>
  <r>
    <x v="0"/>
    <x v="0"/>
    <s v="WA"/>
    <x v="3"/>
    <n v="2011"/>
    <n v="2011"/>
    <n v="500096790"/>
    <n v="1"/>
    <x v="1"/>
    <s v="I"/>
    <n v="28"/>
    <n v="28"/>
    <n v="0"/>
    <n v="10"/>
  </r>
  <r>
    <x v="0"/>
    <x v="0"/>
    <s v="WA"/>
    <x v="3"/>
    <n v="2011"/>
    <n v="2011"/>
    <n v="500233381"/>
    <n v="2"/>
    <x v="1"/>
    <s v="I"/>
    <n v="58"/>
    <n v="29"/>
    <n v="0"/>
    <n v="188"/>
  </r>
  <r>
    <x v="0"/>
    <x v="1"/>
    <s v="WA"/>
    <x v="3"/>
    <n v="2011"/>
    <n v="2011"/>
    <n v="17090135"/>
    <n v="3"/>
    <x v="1"/>
    <s v="I"/>
    <n v="86"/>
    <n v="28.666666666666668"/>
    <n v="0"/>
    <n v="64"/>
  </r>
  <r>
    <x v="0"/>
    <x v="0"/>
    <s v="WA"/>
    <x v="3"/>
    <n v="2011"/>
    <n v="2011"/>
    <n v="13988840"/>
    <n v="1"/>
    <x v="1"/>
    <s v="I"/>
    <n v="0"/>
    <n v="0"/>
    <n v="0"/>
    <n v="323"/>
  </r>
  <r>
    <x v="0"/>
    <x v="1"/>
    <s v="WA"/>
    <x v="3"/>
    <n v="2011"/>
    <n v="2011"/>
    <n v="16335010"/>
    <n v="1"/>
    <x v="1"/>
    <s v="I"/>
    <n v="11"/>
    <n v="11"/>
    <n v="0"/>
    <n v="27"/>
  </r>
  <r>
    <x v="0"/>
    <x v="1"/>
    <s v="WA"/>
    <x v="3"/>
    <n v="2011"/>
    <n v="2011"/>
    <n v="425088109"/>
    <n v="1"/>
    <x v="1"/>
    <s v="I"/>
    <n v="29"/>
    <n v="29"/>
    <n v="0"/>
    <n v="53"/>
  </r>
  <r>
    <x v="0"/>
    <x v="0"/>
    <s v="WA"/>
    <x v="3"/>
    <n v="2011"/>
    <n v="2011"/>
    <n v="14851705"/>
    <n v="6"/>
    <x v="1"/>
    <s v="I"/>
    <n v="178"/>
    <n v="29.666666666666668"/>
    <n v="0"/>
    <n v="950"/>
  </r>
  <r>
    <x v="0"/>
    <x v="1"/>
    <s v="WA"/>
    <x v="3"/>
    <n v="2011"/>
    <n v="2011"/>
    <n v="18104442"/>
    <n v="1"/>
    <x v="1"/>
    <s v="I"/>
    <n v="17"/>
    <n v="17"/>
    <n v="0"/>
    <n v="87"/>
  </r>
  <r>
    <x v="0"/>
    <x v="0"/>
    <s v="WA"/>
    <x v="3"/>
    <n v="2011"/>
    <n v="2011"/>
    <n v="407462530"/>
    <n v="2"/>
    <x v="1"/>
    <s v="I"/>
    <n v="61"/>
    <n v="30.5"/>
    <n v="0"/>
    <n v="160"/>
  </r>
  <r>
    <x v="0"/>
    <x v="0"/>
    <s v="WA"/>
    <x v="3"/>
    <n v="2011"/>
    <n v="2011"/>
    <n v="19287929"/>
    <n v="1"/>
    <x v="1"/>
    <s v="I"/>
    <n v="27"/>
    <n v="27"/>
    <n v="0"/>
    <n v="590"/>
  </r>
  <r>
    <x v="1"/>
    <x v="0"/>
    <s v="WA"/>
    <x v="3"/>
    <n v="2011"/>
    <n v="2011"/>
    <n v="500117808"/>
    <n v="5"/>
    <x v="1"/>
    <s v="I"/>
    <n v="153"/>
    <n v="30.6"/>
    <n v="0"/>
    <n v="13"/>
  </r>
  <r>
    <x v="0"/>
    <x v="1"/>
    <s v="WA"/>
    <x v="3"/>
    <n v="2011"/>
    <n v="2011"/>
    <n v="19602974"/>
    <n v="1"/>
    <x v="1"/>
    <s v="I"/>
    <n v="29"/>
    <n v="29"/>
    <n v="0"/>
    <n v="3"/>
  </r>
  <r>
    <x v="0"/>
    <x v="0"/>
    <s v="WA"/>
    <x v="3"/>
    <n v="2011"/>
    <n v="2011"/>
    <n v="14152957"/>
    <n v="1"/>
    <x v="1"/>
    <s v="I"/>
    <n v="0"/>
    <n v="0"/>
    <n v="0"/>
    <n v="70"/>
  </r>
  <r>
    <x v="0"/>
    <x v="0"/>
    <s v="WA"/>
    <x v="3"/>
    <n v="2011"/>
    <n v="2011"/>
    <n v="19363792"/>
    <n v="1"/>
    <x v="1"/>
    <s v="I"/>
    <n v="29"/>
    <n v="29"/>
    <n v="0"/>
    <n v="1"/>
  </r>
  <r>
    <x v="0"/>
    <x v="0"/>
    <s v="WA"/>
    <x v="3"/>
    <n v="2011"/>
    <n v="2011"/>
    <n v="19657366"/>
    <n v="1"/>
    <x v="1"/>
    <s v="I"/>
    <n v="28"/>
    <n v="28"/>
    <n v="0"/>
    <n v="139"/>
  </r>
  <r>
    <x v="0"/>
    <x v="0"/>
    <s v="WA"/>
    <x v="3"/>
    <n v="2011"/>
    <n v="2011"/>
    <n v="500061450"/>
    <n v="1"/>
    <x v="1"/>
    <s v="I"/>
    <n v="13"/>
    <n v="13"/>
    <n v="0"/>
    <n v="347"/>
  </r>
  <r>
    <x v="0"/>
    <x v="0"/>
    <s v="WA"/>
    <x v="3"/>
    <n v="2011"/>
    <n v="2011"/>
    <n v="17472313"/>
    <n v="1"/>
    <x v="1"/>
    <s v="I"/>
    <n v="20"/>
    <n v="20"/>
    <n v="0"/>
    <n v="208"/>
  </r>
  <r>
    <x v="0"/>
    <x v="0"/>
    <s v="WA"/>
    <x v="3"/>
    <n v="2011"/>
    <n v="2011"/>
    <n v="19229332"/>
    <n v="1"/>
    <x v="1"/>
    <s v="I"/>
    <n v="28"/>
    <n v="28"/>
    <n v="0"/>
    <n v="190"/>
  </r>
  <r>
    <x v="0"/>
    <x v="1"/>
    <s v="WA"/>
    <x v="3"/>
    <n v="2011"/>
    <n v="2011"/>
    <n v="17954915"/>
    <n v="1"/>
    <x v="1"/>
    <s v="I"/>
    <n v="29"/>
    <n v="29"/>
    <n v="0"/>
    <n v="1"/>
  </r>
  <r>
    <x v="0"/>
    <x v="0"/>
    <s v="WA"/>
    <x v="3"/>
    <n v="2011"/>
    <n v="2011"/>
    <n v="19333983"/>
    <n v="1"/>
    <x v="1"/>
    <s v="I"/>
    <n v="0"/>
    <n v="0"/>
    <n v="0"/>
    <n v="15"/>
  </r>
  <r>
    <x v="0"/>
    <x v="0"/>
    <s v="WA"/>
    <x v="3"/>
    <n v="2011"/>
    <n v="2011"/>
    <n v="18788351"/>
    <n v="2"/>
    <x v="1"/>
    <s v="I"/>
    <n v="45"/>
    <n v="22.5"/>
    <n v="0"/>
    <n v="40"/>
  </r>
  <r>
    <x v="0"/>
    <x v="0"/>
    <s v="WA"/>
    <x v="3"/>
    <n v="2011"/>
    <n v="2011"/>
    <n v="18902650"/>
    <n v="1"/>
    <x v="1"/>
    <s v="I"/>
    <n v="50"/>
    <n v="50"/>
    <n v="0"/>
    <n v="425"/>
  </r>
  <r>
    <x v="0"/>
    <x v="1"/>
    <s v="WA"/>
    <x v="3"/>
    <n v="2011"/>
    <n v="2011"/>
    <n v="500205670"/>
    <n v="2"/>
    <x v="1"/>
    <s v="I"/>
    <n v="52"/>
    <n v="26"/>
    <n v="0"/>
    <n v="126"/>
  </r>
  <r>
    <x v="0"/>
    <x v="0"/>
    <s v="WA"/>
    <x v="3"/>
    <n v="2011"/>
    <n v="2011"/>
    <n v="15813663"/>
    <n v="1"/>
    <x v="1"/>
    <s v="I"/>
    <n v="1"/>
    <n v="1"/>
    <n v="0"/>
    <n v="180"/>
  </r>
  <r>
    <x v="0"/>
    <x v="0"/>
    <s v="WA"/>
    <x v="3"/>
    <n v="2011"/>
    <n v="2011"/>
    <n v="18696608"/>
    <n v="3"/>
    <x v="1"/>
    <s v="I"/>
    <n v="63"/>
    <n v="21"/>
    <n v="0"/>
    <n v="460"/>
  </r>
  <r>
    <x v="0"/>
    <x v="0"/>
    <s v="WA"/>
    <x v="3"/>
    <n v="2011"/>
    <n v="2011"/>
    <n v="18349514"/>
    <n v="1"/>
    <x v="1"/>
    <s v="I"/>
    <n v="0"/>
    <n v="0"/>
    <n v="0"/>
    <n v="43"/>
  </r>
  <r>
    <x v="0"/>
    <x v="0"/>
    <s v="WA"/>
    <x v="3"/>
    <n v="2011"/>
    <n v="2011"/>
    <n v="18352478"/>
    <n v="1"/>
    <x v="1"/>
    <s v="I"/>
    <n v="0"/>
    <n v="0"/>
    <n v="0"/>
    <n v="80"/>
  </r>
  <r>
    <x v="0"/>
    <x v="1"/>
    <s v="WA"/>
    <x v="3"/>
    <n v="2011"/>
    <n v="2011"/>
    <n v="413424021"/>
    <n v="1"/>
    <x v="1"/>
    <s v="I"/>
    <n v="0"/>
    <n v="0"/>
    <n v="0"/>
    <n v="13"/>
  </r>
  <r>
    <x v="0"/>
    <x v="0"/>
    <s v="WA"/>
    <x v="3"/>
    <n v="2011"/>
    <n v="2011"/>
    <n v="18309059"/>
    <n v="1"/>
    <x v="1"/>
    <s v="I"/>
    <n v="0"/>
    <n v="0"/>
    <n v="0"/>
    <n v="190"/>
  </r>
  <r>
    <x v="0"/>
    <x v="0"/>
    <s v="WA"/>
    <x v="3"/>
    <n v="2011"/>
    <n v="2011"/>
    <n v="18037481"/>
    <n v="2"/>
    <x v="1"/>
    <s v="I"/>
    <n v="47"/>
    <n v="23.5"/>
    <n v="0"/>
    <n v="620"/>
  </r>
  <r>
    <x v="0"/>
    <x v="0"/>
    <s v="WA"/>
    <x v="3"/>
    <n v="2011"/>
    <n v="2011"/>
    <n v="17996951"/>
    <n v="1"/>
    <x v="1"/>
    <s v="I"/>
    <n v="0"/>
    <n v="0"/>
    <n v="0"/>
    <n v="10"/>
  </r>
  <r>
    <x v="1"/>
    <x v="0"/>
    <s v="WA"/>
    <x v="3"/>
    <n v="2011"/>
    <n v="2011"/>
    <n v="17326203"/>
    <n v="8"/>
    <x v="2"/>
    <s v="I"/>
    <n v="245"/>
    <n v="30.625"/>
    <n v="0"/>
    <n v="130933"/>
  </r>
  <r>
    <x v="0"/>
    <x v="0"/>
    <s v="WA"/>
    <x v="3"/>
    <n v="2011"/>
    <n v="2011"/>
    <n v="16881259"/>
    <n v="1"/>
    <x v="1"/>
    <s v="I"/>
    <n v="28"/>
    <n v="28"/>
    <n v="0"/>
    <n v="80"/>
  </r>
  <r>
    <x v="1"/>
    <x v="0"/>
    <s v="WA"/>
    <x v="3"/>
    <n v="2011"/>
    <n v="2011"/>
    <n v="19962500"/>
    <n v="8"/>
    <x v="2"/>
    <s v="I"/>
    <n v="245"/>
    <n v="30.625"/>
    <n v="0"/>
    <n v="213575"/>
  </r>
  <r>
    <x v="1"/>
    <x v="0"/>
    <s v="WA"/>
    <x v="3"/>
    <n v="2011"/>
    <n v="2011"/>
    <n v="500127424"/>
    <n v="9"/>
    <x v="2"/>
    <s v="I"/>
    <n v="276"/>
    <n v="30.666666666666668"/>
    <n v="0"/>
    <n v="486852"/>
  </r>
  <r>
    <x v="0"/>
    <x v="0"/>
    <s v="WA"/>
    <x v="3"/>
    <n v="2011"/>
    <n v="2011"/>
    <n v="15288689"/>
    <n v="2"/>
    <x v="1"/>
    <s v="I"/>
    <n v="63"/>
    <n v="31.5"/>
    <n v="0"/>
    <n v="180"/>
  </r>
  <r>
    <x v="0"/>
    <x v="1"/>
    <s v="WA"/>
    <x v="3"/>
    <n v="2011"/>
    <n v="2011"/>
    <n v="17505373"/>
    <n v="1"/>
    <x v="1"/>
    <s v="I"/>
    <n v="0"/>
    <n v="0"/>
    <n v="0"/>
    <n v="1"/>
  </r>
  <r>
    <x v="0"/>
    <x v="0"/>
    <s v="WA"/>
    <x v="3"/>
    <n v="2011"/>
    <n v="2011"/>
    <n v="17511420"/>
    <n v="2"/>
    <x v="1"/>
    <s v="I"/>
    <n v="36"/>
    <n v="18"/>
    <n v="0"/>
    <n v="1350"/>
  </r>
  <r>
    <x v="1"/>
    <x v="1"/>
    <s v="WA"/>
    <x v="3"/>
    <n v="2011"/>
    <n v="2011"/>
    <n v="500193664"/>
    <n v="1"/>
    <x v="1"/>
    <s v="I"/>
    <n v="26"/>
    <n v="26"/>
    <n v="0"/>
    <n v="42"/>
  </r>
  <r>
    <x v="0"/>
    <x v="0"/>
    <s v="WA"/>
    <x v="3"/>
    <n v="2011"/>
    <n v="2011"/>
    <n v="16209365"/>
    <n v="1"/>
    <x v="1"/>
    <s v="I"/>
    <n v="0"/>
    <n v="0"/>
    <n v="0"/>
    <n v="10"/>
  </r>
  <r>
    <x v="0"/>
    <x v="0"/>
    <s v="WA"/>
    <x v="3"/>
    <n v="2011"/>
    <n v="2011"/>
    <n v="17076094"/>
    <n v="2"/>
    <x v="1"/>
    <s v="I"/>
    <n v="55"/>
    <n v="27.5"/>
    <n v="0"/>
    <n v="2680"/>
  </r>
  <r>
    <x v="0"/>
    <x v="1"/>
    <s v="WA"/>
    <x v="3"/>
    <n v="2011"/>
    <n v="2011"/>
    <n v="15743005"/>
    <n v="1"/>
    <x v="1"/>
    <s v="I"/>
    <n v="0"/>
    <n v="0"/>
    <n v="0"/>
    <n v="38"/>
  </r>
  <r>
    <x v="0"/>
    <x v="0"/>
    <s v="WA"/>
    <x v="3"/>
    <n v="2011"/>
    <n v="2011"/>
    <n v="18427970"/>
    <n v="1"/>
    <x v="1"/>
    <s v="I"/>
    <n v="21"/>
    <n v="21"/>
    <n v="0"/>
    <n v="690"/>
  </r>
  <r>
    <x v="0"/>
    <x v="0"/>
    <s v="WA"/>
    <x v="3"/>
    <n v="2011"/>
    <n v="2011"/>
    <n v="14742303"/>
    <n v="1"/>
    <x v="1"/>
    <s v="I"/>
    <n v="19"/>
    <n v="19"/>
    <n v="0"/>
    <n v="400"/>
  </r>
  <r>
    <x v="1"/>
    <x v="0"/>
    <s v="WA"/>
    <x v="3"/>
    <n v="2011"/>
    <n v="2011"/>
    <n v="15450733"/>
    <n v="1"/>
    <x v="1"/>
    <s v="I"/>
    <n v="14"/>
    <n v="14"/>
    <n v="0"/>
    <n v="768"/>
  </r>
  <r>
    <x v="0"/>
    <x v="0"/>
    <s v="WA"/>
    <x v="3"/>
    <n v="2011"/>
    <n v="2011"/>
    <n v="15188980"/>
    <n v="1"/>
    <x v="1"/>
    <s v="I"/>
    <n v="8"/>
    <n v="8"/>
    <n v="0"/>
    <n v="149"/>
  </r>
  <r>
    <x v="1"/>
    <x v="0"/>
    <s v="WA"/>
    <x v="3"/>
    <n v="2011"/>
    <n v="2011"/>
    <n v="14605285"/>
    <n v="1"/>
    <x v="1"/>
    <s v="I"/>
    <n v="0"/>
    <n v="0"/>
    <n v="0"/>
    <n v="30"/>
  </r>
  <r>
    <x v="0"/>
    <x v="0"/>
    <s v="WA"/>
    <x v="3"/>
    <n v="2011"/>
    <n v="2011"/>
    <n v="14850980"/>
    <n v="1"/>
    <x v="1"/>
    <s v="I"/>
    <n v="0"/>
    <n v="0"/>
    <n v="0"/>
    <n v="20"/>
  </r>
  <r>
    <x v="0"/>
    <x v="0"/>
    <s v="WA"/>
    <x v="3"/>
    <n v="2011"/>
    <n v="2011"/>
    <n v="14927235"/>
    <n v="1"/>
    <x v="1"/>
    <s v="I"/>
    <n v="27"/>
    <n v="27"/>
    <n v="0"/>
    <n v="370"/>
  </r>
  <r>
    <x v="0"/>
    <x v="0"/>
    <s v="WA"/>
    <x v="3"/>
    <n v="2011"/>
    <n v="2011"/>
    <n v="14928768"/>
    <n v="2"/>
    <x v="1"/>
    <s v="I"/>
    <n v="42"/>
    <n v="21"/>
    <n v="0"/>
    <n v="93"/>
  </r>
  <r>
    <x v="0"/>
    <x v="1"/>
    <s v="WA"/>
    <x v="3"/>
    <n v="2011"/>
    <n v="2011"/>
    <n v="14405856"/>
    <n v="3"/>
    <x v="1"/>
    <s v="I"/>
    <n v="64"/>
    <n v="21.333333333333332"/>
    <n v="0"/>
    <n v="58"/>
  </r>
  <r>
    <x v="0"/>
    <x v="0"/>
    <s v="WA"/>
    <x v="3"/>
    <n v="2011"/>
    <n v="2011"/>
    <n v="500194026"/>
    <n v="1"/>
    <x v="1"/>
    <s v="I"/>
    <n v="0"/>
    <n v="0"/>
    <n v="0"/>
    <n v="33"/>
  </r>
  <r>
    <x v="0"/>
    <x v="0"/>
    <s v="WA"/>
    <x v="3"/>
    <n v="2011"/>
    <n v="2011"/>
    <n v="14339885"/>
    <n v="2"/>
    <x v="1"/>
    <s v="I"/>
    <n v="29"/>
    <n v="14.5"/>
    <n v="0"/>
    <n v="1410"/>
  </r>
  <r>
    <x v="0"/>
    <x v="0"/>
    <s v="WA"/>
    <x v="3"/>
    <n v="2011"/>
    <n v="2011"/>
    <n v="16332323"/>
    <n v="1"/>
    <x v="1"/>
    <s v="I"/>
    <n v="16"/>
    <n v="16"/>
    <n v="0"/>
    <n v="20"/>
  </r>
  <r>
    <x v="0"/>
    <x v="0"/>
    <s v="WA"/>
    <x v="3"/>
    <n v="2011"/>
    <n v="2011"/>
    <n v="14124126"/>
    <n v="1"/>
    <x v="1"/>
    <s v="I"/>
    <n v="0"/>
    <n v="0"/>
    <n v="0"/>
    <n v="60"/>
  </r>
  <r>
    <x v="0"/>
    <x v="0"/>
    <s v="WA"/>
    <x v="3"/>
    <n v="2011"/>
    <n v="2011"/>
    <n v="19558822"/>
    <n v="1"/>
    <x v="1"/>
    <s v="I"/>
    <n v="9"/>
    <n v="9"/>
    <n v="0"/>
    <n v="200"/>
  </r>
  <r>
    <x v="0"/>
    <x v="0"/>
    <s v="WA"/>
    <x v="3"/>
    <n v="2011"/>
    <n v="2011"/>
    <n v="17032814"/>
    <n v="1"/>
    <x v="1"/>
    <s v="I"/>
    <n v="15"/>
    <n v="15"/>
    <n v="0"/>
    <n v="77"/>
  </r>
  <r>
    <x v="0"/>
    <x v="1"/>
    <s v="WA"/>
    <x v="3"/>
    <n v="2011"/>
    <n v="2011"/>
    <n v="500113692"/>
    <n v="1"/>
    <x v="1"/>
    <s v="I"/>
    <n v="0"/>
    <n v="0"/>
    <n v="0"/>
    <n v="168"/>
  </r>
  <r>
    <x v="0"/>
    <x v="0"/>
    <s v="WA"/>
    <x v="3"/>
    <n v="2011"/>
    <n v="2011"/>
    <n v="19698017"/>
    <n v="2"/>
    <x v="1"/>
    <s v="I"/>
    <n v="36"/>
    <n v="18"/>
    <n v="0"/>
    <n v="130"/>
  </r>
  <r>
    <x v="0"/>
    <x v="0"/>
    <s v="WA"/>
    <x v="3"/>
    <n v="2011"/>
    <n v="2011"/>
    <n v="19614739"/>
    <n v="2"/>
    <x v="1"/>
    <s v="I"/>
    <n v="34"/>
    <n v="17"/>
    <n v="0"/>
    <n v="210"/>
  </r>
  <r>
    <x v="0"/>
    <x v="1"/>
    <s v="WA"/>
    <x v="3"/>
    <n v="2011"/>
    <n v="2011"/>
    <n v="365817629"/>
    <n v="1"/>
    <x v="1"/>
    <s v="I"/>
    <n v="22"/>
    <n v="22"/>
    <n v="0"/>
    <n v="52"/>
  </r>
  <r>
    <x v="0"/>
    <x v="1"/>
    <s v="WA"/>
    <x v="3"/>
    <n v="2011"/>
    <n v="2011"/>
    <n v="360806414"/>
    <n v="1"/>
    <x v="1"/>
    <s v="I"/>
    <n v="0"/>
    <n v="0"/>
    <n v="0"/>
    <n v="1"/>
  </r>
  <r>
    <x v="0"/>
    <x v="1"/>
    <s v="WA"/>
    <x v="3"/>
    <n v="2011"/>
    <n v="2011"/>
    <n v="500272597"/>
    <n v="1"/>
    <x v="1"/>
    <s v="I"/>
    <n v="0"/>
    <n v="0"/>
    <n v="0"/>
    <n v="4"/>
  </r>
  <r>
    <x v="0"/>
    <x v="0"/>
    <s v="WA"/>
    <x v="3"/>
    <n v="2011"/>
    <n v="2011"/>
    <n v="18655381"/>
    <n v="3"/>
    <x v="1"/>
    <s v="I"/>
    <n v="73"/>
    <n v="24.333333333333332"/>
    <n v="0"/>
    <n v="390"/>
  </r>
  <r>
    <x v="0"/>
    <x v="0"/>
    <s v="WA"/>
    <x v="3"/>
    <n v="2011"/>
    <n v="2011"/>
    <n v="18983832"/>
    <n v="1"/>
    <x v="1"/>
    <s v="I"/>
    <n v="0"/>
    <n v="0"/>
    <n v="0"/>
    <n v="20"/>
  </r>
  <r>
    <x v="0"/>
    <x v="1"/>
    <s v="WA"/>
    <x v="3"/>
    <n v="2011"/>
    <n v="2011"/>
    <n v="433382449"/>
    <n v="1"/>
    <x v="1"/>
    <s v="I"/>
    <n v="0"/>
    <n v="0"/>
    <n v="0"/>
    <n v="2"/>
  </r>
  <r>
    <x v="0"/>
    <x v="1"/>
    <s v="WA"/>
    <x v="3"/>
    <n v="2011"/>
    <n v="2011"/>
    <n v="500241862"/>
    <n v="1"/>
    <x v="1"/>
    <s v="I"/>
    <n v="4"/>
    <n v="4"/>
    <n v="0"/>
    <n v="63"/>
  </r>
  <r>
    <x v="0"/>
    <x v="0"/>
    <s v="WA"/>
    <x v="3"/>
    <n v="2011"/>
    <n v="2011"/>
    <n v="18306896"/>
    <n v="4"/>
    <x v="1"/>
    <s v="I"/>
    <n v="95"/>
    <n v="23.75"/>
    <n v="0"/>
    <n v="465"/>
  </r>
  <r>
    <x v="0"/>
    <x v="1"/>
    <s v="WA"/>
    <x v="3"/>
    <n v="2011"/>
    <n v="2011"/>
    <n v="16898601"/>
    <n v="2"/>
    <x v="1"/>
    <s v="I"/>
    <n v="64"/>
    <n v="32"/>
    <n v="0"/>
    <n v="73"/>
  </r>
  <r>
    <x v="0"/>
    <x v="1"/>
    <s v="WA"/>
    <x v="3"/>
    <n v="2011"/>
    <n v="2011"/>
    <n v="17180676"/>
    <n v="1"/>
    <x v="1"/>
    <s v="I"/>
    <n v="0"/>
    <n v="0"/>
    <n v="0"/>
    <n v="3"/>
  </r>
  <r>
    <x v="0"/>
    <x v="0"/>
    <s v="WA"/>
    <x v="3"/>
    <n v="2011"/>
    <n v="2011"/>
    <n v="14071935"/>
    <n v="1"/>
    <x v="1"/>
    <s v="I"/>
    <n v="13"/>
    <n v="13"/>
    <n v="0"/>
    <n v="970"/>
  </r>
  <r>
    <x v="1"/>
    <x v="1"/>
    <s v="WA"/>
    <x v="3"/>
    <n v="2011"/>
    <n v="2011"/>
    <n v="403833684"/>
    <n v="1"/>
    <x v="1"/>
    <s v="I"/>
    <n v="24"/>
    <n v="24"/>
    <n v="0"/>
    <n v="23"/>
  </r>
  <r>
    <x v="0"/>
    <x v="0"/>
    <s v="WA"/>
    <x v="3"/>
    <n v="2011"/>
    <n v="2011"/>
    <n v="15626875"/>
    <n v="2"/>
    <x v="1"/>
    <s v="I"/>
    <n v="57"/>
    <n v="28.5"/>
    <n v="0"/>
    <n v="780"/>
  </r>
  <r>
    <x v="0"/>
    <x v="1"/>
    <s v="WA"/>
    <x v="3"/>
    <n v="2011"/>
    <n v="2011"/>
    <n v="446346302"/>
    <n v="1"/>
    <x v="1"/>
    <s v="I"/>
    <n v="15"/>
    <n v="15"/>
    <n v="0"/>
    <n v="15"/>
  </r>
  <r>
    <x v="0"/>
    <x v="0"/>
    <s v="WA"/>
    <x v="3"/>
    <n v="2011"/>
    <n v="2011"/>
    <n v="15439871"/>
    <n v="1"/>
    <x v="1"/>
    <s v="I"/>
    <n v="0"/>
    <n v="0"/>
    <n v="0"/>
    <n v="33"/>
  </r>
  <r>
    <x v="0"/>
    <x v="0"/>
    <s v="WA"/>
    <x v="3"/>
    <n v="2011"/>
    <n v="2011"/>
    <n v="425520039"/>
    <n v="2"/>
    <x v="1"/>
    <s v="I"/>
    <n v="37"/>
    <n v="18.5"/>
    <n v="0"/>
    <n v="628"/>
  </r>
  <r>
    <x v="0"/>
    <x v="1"/>
    <s v="WA"/>
    <x v="3"/>
    <n v="2011"/>
    <n v="2011"/>
    <n v="14907925"/>
    <n v="1"/>
    <x v="1"/>
    <s v="I"/>
    <n v="34"/>
    <n v="34"/>
    <n v="0"/>
    <n v="63"/>
  </r>
  <r>
    <x v="0"/>
    <x v="0"/>
    <s v="WA"/>
    <x v="3"/>
    <n v="2011"/>
    <n v="2011"/>
    <n v="14874043"/>
    <n v="3"/>
    <x v="1"/>
    <s v="I"/>
    <n v="92"/>
    <n v="30.666666666666668"/>
    <n v="0"/>
    <n v="207"/>
  </r>
  <r>
    <x v="0"/>
    <x v="1"/>
    <s v="WA"/>
    <x v="3"/>
    <n v="2011"/>
    <n v="2011"/>
    <n v="500067478"/>
    <n v="3"/>
    <x v="1"/>
    <s v="I"/>
    <n v="68"/>
    <n v="22.666666666666664"/>
    <n v="0"/>
    <n v="32"/>
  </r>
  <r>
    <x v="0"/>
    <x v="0"/>
    <s v="WA"/>
    <x v="3"/>
    <n v="2011"/>
    <n v="2011"/>
    <n v="14897891"/>
    <n v="1"/>
    <x v="1"/>
    <s v="I"/>
    <n v="0"/>
    <n v="0"/>
    <n v="0"/>
    <n v="79"/>
  </r>
  <r>
    <x v="0"/>
    <x v="0"/>
    <s v="WA"/>
    <x v="3"/>
    <n v="2011"/>
    <n v="2011"/>
    <n v="14128727"/>
    <n v="1"/>
    <x v="1"/>
    <s v="I"/>
    <n v="0"/>
    <n v="0"/>
    <n v="0"/>
    <n v="100"/>
  </r>
  <r>
    <x v="0"/>
    <x v="0"/>
    <s v="WA"/>
    <x v="3"/>
    <n v="2011"/>
    <n v="2011"/>
    <n v="14129006"/>
    <n v="1"/>
    <x v="1"/>
    <s v="I"/>
    <n v="0"/>
    <n v="0"/>
    <n v="0"/>
    <n v="100"/>
  </r>
  <r>
    <x v="0"/>
    <x v="0"/>
    <s v="WA"/>
    <x v="3"/>
    <n v="2011"/>
    <n v="2011"/>
    <n v="14129478"/>
    <n v="1"/>
    <x v="1"/>
    <s v="I"/>
    <n v="0"/>
    <n v="0"/>
    <n v="0"/>
    <n v="100"/>
  </r>
  <r>
    <x v="0"/>
    <x v="0"/>
    <s v="WA"/>
    <x v="3"/>
    <n v="2011"/>
    <n v="2011"/>
    <n v="16897536"/>
    <n v="1"/>
    <x v="1"/>
    <s v="I"/>
    <n v="21"/>
    <n v="21"/>
    <n v="0"/>
    <n v="120"/>
  </r>
  <r>
    <x v="0"/>
    <x v="0"/>
    <s v="WA"/>
    <x v="3"/>
    <n v="2011"/>
    <n v="2011"/>
    <n v="500031006"/>
    <n v="2"/>
    <x v="1"/>
    <s v="I"/>
    <n v="35"/>
    <n v="17.5"/>
    <n v="0"/>
    <n v="431"/>
  </r>
  <r>
    <x v="0"/>
    <x v="0"/>
    <s v="WA"/>
    <x v="3"/>
    <n v="2011"/>
    <n v="2011"/>
    <n v="19876730"/>
    <n v="1"/>
    <x v="1"/>
    <s v="I"/>
    <n v="27"/>
    <n v="27"/>
    <n v="0"/>
    <n v="36"/>
  </r>
  <r>
    <x v="1"/>
    <x v="1"/>
    <s v="WA"/>
    <x v="3"/>
    <n v="2011"/>
    <n v="2011"/>
    <n v="19925098"/>
    <n v="3"/>
    <x v="1"/>
    <s v="I"/>
    <n v="90"/>
    <n v="30"/>
    <n v="0"/>
    <n v="34"/>
  </r>
  <r>
    <x v="1"/>
    <x v="0"/>
    <s v="WA"/>
    <x v="3"/>
    <n v="2011"/>
    <n v="2011"/>
    <n v="19925100"/>
    <n v="2"/>
    <x v="1"/>
    <s v="I"/>
    <n v="57"/>
    <n v="28.5"/>
    <n v="0"/>
    <n v="1050"/>
  </r>
  <r>
    <x v="0"/>
    <x v="0"/>
    <s v="WA"/>
    <x v="3"/>
    <n v="2011"/>
    <n v="2011"/>
    <n v="19379873"/>
    <n v="1"/>
    <x v="1"/>
    <s v="I"/>
    <n v="27"/>
    <n v="27"/>
    <n v="0"/>
    <n v="111"/>
  </r>
  <r>
    <x v="0"/>
    <x v="1"/>
    <s v="WA"/>
    <x v="3"/>
    <n v="2011"/>
    <n v="2011"/>
    <n v="500059229"/>
    <n v="1"/>
    <x v="1"/>
    <s v="I"/>
    <n v="2"/>
    <n v="2"/>
    <n v="0"/>
    <n v="5"/>
  </r>
  <r>
    <x v="0"/>
    <x v="0"/>
    <s v="WA"/>
    <x v="3"/>
    <n v="2011"/>
    <n v="2011"/>
    <n v="18996503"/>
    <n v="1"/>
    <x v="1"/>
    <s v="I"/>
    <n v="0"/>
    <n v="0"/>
    <n v="0"/>
    <n v="10"/>
  </r>
  <r>
    <x v="0"/>
    <x v="1"/>
    <s v="WA"/>
    <x v="3"/>
    <n v="2011"/>
    <n v="2011"/>
    <n v="18492806"/>
    <n v="1"/>
    <x v="1"/>
    <s v="I"/>
    <n v="28"/>
    <n v="28"/>
    <n v="0"/>
    <n v="1"/>
  </r>
  <r>
    <x v="0"/>
    <x v="1"/>
    <s v="WA"/>
    <x v="3"/>
    <n v="2011"/>
    <n v="2011"/>
    <n v="500034493"/>
    <n v="1"/>
    <x v="1"/>
    <s v="I"/>
    <n v="4"/>
    <n v="4"/>
    <n v="0"/>
    <n v="2"/>
  </r>
  <r>
    <x v="0"/>
    <x v="0"/>
    <s v="WA"/>
    <x v="3"/>
    <n v="2011"/>
    <n v="2011"/>
    <n v="18708378"/>
    <n v="1"/>
    <x v="1"/>
    <s v="I"/>
    <n v="0"/>
    <n v="0"/>
    <n v="0"/>
    <n v="230"/>
  </r>
  <r>
    <x v="1"/>
    <x v="0"/>
    <s v="WA"/>
    <x v="3"/>
    <n v="2011"/>
    <n v="2011"/>
    <n v="17981518"/>
    <n v="1"/>
    <x v="1"/>
    <s v="I"/>
    <n v="5"/>
    <n v="5"/>
    <n v="0"/>
    <n v="70"/>
  </r>
  <r>
    <x v="0"/>
    <x v="0"/>
    <s v="WA"/>
    <x v="3"/>
    <n v="2011"/>
    <n v="2011"/>
    <n v="13988416"/>
    <n v="1"/>
    <x v="1"/>
    <s v="I"/>
    <n v="29"/>
    <n v="29"/>
    <n v="0"/>
    <n v="10"/>
  </r>
  <r>
    <x v="0"/>
    <x v="1"/>
    <s v="WA"/>
    <x v="3"/>
    <n v="2011"/>
    <n v="2011"/>
    <n v="377136089"/>
    <n v="1"/>
    <x v="1"/>
    <s v="I"/>
    <n v="1"/>
    <n v="1"/>
    <n v="0"/>
    <n v="3"/>
  </r>
  <r>
    <x v="0"/>
    <x v="0"/>
    <s v="WA"/>
    <x v="3"/>
    <n v="2011"/>
    <n v="2011"/>
    <n v="500197304"/>
    <n v="2"/>
    <x v="1"/>
    <s v="I"/>
    <n v="57"/>
    <n v="28.5"/>
    <n v="0"/>
    <n v="263"/>
  </r>
  <r>
    <x v="0"/>
    <x v="1"/>
    <s v="WA"/>
    <x v="3"/>
    <n v="2011"/>
    <n v="2011"/>
    <n v="500210319"/>
    <n v="2"/>
    <x v="1"/>
    <s v="I"/>
    <n v="57"/>
    <n v="28.5"/>
    <n v="0"/>
    <n v="186"/>
  </r>
  <r>
    <x v="0"/>
    <x v="0"/>
    <s v="WA"/>
    <x v="3"/>
    <n v="2011"/>
    <n v="2011"/>
    <n v="18099446"/>
    <n v="1"/>
    <x v="1"/>
    <s v="I"/>
    <n v="10"/>
    <n v="10"/>
    <n v="0"/>
    <n v="40"/>
  </r>
  <r>
    <x v="0"/>
    <x v="0"/>
    <s v="WA"/>
    <x v="3"/>
    <n v="2011"/>
    <n v="2011"/>
    <n v="500191081"/>
    <n v="2"/>
    <x v="1"/>
    <s v="I"/>
    <n v="34"/>
    <n v="17"/>
    <n v="0"/>
    <n v="150"/>
  </r>
  <r>
    <x v="0"/>
    <x v="1"/>
    <s v="WA"/>
    <x v="3"/>
    <n v="2011"/>
    <n v="2011"/>
    <n v="17079297"/>
    <n v="1"/>
    <x v="1"/>
    <s v="I"/>
    <n v="55"/>
    <n v="55"/>
    <n v="0"/>
    <n v="251"/>
  </r>
  <r>
    <x v="0"/>
    <x v="1"/>
    <s v="WA"/>
    <x v="3"/>
    <n v="2011"/>
    <n v="2011"/>
    <n v="16655706"/>
    <n v="2"/>
    <x v="1"/>
    <s v="I"/>
    <n v="41"/>
    <n v="20.5"/>
    <n v="0"/>
    <n v="29"/>
  </r>
  <r>
    <x v="0"/>
    <x v="1"/>
    <s v="WA"/>
    <x v="3"/>
    <n v="2011"/>
    <n v="2011"/>
    <n v="500023745"/>
    <n v="3"/>
    <x v="1"/>
    <s v="I"/>
    <n v="94"/>
    <n v="31.333333333333332"/>
    <n v="0"/>
    <n v="22"/>
  </r>
  <r>
    <x v="0"/>
    <x v="0"/>
    <s v="WA"/>
    <x v="3"/>
    <n v="2011"/>
    <n v="2011"/>
    <n v="15485486"/>
    <n v="1"/>
    <x v="1"/>
    <s v="I"/>
    <n v="7"/>
    <n v="7"/>
    <n v="0"/>
    <n v="63"/>
  </r>
  <r>
    <x v="0"/>
    <x v="0"/>
    <s v="WA"/>
    <x v="3"/>
    <n v="2011"/>
    <n v="2011"/>
    <n v="15485859"/>
    <n v="1"/>
    <x v="1"/>
    <s v="I"/>
    <n v="6"/>
    <n v="6"/>
    <n v="0"/>
    <n v="517"/>
  </r>
  <r>
    <x v="0"/>
    <x v="0"/>
    <s v="WA"/>
    <x v="3"/>
    <n v="2011"/>
    <n v="2011"/>
    <n v="15465338"/>
    <n v="1"/>
    <x v="1"/>
    <s v="I"/>
    <n v="0"/>
    <n v="0"/>
    <n v="0"/>
    <n v="210"/>
  </r>
  <r>
    <x v="0"/>
    <x v="0"/>
    <s v="WA"/>
    <x v="3"/>
    <n v="2011"/>
    <n v="2011"/>
    <n v="14829686"/>
    <n v="1"/>
    <x v="1"/>
    <s v="I"/>
    <n v="11"/>
    <n v="11"/>
    <n v="0"/>
    <n v="190"/>
  </r>
  <r>
    <x v="0"/>
    <x v="0"/>
    <s v="WA"/>
    <x v="3"/>
    <n v="2011"/>
    <n v="2011"/>
    <n v="500117743"/>
    <n v="3"/>
    <x v="1"/>
    <s v="I"/>
    <n v="77"/>
    <n v="25.666666666666668"/>
    <n v="0"/>
    <n v="6"/>
  </r>
  <r>
    <x v="1"/>
    <x v="1"/>
    <s v="WA"/>
    <x v="3"/>
    <n v="2011"/>
    <n v="2011"/>
    <n v="19135634"/>
    <n v="1"/>
    <x v="1"/>
    <s v="I"/>
    <n v="30"/>
    <n v="30"/>
    <n v="0"/>
    <n v="1"/>
  </r>
  <r>
    <x v="0"/>
    <x v="0"/>
    <s v="WA"/>
    <x v="3"/>
    <n v="2011"/>
    <n v="2011"/>
    <n v="19575695"/>
    <n v="2"/>
    <x v="1"/>
    <s v="I"/>
    <n v="63"/>
    <n v="31.5"/>
    <n v="0"/>
    <n v="230"/>
  </r>
  <r>
    <x v="0"/>
    <x v="0"/>
    <s v="WA"/>
    <x v="3"/>
    <n v="2011"/>
    <n v="2011"/>
    <n v="370656058"/>
    <n v="1"/>
    <x v="1"/>
    <s v="I"/>
    <n v="0"/>
    <n v="0"/>
    <n v="0"/>
    <n v="350"/>
  </r>
  <r>
    <x v="0"/>
    <x v="0"/>
    <s v="WA"/>
    <x v="3"/>
    <n v="2011"/>
    <n v="2011"/>
    <n v="18981495"/>
    <n v="1"/>
    <x v="1"/>
    <s v="I"/>
    <n v="33"/>
    <n v="33"/>
    <n v="0"/>
    <n v="50"/>
  </r>
  <r>
    <x v="0"/>
    <x v="0"/>
    <s v="WA"/>
    <x v="3"/>
    <n v="2011"/>
    <n v="2011"/>
    <n v="17490875"/>
    <n v="1"/>
    <x v="1"/>
    <s v="I"/>
    <n v="1"/>
    <n v="1"/>
    <n v="0"/>
    <n v="20"/>
  </r>
  <r>
    <x v="0"/>
    <x v="0"/>
    <s v="WA"/>
    <x v="3"/>
    <n v="2011"/>
    <n v="2011"/>
    <n v="16298264"/>
    <n v="1"/>
    <x v="1"/>
    <s v="I"/>
    <n v="21"/>
    <n v="21"/>
    <n v="0"/>
    <n v="1"/>
  </r>
  <r>
    <x v="0"/>
    <x v="0"/>
    <s v="WA"/>
    <x v="3"/>
    <n v="2011"/>
    <n v="2011"/>
    <n v="341452805"/>
    <n v="2"/>
    <x v="1"/>
    <s v="I"/>
    <n v="56"/>
    <n v="28"/>
    <n v="0"/>
    <n v="30"/>
  </r>
  <r>
    <x v="0"/>
    <x v="1"/>
    <s v="WA"/>
    <x v="3"/>
    <n v="2011"/>
    <n v="2011"/>
    <n v="19327297"/>
    <n v="3"/>
    <x v="1"/>
    <s v="I"/>
    <n v="77"/>
    <n v="25.666666666666668"/>
    <n v="0"/>
    <n v="15"/>
  </r>
  <r>
    <x v="0"/>
    <x v="0"/>
    <s v="WA"/>
    <x v="3"/>
    <n v="2011"/>
    <n v="2011"/>
    <n v="19582201"/>
    <n v="1"/>
    <x v="1"/>
    <s v="I"/>
    <n v="0"/>
    <n v="0"/>
    <n v="0"/>
    <n v="570"/>
  </r>
  <r>
    <x v="0"/>
    <x v="0"/>
    <s v="WA"/>
    <x v="3"/>
    <n v="2011"/>
    <n v="2011"/>
    <n v="18952404"/>
    <n v="1"/>
    <x v="1"/>
    <s v="I"/>
    <n v="25"/>
    <n v="25"/>
    <n v="0"/>
    <n v="700"/>
  </r>
  <r>
    <x v="0"/>
    <x v="0"/>
    <s v="WA"/>
    <x v="3"/>
    <n v="2011"/>
    <n v="2011"/>
    <n v="18962752"/>
    <n v="1"/>
    <x v="1"/>
    <s v="I"/>
    <n v="0"/>
    <n v="0"/>
    <n v="0"/>
    <n v="233"/>
  </r>
  <r>
    <x v="1"/>
    <x v="0"/>
    <s v="WA"/>
    <x v="3"/>
    <n v="2011"/>
    <n v="2011"/>
    <n v="18969773"/>
    <n v="1"/>
    <x v="1"/>
    <s v="I"/>
    <n v="27"/>
    <n v="27"/>
    <n v="0"/>
    <n v="90"/>
  </r>
  <r>
    <x v="1"/>
    <x v="0"/>
    <s v="WA"/>
    <x v="3"/>
    <n v="2011"/>
    <n v="2011"/>
    <n v="19015675"/>
    <n v="2"/>
    <x v="1"/>
    <s v="I"/>
    <n v="47"/>
    <n v="23.5"/>
    <n v="0"/>
    <n v="1860"/>
  </r>
  <r>
    <x v="0"/>
    <x v="0"/>
    <s v="WA"/>
    <x v="3"/>
    <n v="2011"/>
    <n v="2011"/>
    <n v="18384347"/>
    <n v="4"/>
    <x v="1"/>
    <s v="I"/>
    <n v="116"/>
    <n v="29"/>
    <n v="0"/>
    <n v="885"/>
  </r>
  <r>
    <x v="0"/>
    <x v="1"/>
    <s v="WA"/>
    <x v="3"/>
    <n v="2011"/>
    <n v="2011"/>
    <n v="360806418"/>
    <n v="1"/>
    <x v="1"/>
    <s v="I"/>
    <n v="33"/>
    <n v="33"/>
    <n v="0"/>
    <n v="1"/>
  </r>
  <r>
    <x v="0"/>
    <x v="0"/>
    <s v="WA"/>
    <x v="3"/>
    <n v="2011"/>
    <n v="2011"/>
    <n v="17963770"/>
    <n v="1"/>
    <x v="1"/>
    <s v="I"/>
    <n v="31"/>
    <n v="31"/>
    <n v="0"/>
    <n v="840"/>
  </r>
  <r>
    <x v="0"/>
    <x v="0"/>
    <s v="WA"/>
    <x v="3"/>
    <n v="2011"/>
    <n v="2011"/>
    <n v="500269885"/>
    <n v="1"/>
    <x v="1"/>
    <s v="I"/>
    <n v="0"/>
    <n v="0"/>
    <n v="0"/>
    <n v="48"/>
  </r>
  <r>
    <x v="0"/>
    <x v="1"/>
    <s v="WA"/>
    <x v="3"/>
    <n v="2011"/>
    <n v="2011"/>
    <n v="18706625"/>
    <n v="1"/>
    <x v="1"/>
    <s v="I"/>
    <n v="0"/>
    <n v="0"/>
    <n v="0"/>
    <n v="2"/>
  </r>
  <r>
    <x v="0"/>
    <x v="0"/>
    <s v="WA"/>
    <x v="3"/>
    <n v="2011"/>
    <n v="2011"/>
    <n v="17998063"/>
    <n v="3"/>
    <x v="1"/>
    <s v="I"/>
    <n v="92"/>
    <n v="30.666666666666668"/>
    <n v="0"/>
    <n v="357"/>
  </r>
  <r>
    <x v="0"/>
    <x v="0"/>
    <s v="WA"/>
    <x v="3"/>
    <n v="2011"/>
    <n v="2011"/>
    <n v="500017725"/>
    <n v="1"/>
    <x v="1"/>
    <s v="I"/>
    <n v="2"/>
    <n v="2"/>
    <n v="0"/>
    <n v="28"/>
  </r>
  <r>
    <x v="0"/>
    <x v="0"/>
    <s v="WA"/>
    <x v="3"/>
    <n v="2011"/>
    <n v="2011"/>
    <n v="17474916"/>
    <n v="1"/>
    <x v="1"/>
    <s v="I"/>
    <n v="19"/>
    <n v="19"/>
    <n v="0"/>
    <n v="600"/>
  </r>
  <r>
    <x v="0"/>
    <x v="1"/>
    <s v="WA"/>
    <x v="3"/>
    <n v="2011"/>
    <n v="2011"/>
    <n v="17081817"/>
    <n v="1"/>
    <x v="1"/>
    <s v="I"/>
    <n v="32"/>
    <n v="32"/>
    <n v="0"/>
    <n v="25"/>
  </r>
  <r>
    <x v="0"/>
    <x v="1"/>
    <s v="WA"/>
    <x v="3"/>
    <n v="2011"/>
    <n v="2011"/>
    <n v="500021166"/>
    <n v="1"/>
    <x v="1"/>
    <s v="I"/>
    <n v="9"/>
    <n v="9"/>
    <n v="0"/>
    <n v="7"/>
  </r>
  <r>
    <x v="0"/>
    <x v="1"/>
    <s v="WA"/>
    <x v="3"/>
    <n v="2011"/>
    <n v="2011"/>
    <n v="16598849"/>
    <n v="1"/>
    <x v="1"/>
    <s v="I"/>
    <n v="7"/>
    <n v="7"/>
    <n v="0"/>
    <n v="1"/>
  </r>
  <r>
    <x v="0"/>
    <x v="0"/>
    <s v="WA"/>
    <x v="3"/>
    <n v="2011"/>
    <n v="2011"/>
    <n v="436579268"/>
    <n v="1"/>
    <x v="1"/>
    <s v="I"/>
    <n v="7"/>
    <n v="7"/>
    <n v="0"/>
    <n v="1"/>
  </r>
  <r>
    <x v="0"/>
    <x v="0"/>
    <s v="WA"/>
    <x v="3"/>
    <n v="2011"/>
    <n v="2011"/>
    <n v="14765313"/>
    <n v="1"/>
    <x v="1"/>
    <s v="I"/>
    <n v="0"/>
    <n v="0"/>
    <n v="0"/>
    <n v="19"/>
  </r>
  <r>
    <x v="0"/>
    <x v="0"/>
    <s v="WA"/>
    <x v="3"/>
    <n v="2011"/>
    <n v="2011"/>
    <n v="16932726"/>
    <n v="1"/>
    <x v="1"/>
    <s v="I"/>
    <n v="33"/>
    <n v="33"/>
    <n v="0"/>
    <n v="810"/>
  </r>
  <r>
    <x v="0"/>
    <x v="1"/>
    <s v="WA"/>
    <x v="3"/>
    <n v="2011"/>
    <n v="2011"/>
    <n v="500084928"/>
    <n v="1"/>
    <x v="1"/>
    <s v="I"/>
    <n v="11"/>
    <n v="11"/>
    <n v="0"/>
    <n v="1"/>
  </r>
  <r>
    <x v="0"/>
    <x v="0"/>
    <s v="WA"/>
    <x v="3"/>
    <n v="2011"/>
    <n v="2011"/>
    <n v="500253439"/>
    <n v="1"/>
    <x v="1"/>
    <s v="I"/>
    <n v="0"/>
    <n v="0"/>
    <n v="0"/>
    <n v="194"/>
  </r>
  <r>
    <x v="0"/>
    <x v="1"/>
    <s v="WA"/>
    <x v="3"/>
    <n v="2011"/>
    <n v="2011"/>
    <n v="500142805"/>
    <n v="1"/>
    <x v="1"/>
    <s v="I"/>
    <n v="11"/>
    <n v="11"/>
    <n v="0"/>
    <n v="16"/>
  </r>
  <r>
    <x v="0"/>
    <x v="0"/>
    <s v="WA"/>
    <x v="3"/>
    <n v="2011"/>
    <n v="2011"/>
    <n v="15693740"/>
    <n v="1"/>
    <x v="1"/>
    <s v="I"/>
    <n v="7"/>
    <n v="7"/>
    <n v="0"/>
    <n v="10"/>
  </r>
  <r>
    <x v="0"/>
    <x v="0"/>
    <s v="WA"/>
    <x v="3"/>
    <n v="2011"/>
    <n v="2011"/>
    <n v="500196345"/>
    <n v="1"/>
    <x v="1"/>
    <s v="I"/>
    <n v="29"/>
    <n v="29"/>
    <n v="0"/>
    <n v="48"/>
  </r>
  <r>
    <x v="0"/>
    <x v="0"/>
    <s v="WA"/>
    <x v="3"/>
    <n v="2011"/>
    <n v="2011"/>
    <n v="15763488"/>
    <n v="2"/>
    <x v="1"/>
    <s v="I"/>
    <n v="62"/>
    <n v="31"/>
    <n v="0"/>
    <n v="360"/>
  </r>
  <r>
    <x v="0"/>
    <x v="0"/>
    <s v="WA"/>
    <x v="3"/>
    <n v="2011"/>
    <n v="2011"/>
    <n v="15598600"/>
    <n v="1"/>
    <x v="2"/>
    <s v="I"/>
    <n v="1"/>
    <n v="1"/>
    <n v="0"/>
    <n v="99674"/>
  </r>
  <r>
    <x v="0"/>
    <x v="0"/>
    <s v="WA"/>
    <x v="3"/>
    <n v="2011"/>
    <n v="2011"/>
    <n v="500250979"/>
    <n v="3"/>
    <x v="1"/>
    <s v="I"/>
    <n v="72"/>
    <n v="24"/>
    <n v="0"/>
    <n v="456"/>
  </r>
  <r>
    <x v="0"/>
    <x v="0"/>
    <s v="WA"/>
    <x v="3"/>
    <n v="2011"/>
    <n v="2011"/>
    <n v="15280927"/>
    <n v="1"/>
    <x v="1"/>
    <s v="I"/>
    <n v="2"/>
    <n v="2"/>
    <n v="0"/>
    <n v="41"/>
  </r>
  <r>
    <x v="0"/>
    <x v="0"/>
    <s v="WA"/>
    <x v="3"/>
    <n v="2011"/>
    <n v="2011"/>
    <n v="17686305"/>
    <n v="1"/>
    <x v="1"/>
    <s v="I"/>
    <n v="24"/>
    <n v="24"/>
    <n v="0"/>
    <n v="555"/>
  </r>
  <r>
    <x v="0"/>
    <x v="0"/>
    <s v="WA"/>
    <x v="3"/>
    <n v="2011"/>
    <n v="2011"/>
    <n v="14767971"/>
    <n v="1"/>
    <x v="1"/>
    <s v="I"/>
    <n v="13"/>
    <n v="13"/>
    <n v="0"/>
    <n v="250"/>
  </r>
  <r>
    <x v="0"/>
    <x v="1"/>
    <s v="WA"/>
    <x v="3"/>
    <n v="2011"/>
    <n v="2011"/>
    <n v="424396956"/>
    <n v="1"/>
    <x v="1"/>
    <s v="I"/>
    <n v="26"/>
    <n v="26"/>
    <n v="0"/>
    <n v="11"/>
  </r>
  <r>
    <x v="0"/>
    <x v="0"/>
    <s v="WA"/>
    <x v="3"/>
    <n v="2011"/>
    <n v="2011"/>
    <n v="500172394"/>
    <n v="1"/>
    <x v="1"/>
    <s v="I"/>
    <n v="29"/>
    <n v="29"/>
    <n v="0"/>
    <n v="20"/>
  </r>
  <r>
    <x v="0"/>
    <x v="0"/>
    <s v="WA"/>
    <x v="3"/>
    <n v="2011"/>
    <n v="2011"/>
    <n v="500030693"/>
    <n v="2"/>
    <x v="1"/>
    <s v="I"/>
    <n v="39"/>
    <n v="19.5"/>
    <n v="0"/>
    <n v="116"/>
  </r>
  <r>
    <x v="0"/>
    <x v="0"/>
    <s v="WA"/>
    <x v="3"/>
    <n v="2011"/>
    <n v="2011"/>
    <n v="500034343"/>
    <n v="1"/>
    <x v="1"/>
    <s v="I"/>
    <n v="21"/>
    <n v="21"/>
    <n v="0"/>
    <n v="190"/>
  </r>
  <r>
    <x v="0"/>
    <x v="0"/>
    <s v="WA"/>
    <x v="3"/>
    <n v="2011"/>
    <n v="2011"/>
    <n v="500198712"/>
    <n v="1"/>
    <x v="1"/>
    <s v="I"/>
    <n v="0"/>
    <n v="0"/>
    <n v="0"/>
    <n v="321"/>
  </r>
  <r>
    <x v="0"/>
    <x v="0"/>
    <s v="WA"/>
    <x v="3"/>
    <n v="2011"/>
    <n v="2011"/>
    <n v="14411725"/>
    <n v="1"/>
    <x v="1"/>
    <s v="I"/>
    <n v="0"/>
    <n v="0"/>
    <n v="0"/>
    <n v="30"/>
  </r>
  <r>
    <x v="0"/>
    <x v="0"/>
    <s v="WA"/>
    <x v="3"/>
    <n v="2011"/>
    <n v="2011"/>
    <n v="14861128"/>
    <n v="1"/>
    <x v="1"/>
    <s v="I"/>
    <n v="3"/>
    <n v="3"/>
    <n v="0"/>
    <n v="60"/>
  </r>
  <r>
    <x v="0"/>
    <x v="0"/>
    <s v="WA"/>
    <x v="3"/>
    <n v="2011"/>
    <n v="2011"/>
    <n v="18506066"/>
    <n v="1"/>
    <x v="1"/>
    <s v="I"/>
    <n v="27"/>
    <n v="27"/>
    <n v="0"/>
    <n v="77"/>
  </r>
  <r>
    <x v="0"/>
    <x v="0"/>
    <s v="WA"/>
    <x v="3"/>
    <n v="2011"/>
    <n v="2011"/>
    <n v="19972978"/>
    <n v="1"/>
    <x v="1"/>
    <s v="I"/>
    <n v="8"/>
    <n v="8"/>
    <n v="0"/>
    <n v="99"/>
  </r>
  <r>
    <x v="0"/>
    <x v="0"/>
    <s v="WA"/>
    <x v="3"/>
    <n v="2011"/>
    <n v="2011"/>
    <n v="19984262"/>
    <n v="4"/>
    <x v="1"/>
    <s v="I"/>
    <n v="99"/>
    <n v="24.75"/>
    <n v="0"/>
    <n v="1254"/>
  </r>
  <r>
    <x v="0"/>
    <x v="0"/>
    <s v="WA"/>
    <x v="3"/>
    <n v="2011"/>
    <n v="2011"/>
    <n v="14173647"/>
    <n v="1"/>
    <x v="1"/>
    <s v="I"/>
    <n v="23"/>
    <n v="23"/>
    <n v="0"/>
    <n v="154"/>
  </r>
  <r>
    <x v="0"/>
    <x v="0"/>
    <s v="WA"/>
    <x v="3"/>
    <n v="2011"/>
    <n v="2011"/>
    <n v="18223872"/>
    <n v="1"/>
    <x v="1"/>
    <s v="I"/>
    <n v="0"/>
    <n v="0"/>
    <n v="0"/>
    <n v="32"/>
  </r>
  <r>
    <x v="0"/>
    <x v="0"/>
    <s v="WA"/>
    <x v="3"/>
    <n v="2011"/>
    <n v="2011"/>
    <n v="18223467"/>
    <n v="1"/>
    <x v="1"/>
    <s v="I"/>
    <n v="1"/>
    <n v="1"/>
    <n v="0"/>
    <n v="58"/>
  </r>
  <r>
    <x v="0"/>
    <x v="0"/>
    <s v="WA"/>
    <x v="3"/>
    <n v="2011"/>
    <n v="2011"/>
    <n v="19664754"/>
    <n v="3"/>
    <x v="1"/>
    <s v="I"/>
    <n v="92"/>
    <n v="30.666666666666668"/>
    <n v="0"/>
    <n v="300"/>
  </r>
  <r>
    <x v="0"/>
    <x v="0"/>
    <s v="WA"/>
    <x v="3"/>
    <n v="2011"/>
    <n v="2011"/>
    <n v="19579130"/>
    <n v="1"/>
    <x v="1"/>
    <s v="I"/>
    <n v="26"/>
    <n v="26"/>
    <n v="0"/>
    <n v="210"/>
  </r>
  <r>
    <x v="0"/>
    <x v="0"/>
    <s v="WA"/>
    <x v="3"/>
    <n v="2011"/>
    <n v="2011"/>
    <n v="19640552"/>
    <n v="1"/>
    <x v="1"/>
    <s v="I"/>
    <n v="0"/>
    <n v="0"/>
    <n v="0"/>
    <n v="10"/>
  </r>
  <r>
    <x v="0"/>
    <x v="0"/>
    <s v="WA"/>
    <x v="3"/>
    <n v="2011"/>
    <n v="2011"/>
    <n v="16173829"/>
    <n v="2"/>
    <x v="1"/>
    <s v="I"/>
    <n v="55"/>
    <n v="27.5"/>
    <n v="0"/>
    <n v="22"/>
  </r>
  <r>
    <x v="0"/>
    <x v="0"/>
    <s v="WA"/>
    <x v="3"/>
    <n v="2011"/>
    <n v="2011"/>
    <n v="500144804"/>
    <n v="1"/>
    <x v="1"/>
    <s v="I"/>
    <n v="5"/>
    <n v="5"/>
    <n v="0"/>
    <n v="70"/>
  </r>
  <r>
    <x v="0"/>
    <x v="0"/>
    <s v="WA"/>
    <x v="3"/>
    <n v="2011"/>
    <n v="2011"/>
    <n v="500077880"/>
    <n v="1"/>
    <x v="1"/>
    <s v="I"/>
    <n v="37"/>
    <n v="37"/>
    <n v="0"/>
    <n v="1"/>
  </r>
  <r>
    <x v="0"/>
    <x v="0"/>
    <s v="WA"/>
    <x v="3"/>
    <n v="2011"/>
    <n v="2011"/>
    <n v="18616702"/>
    <n v="4"/>
    <x v="1"/>
    <s v="I"/>
    <n v="102"/>
    <n v="25.5"/>
    <n v="0"/>
    <n v="373"/>
  </r>
  <r>
    <x v="0"/>
    <x v="1"/>
    <s v="WA"/>
    <x v="3"/>
    <n v="2011"/>
    <n v="2011"/>
    <n v="19370634"/>
    <n v="1"/>
    <x v="1"/>
    <s v="I"/>
    <n v="17"/>
    <n v="17"/>
    <n v="0"/>
    <n v="2"/>
  </r>
  <r>
    <x v="0"/>
    <x v="0"/>
    <s v="WA"/>
    <x v="3"/>
    <n v="2011"/>
    <n v="2011"/>
    <n v="500061898"/>
    <n v="2"/>
    <x v="1"/>
    <s v="I"/>
    <n v="61"/>
    <n v="30.5"/>
    <n v="0"/>
    <n v="174"/>
  </r>
  <r>
    <x v="0"/>
    <x v="0"/>
    <s v="WA"/>
    <x v="3"/>
    <n v="2011"/>
    <n v="2011"/>
    <n v="500176288"/>
    <n v="1"/>
    <x v="1"/>
    <s v="I"/>
    <n v="14"/>
    <n v="14"/>
    <n v="0"/>
    <n v="1"/>
  </r>
  <r>
    <x v="0"/>
    <x v="0"/>
    <s v="WA"/>
    <x v="3"/>
    <n v="2011"/>
    <n v="2011"/>
    <n v="18874133"/>
    <n v="2"/>
    <x v="1"/>
    <s v="I"/>
    <n v="47"/>
    <n v="23.5"/>
    <n v="0"/>
    <n v="140"/>
  </r>
  <r>
    <x v="0"/>
    <x v="1"/>
    <s v="WA"/>
    <x v="3"/>
    <n v="2011"/>
    <n v="2011"/>
    <n v="500117529"/>
    <n v="2"/>
    <x v="1"/>
    <s v="I"/>
    <n v="39"/>
    <n v="19.5"/>
    <n v="0"/>
    <n v="7"/>
  </r>
  <r>
    <x v="0"/>
    <x v="1"/>
    <s v="WA"/>
    <x v="3"/>
    <n v="2011"/>
    <n v="2011"/>
    <n v="500234895"/>
    <n v="3"/>
    <x v="1"/>
    <s v="I"/>
    <n v="69"/>
    <n v="23"/>
    <n v="0"/>
    <n v="21"/>
  </r>
  <r>
    <x v="0"/>
    <x v="0"/>
    <s v="WA"/>
    <x v="3"/>
    <n v="2011"/>
    <n v="2011"/>
    <n v="500033212"/>
    <n v="1"/>
    <x v="1"/>
    <s v="I"/>
    <n v="6"/>
    <n v="6"/>
    <n v="0"/>
    <n v="11"/>
  </r>
  <r>
    <x v="0"/>
    <x v="0"/>
    <s v="WA"/>
    <x v="3"/>
    <n v="2011"/>
    <n v="2011"/>
    <n v="446354228"/>
    <n v="1"/>
    <x v="1"/>
    <s v="I"/>
    <n v="5"/>
    <n v="5"/>
    <n v="0"/>
    <n v="34"/>
  </r>
  <r>
    <x v="0"/>
    <x v="1"/>
    <s v="WA"/>
    <x v="3"/>
    <n v="2011"/>
    <n v="2011"/>
    <n v="18628156"/>
    <n v="1"/>
    <x v="1"/>
    <s v="I"/>
    <n v="3"/>
    <n v="3"/>
    <n v="0"/>
    <n v="1"/>
  </r>
  <r>
    <x v="0"/>
    <x v="0"/>
    <s v="WA"/>
    <x v="3"/>
    <n v="2011"/>
    <n v="2011"/>
    <n v="400204816"/>
    <n v="1"/>
    <x v="1"/>
    <s v="I"/>
    <n v="3"/>
    <n v="3"/>
    <n v="0"/>
    <n v="30"/>
  </r>
  <r>
    <x v="0"/>
    <x v="0"/>
    <s v="WA"/>
    <x v="3"/>
    <n v="2011"/>
    <n v="2011"/>
    <n v="17754098"/>
    <n v="1"/>
    <x v="1"/>
    <s v="I"/>
    <n v="1"/>
    <n v="1"/>
    <n v="0"/>
    <n v="10"/>
  </r>
  <r>
    <x v="0"/>
    <x v="0"/>
    <s v="WA"/>
    <x v="3"/>
    <n v="2011"/>
    <n v="2011"/>
    <n v="17741207"/>
    <n v="1"/>
    <x v="1"/>
    <s v="I"/>
    <n v="66"/>
    <n v="66"/>
    <n v="0"/>
    <n v="20"/>
  </r>
  <r>
    <x v="0"/>
    <x v="0"/>
    <s v="WA"/>
    <x v="3"/>
    <n v="2011"/>
    <n v="2011"/>
    <n v="500270553"/>
    <n v="4"/>
    <x v="1"/>
    <s v="I"/>
    <n v="106"/>
    <n v="26.5"/>
    <n v="0"/>
    <n v="89"/>
  </r>
  <r>
    <x v="1"/>
    <x v="0"/>
    <s v="WA"/>
    <x v="3"/>
    <n v="2011"/>
    <n v="2011"/>
    <n v="16574248"/>
    <n v="1"/>
    <x v="1"/>
    <s v="I"/>
    <n v="34"/>
    <n v="34"/>
    <n v="0"/>
    <n v="640"/>
  </r>
  <r>
    <x v="0"/>
    <x v="0"/>
    <s v="WA"/>
    <x v="3"/>
    <n v="2011"/>
    <n v="2011"/>
    <n v="17439847"/>
    <n v="2"/>
    <x v="1"/>
    <s v="I"/>
    <n v="54"/>
    <n v="27"/>
    <n v="0"/>
    <n v="310"/>
  </r>
  <r>
    <x v="0"/>
    <x v="1"/>
    <s v="WA"/>
    <x v="3"/>
    <n v="2011"/>
    <n v="2011"/>
    <n v="17846757"/>
    <n v="1"/>
    <x v="1"/>
    <s v="I"/>
    <n v="0"/>
    <n v="0"/>
    <n v="0"/>
    <n v="54"/>
  </r>
  <r>
    <x v="0"/>
    <x v="0"/>
    <s v="WA"/>
    <x v="3"/>
    <n v="2011"/>
    <n v="2011"/>
    <n v="15287373"/>
    <n v="1"/>
    <x v="1"/>
    <s v="I"/>
    <n v="14"/>
    <n v="14"/>
    <n v="0"/>
    <n v="98"/>
  </r>
  <r>
    <x v="1"/>
    <x v="1"/>
    <s v="WA"/>
    <x v="3"/>
    <n v="2011"/>
    <n v="2011"/>
    <n v="15399542"/>
    <n v="5"/>
    <x v="1"/>
    <s v="I"/>
    <n v="155"/>
    <n v="31"/>
    <n v="0"/>
    <n v="42"/>
  </r>
  <r>
    <x v="0"/>
    <x v="0"/>
    <s v="WA"/>
    <x v="3"/>
    <n v="2011"/>
    <n v="2011"/>
    <n v="16516001"/>
    <n v="1"/>
    <x v="1"/>
    <s v="I"/>
    <n v="32"/>
    <n v="32"/>
    <n v="0"/>
    <n v="80"/>
  </r>
  <r>
    <x v="0"/>
    <x v="0"/>
    <s v="WA"/>
    <x v="3"/>
    <n v="2011"/>
    <n v="2011"/>
    <n v="500158888"/>
    <n v="1"/>
    <x v="1"/>
    <s v="I"/>
    <n v="0"/>
    <n v="0"/>
    <n v="0"/>
    <n v="80"/>
  </r>
  <r>
    <x v="0"/>
    <x v="0"/>
    <s v="WA"/>
    <x v="3"/>
    <n v="2011"/>
    <n v="2011"/>
    <n v="16902234"/>
    <n v="1"/>
    <x v="1"/>
    <s v="I"/>
    <n v="15"/>
    <n v="15"/>
    <n v="0"/>
    <n v="170"/>
  </r>
  <r>
    <x v="0"/>
    <x v="0"/>
    <s v="WA"/>
    <x v="3"/>
    <n v="2011"/>
    <n v="2011"/>
    <n v="15187584"/>
    <n v="2"/>
    <x v="1"/>
    <s v="I"/>
    <n v="63"/>
    <n v="31.5"/>
    <n v="0"/>
    <n v="20"/>
  </r>
  <r>
    <x v="0"/>
    <x v="1"/>
    <s v="WA"/>
    <x v="3"/>
    <n v="2011"/>
    <n v="2011"/>
    <n v="15985592"/>
    <n v="4"/>
    <x v="1"/>
    <s v="I"/>
    <n v="104"/>
    <n v="26"/>
    <n v="0"/>
    <n v="12"/>
  </r>
  <r>
    <x v="0"/>
    <x v="1"/>
    <s v="WA"/>
    <x v="3"/>
    <n v="2011"/>
    <n v="2011"/>
    <n v="446356288"/>
    <n v="4"/>
    <x v="1"/>
    <s v="I"/>
    <n v="96"/>
    <n v="24"/>
    <n v="0"/>
    <n v="28"/>
  </r>
  <r>
    <x v="0"/>
    <x v="1"/>
    <s v="WA"/>
    <x v="3"/>
    <n v="2011"/>
    <n v="2011"/>
    <n v="500118048"/>
    <n v="1"/>
    <x v="1"/>
    <s v="I"/>
    <n v="31"/>
    <n v="31"/>
    <n v="0"/>
    <n v="6"/>
  </r>
  <r>
    <x v="0"/>
    <x v="0"/>
    <s v="WA"/>
    <x v="3"/>
    <n v="2011"/>
    <n v="2011"/>
    <n v="14898327"/>
    <n v="1"/>
    <x v="1"/>
    <s v="I"/>
    <n v="0"/>
    <n v="0"/>
    <n v="0"/>
    <n v="10"/>
  </r>
  <r>
    <x v="0"/>
    <x v="0"/>
    <s v="WA"/>
    <x v="3"/>
    <n v="2011"/>
    <n v="2011"/>
    <n v="14339483"/>
    <n v="1"/>
    <x v="1"/>
    <s v="I"/>
    <n v="30"/>
    <n v="30"/>
    <n v="0"/>
    <n v="90"/>
  </r>
  <r>
    <x v="0"/>
    <x v="0"/>
    <s v="WA"/>
    <x v="3"/>
    <n v="2011"/>
    <n v="2011"/>
    <n v="500165254"/>
    <n v="1"/>
    <x v="1"/>
    <s v="I"/>
    <n v="0"/>
    <n v="0"/>
    <n v="0"/>
    <n v="81"/>
  </r>
  <r>
    <x v="0"/>
    <x v="0"/>
    <s v="WA"/>
    <x v="3"/>
    <n v="2011"/>
    <n v="2011"/>
    <n v="380246417"/>
    <n v="2"/>
    <x v="1"/>
    <s v="I"/>
    <n v="56"/>
    <n v="28"/>
    <n v="0"/>
    <n v="510"/>
  </r>
  <r>
    <x v="0"/>
    <x v="0"/>
    <s v="WA"/>
    <x v="3"/>
    <n v="2011"/>
    <n v="2011"/>
    <n v="14960280"/>
    <n v="1"/>
    <x v="1"/>
    <s v="I"/>
    <n v="14"/>
    <n v="14"/>
    <n v="0"/>
    <n v="140"/>
  </r>
  <r>
    <x v="0"/>
    <x v="0"/>
    <s v="WA"/>
    <x v="3"/>
    <n v="2011"/>
    <n v="2011"/>
    <n v="500245611"/>
    <n v="1"/>
    <x v="1"/>
    <s v="I"/>
    <n v="30"/>
    <n v="30"/>
    <n v="0"/>
    <n v="1"/>
  </r>
  <r>
    <x v="0"/>
    <x v="0"/>
    <s v="WA"/>
    <x v="3"/>
    <n v="2011"/>
    <n v="2011"/>
    <n v="16122100"/>
    <n v="2"/>
    <x v="1"/>
    <s v="I"/>
    <n v="46"/>
    <n v="23"/>
    <n v="0"/>
    <n v="155"/>
  </r>
  <r>
    <x v="0"/>
    <x v="1"/>
    <s v="WA"/>
    <x v="3"/>
    <n v="2011"/>
    <n v="2011"/>
    <n v="500212352"/>
    <n v="2"/>
    <x v="1"/>
    <s v="I"/>
    <n v="34"/>
    <n v="17"/>
    <n v="0"/>
    <n v="15"/>
  </r>
  <r>
    <x v="0"/>
    <x v="0"/>
    <s v="WA"/>
    <x v="3"/>
    <n v="2011"/>
    <n v="2011"/>
    <n v="19897543"/>
    <n v="3"/>
    <x v="1"/>
    <s v="I"/>
    <n v="71"/>
    <n v="23.666666666666664"/>
    <n v="0"/>
    <n v="523"/>
  </r>
  <r>
    <x v="0"/>
    <x v="1"/>
    <s v="WA"/>
    <x v="3"/>
    <n v="2011"/>
    <n v="2011"/>
    <n v="19309407"/>
    <n v="1"/>
    <x v="1"/>
    <s v="I"/>
    <n v="0"/>
    <n v="0"/>
    <n v="0"/>
    <n v="10"/>
  </r>
  <r>
    <x v="0"/>
    <x v="0"/>
    <s v="WA"/>
    <x v="3"/>
    <n v="2011"/>
    <n v="2011"/>
    <n v="14183409"/>
    <n v="2"/>
    <x v="1"/>
    <s v="I"/>
    <n v="61"/>
    <n v="30.5"/>
    <n v="0"/>
    <n v="520"/>
  </r>
  <r>
    <x v="0"/>
    <x v="0"/>
    <s v="WA"/>
    <x v="3"/>
    <n v="2011"/>
    <n v="2011"/>
    <n v="441158454"/>
    <n v="1"/>
    <x v="1"/>
    <s v="I"/>
    <n v="22"/>
    <n v="22"/>
    <n v="0"/>
    <n v="141"/>
  </r>
  <r>
    <x v="0"/>
    <x v="1"/>
    <s v="WA"/>
    <x v="3"/>
    <n v="2011"/>
    <n v="2011"/>
    <n v="500257968"/>
    <n v="3"/>
    <x v="1"/>
    <s v="I"/>
    <n v="67"/>
    <n v="22.333333333333332"/>
    <n v="0"/>
    <n v="49"/>
  </r>
  <r>
    <x v="0"/>
    <x v="1"/>
    <s v="WA"/>
    <x v="3"/>
    <n v="2011"/>
    <n v="2011"/>
    <n v="500015322"/>
    <n v="1"/>
    <x v="1"/>
    <s v="I"/>
    <n v="28"/>
    <n v="28"/>
    <n v="0"/>
    <n v="98"/>
  </r>
  <r>
    <x v="0"/>
    <x v="0"/>
    <s v="WA"/>
    <x v="3"/>
    <n v="2011"/>
    <n v="2011"/>
    <n v="500156092"/>
    <n v="2"/>
    <x v="1"/>
    <s v="I"/>
    <n v="59"/>
    <n v="29.5"/>
    <n v="0"/>
    <n v="529"/>
  </r>
  <r>
    <x v="0"/>
    <x v="0"/>
    <s v="WA"/>
    <x v="3"/>
    <n v="2011"/>
    <n v="2011"/>
    <n v="500188449"/>
    <n v="1"/>
    <x v="1"/>
    <s v="I"/>
    <n v="0"/>
    <n v="0"/>
    <n v="0"/>
    <n v="151"/>
  </r>
  <r>
    <x v="0"/>
    <x v="0"/>
    <s v="WA"/>
    <x v="3"/>
    <n v="2011"/>
    <n v="2011"/>
    <n v="19617754"/>
    <n v="1"/>
    <x v="1"/>
    <s v="I"/>
    <n v="48"/>
    <n v="48"/>
    <n v="0"/>
    <n v="200"/>
  </r>
  <r>
    <x v="0"/>
    <x v="0"/>
    <s v="WA"/>
    <x v="3"/>
    <n v="2011"/>
    <n v="2011"/>
    <n v="19838299"/>
    <n v="1"/>
    <x v="1"/>
    <s v="I"/>
    <n v="0"/>
    <n v="0"/>
    <n v="0"/>
    <n v="51"/>
  </r>
  <r>
    <x v="0"/>
    <x v="1"/>
    <s v="WA"/>
    <x v="3"/>
    <n v="2011"/>
    <n v="2011"/>
    <n v="500012891"/>
    <n v="1"/>
    <x v="1"/>
    <s v="I"/>
    <n v="4"/>
    <n v="4"/>
    <n v="0"/>
    <n v="1"/>
  </r>
  <r>
    <x v="0"/>
    <x v="1"/>
    <s v="WA"/>
    <x v="3"/>
    <n v="2011"/>
    <n v="2011"/>
    <n v="19323576"/>
    <n v="1"/>
    <x v="1"/>
    <s v="I"/>
    <n v="0"/>
    <n v="0"/>
    <n v="0"/>
    <n v="1"/>
  </r>
  <r>
    <x v="0"/>
    <x v="0"/>
    <s v="WA"/>
    <x v="3"/>
    <n v="2011"/>
    <n v="2011"/>
    <n v="19376600"/>
    <n v="1"/>
    <x v="1"/>
    <s v="I"/>
    <n v="6"/>
    <n v="6"/>
    <n v="0"/>
    <n v="10"/>
  </r>
  <r>
    <x v="0"/>
    <x v="0"/>
    <s v="WA"/>
    <x v="3"/>
    <n v="2011"/>
    <n v="2011"/>
    <n v="18380840"/>
    <n v="2"/>
    <x v="1"/>
    <s v="I"/>
    <n v="55"/>
    <n v="27.5"/>
    <n v="0"/>
    <n v="615"/>
  </r>
  <r>
    <x v="0"/>
    <x v="0"/>
    <s v="WA"/>
    <x v="3"/>
    <n v="2011"/>
    <n v="2011"/>
    <n v="18145244"/>
    <n v="1"/>
    <x v="1"/>
    <s v="I"/>
    <n v="0"/>
    <n v="0"/>
    <n v="0"/>
    <n v="90"/>
  </r>
  <r>
    <x v="0"/>
    <x v="0"/>
    <s v="WA"/>
    <x v="3"/>
    <n v="2011"/>
    <n v="2011"/>
    <n v="18509356"/>
    <n v="1"/>
    <x v="1"/>
    <s v="I"/>
    <n v="2"/>
    <n v="2"/>
    <n v="0"/>
    <n v="14"/>
  </r>
  <r>
    <x v="0"/>
    <x v="0"/>
    <s v="WA"/>
    <x v="3"/>
    <n v="2011"/>
    <n v="2011"/>
    <n v="15632142"/>
    <n v="4"/>
    <x v="1"/>
    <s v="I"/>
    <n v="101"/>
    <n v="25.25"/>
    <n v="0"/>
    <n v="25"/>
  </r>
  <r>
    <x v="0"/>
    <x v="0"/>
    <s v="WA"/>
    <x v="3"/>
    <n v="2011"/>
    <n v="2011"/>
    <n v="17037393"/>
    <n v="1"/>
    <x v="1"/>
    <s v="I"/>
    <n v="9"/>
    <n v="9"/>
    <n v="0"/>
    <n v="690"/>
  </r>
  <r>
    <x v="0"/>
    <x v="0"/>
    <s v="WA"/>
    <x v="3"/>
    <n v="2011"/>
    <n v="2011"/>
    <n v="17435522"/>
    <n v="1"/>
    <x v="1"/>
    <s v="I"/>
    <n v="10"/>
    <n v="10"/>
    <n v="0"/>
    <n v="72"/>
  </r>
  <r>
    <x v="0"/>
    <x v="1"/>
    <s v="WA"/>
    <x v="3"/>
    <n v="2011"/>
    <n v="2011"/>
    <n v="381369636"/>
    <n v="1"/>
    <x v="1"/>
    <s v="I"/>
    <n v="0"/>
    <n v="0"/>
    <n v="0"/>
    <n v="6"/>
  </r>
  <r>
    <x v="0"/>
    <x v="1"/>
    <s v="WA"/>
    <x v="3"/>
    <n v="2011"/>
    <n v="2011"/>
    <n v="402192035"/>
    <n v="4"/>
    <x v="1"/>
    <s v="I"/>
    <n v="104"/>
    <n v="26"/>
    <n v="0"/>
    <n v="9"/>
  </r>
  <r>
    <x v="0"/>
    <x v="0"/>
    <s v="WA"/>
    <x v="3"/>
    <n v="2011"/>
    <n v="2011"/>
    <n v="500088148"/>
    <n v="1"/>
    <x v="1"/>
    <s v="I"/>
    <n v="25"/>
    <n v="25"/>
    <n v="0"/>
    <n v="67"/>
  </r>
  <r>
    <x v="0"/>
    <x v="1"/>
    <s v="WA"/>
    <x v="3"/>
    <n v="2011"/>
    <n v="2011"/>
    <n v="17171682"/>
    <n v="1"/>
    <x v="1"/>
    <s v="I"/>
    <n v="5"/>
    <n v="5"/>
    <n v="0"/>
    <n v="1"/>
  </r>
  <r>
    <x v="0"/>
    <x v="0"/>
    <s v="WA"/>
    <x v="3"/>
    <n v="2011"/>
    <n v="2011"/>
    <n v="15680940"/>
    <n v="1"/>
    <x v="1"/>
    <s v="I"/>
    <n v="0"/>
    <n v="0"/>
    <n v="0"/>
    <n v="4"/>
  </r>
  <r>
    <x v="1"/>
    <x v="0"/>
    <s v="WA"/>
    <x v="3"/>
    <n v="2011"/>
    <n v="2011"/>
    <n v="414633615"/>
    <n v="5"/>
    <x v="1"/>
    <s v="I"/>
    <n v="149"/>
    <n v="29.8"/>
    <n v="0"/>
    <n v="3360"/>
  </r>
  <r>
    <x v="0"/>
    <x v="0"/>
    <s v="WA"/>
    <x v="3"/>
    <n v="2011"/>
    <n v="2011"/>
    <n v="335664030"/>
    <n v="2"/>
    <x v="1"/>
    <s v="I"/>
    <n v="43"/>
    <n v="21.5"/>
    <n v="0"/>
    <n v="130"/>
  </r>
  <r>
    <x v="0"/>
    <x v="0"/>
    <s v="WA"/>
    <x v="3"/>
    <n v="2011"/>
    <n v="2011"/>
    <n v="500213109"/>
    <n v="2"/>
    <x v="1"/>
    <s v="I"/>
    <n v="42"/>
    <n v="21"/>
    <n v="0"/>
    <n v="352"/>
  </r>
  <r>
    <x v="0"/>
    <x v="1"/>
    <s v="WA"/>
    <x v="3"/>
    <n v="2011"/>
    <n v="2011"/>
    <n v="500217894"/>
    <n v="2"/>
    <x v="1"/>
    <s v="I"/>
    <n v="42"/>
    <n v="21"/>
    <n v="0"/>
    <n v="13"/>
  </r>
  <r>
    <x v="0"/>
    <x v="1"/>
    <s v="WA"/>
    <x v="3"/>
    <n v="2011"/>
    <n v="2011"/>
    <n v="345772808"/>
    <n v="4"/>
    <x v="1"/>
    <s v="I"/>
    <n v="123"/>
    <n v="30.75"/>
    <n v="0"/>
    <n v="23"/>
  </r>
  <r>
    <x v="0"/>
    <x v="0"/>
    <s v="WA"/>
    <x v="3"/>
    <n v="2011"/>
    <n v="2011"/>
    <n v="16855877"/>
    <n v="1"/>
    <x v="1"/>
    <s v="I"/>
    <n v="4"/>
    <n v="4"/>
    <n v="0"/>
    <n v="43"/>
  </r>
  <r>
    <x v="0"/>
    <x v="0"/>
    <s v="WA"/>
    <x v="3"/>
    <n v="2011"/>
    <n v="2011"/>
    <n v="16236187"/>
    <n v="1"/>
    <x v="1"/>
    <s v="I"/>
    <n v="27"/>
    <n v="27"/>
    <n v="0"/>
    <n v="1"/>
  </r>
  <r>
    <x v="0"/>
    <x v="0"/>
    <s v="WA"/>
    <x v="3"/>
    <n v="2011"/>
    <n v="2011"/>
    <n v="16290942"/>
    <n v="3"/>
    <x v="1"/>
    <s v="I"/>
    <n v="61"/>
    <n v="20.333333333333332"/>
    <n v="0"/>
    <n v="70"/>
  </r>
  <r>
    <x v="0"/>
    <x v="0"/>
    <s v="WA"/>
    <x v="3"/>
    <n v="2011"/>
    <n v="2011"/>
    <n v="500202678"/>
    <n v="1"/>
    <x v="1"/>
    <s v="I"/>
    <n v="9"/>
    <n v="9"/>
    <n v="0"/>
    <n v="80"/>
  </r>
  <r>
    <x v="0"/>
    <x v="1"/>
    <s v="WA"/>
    <x v="3"/>
    <n v="2011"/>
    <n v="2011"/>
    <n v="433641629"/>
    <n v="1"/>
    <x v="1"/>
    <s v="I"/>
    <n v="2"/>
    <n v="2"/>
    <n v="0"/>
    <n v="2"/>
  </r>
  <r>
    <x v="0"/>
    <x v="0"/>
    <s v="WA"/>
    <x v="3"/>
    <n v="2011"/>
    <n v="2011"/>
    <n v="15750287"/>
    <n v="1"/>
    <x v="1"/>
    <s v="I"/>
    <n v="0"/>
    <n v="0"/>
    <n v="0"/>
    <n v="10"/>
  </r>
  <r>
    <x v="0"/>
    <x v="0"/>
    <s v="WA"/>
    <x v="3"/>
    <n v="2011"/>
    <n v="2011"/>
    <n v="15124043"/>
    <n v="2"/>
    <x v="1"/>
    <s v="I"/>
    <n v="39"/>
    <n v="19.5"/>
    <n v="0"/>
    <n v="190"/>
  </r>
  <r>
    <x v="0"/>
    <x v="1"/>
    <s v="WA"/>
    <x v="3"/>
    <n v="2011"/>
    <n v="2011"/>
    <n v="15364110"/>
    <n v="1"/>
    <x v="1"/>
    <s v="I"/>
    <n v="0"/>
    <n v="0"/>
    <n v="0"/>
    <n v="2"/>
  </r>
  <r>
    <x v="0"/>
    <x v="0"/>
    <s v="WA"/>
    <x v="3"/>
    <n v="2011"/>
    <n v="2011"/>
    <n v="18024793"/>
    <n v="1"/>
    <x v="1"/>
    <s v="I"/>
    <n v="30"/>
    <n v="30"/>
    <n v="0"/>
    <n v="550"/>
  </r>
  <r>
    <x v="0"/>
    <x v="1"/>
    <s v="WA"/>
    <x v="3"/>
    <n v="2011"/>
    <n v="2011"/>
    <n v="15458153"/>
    <n v="1"/>
    <x v="1"/>
    <s v="I"/>
    <n v="32"/>
    <n v="32"/>
    <n v="0"/>
    <n v="1"/>
  </r>
  <r>
    <x v="0"/>
    <x v="0"/>
    <s v="WA"/>
    <x v="3"/>
    <n v="2011"/>
    <n v="2011"/>
    <n v="15811275"/>
    <n v="1"/>
    <x v="1"/>
    <s v="I"/>
    <n v="0"/>
    <n v="0"/>
    <n v="0"/>
    <n v="391"/>
  </r>
  <r>
    <x v="0"/>
    <x v="0"/>
    <s v="WA"/>
    <x v="3"/>
    <n v="2011"/>
    <n v="2011"/>
    <n v="500205415"/>
    <n v="1"/>
    <x v="1"/>
    <s v="I"/>
    <n v="2"/>
    <n v="2"/>
    <n v="0"/>
    <n v="7"/>
  </r>
  <r>
    <x v="0"/>
    <x v="1"/>
    <s v="WA"/>
    <x v="3"/>
    <n v="2011"/>
    <n v="2011"/>
    <n v="17458900"/>
    <n v="1"/>
    <x v="1"/>
    <s v="I"/>
    <n v="6"/>
    <n v="6"/>
    <n v="0"/>
    <n v="1"/>
  </r>
  <r>
    <x v="0"/>
    <x v="0"/>
    <s v="WA"/>
    <x v="3"/>
    <n v="2011"/>
    <n v="2011"/>
    <n v="14594896"/>
    <n v="1"/>
    <x v="1"/>
    <s v="I"/>
    <n v="0"/>
    <n v="0"/>
    <n v="0"/>
    <n v="4"/>
  </r>
  <r>
    <x v="0"/>
    <x v="0"/>
    <s v="WA"/>
    <x v="3"/>
    <n v="2011"/>
    <n v="2011"/>
    <n v="16132810"/>
    <n v="2"/>
    <x v="1"/>
    <s v="I"/>
    <n v="62"/>
    <n v="31"/>
    <n v="0"/>
    <n v="828"/>
  </r>
  <r>
    <x v="0"/>
    <x v="0"/>
    <s v="WA"/>
    <x v="3"/>
    <n v="2011"/>
    <n v="2011"/>
    <n v="16175576"/>
    <n v="1"/>
    <x v="1"/>
    <s v="I"/>
    <n v="6"/>
    <n v="6"/>
    <n v="0"/>
    <n v="166"/>
  </r>
  <r>
    <x v="0"/>
    <x v="1"/>
    <s v="WA"/>
    <x v="3"/>
    <n v="2011"/>
    <n v="2011"/>
    <n v="18336580"/>
    <n v="1"/>
    <x v="1"/>
    <s v="I"/>
    <n v="25"/>
    <n v="25"/>
    <n v="0"/>
    <n v="1"/>
  </r>
  <r>
    <x v="0"/>
    <x v="0"/>
    <s v="WA"/>
    <x v="3"/>
    <n v="2011"/>
    <n v="2011"/>
    <n v="19652801"/>
    <n v="4"/>
    <x v="1"/>
    <s v="I"/>
    <n v="123"/>
    <n v="30.75"/>
    <n v="0"/>
    <n v="460"/>
  </r>
  <r>
    <x v="0"/>
    <x v="0"/>
    <s v="WA"/>
    <x v="3"/>
    <n v="2011"/>
    <n v="2011"/>
    <n v="18874328"/>
    <n v="1"/>
    <x v="1"/>
    <s v="I"/>
    <n v="1"/>
    <n v="1"/>
    <n v="0"/>
    <n v="10"/>
  </r>
  <r>
    <x v="0"/>
    <x v="0"/>
    <s v="WA"/>
    <x v="3"/>
    <n v="2011"/>
    <n v="2011"/>
    <n v="446355634"/>
    <n v="3"/>
    <x v="1"/>
    <s v="I"/>
    <n v="66"/>
    <n v="22"/>
    <n v="0"/>
    <n v="147"/>
  </r>
  <r>
    <x v="0"/>
    <x v="0"/>
    <s v="WA"/>
    <x v="3"/>
    <n v="2011"/>
    <n v="2011"/>
    <n v="19319602"/>
    <n v="1"/>
    <x v="1"/>
    <s v="I"/>
    <n v="0"/>
    <n v="0"/>
    <n v="0"/>
    <n v="8"/>
  </r>
  <r>
    <x v="0"/>
    <x v="0"/>
    <s v="WA"/>
    <x v="3"/>
    <n v="2011"/>
    <n v="2011"/>
    <n v="18221251"/>
    <n v="1"/>
    <x v="1"/>
    <s v="I"/>
    <n v="0"/>
    <n v="0"/>
    <n v="0"/>
    <n v="3"/>
  </r>
  <r>
    <x v="0"/>
    <x v="0"/>
    <s v="WA"/>
    <x v="3"/>
    <n v="2011"/>
    <n v="2011"/>
    <n v="18222590"/>
    <n v="1"/>
    <x v="1"/>
    <s v="I"/>
    <n v="0"/>
    <n v="0"/>
    <n v="0"/>
    <n v="20"/>
  </r>
  <r>
    <x v="0"/>
    <x v="0"/>
    <s v="WA"/>
    <x v="3"/>
    <n v="2011"/>
    <n v="2011"/>
    <n v="500246355"/>
    <n v="4"/>
    <x v="1"/>
    <s v="I"/>
    <n v="126"/>
    <n v="31.5"/>
    <n v="0"/>
    <n v="393"/>
  </r>
  <r>
    <x v="0"/>
    <x v="0"/>
    <s v="WA"/>
    <x v="3"/>
    <n v="2011"/>
    <n v="2011"/>
    <n v="500188883"/>
    <n v="1"/>
    <x v="1"/>
    <s v="I"/>
    <n v="0"/>
    <n v="0"/>
    <n v="0"/>
    <n v="14"/>
  </r>
  <r>
    <x v="0"/>
    <x v="0"/>
    <s v="WA"/>
    <x v="3"/>
    <n v="2011"/>
    <n v="2011"/>
    <n v="18136523"/>
    <n v="1"/>
    <x v="1"/>
    <s v="I"/>
    <n v="30"/>
    <n v="30"/>
    <n v="0"/>
    <n v="943"/>
  </r>
  <r>
    <x v="0"/>
    <x v="0"/>
    <s v="WA"/>
    <x v="3"/>
    <n v="2011"/>
    <n v="2011"/>
    <n v="16124699"/>
    <n v="1"/>
    <x v="1"/>
    <s v="I"/>
    <n v="0"/>
    <n v="0"/>
    <n v="0"/>
    <n v="1"/>
  </r>
  <r>
    <x v="0"/>
    <x v="0"/>
    <s v="WA"/>
    <x v="3"/>
    <n v="2011"/>
    <n v="2011"/>
    <n v="16126362"/>
    <n v="1"/>
    <x v="1"/>
    <s v="I"/>
    <n v="0"/>
    <n v="0"/>
    <n v="0"/>
    <n v="1"/>
  </r>
  <r>
    <x v="0"/>
    <x v="0"/>
    <s v="WA"/>
    <x v="3"/>
    <n v="2011"/>
    <n v="2011"/>
    <n v="18781921"/>
    <n v="1"/>
    <x v="1"/>
    <s v="I"/>
    <n v="0"/>
    <n v="0"/>
    <n v="0"/>
    <n v="10"/>
  </r>
  <r>
    <x v="0"/>
    <x v="0"/>
    <s v="WA"/>
    <x v="3"/>
    <n v="2011"/>
    <n v="2011"/>
    <n v="19035458"/>
    <n v="1"/>
    <x v="1"/>
    <s v="I"/>
    <n v="38"/>
    <n v="38"/>
    <n v="0"/>
    <n v="100"/>
  </r>
  <r>
    <x v="0"/>
    <x v="1"/>
    <s v="WA"/>
    <x v="3"/>
    <n v="2011"/>
    <n v="2011"/>
    <n v="18413715"/>
    <n v="2"/>
    <x v="1"/>
    <s v="I"/>
    <n v="44"/>
    <n v="22"/>
    <n v="0"/>
    <n v="6"/>
  </r>
  <r>
    <x v="0"/>
    <x v="0"/>
    <s v="WA"/>
    <x v="3"/>
    <n v="2011"/>
    <n v="2011"/>
    <n v="18700901"/>
    <n v="4"/>
    <x v="1"/>
    <s v="I"/>
    <n v="101"/>
    <n v="25.25"/>
    <n v="0"/>
    <n v="220"/>
  </r>
  <r>
    <x v="0"/>
    <x v="0"/>
    <s v="WA"/>
    <x v="3"/>
    <n v="2011"/>
    <n v="2011"/>
    <n v="18303326"/>
    <n v="1"/>
    <x v="1"/>
    <s v="I"/>
    <n v="34"/>
    <n v="34"/>
    <n v="0"/>
    <n v="111"/>
  </r>
  <r>
    <x v="0"/>
    <x v="1"/>
    <s v="WA"/>
    <x v="3"/>
    <n v="2011"/>
    <n v="2011"/>
    <n v="376099233"/>
    <n v="1"/>
    <x v="1"/>
    <s v="I"/>
    <n v="21"/>
    <n v="21"/>
    <n v="0"/>
    <n v="2"/>
  </r>
  <r>
    <x v="0"/>
    <x v="0"/>
    <s v="WA"/>
    <x v="3"/>
    <n v="2011"/>
    <n v="2011"/>
    <n v="15327992"/>
    <n v="1"/>
    <x v="1"/>
    <s v="I"/>
    <n v="9"/>
    <n v="9"/>
    <n v="0"/>
    <n v="350"/>
  </r>
  <r>
    <x v="0"/>
    <x v="0"/>
    <s v="WA"/>
    <x v="3"/>
    <n v="2011"/>
    <n v="2011"/>
    <n v="17374385"/>
    <n v="4"/>
    <x v="1"/>
    <s v="I"/>
    <n v="100"/>
    <n v="25"/>
    <n v="0"/>
    <n v="412"/>
  </r>
  <r>
    <x v="0"/>
    <x v="1"/>
    <s v="WA"/>
    <x v="3"/>
    <n v="2011"/>
    <n v="2011"/>
    <n v="17464230"/>
    <n v="2"/>
    <x v="1"/>
    <s v="I"/>
    <n v="34"/>
    <n v="17"/>
    <n v="0"/>
    <n v="6"/>
  </r>
  <r>
    <x v="0"/>
    <x v="1"/>
    <s v="WA"/>
    <x v="3"/>
    <n v="2011"/>
    <n v="2011"/>
    <n v="16847126"/>
    <n v="3"/>
    <x v="1"/>
    <s v="I"/>
    <n v="78"/>
    <n v="26"/>
    <n v="0"/>
    <n v="17"/>
  </r>
  <r>
    <x v="0"/>
    <x v="1"/>
    <s v="WA"/>
    <x v="3"/>
    <n v="2011"/>
    <n v="2011"/>
    <n v="500271710"/>
    <n v="1"/>
    <x v="1"/>
    <s v="I"/>
    <n v="29"/>
    <n v="29"/>
    <n v="0"/>
    <n v="1"/>
  </r>
  <r>
    <x v="0"/>
    <x v="0"/>
    <s v="WA"/>
    <x v="3"/>
    <n v="2011"/>
    <n v="2011"/>
    <n v="17513138"/>
    <n v="1"/>
    <x v="1"/>
    <s v="I"/>
    <n v="5"/>
    <n v="5"/>
    <n v="0"/>
    <n v="30"/>
  </r>
  <r>
    <x v="0"/>
    <x v="0"/>
    <s v="WA"/>
    <x v="3"/>
    <n v="2011"/>
    <n v="2011"/>
    <n v="500130375"/>
    <n v="1"/>
    <x v="1"/>
    <s v="I"/>
    <n v="0"/>
    <n v="0"/>
    <n v="0"/>
    <n v="12"/>
  </r>
  <r>
    <x v="0"/>
    <x v="0"/>
    <s v="WA"/>
    <x v="3"/>
    <n v="2011"/>
    <n v="2011"/>
    <n v="15965626"/>
    <n v="1"/>
    <x v="1"/>
    <s v="I"/>
    <n v="0"/>
    <n v="0"/>
    <n v="0"/>
    <n v="180"/>
  </r>
  <r>
    <x v="0"/>
    <x v="0"/>
    <s v="WA"/>
    <x v="3"/>
    <n v="2011"/>
    <n v="2011"/>
    <n v="17089327"/>
    <n v="1"/>
    <x v="1"/>
    <s v="I"/>
    <n v="28"/>
    <n v="28"/>
    <n v="0"/>
    <n v="10"/>
  </r>
  <r>
    <x v="0"/>
    <x v="0"/>
    <s v="WA"/>
    <x v="3"/>
    <n v="2011"/>
    <n v="2011"/>
    <n v="15113569"/>
    <n v="1"/>
    <x v="1"/>
    <s v="I"/>
    <n v="140"/>
    <n v="140"/>
    <n v="0"/>
    <n v="150"/>
  </r>
  <r>
    <x v="0"/>
    <x v="0"/>
    <s v="WA"/>
    <x v="3"/>
    <n v="2011"/>
    <n v="2011"/>
    <n v="14107994"/>
    <n v="1"/>
    <x v="1"/>
    <s v="I"/>
    <n v="28"/>
    <n v="28"/>
    <n v="0"/>
    <n v="64"/>
  </r>
  <r>
    <x v="0"/>
    <x v="0"/>
    <s v="WA"/>
    <x v="3"/>
    <n v="2011"/>
    <n v="2011"/>
    <n v="14903311"/>
    <n v="1"/>
    <x v="1"/>
    <s v="I"/>
    <n v="19"/>
    <n v="19"/>
    <n v="0"/>
    <n v="100"/>
  </r>
  <r>
    <x v="0"/>
    <x v="0"/>
    <s v="WA"/>
    <x v="3"/>
    <n v="2011"/>
    <n v="2011"/>
    <n v="500180833"/>
    <n v="1"/>
    <x v="1"/>
    <s v="I"/>
    <n v="10"/>
    <n v="10"/>
    <n v="0"/>
    <n v="330"/>
  </r>
  <r>
    <x v="0"/>
    <x v="0"/>
    <s v="WA"/>
    <x v="3"/>
    <n v="2011"/>
    <n v="2011"/>
    <n v="500216695"/>
    <n v="1"/>
    <x v="1"/>
    <s v="I"/>
    <n v="0"/>
    <n v="0"/>
    <n v="0"/>
    <n v="74"/>
  </r>
  <r>
    <x v="0"/>
    <x v="1"/>
    <s v="WA"/>
    <x v="3"/>
    <n v="2011"/>
    <n v="2011"/>
    <n v="15654357"/>
    <n v="1"/>
    <x v="1"/>
    <s v="I"/>
    <n v="19"/>
    <n v="19"/>
    <n v="0"/>
    <n v="3"/>
  </r>
  <r>
    <x v="0"/>
    <x v="0"/>
    <s v="WA"/>
    <x v="3"/>
    <n v="2011"/>
    <n v="2011"/>
    <n v="379036842"/>
    <n v="1"/>
    <x v="1"/>
    <s v="I"/>
    <n v="0"/>
    <n v="0"/>
    <n v="0"/>
    <n v="100"/>
  </r>
  <r>
    <x v="0"/>
    <x v="0"/>
    <s v="WA"/>
    <x v="3"/>
    <n v="2011"/>
    <n v="2011"/>
    <n v="500200590"/>
    <n v="2"/>
    <x v="1"/>
    <s v="I"/>
    <n v="55"/>
    <n v="27.5"/>
    <n v="0"/>
    <n v="284"/>
  </r>
  <r>
    <x v="0"/>
    <x v="0"/>
    <s v="WA"/>
    <x v="3"/>
    <n v="2011"/>
    <n v="2011"/>
    <n v="14385329"/>
    <n v="2"/>
    <x v="1"/>
    <s v="I"/>
    <n v="56"/>
    <n v="28"/>
    <n v="0"/>
    <n v="110"/>
  </r>
  <r>
    <x v="0"/>
    <x v="0"/>
    <s v="WA"/>
    <x v="3"/>
    <n v="2011"/>
    <n v="2011"/>
    <n v="500136410"/>
    <n v="2"/>
    <x v="1"/>
    <s v="I"/>
    <n v="41"/>
    <n v="20.5"/>
    <n v="0"/>
    <n v="60"/>
  </r>
  <r>
    <x v="0"/>
    <x v="0"/>
    <s v="WA"/>
    <x v="3"/>
    <n v="2011"/>
    <n v="2011"/>
    <n v="500130596"/>
    <n v="3"/>
    <x v="1"/>
    <s v="I"/>
    <n v="84"/>
    <n v="28"/>
    <n v="0"/>
    <n v="397"/>
  </r>
  <r>
    <x v="0"/>
    <x v="1"/>
    <s v="WA"/>
    <x v="3"/>
    <n v="2011"/>
    <n v="2011"/>
    <n v="14688443"/>
    <n v="1"/>
    <x v="1"/>
    <s v="I"/>
    <n v="21"/>
    <n v="21"/>
    <n v="0"/>
    <n v="2"/>
  </r>
  <r>
    <x v="0"/>
    <x v="0"/>
    <s v="WA"/>
    <x v="3"/>
    <n v="2011"/>
    <n v="2011"/>
    <n v="14688445"/>
    <n v="1"/>
    <x v="1"/>
    <s v="I"/>
    <n v="21"/>
    <n v="21"/>
    <n v="0"/>
    <n v="70"/>
  </r>
  <r>
    <x v="0"/>
    <x v="0"/>
    <s v="WA"/>
    <x v="3"/>
    <n v="2011"/>
    <n v="2011"/>
    <n v="19974687"/>
    <n v="1"/>
    <x v="1"/>
    <s v="I"/>
    <n v="29"/>
    <n v="29"/>
    <n v="0"/>
    <n v="130"/>
  </r>
  <r>
    <x v="0"/>
    <x v="1"/>
    <s v="WA"/>
    <x v="3"/>
    <n v="2011"/>
    <n v="2011"/>
    <n v="500189043"/>
    <n v="1"/>
    <x v="1"/>
    <s v="I"/>
    <n v="21"/>
    <n v="21"/>
    <n v="0"/>
    <n v="2"/>
  </r>
  <r>
    <x v="0"/>
    <x v="0"/>
    <s v="WA"/>
    <x v="3"/>
    <n v="2011"/>
    <n v="2011"/>
    <n v="17328916"/>
    <n v="1"/>
    <x v="1"/>
    <s v="I"/>
    <n v="26"/>
    <n v="26"/>
    <n v="0"/>
    <n v="184"/>
  </r>
  <r>
    <x v="0"/>
    <x v="0"/>
    <s v="WA"/>
    <x v="3"/>
    <n v="2011"/>
    <n v="2011"/>
    <n v="500067047"/>
    <n v="1"/>
    <x v="1"/>
    <s v="I"/>
    <n v="0"/>
    <n v="0"/>
    <n v="0"/>
    <n v="19"/>
  </r>
  <r>
    <x v="0"/>
    <x v="1"/>
    <s v="WA"/>
    <x v="3"/>
    <n v="2011"/>
    <n v="2011"/>
    <n v="401068821"/>
    <n v="1"/>
    <x v="1"/>
    <s v="I"/>
    <n v="14"/>
    <n v="14"/>
    <n v="0"/>
    <n v="4"/>
  </r>
  <r>
    <x v="0"/>
    <x v="1"/>
    <s v="WA"/>
    <x v="3"/>
    <n v="2011"/>
    <n v="2012"/>
    <n v="19701325"/>
    <n v="5"/>
    <x v="1"/>
    <s v="I"/>
    <n v="134"/>
    <n v="26.8"/>
    <n v="0"/>
    <n v="25"/>
  </r>
  <r>
    <x v="0"/>
    <x v="1"/>
    <s v="WA"/>
    <x v="3"/>
    <n v="2011"/>
    <n v="2011"/>
    <n v="392860823"/>
    <n v="2"/>
    <x v="1"/>
    <s v="I"/>
    <n v="62"/>
    <n v="31"/>
    <n v="0"/>
    <n v="9"/>
  </r>
  <r>
    <x v="0"/>
    <x v="0"/>
    <s v="WA"/>
    <x v="3"/>
    <n v="2011"/>
    <n v="2011"/>
    <n v="19332988"/>
    <n v="2"/>
    <x v="1"/>
    <s v="I"/>
    <n v="37"/>
    <n v="18.5"/>
    <n v="0"/>
    <n v="428"/>
  </r>
  <r>
    <x v="0"/>
    <x v="0"/>
    <s v="WA"/>
    <x v="3"/>
    <n v="2011"/>
    <n v="2011"/>
    <n v="436579230"/>
    <n v="2"/>
    <x v="1"/>
    <s v="I"/>
    <n v="58"/>
    <n v="29"/>
    <n v="0"/>
    <n v="382"/>
  </r>
  <r>
    <x v="0"/>
    <x v="1"/>
    <s v="WA"/>
    <x v="3"/>
    <n v="2011"/>
    <n v="2011"/>
    <n v="500269428"/>
    <n v="2"/>
    <x v="1"/>
    <s v="I"/>
    <n v="63"/>
    <n v="31.5"/>
    <n v="0"/>
    <n v="49"/>
  </r>
  <r>
    <x v="0"/>
    <x v="1"/>
    <s v="WA"/>
    <x v="3"/>
    <n v="2011"/>
    <n v="2011"/>
    <n v="500146898"/>
    <n v="2"/>
    <x v="1"/>
    <s v="I"/>
    <n v="53"/>
    <n v="26.5"/>
    <n v="0"/>
    <n v="7"/>
  </r>
  <r>
    <x v="0"/>
    <x v="1"/>
    <s v="WA"/>
    <x v="3"/>
    <n v="2011"/>
    <n v="2011"/>
    <n v="17920608"/>
    <n v="3"/>
    <x v="1"/>
    <s v="I"/>
    <n v="73"/>
    <n v="24.333333333333332"/>
    <n v="0"/>
    <n v="71"/>
  </r>
  <r>
    <x v="0"/>
    <x v="0"/>
    <s v="WA"/>
    <x v="3"/>
    <n v="2011"/>
    <n v="2011"/>
    <n v="19051370"/>
    <n v="2"/>
    <x v="1"/>
    <s v="I"/>
    <n v="62"/>
    <n v="31"/>
    <n v="0"/>
    <n v="50"/>
  </r>
  <r>
    <x v="0"/>
    <x v="1"/>
    <s v="WA"/>
    <x v="3"/>
    <n v="2011"/>
    <n v="2011"/>
    <n v="500030951"/>
    <n v="1"/>
    <x v="1"/>
    <s v="I"/>
    <n v="0"/>
    <n v="0"/>
    <n v="0"/>
    <n v="1"/>
  </r>
  <r>
    <x v="0"/>
    <x v="0"/>
    <s v="WA"/>
    <x v="3"/>
    <n v="2011"/>
    <n v="2011"/>
    <n v="500032180"/>
    <n v="1"/>
    <x v="1"/>
    <s v="I"/>
    <n v="30"/>
    <n v="30"/>
    <n v="0"/>
    <n v="10"/>
  </r>
  <r>
    <x v="0"/>
    <x v="0"/>
    <s v="WA"/>
    <x v="3"/>
    <n v="2011"/>
    <n v="2011"/>
    <n v="18129744"/>
    <n v="1"/>
    <x v="1"/>
    <s v="I"/>
    <n v="0"/>
    <n v="0"/>
    <n v="0"/>
    <n v="380"/>
  </r>
  <r>
    <x v="0"/>
    <x v="0"/>
    <s v="WA"/>
    <x v="3"/>
    <n v="2011"/>
    <n v="2011"/>
    <n v="19954376"/>
    <n v="1"/>
    <x v="1"/>
    <s v="I"/>
    <n v="21"/>
    <n v="21"/>
    <n v="0"/>
    <n v="1"/>
  </r>
  <r>
    <x v="0"/>
    <x v="1"/>
    <s v="WA"/>
    <x v="3"/>
    <n v="2011"/>
    <n v="2011"/>
    <n v="16655634"/>
    <n v="2"/>
    <x v="1"/>
    <s v="I"/>
    <n v="57"/>
    <n v="28.5"/>
    <n v="0"/>
    <n v="10"/>
  </r>
  <r>
    <x v="0"/>
    <x v="0"/>
    <s v="WA"/>
    <x v="3"/>
    <n v="2011"/>
    <n v="2011"/>
    <n v="500164460"/>
    <n v="2"/>
    <x v="1"/>
    <s v="I"/>
    <n v="42"/>
    <n v="21"/>
    <n v="0"/>
    <n v="457"/>
  </r>
  <r>
    <x v="0"/>
    <x v="0"/>
    <s v="WA"/>
    <x v="3"/>
    <n v="2011"/>
    <n v="2011"/>
    <n v="500256692"/>
    <n v="1"/>
    <x v="1"/>
    <s v="I"/>
    <n v="0"/>
    <n v="0"/>
    <n v="0"/>
    <n v="26"/>
  </r>
  <r>
    <x v="0"/>
    <x v="0"/>
    <s v="WA"/>
    <x v="3"/>
    <n v="2011"/>
    <n v="2011"/>
    <n v="500067215"/>
    <n v="1"/>
    <x v="1"/>
    <s v="I"/>
    <n v="0"/>
    <n v="0"/>
    <n v="0"/>
    <n v="120"/>
  </r>
  <r>
    <x v="0"/>
    <x v="0"/>
    <s v="WA"/>
    <x v="3"/>
    <n v="2011"/>
    <n v="2011"/>
    <n v="14764750"/>
    <n v="1"/>
    <x v="1"/>
    <s v="I"/>
    <n v="12"/>
    <n v="12"/>
    <n v="0"/>
    <n v="22"/>
  </r>
  <r>
    <x v="0"/>
    <x v="1"/>
    <s v="WA"/>
    <x v="3"/>
    <n v="2011"/>
    <n v="2011"/>
    <n v="16609874"/>
    <n v="1"/>
    <x v="1"/>
    <s v="I"/>
    <n v="32"/>
    <n v="32"/>
    <n v="0"/>
    <n v="16"/>
  </r>
  <r>
    <x v="0"/>
    <x v="0"/>
    <s v="WA"/>
    <x v="3"/>
    <n v="2011"/>
    <n v="2011"/>
    <n v="15908267"/>
    <n v="1"/>
    <x v="1"/>
    <s v="I"/>
    <n v="21"/>
    <n v="21"/>
    <n v="0"/>
    <n v="640"/>
  </r>
  <r>
    <x v="0"/>
    <x v="0"/>
    <s v="WA"/>
    <x v="3"/>
    <n v="2011"/>
    <n v="2011"/>
    <n v="16004046"/>
    <n v="1"/>
    <x v="1"/>
    <s v="I"/>
    <n v="8"/>
    <n v="8"/>
    <n v="0"/>
    <n v="10"/>
  </r>
  <r>
    <x v="0"/>
    <x v="0"/>
    <s v="WA"/>
    <x v="3"/>
    <n v="2011"/>
    <n v="2011"/>
    <n v="16916212"/>
    <n v="1"/>
    <x v="1"/>
    <s v="I"/>
    <n v="1"/>
    <n v="1"/>
    <n v="0"/>
    <n v="40"/>
  </r>
  <r>
    <x v="0"/>
    <x v="1"/>
    <s v="WA"/>
    <x v="3"/>
    <n v="2011"/>
    <n v="2011"/>
    <n v="16562974"/>
    <n v="1"/>
    <x v="1"/>
    <s v="I"/>
    <n v="12"/>
    <n v="12"/>
    <n v="0"/>
    <n v="2"/>
  </r>
  <r>
    <x v="0"/>
    <x v="0"/>
    <s v="WA"/>
    <x v="3"/>
    <n v="2011"/>
    <n v="2011"/>
    <n v="500215915"/>
    <n v="1"/>
    <x v="1"/>
    <s v="I"/>
    <n v="0"/>
    <n v="0"/>
    <n v="0"/>
    <n v="5"/>
  </r>
  <r>
    <x v="0"/>
    <x v="0"/>
    <s v="WA"/>
    <x v="3"/>
    <n v="2011"/>
    <n v="2011"/>
    <n v="15727721"/>
    <n v="4"/>
    <x v="1"/>
    <s v="I"/>
    <n v="125"/>
    <n v="31.25"/>
    <n v="0"/>
    <n v="360"/>
  </r>
  <r>
    <x v="0"/>
    <x v="0"/>
    <s v="WA"/>
    <x v="3"/>
    <n v="2011"/>
    <n v="2011"/>
    <n v="15177536"/>
    <n v="1"/>
    <x v="1"/>
    <s v="I"/>
    <n v="34"/>
    <n v="34"/>
    <n v="0"/>
    <n v="271"/>
  </r>
  <r>
    <x v="0"/>
    <x v="0"/>
    <s v="WA"/>
    <x v="3"/>
    <n v="2011"/>
    <n v="2011"/>
    <n v="15136092"/>
    <n v="1"/>
    <x v="1"/>
    <s v="I"/>
    <n v="8"/>
    <n v="8"/>
    <n v="0"/>
    <n v="10"/>
  </r>
  <r>
    <x v="0"/>
    <x v="0"/>
    <s v="WA"/>
    <x v="3"/>
    <n v="2011"/>
    <n v="2011"/>
    <n v="14585951"/>
    <n v="4"/>
    <x v="1"/>
    <s v="I"/>
    <n v="96"/>
    <n v="24"/>
    <n v="0"/>
    <n v="1211"/>
  </r>
  <r>
    <x v="0"/>
    <x v="0"/>
    <s v="WA"/>
    <x v="3"/>
    <n v="2011"/>
    <n v="2011"/>
    <n v="16118245"/>
    <n v="2"/>
    <x v="1"/>
    <s v="I"/>
    <n v="40"/>
    <n v="20"/>
    <n v="0"/>
    <n v="72"/>
  </r>
  <r>
    <x v="0"/>
    <x v="0"/>
    <s v="WA"/>
    <x v="3"/>
    <n v="2011"/>
    <n v="2011"/>
    <n v="500065083"/>
    <n v="1"/>
    <x v="1"/>
    <s v="I"/>
    <n v="32"/>
    <n v="32"/>
    <n v="0"/>
    <n v="1"/>
  </r>
  <r>
    <x v="1"/>
    <x v="1"/>
    <s v="WA"/>
    <x v="3"/>
    <n v="2011"/>
    <n v="2011"/>
    <n v="500208781"/>
    <n v="1"/>
    <x v="1"/>
    <s v="I"/>
    <n v="28"/>
    <n v="28"/>
    <n v="0"/>
    <n v="63"/>
  </r>
  <r>
    <x v="0"/>
    <x v="1"/>
    <s v="WA"/>
    <x v="3"/>
    <n v="2011"/>
    <n v="2011"/>
    <n v="500168885"/>
    <n v="1"/>
    <x v="1"/>
    <s v="I"/>
    <n v="12"/>
    <n v="12"/>
    <n v="0"/>
    <n v="2"/>
  </r>
  <r>
    <x v="0"/>
    <x v="0"/>
    <s v="WA"/>
    <x v="3"/>
    <n v="2011"/>
    <n v="2011"/>
    <n v="18972560"/>
    <n v="2"/>
    <x v="1"/>
    <s v="I"/>
    <n v="43"/>
    <n v="21.5"/>
    <n v="0"/>
    <n v="380"/>
  </r>
  <r>
    <x v="0"/>
    <x v="0"/>
    <s v="WA"/>
    <x v="3"/>
    <n v="2011"/>
    <n v="2011"/>
    <n v="18952819"/>
    <n v="1"/>
    <x v="1"/>
    <s v="I"/>
    <n v="6"/>
    <n v="6"/>
    <n v="0"/>
    <n v="70"/>
  </r>
  <r>
    <x v="0"/>
    <x v="1"/>
    <s v="WA"/>
    <x v="3"/>
    <n v="2011"/>
    <n v="2011"/>
    <n v="19703275"/>
    <n v="1"/>
    <x v="1"/>
    <s v="I"/>
    <n v="33"/>
    <n v="33"/>
    <n v="0"/>
    <n v="14"/>
  </r>
  <r>
    <x v="0"/>
    <x v="0"/>
    <s v="WA"/>
    <x v="3"/>
    <n v="2011"/>
    <n v="2011"/>
    <n v="18911520"/>
    <n v="3"/>
    <x v="1"/>
    <s v="I"/>
    <n v="93"/>
    <n v="31"/>
    <n v="0"/>
    <n v="145"/>
  </r>
  <r>
    <x v="0"/>
    <x v="0"/>
    <s v="WA"/>
    <x v="3"/>
    <n v="2011"/>
    <n v="2011"/>
    <n v="446352407"/>
    <n v="2"/>
    <x v="1"/>
    <s v="I"/>
    <n v="34"/>
    <n v="17"/>
    <n v="0"/>
    <n v="382"/>
  </r>
  <r>
    <x v="0"/>
    <x v="0"/>
    <s v="WA"/>
    <x v="3"/>
    <n v="2011"/>
    <n v="2011"/>
    <n v="19786990"/>
    <n v="1"/>
    <x v="1"/>
    <s v="I"/>
    <n v="0"/>
    <n v="0"/>
    <n v="0"/>
    <n v="23"/>
  </r>
  <r>
    <x v="0"/>
    <x v="0"/>
    <s v="WA"/>
    <x v="3"/>
    <n v="2011"/>
    <n v="2011"/>
    <n v="500051140"/>
    <n v="1"/>
    <x v="1"/>
    <s v="I"/>
    <n v="9"/>
    <n v="9"/>
    <n v="0"/>
    <n v="150"/>
  </r>
  <r>
    <x v="0"/>
    <x v="0"/>
    <s v="WA"/>
    <x v="3"/>
    <n v="2011"/>
    <n v="2011"/>
    <n v="16420159"/>
    <n v="1"/>
    <x v="1"/>
    <s v="I"/>
    <n v="23"/>
    <n v="23"/>
    <n v="0"/>
    <n v="399"/>
  </r>
  <r>
    <x v="0"/>
    <x v="0"/>
    <s v="WA"/>
    <x v="3"/>
    <n v="2011"/>
    <n v="2011"/>
    <n v="500160760"/>
    <n v="3"/>
    <x v="1"/>
    <s v="I"/>
    <n v="96"/>
    <n v="32"/>
    <n v="0"/>
    <n v="152"/>
  </r>
  <r>
    <x v="0"/>
    <x v="0"/>
    <s v="WA"/>
    <x v="3"/>
    <n v="2011"/>
    <n v="2011"/>
    <n v="18405850"/>
    <n v="1"/>
    <x v="1"/>
    <s v="I"/>
    <n v="34"/>
    <n v="34"/>
    <n v="0"/>
    <n v="134"/>
  </r>
  <r>
    <x v="1"/>
    <x v="0"/>
    <s v="WA"/>
    <x v="3"/>
    <n v="2011"/>
    <n v="2011"/>
    <n v="17356835"/>
    <n v="1"/>
    <x v="1"/>
    <s v="I"/>
    <n v="29"/>
    <n v="29"/>
    <n v="0"/>
    <n v="10"/>
  </r>
  <r>
    <x v="0"/>
    <x v="0"/>
    <s v="WA"/>
    <x v="3"/>
    <n v="2011"/>
    <n v="2011"/>
    <n v="17818008"/>
    <n v="1"/>
    <x v="1"/>
    <s v="I"/>
    <n v="30"/>
    <n v="30"/>
    <n v="0"/>
    <n v="320"/>
  </r>
  <r>
    <x v="0"/>
    <x v="0"/>
    <s v="WA"/>
    <x v="3"/>
    <n v="2011"/>
    <n v="2011"/>
    <n v="18090215"/>
    <n v="1"/>
    <x v="1"/>
    <s v="I"/>
    <n v="7"/>
    <n v="7"/>
    <n v="0"/>
    <n v="1"/>
  </r>
  <r>
    <x v="0"/>
    <x v="0"/>
    <s v="WA"/>
    <x v="3"/>
    <n v="2011"/>
    <n v="2011"/>
    <n v="16480974"/>
    <n v="1"/>
    <x v="1"/>
    <s v="I"/>
    <n v="14"/>
    <n v="14"/>
    <n v="0"/>
    <n v="190"/>
  </r>
  <r>
    <x v="0"/>
    <x v="0"/>
    <s v="WA"/>
    <x v="3"/>
    <n v="2011"/>
    <n v="2011"/>
    <n v="500219194"/>
    <n v="1"/>
    <x v="1"/>
    <s v="I"/>
    <n v="24"/>
    <n v="24"/>
    <n v="0"/>
    <n v="2"/>
  </r>
  <r>
    <x v="0"/>
    <x v="1"/>
    <s v="WA"/>
    <x v="3"/>
    <n v="2011"/>
    <n v="2011"/>
    <n v="401500877"/>
    <n v="3"/>
    <x v="1"/>
    <s v="I"/>
    <n v="94"/>
    <n v="31.333333333333332"/>
    <n v="0"/>
    <n v="14"/>
  </r>
  <r>
    <x v="0"/>
    <x v="0"/>
    <s v="WA"/>
    <x v="3"/>
    <n v="2011"/>
    <n v="2011"/>
    <n v="500217436"/>
    <n v="3"/>
    <x v="1"/>
    <s v="I"/>
    <n v="73"/>
    <n v="24.333333333333332"/>
    <n v="0"/>
    <n v="319"/>
  </r>
  <r>
    <x v="0"/>
    <x v="1"/>
    <s v="WA"/>
    <x v="3"/>
    <n v="2011"/>
    <n v="2011"/>
    <n v="15739761"/>
    <n v="1"/>
    <x v="1"/>
    <s v="I"/>
    <n v="32"/>
    <n v="32"/>
    <n v="0"/>
    <n v="1"/>
  </r>
  <r>
    <x v="1"/>
    <x v="1"/>
    <s v="WA"/>
    <x v="3"/>
    <n v="2011"/>
    <n v="2011"/>
    <n v="372902642"/>
    <n v="1"/>
    <x v="1"/>
    <s v="I"/>
    <n v="30"/>
    <n v="30"/>
    <n v="0"/>
    <n v="4"/>
  </r>
  <r>
    <x v="0"/>
    <x v="0"/>
    <s v="WA"/>
    <x v="3"/>
    <n v="2011"/>
    <n v="2011"/>
    <n v="15970758"/>
    <n v="1"/>
    <x v="1"/>
    <s v="I"/>
    <n v="0"/>
    <n v="0"/>
    <n v="0"/>
    <n v="50"/>
  </r>
  <r>
    <x v="0"/>
    <x v="0"/>
    <s v="WA"/>
    <x v="3"/>
    <n v="2011"/>
    <n v="2011"/>
    <n v="15885466"/>
    <n v="1"/>
    <x v="1"/>
    <s v="I"/>
    <n v="4"/>
    <n v="4"/>
    <n v="0"/>
    <n v="70"/>
  </r>
  <r>
    <x v="0"/>
    <x v="0"/>
    <s v="WA"/>
    <x v="3"/>
    <n v="2011"/>
    <n v="2011"/>
    <n v="16308415"/>
    <n v="1"/>
    <x v="1"/>
    <s v="I"/>
    <n v="14"/>
    <n v="14"/>
    <n v="0"/>
    <n v="55"/>
  </r>
  <r>
    <x v="0"/>
    <x v="0"/>
    <s v="WA"/>
    <x v="3"/>
    <n v="2011"/>
    <n v="2011"/>
    <n v="15943495"/>
    <n v="1"/>
    <x v="1"/>
    <s v="I"/>
    <n v="24"/>
    <n v="24"/>
    <n v="0"/>
    <n v="270"/>
  </r>
  <r>
    <x v="0"/>
    <x v="0"/>
    <s v="WA"/>
    <x v="3"/>
    <n v="2011"/>
    <n v="2011"/>
    <n v="15869882"/>
    <n v="1"/>
    <x v="1"/>
    <s v="I"/>
    <n v="8"/>
    <n v="8"/>
    <n v="0"/>
    <n v="353"/>
  </r>
  <r>
    <x v="1"/>
    <x v="1"/>
    <s v="WA"/>
    <x v="3"/>
    <n v="2011"/>
    <n v="2011"/>
    <n v="500118373"/>
    <n v="1"/>
    <x v="1"/>
    <s v="I"/>
    <n v="30"/>
    <n v="30"/>
    <n v="0"/>
    <n v="190"/>
  </r>
  <r>
    <x v="0"/>
    <x v="0"/>
    <s v="WA"/>
    <x v="3"/>
    <n v="2011"/>
    <n v="2011"/>
    <n v="15181370"/>
    <n v="1"/>
    <x v="1"/>
    <s v="I"/>
    <n v="3"/>
    <n v="3"/>
    <n v="0"/>
    <n v="175"/>
  </r>
  <r>
    <x v="0"/>
    <x v="0"/>
    <s v="WA"/>
    <x v="3"/>
    <n v="2011"/>
    <n v="2011"/>
    <n v="14359054"/>
    <n v="3"/>
    <x v="1"/>
    <s v="I"/>
    <n v="92"/>
    <n v="30.666666666666668"/>
    <n v="0"/>
    <n v="1700"/>
  </r>
  <r>
    <x v="0"/>
    <x v="1"/>
    <s v="WA"/>
    <x v="3"/>
    <n v="2011"/>
    <n v="2011"/>
    <n v="500021625"/>
    <n v="1"/>
    <x v="1"/>
    <s v="I"/>
    <n v="4"/>
    <n v="4"/>
    <n v="0"/>
    <n v="34"/>
  </r>
  <r>
    <x v="0"/>
    <x v="0"/>
    <s v="WA"/>
    <x v="3"/>
    <n v="2011"/>
    <n v="2011"/>
    <n v="14623789"/>
    <n v="1"/>
    <x v="1"/>
    <s v="I"/>
    <n v="21"/>
    <n v="21"/>
    <n v="0"/>
    <n v="660"/>
  </r>
  <r>
    <x v="0"/>
    <x v="1"/>
    <s v="WA"/>
    <x v="3"/>
    <n v="2011"/>
    <n v="2011"/>
    <n v="374716945"/>
    <n v="3"/>
    <x v="1"/>
    <s v="I"/>
    <n v="91"/>
    <n v="30.333333333333332"/>
    <n v="0"/>
    <n v="7"/>
  </r>
  <r>
    <x v="0"/>
    <x v="0"/>
    <s v="WA"/>
    <x v="3"/>
    <n v="2011"/>
    <n v="2011"/>
    <n v="500033555"/>
    <n v="1"/>
    <x v="1"/>
    <s v="I"/>
    <n v="0"/>
    <n v="0"/>
    <n v="0"/>
    <n v="61"/>
  </r>
  <r>
    <x v="0"/>
    <x v="1"/>
    <s v="WA"/>
    <x v="3"/>
    <n v="2011"/>
    <n v="2011"/>
    <n v="14763692"/>
    <n v="1"/>
    <x v="1"/>
    <s v="I"/>
    <n v="12"/>
    <n v="12"/>
    <n v="0"/>
    <n v="1"/>
  </r>
  <r>
    <x v="0"/>
    <x v="1"/>
    <s v="WA"/>
    <x v="3"/>
    <n v="2011"/>
    <n v="2011"/>
    <n v="364521601"/>
    <n v="1"/>
    <x v="1"/>
    <s v="I"/>
    <n v="7"/>
    <n v="7"/>
    <n v="0"/>
    <n v="13"/>
  </r>
  <r>
    <x v="0"/>
    <x v="1"/>
    <s v="WA"/>
    <x v="3"/>
    <n v="2011"/>
    <n v="2011"/>
    <n v="397785745"/>
    <n v="2"/>
    <x v="1"/>
    <s v="I"/>
    <n v="52"/>
    <n v="26"/>
    <n v="0"/>
    <n v="16"/>
  </r>
  <r>
    <x v="0"/>
    <x v="0"/>
    <s v="WA"/>
    <x v="3"/>
    <n v="2011"/>
    <n v="2011"/>
    <n v="14097662"/>
    <n v="1"/>
    <x v="1"/>
    <s v="I"/>
    <n v="11"/>
    <n v="11"/>
    <n v="0"/>
    <n v="400"/>
  </r>
  <r>
    <x v="0"/>
    <x v="0"/>
    <s v="WA"/>
    <x v="3"/>
    <n v="2011"/>
    <n v="2011"/>
    <n v="16747699"/>
    <n v="1"/>
    <x v="1"/>
    <s v="I"/>
    <n v="12"/>
    <n v="12"/>
    <n v="0"/>
    <n v="43"/>
  </r>
  <r>
    <x v="0"/>
    <x v="1"/>
    <s v="WA"/>
    <x v="3"/>
    <n v="2011"/>
    <n v="2011"/>
    <n v="500020727"/>
    <n v="1"/>
    <x v="1"/>
    <s v="I"/>
    <n v="23"/>
    <n v="23"/>
    <n v="0"/>
    <n v="7"/>
  </r>
  <r>
    <x v="0"/>
    <x v="0"/>
    <s v="WA"/>
    <x v="3"/>
    <n v="2011"/>
    <n v="2011"/>
    <n v="500137788"/>
    <n v="1"/>
    <x v="1"/>
    <s v="I"/>
    <n v="36"/>
    <n v="36"/>
    <n v="0"/>
    <n v="505"/>
  </r>
  <r>
    <x v="0"/>
    <x v="1"/>
    <s v="WA"/>
    <x v="3"/>
    <n v="2011"/>
    <n v="2011"/>
    <n v="500138800"/>
    <n v="1"/>
    <x v="1"/>
    <s v="I"/>
    <n v="36"/>
    <n v="36"/>
    <n v="0"/>
    <n v="5"/>
  </r>
  <r>
    <x v="0"/>
    <x v="0"/>
    <s v="WA"/>
    <x v="3"/>
    <n v="2011"/>
    <n v="2011"/>
    <n v="500033657"/>
    <n v="1"/>
    <x v="1"/>
    <s v="I"/>
    <n v="0"/>
    <n v="0"/>
    <n v="0"/>
    <n v="9"/>
  </r>
  <r>
    <x v="0"/>
    <x v="1"/>
    <s v="WA"/>
    <x v="3"/>
    <n v="2011"/>
    <n v="2011"/>
    <n v="410313624"/>
    <n v="2"/>
    <x v="1"/>
    <s v="I"/>
    <n v="62"/>
    <n v="31"/>
    <n v="0"/>
    <n v="83"/>
  </r>
  <r>
    <x v="0"/>
    <x v="0"/>
    <s v="WA"/>
    <x v="3"/>
    <n v="2011"/>
    <n v="2011"/>
    <n v="19233611"/>
    <n v="1"/>
    <x v="1"/>
    <s v="I"/>
    <n v="10"/>
    <n v="10"/>
    <n v="0"/>
    <n v="1"/>
  </r>
  <r>
    <x v="0"/>
    <x v="0"/>
    <s v="WA"/>
    <x v="3"/>
    <n v="2011"/>
    <n v="2011"/>
    <n v="18054257"/>
    <n v="1"/>
    <x v="1"/>
    <s v="I"/>
    <n v="30"/>
    <n v="30"/>
    <n v="0"/>
    <n v="400"/>
  </r>
  <r>
    <x v="0"/>
    <x v="1"/>
    <s v="WA"/>
    <x v="3"/>
    <n v="2011"/>
    <n v="2011"/>
    <n v="500051391"/>
    <n v="1"/>
    <x v="1"/>
    <s v="I"/>
    <n v="15"/>
    <n v="15"/>
    <n v="0"/>
    <n v="9"/>
  </r>
  <r>
    <x v="0"/>
    <x v="0"/>
    <s v="WA"/>
    <x v="3"/>
    <n v="2011"/>
    <n v="2011"/>
    <n v="18142511"/>
    <n v="1"/>
    <x v="1"/>
    <s v="I"/>
    <n v="0"/>
    <n v="0"/>
    <n v="0"/>
    <n v="60"/>
  </r>
  <r>
    <x v="0"/>
    <x v="1"/>
    <s v="WA"/>
    <x v="3"/>
    <n v="2011"/>
    <n v="2011"/>
    <n v="365040034"/>
    <n v="1"/>
    <x v="1"/>
    <s v="I"/>
    <n v="27"/>
    <n v="27"/>
    <n v="0"/>
    <n v="14"/>
  </r>
  <r>
    <x v="0"/>
    <x v="1"/>
    <s v="WA"/>
    <x v="3"/>
    <n v="2011"/>
    <n v="2011"/>
    <n v="17401075"/>
    <n v="2"/>
    <x v="1"/>
    <s v="I"/>
    <n v="60"/>
    <n v="30"/>
    <n v="0"/>
    <n v="214"/>
  </r>
  <r>
    <x v="0"/>
    <x v="0"/>
    <s v="WA"/>
    <x v="3"/>
    <n v="2011"/>
    <n v="2011"/>
    <n v="16242129"/>
    <n v="1"/>
    <x v="1"/>
    <s v="I"/>
    <n v="20"/>
    <n v="20"/>
    <n v="0"/>
    <n v="850"/>
  </r>
  <r>
    <x v="1"/>
    <x v="0"/>
    <s v="WA"/>
    <x v="3"/>
    <n v="2011"/>
    <n v="2011"/>
    <n v="16590689"/>
    <n v="1"/>
    <x v="1"/>
    <s v="I"/>
    <n v="1"/>
    <n v="1"/>
    <n v="0"/>
    <n v="40"/>
  </r>
  <r>
    <x v="0"/>
    <x v="1"/>
    <s v="WA"/>
    <x v="3"/>
    <n v="2011"/>
    <n v="2011"/>
    <n v="16871947"/>
    <n v="1"/>
    <x v="1"/>
    <s v="I"/>
    <n v="20"/>
    <n v="20"/>
    <n v="0"/>
    <n v="5"/>
  </r>
  <r>
    <x v="0"/>
    <x v="1"/>
    <s v="WA"/>
    <x v="3"/>
    <n v="2011"/>
    <n v="2011"/>
    <n v="500061775"/>
    <n v="1"/>
    <x v="1"/>
    <s v="I"/>
    <n v="23"/>
    <n v="23"/>
    <n v="0"/>
    <n v="18"/>
  </r>
  <r>
    <x v="0"/>
    <x v="1"/>
    <s v="WA"/>
    <x v="3"/>
    <n v="2011"/>
    <n v="2011"/>
    <n v="500025041"/>
    <n v="1"/>
    <x v="1"/>
    <s v="I"/>
    <n v="30"/>
    <n v="30"/>
    <n v="0"/>
    <n v="1"/>
  </r>
  <r>
    <x v="0"/>
    <x v="1"/>
    <s v="WA"/>
    <x v="3"/>
    <n v="2011"/>
    <n v="2011"/>
    <n v="14167168"/>
    <n v="1"/>
    <x v="1"/>
    <s v="I"/>
    <n v="0"/>
    <n v="0"/>
    <n v="0"/>
    <n v="30"/>
  </r>
  <r>
    <x v="0"/>
    <x v="1"/>
    <s v="WA"/>
    <x v="3"/>
    <n v="2011"/>
    <n v="2011"/>
    <n v="14879250"/>
    <n v="1"/>
    <x v="1"/>
    <s v="I"/>
    <n v="12"/>
    <n v="12"/>
    <n v="0"/>
    <n v="28"/>
  </r>
  <r>
    <x v="0"/>
    <x v="0"/>
    <s v="WA"/>
    <x v="3"/>
    <n v="2011"/>
    <n v="2011"/>
    <n v="19877833"/>
    <n v="1"/>
    <x v="1"/>
    <s v="I"/>
    <n v="29"/>
    <n v="29"/>
    <n v="0"/>
    <n v="2107"/>
  </r>
  <r>
    <x v="0"/>
    <x v="1"/>
    <s v="WA"/>
    <x v="3"/>
    <n v="2011"/>
    <n v="2011"/>
    <n v="500255138"/>
    <n v="2"/>
    <x v="1"/>
    <s v="I"/>
    <n v="59"/>
    <n v="29.5"/>
    <n v="0"/>
    <n v="130"/>
  </r>
  <r>
    <x v="0"/>
    <x v="0"/>
    <s v="WA"/>
    <x v="3"/>
    <n v="2011"/>
    <n v="2011"/>
    <n v="19917457"/>
    <n v="1"/>
    <x v="1"/>
    <s v="I"/>
    <n v="33"/>
    <n v="33"/>
    <n v="0"/>
    <n v="1160"/>
  </r>
  <r>
    <x v="0"/>
    <x v="1"/>
    <s v="WA"/>
    <x v="3"/>
    <n v="2011"/>
    <n v="2011"/>
    <n v="19985749"/>
    <n v="1"/>
    <x v="1"/>
    <s v="I"/>
    <n v="1"/>
    <n v="1"/>
    <n v="0"/>
    <n v="94"/>
  </r>
  <r>
    <x v="0"/>
    <x v="1"/>
    <s v="WA"/>
    <x v="3"/>
    <n v="2011"/>
    <n v="2011"/>
    <n v="500244214"/>
    <n v="1"/>
    <x v="1"/>
    <s v="I"/>
    <n v="0"/>
    <n v="0"/>
    <n v="0"/>
    <n v="1"/>
  </r>
  <r>
    <x v="0"/>
    <x v="1"/>
    <s v="WA"/>
    <x v="3"/>
    <n v="2011"/>
    <n v="2011"/>
    <n v="373507271"/>
    <n v="1"/>
    <x v="1"/>
    <s v="I"/>
    <n v="34"/>
    <n v="34"/>
    <n v="0"/>
    <n v="1"/>
  </r>
  <r>
    <x v="0"/>
    <x v="1"/>
    <s v="WA"/>
    <x v="3"/>
    <n v="2011"/>
    <n v="2011"/>
    <n v="500163439"/>
    <n v="1"/>
    <x v="1"/>
    <s v="I"/>
    <n v="13"/>
    <n v="13"/>
    <n v="0"/>
    <n v="3"/>
  </r>
  <r>
    <x v="0"/>
    <x v="0"/>
    <s v="WA"/>
    <x v="3"/>
    <n v="2011"/>
    <n v="2011"/>
    <n v="17364409"/>
    <n v="1"/>
    <x v="1"/>
    <s v="I"/>
    <n v="14"/>
    <n v="14"/>
    <n v="0"/>
    <n v="1885"/>
  </r>
  <r>
    <x v="0"/>
    <x v="0"/>
    <s v="WA"/>
    <x v="3"/>
    <n v="2011"/>
    <n v="2011"/>
    <n v="426124826"/>
    <n v="1"/>
    <x v="1"/>
    <s v="I"/>
    <n v="31"/>
    <n v="31"/>
    <n v="0"/>
    <n v="10"/>
  </r>
  <r>
    <x v="1"/>
    <x v="0"/>
    <s v="WA"/>
    <x v="3"/>
    <n v="2011"/>
    <n v="2011"/>
    <n v="500203190"/>
    <n v="1"/>
    <x v="1"/>
    <s v="I"/>
    <n v="38"/>
    <n v="38"/>
    <n v="0"/>
    <n v="224"/>
  </r>
  <r>
    <x v="0"/>
    <x v="0"/>
    <s v="WA"/>
    <x v="3"/>
    <n v="2011"/>
    <n v="2011"/>
    <n v="14764750"/>
    <n v="1"/>
    <x v="1"/>
    <s v="I"/>
    <n v="23"/>
    <n v="23"/>
    <n v="0"/>
    <n v="6"/>
  </r>
  <r>
    <x v="0"/>
    <x v="1"/>
    <s v="WA"/>
    <x v="3"/>
    <n v="2011"/>
    <n v="2011"/>
    <n v="17442562"/>
    <n v="1"/>
    <x v="1"/>
    <s v="I"/>
    <n v="21"/>
    <n v="21"/>
    <n v="0"/>
    <n v="3"/>
  </r>
  <r>
    <x v="0"/>
    <x v="1"/>
    <s v="WA"/>
    <x v="3"/>
    <n v="2011"/>
    <n v="2011"/>
    <n v="16022126"/>
    <n v="1"/>
    <x v="1"/>
    <s v="I"/>
    <n v="18"/>
    <n v="18"/>
    <n v="0"/>
    <n v="68"/>
  </r>
  <r>
    <x v="0"/>
    <x v="1"/>
    <s v="WA"/>
    <x v="3"/>
    <n v="2011"/>
    <n v="2011"/>
    <n v="500274424"/>
    <n v="1"/>
    <x v="1"/>
    <s v="I"/>
    <n v="0"/>
    <n v="0"/>
    <n v="0"/>
    <n v="107"/>
  </r>
  <r>
    <x v="1"/>
    <x v="1"/>
    <s v="WA"/>
    <x v="3"/>
    <n v="2011"/>
    <n v="2011"/>
    <n v="16590687"/>
    <n v="1"/>
    <x v="1"/>
    <s v="I"/>
    <n v="33"/>
    <n v="33"/>
    <n v="0"/>
    <n v="84"/>
  </r>
  <r>
    <x v="0"/>
    <x v="1"/>
    <s v="WA"/>
    <x v="3"/>
    <n v="2011"/>
    <n v="2011"/>
    <n v="15960247"/>
    <n v="1"/>
    <x v="1"/>
    <s v="I"/>
    <n v="0"/>
    <n v="0"/>
    <n v="0"/>
    <n v="98"/>
  </r>
  <r>
    <x v="0"/>
    <x v="0"/>
    <s v="WA"/>
    <x v="3"/>
    <n v="2011"/>
    <n v="2011"/>
    <n v="15960249"/>
    <n v="1"/>
    <x v="1"/>
    <s v="I"/>
    <n v="0"/>
    <n v="0"/>
    <n v="0"/>
    <n v="729"/>
  </r>
  <r>
    <x v="0"/>
    <x v="1"/>
    <s v="WA"/>
    <x v="3"/>
    <n v="2011"/>
    <n v="2011"/>
    <n v="414633644"/>
    <n v="1"/>
    <x v="1"/>
    <s v="I"/>
    <n v="32"/>
    <n v="32"/>
    <n v="0"/>
    <n v="12"/>
  </r>
  <r>
    <x v="0"/>
    <x v="1"/>
    <s v="WA"/>
    <x v="3"/>
    <n v="2011"/>
    <n v="2011"/>
    <n v="500120896"/>
    <n v="1"/>
    <x v="1"/>
    <s v="I"/>
    <n v="17"/>
    <n v="17"/>
    <n v="0"/>
    <n v="130"/>
  </r>
  <r>
    <x v="0"/>
    <x v="0"/>
    <s v="WA"/>
    <x v="3"/>
    <n v="2011"/>
    <n v="2011"/>
    <n v="19982278"/>
    <n v="1"/>
    <x v="1"/>
    <s v="I"/>
    <n v="25"/>
    <n v="25"/>
    <n v="0"/>
    <n v="190"/>
  </r>
  <r>
    <x v="0"/>
    <x v="0"/>
    <s v="WA"/>
    <x v="3"/>
    <n v="2012"/>
    <n v="2012"/>
    <n v="500128697"/>
    <n v="1"/>
    <x v="1"/>
    <s v="I"/>
    <n v="2"/>
    <n v="2"/>
    <n v="0"/>
    <n v="97"/>
  </r>
  <r>
    <x v="0"/>
    <x v="1"/>
    <s v="WA"/>
    <x v="4"/>
    <n v="2012"/>
    <n v="2012"/>
    <n v="446355147"/>
    <n v="2"/>
    <x v="1"/>
    <s v="I"/>
    <n v="63"/>
    <n v="31.5"/>
    <n v="0"/>
    <n v="7"/>
  </r>
  <r>
    <x v="0"/>
    <x v="0"/>
    <s v="WA"/>
    <x v="3"/>
    <n v="2012"/>
    <n v="2012"/>
    <n v="17812273"/>
    <n v="1"/>
    <x v="1"/>
    <s v="I"/>
    <n v="0"/>
    <n v="0"/>
    <n v="0"/>
    <n v="8"/>
  </r>
  <r>
    <x v="0"/>
    <x v="1"/>
    <s v="WA"/>
    <x v="3"/>
    <n v="2012"/>
    <n v="2012"/>
    <n v="19937539"/>
    <n v="1"/>
    <x v="1"/>
    <s v="I"/>
    <n v="20"/>
    <n v="20"/>
    <n v="0"/>
    <n v="36"/>
  </r>
  <r>
    <x v="0"/>
    <x v="0"/>
    <s v="WA"/>
    <x v="4"/>
    <n v="2012"/>
    <n v="2012"/>
    <n v="500195691"/>
    <n v="1"/>
    <x v="1"/>
    <s v="I"/>
    <n v="0"/>
    <n v="0"/>
    <n v="0"/>
    <n v="7"/>
  </r>
  <r>
    <x v="0"/>
    <x v="1"/>
    <s v="WA"/>
    <x v="4"/>
    <n v="2012"/>
    <n v="2012"/>
    <n v="500206783"/>
    <n v="3"/>
    <x v="1"/>
    <s v="I"/>
    <n v="88"/>
    <n v="29.333333333333336"/>
    <n v="0"/>
    <n v="18"/>
  </r>
  <r>
    <x v="0"/>
    <x v="0"/>
    <s v="WA"/>
    <x v="3"/>
    <n v="2012"/>
    <n v="2012"/>
    <n v="19558865"/>
    <n v="1"/>
    <x v="1"/>
    <s v="I"/>
    <n v="8"/>
    <n v="8"/>
    <n v="0"/>
    <n v="10"/>
  </r>
  <r>
    <x v="0"/>
    <x v="0"/>
    <s v="WA"/>
    <x v="3"/>
    <n v="2012"/>
    <n v="2012"/>
    <n v="19011410"/>
    <n v="1"/>
    <x v="1"/>
    <s v="I"/>
    <n v="10"/>
    <n v="10"/>
    <n v="0"/>
    <n v="209"/>
  </r>
  <r>
    <x v="0"/>
    <x v="0"/>
    <s v="WA"/>
    <x v="4"/>
    <n v="2012"/>
    <n v="2012"/>
    <n v="500133386"/>
    <n v="1"/>
    <x v="1"/>
    <s v="I"/>
    <n v="34"/>
    <n v="34"/>
    <n v="0"/>
    <n v="78"/>
  </r>
  <r>
    <x v="0"/>
    <x v="0"/>
    <s v="WA"/>
    <x v="3"/>
    <n v="2012"/>
    <n v="2012"/>
    <n v="19603417"/>
    <n v="1"/>
    <x v="1"/>
    <s v="I"/>
    <n v="0"/>
    <n v="0"/>
    <n v="0"/>
    <n v="50"/>
  </r>
  <r>
    <x v="0"/>
    <x v="0"/>
    <s v="WA"/>
    <x v="4"/>
    <n v="2012"/>
    <n v="2012"/>
    <n v="18785694"/>
    <n v="1"/>
    <x v="1"/>
    <s v="I"/>
    <n v="8"/>
    <n v="8"/>
    <n v="0"/>
    <n v="10"/>
  </r>
  <r>
    <x v="0"/>
    <x v="1"/>
    <s v="WA"/>
    <x v="4"/>
    <n v="2012"/>
    <n v="2012"/>
    <n v="17065578"/>
    <n v="2"/>
    <x v="1"/>
    <s v="I"/>
    <n v="63"/>
    <n v="31.5"/>
    <n v="0"/>
    <n v="11"/>
  </r>
  <r>
    <x v="0"/>
    <x v="0"/>
    <s v="WA"/>
    <x v="3"/>
    <n v="2012"/>
    <n v="2012"/>
    <n v="19256190"/>
    <n v="1"/>
    <x v="1"/>
    <s v="I"/>
    <n v="0"/>
    <n v="0"/>
    <n v="0"/>
    <n v="40"/>
  </r>
  <r>
    <x v="1"/>
    <x v="0"/>
    <s v="WA"/>
    <x v="4"/>
    <n v="2012"/>
    <n v="2012"/>
    <n v="18396617"/>
    <n v="1"/>
    <x v="1"/>
    <s v="I"/>
    <n v="3"/>
    <n v="3"/>
    <n v="0"/>
    <n v="320"/>
  </r>
  <r>
    <x v="0"/>
    <x v="0"/>
    <s v="WA"/>
    <x v="4"/>
    <n v="2012"/>
    <n v="2012"/>
    <n v="17678689"/>
    <n v="2"/>
    <x v="1"/>
    <s v="I"/>
    <n v="66"/>
    <n v="33"/>
    <n v="0"/>
    <n v="50"/>
  </r>
  <r>
    <x v="0"/>
    <x v="1"/>
    <s v="WA"/>
    <x v="4"/>
    <n v="2012"/>
    <n v="2012"/>
    <n v="342748834"/>
    <n v="1"/>
    <x v="1"/>
    <s v="I"/>
    <n v="28"/>
    <n v="28"/>
    <n v="0"/>
    <n v="101"/>
  </r>
  <r>
    <x v="0"/>
    <x v="0"/>
    <s v="WA"/>
    <x v="4"/>
    <n v="2012"/>
    <n v="2012"/>
    <n v="500221209"/>
    <n v="2"/>
    <x v="1"/>
    <s v="I"/>
    <n v="55"/>
    <n v="27.5"/>
    <n v="0"/>
    <n v="901"/>
  </r>
  <r>
    <x v="0"/>
    <x v="0"/>
    <s v="WA"/>
    <x v="4"/>
    <n v="2012"/>
    <n v="2012"/>
    <n v="500277275"/>
    <n v="1"/>
    <x v="1"/>
    <s v="I"/>
    <n v="29"/>
    <n v="29"/>
    <n v="0"/>
    <n v="512"/>
  </r>
  <r>
    <x v="0"/>
    <x v="1"/>
    <s v="WA"/>
    <x v="4"/>
    <n v="2012"/>
    <n v="2012"/>
    <n v="17844682"/>
    <n v="1"/>
    <x v="1"/>
    <s v="I"/>
    <n v="29"/>
    <n v="29"/>
    <n v="0"/>
    <n v="32"/>
  </r>
  <r>
    <x v="0"/>
    <x v="0"/>
    <s v="WA"/>
    <x v="4"/>
    <n v="2012"/>
    <n v="2012"/>
    <n v="16609193"/>
    <n v="2"/>
    <x v="1"/>
    <s v="I"/>
    <n v="53"/>
    <n v="26.5"/>
    <n v="0"/>
    <n v="9200"/>
  </r>
  <r>
    <x v="0"/>
    <x v="0"/>
    <s v="WA"/>
    <x v="4"/>
    <n v="2012"/>
    <n v="2012"/>
    <n v="15182618"/>
    <n v="3"/>
    <x v="1"/>
    <s v="I"/>
    <n v="90"/>
    <n v="30"/>
    <n v="0"/>
    <n v="139"/>
  </r>
  <r>
    <x v="0"/>
    <x v="0"/>
    <s v="WA"/>
    <x v="4"/>
    <n v="2012"/>
    <n v="2012"/>
    <n v="16821754"/>
    <n v="1"/>
    <x v="1"/>
    <s v="I"/>
    <n v="3"/>
    <n v="3"/>
    <n v="0"/>
    <n v="230"/>
  </r>
  <r>
    <x v="0"/>
    <x v="0"/>
    <s v="WA"/>
    <x v="4"/>
    <n v="2012"/>
    <n v="2012"/>
    <n v="18131309"/>
    <n v="1"/>
    <x v="1"/>
    <s v="I"/>
    <n v="15"/>
    <n v="15"/>
    <n v="0"/>
    <n v="210"/>
  </r>
  <r>
    <x v="0"/>
    <x v="1"/>
    <s v="WA"/>
    <x v="4"/>
    <n v="2012"/>
    <n v="2012"/>
    <n v="431568039"/>
    <n v="3"/>
    <x v="1"/>
    <s v="I"/>
    <n v="64"/>
    <n v="21.333333333333332"/>
    <n v="0"/>
    <n v="52"/>
  </r>
  <r>
    <x v="0"/>
    <x v="1"/>
    <s v="WA"/>
    <x v="4"/>
    <n v="2012"/>
    <n v="2012"/>
    <n v="15183308"/>
    <n v="1"/>
    <x v="1"/>
    <s v="I"/>
    <n v="30"/>
    <n v="30"/>
    <n v="0"/>
    <n v="1"/>
  </r>
  <r>
    <x v="0"/>
    <x v="1"/>
    <s v="WA"/>
    <x v="4"/>
    <n v="2012"/>
    <n v="2012"/>
    <n v="446352942"/>
    <n v="1"/>
    <x v="1"/>
    <s v="I"/>
    <n v="31"/>
    <n v="31"/>
    <n v="0"/>
    <n v="73"/>
  </r>
  <r>
    <x v="1"/>
    <x v="1"/>
    <s v="WA"/>
    <x v="4"/>
    <n v="2012"/>
    <n v="2012"/>
    <n v="16271046"/>
    <n v="3"/>
    <x v="1"/>
    <s v="I"/>
    <n v="85"/>
    <n v="28.333333333333336"/>
    <n v="0"/>
    <n v="15"/>
  </r>
  <r>
    <x v="1"/>
    <x v="1"/>
    <s v="WA"/>
    <x v="4"/>
    <n v="2012"/>
    <n v="2012"/>
    <n v="15917713"/>
    <n v="1"/>
    <x v="1"/>
    <s v="I"/>
    <n v="6"/>
    <n v="6"/>
    <n v="0"/>
    <n v="22"/>
  </r>
  <r>
    <x v="0"/>
    <x v="0"/>
    <s v="WA"/>
    <x v="4"/>
    <n v="2012"/>
    <n v="2012"/>
    <n v="500035090"/>
    <n v="2"/>
    <x v="1"/>
    <s v="I"/>
    <n v="63"/>
    <n v="31.5"/>
    <n v="0"/>
    <n v="420"/>
  </r>
  <r>
    <x v="0"/>
    <x v="1"/>
    <s v="WA"/>
    <x v="4"/>
    <n v="2012"/>
    <n v="2012"/>
    <n v="500076473"/>
    <n v="1"/>
    <x v="1"/>
    <s v="I"/>
    <n v="10"/>
    <n v="10"/>
    <n v="0"/>
    <n v="67"/>
  </r>
  <r>
    <x v="0"/>
    <x v="0"/>
    <s v="WA"/>
    <x v="4"/>
    <n v="2012"/>
    <n v="2012"/>
    <n v="15754091"/>
    <n v="1"/>
    <x v="1"/>
    <s v="I"/>
    <n v="2"/>
    <n v="2"/>
    <n v="0"/>
    <n v="66"/>
  </r>
  <r>
    <x v="0"/>
    <x v="0"/>
    <s v="WA"/>
    <x v="4"/>
    <n v="2012"/>
    <n v="2012"/>
    <n v="15367422"/>
    <n v="1"/>
    <x v="1"/>
    <s v="I"/>
    <n v="30"/>
    <n v="30"/>
    <n v="0"/>
    <n v="10"/>
  </r>
  <r>
    <x v="0"/>
    <x v="1"/>
    <s v="WA"/>
    <x v="4"/>
    <n v="2012"/>
    <n v="2012"/>
    <n v="500195200"/>
    <n v="2"/>
    <x v="1"/>
    <s v="I"/>
    <n v="59"/>
    <n v="29.5"/>
    <n v="0"/>
    <n v="2"/>
  </r>
  <r>
    <x v="0"/>
    <x v="0"/>
    <s v="WA"/>
    <x v="4"/>
    <n v="2012"/>
    <n v="2012"/>
    <n v="19953219"/>
    <n v="1"/>
    <x v="1"/>
    <s v="I"/>
    <n v="29"/>
    <n v="29"/>
    <n v="0"/>
    <n v="60"/>
  </r>
  <r>
    <x v="0"/>
    <x v="1"/>
    <s v="WA"/>
    <x v="4"/>
    <n v="2012"/>
    <n v="2012"/>
    <n v="16180995"/>
    <n v="1"/>
    <x v="1"/>
    <s v="I"/>
    <n v="22"/>
    <n v="22"/>
    <n v="0"/>
    <n v="7"/>
  </r>
  <r>
    <x v="0"/>
    <x v="1"/>
    <s v="WA"/>
    <x v="4"/>
    <n v="2012"/>
    <n v="2012"/>
    <n v="500123223"/>
    <n v="1"/>
    <x v="1"/>
    <s v="I"/>
    <n v="29"/>
    <n v="29"/>
    <n v="0"/>
    <n v="31"/>
  </r>
  <r>
    <x v="0"/>
    <x v="1"/>
    <s v="WA"/>
    <x v="4"/>
    <n v="2012"/>
    <n v="2012"/>
    <n v="19640233"/>
    <n v="3"/>
    <x v="1"/>
    <s v="I"/>
    <n v="87"/>
    <n v="29"/>
    <n v="0"/>
    <n v="3"/>
  </r>
  <r>
    <x v="0"/>
    <x v="1"/>
    <s v="WA"/>
    <x v="4"/>
    <n v="2012"/>
    <n v="2012"/>
    <n v="500258275"/>
    <n v="1"/>
    <x v="1"/>
    <s v="I"/>
    <n v="0"/>
    <n v="0"/>
    <n v="0"/>
    <n v="137"/>
  </r>
  <r>
    <x v="0"/>
    <x v="1"/>
    <s v="WA"/>
    <x v="4"/>
    <n v="2012"/>
    <n v="2012"/>
    <n v="15811252"/>
    <n v="1"/>
    <x v="1"/>
    <s v="I"/>
    <n v="3"/>
    <n v="3"/>
    <n v="0"/>
    <n v="9"/>
  </r>
  <r>
    <x v="0"/>
    <x v="0"/>
    <s v="WA"/>
    <x v="4"/>
    <n v="2012"/>
    <n v="2012"/>
    <n v="14424980"/>
    <n v="1"/>
    <x v="1"/>
    <s v="I"/>
    <n v="32"/>
    <n v="32"/>
    <n v="0"/>
    <n v="1"/>
  </r>
  <r>
    <x v="0"/>
    <x v="0"/>
    <s v="WA"/>
    <x v="4"/>
    <n v="2012"/>
    <n v="2012"/>
    <n v="19536698"/>
    <n v="1"/>
    <x v="1"/>
    <s v="I"/>
    <n v="32"/>
    <n v="32"/>
    <n v="0"/>
    <n v="20"/>
  </r>
  <r>
    <x v="0"/>
    <x v="0"/>
    <s v="WA"/>
    <x v="4"/>
    <n v="2012"/>
    <n v="2012"/>
    <n v="19868088"/>
    <n v="1"/>
    <x v="1"/>
    <s v="I"/>
    <n v="29"/>
    <n v="29"/>
    <n v="0"/>
    <n v="320"/>
  </r>
  <r>
    <x v="0"/>
    <x v="0"/>
    <s v="WA"/>
    <x v="4"/>
    <n v="2012"/>
    <n v="2012"/>
    <n v="17686598"/>
    <n v="1"/>
    <x v="1"/>
    <s v="I"/>
    <n v="23"/>
    <n v="23"/>
    <n v="0"/>
    <n v="1480"/>
  </r>
  <r>
    <x v="0"/>
    <x v="1"/>
    <s v="WA"/>
    <x v="4"/>
    <n v="2012"/>
    <n v="2012"/>
    <n v="500123228"/>
    <n v="1"/>
    <x v="1"/>
    <s v="I"/>
    <n v="16"/>
    <n v="16"/>
    <n v="0"/>
    <n v="3"/>
  </r>
  <r>
    <x v="0"/>
    <x v="1"/>
    <s v="WA"/>
    <x v="4"/>
    <n v="2012"/>
    <n v="2012"/>
    <n v="18645966"/>
    <n v="1"/>
    <x v="1"/>
    <s v="I"/>
    <n v="6"/>
    <n v="6"/>
    <n v="0"/>
    <n v="34"/>
  </r>
  <r>
    <x v="1"/>
    <x v="0"/>
    <s v="WA"/>
    <x v="4"/>
    <n v="2012"/>
    <n v="2012"/>
    <n v="18708768"/>
    <n v="1"/>
    <x v="1"/>
    <s v="I"/>
    <n v="0"/>
    <n v="0"/>
    <n v="0"/>
    <n v="30"/>
  </r>
  <r>
    <x v="0"/>
    <x v="1"/>
    <s v="WA"/>
    <x v="4"/>
    <n v="2012"/>
    <n v="2012"/>
    <n v="18920671"/>
    <n v="3"/>
    <x v="1"/>
    <s v="I"/>
    <n v="87"/>
    <n v="29"/>
    <n v="0"/>
    <n v="23"/>
  </r>
  <r>
    <x v="0"/>
    <x v="0"/>
    <s v="WA"/>
    <x v="4"/>
    <n v="2012"/>
    <n v="2012"/>
    <n v="19299334"/>
    <n v="1"/>
    <x v="1"/>
    <s v="I"/>
    <n v="17"/>
    <n v="17"/>
    <n v="0"/>
    <n v="33"/>
  </r>
  <r>
    <x v="0"/>
    <x v="0"/>
    <s v="WA"/>
    <x v="4"/>
    <n v="2012"/>
    <n v="2012"/>
    <n v="19221125"/>
    <n v="1"/>
    <x v="1"/>
    <s v="I"/>
    <n v="0"/>
    <n v="0"/>
    <n v="0"/>
    <n v="1013"/>
  </r>
  <r>
    <x v="0"/>
    <x v="0"/>
    <s v="WA"/>
    <x v="4"/>
    <n v="2012"/>
    <n v="2012"/>
    <n v="19190404"/>
    <n v="2"/>
    <x v="1"/>
    <s v="I"/>
    <n v="36"/>
    <n v="18"/>
    <n v="0"/>
    <n v="3530"/>
  </r>
  <r>
    <x v="0"/>
    <x v="0"/>
    <s v="WA"/>
    <x v="4"/>
    <n v="2012"/>
    <n v="2012"/>
    <n v="19115862"/>
    <n v="1"/>
    <x v="1"/>
    <s v="I"/>
    <n v="27"/>
    <n v="27"/>
    <n v="0"/>
    <n v="226"/>
  </r>
  <r>
    <x v="0"/>
    <x v="0"/>
    <s v="WA"/>
    <x v="4"/>
    <n v="2012"/>
    <n v="2012"/>
    <n v="500186087"/>
    <n v="1"/>
    <x v="1"/>
    <s v="I"/>
    <n v="14"/>
    <n v="14"/>
    <n v="0"/>
    <n v="27"/>
  </r>
  <r>
    <x v="0"/>
    <x v="0"/>
    <s v="WA"/>
    <x v="4"/>
    <n v="2012"/>
    <n v="2012"/>
    <n v="18390685"/>
    <n v="1"/>
    <x v="1"/>
    <s v="I"/>
    <n v="0"/>
    <n v="0"/>
    <n v="0"/>
    <n v="30"/>
  </r>
  <r>
    <x v="0"/>
    <x v="0"/>
    <s v="WA"/>
    <x v="4"/>
    <n v="2012"/>
    <n v="2012"/>
    <n v="16207510"/>
    <n v="1"/>
    <x v="1"/>
    <s v="I"/>
    <n v="33"/>
    <n v="33"/>
    <n v="0"/>
    <n v="70"/>
  </r>
  <r>
    <x v="0"/>
    <x v="0"/>
    <s v="WA"/>
    <x v="4"/>
    <n v="2012"/>
    <n v="2012"/>
    <n v="15423325"/>
    <n v="1"/>
    <x v="1"/>
    <s v="I"/>
    <n v="1"/>
    <n v="1"/>
    <n v="0"/>
    <n v="9848"/>
  </r>
  <r>
    <x v="0"/>
    <x v="0"/>
    <s v="WA"/>
    <x v="4"/>
    <n v="2012"/>
    <n v="2012"/>
    <n v="16284764"/>
    <n v="2"/>
    <x v="1"/>
    <s v="I"/>
    <n v="63"/>
    <n v="31.5"/>
    <n v="0"/>
    <n v="20"/>
  </r>
  <r>
    <x v="0"/>
    <x v="1"/>
    <s v="WA"/>
    <x v="4"/>
    <n v="2012"/>
    <n v="2012"/>
    <n v="500221287"/>
    <n v="2"/>
    <x v="1"/>
    <s v="I"/>
    <n v="59"/>
    <n v="29.5"/>
    <n v="0"/>
    <n v="23"/>
  </r>
  <r>
    <x v="0"/>
    <x v="0"/>
    <s v="WA"/>
    <x v="4"/>
    <n v="2012"/>
    <n v="2012"/>
    <n v="500025367"/>
    <n v="1"/>
    <x v="1"/>
    <s v="I"/>
    <n v="0"/>
    <n v="0"/>
    <n v="0"/>
    <n v="18"/>
  </r>
  <r>
    <x v="0"/>
    <x v="1"/>
    <s v="WA"/>
    <x v="4"/>
    <n v="2012"/>
    <n v="2012"/>
    <n v="17417142"/>
    <n v="1"/>
    <x v="1"/>
    <s v="I"/>
    <n v="14"/>
    <n v="14"/>
    <n v="0"/>
    <n v="13"/>
  </r>
  <r>
    <x v="0"/>
    <x v="0"/>
    <s v="WA"/>
    <x v="4"/>
    <n v="2012"/>
    <n v="2012"/>
    <n v="19664754"/>
    <n v="1"/>
    <x v="1"/>
    <s v="I"/>
    <n v="13"/>
    <n v="13"/>
    <n v="0"/>
    <n v="190"/>
  </r>
  <r>
    <x v="0"/>
    <x v="0"/>
    <s v="WA"/>
    <x v="4"/>
    <n v="2012"/>
    <n v="2012"/>
    <n v="17821382"/>
    <n v="1"/>
    <x v="1"/>
    <s v="I"/>
    <n v="2"/>
    <n v="2"/>
    <n v="0"/>
    <n v="340"/>
  </r>
  <r>
    <x v="0"/>
    <x v="0"/>
    <s v="WA"/>
    <x v="4"/>
    <n v="2012"/>
    <n v="2012"/>
    <n v="17094426"/>
    <n v="1"/>
    <x v="1"/>
    <s v="I"/>
    <n v="0"/>
    <n v="0"/>
    <n v="0"/>
    <n v="260"/>
  </r>
  <r>
    <x v="0"/>
    <x v="0"/>
    <s v="WA"/>
    <x v="4"/>
    <n v="2012"/>
    <n v="2012"/>
    <n v="500277435"/>
    <n v="1"/>
    <x v="1"/>
    <s v="I"/>
    <n v="0"/>
    <n v="0"/>
    <n v="0"/>
    <n v="58"/>
  </r>
  <r>
    <x v="0"/>
    <x v="1"/>
    <s v="WA"/>
    <x v="4"/>
    <n v="2012"/>
    <n v="2012"/>
    <n v="14881421"/>
    <n v="1"/>
    <x v="1"/>
    <s v="I"/>
    <n v="31"/>
    <n v="31"/>
    <n v="0"/>
    <n v="3"/>
  </r>
  <r>
    <x v="0"/>
    <x v="1"/>
    <s v="WA"/>
    <x v="4"/>
    <n v="2012"/>
    <n v="2012"/>
    <n v="14926198"/>
    <n v="2"/>
    <x v="1"/>
    <s v="I"/>
    <n v="64"/>
    <n v="32"/>
    <n v="0"/>
    <n v="2"/>
  </r>
  <r>
    <x v="0"/>
    <x v="1"/>
    <s v="WA"/>
    <x v="4"/>
    <n v="2012"/>
    <n v="2012"/>
    <n v="446347028"/>
    <n v="1"/>
    <x v="1"/>
    <s v="I"/>
    <n v="24"/>
    <n v="24"/>
    <n v="0"/>
    <n v="37"/>
  </r>
  <r>
    <x v="0"/>
    <x v="1"/>
    <s v="WA"/>
    <x v="4"/>
    <n v="2012"/>
    <n v="2012"/>
    <n v="373507305"/>
    <n v="2"/>
    <x v="1"/>
    <s v="I"/>
    <n v="55"/>
    <n v="27.5"/>
    <n v="0"/>
    <n v="19"/>
  </r>
  <r>
    <x v="0"/>
    <x v="1"/>
    <s v="WA"/>
    <x v="4"/>
    <n v="2012"/>
    <n v="2012"/>
    <n v="19953241"/>
    <n v="3"/>
    <x v="1"/>
    <s v="I"/>
    <n v="91"/>
    <n v="30.333333333333332"/>
    <n v="0"/>
    <n v="3"/>
  </r>
  <r>
    <x v="0"/>
    <x v="1"/>
    <s v="WA"/>
    <x v="4"/>
    <n v="2012"/>
    <n v="2012"/>
    <n v="500026000"/>
    <n v="1"/>
    <x v="1"/>
    <s v="I"/>
    <n v="7"/>
    <n v="7"/>
    <n v="0"/>
    <n v="3"/>
  </r>
  <r>
    <x v="0"/>
    <x v="1"/>
    <s v="WA"/>
    <x v="4"/>
    <n v="2012"/>
    <n v="2012"/>
    <n v="442108938"/>
    <n v="4"/>
    <x v="1"/>
    <s v="I"/>
    <n v="113"/>
    <n v="28.25"/>
    <n v="0"/>
    <n v="94"/>
  </r>
  <r>
    <x v="0"/>
    <x v="0"/>
    <s v="WA"/>
    <x v="4"/>
    <n v="2012"/>
    <n v="2012"/>
    <n v="18297867"/>
    <n v="1"/>
    <x v="1"/>
    <s v="I"/>
    <n v="25"/>
    <n v="25"/>
    <n v="0"/>
    <n v="10"/>
  </r>
  <r>
    <x v="0"/>
    <x v="0"/>
    <s v="WA"/>
    <x v="4"/>
    <n v="2012"/>
    <n v="2012"/>
    <n v="15622729"/>
    <n v="2"/>
    <x v="1"/>
    <s v="I"/>
    <n v="46"/>
    <n v="23"/>
    <n v="0"/>
    <n v="1436"/>
  </r>
  <r>
    <x v="0"/>
    <x v="1"/>
    <s v="WA"/>
    <x v="4"/>
    <n v="2012"/>
    <n v="2012"/>
    <n v="500014621"/>
    <n v="1"/>
    <x v="1"/>
    <s v="I"/>
    <n v="21"/>
    <n v="21"/>
    <n v="0"/>
    <n v="56"/>
  </r>
  <r>
    <x v="1"/>
    <x v="1"/>
    <s v="WA"/>
    <x v="4"/>
    <n v="2012"/>
    <n v="2012"/>
    <n v="14938141"/>
    <n v="2"/>
    <x v="1"/>
    <s v="I"/>
    <n v="35"/>
    <n v="17.5"/>
    <n v="0"/>
    <n v="813"/>
  </r>
  <r>
    <x v="0"/>
    <x v="0"/>
    <s v="WA"/>
    <x v="4"/>
    <n v="2012"/>
    <n v="2012"/>
    <n v="15658923"/>
    <n v="1"/>
    <x v="1"/>
    <s v="I"/>
    <n v="24"/>
    <n v="24"/>
    <n v="0"/>
    <n v="197"/>
  </r>
  <r>
    <x v="0"/>
    <x v="0"/>
    <s v="WA"/>
    <x v="4"/>
    <n v="2012"/>
    <n v="2012"/>
    <n v="14666379"/>
    <n v="1"/>
    <x v="1"/>
    <s v="I"/>
    <n v="1"/>
    <n v="1"/>
    <n v="0"/>
    <n v="80"/>
  </r>
  <r>
    <x v="0"/>
    <x v="1"/>
    <s v="WA"/>
    <x v="4"/>
    <n v="2012"/>
    <n v="2012"/>
    <n v="500198213"/>
    <n v="2"/>
    <x v="1"/>
    <s v="I"/>
    <n v="35"/>
    <n v="17.5"/>
    <n v="0"/>
    <n v="10"/>
  </r>
  <r>
    <x v="0"/>
    <x v="0"/>
    <s v="WA"/>
    <x v="4"/>
    <n v="2012"/>
    <n v="2012"/>
    <n v="15489934"/>
    <n v="1"/>
    <x v="1"/>
    <s v="I"/>
    <n v="10"/>
    <n v="10"/>
    <n v="0"/>
    <n v="340"/>
  </r>
  <r>
    <x v="0"/>
    <x v="0"/>
    <s v="WA"/>
    <x v="4"/>
    <n v="2012"/>
    <n v="2012"/>
    <n v="19598133"/>
    <n v="1"/>
    <x v="1"/>
    <s v="I"/>
    <n v="12"/>
    <n v="12"/>
    <n v="0"/>
    <n v="570"/>
  </r>
  <r>
    <x v="0"/>
    <x v="0"/>
    <s v="WA"/>
    <x v="4"/>
    <n v="2012"/>
    <n v="2012"/>
    <n v="19188665"/>
    <n v="1"/>
    <x v="1"/>
    <s v="I"/>
    <n v="35"/>
    <n v="35"/>
    <n v="0"/>
    <n v="268"/>
  </r>
  <r>
    <x v="0"/>
    <x v="0"/>
    <s v="WA"/>
    <x v="4"/>
    <n v="2012"/>
    <n v="2012"/>
    <n v="336182441"/>
    <n v="2"/>
    <x v="1"/>
    <s v="I"/>
    <n v="90"/>
    <n v="45"/>
    <n v="0"/>
    <n v="190"/>
  </r>
  <r>
    <x v="0"/>
    <x v="1"/>
    <s v="WA"/>
    <x v="4"/>
    <n v="2012"/>
    <n v="2012"/>
    <n v="500242380"/>
    <n v="1"/>
    <x v="1"/>
    <s v="I"/>
    <n v="0"/>
    <n v="0"/>
    <n v="0"/>
    <n v="104"/>
  </r>
  <r>
    <x v="0"/>
    <x v="1"/>
    <s v="WA"/>
    <x v="4"/>
    <n v="2012"/>
    <n v="2013"/>
    <n v="500035585"/>
    <n v="2"/>
    <x v="1"/>
    <s v="I"/>
    <n v="36"/>
    <n v="18"/>
    <n v="0"/>
    <n v="10"/>
  </r>
  <r>
    <x v="0"/>
    <x v="0"/>
    <s v="WA"/>
    <x v="4"/>
    <n v="2012"/>
    <n v="2012"/>
    <n v="18140466"/>
    <n v="2"/>
    <x v="1"/>
    <s v="I"/>
    <n v="35"/>
    <n v="17.5"/>
    <n v="0"/>
    <n v="190"/>
  </r>
  <r>
    <x v="0"/>
    <x v="0"/>
    <s v="WA"/>
    <x v="4"/>
    <n v="2012"/>
    <n v="2012"/>
    <n v="18004920"/>
    <n v="2"/>
    <x v="1"/>
    <s v="I"/>
    <n v="39"/>
    <n v="19.5"/>
    <n v="0"/>
    <n v="420"/>
  </r>
  <r>
    <x v="0"/>
    <x v="0"/>
    <s v="WA"/>
    <x v="4"/>
    <n v="2012"/>
    <n v="2012"/>
    <n v="500210130"/>
    <n v="2"/>
    <x v="1"/>
    <s v="I"/>
    <n v="54"/>
    <n v="27"/>
    <n v="0"/>
    <n v="1126"/>
  </r>
  <r>
    <x v="0"/>
    <x v="1"/>
    <s v="WA"/>
    <x v="4"/>
    <n v="2012"/>
    <n v="2012"/>
    <n v="17508435"/>
    <n v="1"/>
    <x v="1"/>
    <s v="I"/>
    <n v="0"/>
    <n v="0"/>
    <n v="0"/>
    <n v="29"/>
  </r>
  <r>
    <x v="0"/>
    <x v="0"/>
    <s v="WA"/>
    <x v="4"/>
    <n v="2012"/>
    <n v="2012"/>
    <n v="15727721"/>
    <n v="1"/>
    <x v="1"/>
    <s v="I"/>
    <n v="30"/>
    <n v="30"/>
    <n v="0"/>
    <n v="30"/>
  </r>
  <r>
    <x v="0"/>
    <x v="1"/>
    <s v="WA"/>
    <x v="4"/>
    <n v="2012"/>
    <n v="2012"/>
    <n v="414724076"/>
    <n v="1"/>
    <x v="1"/>
    <s v="I"/>
    <n v="1"/>
    <n v="1"/>
    <n v="0"/>
    <n v="2"/>
  </r>
  <r>
    <x v="0"/>
    <x v="1"/>
    <s v="WA"/>
    <x v="4"/>
    <n v="2012"/>
    <n v="2012"/>
    <n v="500038378"/>
    <n v="2"/>
    <x v="1"/>
    <s v="I"/>
    <n v="41"/>
    <n v="20.5"/>
    <n v="0"/>
    <n v="31"/>
  </r>
  <r>
    <x v="0"/>
    <x v="0"/>
    <s v="WA"/>
    <x v="4"/>
    <n v="2012"/>
    <n v="2012"/>
    <n v="500262044"/>
    <n v="1"/>
    <x v="1"/>
    <s v="I"/>
    <n v="14"/>
    <n v="14"/>
    <n v="0"/>
    <n v="280"/>
  </r>
  <r>
    <x v="0"/>
    <x v="0"/>
    <s v="WA"/>
    <x v="4"/>
    <n v="2012"/>
    <n v="2012"/>
    <n v="15972727"/>
    <n v="1"/>
    <x v="1"/>
    <s v="I"/>
    <n v="26"/>
    <n v="26"/>
    <n v="0"/>
    <n v="170"/>
  </r>
  <r>
    <x v="0"/>
    <x v="0"/>
    <s v="WA"/>
    <x v="4"/>
    <n v="2012"/>
    <n v="2012"/>
    <n v="14824778"/>
    <n v="1"/>
    <x v="1"/>
    <s v="I"/>
    <n v="30"/>
    <n v="30"/>
    <n v="0"/>
    <n v="1400"/>
  </r>
  <r>
    <x v="0"/>
    <x v="1"/>
    <s v="WA"/>
    <x v="4"/>
    <n v="2012"/>
    <n v="2012"/>
    <n v="14856865"/>
    <n v="3"/>
    <x v="1"/>
    <s v="I"/>
    <n v="68"/>
    <n v="22.666666666666664"/>
    <n v="0"/>
    <n v="15"/>
  </r>
  <r>
    <x v="0"/>
    <x v="1"/>
    <s v="WA"/>
    <x v="4"/>
    <n v="2012"/>
    <n v="2012"/>
    <n v="14331371"/>
    <n v="1"/>
    <x v="1"/>
    <s v="I"/>
    <n v="29"/>
    <n v="29"/>
    <n v="0"/>
    <n v="79"/>
  </r>
  <r>
    <x v="0"/>
    <x v="0"/>
    <s v="WA"/>
    <x v="4"/>
    <n v="2012"/>
    <n v="2012"/>
    <n v="15101443"/>
    <n v="1"/>
    <x v="1"/>
    <s v="I"/>
    <n v="0"/>
    <n v="0"/>
    <n v="0"/>
    <n v="20"/>
  </r>
  <r>
    <x v="0"/>
    <x v="1"/>
    <s v="WA"/>
    <x v="4"/>
    <n v="2012"/>
    <n v="2012"/>
    <n v="500221344"/>
    <n v="1"/>
    <x v="1"/>
    <s v="I"/>
    <n v="0"/>
    <n v="0"/>
    <n v="0"/>
    <n v="56"/>
  </r>
  <r>
    <x v="0"/>
    <x v="0"/>
    <s v="WA"/>
    <x v="4"/>
    <n v="2012"/>
    <n v="2012"/>
    <n v="500017555"/>
    <n v="1"/>
    <x v="1"/>
    <s v="I"/>
    <n v="2"/>
    <n v="2"/>
    <n v="0"/>
    <n v="40"/>
  </r>
  <r>
    <x v="0"/>
    <x v="1"/>
    <s v="WA"/>
    <x v="4"/>
    <n v="2012"/>
    <n v="2012"/>
    <n v="18117914"/>
    <n v="1"/>
    <x v="1"/>
    <s v="I"/>
    <n v="0"/>
    <n v="0"/>
    <n v="0"/>
    <n v="61"/>
  </r>
  <r>
    <x v="0"/>
    <x v="0"/>
    <s v="WA"/>
    <x v="4"/>
    <n v="2012"/>
    <n v="2012"/>
    <n v="17810959"/>
    <n v="1"/>
    <x v="1"/>
    <s v="I"/>
    <n v="17"/>
    <n v="17"/>
    <n v="0"/>
    <n v="1271"/>
  </r>
  <r>
    <x v="0"/>
    <x v="1"/>
    <s v="WA"/>
    <x v="4"/>
    <n v="2012"/>
    <n v="2012"/>
    <n v="18947485"/>
    <n v="1"/>
    <x v="1"/>
    <s v="I"/>
    <n v="36"/>
    <n v="36"/>
    <n v="0"/>
    <n v="15"/>
  </r>
  <r>
    <x v="0"/>
    <x v="0"/>
    <s v="WA"/>
    <x v="4"/>
    <n v="2012"/>
    <n v="2012"/>
    <n v="19974658"/>
    <n v="2"/>
    <x v="1"/>
    <s v="I"/>
    <n v="37"/>
    <n v="18.5"/>
    <n v="0"/>
    <n v="230"/>
  </r>
  <r>
    <x v="0"/>
    <x v="0"/>
    <s v="WA"/>
    <x v="4"/>
    <n v="2012"/>
    <n v="2012"/>
    <n v="500243800"/>
    <n v="1"/>
    <x v="1"/>
    <s v="I"/>
    <n v="0"/>
    <n v="0"/>
    <n v="0"/>
    <n v="504"/>
  </r>
  <r>
    <x v="0"/>
    <x v="0"/>
    <s v="WA"/>
    <x v="4"/>
    <n v="2012"/>
    <n v="2012"/>
    <n v="18611168"/>
    <n v="4"/>
    <x v="1"/>
    <s v="I"/>
    <n v="120"/>
    <n v="30"/>
    <n v="0"/>
    <n v="353"/>
  </r>
  <r>
    <x v="0"/>
    <x v="1"/>
    <s v="WA"/>
    <x v="4"/>
    <n v="2012"/>
    <n v="2012"/>
    <n v="19924357"/>
    <n v="2"/>
    <x v="1"/>
    <s v="I"/>
    <n v="34"/>
    <n v="17"/>
    <n v="0"/>
    <n v="32"/>
  </r>
  <r>
    <x v="0"/>
    <x v="0"/>
    <s v="WA"/>
    <x v="4"/>
    <n v="2012"/>
    <n v="2012"/>
    <n v="19408485"/>
    <n v="1"/>
    <x v="1"/>
    <s v="I"/>
    <n v="0"/>
    <n v="0"/>
    <n v="0"/>
    <n v="61"/>
  </r>
  <r>
    <x v="0"/>
    <x v="0"/>
    <s v="WA"/>
    <x v="4"/>
    <n v="2012"/>
    <n v="2012"/>
    <n v="500184301"/>
    <n v="1"/>
    <x v="1"/>
    <s v="I"/>
    <n v="22"/>
    <n v="22"/>
    <n v="0"/>
    <n v="75"/>
  </r>
  <r>
    <x v="0"/>
    <x v="0"/>
    <s v="WA"/>
    <x v="4"/>
    <n v="2012"/>
    <n v="2012"/>
    <n v="18099420"/>
    <n v="1"/>
    <x v="1"/>
    <s v="I"/>
    <n v="33"/>
    <n v="33"/>
    <n v="0"/>
    <n v="240"/>
  </r>
  <r>
    <x v="0"/>
    <x v="0"/>
    <s v="WA"/>
    <x v="4"/>
    <n v="2012"/>
    <n v="2012"/>
    <n v="16478398"/>
    <n v="1"/>
    <x v="1"/>
    <s v="I"/>
    <n v="35"/>
    <n v="35"/>
    <n v="0"/>
    <n v="40"/>
  </r>
  <r>
    <x v="0"/>
    <x v="0"/>
    <s v="WA"/>
    <x v="4"/>
    <n v="2012"/>
    <n v="2012"/>
    <n v="17505327"/>
    <n v="4"/>
    <x v="1"/>
    <s v="I"/>
    <n v="109"/>
    <n v="27.25"/>
    <n v="0"/>
    <n v="414"/>
  </r>
  <r>
    <x v="0"/>
    <x v="0"/>
    <s v="WA"/>
    <x v="4"/>
    <n v="2012"/>
    <n v="2012"/>
    <n v="17195232"/>
    <n v="1"/>
    <x v="1"/>
    <s v="I"/>
    <n v="8"/>
    <n v="8"/>
    <n v="0"/>
    <n v="50"/>
  </r>
  <r>
    <x v="0"/>
    <x v="0"/>
    <s v="WA"/>
    <x v="4"/>
    <n v="2012"/>
    <n v="2012"/>
    <n v="16889637"/>
    <n v="2"/>
    <x v="1"/>
    <s v="I"/>
    <n v="62"/>
    <n v="31"/>
    <n v="0"/>
    <n v="70"/>
  </r>
  <r>
    <x v="0"/>
    <x v="1"/>
    <s v="WA"/>
    <x v="4"/>
    <n v="2012"/>
    <n v="2012"/>
    <n v="16591765"/>
    <n v="1"/>
    <x v="1"/>
    <s v="I"/>
    <n v="30"/>
    <n v="30"/>
    <n v="0"/>
    <n v="6"/>
  </r>
  <r>
    <x v="0"/>
    <x v="0"/>
    <s v="WA"/>
    <x v="4"/>
    <n v="2012"/>
    <n v="2012"/>
    <n v="500181078"/>
    <n v="1"/>
    <x v="1"/>
    <s v="I"/>
    <n v="26"/>
    <n v="26"/>
    <n v="0"/>
    <n v="177"/>
  </r>
  <r>
    <x v="0"/>
    <x v="0"/>
    <s v="WA"/>
    <x v="4"/>
    <n v="2012"/>
    <n v="2012"/>
    <n v="15758096"/>
    <n v="2"/>
    <x v="1"/>
    <s v="I"/>
    <n v="43"/>
    <n v="21.5"/>
    <n v="0"/>
    <n v="90"/>
  </r>
  <r>
    <x v="0"/>
    <x v="0"/>
    <s v="WA"/>
    <x v="4"/>
    <n v="2012"/>
    <n v="2012"/>
    <n v="15150113"/>
    <n v="1"/>
    <x v="1"/>
    <s v="I"/>
    <n v="1"/>
    <n v="1"/>
    <n v="0"/>
    <n v="10"/>
  </r>
  <r>
    <x v="0"/>
    <x v="0"/>
    <s v="WA"/>
    <x v="4"/>
    <n v="2012"/>
    <n v="2012"/>
    <n v="15907663"/>
    <n v="2"/>
    <x v="1"/>
    <s v="I"/>
    <n v="52"/>
    <n v="26"/>
    <n v="0"/>
    <n v="510"/>
  </r>
  <r>
    <x v="1"/>
    <x v="1"/>
    <s v="WA"/>
    <x v="4"/>
    <n v="2012"/>
    <n v="2012"/>
    <n v="436492867"/>
    <n v="1"/>
    <x v="1"/>
    <s v="I"/>
    <n v="0"/>
    <n v="0"/>
    <n v="0"/>
    <n v="67"/>
  </r>
  <r>
    <x v="0"/>
    <x v="0"/>
    <s v="WA"/>
    <x v="4"/>
    <n v="2012"/>
    <n v="2012"/>
    <n v="15963637"/>
    <n v="1"/>
    <x v="1"/>
    <s v="I"/>
    <n v="0"/>
    <n v="0"/>
    <n v="0"/>
    <n v="3"/>
  </r>
  <r>
    <x v="0"/>
    <x v="0"/>
    <s v="WA"/>
    <x v="4"/>
    <n v="2012"/>
    <n v="2012"/>
    <n v="500079705"/>
    <n v="1"/>
    <x v="1"/>
    <s v="I"/>
    <n v="14"/>
    <n v="14"/>
    <n v="0"/>
    <n v="180"/>
  </r>
  <r>
    <x v="0"/>
    <x v="1"/>
    <s v="WA"/>
    <x v="4"/>
    <n v="2012"/>
    <n v="2012"/>
    <n v="15983687"/>
    <n v="1"/>
    <x v="1"/>
    <s v="I"/>
    <n v="18"/>
    <n v="18"/>
    <n v="0"/>
    <n v="26"/>
  </r>
  <r>
    <x v="0"/>
    <x v="0"/>
    <s v="WA"/>
    <x v="4"/>
    <n v="2012"/>
    <n v="2012"/>
    <n v="15144690"/>
    <n v="2"/>
    <x v="1"/>
    <s v="I"/>
    <n v="51"/>
    <n v="25.5"/>
    <n v="0"/>
    <n v="160"/>
  </r>
  <r>
    <x v="0"/>
    <x v="0"/>
    <s v="WA"/>
    <x v="4"/>
    <n v="2012"/>
    <n v="2012"/>
    <n v="14913193"/>
    <n v="2"/>
    <x v="1"/>
    <s v="I"/>
    <n v="35"/>
    <n v="17.5"/>
    <n v="0"/>
    <n v="41"/>
  </r>
  <r>
    <x v="0"/>
    <x v="1"/>
    <s v="WA"/>
    <x v="4"/>
    <n v="2012"/>
    <n v="2012"/>
    <n v="500067476"/>
    <n v="3"/>
    <x v="1"/>
    <s v="I"/>
    <n v="71"/>
    <n v="23.666666666666664"/>
    <n v="0"/>
    <n v="30"/>
  </r>
  <r>
    <x v="0"/>
    <x v="0"/>
    <s v="WA"/>
    <x v="4"/>
    <n v="2012"/>
    <n v="2012"/>
    <n v="14176334"/>
    <n v="2"/>
    <x v="1"/>
    <s v="I"/>
    <n v="53"/>
    <n v="26.5"/>
    <n v="0"/>
    <n v="90"/>
  </r>
  <r>
    <x v="0"/>
    <x v="0"/>
    <s v="WA"/>
    <x v="4"/>
    <n v="2012"/>
    <n v="2012"/>
    <n v="14898878"/>
    <n v="1"/>
    <x v="1"/>
    <s v="I"/>
    <n v="1"/>
    <n v="1"/>
    <n v="0"/>
    <n v="10"/>
  </r>
  <r>
    <x v="0"/>
    <x v="0"/>
    <s v="WA"/>
    <x v="4"/>
    <n v="2012"/>
    <n v="2012"/>
    <n v="14298729"/>
    <n v="2"/>
    <x v="1"/>
    <s v="I"/>
    <n v="58"/>
    <n v="29"/>
    <n v="0"/>
    <n v="1210"/>
  </r>
  <r>
    <x v="0"/>
    <x v="1"/>
    <s v="WA"/>
    <x v="4"/>
    <n v="2012"/>
    <n v="2012"/>
    <n v="500080347"/>
    <n v="1"/>
    <x v="1"/>
    <s v="I"/>
    <n v="16"/>
    <n v="16"/>
    <n v="0"/>
    <n v="24"/>
  </r>
  <r>
    <x v="0"/>
    <x v="1"/>
    <s v="WA"/>
    <x v="4"/>
    <n v="2012"/>
    <n v="2012"/>
    <n v="500215824"/>
    <n v="1"/>
    <x v="1"/>
    <s v="I"/>
    <n v="0"/>
    <n v="0"/>
    <n v="0"/>
    <n v="15"/>
  </r>
  <r>
    <x v="0"/>
    <x v="0"/>
    <s v="WA"/>
    <x v="4"/>
    <n v="2012"/>
    <n v="2012"/>
    <n v="500112460"/>
    <n v="3"/>
    <x v="1"/>
    <s v="I"/>
    <n v="95"/>
    <n v="31.666666666666668"/>
    <n v="0"/>
    <n v="158"/>
  </r>
  <r>
    <x v="0"/>
    <x v="0"/>
    <s v="WA"/>
    <x v="4"/>
    <n v="2012"/>
    <n v="2012"/>
    <n v="19973967"/>
    <n v="1"/>
    <x v="1"/>
    <s v="I"/>
    <n v="23"/>
    <n v="23"/>
    <n v="0"/>
    <n v="422"/>
  </r>
  <r>
    <x v="0"/>
    <x v="0"/>
    <s v="WA"/>
    <x v="4"/>
    <n v="2012"/>
    <n v="2012"/>
    <n v="16169015"/>
    <n v="1"/>
    <x v="1"/>
    <s v="I"/>
    <n v="4"/>
    <n v="4"/>
    <n v="0"/>
    <n v="121"/>
  </r>
  <r>
    <x v="0"/>
    <x v="1"/>
    <s v="WA"/>
    <x v="4"/>
    <n v="2012"/>
    <n v="2012"/>
    <n v="500143739"/>
    <n v="1"/>
    <x v="1"/>
    <s v="I"/>
    <n v="0"/>
    <n v="0"/>
    <n v="0"/>
    <n v="1"/>
  </r>
  <r>
    <x v="0"/>
    <x v="0"/>
    <s v="WA"/>
    <x v="4"/>
    <n v="2012"/>
    <n v="2012"/>
    <n v="18303123"/>
    <n v="1"/>
    <x v="1"/>
    <s v="I"/>
    <n v="2"/>
    <n v="2"/>
    <n v="0"/>
    <n v="110"/>
  </r>
  <r>
    <x v="0"/>
    <x v="0"/>
    <s v="WA"/>
    <x v="4"/>
    <n v="2012"/>
    <n v="2012"/>
    <n v="18863564"/>
    <n v="1"/>
    <x v="1"/>
    <s v="I"/>
    <n v="12"/>
    <n v="12"/>
    <n v="0"/>
    <n v="200"/>
  </r>
  <r>
    <x v="0"/>
    <x v="0"/>
    <s v="WA"/>
    <x v="4"/>
    <n v="2012"/>
    <n v="2012"/>
    <n v="500002567"/>
    <n v="2"/>
    <x v="1"/>
    <s v="I"/>
    <n v="41"/>
    <n v="20.5"/>
    <n v="0"/>
    <n v="300"/>
  </r>
  <r>
    <x v="0"/>
    <x v="0"/>
    <s v="WA"/>
    <x v="4"/>
    <n v="2012"/>
    <n v="2012"/>
    <n v="18904423"/>
    <n v="1"/>
    <x v="1"/>
    <s v="I"/>
    <n v="10"/>
    <n v="10"/>
    <n v="0"/>
    <n v="291"/>
  </r>
  <r>
    <x v="0"/>
    <x v="0"/>
    <s v="WA"/>
    <x v="4"/>
    <n v="2012"/>
    <n v="2012"/>
    <n v="500213120"/>
    <n v="4"/>
    <x v="1"/>
    <s v="I"/>
    <n v="119"/>
    <n v="29.75"/>
    <n v="0"/>
    <n v="227"/>
  </r>
  <r>
    <x v="0"/>
    <x v="1"/>
    <s v="WA"/>
    <x v="4"/>
    <n v="2012"/>
    <n v="2012"/>
    <n v="18851745"/>
    <n v="4"/>
    <x v="1"/>
    <s v="I"/>
    <n v="103"/>
    <n v="25.75"/>
    <n v="0"/>
    <n v="47"/>
  </r>
  <r>
    <x v="1"/>
    <x v="1"/>
    <s v="WA"/>
    <x v="4"/>
    <n v="2012"/>
    <n v="2012"/>
    <n v="19923753"/>
    <n v="1"/>
    <x v="1"/>
    <s v="I"/>
    <n v="38"/>
    <n v="38"/>
    <n v="0"/>
    <n v="1"/>
  </r>
  <r>
    <x v="0"/>
    <x v="0"/>
    <s v="WA"/>
    <x v="4"/>
    <n v="2012"/>
    <n v="2012"/>
    <n v="500211491"/>
    <n v="4"/>
    <x v="1"/>
    <s v="I"/>
    <n v="95"/>
    <n v="23.75"/>
    <n v="0"/>
    <n v="366"/>
  </r>
  <r>
    <x v="0"/>
    <x v="0"/>
    <s v="WA"/>
    <x v="4"/>
    <n v="2012"/>
    <n v="2012"/>
    <n v="16260033"/>
    <n v="1"/>
    <x v="1"/>
    <s v="I"/>
    <n v="32"/>
    <n v="32"/>
    <n v="0"/>
    <n v="43"/>
  </r>
  <r>
    <x v="0"/>
    <x v="1"/>
    <s v="WA"/>
    <x v="4"/>
    <n v="2012"/>
    <n v="2012"/>
    <n v="500163787"/>
    <n v="3"/>
    <x v="1"/>
    <s v="I"/>
    <n v="72"/>
    <n v="24"/>
    <n v="0"/>
    <n v="17"/>
  </r>
  <r>
    <x v="0"/>
    <x v="1"/>
    <s v="WA"/>
    <x v="4"/>
    <n v="2012"/>
    <n v="2012"/>
    <n v="16555923"/>
    <n v="1"/>
    <x v="1"/>
    <s v="I"/>
    <n v="8"/>
    <n v="8"/>
    <n v="0"/>
    <n v="1"/>
  </r>
  <r>
    <x v="1"/>
    <x v="1"/>
    <s v="WA"/>
    <x v="4"/>
    <n v="2012"/>
    <n v="2012"/>
    <n v="373507274"/>
    <n v="1"/>
    <x v="1"/>
    <s v="I"/>
    <n v="0"/>
    <n v="0"/>
    <n v="0"/>
    <n v="1"/>
  </r>
  <r>
    <x v="0"/>
    <x v="1"/>
    <s v="WA"/>
    <x v="4"/>
    <n v="2012"/>
    <n v="2012"/>
    <n v="16297885"/>
    <n v="3"/>
    <x v="1"/>
    <s v="I"/>
    <n v="68"/>
    <n v="22.666666666666664"/>
    <n v="0"/>
    <n v="9"/>
  </r>
  <r>
    <x v="0"/>
    <x v="0"/>
    <s v="WA"/>
    <x v="4"/>
    <n v="2012"/>
    <n v="2012"/>
    <n v="16516976"/>
    <n v="2"/>
    <x v="1"/>
    <s v="I"/>
    <n v="62"/>
    <n v="31"/>
    <n v="0"/>
    <n v="150"/>
  </r>
  <r>
    <x v="0"/>
    <x v="1"/>
    <s v="WA"/>
    <x v="4"/>
    <n v="2012"/>
    <n v="2012"/>
    <n v="446346387"/>
    <n v="2"/>
    <x v="1"/>
    <s v="I"/>
    <n v="60"/>
    <n v="30"/>
    <n v="0"/>
    <n v="2"/>
  </r>
  <r>
    <x v="1"/>
    <x v="0"/>
    <s v="WA"/>
    <x v="4"/>
    <n v="2012"/>
    <n v="2012"/>
    <n v="347500851"/>
    <n v="1"/>
    <x v="1"/>
    <s v="I"/>
    <n v="25"/>
    <n v="25"/>
    <n v="0"/>
    <n v="69"/>
  </r>
  <r>
    <x v="0"/>
    <x v="1"/>
    <s v="WA"/>
    <x v="4"/>
    <n v="2012"/>
    <n v="2012"/>
    <n v="15485039"/>
    <n v="1"/>
    <x v="1"/>
    <s v="I"/>
    <n v="18"/>
    <n v="18"/>
    <n v="0"/>
    <n v="3"/>
  </r>
  <r>
    <x v="0"/>
    <x v="0"/>
    <s v="WA"/>
    <x v="4"/>
    <n v="2012"/>
    <n v="2012"/>
    <n v="14339373"/>
    <n v="1"/>
    <x v="1"/>
    <s v="I"/>
    <n v="0"/>
    <n v="0"/>
    <n v="0"/>
    <n v="92"/>
  </r>
  <r>
    <x v="0"/>
    <x v="1"/>
    <s v="WA"/>
    <x v="4"/>
    <n v="2012"/>
    <n v="2012"/>
    <n v="17658419"/>
    <n v="2"/>
    <x v="1"/>
    <s v="I"/>
    <n v="58"/>
    <n v="29"/>
    <n v="0"/>
    <n v="15"/>
  </r>
  <r>
    <x v="0"/>
    <x v="0"/>
    <s v="WA"/>
    <x v="4"/>
    <n v="2012"/>
    <n v="2012"/>
    <n v="500102220"/>
    <n v="1"/>
    <x v="1"/>
    <s v="I"/>
    <n v="0"/>
    <n v="0"/>
    <n v="0"/>
    <n v="9"/>
  </r>
  <r>
    <x v="0"/>
    <x v="0"/>
    <s v="WA"/>
    <x v="4"/>
    <n v="2012"/>
    <n v="2012"/>
    <n v="500043478"/>
    <n v="1"/>
    <x v="1"/>
    <s v="I"/>
    <n v="10"/>
    <n v="10"/>
    <n v="0"/>
    <n v="166"/>
  </r>
  <r>
    <x v="0"/>
    <x v="0"/>
    <s v="WA"/>
    <x v="4"/>
    <n v="2012"/>
    <n v="2012"/>
    <n v="19899396"/>
    <n v="2"/>
    <x v="1"/>
    <s v="I"/>
    <n v="37"/>
    <n v="18.5"/>
    <n v="0"/>
    <n v="240"/>
  </r>
  <r>
    <x v="0"/>
    <x v="0"/>
    <s v="WA"/>
    <x v="4"/>
    <n v="2012"/>
    <n v="2012"/>
    <n v="500165666"/>
    <n v="1"/>
    <x v="1"/>
    <s v="I"/>
    <n v="0"/>
    <n v="0"/>
    <n v="0"/>
    <n v="10"/>
  </r>
  <r>
    <x v="0"/>
    <x v="1"/>
    <s v="WA"/>
    <x v="4"/>
    <n v="2012"/>
    <n v="2012"/>
    <n v="500045259"/>
    <n v="5"/>
    <x v="1"/>
    <s v="I"/>
    <n v="151"/>
    <n v="30.2"/>
    <n v="0"/>
    <n v="25"/>
  </r>
  <r>
    <x v="1"/>
    <x v="0"/>
    <s v="WA"/>
    <x v="4"/>
    <n v="2012"/>
    <n v="2012"/>
    <n v="500194311"/>
    <n v="2"/>
    <x v="1"/>
    <s v="I"/>
    <n v="63"/>
    <n v="31.5"/>
    <n v="0"/>
    <n v="2"/>
  </r>
  <r>
    <x v="0"/>
    <x v="0"/>
    <s v="WA"/>
    <x v="4"/>
    <n v="2012"/>
    <n v="2012"/>
    <n v="15659056"/>
    <n v="1"/>
    <x v="1"/>
    <s v="I"/>
    <n v="1"/>
    <n v="1"/>
    <n v="0"/>
    <n v="22"/>
  </r>
  <r>
    <x v="0"/>
    <x v="0"/>
    <s v="WA"/>
    <x v="4"/>
    <n v="2012"/>
    <n v="2012"/>
    <n v="18353304"/>
    <n v="1"/>
    <x v="1"/>
    <s v="I"/>
    <n v="0"/>
    <n v="0"/>
    <n v="0"/>
    <n v="20"/>
  </r>
  <r>
    <x v="0"/>
    <x v="0"/>
    <s v="WA"/>
    <x v="4"/>
    <n v="2012"/>
    <n v="2012"/>
    <n v="19591954"/>
    <n v="1"/>
    <x v="1"/>
    <s v="I"/>
    <n v="0"/>
    <n v="0"/>
    <n v="0"/>
    <n v="110"/>
  </r>
  <r>
    <x v="0"/>
    <x v="0"/>
    <s v="WA"/>
    <x v="4"/>
    <n v="2012"/>
    <n v="2012"/>
    <n v="19241605"/>
    <n v="1"/>
    <x v="1"/>
    <s v="I"/>
    <n v="0"/>
    <n v="0"/>
    <n v="0"/>
    <n v="90"/>
  </r>
  <r>
    <x v="0"/>
    <x v="0"/>
    <s v="WA"/>
    <x v="4"/>
    <n v="2012"/>
    <n v="2012"/>
    <n v="500241588"/>
    <n v="1"/>
    <x v="1"/>
    <s v="I"/>
    <n v="5"/>
    <n v="5"/>
    <n v="0"/>
    <n v="150"/>
  </r>
  <r>
    <x v="0"/>
    <x v="0"/>
    <s v="WA"/>
    <x v="4"/>
    <n v="2012"/>
    <n v="2012"/>
    <n v="500009765"/>
    <n v="1"/>
    <x v="1"/>
    <s v="I"/>
    <n v="6"/>
    <n v="6"/>
    <n v="0"/>
    <n v="29"/>
  </r>
  <r>
    <x v="0"/>
    <x v="0"/>
    <s v="WA"/>
    <x v="4"/>
    <n v="2012"/>
    <n v="2012"/>
    <n v="18902081"/>
    <n v="5"/>
    <x v="1"/>
    <s v="I"/>
    <n v="150"/>
    <n v="30"/>
    <n v="0"/>
    <n v="508"/>
  </r>
  <r>
    <x v="0"/>
    <x v="0"/>
    <s v="WA"/>
    <x v="4"/>
    <n v="2012"/>
    <n v="2012"/>
    <n v="18813833"/>
    <n v="1"/>
    <x v="1"/>
    <s v="I"/>
    <n v="0"/>
    <n v="0"/>
    <n v="0"/>
    <n v="11"/>
  </r>
  <r>
    <x v="0"/>
    <x v="0"/>
    <s v="WA"/>
    <x v="4"/>
    <n v="2012"/>
    <n v="2012"/>
    <n v="13987907"/>
    <n v="1"/>
    <x v="1"/>
    <s v="I"/>
    <n v="23"/>
    <n v="23"/>
    <n v="0"/>
    <n v="51"/>
  </r>
  <r>
    <x v="0"/>
    <x v="0"/>
    <s v="WA"/>
    <x v="4"/>
    <n v="2012"/>
    <n v="2012"/>
    <n v="18130561"/>
    <n v="1"/>
    <x v="1"/>
    <s v="I"/>
    <n v="38"/>
    <n v="38"/>
    <n v="0"/>
    <n v="250"/>
  </r>
  <r>
    <x v="0"/>
    <x v="1"/>
    <s v="WA"/>
    <x v="4"/>
    <n v="2012"/>
    <n v="2012"/>
    <n v="408931240"/>
    <n v="1"/>
    <x v="1"/>
    <s v="I"/>
    <n v="38"/>
    <n v="38"/>
    <n v="0"/>
    <n v="16"/>
  </r>
  <r>
    <x v="0"/>
    <x v="1"/>
    <s v="WA"/>
    <x v="4"/>
    <n v="2012"/>
    <n v="2012"/>
    <n v="500162422"/>
    <n v="1"/>
    <x v="2"/>
    <s v="I"/>
    <n v="1"/>
    <n v="1"/>
    <n v="0"/>
    <n v="9633"/>
  </r>
  <r>
    <x v="0"/>
    <x v="0"/>
    <s v="WA"/>
    <x v="4"/>
    <n v="2012"/>
    <n v="2012"/>
    <n v="16173110"/>
    <n v="1"/>
    <x v="1"/>
    <s v="I"/>
    <n v="10"/>
    <n v="10"/>
    <n v="0"/>
    <n v="281"/>
  </r>
  <r>
    <x v="0"/>
    <x v="1"/>
    <s v="WA"/>
    <x v="4"/>
    <n v="2012"/>
    <n v="2012"/>
    <n v="404697673"/>
    <n v="1"/>
    <x v="1"/>
    <s v="I"/>
    <n v="32"/>
    <n v="32"/>
    <n v="0"/>
    <n v="5"/>
  </r>
  <r>
    <x v="0"/>
    <x v="0"/>
    <s v="WA"/>
    <x v="4"/>
    <n v="2012"/>
    <n v="2012"/>
    <n v="17443190"/>
    <n v="1"/>
    <x v="1"/>
    <s v="I"/>
    <n v="18"/>
    <n v="18"/>
    <n v="0"/>
    <n v="1"/>
  </r>
  <r>
    <x v="0"/>
    <x v="0"/>
    <s v="WA"/>
    <x v="4"/>
    <n v="2012"/>
    <n v="2012"/>
    <n v="16563048"/>
    <n v="3"/>
    <x v="1"/>
    <s v="I"/>
    <n v="62"/>
    <n v="20.666666666666664"/>
    <n v="0"/>
    <n v="440"/>
  </r>
  <r>
    <x v="0"/>
    <x v="0"/>
    <s v="WA"/>
    <x v="4"/>
    <n v="2012"/>
    <n v="2012"/>
    <n v="15649434"/>
    <n v="5"/>
    <x v="1"/>
    <s v="I"/>
    <n v="133"/>
    <n v="26.6"/>
    <n v="0"/>
    <n v="340"/>
  </r>
  <r>
    <x v="0"/>
    <x v="0"/>
    <s v="WA"/>
    <x v="4"/>
    <n v="2012"/>
    <n v="2012"/>
    <n v="500231332"/>
    <n v="2"/>
    <x v="1"/>
    <s v="I"/>
    <n v="42"/>
    <n v="21"/>
    <n v="0"/>
    <n v="601"/>
  </r>
  <r>
    <x v="0"/>
    <x v="0"/>
    <s v="WA"/>
    <x v="4"/>
    <n v="2012"/>
    <n v="2012"/>
    <n v="15969045"/>
    <n v="2"/>
    <x v="1"/>
    <s v="I"/>
    <n v="49"/>
    <n v="24.5"/>
    <n v="0"/>
    <n v="180"/>
  </r>
  <r>
    <x v="0"/>
    <x v="1"/>
    <s v="WA"/>
    <x v="4"/>
    <n v="2012"/>
    <n v="2012"/>
    <n v="15928432"/>
    <n v="1"/>
    <x v="1"/>
    <s v="I"/>
    <n v="34"/>
    <n v="34"/>
    <n v="0"/>
    <n v="17"/>
  </r>
  <r>
    <x v="0"/>
    <x v="0"/>
    <s v="WA"/>
    <x v="4"/>
    <n v="2012"/>
    <n v="2012"/>
    <n v="18098258"/>
    <n v="1"/>
    <x v="1"/>
    <s v="I"/>
    <n v="10"/>
    <n v="10"/>
    <n v="0"/>
    <n v="1"/>
  </r>
  <r>
    <x v="0"/>
    <x v="0"/>
    <s v="WA"/>
    <x v="4"/>
    <n v="2012"/>
    <n v="2012"/>
    <n v="15861979"/>
    <n v="2"/>
    <x v="1"/>
    <s v="I"/>
    <n v="35"/>
    <n v="17.5"/>
    <n v="0"/>
    <n v="240"/>
  </r>
  <r>
    <x v="0"/>
    <x v="1"/>
    <s v="WA"/>
    <x v="4"/>
    <n v="2012"/>
    <n v="2012"/>
    <n v="15451501"/>
    <n v="1"/>
    <x v="1"/>
    <s v="I"/>
    <n v="15"/>
    <n v="15"/>
    <n v="0"/>
    <n v="8"/>
  </r>
  <r>
    <x v="0"/>
    <x v="0"/>
    <s v="WA"/>
    <x v="4"/>
    <n v="2012"/>
    <n v="2012"/>
    <n v="14625608"/>
    <n v="1"/>
    <x v="1"/>
    <s v="I"/>
    <n v="28"/>
    <n v="28"/>
    <n v="0"/>
    <n v="80"/>
  </r>
  <r>
    <x v="0"/>
    <x v="0"/>
    <s v="WA"/>
    <x v="4"/>
    <n v="2012"/>
    <n v="2012"/>
    <n v="14921290"/>
    <n v="1"/>
    <x v="1"/>
    <s v="I"/>
    <n v="28"/>
    <n v="28"/>
    <n v="0"/>
    <n v="28"/>
  </r>
  <r>
    <x v="0"/>
    <x v="0"/>
    <s v="WA"/>
    <x v="4"/>
    <n v="2012"/>
    <n v="2012"/>
    <n v="14574585"/>
    <n v="1"/>
    <x v="1"/>
    <s v="I"/>
    <n v="24"/>
    <n v="24"/>
    <n v="0"/>
    <n v="10"/>
  </r>
  <r>
    <x v="0"/>
    <x v="0"/>
    <s v="WA"/>
    <x v="4"/>
    <n v="2012"/>
    <n v="2012"/>
    <n v="16122474"/>
    <n v="1"/>
    <x v="1"/>
    <s v="I"/>
    <n v="30"/>
    <n v="30"/>
    <n v="0"/>
    <n v="10"/>
  </r>
  <r>
    <x v="0"/>
    <x v="1"/>
    <s v="WA"/>
    <x v="4"/>
    <n v="2012"/>
    <n v="2012"/>
    <n v="16159404"/>
    <n v="1"/>
    <x v="1"/>
    <s v="I"/>
    <n v="1"/>
    <n v="1"/>
    <n v="0"/>
    <n v="1"/>
  </r>
  <r>
    <x v="0"/>
    <x v="0"/>
    <s v="WA"/>
    <x v="4"/>
    <n v="2012"/>
    <n v="2012"/>
    <n v="446352808"/>
    <n v="1"/>
    <x v="1"/>
    <s v="I"/>
    <n v="3"/>
    <n v="3"/>
    <n v="0"/>
    <n v="18"/>
  </r>
  <r>
    <x v="0"/>
    <x v="0"/>
    <s v="WA"/>
    <x v="4"/>
    <n v="2012"/>
    <n v="2012"/>
    <n v="500067453"/>
    <n v="1"/>
    <x v="1"/>
    <s v="I"/>
    <n v="4"/>
    <n v="4"/>
    <n v="0"/>
    <n v="36"/>
  </r>
  <r>
    <x v="0"/>
    <x v="0"/>
    <s v="WA"/>
    <x v="4"/>
    <n v="2012"/>
    <n v="2012"/>
    <n v="19988949"/>
    <n v="1"/>
    <x v="1"/>
    <s v="I"/>
    <n v="6"/>
    <n v="6"/>
    <n v="0"/>
    <n v="140"/>
  </r>
  <r>
    <x v="0"/>
    <x v="0"/>
    <s v="WA"/>
    <x v="4"/>
    <n v="2012"/>
    <n v="2012"/>
    <n v="19649945"/>
    <n v="1"/>
    <x v="1"/>
    <s v="I"/>
    <n v="0"/>
    <n v="0"/>
    <n v="0"/>
    <n v="80"/>
  </r>
  <r>
    <x v="0"/>
    <x v="0"/>
    <s v="WA"/>
    <x v="4"/>
    <n v="2012"/>
    <n v="2012"/>
    <n v="18600639"/>
    <n v="2"/>
    <x v="1"/>
    <s v="I"/>
    <n v="40"/>
    <n v="20"/>
    <n v="0"/>
    <n v="290"/>
  </r>
  <r>
    <x v="0"/>
    <x v="1"/>
    <s v="WA"/>
    <x v="4"/>
    <n v="2012"/>
    <n v="2012"/>
    <n v="19611182"/>
    <n v="1"/>
    <x v="1"/>
    <s v="I"/>
    <n v="28"/>
    <n v="28"/>
    <n v="0"/>
    <n v="6"/>
  </r>
  <r>
    <x v="0"/>
    <x v="1"/>
    <s v="WA"/>
    <x v="4"/>
    <n v="2012"/>
    <n v="2012"/>
    <n v="446353182"/>
    <n v="1"/>
    <x v="1"/>
    <s v="I"/>
    <n v="29"/>
    <n v="29"/>
    <n v="0"/>
    <n v="1"/>
  </r>
  <r>
    <x v="0"/>
    <x v="0"/>
    <s v="WA"/>
    <x v="4"/>
    <n v="2012"/>
    <n v="2012"/>
    <n v="17838438"/>
    <n v="1"/>
    <x v="1"/>
    <s v="I"/>
    <n v="31"/>
    <n v="31"/>
    <n v="0"/>
    <n v="159"/>
  </r>
  <r>
    <x v="0"/>
    <x v="0"/>
    <s v="WA"/>
    <x v="4"/>
    <n v="2012"/>
    <n v="2012"/>
    <n v="19256053"/>
    <n v="1"/>
    <x v="1"/>
    <s v="I"/>
    <n v="0"/>
    <n v="0"/>
    <n v="0"/>
    <n v="40"/>
  </r>
  <r>
    <x v="0"/>
    <x v="0"/>
    <s v="WA"/>
    <x v="4"/>
    <n v="2012"/>
    <n v="2012"/>
    <n v="19581950"/>
    <n v="3"/>
    <x v="1"/>
    <s v="I"/>
    <n v="62"/>
    <n v="20.666666666666664"/>
    <n v="0"/>
    <n v="278"/>
  </r>
  <r>
    <x v="0"/>
    <x v="0"/>
    <s v="WA"/>
    <x v="4"/>
    <n v="2012"/>
    <n v="2012"/>
    <n v="19627070"/>
    <n v="1"/>
    <x v="1"/>
    <s v="I"/>
    <n v="16"/>
    <n v="16"/>
    <n v="0"/>
    <n v="100"/>
  </r>
  <r>
    <x v="0"/>
    <x v="0"/>
    <s v="WA"/>
    <x v="4"/>
    <n v="2012"/>
    <n v="2012"/>
    <n v="15657371"/>
    <n v="1"/>
    <x v="1"/>
    <s v="I"/>
    <n v="0"/>
    <n v="0"/>
    <n v="0"/>
    <n v="120"/>
  </r>
  <r>
    <x v="0"/>
    <x v="1"/>
    <s v="WA"/>
    <x v="4"/>
    <n v="2012"/>
    <n v="2012"/>
    <n v="18610350"/>
    <n v="3"/>
    <x v="1"/>
    <s v="I"/>
    <n v="80"/>
    <n v="26.666666666666668"/>
    <n v="0"/>
    <n v="29"/>
  </r>
  <r>
    <x v="0"/>
    <x v="0"/>
    <s v="WA"/>
    <x v="4"/>
    <n v="2012"/>
    <n v="2012"/>
    <n v="500199331"/>
    <n v="1"/>
    <x v="1"/>
    <s v="I"/>
    <n v="0"/>
    <n v="0"/>
    <n v="0"/>
    <n v="603"/>
  </r>
  <r>
    <x v="0"/>
    <x v="1"/>
    <s v="WA"/>
    <x v="4"/>
    <n v="2012"/>
    <n v="2012"/>
    <n v="500227129"/>
    <n v="2"/>
    <x v="1"/>
    <s v="I"/>
    <n v="33"/>
    <n v="16.5"/>
    <n v="0"/>
    <n v="14"/>
  </r>
  <r>
    <x v="0"/>
    <x v="0"/>
    <s v="WA"/>
    <x v="4"/>
    <n v="2012"/>
    <n v="2012"/>
    <n v="19571980"/>
    <n v="2"/>
    <x v="1"/>
    <s v="I"/>
    <n v="62"/>
    <n v="31"/>
    <n v="0"/>
    <n v="320"/>
  </r>
  <r>
    <x v="0"/>
    <x v="0"/>
    <s v="WA"/>
    <x v="4"/>
    <n v="2012"/>
    <n v="2012"/>
    <n v="500145757"/>
    <n v="1"/>
    <x v="1"/>
    <s v="I"/>
    <n v="14"/>
    <n v="14"/>
    <n v="0"/>
    <n v="221"/>
  </r>
  <r>
    <x v="0"/>
    <x v="1"/>
    <s v="WA"/>
    <x v="4"/>
    <n v="2012"/>
    <n v="2012"/>
    <n v="17798996"/>
    <n v="3"/>
    <x v="1"/>
    <s v="I"/>
    <n v="62"/>
    <n v="20.666666666666664"/>
    <n v="0"/>
    <n v="11"/>
  </r>
  <r>
    <x v="0"/>
    <x v="0"/>
    <s v="WA"/>
    <x v="4"/>
    <n v="2012"/>
    <n v="2012"/>
    <n v="500078511"/>
    <n v="1"/>
    <x v="1"/>
    <s v="I"/>
    <n v="24"/>
    <n v="24"/>
    <n v="0"/>
    <n v="550"/>
  </r>
  <r>
    <x v="0"/>
    <x v="0"/>
    <s v="WA"/>
    <x v="4"/>
    <n v="2012"/>
    <n v="2012"/>
    <n v="19119812"/>
    <n v="1"/>
    <x v="1"/>
    <s v="I"/>
    <n v="29"/>
    <n v="29"/>
    <n v="0"/>
    <n v="2"/>
  </r>
  <r>
    <x v="0"/>
    <x v="1"/>
    <s v="WA"/>
    <x v="4"/>
    <n v="2012"/>
    <n v="2012"/>
    <n v="19875498"/>
    <n v="1"/>
    <x v="1"/>
    <s v="I"/>
    <n v="0"/>
    <n v="0"/>
    <n v="0"/>
    <n v="3"/>
  </r>
  <r>
    <x v="0"/>
    <x v="1"/>
    <s v="WA"/>
    <x v="4"/>
    <n v="2012"/>
    <n v="2012"/>
    <n v="19370206"/>
    <n v="1"/>
    <x v="1"/>
    <s v="I"/>
    <n v="0"/>
    <n v="0"/>
    <n v="0"/>
    <n v="3"/>
  </r>
  <r>
    <x v="0"/>
    <x v="0"/>
    <s v="WA"/>
    <x v="4"/>
    <n v="2012"/>
    <n v="2012"/>
    <n v="18372913"/>
    <n v="1"/>
    <x v="1"/>
    <s v="I"/>
    <n v="31"/>
    <n v="31"/>
    <n v="0"/>
    <n v="67"/>
  </r>
  <r>
    <x v="0"/>
    <x v="1"/>
    <s v="WA"/>
    <x v="4"/>
    <n v="2012"/>
    <n v="2012"/>
    <n v="18393029"/>
    <n v="2"/>
    <x v="1"/>
    <s v="I"/>
    <n v="34"/>
    <n v="17"/>
    <n v="0"/>
    <n v="5"/>
  </r>
  <r>
    <x v="1"/>
    <x v="0"/>
    <s v="WA"/>
    <x v="4"/>
    <n v="2012"/>
    <n v="2012"/>
    <n v="500261630"/>
    <n v="5"/>
    <x v="2"/>
    <s v="I"/>
    <n v="150"/>
    <n v="30"/>
    <n v="0"/>
    <n v="112920"/>
  </r>
  <r>
    <x v="0"/>
    <x v="1"/>
    <s v="WA"/>
    <x v="4"/>
    <n v="2012"/>
    <n v="2012"/>
    <n v="17204272"/>
    <n v="1"/>
    <x v="1"/>
    <s v="I"/>
    <n v="6"/>
    <n v="6"/>
    <n v="0"/>
    <n v="2"/>
  </r>
  <r>
    <x v="0"/>
    <x v="1"/>
    <s v="WA"/>
    <x v="4"/>
    <n v="2012"/>
    <n v="2012"/>
    <n v="18047839"/>
    <n v="1"/>
    <x v="1"/>
    <s v="I"/>
    <n v="4"/>
    <n v="4"/>
    <n v="0"/>
    <n v="1"/>
  </r>
  <r>
    <x v="0"/>
    <x v="0"/>
    <s v="WA"/>
    <x v="4"/>
    <n v="2012"/>
    <n v="2012"/>
    <n v="18877569"/>
    <n v="3"/>
    <x v="1"/>
    <s v="I"/>
    <n v="83"/>
    <n v="27.666666666666668"/>
    <n v="0"/>
    <n v="310"/>
  </r>
  <r>
    <x v="0"/>
    <x v="1"/>
    <s v="WA"/>
    <x v="4"/>
    <n v="2012"/>
    <n v="2012"/>
    <n v="500093514"/>
    <n v="4"/>
    <x v="1"/>
    <s v="I"/>
    <n v="96"/>
    <n v="24"/>
    <n v="0"/>
    <n v="9"/>
  </r>
  <r>
    <x v="0"/>
    <x v="1"/>
    <s v="WA"/>
    <x v="4"/>
    <n v="2012"/>
    <n v="2012"/>
    <n v="411091335"/>
    <n v="2"/>
    <x v="1"/>
    <s v="I"/>
    <n v="41"/>
    <n v="20.5"/>
    <n v="0"/>
    <n v="9"/>
  </r>
  <r>
    <x v="0"/>
    <x v="1"/>
    <s v="WA"/>
    <x v="4"/>
    <n v="2012"/>
    <n v="2012"/>
    <n v="409363284"/>
    <n v="2"/>
    <x v="1"/>
    <s v="I"/>
    <n v="44"/>
    <n v="22"/>
    <n v="0"/>
    <n v="6"/>
  </r>
  <r>
    <x v="1"/>
    <x v="0"/>
    <s v="WA"/>
    <x v="4"/>
    <n v="2012"/>
    <n v="2012"/>
    <n v="16776431"/>
    <n v="1"/>
    <x v="1"/>
    <s v="I"/>
    <n v="0"/>
    <n v="0"/>
    <n v="0"/>
    <n v="3120"/>
  </r>
  <r>
    <x v="0"/>
    <x v="1"/>
    <s v="WA"/>
    <x v="4"/>
    <n v="2012"/>
    <n v="2012"/>
    <n v="14052794"/>
    <n v="1"/>
    <x v="1"/>
    <s v="I"/>
    <n v="32"/>
    <n v="32"/>
    <n v="0"/>
    <n v="3"/>
  </r>
  <r>
    <x v="0"/>
    <x v="0"/>
    <s v="WA"/>
    <x v="4"/>
    <n v="2012"/>
    <n v="2012"/>
    <n v="500117166"/>
    <n v="2"/>
    <x v="1"/>
    <s v="I"/>
    <n v="48"/>
    <n v="24"/>
    <n v="0"/>
    <n v="406"/>
  </r>
  <r>
    <x v="0"/>
    <x v="1"/>
    <s v="WA"/>
    <x v="4"/>
    <n v="2012"/>
    <n v="2012"/>
    <n v="500195326"/>
    <n v="1"/>
    <x v="1"/>
    <s v="I"/>
    <n v="19"/>
    <n v="19"/>
    <n v="0"/>
    <n v="4"/>
  </r>
  <r>
    <x v="0"/>
    <x v="1"/>
    <s v="WA"/>
    <x v="4"/>
    <n v="2012"/>
    <n v="2012"/>
    <n v="15490981"/>
    <n v="3"/>
    <x v="1"/>
    <s v="I"/>
    <n v="84"/>
    <n v="28"/>
    <n v="0"/>
    <n v="8"/>
  </r>
  <r>
    <x v="0"/>
    <x v="0"/>
    <s v="WA"/>
    <x v="4"/>
    <n v="2012"/>
    <n v="2012"/>
    <n v="15817350"/>
    <n v="1"/>
    <x v="1"/>
    <s v="I"/>
    <n v="17"/>
    <n v="17"/>
    <n v="0"/>
    <n v="424"/>
  </r>
  <r>
    <x v="0"/>
    <x v="0"/>
    <s v="WA"/>
    <x v="4"/>
    <n v="2012"/>
    <n v="2012"/>
    <n v="14608775"/>
    <n v="1"/>
    <x v="1"/>
    <s v="I"/>
    <n v="4"/>
    <n v="4"/>
    <n v="0"/>
    <n v="20"/>
  </r>
  <r>
    <x v="0"/>
    <x v="1"/>
    <s v="WA"/>
    <x v="4"/>
    <n v="2012"/>
    <n v="2012"/>
    <n v="14435508"/>
    <n v="3"/>
    <x v="1"/>
    <s v="I"/>
    <n v="92"/>
    <n v="30.666666666666668"/>
    <n v="0"/>
    <n v="19"/>
  </r>
  <r>
    <x v="0"/>
    <x v="1"/>
    <s v="WA"/>
    <x v="4"/>
    <n v="2012"/>
    <n v="2012"/>
    <n v="19990423"/>
    <n v="1"/>
    <x v="1"/>
    <s v="I"/>
    <n v="32"/>
    <n v="32"/>
    <n v="0"/>
    <n v="13"/>
  </r>
  <r>
    <x v="0"/>
    <x v="0"/>
    <s v="WA"/>
    <x v="4"/>
    <n v="2012"/>
    <n v="2012"/>
    <n v="13974444"/>
    <n v="2"/>
    <x v="1"/>
    <s v="I"/>
    <n v="55"/>
    <n v="27.5"/>
    <n v="0"/>
    <n v="325"/>
  </r>
  <r>
    <x v="0"/>
    <x v="0"/>
    <s v="WA"/>
    <x v="4"/>
    <n v="2012"/>
    <n v="2012"/>
    <n v="19710295"/>
    <n v="1"/>
    <x v="1"/>
    <s v="I"/>
    <n v="25"/>
    <n v="25"/>
    <n v="0"/>
    <n v="170"/>
  </r>
  <r>
    <x v="0"/>
    <x v="0"/>
    <s v="WA"/>
    <x v="4"/>
    <n v="2012"/>
    <n v="2012"/>
    <n v="500221875"/>
    <n v="6"/>
    <x v="1"/>
    <s v="I"/>
    <n v="180"/>
    <n v="30"/>
    <n v="0"/>
    <n v="276"/>
  </r>
  <r>
    <x v="0"/>
    <x v="0"/>
    <s v="WA"/>
    <x v="4"/>
    <n v="2012"/>
    <n v="2012"/>
    <n v="18980177"/>
    <n v="1"/>
    <x v="1"/>
    <s v="I"/>
    <n v="25"/>
    <n v="25"/>
    <n v="0"/>
    <n v="2910"/>
  </r>
  <r>
    <x v="0"/>
    <x v="0"/>
    <s v="WA"/>
    <x v="4"/>
    <n v="2012"/>
    <n v="2012"/>
    <n v="14422183"/>
    <n v="1"/>
    <x v="1"/>
    <s v="I"/>
    <n v="19"/>
    <n v="19"/>
    <n v="0"/>
    <n v="257"/>
  </r>
  <r>
    <x v="0"/>
    <x v="0"/>
    <s v="WA"/>
    <x v="4"/>
    <n v="2012"/>
    <n v="2012"/>
    <n v="18858715"/>
    <n v="5"/>
    <x v="1"/>
    <s v="I"/>
    <n v="127"/>
    <n v="25.4"/>
    <n v="0"/>
    <n v="549"/>
  </r>
  <r>
    <x v="0"/>
    <x v="0"/>
    <s v="WA"/>
    <x v="4"/>
    <n v="2012"/>
    <n v="2012"/>
    <n v="19789009"/>
    <n v="1"/>
    <x v="1"/>
    <s v="I"/>
    <n v="2"/>
    <n v="2"/>
    <n v="0"/>
    <n v="4"/>
  </r>
  <r>
    <x v="0"/>
    <x v="0"/>
    <s v="WA"/>
    <x v="4"/>
    <n v="2012"/>
    <n v="2012"/>
    <n v="19185774"/>
    <n v="1"/>
    <x v="1"/>
    <s v="I"/>
    <n v="21"/>
    <n v="21"/>
    <n v="0"/>
    <n v="100"/>
  </r>
  <r>
    <x v="0"/>
    <x v="0"/>
    <s v="WA"/>
    <x v="4"/>
    <n v="2012"/>
    <n v="2012"/>
    <n v="385948804"/>
    <n v="3"/>
    <x v="1"/>
    <s v="I"/>
    <n v="69"/>
    <n v="23"/>
    <n v="0"/>
    <n v="140"/>
  </r>
  <r>
    <x v="0"/>
    <x v="1"/>
    <s v="WA"/>
    <x v="4"/>
    <n v="2012"/>
    <n v="2012"/>
    <n v="18409169"/>
    <n v="1"/>
    <x v="1"/>
    <s v="I"/>
    <n v="25"/>
    <n v="25"/>
    <n v="0"/>
    <n v="4"/>
  </r>
  <r>
    <x v="0"/>
    <x v="0"/>
    <s v="WA"/>
    <x v="4"/>
    <n v="2012"/>
    <n v="2012"/>
    <n v="18302792"/>
    <n v="1"/>
    <x v="1"/>
    <s v="I"/>
    <n v="6"/>
    <n v="6"/>
    <n v="0"/>
    <n v="120"/>
  </r>
  <r>
    <x v="0"/>
    <x v="0"/>
    <s v="WA"/>
    <x v="4"/>
    <n v="2012"/>
    <n v="2012"/>
    <n v="446354225"/>
    <n v="1"/>
    <x v="1"/>
    <s v="I"/>
    <n v="1"/>
    <n v="1"/>
    <n v="0"/>
    <n v="4"/>
  </r>
  <r>
    <x v="0"/>
    <x v="0"/>
    <s v="WA"/>
    <x v="4"/>
    <n v="2012"/>
    <n v="2012"/>
    <n v="17814860"/>
    <n v="1"/>
    <x v="1"/>
    <s v="I"/>
    <n v="28"/>
    <n v="28"/>
    <n v="0"/>
    <n v="110"/>
  </r>
  <r>
    <x v="1"/>
    <x v="0"/>
    <s v="WA"/>
    <x v="4"/>
    <n v="2012"/>
    <n v="2012"/>
    <n v="15979536"/>
    <n v="1"/>
    <x v="1"/>
    <s v="I"/>
    <n v="1"/>
    <n v="1"/>
    <n v="0"/>
    <n v="10"/>
  </r>
  <r>
    <x v="0"/>
    <x v="0"/>
    <s v="WA"/>
    <x v="4"/>
    <n v="2012"/>
    <n v="2012"/>
    <n v="500006478"/>
    <n v="1"/>
    <x v="1"/>
    <s v="I"/>
    <n v="11"/>
    <n v="11"/>
    <n v="0"/>
    <n v="1"/>
  </r>
  <r>
    <x v="0"/>
    <x v="1"/>
    <s v="WA"/>
    <x v="4"/>
    <n v="2012"/>
    <n v="2012"/>
    <n v="14926274"/>
    <n v="1"/>
    <x v="1"/>
    <s v="I"/>
    <n v="2"/>
    <n v="2"/>
    <n v="0"/>
    <n v="14"/>
  </r>
  <r>
    <x v="0"/>
    <x v="0"/>
    <s v="WA"/>
    <x v="4"/>
    <n v="2012"/>
    <n v="2012"/>
    <n v="446355637"/>
    <n v="1"/>
    <x v="1"/>
    <s v="I"/>
    <n v="4"/>
    <n v="4"/>
    <n v="0"/>
    <n v="28"/>
  </r>
  <r>
    <x v="0"/>
    <x v="0"/>
    <s v="WA"/>
    <x v="4"/>
    <n v="2012"/>
    <n v="2012"/>
    <n v="17922958"/>
    <n v="1"/>
    <x v="1"/>
    <s v="I"/>
    <n v="6"/>
    <n v="6"/>
    <n v="0"/>
    <n v="39"/>
  </r>
  <r>
    <x v="0"/>
    <x v="0"/>
    <s v="WA"/>
    <x v="4"/>
    <n v="2012"/>
    <n v="2012"/>
    <n v="18107745"/>
    <n v="1"/>
    <x v="1"/>
    <s v="I"/>
    <n v="0"/>
    <n v="0"/>
    <n v="0"/>
    <n v="20"/>
  </r>
  <r>
    <x v="0"/>
    <x v="1"/>
    <s v="WA"/>
    <x v="4"/>
    <n v="2012"/>
    <n v="2012"/>
    <n v="15982363"/>
    <n v="1"/>
    <x v="1"/>
    <s v="I"/>
    <n v="28"/>
    <n v="28"/>
    <n v="0"/>
    <n v="1"/>
  </r>
  <r>
    <x v="0"/>
    <x v="0"/>
    <s v="WA"/>
    <x v="4"/>
    <n v="2012"/>
    <n v="2012"/>
    <n v="16287198"/>
    <n v="1"/>
    <x v="1"/>
    <s v="I"/>
    <n v="27"/>
    <n v="27"/>
    <n v="0"/>
    <n v="10"/>
  </r>
  <r>
    <x v="0"/>
    <x v="0"/>
    <s v="WA"/>
    <x v="4"/>
    <n v="2012"/>
    <n v="2012"/>
    <n v="16211109"/>
    <n v="3"/>
    <x v="1"/>
    <s v="I"/>
    <n v="64"/>
    <n v="21.333333333333332"/>
    <n v="0"/>
    <n v="277"/>
  </r>
  <r>
    <x v="0"/>
    <x v="0"/>
    <s v="WA"/>
    <x v="4"/>
    <n v="2012"/>
    <n v="2012"/>
    <n v="16852421"/>
    <n v="2"/>
    <x v="1"/>
    <s v="I"/>
    <n v="40"/>
    <n v="20"/>
    <n v="0"/>
    <n v="56"/>
  </r>
  <r>
    <x v="0"/>
    <x v="0"/>
    <s v="WA"/>
    <x v="4"/>
    <n v="2012"/>
    <n v="2012"/>
    <n v="16945816"/>
    <n v="1"/>
    <x v="1"/>
    <s v="I"/>
    <n v="13"/>
    <n v="13"/>
    <n v="0"/>
    <n v="480"/>
  </r>
  <r>
    <x v="1"/>
    <x v="0"/>
    <s v="WA"/>
    <x v="4"/>
    <n v="2012"/>
    <n v="2012"/>
    <n v="16575203"/>
    <n v="1"/>
    <x v="1"/>
    <s v="I"/>
    <n v="3"/>
    <n v="3"/>
    <n v="0"/>
    <n v="40"/>
  </r>
  <r>
    <x v="0"/>
    <x v="0"/>
    <s v="WA"/>
    <x v="4"/>
    <n v="2012"/>
    <n v="2012"/>
    <n v="18045236"/>
    <n v="1"/>
    <x v="1"/>
    <s v="I"/>
    <n v="16"/>
    <n v="16"/>
    <n v="0"/>
    <n v="14"/>
  </r>
  <r>
    <x v="0"/>
    <x v="0"/>
    <s v="WA"/>
    <x v="4"/>
    <n v="2012"/>
    <n v="2012"/>
    <n v="446354268"/>
    <n v="1"/>
    <x v="1"/>
    <s v="I"/>
    <n v="29"/>
    <n v="29"/>
    <n v="0"/>
    <n v="10"/>
  </r>
  <r>
    <x v="0"/>
    <x v="1"/>
    <s v="WA"/>
    <x v="4"/>
    <n v="2012"/>
    <n v="2012"/>
    <n v="14057873"/>
    <n v="1"/>
    <x v="1"/>
    <s v="I"/>
    <n v="23"/>
    <n v="23"/>
    <n v="0"/>
    <n v="24"/>
  </r>
  <r>
    <x v="0"/>
    <x v="0"/>
    <s v="WA"/>
    <x v="4"/>
    <n v="2012"/>
    <n v="2012"/>
    <n v="16118450"/>
    <n v="1"/>
    <x v="1"/>
    <s v="I"/>
    <n v="16"/>
    <n v="16"/>
    <n v="0"/>
    <n v="11"/>
  </r>
  <r>
    <x v="0"/>
    <x v="0"/>
    <s v="WA"/>
    <x v="4"/>
    <n v="2012"/>
    <n v="2012"/>
    <n v="500036014"/>
    <n v="1"/>
    <x v="1"/>
    <s v="I"/>
    <n v="22"/>
    <n v="22"/>
    <n v="0"/>
    <n v="160"/>
  </r>
  <r>
    <x v="0"/>
    <x v="0"/>
    <s v="WA"/>
    <x v="4"/>
    <n v="2012"/>
    <n v="2012"/>
    <n v="14691614"/>
    <n v="1"/>
    <x v="1"/>
    <s v="I"/>
    <n v="0"/>
    <n v="0"/>
    <n v="0"/>
    <n v="130"/>
  </r>
  <r>
    <x v="0"/>
    <x v="0"/>
    <s v="WA"/>
    <x v="4"/>
    <n v="2012"/>
    <n v="2012"/>
    <n v="14828001"/>
    <n v="3"/>
    <x v="1"/>
    <s v="I"/>
    <n v="76"/>
    <n v="25.333333333333336"/>
    <n v="0"/>
    <n v="440"/>
  </r>
  <r>
    <x v="1"/>
    <x v="0"/>
    <s v="WA"/>
    <x v="4"/>
    <n v="2012"/>
    <n v="2012"/>
    <n v="16587273"/>
    <n v="1"/>
    <x v="1"/>
    <s v="I"/>
    <n v="1"/>
    <n v="1"/>
    <n v="0"/>
    <n v="323"/>
  </r>
  <r>
    <x v="0"/>
    <x v="0"/>
    <s v="WA"/>
    <x v="4"/>
    <n v="2012"/>
    <n v="2012"/>
    <n v="18219651"/>
    <n v="1"/>
    <x v="1"/>
    <s v="I"/>
    <n v="28"/>
    <n v="28"/>
    <n v="0"/>
    <n v="3"/>
  </r>
  <r>
    <x v="0"/>
    <x v="0"/>
    <s v="WA"/>
    <x v="4"/>
    <n v="2012"/>
    <n v="2012"/>
    <n v="17466222"/>
    <n v="1"/>
    <x v="1"/>
    <s v="I"/>
    <n v="11"/>
    <n v="11"/>
    <n v="0"/>
    <n v="169"/>
  </r>
  <r>
    <x v="0"/>
    <x v="0"/>
    <s v="WA"/>
    <x v="4"/>
    <n v="2012"/>
    <n v="2012"/>
    <n v="500149776"/>
    <n v="1"/>
    <x v="1"/>
    <s v="I"/>
    <n v="0"/>
    <n v="0"/>
    <n v="0"/>
    <n v="30"/>
  </r>
  <r>
    <x v="0"/>
    <x v="0"/>
    <s v="WA"/>
    <x v="4"/>
    <n v="2012"/>
    <n v="2012"/>
    <n v="19312882"/>
    <n v="1"/>
    <x v="1"/>
    <s v="I"/>
    <n v="8"/>
    <n v="8"/>
    <n v="0"/>
    <n v="10"/>
  </r>
  <r>
    <x v="0"/>
    <x v="0"/>
    <s v="WA"/>
    <x v="4"/>
    <n v="2012"/>
    <n v="2012"/>
    <n v="19579439"/>
    <n v="1"/>
    <x v="1"/>
    <s v="I"/>
    <n v="27"/>
    <n v="27"/>
    <n v="0"/>
    <n v="610"/>
  </r>
  <r>
    <x v="0"/>
    <x v="0"/>
    <s v="WA"/>
    <x v="4"/>
    <n v="2012"/>
    <n v="2012"/>
    <n v="18961311"/>
    <n v="1"/>
    <x v="1"/>
    <s v="I"/>
    <n v="13"/>
    <n v="13"/>
    <n v="0"/>
    <n v="180"/>
  </r>
  <r>
    <x v="0"/>
    <x v="0"/>
    <s v="WA"/>
    <x v="4"/>
    <n v="2012"/>
    <n v="2012"/>
    <n v="18906534"/>
    <n v="1"/>
    <x v="1"/>
    <s v="I"/>
    <n v="8"/>
    <n v="8"/>
    <n v="0"/>
    <n v="1"/>
  </r>
  <r>
    <x v="0"/>
    <x v="0"/>
    <s v="WA"/>
    <x v="4"/>
    <n v="2012"/>
    <n v="2012"/>
    <n v="15187718"/>
    <n v="1"/>
    <x v="1"/>
    <s v="I"/>
    <n v="3"/>
    <n v="3"/>
    <n v="0"/>
    <n v="187"/>
  </r>
  <r>
    <x v="0"/>
    <x v="1"/>
    <s v="WA"/>
    <x v="4"/>
    <n v="2012"/>
    <n v="2012"/>
    <n v="354931209"/>
    <n v="1"/>
    <x v="1"/>
    <s v="I"/>
    <n v="28"/>
    <n v="28"/>
    <n v="0"/>
    <n v="9"/>
  </r>
  <r>
    <x v="0"/>
    <x v="0"/>
    <s v="WA"/>
    <x v="4"/>
    <n v="2012"/>
    <n v="2012"/>
    <n v="500131721"/>
    <n v="1"/>
    <x v="2"/>
    <s v="I"/>
    <n v="1"/>
    <n v="1"/>
    <n v="0"/>
    <n v="99914"/>
  </r>
  <r>
    <x v="0"/>
    <x v="0"/>
    <s v="WA"/>
    <x v="4"/>
    <n v="2012"/>
    <n v="2012"/>
    <n v="15988570"/>
    <n v="1"/>
    <x v="1"/>
    <s v="I"/>
    <n v="29"/>
    <n v="29"/>
    <n v="0"/>
    <n v="1"/>
  </r>
  <r>
    <x v="0"/>
    <x v="1"/>
    <s v="WA"/>
    <x v="4"/>
    <n v="2012"/>
    <n v="2012"/>
    <n v="16305169"/>
    <n v="1"/>
    <x v="1"/>
    <s v="I"/>
    <n v="23"/>
    <n v="23"/>
    <n v="0"/>
    <n v="5"/>
  </r>
  <r>
    <x v="0"/>
    <x v="0"/>
    <s v="WA"/>
    <x v="4"/>
    <n v="2012"/>
    <n v="2012"/>
    <n v="500224313"/>
    <n v="2"/>
    <x v="1"/>
    <s v="I"/>
    <n v="38"/>
    <n v="19"/>
    <n v="0"/>
    <n v="343"/>
  </r>
  <r>
    <x v="0"/>
    <x v="0"/>
    <s v="WA"/>
    <x v="4"/>
    <n v="2012"/>
    <n v="2012"/>
    <n v="14025269"/>
    <n v="2"/>
    <x v="1"/>
    <s v="I"/>
    <n v="50"/>
    <n v="25"/>
    <n v="0"/>
    <n v="373"/>
  </r>
  <r>
    <x v="0"/>
    <x v="0"/>
    <s v="WA"/>
    <x v="4"/>
    <n v="2012"/>
    <n v="2012"/>
    <n v="17136375"/>
    <n v="4"/>
    <x v="1"/>
    <s v="I"/>
    <n v="102"/>
    <n v="25.5"/>
    <n v="0"/>
    <n v="300"/>
  </r>
  <r>
    <x v="1"/>
    <x v="0"/>
    <s v="WA"/>
    <x v="4"/>
    <n v="2012"/>
    <n v="2012"/>
    <n v="17110881"/>
    <n v="2"/>
    <x v="1"/>
    <s v="I"/>
    <n v="62"/>
    <n v="31"/>
    <n v="0"/>
    <n v="30"/>
  </r>
  <r>
    <x v="0"/>
    <x v="0"/>
    <s v="WA"/>
    <x v="4"/>
    <n v="2012"/>
    <n v="2012"/>
    <n v="17112343"/>
    <n v="1"/>
    <x v="1"/>
    <s v="I"/>
    <n v="0"/>
    <n v="0"/>
    <n v="0"/>
    <n v="20"/>
  </r>
  <r>
    <x v="0"/>
    <x v="1"/>
    <s v="WA"/>
    <x v="4"/>
    <n v="2012"/>
    <n v="2012"/>
    <n v="16845523"/>
    <n v="1"/>
    <x v="1"/>
    <s v="I"/>
    <n v="7"/>
    <n v="7"/>
    <n v="0"/>
    <n v="4"/>
  </r>
  <r>
    <x v="0"/>
    <x v="0"/>
    <s v="WA"/>
    <x v="4"/>
    <n v="2012"/>
    <n v="2012"/>
    <n v="429148855"/>
    <n v="2"/>
    <x v="1"/>
    <s v="I"/>
    <n v="32"/>
    <n v="16"/>
    <n v="0"/>
    <n v="87"/>
  </r>
  <r>
    <x v="0"/>
    <x v="0"/>
    <s v="WA"/>
    <x v="4"/>
    <n v="2012"/>
    <n v="2012"/>
    <n v="500204505"/>
    <n v="1"/>
    <x v="1"/>
    <s v="I"/>
    <n v="33"/>
    <n v="33"/>
    <n v="0"/>
    <n v="100"/>
  </r>
  <r>
    <x v="0"/>
    <x v="0"/>
    <s v="WA"/>
    <x v="4"/>
    <n v="2012"/>
    <n v="2012"/>
    <n v="15740411"/>
    <n v="2"/>
    <x v="1"/>
    <s v="I"/>
    <n v="40"/>
    <n v="20"/>
    <n v="0"/>
    <n v="1379"/>
  </r>
  <r>
    <x v="0"/>
    <x v="0"/>
    <s v="WA"/>
    <x v="4"/>
    <n v="2012"/>
    <n v="2012"/>
    <n v="16281763"/>
    <n v="1"/>
    <x v="1"/>
    <s v="I"/>
    <n v="23"/>
    <n v="23"/>
    <n v="0"/>
    <n v="559"/>
  </r>
  <r>
    <x v="0"/>
    <x v="0"/>
    <s v="WA"/>
    <x v="4"/>
    <n v="2012"/>
    <n v="2012"/>
    <n v="15111962"/>
    <n v="1"/>
    <x v="1"/>
    <s v="I"/>
    <n v="11"/>
    <n v="11"/>
    <n v="0"/>
    <n v="173"/>
  </r>
  <r>
    <x v="0"/>
    <x v="0"/>
    <s v="WA"/>
    <x v="4"/>
    <n v="2012"/>
    <n v="2012"/>
    <n v="15072924"/>
    <n v="1"/>
    <x v="1"/>
    <s v="I"/>
    <n v="20"/>
    <n v="20"/>
    <n v="0"/>
    <n v="95"/>
  </r>
  <r>
    <x v="0"/>
    <x v="1"/>
    <s v="WA"/>
    <x v="4"/>
    <n v="2012"/>
    <n v="2012"/>
    <n v="17811440"/>
    <n v="2"/>
    <x v="1"/>
    <s v="I"/>
    <n v="59"/>
    <n v="29.5"/>
    <n v="0"/>
    <n v="11"/>
  </r>
  <r>
    <x v="0"/>
    <x v="1"/>
    <s v="WA"/>
    <x v="4"/>
    <n v="2012"/>
    <n v="2012"/>
    <n v="500188212"/>
    <n v="2"/>
    <x v="1"/>
    <s v="I"/>
    <n v="56"/>
    <n v="28"/>
    <n v="0"/>
    <n v="5"/>
  </r>
  <r>
    <x v="0"/>
    <x v="0"/>
    <s v="WA"/>
    <x v="4"/>
    <n v="2012"/>
    <n v="2012"/>
    <n v="15345907"/>
    <n v="1"/>
    <x v="1"/>
    <s v="I"/>
    <n v="29"/>
    <n v="29"/>
    <n v="0"/>
    <n v="25"/>
  </r>
  <r>
    <x v="0"/>
    <x v="0"/>
    <s v="WA"/>
    <x v="4"/>
    <n v="2012"/>
    <n v="2012"/>
    <n v="16439824"/>
    <n v="2"/>
    <x v="1"/>
    <s v="I"/>
    <n v="46"/>
    <n v="23"/>
    <n v="0"/>
    <n v="1557"/>
  </r>
  <r>
    <x v="0"/>
    <x v="0"/>
    <s v="WA"/>
    <x v="4"/>
    <n v="2012"/>
    <n v="2012"/>
    <n v="19871780"/>
    <n v="1"/>
    <x v="1"/>
    <s v="I"/>
    <n v="0"/>
    <n v="0"/>
    <n v="0"/>
    <n v="10"/>
  </r>
  <r>
    <x v="0"/>
    <x v="1"/>
    <s v="WA"/>
    <x v="4"/>
    <n v="2012"/>
    <n v="2012"/>
    <n v="19420157"/>
    <n v="1"/>
    <x v="1"/>
    <s v="I"/>
    <n v="6"/>
    <n v="6"/>
    <n v="0"/>
    <n v="7"/>
  </r>
  <r>
    <x v="0"/>
    <x v="1"/>
    <s v="WA"/>
    <x v="4"/>
    <n v="2012"/>
    <n v="2012"/>
    <n v="426729649"/>
    <n v="3"/>
    <x v="1"/>
    <s v="I"/>
    <n v="84"/>
    <n v="28"/>
    <n v="0"/>
    <n v="13"/>
  </r>
  <r>
    <x v="0"/>
    <x v="0"/>
    <s v="WA"/>
    <x v="4"/>
    <n v="2012"/>
    <n v="2012"/>
    <n v="19011721"/>
    <n v="2"/>
    <x v="1"/>
    <s v="I"/>
    <n v="60"/>
    <n v="30"/>
    <n v="0"/>
    <n v="170"/>
  </r>
  <r>
    <x v="0"/>
    <x v="0"/>
    <s v="WA"/>
    <x v="4"/>
    <n v="2012"/>
    <n v="2012"/>
    <n v="500048892"/>
    <n v="2"/>
    <x v="1"/>
    <s v="I"/>
    <n v="64"/>
    <n v="32"/>
    <n v="0"/>
    <n v="100"/>
  </r>
  <r>
    <x v="0"/>
    <x v="0"/>
    <s v="WA"/>
    <x v="4"/>
    <n v="2012"/>
    <n v="2012"/>
    <n v="18988553"/>
    <n v="1"/>
    <x v="1"/>
    <s v="I"/>
    <n v="30"/>
    <n v="30"/>
    <n v="0"/>
    <n v="50"/>
  </r>
  <r>
    <x v="0"/>
    <x v="1"/>
    <s v="WA"/>
    <x v="4"/>
    <n v="2012"/>
    <n v="2012"/>
    <n v="19018043"/>
    <n v="1"/>
    <x v="1"/>
    <s v="I"/>
    <n v="10"/>
    <n v="10"/>
    <n v="0"/>
    <n v="6"/>
  </r>
  <r>
    <x v="0"/>
    <x v="0"/>
    <s v="WA"/>
    <x v="4"/>
    <n v="2012"/>
    <n v="2012"/>
    <n v="18117520"/>
    <n v="2"/>
    <x v="1"/>
    <s v="I"/>
    <n v="47"/>
    <n v="23.5"/>
    <n v="0"/>
    <n v="640"/>
  </r>
  <r>
    <x v="0"/>
    <x v="0"/>
    <s v="WA"/>
    <x v="4"/>
    <n v="2012"/>
    <n v="2012"/>
    <n v="19683602"/>
    <n v="1"/>
    <x v="1"/>
    <s v="I"/>
    <n v="7"/>
    <n v="7"/>
    <n v="0"/>
    <n v="1"/>
  </r>
  <r>
    <x v="0"/>
    <x v="0"/>
    <s v="WA"/>
    <x v="4"/>
    <n v="2012"/>
    <n v="2012"/>
    <n v="500186397"/>
    <n v="3"/>
    <x v="1"/>
    <s v="I"/>
    <n v="80"/>
    <n v="26.666666666666668"/>
    <n v="0"/>
    <n v="278"/>
  </r>
  <r>
    <x v="0"/>
    <x v="0"/>
    <s v="WA"/>
    <x v="4"/>
    <n v="2012"/>
    <n v="2012"/>
    <n v="500268444"/>
    <n v="1"/>
    <x v="1"/>
    <s v="I"/>
    <n v="8"/>
    <n v="8"/>
    <n v="0"/>
    <n v="1"/>
  </r>
  <r>
    <x v="0"/>
    <x v="0"/>
    <s v="WA"/>
    <x v="4"/>
    <n v="2012"/>
    <n v="2012"/>
    <n v="18327593"/>
    <n v="1"/>
    <x v="1"/>
    <s v="I"/>
    <n v="32"/>
    <n v="32"/>
    <n v="0"/>
    <n v="178"/>
  </r>
  <r>
    <x v="0"/>
    <x v="0"/>
    <s v="WA"/>
    <x v="4"/>
    <n v="2012"/>
    <n v="2012"/>
    <n v="19025498"/>
    <n v="1"/>
    <x v="1"/>
    <s v="I"/>
    <n v="0"/>
    <n v="0"/>
    <n v="0"/>
    <n v="33"/>
  </r>
  <r>
    <x v="0"/>
    <x v="1"/>
    <s v="WA"/>
    <x v="4"/>
    <n v="2012"/>
    <n v="2012"/>
    <n v="500204920"/>
    <n v="2"/>
    <x v="1"/>
    <s v="I"/>
    <n v="63"/>
    <n v="31.5"/>
    <n v="0"/>
    <n v="11"/>
  </r>
  <r>
    <x v="0"/>
    <x v="0"/>
    <s v="WA"/>
    <x v="4"/>
    <n v="2012"/>
    <n v="2012"/>
    <n v="18691900"/>
    <n v="2"/>
    <x v="1"/>
    <s v="I"/>
    <n v="50"/>
    <n v="25"/>
    <n v="0"/>
    <n v="430"/>
  </r>
  <r>
    <x v="0"/>
    <x v="0"/>
    <s v="WA"/>
    <x v="4"/>
    <n v="2012"/>
    <n v="2012"/>
    <n v="17400312"/>
    <n v="1"/>
    <x v="1"/>
    <s v="I"/>
    <n v="11"/>
    <n v="11"/>
    <n v="0"/>
    <n v="50"/>
  </r>
  <r>
    <x v="0"/>
    <x v="0"/>
    <s v="WA"/>
    <x v="4"/>
    <n v="2012"/>
    <n v="2012"/>
    <n v="16299438"/>
    <n v="2"/>
    <x v="1"/>
    <s v="I"/>
    <n v="45"/>
    <n v="22.5"/>
    <n v="0"/>
    <n v="180"/>
  </r>
  <r>
    <x v="0"/>
    <x v="0"/>
    <s v="WA"/>
    <x v="4"/>
    <n v="2012"/>
    <n v="2012"/>
    <n v="500021473"/>
    <n v="1"/>
    <x v="1"/>
    <s v="I"/>
    <n v="1"/>
    <n v="1"/>
    <n v="0"/>
    <n v="7"/>
  </r>
  <r>
    <x v="0"/>
    <x v="0"/>
    <s v="WA"/>
    <x v="4"/>
    <n v="2012"/>
    <n v="2012"/>
    <n v="15618996"/>
    <n v="1"/>
    <x v="1"/>
    <s v="I"/>
    <n v="29"/>
    <n v="29"/>
    <n v="0"/>
    <n v="10"/>
  </r>
  <r>
    <x v="0"/>
    <x v="1"/>
    <s v="WA"/>
    <x v="4"/>
    <n v="2012"/>
    <n v="2012"/>
    <n v="500170254"/>
    <n v="2"/>
    <x v="1"/>
    <s v="I"/>
    <n v="60"/>
    <n v="30"/>
    <n v="0"/>
    <n v="11"/>
  </r>
  <r>
    <x v="0"/>
    <x v="0"/>
    <s v="WA"/>
    <x v="4"/>
    <n v="2012"/>
    <n v="2012"/>
    <n v="15887834"/>
    <n v="1"/>
    <x v="1"/>
    <s v="I"/>
    <n v="22"/>
    <n v="22"/>
    <n v="0"/>
    <n v="30"/>
  </r>
  <r>
    <x v="0"/>
    <x v="1"/>
    <s v="WA"/>
    <x v="4"/>
    <n v="2012"/>
    <n v="2012"/>
    <n v="500270123"/>
    <n v="2"/>
    <x v="1"/>
    <s v="I"/>
    <n v="62"/>
    <n v="31"/>
    <n v="0"/>
    <n v="14"/>
  </r>
  <r>
    <x v="0"/>
    <x v="1"/>
    <s v="WA"/>
    <x v="4"/>
    <n v="2012"/>
    <n v="2012"/>
    <n v="500166154"/>
    <n v="1"/>
    <x v="1"/>
    <s v="I"/>
    <n v="20"/>
    <n v="20"/>
    <n v="0"/>
    <n v="10"/>
  </r>
  <r>
    <x v="0"/>
    <x v="0"/>
    <s v="WA"/>
    <x v="4"/>
    <n v="2012"/>
    <n v="2012"/>
    <n v="15883598"/>
    <n v="1"/>
    <x v="1"/>
    <s v="I"/>
    <n v="8"/>
    <n v="8"/>
    <n v="0"/>
    <n v="10"/>
  </r>
  <r>
    <x v="0"/>
    <x v="1"/>
    <s v="WA"/>
    <x v="4"/>
    <n v="2012"/>
    <n v="2012"/>
    <n v="500272171"/>
    <n v="1"/>
    <x v="1"/>
    <s v="I"/>
    <n v="9"/>
    <n v="9"/>
    <n v="0"/>
    <n v="2"/>
  </r>
  <r>
    <x v="0"/>
    <x v="0"/>
    <s v="WA"/>
    <x v="4"/>
    <n v="2012"/>
    <n v="2012"/>
    <n v="14834582"/>
    <n v="1"/>
    <x v="1"/>
    <s v="I"/>
    <n v="0"/>
    <n v="0"/>
    <n v="0"/>
    <n v="100"/>
  </r>
  <r>
    <x v="0"/>
    <x v="1"/>
    <s v="WA"/>
    <x v="4"/>
    <n v="2012"/>
    <n v="2012"/>
    <n v="15691843"/>
    <n v="1"/>
    <x v="1"/>
    <s v="I"/>
    <n v="28"/>
    <n v="28"/>
    <n v="0"/>
    <n v="8"/>
  </r>
  <r>
    <x v="0"/>
    <x v="0"/>
    <s v="WA"/>
    <x v="4"/>
    <n v="2012"/>
    <n v="2012"/>
    <n v="15755327"/>
    <n v="2"/>
    <x v="1"/>
    <s v="I"/>
    <n v="43"/>
    <n v="21.5"/>
    <n v="0"/>
    <n v="640"/>
  </r>
  <r>
    <x v="0"/>
    <x v="1"/>
    <s v="WA"/>
    <x v="4"/>
    <n v="2012"/>
    <n v="2012"/>
    <n v="14433628"/>
    <n v="1"/>
    <x v="1"/>
    <s v="I"/>
    <n v="20"/>
    <n v="20"/>
    <n v="0"/>
    <n v="16"/>
  </r>
  <r>
    <x v="0"/>
    <x v="0"/>
    <s v="WA"/>
    <x v="4"/>
    <n v="2012"/>
    <n v="2012"/>
    <n v="18667035"/>
    <n v="1"/>
    <x v="1"/>
    <s v="I"/>
    <n v="14"/>
    <n v="14"/>
    <n v="0"/>
    <n v="80"/>
  </r>
  <r>
    <x v="0"/>
    <x v="1"/>
    <s v="WA"/>
    <x v="4"/>
    <n v="2012"/>
    <n v="2012"/>
    <n v="19924592"/>
    <n v="2"/>
    <x v="1"/>
    <s v="I"/>
    <n v="53"/>
    <n v="26.5"/>
    <n v="0"/>
    <n v="21"/>
  </r>
  <r>
    <x v="0"/>
    <x v="0"/>
    <s v="WA"/>
    <x v="4"/>
    <n v="2012"/>
    <n v="2012"/>
    <n v="15554046"/>
    <n v="3"/>
    <x v="1"/>
    <s v="I"/>
    <n v="86"/>
    <n v="28.666666666666668"/>
    <n v="0"/>
    <n v="58"/>
  </r>
  <r>
    <x v="0"/>
    <x v="0"/>
    <s v="WA"/>
    <x v="4"/>
    <n v="2012"/>
    <n v="2012"/>
    <n v="19697975"/>
    <n v="1"/>
    <x v="1"/>
    <s v="I"/>
    <n v="17"/>
    <n v="17"/>
    <n v="0"/>
    <n v="62"/>
  </r>
  <r>
    <x v="0"/>
    <x v="1"/>
    <s v="WA"/>
    <x v="4"/>
    <n v="2012"/>
    <n v="2012"/>
    <n v="16171365"/>
    <n v="1"/>
    <x v="1"/>
    <s v="I"/>
    <n v="19"/>
    <n v="19"/>
    <n v="0"/>
    <n v="5"/>
  </r>
  <r>
    <x v="0"/>
    <x v="0"/>
    <s v="WA"/>
    <x v="4"/>
    <n v="2012"/>
    <n v="2012"/>
    <n v="19661443"/>
    <n v="1"/>
    <x v="1"/>
    <s v="I"/>
    <n v="70"/>
    <n v="70"/>
    <n v="0"/>
    <n v="150"/>
  </r>
  <r>
    <x v="0"/>
    <x v="0"/>
    <s v="WA"/>
    <x v="4"/>
    <n v="2012"/>
    <n v="2012"/>
    <n v="19722130"/>
    <n v="1"/>
    <x v="1"/>
    <s v="I"/>
    <n v="29"/>
    <n v="29"/>
    <n v="0"/>
    <n v="20"/>
  </r>
  <r>
    <x v="0"/>
    <x v="0"/>
    <s v="WA"/>
    <x v="4"/>
    <n v="2012"/>
    <n v="2012"/>
    <n v="19118330"/>
    <n v="2"/>
    <x v="1"/>
    <s v="I"/>
    <n v="64"/>
    <n v="32"/>
    <n v="0"/>
    <n v="170"/>
  </r>
  <r>
    <x v="1"/>
    <x v="0"/>
    <s v="WA"/>
    <x v="4"/>
    <n v="2012"/>
    <n v="2012"/>
    <n v="17974820"/>
    <n v="2"/>
    <x v="1"/>
    <s v="I"/>
    <n v="44"/>
    <n v="22"/>
    <n v="0"/>
    <n v="170"/>
  </r>
  <r>
    <x v="0"/>
    <x v="1"/>
    <s v="WA"/>
    <x v="4"/>
    <n v="2012"/>
    <n v="2012"/>
    <n v="329097628"/>
    <n v="1"/>
    <x v="1"/>
    <s v="I"/>
    <n v="32"/>
    <n v="32"/>
    <n v="0"/>
    <n v="1"/>
  </r>
  <r>
    <x v="0"/>
    <x v="0"/>
    <s v="WA"/>
    <x v="4"/>
    <n v="2012"/>
    <n v="2012"/>
    <n v="18598303"/>
    <n v="2"/>
    <x v="1"/>
    <s v="I"/>
    <n v="63"/>
    <n v="31.5"/>
    <n v="0"/>
    <n v="612"/>
  </r>
  <r>
    <x v="0"/>
    <x v="0"/>
    <s v="WA"/>
    <x v="4"/>
    <n v="2012"/>
    <n v="2012"/>
    <n v="17985934"/>
    <n v="1"/>
    <x v="1"/>
    <s v="I"/>
    <n v="27"/>
    <n v="27"/>
    <n v="0"/>
    <n v="400"/>
  </r>
  <r>
    <x v="0"/>
    <x v="0"/>
    <s v="WA"/>
    <x v="4"/>
    <n v="2012"/>
    <n v="2012"/>
    <n v="19238443"/>
    <n v="1"/>
    <x v="1"/>
    <s v="I"/>
    <n v="29"/>
    <n v="29"/>
    <n v="0"/>
    <n v="20"/>
  </r>
  <r>
    <x v="0"/>
    <x v="1"/>
    <s v="WA"/>
    <x v="4"/>
    <n v="2012"/>
    <n v="2012"/>
    <n v="15924002"/>
    <n v="2"/>
    <x v="1"/>
    <s v="I"/>
    <n v="34"/>
    <n v="17"/>
    <n v="0"/>
    <n v="9"/>
  </r>
  <r>
    <x v="0"/>
    <x v="1"/>
    <s v="WA"/>
    <x v="4"/>
    <n v="2012"/>
    <n v="2012"/>
    <n v="16344476"/>
    <n v="1"/>
    <x v="1"/>
    <s v="I"/>
    <n v="31"/>
    <n v="31"/>
    <n v="0"/>
    <n v="12"/>
  </r>
  <r>
    <x v="0"/>
    <x v="0"/>
    <s v="WA"/>
    <x v="4"/>
    <n v="2012"/>
    <n v="2012"/>
    <n v="383443216"/>
    <n v="2"/>
    <x v="1"/>
    <s v="I"/>
    <n v="47"/>
    <n v="23.5"/>
    <n v="0"/>
    <n v="150"/>
  </r>
  <r>
    <x v="0"/>
    <x v="0"/>
    <s v="WA"/>
    <x v="4"/>
    <n v="2012"/>
    <n v="2012"/>
    <n v="15716021"/>
    <n v="1"/>
    <x v="1"/>
    <s v="I"/>
    <n v="11"/>
    <n v="11"/>
    <n v="0"/>
    <n v="90"/>
  </r>
  <r>
    <x v="0"/>
    <x v="0"/>
    <s v="WA"/>
    <x v="4"/>
    <n v="2012"/>
    <n v="2012"/>
    <n v="15426476"/>
    <n v="1"/>
    <x v="1"/>
    <s v="I"/>
    <n v="0"/>
    <n v="0"/>
    <n v="0"/>
    <n v="89"/>
  </r>
  <r>
    <x v="0"/>
    <x v="1"/>
    <s v="WA"/>
    <x v="4"/>
    <n v="2012"/>
    <n v="2012"/>
    <n v="437875277"/>
    <n v="1"/>
    <x v="1"/>
    <s v="I"/>
    <n v="0"/>
    <n v="0"/>
    <n v="0"/>
    <n v="4"/>
  </r>
  <r>
    <x v="0"/>
    <x v="0"/>
    <s v="WA"/>
    <x v="4"/>
    <n v="2012"/>
    <n v="2012"/>
    <n v="18046305"/>
    <n v="1"/>
    <x v="1"/>
    <s v="I"/>
    <n v="7"/>
    <n v="7"/>
    <n v="0"/>
    <n v="120"/>
  </r>
  <r>
    <x v="0"/>
    <x v="0"/>
    <s v="WA"/>
    <x v="4"/>
    <n v="2012"/>
    <n v="2012"/>
    <n v="14894444"/>
    <n v="1"/>
    <x v="1"/>
    <s v="I"/>
    <n v="32"/>
    <n v="32"/>
    <n v="0"/>
    <n v="10"/>
  </r>
  <r>
    <x v="0"/>
    <x v="0"/>
    <s v="WA"/>
    <x v="4"/>
    <n v="2012"/>
    <n v="2012"/>
    <n v="14294980"/>
    <n v="2"/>
    <x v="1"/>
    <s v="I"/>
    <n v="57"/>
    <n v="28.5"/>
    <n v="0"/>
    <n v="1418"/>
  </r>
  <r>
    <x v="0"/>
    <x v="0"/>
    <s v="WA"/>
    <x v="4"/>
    <n v="2012"/>
    <n v="2012"/>
    <n v="500049999"/>
    <n v="1"/>
    <x v="1"/>
    <s v="I"/>
    <n v="5"/>
    <n v="5"/>
    <n v="0"/>
    <n v="27"/>
  </r>
  <r>
    <x v="0"/>
    <x v="0"/>
    <s v="WA"/>
    <x v="4"/>
    <n v="2012"/>
    <n v="2012"/>
    <n v="14313186"/>
    <n v="2"/>
    <x v="1"/>
    <s v="I"/>
    <n v="36"/>
    <n v="18"/>
    <n v="0"/>
    <n v="990"/>
  </r>
  <r>
    <x v="0"/>
    <x v="0"/>
    <s v="WA"/>
    <x v="4"/>
    <n v="2012"/>
    <n v="2012"/>
    <n v="14343468"/>
    <n v="1"/>
    <x v="1"/>
    <s v="I"/>
    <n v="1"/>
    <n v="1"/>
    <n v="0"/>
    <n v="40"/>
  </r>
  <r>
    <x v="0"/>
    <x v="1"/>
    <s v="WA"/>
    <x v="4"/>
    <n v="2012"/>
    <n v="2012"/>
    <n v="500044792"/>
    <n v="2"/>
    <x v="1"/>
    <s v="I"/>
    <n v="60"/>
    <n v="30"/>
    <n v="0"/>
    <n v="6"/>
  </r>
  <r>
    <x v="0"/>
    <x v="1"/>
    <s v="WA"/>
    <x v="4"/>
    <n v="2012"/>
    <n v="2012"/>
    <n v="379814409"/>
    <n v="2"/>
    <x v="1"/>
    <s v="I"/>
    <n v="62"/>
    <n v="31"/>
    <n v="0"/>
    <n v="9"/>
  </r>
  <r>
    <x v="0"/>
    <x v="0"/>
    <s v="WA"/>
    <x v="4"/>
    <n v="2012"/>
    <n v="2012"/>
    <n v="19793394"/>
    <n v="1"/>
    <x v="1"/>
    <s v="I"/>
    <n v="20"/>
    <n v="20"/>
    <n v="0"/>
    <n v="10"/>
  </r>
  <r>
    <x v="0"/>
    <x v="0"/>
    <s v="WA"/>
    <x v="4"/>
    <n v="2012"/>
    <n v="2013"/>
    <n v="19020326"/>
    <n v="2"/>
    <x v="1"/>
    <s v="I"/>
    <n v="49"/>
    <n v="24.5"/>
    <n v="0"/>
    <n v="780"/>
  </r>
  <r>
    <x v="0"/>
    <x v="0"/>
    <s v="WA"/>
    <x v="4"/>
    <n v="2012"/>
    <n v="2012"/>
    <n v="19917329"/>
    <n v="1"/>
    <x v="1"/>
    <s v="I"/>
    <n v="5"/>
    <n v="5"/>
    <n v="0"/>
    <n v="150"/>
  </r>
  <r>
    <x v="0"/>
    <x v="1"/>
    <s v="WA"/>
    <x v="4"/>
    <n v="2012"/>
    <n v="2012"/>
    <n v="17116002"/>
    <n v="1"/>
    <x v="1"/>
    <s v="I"/>
    <n v="11"/>
    <n v="11"/>
    <n v="0"/>
    <n v="6"/>
  </r>
  <r>
    <x v="0"/>
    <x v="1"/>
    <s v="WA"/>
    <x v="4"/>
    <n v="2012"/>
    <n v="2012"/>
    <n v="15971865"/>
    <n v="1"/>
    <x v="1"/>
    <s v="I"/>
    <n v="0"/>
    <n v="0"/>
    <n v="0"/>
    <n v="12"/>
  </r>
  <r>
    <x v="0"/>
    <x v="1"/>
    <s v="WA"/>
    <x v="4"/>
    <n v="2012"/>
    <n v="2012"/>
    <n v="500083814"/>
    <n v="1"/>
    <x v="1"/>
    <s v="I"/>
    <n v="8"/>
    <n v="8"/>
    <n v="0"/>
    <n v="35"/>
  </r>
  <r>
    <x v="0"/>
    <x v="0"/>
    <s v="WA"/>
    <x v="4"/>
    <n v="2012"/>
    <n v="2012"/>
    <n v="15700889"/>
    <n v="1"/>
    <x v="1"/>
    <s v="I"/>
    <n v="34"/>
    <n v="34"/>
    <n v="0"/>
    <n v="1920"/>
  </r>
  <r>
    <x v="0"/>
    <x v="0"/>
    <s v="WA"/>
    <x v="4"/>
    <n v="2012"/>
    <n v="2012"/>
    <n v="500227916"/>
    <n v="1"/>
    <x v="1"/>
    <s v="I"/>
    <n v="1"/>
    <n v="1"/>
    <n v="0"/>
    <n v="2"/>
  </r>
  <r>
    <x v="0"/>
    <x v="0"/>
    <s v="WA"/>
    <x v="4"/>
    <n v="2012"/>
    <n v="2012"/>
    <n v="16308208"/>
    <n v="1"/>
    <x v="1"/>
    <s v="I"/>
    <n v="18"/>
    <n v="18"/>
    <n v="0"/>
    <n v="671"/>
  </r>
  <r>
    <x v="0"/>
    <x v="1"/>
    <s v="WA"/>
    <x v="4"/>
    <n v="2013"/>
    <n v="2013"/>
    <n v="411523250"/>
    <n v="1"/>
    <x v="1"/>
    <s v="I"/>
    <n v="14"/>
    <n v="14"/>
    <n v="0"/>
    <n v="2"/>
  </r>
  <r>
    <x v="0"/>
    <x v="0"/>
    <s v="WA"/>
    <x v="4"/>
    <n v="2013"/>
    <n v="2013"/>
    <n v="14603767"/>
    <n v="1"/>
    <x v="1"/>
    <s v="I"/>
    <n v="28"/>
    <n v="28"/>
    <n v="0"/>
    <n v="10"/>
  </r>
  <r>
    <x v="0"/>
    <x v="1"/>
    <s v="WA"/>
    <x v="5"/>
    <n v="2013"/>
    <n v="2013"/>
    <n v="376531276"/>
    <n v="1"/>
    <x v="1"/>
    <s v="I"/>
    <n v="30"/>
    <n v="30"/>
    <n v="0"/>
    <n v="1"/>
  </r>
  <r>
    <x v="0"/>
    <x v="1"/>
    <s v="WA"/>
    <x v="4"/>
    <n v="2013"/>
    <n v="2013"/>
    <n v="19419031"/>
    <n v="1"/>
    <x v="1"/>
    <s v="I"/>
    <n v="0"/>
    <n v="0"/>
    <n v="0"/>
    <n v="4"/>
  </r>
  <r>
    <x v="0"/>
    <x v="0"/>
    <s v="WA"/>
    <x v="5"/>
    <n v="2013"/>
    <n v="2013"/>
    <n v="18698595"/>
    <n v="3"/>
    <x v="1"/>
    <s v="I"/>
    <n v="88"/>
    <n v="29.333333333333336"/>
    <n v="0"/>
    <n v="240"/>
  </r>
  <r>
    <x v="0"/>
    <x v="0"/>
    <s v="WA"/>
    <x v="5"/>
    <n v="2013"/>
    <n v="2013"/>
    <n v="17781836"/>
    <n v="1"/>
    <x v="1"/>
    <s v="I"/>
    <n v="7"/>
    <n v="7"/>
    <n v="0"/>
    <n v="181"/>
  </r>
  <r>
    <x v="0"/>
    <x v="0"/>
    <s v="WA"/>
    <x v="4"/>
    <n v="2013"/>
    <n v="2013"/>
    <n v="500001937"/>
    <n v="1"/>
    <x v="1"/>
    <s v="I"/>
    <n v="22"/>
    <n v="22"/>
    <n v="0"/>
    <n v="1037"/>
  </r>
  <r>
    <x v="0"/>
    <x v="0"/>
    <s v="WA"/>
    <x v="5"/>
    <n v="2013"/>
    <n v="2013"/>
    <n v="18619436"/>
    <n v="1"/>
    <x v="1"/>
    <s v="I"/>
    <n v="0"/>
    <n v="0"/>
    <n v="0"/>
    <n v="26"/>
  </r>
  <r>
    <x v="0"/>
    <x v="1"/>
    <s v="WA"/>
    <x v="5"/>
    <n v="2013"/>
    <n v="2013"/>
    <n v="500152379"/>
    <n v="1"/>
    <x v="1"/>
    <s v="I"/>
    <n v="28"/>
    <n v="28"/>
    <n v="0"/>
    <n v="81"/>
  </r>
  <r>
    <x v="0"/>
    <x v="1"/>
    <s v="WA"/>
    <x v="5"/>
    <n v="2013"/>
    <n v="2013"/>
    <n v="17080013"/>
    <n v="1"/>
    <x v="1"/>
    <s v="I"/>
    <n v="34"/>
    <n v="34"/>
    <n v="0"/>
    <n v="7"/>
  </r>
  <r>
    <x v="1"/>
    <x v="1"/>
    <s v="WA"/>
    <x v="5"/>
    <n v="2013"/>
    <n v="2013"/>
    <n v="500258006"/>
    <n v="1"/>
    <x v="1"/>
    <s v="I"/>
    <n v="30"/>
    <n v="30"/>
    <n v="0"/>
    <n v="139"/>
  </r>
  <r>
    <x v="0"/>
    <x v="0"/>
    <s v="WA"/>
    <x v="5"/>
    <n v="2013"/>
    <n v="2013"/>
    <n v="17446360"/>
    <n v="1"/>
    <x v="1"/>
    <s v="I"/>
    <n v="33"/>
    <n v="33"/>
    <n v="0"/>
    <n v="10"/>
  </r>
  <r>
    <x v="0"/>
    <x v="0"/>
    <s v="WA"/>
    <x v="5"/>
    <n v="2013"/>
    <n v="2013"/>
    <n v="18895838"/>
    <n v="1"/>
    <x v="1"/>
    <s v="I"/>
    <n v="30"/>
    <n v="30"/>
    <n v="0"/>
    <n v="30"/>
  </r>
  <r>
    <x v="0"/>
    <x v="0"/>
    <s v="WA"/>
    <x v="5"/>
    <n v="2013"/>
    <n v="2013"/>
    <n v="17065580"/>
    <n v="1"/>
    <x v="1"/>
    <s v="I"/>
    <n v="9"/>
    <n v="9"/>
    <n v="0"/>
    <n v="10"/>
  </r>
  <r>
    <x v="0"/>
    <x v="0"/>
    <s v="WA"/>
    <x v="4"/>
    <n v="2013"/>
    <n v="2013"/>
    <n v="19391394"/>
    <n v="1"/>
    <x v="1"/>
    <s v="I"/>
    <n v="19"/>
    <n v="19"/>
    <n v="0"/>
    <n v="180"/>
  </r>
  <r>
    <x v="0"/>
    <x v="1"/>
    <s v="WA"/>
    <x v="5"/>
    <n v="2013"/>
    <n v="2013"/>
    <n v="500202698"/>
    <n v="2"/>
    <x v="1"/>
    <s v="I"/>
    <n v="62"/>
    <n v="31"/>
    <n v="0"/>
    <n v="95"/>
  </r>
  <r>
    <x v="1"/>
    <x v="0"/>
    <s v="WA"/>
    <x v="4"/>
    <n v="2013"/>
    <n v="2013"/>
    <n v="500246233"/>
    <n v="1"/>
    <x v="1"/>
    <s v="I"/>
    <n v="0"/>
    <n v="0"/>
    <n v="0"/>
    <n v="77"/>
  </r>
  <r>
    <x v="1"/>
    <x v="0"/>
    <s v="WA"/>
    <x v="5"/>
    <n v="2013"/>
    <n v="2013"/>
    <n v="500237079"/>
    <n v="7"/>
    <x v="1"/>
    <s v="I"/>
    <n v="215"/>
    <n v="30.714285714285715"/>
    <n v="0"/>
    <n v="41"/>
  </r>
  <r>
    <x v="0"/>
    <x v="1"/>
    <s v="WA"/>
    <x v="5"/>
    <n v="2013"/>
    <n v="2013"/>
    <n v="385862428"/>
    <n v="2"/>
    <x v="1"/>
    <s v="I"/>
    <n v="63"/>
    <n v="31.5"/>
    <n v="0"/>
    <n v="2"/>
  </r>
  <r>
    <x v="0"/>
    <x v="1"/>
    <s v="WA"/>
    <x v="5"/>
    <n v="2013"/>
    <n v="2013"/>
    <n v="18102493"/>
    <n v="2"/>
    <x v="1"/>
    <s v="I"/>
    <n v="62"/>
    <n v="31"/>
    <n v="0"/>
    <n v="13"/>
  </r>
  <r>
    <x v="0"/>
    <x v="1"/>
    <s v="WA"/>
    <x v="5"/>
    <n v="2013"/>
    <n v="2013"/>
    <n v="16635694"/>
    <n v="1"/>
    <x v="1"/>
    <s v="I"/>
    <n v="34"/>
    <n v="34"/>
    <n v="0"/>
    <n v="56"/>
  </r>
  <r>
    <x v="0"/>
    <x v="0"/>
    <s v="WA"/>
    <x v="5"/>
    <n v="2013"/>
    <n v="2013"/>
    <n v="16298430"/>
    <n v="1"/>
    <x v="1"/>
    <s v="I"/>
    <n v="27"/>
    <n v="27"/>
    <n v="0"/>
    <n v="57"/>
  </r>
  <r>
    <x v="0"/>
    <x v="0"/>
    <s v="WA"/>
    <x v="5"/>
    <n v="2013"/>
    <n v="2013"/>
    <n v="15748136"/>
    <n v="1"/>
    <x v="1"/>
    <s v="I"/>
    <n v="0"/>
    <n v="0"/>
    <n v="0"/>
    <n v="120"/>
  </r>
  <r>
    <x v="0"/>
    <x v="0"/>
    <s v="WA"/>
    <x v="5"/>
    <n v="2013"/>
    <n v="2013"/>
    <n v="358041628"/>
    <n v="1"/>
    <x v="1"/>
    <s v="I"/>
    <n v="27"/>
    <n v="27"/>
    <n v="0"/>
    <n v="270"/>
  </r>
  <r>
    <x v="0"/>
    <x v="0"/>
    <s v="WA"/>
    <x v="5"/>
    <n v="2013"/>
    <n v="2013"/>
    <n v="15136167"/>
    <n v="1"/>
    <x v="1"/>
    <s v="I"/>
    <n v="33"/>
    <n v="33"/>
    <n v="0"/>
    <n v="560"/>
  </r>
  <r>
    <x v="1"/>
    <x v="0"/>
    <s v="WA"/>
    <x v="5"/>
    <n v="2013"/>
    <n v="2013"/>
    <n v="14602135"/>
    <n v="1"/>
    <x v="1"/>
    <s v="I"/>
    <n v="28"/>
    <n v="28"/>
    <n v="0"/>
    <n v="816"/>
  </r>
  <r>
    <x v="0"/>
    <x v="1"/>
    <s v="WA"/>
    <x v="5"/>
    <n v="2013"/>
    <n v="2013"/>
    <n v="423619252"/>
    <n v="2"/>
    <x v="1"/>
    <s v="I"/>
    <n v="42"/>
    <n v="21"/>
    <n v="0"/>
    <n v="39"/>
  </r>
  <r>
    <x v="0"/>
    <x v="0"/>
    <s v="WA"/>
    <x v="5"/>
    <n v="2013"/>
    <n v="2013"/>
    <n v="14382760"/>
    <n v="1"/>
    <x v="1"/>
    <s v="I"/>
    <n v="34"/>
    <n v="34"/>
    <n v="0"/>
    <n v="120"/>
  </r>
  <r>
    <x v="0"/>
    <x v="0"/>
    <s v="WA"/>
    <x v="5"/>
    <n v="2013"/>
    <n v="2013"/>
    <n v="15100787"/>
    <n v="1"/>
    <x v="1"/>
    <s v="I"/>
    <n v="0"/>
    <n v="0"/>
    <n v="0"/>
    <n v="20"/>
  </r>
  <r>
    <x v="0"/>
    <x v="0"/>
    <s v="WA"/>
    <x v="5"/>
    <n v="2013"/>
    <n v="2013"/>
    <n v="19986160"/>
    <n v="3"/>
    <x v="1"/>
    <s v="I"/>
    <n v="90"/>
    <n v="30"/>
    <n v="0"/>
    <n v="121"/>
  </r>
  <r>
    <x v="0"/>
    <x v="0"/>
    <s v="WA"/>
    <x v="5"/>
    <n v="2013"/>
    <n v="2013"/>
    <n v="13972974"/>
    <n v="1"/>
    <x v="1"/>
    <s v="I"/>
    <n v="32"/>
    <n v="32"/>
    <n v="0"/>
    <n v="70"/>
  </r>
  <r>
    <x v="0"/>
    <x v="0"/>
    <s v="WA"/>
    <x v="5"/>
    <n v="2013"/>
    <n v="2013"/>
    <n v="14081151"/>
    <n v="2"/>
    <x v="1"/>
    <s v="I"/>
    <n v="34"/>
    <n v="17"/>
    <n v="0"/>
    <n v="280"/>
  </r>
  <r>
    <x v="0"/>
    <x v="0"/>
    <s v="WA"/>
    <x v="5"/>
    <n v="2013"/>
    <n v="2013"/>
    <n v="14173613"/>
    <n v="2"/>
    <x v="1"/>
    <s v="I"/>
    <n v="31"/>
    <n v="15.5"/>
    <n v="0"/>
    <n v="138"/>
  </r>
  <r>
    <x v="0"/>
    <x v="1"/>
    <s v="WA"/>
    <x v="5"/>
    <n v="2013"/>
    <n v="2013"/>
    <n v="500220240"/>
    <n v="2"/>
    <x v="1"/>
    <s v="I"/>
    <n v="61"/>
    <n v="30.5"/>
    <n v="0"/>
    <n v="31"/>
  </r>
  <r>
    <x v="0"/>
    <x v="1"/>
    <s v="WA"/>
    <x v="5"/>
    <n v="2013"/>
    <n v="2013"/>
    <n v="429235227"/>
    <n v="1"/>
    <x v="1"/>
    <s v="I"/>
    <n v="0"/>
    <n v="0"/>
    <n v="0"/>
    <n v="3"/>
  </r>
  <r>
    <x v="0"/>
    <x v="0"/>
    <s v="WA"/>
    <x v="5"/>
    <n v="2013"/>
    <n v="2013"/>
    <n v="16440648"/>
    <n v="1"/>
    <x v="1"/>
    <s v="I"/>
    <n v="30"/>
    <n v="30"/>
    <n v="0"/>
    <n v="166"/>
  </r>
  <r>
    <x v="0"/>
    <x v="0"/>
    <s v="WA"/>
    <x v="5"/>
    <n v="2013"/>
    <n v="2013"/>
    <n v="19246216"/>
    <n v="1"/>
    <x v="1"/>
    <s v="I"/>
    <n v="33"/>
    <n v="33"/>
    <n v="0"/>
    <n v="40"/>
  </r>
  <r>
    <x v="0"/>
    <x v="1"/>
    <s v="WA"/>
    <x v="5"/>
    <n v="2013"/>
    <n v="2013"/>
    <n v="500242380"/>
    <n v="1"/>
    <x v="1"/>
    <s v="I"/>
    <n v="5"/>
    <n v="5"/>
    <n v="0"/>
    <n v="19"/>
  </r>
  <r>
    <x v="0"/>
    <x v="0"/>
    <s v="WA"/>
    <x v="5"/>
    <n v="2013"/>
    <n v="2013"/>
    <n v="17322838"/>
    <n v="2"/>
    <x v="1"/>
    <s v="I"/>
    <n v="63"/>
    <n v="31.5"/>
    <n v="0"/>
    <n v="378"/>
  </r>
  <r>
    <x v="0"/>
    <x v="0"/>
    <s v="WA"/>
    <x v="5"/>
    <n v="2013"/>
    <n v="2013"/>
    <n v="19282722"/>
    <n v="9"/>
    <x v="1"/>
    <s v="I"/>
    <n v="276"/>
    <n v="30.666666666666668"/>
    <n v="0"/>
    <n v="355"/>
  </r>
  <r>
    <x v="0"/>
    <x v="0"/>
    <s v="WA"/>
    <x v="5"/>
    <n v="2013"/>
    <n v="2013"/>
    <n v="19367600"/>
    <n v="1"/>
    <x v="1"/>
    <s v="I"/>
    <n v="8"/>
    <n v="8"/>
    <n v="0"/>
    <n v="10"/>
  </r>
  <r>
    <x v="0"/>
    <x v="0"/>
    <s v="WA"/>
    <x v="5"/>
    <n v="2013"/>
    <n v="2013"/>
    <n v="18948696"/>
    <n v="1"/>
    <x v="1"/>
    <s v="I"/>
    <n v="14"/>
    <n v="14"/>
    <n v="0"/>
    <n v="890"/>
  </r>
  <r>
    <x v="0"/>
    <x v="1"/>
    <s v="WA"/>
    <x v="5"/>
    <n v="2013"/>
    <n v="2013"/>
    <n v="17478155"/>
    <n v="3"/>
    <x v="1"/>
    <s v="I"/>
    <n v="71"/>
    <n v="23.666666666666664"/>
    <n v="0"/>
    <n v="213"/>
  </r>
  <r>
    <x v="0"/>
    <x v="0"/>
    <s v="WA"/>
    <x v="5"/>
    <n v="2013"/>
    <n v="2013"/>
    <n v="17573639"/>
    <n v="1"/>
    <x v="1"/>
    <s v="I"/>
    <n v="10"/>
    <n v="10"/>
    <n v="0"/>
    <n v="10"/>
  </r>
  <r>
    <x v="0"/>
    <x v="1"/>
    <s v="WA"/>
    <x v="5"/>
    <n v="2013"/>
    <n v="2013"/>
    <n v="500161174"/>
    <n v="1"/>
    <x v="1"/>
    <s v="I"/>
    <n v="12"/>
    <n v="12"/>
    <n v="0"/>
    <n v="20"/>
  </r>
  <r>
    <x v="0"/>
    <x v="1"/>
    <s v="WA"/>
    <x v="5"/>
    <n v="2013"/>
    <n v="2013"/>
    <n v="500027086"/>
    <n v="1"/>
    <x v="1"/>
    <s v="I"/>
    <n v="4"/>
    <n v="4"/>
    <n v="0"/>
    <n v="10"/>
  </r>
  <r>
    <x v="0"/>
    <x v="0"/>
    <s v="WA"/>
    <x v="5"/>
    <n v="2013"/>
    <n v="2013"/>
    <n v="14914729"/>
    <n v="1"/>
    <x v="1"/>
    <s v="I"/>
    <n v="12"/>
    <n v="12"/>
    <n v="0"/>
    <n v="70"/>
  </r>
  <r>
    <x v="0"/>
    <x v="0"/>
    <s v="WA"/>
    <x v="5"/>
    <n v="2013"/>
    <n v="2013"/>
    <n v="500223295"/>
    <n v="1"/>
    <x v="1"/>
    <s v="I"/>
    <n v="15"/>
    <n v="15"/>
    <n v="0"/>
    <n v="185"/>
  </r>
  <r>
    <x v="0"/>
    <x v="0"/>
    <s v="WA"/>
    <x v="5"/>
    <n v="2013"/>
    <n v="2013"/>
    <n v="500070538"/>
    <n v="2"/>
    <x v="1"/>
    <s v="I"/>
    <n v="53"/>
    <n v="26.5"/>
    <n v="0"/>
    <n v="91"/>
  </r>
  <r>
    <x v="0"/>
    <x v="0"/>
    <s v="WA"/>
    <x v="5"/>
    <n v="2013"/>
    <n v="2013"/>
    <n v="14424202"/>
    <n v="1"/>
    <x v="1"/>
    <s v="I"/>
    <n v="21"/>
    <n v="21"/>
    <n v="0"/>
    <n v="33"/>
  </r>
  <r>
    <x v="0"/>
    <x v="0"/>
    <s v="WA"/>
    <x v="5"/>
    <n v="2013"/>
    <n v="2013"/>
    <n v="15395368"/>
    <n v="1"/>
    <x v="1"/>
    <s v="I"/>
    <n v="29"/>
    <n v="29"/>
    <n v="0"/>
    <n v="30"/>
  </r>
  <r>
    <x v="0"/>
    <x v="0"/>
    <s v="WA"/>
    <x v="5"/>
    <n v="2013"/>
    <n v="2013"/>
    <n v="19866756"/>
    <n v="4"/>
    <x v="1"/>
    <s v="I"/>
    <n v="95"/>
    <n v="23.75"/>
    <n v="0"/>
    <n v="350"/>
  </r>
  <r>
    <x v="0"/>
    <x v="1"/>
    <s v="WA"/>
    <x v="5"/>
    <n v="2013"/>
    <n v="2013"/>
    <n v="19873806"/>
    <n v="2"/>
    <x v="1"/>
    <s v="I"/>
    <n v="52"/>
    <n v="26"/>
    <n v="0"/>
    <n v="32"/>
  </r>
  <r>
    <x v="0"/>
    <x v="1"/>
    <s v="WA"/>
    <x v="5"/>
    <n v="2013"/>
    <n v="2013"/>
    <n v="420076848"/>
    <n v="1"/>
    <x v="2"/>
    <s v="I"/>
    <n v="1"/>
    <n v="1"/>
    <n v="0"/>
    <n v="9570"/>
  </r>
  <r>
    <x v="0"/>
    <x v="0"/>
    <s v="WA"/>
    <x v="5"/>
    <n v="2013"/>
    <n v="2013"/>
    <n v="17078348"/>
    <n v="4"/>
    <x v="1"/>
    <s v="I"/>
    <n v="74"/>
    <n v="18.5"/>
    <n v="0"/>
    <n v="376"/>
  </r>
  <r>
    <x v="0"/>
    <x v="1"/>
    <s v="WA"/>
    <x v="5"/>
    <n v="2013"/>
    <n v="2013"/>
    <n v="18315675"/>
    <n v="1"/>
    <x v="1"/>
    <s v="I"/>
    <n v="5"/>
    <n v="5"/>
    <n v="0"/>
    <n v="21"/>
  </r>
  <r>
    <x v="0"/>
    <x v="1"/>
    <s v="WA"/>
    <x v="5"/>
    <n v="2013"/>
    <n v="2013"/>
    <n v="416620808"/>
    <n v="1"/>
    <x v="1"/>
    <s v="I"/>
    <n v="27"/>
    <n v="27"/>
    <n v="0"/>
    <n v="38"/>
  </r>
  <r>
    <x v="0"/>
    <x v="1"/>
    <s v="WA"/>
    <x v="5"/>
    <n v="2013"/>
    <n v="2013"/>
    <n v="18662011"/>
    <n v="1"/>
    <x v="1"/>
    <s v="I"/>
    <n v="10"/>
    <n v="10"/>
    <n v="0"/>
    <n v="26"/>
  </r>
  <r>
    <x v="0"/>
    <x v="0"/>
    <s v="WA"/>
    <x v="5"/>
    <n v="2013"/>
    <n v="2013"/>
    <n v="18662013"/>
    <n v="1"/>
    <x v="1"/>
    <s v="I"/>
    <n v="10"/>
    <n v="10"/>
    <n v="0"/>
    <n v="90"/>
  </r>
  <r>
    <x v="0"/>
    <x v="0"/>
    <s v="WA"/>
    <x v="5"/>
    <n v="2013"/>
    <n v="2013"/>
    <n v="19265603"/>
    <n v="1"/>
    <x v="1"/>
    <s v="I"/>
    <n v="0"/>
    <n v="0"/>
    <n v="0"/>
    <n v="30"/>
  </r>
  <r>
    <x v="0"/>
    <x v="0"/>
    <s v="WA"/>
    <x v="5"/>
    <n v="2013"/>
    <n v="2013"/>
    <n v="19269579"/>
    <n v="1"/>
    <x v="1"/>
    <s v="I"/>
    <n v="0"/>
    <n v="0"/>
    <n v="0"/>
    <n v="30"/>
  </r>
  <r>
    <x v="0"/>
    <x v="0"/>
    <s v="WA"/>
    <x v="5"/>
    <n v="2013"/>
    <n v="2013"/>
    <n v="16531123"/>
    <n v="1"/>
    <x v="1"/>
    <s v="I"/>
    <n v="29"/>
    <n v="29"/>
    <n v="0"/>
    <n v="10"/>
  </r>
  <r>
    <x v="0"/>
    <x v="0"/>
    <s v="WA"/>
    <x v="5"/>
    <n v="2013"/>
    <n v="2013"/>
    <n v="19225897"/>
    <n v="1"/>
    <x v="1"/>
    <s v="I"/>
    <n v="15"/>
    <n v="15"/>
    <n v="0"/>
    <n v="180"/>
  </r>
  <r>
    <x v="0"/>
    <x v="1"/>
    <s v="WA"/>
    <x v="5"/>
    <n v="2013"/>
    <n v="2013"/>
    <n v="16232784"/>
    <n v="3"/>
    <x v="1"/>
    <s v="I"/>
    <n v="68"/>
    <n v="22.666666666666664"/>
    <n v="0"/>
    <n v="27"/>
  </r>
  <r>
    <x v="0"/>
    <x v="1"/>
    <s v="WA"/>
    <x v="5"/>
    <n v="2013"/>
    <n v="2013"/>
    <n v="500099040"/>
    <n v="2"/>
    <x v="1"/>
    <s v="I"/>
    <n v="55"/>
    <n v="27.5"/>
    <n v="0"/>
    <n v="151"/>
  </r>
  <r>
    <x v="1"/>
    <x v="1"/>
    <s v="WA"/>
    <x v="5"/>
    <n v="2013"/>
    <n v="2013"/>
    <n v="18425899"/>
    <n v="2"/>
    <x v="1"/>
    <s v="I"/>
    <n v="61"/>
    <n v="30.5"/>
    <n v="0"/>
    <n v="2"/>
  </r>
  <r>
    <x v="0"/>
    <x v="0"/>
    <s v="WA"/>
    <x v="5"/>
    <n v="2013"/>
    <n v="2013"/>
    <n v="14046347"/>
    <n v="1"/>
    <x v="1"/>
    <s v="I"/>
    <n v="9"/>
    <n v="9"/>
    <n v="0"/>
    <n v="155"/>
  </r>
  <r>
    <x v="0"/>
    <x v="1"/>
    <s v="WA"/>
    <x v="5"/>
    <n v="2013"/>
    <n v="2013"/>
    <n v="15373717"/>
    <n v="1"/>
    <x v="1"/>
    <s v="I"/>
    <n v="1"/>
    <n v="1"/>
    <n v="0"/>
    <n v="4"/>
  </r>
  <r>
    <x v="0"/>
    <x v="0"/>
    <s v="WA"/>
    <x v="5"/>
    <n v="2013"/>
    <n v="2013"/>
    <n v="18665707"/>
    <n v="4"/>
    <x v="1"/>
    <s v="I"/>
    <n v="122"/>
    <n v="30.5"/>
    <n v="0"/>
    <n v="165"/>
  </r>
  <r>
    <x v="0"/>
    <x v="0"/>
    <s v="WA"/>
    <x v="5"/>
    <n v="2013"/>
    <n v="2013"/>
    <n v="443664162"/>
    <n v="1"/>
    <x v="1"/>
    <s v="I"/>
    <n v="0"/>
    <n v="0"/>
    <n v="0"/>
    <n v="136"/>
  </r>
  <r>
    <x v="0"/>
    <x v="0"/>
    <s v="WA"/>
    <x v="5"/>
    <n v="2013"/>
    <n v="2013"/>
    <n v="15596035"/>
    <n v="1"/>
    <x v="1"/>
    <s v="I"/>
    <n v="17"/>
    <n v="17"/>
    <n v="0"/>
    <n v="179"/>
  </r>
  <r>
    <x v="0"/>
    <x v="1"/>
    <s v="WA"/>
    <x v="5"/>
    <n v="2013"/>
    <n v="2013"/>
    <n v="19899419"/>
    <n v="2"/>
    <x v="1"/>
    <s v="I"/>
    <n v="55"/>
    <n v="27.5"/>
    <n v="0"/>
    <n v="36"/>
  </r>
  <r>
    <x v="0"/>
    <x v="1"/>
    <s v="WA"/>
    <x v="5"/>
    <n v="2013"/>
    <n v="2013"/>
    <n v="19764785"/>
    <n v="2"/>
    <x v="1"/>
    <s v="I"/>
    <n v="59"/>
    <n v="29.5"/>
    <n v="0"/>
    <n v="15"/>
  </r>
  <r>
    <x v="0"/>
    <x v="0"/>
    <s v="WA"/>
    <x v="5"/>
    <n v="2013"/>
    <n v="2013"/>
    <n v="19347362"/>
    <n v="1"/>
    <x v="1"/>
    <s v="I"/>
    <n v="10"/>
    <n v="10"/>
    <n v="0"/>
    <n v="1"/>
  </r>
  <r>
    <x v="0"/>
    <x v="0"/>
    <s v="WA"/>
    <x v="5"/>
    <n v="2013"/>
    <n v="2013"/>
    <n v="17037344"/>
    <n v="6"/>
    <x v="1"/>
    <s v="I"/>
    <n v="168"/>
    <n v="28"/>
    <n v="0"/>
    <n v="290"/>
  </r>
  <r>
    <x v="0"/>
    <x v="1"/>
    <s v="WA"/>
    <x v="5"/>
    <n v="2013"/>
    <n v="2013"/>
    <n v="437616053"/>
    <n v="1"/>
    <x v="1"/>
    <s v="I"/>
    <n v="12"/>
    <n v="12"/>
    <n v="0"/>
    <n v="2"/>
  </r>
  <r>
    <x v="0"/>
    <x v="0"/>
    <s v="WA"/>
    <x v="5"/>
    <n v="2013"/>
    <n v="2013"/>
    <n v="17359413"/>
    <n v="4"/>
    <x v="1"/>
    <s v="I"/>
    <n v="100"/>
    <n v="25"/>
    <n v="0"/>
    <n v="100"/>
  </r>
  <r>
    <x v="0"/>
    <x v="0"/>
    <s v="WA"/>
    <x v="5"/>
    <n v="2013"/>
    <n v="2013"/>
    <n v="16592110"/>
    <n v="1"/>
    <x v="1"/>
    <s v="I"/>
    <n v="30"/>
    <n v="30"/>
    <n v="0"/>
    <n v="10"/>
  </r>
  <r>
    <x v="0"/>
    <x v="1"/>
    <s v="WA"/>
    <x v="5"/>
    <n v="2013"/>
    <n v="2013"/>
    <n v="17782668"/>
    <n v="3"/>
    <x v="1"/>
    <s v="I"/>
    <n v="69"/>
    <n v="23"/>
    <n v="0"/>
    <n v="31"/>
  </r>
  <r>
    <x v="0"/>
    <x v="1"/>
    <s v="WA"/>
    <x v="5"/>
    <n v="2013"/>
    <n v="2013"/>
    <n v="18148617"/>
    <n v="1"/>
    <x v="1"/>
    <s v="I"/>
    <n v="7"/>
    <n v="7"/>
    <n v="0"/>
    <n v="3"/>
  </r>
  <r>
    <x v="0"/>
    <x v="0"/>
    <s v="WA"/>
    <x v="5"/>
    <n v="2013"/>
    <n v="2013"/>
    <n v="18366049"/>
    <n v="4"/>
    <x v="1"/>
    <s v="I"/>
    <n v="118"/>
    <n v="29.5"/>
    <n v="0"/>
    <n v="489"/>
  </r>
  <r>
    <x v="0"/>
    <x v="0"/>
    <s v="WA"/>
    <x v="5"/>
    <n v="2013"/>
    <n v="2013"/>
    <n v="500198753"/>
    <n v="5"/>
    <x v="1"/>
    <s v="I"/>
    <n v="136"/>
    <n v="27.2"/>
    <n v="0"/>
    <n v="168"/>
  </r>
  <r>
    <x v="0"/>
    <x v="1"/>
    <s v="WA"/>
    <x v="5"/>
    <n v="2013"/>
    <n v="2013"/>
    <n v="16493682"/>
    <n v="1"/>
    <x v="1"/>
    <s v="I"/>
    <n v="1"/>
    <n v="1"/>
    <n v="0"/>
    <n v="3"/>
  </r>
  <r>
    <x v="0"/>
    <x v="0"/>
    <s v="WA"/>
    <x v="5"/>
    <n v="2013"/>
    <n v="2013"/>
    <n v="15427161"/>
    <n v="1"/>
    <x v="1"/>
    <s v="I"/>
    <n v="8"/>
    <n v="8"/>
    <n v="0"/>
    <n v="10"/>
  </r>
  <r>
    <x v="0"/>
    <x v="1"/>
    <s v="WA"/>
    <x v="5"/>
    <n v="2013"/>
    <n v="2013"/>
    <n v="15695696"/>
    <n v="1"/>
    <x v="1"/>
    <s v="I"/>
    <n v="29"/>
    <n v="29"/>
    <n v="0"/>
    <n v="1"/>
  </r>
  <r>
    <x v="0"/>
    <x v="1"/>
    <s v="WA"/>
    <x v="5"/>
    <n v="2013"/>
    <n v="2013"/>
    <n v="500195617"/>
    <n v="1"/>
    <x v="1"/>
    <s v="I"/>
    <n v="38"/>
    <n v="38"/>
    <n v="0"/>
    <n v="17"/>
  </r>
  <r>
    <x v="0"/>
    <x v="0"/>
    <s v="WA"/>
    <x v="5"/>
    <n v="2013"/>
    <n v="2013"/>
    <n v="17456674"/>
    <n v="2"/>
    <x v="1"/>
    <s v="I"/>
    <n v="63"/>
    <n v="31.5"/>
    <n v="0"/>
    <n v="30"/>
  </r>
  <r>
    <x v="0"/>
    <x v="1"/>
    <s v="WA"/>
    <x v="5"/>
    <n v="2013"/>
    <n v="2013"/>
    <n v="500050371"/>
    <n v="1"/>
    <x v="1"/>
    <s v="I"/>
    <n v="24"/>
    <n v="24"/>
    <n v="0"/>
    <n v="13"/>
  </r>
  <r>
    <x v="0"/>
    <x v="0"/>
    <s v="WA"/>
    <x v="5"/>
    <n v="2013"/>
    <n v="2013"/>
    <n v="14408018"/>
    <n v="1"/>
    <x v="1"/>
    <s v="I"/>
    <n v="15"/>
    <n v="15"/>
    <n v="0"/>
    <n v="60"/>
  </r>
  <r>
    <x v="0"/>
    <x v="0"/>
    <s v="WA"/>
    <x v="5"/>
    <n v="2013"/>
    <n v="2013"/>
    <n v="16862931"/>
    <n v="4"/>
    <x v="1"/>
    <s v="I"/>
    <n v="108"/>
    <n v="27"/>
    <n v="0"/>
    <n v="290"/>
  </r>
  <r>
    <x v="0"/>
    <x v="0"/>
    <s v="WA"/>
    <x v="5"/>
    <n v="2013"/>
    <n v="2013"/>
    <n v="17466222"/>
    <n v="1"/>
    <x v="1"/>
    <s v="I"/>
    <n v="8"/>
    <n v="8"/>
    <n v="0"/>
    <n v="814"/>
  </r>
  <r>
    <x v="0"/>
    <x v="0"/>
    <s v="WA"/>
    <x v="5"/>
    <n v="2013"/>
    <n v="2013"/>
    <n v="500288979"/>
    <n v="1"/>
    <x v="1"/>
    <s v="I"/>
    <n v="0"/>
    <n v="0"/>
    <n v="0"/>
    <n v="2"/>
  </r>
  <r>
    <x v="0"/>
    <x v="0"/>
    <s v="WA"/>
    <x v="5"/>
    <n v="2013"/>
    <n v="2013"/>
    <n v="18698554"/>
    <n v="1"/>
    <x v="1"/>
    <s v="I"/>
    <n v="24"/>
    <n v="24"/>
    <n v="0"/>
    <n v="20"/>
  </r>
  <r>
    <x v="0"/>
    <x v="0"/>
    <s v="WA"/>
    <x v="5"/>
    <n v="2013"/>
    <n v="2013"/>
    <n v="18114994"/>
    <n v="1"/>
    <x v="1"/>
    <s v="I"/>
    <n v="0"/>
    <n v="0"/>
    <n v="0"/>
    <n v="35"/>
  </r>
  <r>
    <x v="0"/>
    <x v="0"/>
    <s v="WA"/>
    <x v="5"/>
    <n v="2013"/>
    <n v="2013"/>
    <n v="19224133"/>
    <n v="1"/>
    <x v="1"/>
    <s v="I"/>
    <n v="15"/>
    <n v="15"/>
    <n v="0"/>
    <n v="100"/>
  </r>
  <r>
    <x v="0"/>
    <x v="1"/>
    <s v="WA"/>
    <x v="5"/>
    <n v="2013"/>
    <n v="2013"/>
    <n v="18409367"/>
    <n v="2"/>
    <x v="1"/>
    <s v="I"/>
    <n v="63"/>
    <n v="31.5"/>
    <n v="0"/>
    <n v="17"/>
  </r>
  <r>
    <x v="0"/>
    <x v="0"/>
    <s v="WA"/>
    <x v="5"/>
    <n v="2013"/>
    <n v="2013"/>
    <n v="19274019"/>
    <n v="2"/>
    <x v="1"/>
    <s v="I"/>
    <n v="40"/>
    <n v="20"/>
    <n v="0"/>
    <n v="160"/>
  </r>
  <r>
    <x v="0"/>
    <x v="0"/>
    <s v="WA"/>
    <x v="5"/>
    <n v="2013"/>
    <n v="2013"/>
    <n v="18047841"/>
    <n v="1"/>
    <x v="1"/>
    <s v="I"/>
    <n v="31"/>
    <n v="31"/>
    <n v="0"/>
    <n v="10"/>
  </r>
  <r>
    <x v="0"/>
    <x v="0"/>
    <s v="WA"/>
    <x v="5"/>
    <n v="2013"/>
    <n v="2013"/>
    <n v="500207473"/>
    <n v="1"/>
    <x v="1"/>
    <s v="I"/>
    <n v="1"/>
    <n v="1"/>
    <n v="0"/>
    <n v="17"/>
  </r>
  <r>
    <x v="0"/>
    <x v="1"/>
    <s v="WA"/>
    <x v="5"/>
    <n v="2013"/>
    <n v="2013"/>
    <n v="16746183"/>
    <n v="2"/>
    <x v="1"/>
    <s v="I"/>
    <n v="43"/>
    <n v="21.5"/>
    <n v="0"/>
    <n v="11"/>
  </r>
  <r>
    <x v="0"/>
    <x v="1"/>
    <s v="WA"/>
    <x v="5"/>
    <n v="2013"/>
    <n v="2013"/>
    <n v="382665647"/>
    <n v="1"/>
    <x v="1"/>
    <s v="I"/>
    <n v="0"/>
    <n v="0"/>
    <n v="0"/>
    <n v="3"/>
  </r>
  <r>
    <x v="0"/>
    <x v="1"/>
    <s v="WA"/>
    <x v="5"/>
    <n v="2013"/>
    <n v="2013"/>
    <n v="435456047"/>
    <n v="1"/>
    <x v="1"/>
    <s v="I"/>
    <n v="28"/>
    <n v="28"/>
    <n v="0"/>
    <n v="7"/>
  </r>
  <r>
    <x v="0"/>
    <x v="0"/>
    <s v="WA"/>
    <x v="5"/>
    <n v="2013"/>
    <n v="2013"/>
    <n v="17049912"/>
    <n v="1"/>
    <x v="1"/>
    <s v="I"/>
    <n v="0"/>
    <n v="0"/>
    <n v="0"/>
    <n v="10"/>
  </r>
  <r>
    <x v="0"/>
    <x v="0"/>
    <s v="WA"/>
    <x v="5"/>
    <n v="2013"/>
    <n v="2013"/>
    <n v="16889600"/>
    <n v="2"/>
    <x v="1"/>
    <s v="I"/>
    <n v="69"/>
    <n v="34.5"/>
    <n v="0"/>
    <n v="120"/>
  </r>
  <r>
    <x v="0"/>
    <x v="1"/>
    <s v="WA"/>
    <x v="5"/>
    <n v="2013"/>
    <n v="2013"/>
    <n v="500043429"/>
    <n v="1"/>
    <x v="1"/>
    <s v="I"/>
    <n v="17"/>
    <n v="17"/>
    <n v="0"/>
    <n v="14"/>
  </r>
  <r>
    <x v="0"/>
    <x v="1"/>
    <s v="WA"/>
    <x v="5"/>
    <n v="2013"/>
    <n v="2013"/>
    <n v="500286065"/>
    <n v="1"/>
    <x v="1"/>
    <s v="I"/>
    <n v="1"/>
    <n v="1"/>
    <n v="0"/>
    <n v="1"/>
  </r>
  <r>
    <x v="0"/>
    <x v="0"/>
    <s v="WA"/>
    <x v="5"/>
    <n v="2013"/>
    <n v="2013"/>
    <n v="16191274"/>
    <n v="4"/>
    <x v="1"/>
    <s v="I"/>
    <n v="124"/>
    <n v="31"/>
    <n v="0"/>
    <n v="27"/>
  </r>
  <r>
    <x v="0"/>
    <x v="0"/>
    <s v="WA"/>
    <x v="5"/>
    <n v="2013"/>
    <n v="2013"/>
    <n v="15543165"/>
    <n v="1"/>
    <x v="1"/>
    <s v="I"/>
    <n v="0"/>
    <n v="0"/>
    <n v="0"/>
    <n v="130"/>
  </r>
  <r>
    <x v="0"/>
    <x v="1"/>
    <s v="WA"/>
    <x v="5"/>
    <n v="2013"/>
    <n v="2013"/>
    <n v="15966187"/>
    <n v="2"/>
    <x v="1"/>
    <s v="I"/>
    <n v="42"/>
    <n v="21"/>
    <n v="0"/>
    <n v="14"/>
  </r>
  <r>
    <x v="0"/>
    <x v="1"/>
    <s v="WA"/>
    <x v="5"/>
    <n v="2013"/>
    <n v="2013"/>
    <n v="16532152"/>
    <n v="1"/>
    <x v="1"/>
    <s v="I"/>
    <n v="26"/>
    <n v="26"/>
    <n v="0"/>
    <n v="14"/>
  </r>
  <r>
    <x v="0"/>
    <x v="0"/>
    <s v="WA"/>
    <x v="5"/>
    <n v="2013"/>
    <n v="2013"/>
    <n v="15282128"/>
    <n v="1"/>
    <x v="1"/>
    <s v="I"/>
    <n v="2"/>
    <n v="2"/>
    <n v="0"/>
    <n v="10"/>
  </r>
  <r>
    <x v="0"/>
    <x v="0"/>
    <s v="WA"/>
    <x v="5"/>
    <n v="2013"/>
    <n v="2013"/>
    <n v="14424115"/>
    <n v="1"/>
    <x v="1"/>
    <s v="I"/>
    <n v="23"/>
    <n v="23"/>
    <n v="0"/>
    <n v="106"/>
  </r>
  <r>
    <x v="0"/>
    <x v="0"/>
    <s v="WA"/>
    <x v="5"/>
    <n v="2013"/>
    <n v="2013"/>
    <n v="14878390"/>
    <n v="2"/>
    <x v="1"/>
    <s v="I"/>
    <n v="42"/>
    <n v="21"/>
    <n v="0"/>
    <n v="412"/>
  </r>
  <r>
    <x v="1"/>
    <x v="1"/>
    <s v="WA"/>
    <x v="5"/>
    <n v="2013"/>
    <n v="2013"/>
    <n v="14313421"/>
    <n v="1"/>
    <x v="1"/>
    <s v="I"/>
    <n v="30"/>
    <n v="30"/>
    <n v="0"/>
    <n v="1"/>
  </r>
  <r>
    <x v="0"/>
    <x v="1"/>
    <s v="WA"/>
    <x v="5"/>
    <n v="2013"/>
    <n v="2013"/>
    <n v="14923081"/>
    <n v="2"/>
    <x v="1"/>
    <s v="I"/>
    <n v="45"/>
    <n v="22.5"/>
    <n v="0"/>
    <n v="14"/>
  </r>
  <r>
    <x v="0"/>
    <x v="0"/>
    <s v="WA"/>
    <x v="5"/>
    <n v="2013"/>
    <n v="2013"/>
    <n v="17617253"/>
    <n v="1"/>
    <x v="1"/>
    <s v="I"/>
    <n v="4"/>
    <n v="4"/>
    <n v="0"/>
    <n v="10"/>
  </r>
  <r>
    <x v="0"/>
    <x v="0"/>
    <s v="WA"/>
    <x v="5"/>
    <n v="2013"/>
    <n v="2013"/>
    <n v="438912186"/>
    <n v="2"/>
    <x v="1"/>
    <s v="I"/>
    <n v="53"/>
    <n v="26.5"/>
    <n v="0"/>
    <n v="60"/>
  </r>
  <r>
    <x v="0"/>
    <x v="0"/>
    <s v="WA"/>
    <x v="5"/>
    <n v="2013"/>
    <n v="2013"/>
    <n v="16116739"/>
    <n v="3"/>
    <x v="1"/>
    <s v="I"/>
    <n v="65"/>
    <n v="21.666666666666664"/>
    <n v="0"/>
    <n v="297"/>
  </r>
  <r>
    <x v="0"/>
    <x v="0"/>
    <s v="WA"/>
    <x v="5"/>
    <n v="2013"/>
    <n v="2013"/>
    <n v="17633746"/>
    <n v="1"/>
    <x v="1"/>
    <s v="I"/>
    <n v="3"/>
    <n v="3"/>
    <n v="0"/>
    <n v="13"/>
  </r>
  <r>
    <x v="0"/>
    <x v="0"/>
    <s v="WA"/>
    <x v="5"/>
    <n v="2013"/>
    <n v="2013"/>
    <n v="17634914"/>
    <n v="1"/>
    <x v="1"/>
    <s v="I"/>
    <n v="5"/>
    <n v="5"/>
    <n v="0"/>
    <n v="12"/>
  </r>
  <r>
    <x v="0"/>
    <x v="0"/>
    <s v="WA"/>
    <x v="5"/>
    <n v="2013"/>
    <n v="2013"/>
    <n v="15556382"/>
    <n v="1"/>
    <x v="1"/>
    <s v="I"/>
    <n v="1"/>
    <n v="1"/>
    <n v="0"/>
    <n v="4"/>
  </r>
  <r>
    <x v="0"/>
    <x v="0"/>
    <s v="WA"/>
    <x v="5"/>
    <n v="2013"/>
    <n v="2013"/>
    <n v="500250091"/>
    <n v="1"/>
    <x v="1"/>
    <s v="I"/>
    <n v="2"/>
    <n v="2"/>
    <n v="0"/>
    <n v="4"/>
  </r>
  <r>
    <x v="0"/>
    <x v="0"/>
    <s v="WA"/>
    <x v="5"/>
    <n v="2013"/>
    <n v="2013"/>
    <n v="500281735"/>
    <n v="1"/>
    <x v="1"/>
    <s v="I"/>
    <n v="1"/>
    <n v="1"/>
    <n v="0"/>
    <n v="3"/>
  </r>
  <r>
    <x v="0"/>
    <x v="0"/>
    <s v="WA"/>
    <x v="5"/>
    <n v="2013"/>
    <n v="2013"/>
    <n v="500209322"/>
    <n v="1"/>
    <x v="1"/>
    <s v="I"/>
    <n v="4"/>
    <n v="4"/>
    <n v="0"/>
    <n v="30"/>
  </r>
  <r>
    <x v="0"/>
    <x v="1"/>
    <s v="WA"/>
    <x v="5"/>
    <n v="2013"/>
    <n v="2013"/>
    <n v="500029142"/>
    <n v="2"/>
    <x v="1"/>
    <s v="I"/>
    <n v="60"/>
    <n v="30"/>
    <n v="0"/>
    <n v="19"/>
  </r>
  <r>
    <x v="0"/>
    <x v="0"/>
    <s v="WA"/>
    <x v="5"/>
    <n v="2013"/>
    <n v="2013"/>
    <n v="19912890"/>
    <n v="2"/>
    <x v="1"/>
    <s v="I"/>
    <n v="32"/>
    <n v="16"/>
    <n v="0"/>
    <n v="250"/>
  </r>
  <r>
    <x v="0"/>
    <x v="0"/>
    <s v="WA"/>
    <x v="5"/>
    <n v="2013"/>
    <n v="2013"/>
    <n v="18351421"/>
    <n v="1"/>
    <x v="1"/>
    <s v="I"/>
    <n v="31"/>
    <n v="31"/>
    <n v="0"/>
    <n v="670"/>
  </r>
  <r>
    <x v="0"/>
    <x v="0"/>
    <s v="WA"/>
    <x v="5"/>
    <n v="2013"/>
    <n v="2013"/>
    <n v="379555232"/>
    <n v="1"/>
    <x v="1"/>
    <s v="I"/>
    <n v="4"/>
    <n v="4"/>
    <n v="0"/>
    <n v="40"/>
  </r>
  <r>
    <x v="0"/>
    <x v="0"/>
    <s v="WA"/>
    <x v="5"/>
    <n v="2013"/>
    <n v="2013"/>
    <n v="500219018"/>
    <n v="1"/>
    <x v="1"/>
    <s v="I"/>
    <n v="7"/>
    <n v="7"/>
    <n v="0"/>
    <n v="271"/>
  </r>
  <r>
    <x v="0"/>
    <x v="0"/>
    <s v="WA"/>
    <x v="5"/>
    <n v="2013"/>
    <n v="2013"/>
    <n v="18913401"/>
    <n v="1"/>
    <x v="1"/>
    <s v="I"/>
    <n v="25"/>
    <n v="25"/>
    <n v="0"/>
    <n v="345"/>
  </r>
  <r>
    <x v="0"/>
    <x v="0"/>
    <s v="WA"/>
    <x v="5"/>
    <n v="2013"/>
    <n v="2013"/>
    <n v="18599434"/>
    <n v="3"/>
    <x v="1"/>
    <s v="I"/>
    <n v="87"/>
    <n v="29"/>
    <n v="0"/>
    <n v="277"/>
  </r>
  <r>
    <x v="0"/>
    <x v="0"/>
    <s v="WA"/>
    <x v="5"/>
    <n v="2013"/>
    <n v="2013"/>
    <n v="18517257"/>
    <n v="2"/>
    <x v="1"/>
    <s v="I"/>
    <n v="60"/>
    <n v="30"/>
    <n v="0"/>
    <n v="399"/>
  </r>
  <r>
    <x v="0"/>
    <x v="0"/>
    <s v="WA"/>
    <x v="5"/>
    <n v="2013"/>
    <n v="2013"/>
    <n v="391737607"/>
    <n v="1"/>
    <x v="1"/>
    <s v="I"/>
    <n v="0"/>
    <n v="0"/>
    <n v="0"/>
    <n v="250"/>
  </r>
  <r>
    <x v="0"/>
    <x v="0"/>
    <s v="WA"/>
    <x v="5"/>
    <n v="2013"/>
    <n v="2013"/>
    <n v="17919955"/>
    <n v="3"/>
    <x v="1"/>
    <s v="I"/>
    <n v="66"/>
    <n v="22"/>
    <n v="0"/>
    <n v="136"/>
  </r>
  <r>
    <x v="0"/>
    <x v="0"/>
    <s v="WA"/>
    <x v="5"/>
    <n v="2013"/>
    <n v="2013"/>
    <n v="17921856"/>
    <n v="2"/>
    <x v="1"/>
    <s v="I"/>
    <n v="62"/>
    <n v="31"/>
    <n v="0"/>
    <n v="70"/>
  </r>
  <r>
    <x v="0"/>
    <x v="1"/>
    <s v="WA"/>
    <x v="5"/>
    <n v="2013"/>
    <n v="2013"/>
    <n v="500191805"/>
    <n v="2"/>
    <x v="1"/>
    <s v="I"/>
    <n v="37"/>
    <n v="18.5"/>
    <n v="0"/>
    <n v="13"/>
  </r>
  <r>
    <x v="0"/>
    <x v="1"/>
    <s v="WA"/>
    <x v="5"/>
    <n v="2013"/>
    <n v="2013"/>
    <n v="500187310"/>
    <n v="2"/>
    <x v="1"/>
    <s v="I"/>
    <n v="50"/>
    <n v="25"/>
    <n v="0"/>
    <n v="25"/>
  </r>
  <r>
    <x v="0"/>
    <x v="0"/>
    <s v="WA"/>
    <x v="5"/>
    <n v="2013"/>
    <n v="2013"/>
    <n v="17850540"/>
    <n v="2"/>
    <x v="1"/>
    <s v="I"/>
    <n v="40"/>
    <n v="20"/>
    <n v="0"/>
    <n v="1440"/>
  </r>
  <r>
    <x v="0"/>
    <x v="1"/>
    <s v="WA"/>
    <x v="5"/>
    <n v="2013"/>
    <n v="2013"/>
    <n v="500207875"/>
    <n v="1"/>
    <x v="1"/>
    <s v="I"/>
    <n v="6"/>
    <n v="6"/>
    <n v="0"/>
    <n v="4"/>
  </r>
  <r>
    <x v="0"/>
    <x v="0"/>
    <s v="WA"/>
    <x v="5"/>
    <n v="2013"/>
    <n v="2013"/>
    <n v="18608361"/>
    <n v="1"/>
    <x v="1"/>
    <s v="I"/>
    <n v="8"/>
    <n v="8"/>
    <n v="0"/>
    <n v="1"/>
  </r>
  <r>
    <x v="0"/>
    <x v="0"/>
    <s v="WA"/>
    <x v="5"/>
    <n v="2013"/>
    <n v="2013"/>
    <n v="17679404"/>
    <n v="2"/>
    <x v="1"/>
    <s v="I"/>
    <n v="50"/>
    <n v="25"/>
    <n v="0"/>
    <n v="180"/>
  </r>
  <r>
    <x v="0"/>
    <x v="1"/>
    <s v="WA"/>
    <x v="5"/>
    <n v="2013"/>
    <n v="2013"/>
    <n v="15721139"/>
    <n v="2"/>
    <x v="1"/>
    <s v="I"/>
    <n v="48"/>
    <n v="24"/>
    <n v="0"/>
    <n v="45"/>
  </r>
  <r>
    <x v="0"/>
    <x v="1"/>
    <s v="WA"/>
    <x v="5"/>
    <n v="2013"/>
    <n v="2013"/>
    <n v="16130551"/>
    <n v="1"/>
    <x v="1"/>
    <s v="I"/>
    <n v="6"/>
    <n v="6"/>
    <n v="0"/>
    <n v="4"/>
  </r>
  <r>
    <x v="0"/>
    <x v="1"/>
    <s v="WA"/>
    <x v="5"/>
    <n v="2013"/>
    <n v="2013"/>
    <n v="500032980"/>
    <n v="1"/>
    <x v="1"/>
    <s v="I"/>
    <n v="35"/>
    <n v="35"/>
    <n v="0"/>
    <n v="1"/>
  </r>
  <r>
    <x v="0"/>
    <x v="0"/>
    <s v="WA"/>
    <x v="5"/>
    <n v="2013"/>
    <n v="2013"/>
    <n v="14174749"/>
    <n v="1"/>
    <x v="1"/>
    <s v="I"/>
    <n v="1"/>
    <n v="1"/>
    <n v="0"/>
    <n v="80"/>
  </r>
  <r>
    <x v="0"/>
    <x v="0"/>
    <s v="WA"/>
    <x v="5"/>
    <n v="2013"/>
    <n v="2013"/>
    <n v="500193116"/>
    <n v="2"/>
    <x v="1"/>
    <s v="I"/>
    <n v="51"/>
    <n v="25.5"/>
    <n v="0"/>
    <n v="331"/>
  </r>
  <r>
    <x v="0"/>
    <x v="0"/>
    <s v="WA"/>
    <x v="5"/>
    <n v="2013"/>
    <n v="2013"/>
    <n v="14678267"/>
    <n v="1"/>
    <x v="1"/>
    <s v="I"/>
    <n v="33"/>
    <n v="33"/>
    <n v="0"/>
    <n v="459"/>
  </r>
  <r>
    <x v="0"/>
    <x v="0"/>
    <s v="WA"/>
    <x v="5"/>
    <n v="2013"/>
    <n v="2013"/>
    <n v="16117264"/>
    <n v="1"/>
    <x v="1"/>
    <s v="I"/>
    <n v="23"/>
    <n v="23"/>
    <n v="0"/>
    <n v="75"/>
  </r>
  <r>
    <x v="0"/>
    <x v="1"/>
    <s v="WA"/>
    <x v="5"/>
    <n v="2013"/>
    <n v="2013"/>
    <n v="16118131"/>
    <n v="1"/>
    <x v="1"/>
    <s v="I"/>
    <n v="1"/>
    <n v="1"/>
    <n v="0"/>
    <n v="1"/>
  </r>
  <r>
    <x v="0"/>
    <x v="0"/>
    <s v="WA"/>
    <x v="5"/>
    <n v="2013"/>
    <n v="2013"/>
    <n v="16121689"/>
    <n v="2"/>
    <x v="1"/>
    <s v="I"/>
    <n v="56"/>
    <n v="28"/>
    <n v="0"/>
    <n v="133"/>
  </r>
  <r>
    <x v="0"/>
    <x v="1"/>
    <s v="WA"/>
    <x v="5"/>
    <n v="2013"/>
    <n v="2013"/>
    <n v="15749053"/>
    <n v="1"/>
    <x v="1"/>
    <s v="I"/>
    <n v="4"/>
    <n v="4"/>
    <n v="0"/>
    <n v="1"/>
  </r>
  <r>
    <x v="0"/>
    <x v="1"/>
    <s v="WA"/>
    <x v="5"/>
    <n v="2013"/>
    <n v="2013"/>
    <n v="500043429"/>
    <n v="1"/>
    <x v="1"/>
    <s v="I"/>
    <n v="0"/>
    <n v="0"/>
    <n v="0"/>
    <n v="19"/>
  </r>
  <r>
    <x v="0"/>
    <x v="0"/>
    <s v="WA"/>
    <x v="5"/>
    <n v="2013"/>
    <n v="2013"/>
    <n v="500173346"/>
    <n v="1"/>
    <x v="1"/>
    <s v="I"/>
    <n v="7"/>
    <n v="7"/>
    <n v="0"/>
    <n v="134"/>
  </r>
  <r>
    <x v="0"/>
    <x v="1"/>
    <s v="WA"/>
    <x v="5"/>
    <n v="2013"/>
    <n v="2013"/>
    <n v="365040090"/>
    <n v="3"/>
    <x v="1"/>
    <s v="I"/>
    <n v="95"/>
    <n v="31.666666666666668"/>
    <n v="0"/>
    <n v="13"/>
  </r>
  <r>
    <x v="0"/>
    <x v="0"/>
    <s v="WA"/>
    <x v="5"/>
    <n v="2013"/>
    <n v="2013"/>
    <n v="500206450"/>
    <n v="1"/>
    <x v="1"/>
    <s v="I"/>
    <n v="23"/>
    <n v="23"/>
    <n v="0"/>
    <n v="278"/>
  </r>
  <r>
    <x v="0"/>
    <x v="0"/>
    <s v="WA"/>
    <x v="5"/>
    <n v="2013"/>
    <n v="2013"/>
    <n v="500112315"/>
    <n v="1"/>
    <x v="1"/>
    <s v="I"/>
    <n v="14"/>
    <n v="14"/>
    <n v="0"/>
    <n v="217"/>
  </r>
  <r>
    <x v="0"/>
    <x v="0"/>
    <s v="WA"/>
    <x v="5"/>
    <n v="2013"/>
    <n v="2013"/>
    <n v="15070461"/>
    <n v="2"/>
    <x v="1"/>
    <s v="I"/>
    <n v="64"/>
    <n v="32"/>
    <n v="0"/>
    <n v="343"/>
  </r>
  <r>
    <x v="0"/>
    <x v="0"/>
    <s v="WA"/>
    <x v="5"/>
    <n v="2013"/>
    <n v="2013"/>
    <n v="14913802"/>
    <n v="1"/>
    <x v="1"/>
    <s v="I"/>
    <n v="23"/>
    <n v="23"/>
    <n v="0"/>
    <n v="272"/>
  </r>
  <r>
    <x v="0"/>
    <x v="0"/>
    <s v="WA"/>
    <x v="5"/>
    <n v="2013"/>
    <n v="2013"/>
    <n v="500004847"/>
    <n v="1"/>
    <x v="1"/>
    <s v="I"/>
    <n v="3"/>
    <n v="3"/>
    <n v="0"/>
    <n v="21"/>
  </r>
  <r>
    <x v="0"/>
    <x v="1"/>
    <s v="WA"/>
    <x v="5"/>
    <n v="2013"/>
    <n v="2013"/>
    <n v="435801679"/>
    <n v="1"/>
    <x v="1"/>
    <s v="I"/>
    <n v="11"/>
    <n v="11"/>
    <n v="0"/>
    <n v="6"/>
  </r>
  <r>
    <x v="0"/>
    <x v="0"/>
    <s v="WA"/>
    <x v="5"/>
    <n v="2013"/>
    <n v="2013"/>
    <n v="15680615"/>
    <n v="1"/>
    <x v="1"/>
    <s v="I"/>
    <n v="13"/>
    <n v="13"/>
    <n v="0"/>
    <n v="720"/>
  </r>
  <r>
    <x v="0"/>
    <x v="0"/>
    <s v="WA"/>
    <x v="5"/>
    <n v="2013"/>
    <n v="2013"/>
    <n v="500155694"/>
    <n v="1"/>
    <x v="1"/>
    <s v="I"/>
    <n v="26"/>
    <n v="26"/>
    <n v="0"/>
    <n v="349"/>
  </r>
  <r>
    <x v="0"/>
    <x v="0"/>
    <s v="WA"/>
    <x v="5"/>
    <n v="2013"/>
    <n v="2013"/>
    <n v="19713110"/>
    <n v="1"/>
    <x v="1"/>
    <s v="I"/>
    <n v="0"/>
    <n v="0"/>
    <n v="0"/>
    <n v="11"/>
  </r>
  <r>
    <x v="0"/>
    <x v="1"/>
    <s v="WA"/>
    <x v="5"/>
    <n v="2013"/>
    <n v="2013"/>
    <n v="388195207"/>
    <n v="1"/>
    <x v="1"/>
    <s v="I"/>
    <n v="3"/>
    <n v="3"/>
    <n v="0"/>
    <n v="2"/>
  </r>
  <r>
    <x v="0"/>
    <x v="0"/>
    <s v="WA"/>
    <x v="5"/>
    <n v="2013"/>
    <n v="2013"/>
    <n v="18958360"/>
    <n v="1"/>
    <x v="1"/>
    <s v="I"/>
    <n v="19"/>
    <n v="19"/>
    <n v="0"/>
    <n v="1"/>
  </r>
  <r>
    <x v="0"/>
    <x v="1"/>
    <s v="WA"/>
    <x v="5"/>
    <n v="2013"/>
    <n v="2013"/>
    <n v="18517082"/>
    <n v="1"/>
    <x v="1"/>
    <s v="I"/>
    <n v="2"/>
    <n v="2"/>
    <n v="0"/>
    <n v="1"/>
  </r>
  <r>
    <x v="0"/>
    <x v="1"/>
    <s v="WA"/>
    <x v="5"/>
    <n v="2013"/>
    <n v="2013"/>
    <n v="17916975"/>
    <n v="4"/>
    <x v="1"/>
    <s v="I"/>
    <n v="118"/>
    <n v="29.5"/>
    <n v="0"/>
    <n v="14"/>
  </r>
  <r>
    <x v="0"/>
    <x v="0"/>
    <s v="WA"/>
    <x v="5"/>
    <n v="2013"/>
    <n v="2013"/>
    <n v="18148336"/>
    <n v="1"/>
    <x v="1"/>
    <s v="I"/>
    <n v="2"/>
    <n v="2"/>
    <n v="0"/>
    <n v="30"/>
  </r>
  <r>
    <x v="0"/>
    <x v="0"/>
    <s v="WA"/>
    <x v="5"/>
    <n v="2013"/>
    <n v="2013"/>
    <n v="18018192"/>
    <n v="1"/>
    <x v="1"/>
    <s v="I"/>
    <n v="12"/>
    <n v="12"/>
    <n v="0"/>
    <n v="10"/>
  </r>
  <r>
    <x v="0"/>
    <x v="0"/>
    <s v="WA"/>
    <x v="5"/>
    <n v="2013"/>
    <n v="2013"/>
    <n v="18324851"/>
    <n v="2"/>
    <x v="1"/>
    <s v="I"/>
    <n v="59"/>
    <n v="29.5"/>
    <n v="0"/>
    <n v="491"/>
  </r>
  <r>
    <x v="0"/>
    <x v="0"/>
    <s v="WA"/>
    <x v="5"/>
    <n v="2013"/>
    <n v="2013"/>
    <n v="18488719"/>
    <n v="2"/>
    <x v="1"/>
    <s v="I"/>
    <n v="34"/>
    <n v="17"/>
    <n v="0"/>
    <n v="50"/>
  </r>
  <r>
    <x v="0"/>
    <x v="1"/>
    <s v="WA"/>
    <x v="5"/>
    <n v="2013"/>
    <n v="2013"/>
    <n v="17468337"/>
    <n v="1"/>
    <x v="1"/>
    <s v="I"/>
    <n v="11"/>
    <n v="11"/>
    <n v="0"/>
    <n v="9"/>
  </r>
  <r>
    <x v="0"/>
    <x v="0"/>
    <s v="WA"/>
    <x v="5"/>
    <n v="2013"/>
    <n v="2013"/>
    <n v="500254535"/>
    <n v="1"/>
    <x v="1"/>
    <s v="I"/>
    <n v="11"/>
    <n v="11"/>
    <n v="0"/>
    <n v="95"/>
  </r>
  <r>
    <x v="0"/>
    <x v="1"/>
    <s v="WA"/>
    <x v="5"/>
    <n v="2013"/>
    <n v="2013"/>
    <n v="16832974"/>
    <n v="1"/>
    <x v="1"/>
    <s v="I"/>
    <n v="13"/>
    <n v="13"/>
    <n v="0"/>
    <n v="1"/>
  </r>
  <r>
    <x v="0"/>
    <x v="1"/>
    <s v="WA"/>
    <x v="5"/>
    <n v="2013"/>
    <n v="2013"/>
    <n v="500080186"/>
    <n v="1"/>
    <x v="1"/>
    <s v="I"/>
    <n v="6"/>
    <n v="6"/>
    <n v="0"/>
    <n v="4"/>
  </r>
  <r>
    <x v="0"/>
    <x v="0"/>
    <s v="WA"/>
    <x v="5"/>
    <n v="2013"/>
    <n v="2013"/>
    <n v="16288427"/>
    <n v="1"/>
    <x v="1"/>
    <s v="I"/>
    <n v="21"/>
    <n v="21"/>
    <n v="0"/>
    <n v="230"/>
  </r>
  <r>
    <x v="0"/>
    <x v="0"/>
    <s v="WA"/>
    <x v="5"/>
    <n v="2013"/>
    <n v="2013"/>
    <n v="15434268"/>
    <n v="1"/>
    <x v="1"/>
    <s v="I"/>
    <n v="7"/>
    <n v="7"/>
    <n v="0"/>
    <n v="73"/>
  </r>
  <r>
    <x v="0"/>
    <x v="1"/>
    <s v="WA"/>
    <x v="5"/>
    <n v="2013"/>
    <n v="2013"/>
    <n v="14902279"/>
    <n v="1"/>
    <x v="1"/>
    <s v="I"/>
    <n v="6"/>
    <n v="6"/>
    <n v="0"/>
    <n v="1"/>
  </r>
  <r>
    <x v="0"/>
    <x v="0"/>
    <s v="WA"/>
    <x v="5"/>
    <n v="2013"/>
    <n v="2013"/>
    <n v="14044964"/>
    <n v="3"/>
    <x v="1"/>
    <s v="I"/>
    <n v="71"/>
    <n v="23.666666666666664"/>
    <n v="0"/>
    <n v="382"/>
  </r>
  <r>
    <x v="0"/>
    <x v="0"/>
    <s v="WA"/>
    <x v="5"/>
    <n v="2013"/>
    <n v="2013"/>
    <n v="19467116"/>
    <n v="1"/>
    <x v="1"/>
    <s v="I"/>
    <n v="0"/>
    <n v="0"/>
    <n v="0"/>
    <n v="470"/>
  </r>
  <r>
    <x v="0"/>
    <x v="0"/>
    <s v="WA"/>
    <x v="5"/>
    <n v="2013"/>
    <n v="2013"/>
    <n v="18219032"/>
    <n v="1"/>
    <x v="1"/>
    <s v="I"/>
    <n v="2"/>
    <n v="2"/>
    <n v="0"/>
    <n v="32"/>
  </r>
  <r>
    <x v="0"/>
    <x v="0"/>
    <s v="WA"/>
    <x v="5"/>
    <n v="2013"/>
    <n v="2013"/>
    <n v="19373057"/>
    <n v="1"/>
    <x v="1"/>
    <s v="I"/>
    <n v="7"/>
    <n v="7"/>
    <n v="0"/>
    <n v="220"/>
  </r>
  <r>
    <x v="0"/>
    <x v="0"/>
    <s v="WA"/>
    <x v="5"/>
    <n v="2013"/>
    <n v="2013"/>
    <n v="500215388"/>
    <n v="1"/>
    <x v="1"/>
    <s v="I"/>
    <n v="0"/>
    <n v="0"/>
    <n v="0"/>
    <n v="18"/>
  </r>
  <r>
    <x v="0"/>
    <x v="1"/>
    <s v="WA"/>
    <x v="5"/>
    <n v="2013"/>
    <n v="2013"/>
    <n v="339984005"/>
    <n v="4"/>
    <x v="1"/>
    <s v="I"/>
    <n v="98"/>
    <n v="24.5"/>
    <n v="0"/>
    <n v="13"/>
  </r>
  <r>
    <x v="0"/>
    <x v="1"/>
    <s v="WA"/>
    <x v="5"/>
    <n v="2013"/>
    <n v="2013"/>
    <n v="500174305"/>
    <n v="1"/>
    <x v="1"/>
    <s v="I"/>
    <n v="0"/>
    <n v="0"/>
    <n v="0"/>
    <n v="1"/>
  </r>
  <r>
    <x v="0"/>
    <x v="0"/>
    <s v="WA"/>
    <x v="5"/>
    <n v="2013"/>
    <n v="2013"/>
    <n v="446352999"/>
    <n v="1"/>
    <x v="1"/>
    <s v="I"/>
    <n v="21"/>
    <n v="21"/>
    <n v="0"/>
    <n v="113"/>
  </r>
  <r>
    <x v="0"/>
    <x v="1"/>
    <s v="WA"/>
    <x v="5"/>
    <n v="2013"/>
    <n v="2013"/>
    <n v="500271690"/>
    <n v="1"/>
    <x v="1"/>
    <s v="I"/>
    <n v="2"/>
    <n v="2"/>
    <n v="0"/>
    <n v="2"/>
  </r>
  <r>
    <x v="0"/>
    <x v="0"/>
    <s v="WA"/>
    <x v="5"/>
    <n v="2013"/>
    <n v="2013"/>
    <n v="500066800"/>
    <n v="1"/>
    <x v="1"/>
    <s v="I"/>
    <n v="7"/>
    <n v="7"/>
    <n v="0"/>
    <n v="41"/>
  </r>
  <r>
    <x v="0"/>
    <x v="0"/>
    <s v="WA"/>
    <x v="5"/>
    <n v="2013"/>
    <n v="2013"/>
    <n v="500233864"/>
    <n v="1"/>
    <x v="1"/>
    <s v="I"/>
    <n v="2"/>
    <n v="2"/>
    <n v="0"/>
    <n v="9"/>
  </r>
  <r>
    <x v="1"/>
    <x v="0"/>
    <s v="WA"/>
    <x v="5"/>
    <n v="2013"/>
    <n v="2014"/>
    <n v="19962512"/>
    <n v="12"/>
    <x v="2"/>
    <s v="I"/>
    <n v="365"/>
    <n v="30.416666666666668"/>
    <n v="0"/>
    <n v="965914"/>
  </r>
  <r>
    <x v="0"/>
    <x v="0"/>
    <s v="WA"/>
    <x v="5"/>
    <n v="2013"/>
    <n v="2013"/>
    <n v="19784186"/>
    <n v="1"/>
    <x v="1"/>
    <s v="I"/>
    <n v="2"/>
    <n v="2"/>
    <n v="0"/>
    <n v="1"/>
  </r>
  <r>
    <x v="0"/>
    <x v="1"/>
    <s v="WA"/>
    <x v="5"/>
    <n v="2013"/>
    <n v="2013"/>
    <n v="19784892"/>
    <n v="1"/>
    <x v="1"/>
    <s v="I"/>
    <n v="1"/>
    <n v="1"/>
    <n v="0"/>
    <n v="1"/>
  </r>
  <r>
    <x v="0"/>
    <x v="0"/>
    <s v="WA"/>
    <x v="5"/>
    <n v="2013"/>
    <n v="2013"/>
    <n v="19987514"/>
    <n v="2"/>
    <x v="1"/>
    <s v="I"/>
    <n v="55"/>
    <n v="27.5"/>
    <n v="0"/>
    <n v="560"/>
  </r>
  <r>
    <x v="0"/>
    <x v="0"/>
    <s v="WA"/>
    <x v="5"/>
    <n v="2013"/>
    <n v="2013"/>
    <n v="500036579"/>
    <n v="1"/>
    <x v="1"/>
    <s v="I"/>
    <n v="13"/>
    <n v="13"/>
    <n v="0"/>
    <n v="530"/>
  </r>
  <r>
    <x v="0"/>
    <x v="0"/>
    <s v="WA"/>
    <x v="5"/>
    <n v="2013"/>
    <n v="2013"/>
    <n v="18391967"/>
    <n v="1"/>
    <x v="1"/>
    <s v="I"/>
    <n v="7"/>
    <n v="7"/>
    <n v="0"/>
    <n v="640"/>
  </r>
  <r>
    <x v="1"/>
    <x v="0"/>
    <s v="WA"/>
    <x v="5"/>
    <n v="2013"/>
    <n v="2014"/>
    <n v="17041329"/>
    <n v="12"/>
    <x v="1"/>
    <s v="I"/>
    <n v="365"/>
    <n v="30.416666666666668"/>
    <n v="0"/>
    <n v="39673"/>
  </r>
  <r>
    <x v="0"/>
    <x v="1"/>
    <s v="WA"/>
    <x v="5"/>
    <n v="2013"/>
    <n v="2013"/>
    <n v="394761623"/>
    <n v="4"/>
    <x v="1"/>
    <s v="I"/>
    <n v="118"/>
    <n v="29.5"/>
    <n v="0"/>
    <n v="35"/>
  </r>
  <r>
    <x v="0"/>
    <x v="0"/>
    <s v="WA"/>
    <x v="5"/>
    <n v="2013"/>
    <n v="2013"/>
    <n v="500172794"/>
    <n v="1"/>
    <x v="1"/>
    <s v="I"/>
    <n v="4"/>
    <n v="4"/>
    <n v="0"/>
    <n v="252"/>
  </r>
  <r>
    <x v="0"/>
    <x v="0"/>
    <s v="WA"/>
    <x v="5"/>
    <n v="2013"/>
    <n v="2013"/>
    <n v="16116278"/>
    <n v="1"/>
    <x v="1"/>
    <s v="I"/>
    <n v="24"/>
    <n v="24"/>
    <n v="0"/>
    <n v="32"/>
  </r>
  <r>
    <x v="0"/>
    <x v="1"/>
    <s v="WA"/>
    <x v="5"/>
    <n v="2013"/>
    <n v="2013"/>
    <n v="14961981"/>
    <n v="3"/>
    <x v="1"/>
    <s v="I"/>
    <n v="85"/>
    <n v="28.333333333333336"/>
    <n v="0"/>
    <n v="28"/>
  </r>
  <r>
    <x v="0"/>
    <x v="0"/>
    <s v="WA"/>
    <x v="5"/>
    <n v="2013"/>
    <n v="2013"/>
    <n v="14572101"/>
    <n v="2"/>
    <x v="1"/>
    <s v="I"/>
    <n v="61"/>
    <n v="30.5"/>
    <n v="0"/>
    <n v="371"/>
  </r>
  <r>
    <x v="0"/>
    <x v="1"/>
    <s v="WA"/>
    <x v="5"/>
    <n v="2013"/>
    <n v="2013"/>
    <n v="500164662"/>
    <n v="1"/>
    <x v="1"/>
    <s v="I"/>
    <n v="5"/>
    <n v="5"/>
    <n v="0"/>
    <n v="4"/>
  </r>
  <r>
    <x v="1"/>
    <x v="0"/>
    <s v="WA"/>
    <x v="5"/>
    <n v="2013"/>
    <n v="2014"/>
    <n v="500122810"/>
    <n v="12"/>
    <x v="2"/>
    <s v="I"/>
    <n v="365"/>
    <n v="30.416666666666668"/>
    <n v="0"/>
    <n v="1197253"/>
  </r>
  <r>
    <x v="0"/>
    <x v="1"/>
    <s v="WA"/>
    <x v="5"/>
    <n v="2013"/>
    <n v="2013"/>
    <n v="500084916"/>
    <n v="1"/>
    <x v="1"/>
    <s v="I"/>
    <n v="21"/>
    <n v="21"/>
    <n v="0"/>
    <n v="4"/>
  </r>
  <r>
    <x v="0"/>
    <x v="1"/>
    <s v="WA"/>
    <x v="5"/>
    <n v="2013"/>
    <n v="2013"/>
    <n v="500009347"/>
    <n v="2"/>
    <x v="1"/>
    <s v="I"/>
    <n v="59"/>
    <n v="29.5"/>
    <n v="0"/>
    <n v="7"/>
  </r>
  <r>
    <x v="0"/>
    <x v="0"/>
    <s v="WA"/>
    <x v="5"/>
    <n v="2013"/>
    <n v="2013"/>
    <n v="15611235"/>
    <n v="1"/>
    <x v="1"/>
    <s v="I"/>
    <n v="25"/>
    <n v="25"/>
    <n v="0"/>
    <n v="110"/>
  </r>
  <r>
    <x v="0"/>
    <x v="0"/>
    <s v="WA"/>
    <x v="5"/>
    <n v="2013"/>
    <n v="2013"/>
    <n v="16921024"/>
    <n v="1"/>
    <x v="1"/>
    <s v="I"/>
    <n v="13"/>
    <n v="13"/>
    <n v="0"/>
    <n v="260"/>
  </r>
  <r>
    <x v="0"/>
    <x v="0"/>
    <s v="WA"/>
    <x v="5"/>
    <n v="2013"/>
    <n v="2013"/>
    <n v="346032015"/>
    <n v="1"/>
    <x v="1"/>
    <s v="I"/>
    <n v="20"/>
    <n v="20"/>
    <n v="0"/>
    <n v="300"/>
  </r>
  <r>
    <x v="0"/>
    <x v="0"/>
    <s v="WA"/>
    <x v="5"/>
    <n v="2013"/>
    <n v="2013"/>
    <n v="500276835"/>
    <n v="2"/>
    <x v="1"/>
    <s v="I"/>
    <n v="59"/>
    <n v="29.5"/>
    <n v="0"/>
    <n v="139"/>
  </r>
  <r>
    <x v="0"/>
    <x v="0"/>
    <s v="WA"/>
    <x v="5"/>
    <n v="2013"/>
    <n v="2013"/>
    <n v="17714936"/>
    <n v="1"/>
    <x v="1"/>
    <s v="I"/>
    <n v="7"/>
    <n v="7"/>
    <n v="0"/>
    <n v="117"/>
  </r>
  <r>
    <x v="0"/>
    <x v="0"/>
    <s v="WA"/>
    <x v="5"/>
    <n v="2013"/>
    <n v="2013"/>
    <n v="16208181"/>
    <n v="1"/>
    <x v="1"/>
    <s v="I"/>
    <n v="8"/>
    <n v="8"/>
    <n v="0"/>
    <n v="10"/>
  </r>
  <r>
    <x v="0"/>
    <x v="1"/>
    <s v="WA"/>
    <x v="5"/>
    <n v="2013"/>
    <n v="2013"/>
    <n v="500066360"/>
    <n v="3"/>
    <x v="1"/>
    <s v="I"/>
    <n v="92"/>
    <n v="30.666666666666668"/>
    <n v="0"/>
    <n v="38"/>
  </r>
  <r>
    <x v="0"/>
    <x v="0"/>
    <s v="WA"/>
    <x v="5"/>
    <n v="2013"/>
    <n v="2013"/>
    <n v="19912811"/>
    <n v="1"/>
    <x v="1"/>
    <s v="I"/>
    <n v="26"/>
    <n v="26"/>
    <n v="0"/>
    <n v="30"/>
  </r>
  <r>
    <x v="0"/>
    <x v="0"/>
    <s v="WA"/>
    <x v="5"/>
    <n v="2013"/>
    <n v="2013"/>
    <n v="446349209"/>
    <n v="1"/>
    <x v="1"/>
    <s v="I"/>
    <n v="30"/>
    <n v="30"/>
    <n v="0"/>
    <n v="9"/>
  </r>
  <r>
    <x v="0"/>
    <x v="0"/>
    <s v="WA"/>
    <x v="5"/>
    <n v="2013"/>
    <n v="2013"/>
    <n v="500238284"/>
    <n v="4"/>
    <x v="1"/>
    <s v="I"/>
    <n v="98"/>
    <n v="24.5"/>
    <n v="0"/>
    <n v="873"/>
  </r>
  <r>
    <x v="1"/>
    <x v="0"/>
    <s v="WA"/>
    <x v="5"/>
    <n v="2013"/>
    <n v="2013"/>
    <n v="16268043"/>
    <n v="1"/>
    <x v="1"/>
    <s v="I"/>
    <n v="33"/>
    <n v="33"/>
    <n v="0"/>
    <n v="10"/>
  </r>
  <r>
    <x v="0"/>
    <x v="1"/>
    <s v="WA"/>
    <x v="5"/>
    <n v="2013"/>
    <n v="2013"/>
    <n v="412387293"/>
    <n v="1"/>
    <x v="1"/>
    <s v="I"/>
    <n v="30"/>
    <n v="30"/>
    <n v="0"/>
    <n v="1"/>
  </r>
  <r>
    <x v="0"/>
    <x v="1"/>
    <s v="WA"/>
    <x v="5"/>
    <n v="2013"/>
    <n v="2013"/>
    <n v="16339415"/>
    <n v="3"/>
    <x v="1"/>
    <s v="I"/>
    <n v="84"/>
    <n v="28"/>
    <n v="0"/>
    <n v="15"/>
  </r>
  <r>
    <x v="0"/>
    <x v="1"/>
    <s v="WA"/>
    <x v="5"/>
    <n v="2013"/>
    <n v="2013"/>
    <n v="16341866"/>
    <n v="1"/>
    <x v="1"/>
    <s v="I"/>
    <n v="6"/>
    <n v="6"/>
    <n v="0"/>
    <n v="1"/>
  </r>
  <r>
    <x v="0"/>
    <x v="1"/>
    <s v="WA"/>
    <x v="5"/>
    <n v="2013"/>
    <n v="2013"/>
    <n v="403401625"/>
    <n v="1"/>
    <x v="1"/>
    <s v="I"/>
    <n v="28"/>
    <n v="28"/>
    <n v="0"/>
    <n v="9"/>
  </r>
  <r>
    <x v="0"/>
    <x v="0"/>
    <s v="WA"/>
    <x v="5"/>
    <n v="2013"/>
    <n v="2013"/>
    <n v="16345381"/>
    <n v="2"/>
    <x v="1"/>
    <s v="I"/>
    <n v="31"/>
    <n v="15.5"/>
    <n v="0"/>
    <n v="50"/>
  </r>
  <r>
    <x v="0"/>
    <x v="0"/>
    <s v="WA"/>
    <x v="5"/>
    <n v="2013"/>
    <n v="2013"/>
    <n v="15385661"/>
    <n v="2"/>
    <x v="1"/>
    <s v="I"/>
    <n v="44"/>
    <n v="22"/>
    <n v="0"/>
    <n v="270"/>
  </r>
  <r>
    <x v="0"/>
    <x v="0"/>
    <s v="WA"/>
    <x v="5"/>
    <n v="2013"/>
    <n v="2013"/>
    <n v="19353659"/>
    <n v="3"/>
    <x v="1"/>
    <s v="I"/>
    <n v="92"/>
    <n v="30.666666666666668"/>
    <n v="0"/>
    <n v="316"/>
  </r>
  <r>
    <x v="0"/>
    <x v="0"/>
    <s v="WA"/>
    <x v="5"/>
    <n v="2013"/>
    <n v="2013"/>
    <n v="17158779"/>
    <n v="5"/>
    <x v="1"/>
    <s v="I"/>
    <n v="144"/>
    <n v="28.8"/>
    <n v="0"/>
    <n v="269"/>
  </r>
  <r>
    <x v="0"/>
    <x v="1"/>
    <s v="WA"/>
    <x v="5"/>
    <n v="2013"/>
    <n v="2013"/>
    <n v="17810676"/>
    <n v="2"/>
    <x v="1"/>
    <s v="I"/>
    <n v="66"/>
    <n v="33"/>
    <n v="0"/>
    <n v="10"/>
  </r>
  <r>
    <x v="0"/>
    <x v="0"/>
    <s v="WA"/>
    <x v="5"/>
    <n v="2013"/>
    <n v="2013"/>
    <n v="17458286"/>
    <n v="2"/>
    <x v="1"/>
    <s v="I"/>
    <n v="45"/>
    <n v="22.5"/>
    <n v="0"/>
    <n v="268"/>
  </r>
  <r>
    <x v="0"/>
    <x v="1"/>
    <s v="WA"/>
    <x v="5"/>
    <n v="2013"/>
    <n v="2013"/>
    <n v="500235696"/>
    <n v="1"/>
    <x v="1"/>
    <s v="I"/>
    <n v="14"/>
    <n v="14"/>
    <n v="0"/>
    <n v="3"/>
  </r>
  <r>
    <x v="0"/>
    <x v="0"/>
    <s v="WA"/>
    <x v="5"/>
    <n v="2013"/>
    <n v="2013"/>
    <n v="446352999"/>
    <n v="1"/>
    <x v="1"/>
    <s v="I"/>
    <n v="24"/>
    <n v="24"/>
    <n v="0"/>
    <n v="129"/>
  </r>
  <r>
    <x v="0"/>
    <x v="1"/>
    <s v="WA"/>
    <x v="5"/>
    <n v="2013"/>
    <n v="2013"/>
    <n v="19304923"/>
    <n v="1"/>
    <x v="1"/>
    <s v="I"/>
    <n v="8"/>
    <n v="8"/>
    <n v="0"/>
    <n v="3"/>
  </r>
  <r>
    <x v="0"/>
    <x v="0"/>
    <s v="WA"/>
    <x v="5"/>
    <n v="2013"/>
    <n v="2013"/>
    <n v="18721214"/>
    <n v="1"/>
    <x v="1"/>
    <s v="I"/>
    <n v="5"/>
    <n v="5"/>
    <n v="0"/>
    <n v="150"/>
  </r>
  <r>
    <x v="0"/>
    <x v="1"/>
    <s v="WA"/>
    <x v="5"/>
    <n v="2013"/>
    <n v="2013"/>
    <n v="18721368"/>
    <n v="2"/>
    <x v="1"/>
    <s v="I"/>
    <n v="63"/>
    <n v="31.5"/>
    <n v="0"/>
    <n v="12"/>
  </r>
  <r>
    <x v="0"/>
    <x v="0"/>
    <s v="WA"/>
    <x v="5"/>
    <n v="2013"/>
    <n v="2013"/>
    <n v="500257601"/>
    <n v="1"/>
    <x v="1"/>
    <s v="I"/>
    <n v="34"/>
    <n v="34"/>
    <n v="0"/>
    <n v="241"/>
  </r>
  <r>
    <x v="0"/>
    <x v="0"/>
    <s v="WA"/>
    <x v="5"/>
    <n v="2013"/>
    <n v="2013"/>
    <n v="15137091"/>
    <n v="1"/>
    <x v="1"/>
    <s v="I"/>
    <n v="0"/>
    <n v="0"/>
    <n v="0"/>
    <n v="6"/>
  </r>
  <r>
    <x v="0"/>
    <x v="0"/>
    <s v="WA"/>
    <x v="5"/>
    <n v="2013"/>
    <n v="2013"/>
    <n v="500288599"/>
    <n v="1"/>
    <x v="1"/>
    <s v="I"/>
    <n v="7"/>
    <n v="7"/>
    <n v="0"/>
    <n v="88"/>
  </r>
  <r>
    <x v="0"/>
    <x v="0"/>
    <s v="WA"/>
    <x v="5"/>
    <n v="2013"/>
    <n v="2013"/>
    <n v="500296514"/>
    <n v="1"/>
    <x v="1"/>
    <s v="I"/>
    <n v="0"/>
    <n v="0"/>
    <n v="0"/>
    <n v="9"/>
  </r>
  <r>
    <x v="0"/>
    <x v="0"/>
    <s v="WA"/>
    <x v="5"/>
    <n v="2013"/>
    <n v="2013"/>
    <n v="500262876"/>
    <n v="1"/>
    <x v="1"/>
    <s v="I"/>
    <n v="0"/>
    <n v="0"/>
    <n v="0"/>
    <n v="21"/>
  </r>
  <r>
    <x v="0"/>
    <x v="1"/>
    <s v="WA"/>
    <x v="5"/>
    <n v="2013"/>
    <n v="2013"/>
    <n v="14908773"/>
    <n v="2"/>
    <x v="1"/>
    <s v="I"/>
    <n v="49"/>
    <n v="24.5"/>
    <n v="0"/>
    <n v="9"/>
  </r>
  <r>
    <x v="0"/>
    <x v="0"/>
    <s v="WA"/>
    <x v="5"/>
    <n v="2013"/>
    <n v="2013"/>
    <n v="15205432"/>
    <n v="1"/>
    <x v="1"/>
    <s v="I"/>
    <n v="0"/>
    <n v="0"/>
    <n v="0"/>
    <n v="60"/>
  </r>
  <r>
    <x v="0"/>
    <x v="0"/>
    <s v="WA"/>
    <x v="5"/>
    <n v="2013"/>
    <n v="2013"/>
    <n v="14878785"/>
    <n v="1"/>
    <x v="1"/>
    <s v="I"/>
    <n v="33"/>
    <n v="33"/>
    <n v="0"/>
    <n v="44"/>
  </r>
  <r>
    <x v="0"/>
    <x v="0"/>
    <s v="WA"/>
    <x v="5"/>
    <n v="2013"/>
    <n v="2013"/>
    <n v="19268623"/>
    <n v="1"/>
    <x v="1"/>
    <s v="I"/>
    <n v="0"/>
    <n v="0"/>
    <n v="0"/>
    <n v="10"/>
  </r>
  <r>
    <x v="0"/>
    <x v="0"/>
    <s v="WA"/>
    <x v="5"/>
    <n v="2013"/>
    <n v="2013"/>
    <n v="500075672"/>
    <n v="1"/>
    <x v="1"/>
    <s v="I"/>
    <n v="33"/>
    <n v="33"/>
    <n v="0"/>
    <n v="185"/>
  </r>
  <r>
    <x v="0"/>
    <x v="1"/>
    <s v="WA"/>
    <x v="5"/>
    <n v="2013"/>
    <n v="2013"/>
    <n v="446348684"/>
    <n v="1"/>
    <x v="1"/>
    <s v="I"/>
    <n v="14"/>
    <n v="14"/>
    <n v="0"/>
    <n v="1"/>
  </r>
  <r>
    <x v="0"/>
    <x v="1"/>
    <s v="WA"/>
    <x v="5"/>
    <n v="2013"/>
    <n v="2013"/>
    <n v="17772630"/>
    <n v="1"/>
    <x v="1"/>
    <s v="I"/>
    <n v="29"/>
    <n v="29"/>
    <n v="0"/>
    <n v="1"/>
  </r>
  <r>
    <x v="0"/>
    <x v="1"/>
    <s v="WA"/>
    <x v="5"/>
    <n v="2013"/>
    <n v="2013"/>
    <n v="500074916"/>
    <n v="2"/>
    <x v="1"/>
    <s v="I"/>
    <n v="58"/>
    <n v="29"/>
    <n v="0"/>
    <n v="29"/>
  </r>
  <r>
    <x v="0"/>
    <x v="0"/>
    <s v="WA"/>
    <x v="5"/>
    <n v="2013"/>
    <n v="2013"/>
    <n v="16906158"/>
    <n v="1"/>
    <x v="1"/>
    <s v="I"/>
    <n v="35"/>
    <n v="35"/>
    <n v="0"/>
    <n v="220"/>
  </r>
  <r>
    <x v="0"/>
    <x v="1"/>
    <s v="WA"/>
    <x v="5"/>
    <n v="2013"/>
    <n v="2013"/>
    <n v="500077100"/>
    <n v="1"/>
    <x v="1"/>
    <s v="I"/>
    <n v="25"/>
    <n v="25"/>
    <n v="0"/>
    <n v="4"/>
  </r>
  <r>
    <x v="0"/>
    <x v="0"/>
    <s v="WA"/>
    <x v="5"/>
    <n v="2013"/>
    <n v="2013"/>
    <n v="16298247"/>
    <n v="1"/>
    <x v="1"/>
    <s v="I"/>
    <n v="29"/>
    <n v="29"/>
    <n v="0"/>
    <n v="9"/>
  </r>
  <r>
    <x v="0"/>
    <x v="0"/>
    <s v="WA"/>
    <x v="5"/>
    <n v="2013"/>
    <n v="2013"/>
    <n v="500033690"/>
    <n v="1"/>
    <x v="1"/>
    <s v="I"/>
    <n v="4"/>
    <n v="4"/>
    <n v="0"/>
    <n v="106"/>
  </r>
  <r>
    <x v="0"/>
    <x v="0"/>
    <s v="WA"/>
    <x v="5"/>
    <n v="2013"/>
    <n v="2013"/>
    <n v="500267914"/>
    <n v="2"/>
    <x v="1"/>
    <s v="I"/>
    <n v="36"/>
    <n v="18"/>
    <n v="0"/>
    <n v="547"/>
  </r>
  <r>
    <x v="0"/>
    <x v="1"/>
    <s v="WA"/>
    <x v="5"/>
    <n v="2013"/>
    <n v="2013"/>
    <n v="16449186"/>
    <n v="3"/>
    <x v="1"/>
    <s v="I"/>
    <n v="96"/>
    <n v="32"/>
    <n v="0"/>
    <n v="10"/>
  </r>
  <r>
    <x v="0"/>
    <x v="0"/>
    <s v="WA"/>
    <x v="5"/>
    <n v="2013"/>
    <n v="2013"/>
    <n v="16994678"/>
    <n v="2"/>
    <x v="1"/>
    <s v="I"/>
    <n v="60"/>
    <n v="30"/>
    <n v="0"/>
    <n v="150"/>
  </r>
  <r>
    <x v="0"/>
    <x v="0"/>
    <s v="WA"/>
    <x v="5"/>
    <n v="2013"/>
    <n v="2013"/>
    <n v="19364408"/>
    <n v="1"/>
    <x v="1"/>
    <s v="I"/>
    <n v="2"/>
    <n v="2"/>
    <n v="0"/>
    <n v="62"/>
  </r>
  <r>
    <x v="0"/>
    <x v="0"/>
    <s v="WA"/>
    <x v="5"/>
    <n v="2013"/>
    <n v="2013"/>
    <n v="14565676"/>
    <n v="1"/>
    <x v="1"/>
    <s v="I"/>
    <n v="32"/>
    <n v="32"/>
    <n v="0"/>
    <n v="170"/>
  </r>
  <r>
    <x v="0"/>
    <x v="0"/>
    <s v="WA"/>
    <x v="5"/>
    <n v="2013"/>
    <n v="2013"/>
    <n v="18225133"/>
    <n v="1"/>
    <x v="1"/>
    <s v="I"/>
    <n v="0"/>
    <n v="0"/>
    <n v="0"/>
    <n v="5"/>
  </r>
  <r>
    <x v="0"/>
    <x v="0"/>
    <s v="WA"/>
    <x v="5"/>
    <n v="2013"/>
    <n v="2013"/>
    <n v="19972618"/>
    <n v="4"/>
    <x v="1"/>
    <s v="I"/>
    <n v="104"/>
    <n v="26"/>
    <n v="0"/>
    <n v="191"/>
  </r>
  <r>
    <x v="0"/>
    <x v="1"/>
    <s v="WA"/>
    <x v="5"/>
    <n v="2013"/>
    <n v="2013"/>
    <n v="16834163"/>
    <n v="1"/>
    <x v="1"/>
    <s v="I"/>
    <n v="20"/>
    <n v="20"/>
    <n v="0"/>
    <n v="40"/>
  </r>
  <r>
    <x v="0"/>
    <x v="1"/>
    <s v="WA"/>
    <x v="5"/>
    <n v="2013"/>
    <n v="2013"/>
    <n v="16653656"/>
    <n v="1"/>
    <x v="1"/>
    <s v="I"/>
    <n v="33"/>
    <n v="33"/>
    <n v="0"/>
    <n v="5"/>
  </r>
  <r>
    <x v="0"/>
    <x v="0"/>
    <s v="WA"/>
    <x v="5"/>
    <n v="2013"/>
    <n v="2013"/>
    <n v="14175725"/>
    <n v="1"/>
    <x v="1"/>
    <s v="I"/>
    <n v="11"/>
    <n v="11"/>
    <n v="0"/>
    <n v="650"/>
  </r>
  <r>
    <x v="0"/>
    <x v="0"/>
    <s v="WA"/>
    <x v="5"/>
    <n v="2013"/>
    <n v="2013"/>
    <n v="16766490"/>
    <n v="1"/>
    <x v="1"/>
    <s v="I"/>
    <n v="0"/>
    <n v="0"/>
    <n v="0"/>
    <n v="8"/>
  </r>
  <r>
    <x v="0"/>
    <x v="0"/>
    <s v="WA"/>
    <x v="5"/>
    <n v="2013"/>
    <n v="2013"/>
    <n v="17954244"/>
    <n v="1"/>
    <x v="1"/>
    <s v="I"/>
    <n v="28"/>
    <n v="28"/>
    <n v="0"/>
    <n v="124"/>
  </r>
  <r>
    <x v="0"/>
    <x v="0"/>
    <s v="WA"/>
    <x v="5"/>
    <n v="2013"/>
    <n v="2013"/>
    <n v="18124972"/>
    <n v="3"/>
    <x v="1"/>
    <s v="I"/>
    <n v="92"/>
    <n v="30.666666666666668"/>
    <n v="0"/>
    <n v="672"/>
  </r>
  <r>
    <x v="0"/>
    <x v="1"/>
    <s v="WA"/>
    <x v="5"/>
    <n v="2013"/>
    <n v="2013"/>
    <n v="500141484"/>
    <n v="1"/>
    <x v="1"/>
    <s v="I"/>
    <n v="13"/>
    <n v="13"/>
    <n v="0"/>
    <n v="7"/>
  </r>
  <r>
    <x v="0"/>
    <x v="0"/>
    <s v="WA"/>
    <x v="5"/>
    <n v="2013"/>
    <n v="2013"/>
    <n v="14423846"/>
    <n v="1"/>
    <x v="1"/>
    <s v="I"/>
    <n v="35"/>
    <n v="35"/>
    <n v="0"/>
    <n v="85"/>
  </r>
  <r>
    <x v="1"/>
    <x v="0"/>
    <s v="WA"/>
    <x v="5"/>
    <n v="2013"/>
    <n v="2013"/>
    <n v="500121825"/>
    <n v="1"/>
    <x v="1"/>
    <s v="I"/>
    <n v="10"/>
    <n v="10"/>
    <n v="0"/>
    <n v="37"/>
  </r>
  <r>
    <x v="0"/>
    <x v="1"/>
    <s v="WA"/>
    <x v="5"/>
    <n v="2013"/>
    <n v="2013"/>
    <n v="18516420"/>
    <n v="1"/>
    <x v="1"/>
    <s v="I"/>
    <n v="21"/>
    <n v="21"/>
    <n v="0"/>
    <n v="9"/>
  </r>
  <r>
    <x v="0"/>
    <x v="0"/>
    <s v="WA"/>
    <x v="5"/>
    <n v="2013"/>
    <n v="2013"/>
    <n v="19465880"/>
    <n v="1"/>
    <x v="1"/>
    <s v="I"/>
    <n v="24"/>
    <n v="24"/>
    <n v="0"/>
    <n v="120"/>
  </r>
  <r>
    <x v="0"/>
    <x v="0"/>
    <s v="WA"/>
    <x v="5"/>
    <n v="2013"/>
    <n v="2013"/>
    <n v="18104012"/>
    <n v="1"/>
    <x v="1"/>
    <s v="I"/>
    <n v="27"/>
    <n v="27"/>
    <n v="0"/>
    <n v="200"/>
  </r>
  <r>
    <x v="0"/>
    <x v="1"/>
    <s v="WA"/>
    <x v="5"/>
    <n v="2013"/>
    <n v="2013"/>
    <n v="16878124"/>
    <n v="1"/>
    <x v="1"/>
    <s v="I"/>
    <n v="28"/>
    <n v="28"/>
    <n v="0"/>
    <n v="60"/>
  </r>
  <r>
    <x v="0"/>
    <x v="1"/>
    <s v="WA"/>
    <x v="5"/>
    <n v="2013"/>
    <n v="2013"/>
    <n v="420249611"/>
    <n v="2"/>
    <x v="1"/>
    <s v="I"/>
    <n v="56"/>
    <n v="28"/>
    <n v="0"/>
    <n v="11"/>
  </r>
  <r>
    <x v="0"/>
    <x v="0"/>
    <s v="WA"/>
    <x v="5"/>
    <n v="2013"/>
    <n v="2013"/>
    <n v="19864056"/>
    <n v="2"/>
    <x v="1"/>
    <s v="I"/>
    <n v="58"/>
    <n v="29"/>
    <n v="0"/>
    <n v="4"/>
  </r>
  <r>
    <x v="0"/>
    <x v="1"/>
    <s v="WA"/>
    <x v="5"/>
    <n v="2013"/>
    <n v="2013"/>
    <n v="17797256"/>
    <n v="1"/>
    <x v="1"/>
    <s v="I"/>
    <n v="86"/>
    <n v="86"/>
    <n v="0"/>
    <n v="10"/>
  </r>
  <r>
    <x v="1"/>
    <x v="1"/>
    <s v="WA"/>
    <x v="5"/>
    <n v="2013"/>
    <n v="2013"/>
    <n v="500175598"/>
    <n v="1"/>
    <x v="1"/>
    <s v="I"/>
    <n v="28"/>
    <n v="28"/>
    <n v="0"/>
    <n v="2"/>
  </r>
  <r>
    <x v="0"/>
    <x v="0"/>
    <s v="WA"/>
    <x v="5"/>
    <n v="2013"/>
    <n v="2013"/>
    <n v="15108342"/>
    <n v="2"/>
    <x v="1"/>
    <s v="I"/>
    <n v="52"/>
    <n v="26"/>
    <n v="0"/>
    <n v="1040"/>
  </r>
  <r>
    <x v="1"/>
    <x v="1"/>
    <s v="WA"/>
    <x v="5"/>
    <n v="2013"/>
    <n v="2013"/>
    <n v="14671659"/>
    <n v="1"/>
    <x v="1"/>
    <s v="I"/>
    <n v="2"/>
    <n v="2"/>
    <n v="0"/>
    <n v="88"/>
  </r>
  <r>
    <x v="0"/>
    <x v="1"/>
    <s v="WA"/>
    <x v="5"/>
    <n v="2013"/>
    <n v="2013"/>
    <n v="16834163"/>
    <n v="1"/>
    <x v="1"/>
    <s v="I"/>
    <n v="14"/>
    <n v="14"/>
    <n v="0"/>
    <n v="31"/>
  </r>
  <r>
    <x v="0"/>
    <x v="0"/>
    <s v="WA"/>
    <x v="5"/>
    <n v="2013"/>
    <n v="2013"/>
    <n v="16862595"/>
    <n v="1"/>
    <x v="1"/>
    <s v="I"/>
    <n v="7"/>
    <n v="7"/>
    <n v="0"/>
    <n v="40"/>
  </r>
  <r>
    <x v="0"/>
    <x v="0"/>
    <s v="WA"/>
    <x v="5"/>
    <n v="2013"/>
    <n v="2013"/>
    <n v="14447772"/>
    <n v="1"/>
    <x v="1"/>
    <s v="I"/>
    <n v="29"/>
    <n v="29"/>
    <n v="0"/>
    <n v="3"/>
  </r>
  <r>
    <x v="0"/>
    <x v="0"/>
    <s v="WA"/>
    <x v="5"/>
    <n v="2013"/>
    <n v="2013"/>
    <n v="341452870"/>
    <n v="1"/>
    <x v="1"/>
    <s v="I"/>
    <n v="13"/>
    <n v="13"/>
    <n v="0"/>
    <n v="90"/>
  </r>
  <r>
    <x v="0"/>
    <x v="1"/>
    <s v="WA"/>
    <x v="5"/>
    <n v="2013"/>
    <n v="2013"/>
    <n v="15744503"/>
    <n v="1"/>
    <x v="1"/>
    <s v="I"/>
    <n v="21"/>
    <n v="21"/>
    <n v="0"/>
    <n v="27"/>
  </r>
  <r>
    <x v="0"/>
    <x v="0"/>
    <s v="WA"/>
    <x v="5"/>
    <n v="2013"/>
    <n v="2013"/>
    <n v="15751382"/>
    <n v="3"/>
    <x v="1"/>
    <s v="I"/>
    <n v="66"/>
    <n v="22"/>
    <n v="0"/>
    <n v="738"/>
  </r>
  <r>
    <x v="0"/>
    <x v="1"/>
    <s v="WA"/>
    <x v="5"/>
    <n v="2013"/>
    <n v="2013"/>
    <n v="500076638"/>
    <n v="2"/>
    <x v="1"/>
    <s v="I"/>
    <n v="46"/>
    <n v="23"/>
    <n v="0"/>
    <n v="33"/>
  </r>
  <r>
    <x v="0"/>
    <x v="0"/>
    <s v="WA"/>
    <x v="5"/>
    <n v="2013"/>
    <n v="2013"/>
    <n v="15096746"/>
    <n v="1"/>
    <x v="1"/>
    <s v="I"/>
    <n v="15"/>
    <n v="15"/>
    <n v="0"/>
    <n v="380"/>
  </r>
  <r>
    <x v="0"/>
    <x v="0"/>
    <s v="WA"/>
    <x v="5"/>
    <n v="2013"/>
    <n v="2013"/>
    <n v="16503691"/>
    <n v="1"/>
    <x v="1"/>
    <s v="I"/>
    <n v="10"/>
    <n v="10"/>
    <n v="0"/>
    <n v="3338"/>
  </r>
  <r>
    <x v="0"/>
    <x v="1"/>
    <s v="WA"/>
    <x v="5"/>
    <n v="2013"/>
    <n v="2013"/>
    <n v="500044708"/>
    <n v="1"/>
    <x v="1"/>
    <s v="I"/>
    <n v="32"/>
    <n v="32"/>
    <n v="0"/>
    <n v="34"/>
  </r>
  <r>
    <x v="0"/>
    <x v="0"/>
    <s v="WA"/>
    <x v="5"/>
    <n v="2013"/>
    <n v="2013"/>
    <n v="14424059"/>
    <n v="1"/>
    <x v="1"/>
    <s v="I"/>
    <n v="22"/>
    <n v="22"/>
    <n v="0"/>
    <n v="310"/>
  </r>
  <r>
    <x v="0"/>
    <x v="0"/>
    <s v="WA"/>
    <x v="5"/>
    <n v="2013"/>
    <n v="2013"/>
    <n v="15110445"/>
    <n v="1"/>
    <x v="1"/>
    <s v="I"/>
    <n v="18"/>
    <n v="18"/>
    <n v="0"/>
    <n v="59"/>
  </r>
  <r>
    <x v="0"/>
    <x v="0"/>
    <s v="WA"/>
    <x v="5"/>
    <n v="2013"/>
    <n v="2013"/>
    <n v="17469017"/>
    <n v="1"/>
    <x v="1"/>
    <s v="I"/>
    <n v="8"/>
    <n v="8"/>
    <n v="0"/>
    <n v="290"/>
  </r>
  <r>
    <x v="0"/>
    <x v="0"/>
    <s v="WA"/>
    <x v="5"/>
    <n v="2013"/>
    <n v="2013"/>
    <n v="393120090"/>
    <n v="1"/>
    <x v="1"/>
    <s v="I"/>
    <n v="11"/>
    <n v="11"/>
    <n v="0"/>
    <n v="196"/>
  </r>
  <r>
    <x v="0"/>
    <x v="0"/>
    <s v="WA"/>
    <x v="5"/>
    <n v="2013"/>
    <n v="2013"/>
    <n v="17490463"/>
    <n v="1"/>
    <x v="1"/>
    <s v="I"/>
    <n v="18"/>
    <n v="18"/>
    <n v="0"/>
    <n v="190"/>
  </r>
  <r>
    <x v="1"/>
    <x v="0"/>
    <s v="WA"/>
    <x v="5"/>
    <n v="2013"/>
    <n v="2013"/>
    <n v="15345947"/>
    <n v="2"/>
    <x v="1"/>
    <s v="I"/>
    <n v="61"/>
    <n v="30.5"/>
    <n v="0"/>
    <n v="370"/>
  </r>
  <r>
    <x v="0"/>
    <x v="0"/>
    <s v="WA"/>
    <x v="5"/>
    <n v="2013"/>
    <n v="2013"/>
    <n v="500058900"/>
    <n v="1"/>
    <x v="1"/>
    <s v="I"/>
    <n v="4"/>
    <n v="4"/>
    <n v="0"/>
    <n v="46"/>
  </r>
  <r>
    <x v="0"/>
    <x v="0"/>
    <s v="WA"/>
    <x v="5"/>
    <n v="2013"/>
    <n v="2013"/>
    <n v="15552278"/>
    <n v="1"/>
    <x v="1"/>
    <s v="I"/>
    <n v="8"/>
    <n v="8"/>
    <n v="0"/>
    <n v="39"/>
  </r>
  <r>
    <x v="0"/>
    <x v="1"/>
    <s v="WA"/>
    <x v="5"/>
    <n v="2013"/>
    <n v="2013"/>
    <n v="18722665"/>
    <n v="1"/>
    <x v="1"/>
    <s v="I"/>
    <n v="31"/>
    <n v="31"/>
    <n v="0"/>
    <n v="2"/>
  </r>
  <r>
    <x v="0"/>
    <x v="0"/>
    <s v="WA"/>
    <x v="5"/>
    <n v="2013"/>
    <n v="2013"/>
    <n v="15699037"/>
    <n v="1"/>
    <x v="1"/>
    <s v="I"/>
    <n v="23"/>
    <n v="23"/>
    <n v="0"/>
    <n v="393"/>
  </r>
  <r>
    <x v="0"/>
    <x v="0"/>
    <s v="WA"/>
    <x v="5"/>
    <n v="2013"/>
    <n v="2013"/>
    <n v="16401352"/>
    <n v="2"/>
    <x v="1"/>
    <s v="I"/>
    <n v="61"/>
    <n v="30.5"/>
    <n v="0"/>
    <n v="330"/>
  </r>
  <r>
    <x v="0"/>
    <x v="1"/>
    <s v="WA"/>
    <x v="5"/>
    <n v="2013"/>
    <n v="2013"/>
    <n v="16613440"/>
    <n v="1"/>
    <x v="1"/>
    <s v="I"/>
    <n v="9"/>
    <n v="9"/>
    <n v="0"/>
    <n v="5"/>
  </r>
  <r>
    <x v="0"/>
    <x v="0"/>
    <s v="WA"/>
    <x v="5"/>
    <n v="2013"/>
    <n v="2013"/>
    <n v="19375639"/>
    <n v="1"/>
    <x v="1"/>
    <s v="I"/>
    <n v="1"/>
    <n v="1"/>
    <n v="0"/>
    <n v="50"/>
  </r>
  <r>
    <x v="0"/>
    <x v="1"/>
    <s v="WA"/>
    <x v="5"/>
    <n v="2013"/>
    <n v="2013"/>
    <n v="19392023"/>
    <n v="1"/>
    <x v="1"/>
    <s v="I"/>
    <n v="13"/>
    <n v="13"/>
    <n v="0"/>
    <n v="73"/>
  </r>
  <r>
    <x v="0"/>
    <x v="1"/>
    <s v="WA"/>
    <x v="5"/>
    <n v="2013"/>
    <n v="2013"/>
    <n v="15186959"/>
    <n v="1"/>
    <x v="1"/>
    <s v="I"/>
    <n v="22"/>
    <n v="22"/>
    <n v="0"/>
    <n v="116"/>
  </r>
  <r>
    <x v="0"/>
    <x v="0"/>
    <s v="WA"/>
    <x v="5"/>
    <n v="2013"/>
    <n v="2013"/>
    <n v="18127213"/>
    <n v="1"/>
    <x v="1"/>
    <s v="I"/>
    <n v="33"/>
    <n v="33"/>
    <n v="0"/>
    <n v="1090"/>
  </r>
  <r>
    <x v="0"/>
    <x v="1"/>
    <s v="WA"/>
    <x v="5"/>
    <n v="2013"/>
    <n v="2013"/>
    <n v="15218497"/>
    <n v="1"/>
    <x v="1"/>
    <s v="I"/>
    <n v="12"/>
    <n v="12"/>
    <n v="0"/>
    <n v="50"/>
  </r>
  <r>
    <x v="0"/>
    <x v="0"/>
    <s v="WA"/>
    <x v="5"/>
    <n v="2013"/>
    <n v="2013"/>
    <n v="16298463"/>
    <n v="1"/>
    <x v="1"/>
    <s v="I"/>
    <n v="20"/>
    <n v="20"/>
    <n v="0"/>
    <n v="1212"/>
  </r>
  <r>
    <x v="0"/>
    <x v="1"/>
    <s v="WA"/>
    <x v="5"/>
    <n v="2013"/>
    <n v="2013"/>
    <n v="500192547"/>
    <n v="1"/>
    <x v="1"/>
    <s v="I"/>
    <n v="32"/>
    <n v="32"/>
    <n v="0"/>
    <n v="1"/>
  </r>
  <r>
    <x v="1"/>
    <x v="1"/>
    <s v="WA"/>
    <x v="5"/>
    <n v="2013"/>
    <n v="2013"/>
    <n v="19787089"/>
    <n v="1"/>
    <x v="1"/>
    <s v="I"/>
    <n v="8"/>
    <n v="8"/>
    <n v="0"/>
    <n v="2"/>
  </r>
  <r>
    <x v="0"/>
    <x v="1"/>
    <s v="WA"/>
    <x v="5"/>
    <n v="2013"/>
    <n v="2013"/>
    <n v="500222012"/>
    <n v="1"/>
    <x v="1"/>
    <s v="I"/>
    <n v="17"/>
    <n v="17"/>
    <n v="0"/>
    <n v="14"/>
  </r>
  <r>
    <x v="0"/>
    <x v="0"/>
    <s v="WA"/>
    <x v="5"/>
    <n v="2013"/>
    <n v="2013"/>
    <n v="356745641"/>
    <n v="1"/>
    <x v="1"/>
    <s v="I"/>
    <n v="16"/>
    <n v="16"/>
    <n v="0"/>
    <n v="890"/>
  </r>
  <r>
    <x v="0"/>
    <x v="1"/>
    <s v="WA"/>
    <x v="5"/>
    <n v="2013"/>
    <n v="2013"/>
    <n v="17491967"/>
    <n v="1"/>
    <x v="1"/>
    <s v="I"/>
    <n v="23"/>
    <n v="23"/>
    <n v="0"/>
    <n v="226"/>
  </r>
  <r>
    <x v="0"/>
    <x v="0"/>
    <s v="WA"/>
    <x v="5"/>
    <n v="2013"/>
    <n v="2013"/>
    <n v="18293449"/>
    <n v="1"/>
    <x v="1"/>
    <s v="I"/>
    <n v="30"/>
    <n v="30"/>
    <n v="0"/>
    <n v="74"/>
  </r>
  <r>
    <x v="0"/>
    <x v="0"/>
    <s v="WA"/>
    <x v="5"/>
    <n v="2013"/>
    <n v="2013"/>
    <n v="500136102"/>
    <n v="1"/>
    <x v="1"/>
    <s v="I"/>
    <n v="13"/>
    <n v="13"/>
    <n v="0"/>
    <n v="261"/>
  </r>
  <r>
    <x v="0"/>
    <x v="0"/>
    <s v="WA"/>
    <x v="5"/>
    <n v="2013"/>
    <n v="2013"/>
    <n v="500257720"/>
    <n v="1"/>
    <x v="1"/>
    <s v="I"/>
    <n v="33"/>
    <n v="33"/>
    <n v="0"/>
    <n v="20"/>
  </r>
  <r>
    <x v="0"/>
    <x v="1"/>
    <s v="WA"/>
    <x v="6"/>
    <n v="2014"/>
    <n v="2014"/>
    <n v="18380761"/>
    <n v="1"/>
    <x v="1"/>
    <s v="I"/>
    <n v="1"/>
    <n v="1"/>
    <n v="0"/>
    <n v="10"/>
  </r>
  <r>
    <x v="0"/>
    <x v="0"/>
    <s v="WA"/>
    <x v="6"/>
    <n v="2014"/>
    <n v="2014"/>
    <n v="18380840"/>
    <n v="1"/>
    <x v="1"/>
    <s v="I"/>
    <n v="5"/>
    <n v="5"/>
    <n v="0"/>
    <n v="236"/>
  </r>
  <r>
    <x v="1"/>
    <x v="1"/>
    <s v="WA"/>
    <x v="6"/>
    <n v="2014"/>
    <n v="2014"/>
    <n v="14916721"/>
    <n v="2"/>
    <x v="1"/>
    <s v="I"/>
    <n v="61"/>
    <n v="30.5"/>
    <n v="0"/>
    <n v="2"/>
  </r>
  <r>
    <x v="0"/>
    <x v="0"/>
    <s v="WA"/>
    <x v="6"/>
    <n v="2014"/>
    <n v="2014"/>
    <n v="16878067"/>
    <n v="2"/>
    <x v="1"/>
    <s v="I"/>
    <n v="63"/>
    <n v="31.5"/>
    <n v="0"/>
    <n v="1278"/>
  </r>
  <r>
    <x v="0"/>
    <x v="1"/>
    <s v="WA"/>
    <x v="6"/>
    <n v="2014"/>
    <n v="2014"/>
    <n v="16888999"/>
    <n v="1"/>
    <x v="1"/>
    <s v="I"/>
    <n v="20"/>
    <n v="20"/>
    <n v="0"/>
    <n v="32"/>
  </r>
  <r>
    <x v="0"/>
    <x v="0"/>
    <s v="WA"/>
    <x v="6"/>
    <n v="2014"/>
    <n v="2014"/>
    <n v="14328597"/>
    <n v="3"/>
    <x v="1"/>
    <s v="I"/>
    <n v="91"/>
    <n v="30.333333333333332"/>
    <n v="0"/>
    <n v="3709"/>
  </r>
  <r>
    <x v="0"/>
    <x v="0"/>
    <s v="WA"/>
    <x v="6"/>
    <n v="2014"/>
    <n v="2014"/>
    <n v="18224749"/>
    <n v="1"/>
    <x v="1"/>
    <s v="I"/>
    <n v="3"/>
    <n v="3"/>
    <n v="0"/>
    <n v="129"/>
  </r>
  <r>
    <x v="0"/>
    <x v="1"/>
    <s v="WA"/>
    <x v="6"/>
    <n v="2014"/>
    <n v="2014"/>
    <n v="18613975"/>
    <n v="3"/>
    <x v="1"/>
    <s v="I"/>
    <n v="76"/>
    <n v="25.333333333333336"/>
    <n v="0"/>
    <n v="67"/>
  </r>
  <r>
    <x v="0"/>
    <x v="1"/>
    <s v="WA"/>
    <x v="6"/>
    <n v="2014"/>
    <n v="2014"/>
    <n v="500167405"/>
    <n v="2"/>
    <x v="1"/>
    <s v="I"/>
    <n v="64"/>
    <n v="32"/>
    <n v="0"/>
    <n v="18"/>
  </r>
  <r>
    <x v="0"/>
    <x v="1"/>
    <s v="WA"/>
    <x v="6"/>
    <n v="2014"/>
    <n v="2014"/>
    <n v="17376016"/>
    <n v="2"/>
    <x v="1"/>
    <s v="I"/>
    <n v="63"/>
    <n v="31.5"/>
    <n v="0"/>
    <n v="19"/>
  </r>
  <r>
    <x v="0"/>
    <x v="0"/>
    <s v="WA"/>
    <x v="6"/>
    <n v="2014"/>
    <n v="2014"/>
    <n v="17217030"/>
    <n v="1"/>
    <x v="1"/>
    <s v="I"/>
    <n v="33"/>
    <n v="33"/>
    <n v="0"/>
    <n v="130"/>
  </r>
  <r>
    <x v="0"/>
    <x v="0"/>
    <s v="WA"/>
    <x v="6"/>
    <n v="2014"/>
    <n v="2014"/>
    <n v="19709471"/>
    <n v="2"/>
    <x v="1"/>
    <s v="I"/>
    <n v="60"/>
    <n v="30"/>
    <n v="0"/>
    <n v="80"/>
  </r>
  <r>
    <x v="0"/>
    <x v="0"/>
    <s v="WA"/>
    <x v="5"/>
    <n v="2014"/>
    <n v="2014"/>
    <n v="19581208"/>
    <n v="1"/>
    <x v="1"/>
    <s v="I"/>
    <n v="29"/>
    <n v="29"/>
    <n v="0"/>
    <n v="10"/>
  </r>
  <r>
    <x v="0"/>
    <x v="0"/>
    <s v="WA"/>
    <x v="6"/>
    <n v="2014"/>
    <n v="2014"/>
    <n v="18610171"/>
    <n v="2"/>
    <x v="1"/>
    <s v="I"/>
    <n v="62"/>
    <n v="31"/>
    <n v="0"/>
    <n v="710"/>
  </r>
  <r>
    <x v="1"/>
    <x v="1"/>
    <s v="WA"/>
    <x v="5"/>
    <n v="2014"/>
    <n v="2014"/>
    <n v="14172248"/>
    <n v="1"/>
    <x v="1"/>
    <s v="I"/>
    <n v="0"/>
    <n v="0"/>
    <n v="0"/>
    <n v="14"/>
  </r>
  <r>
    <x v="0"/>
    <x v="0"/>
    <s v="WA"/>
    <x v="5"/>
    <n v="2014"/>
    <n v="2014"/>
    <n v="19937420"/>
    <n v="1"/>
    <x v="1"/>
    <s v="I"/>
    <n v="21"/>
    <n v="21"/>
    <n v="0"/>
    <n v="500"/>
  </r>
  <r>
    <x v="0"/>
    <x v="0"/>
    <s v="WA"/>
    <x v="6"/>
    <n v="2014"/>
    <n v="2014"/>
    <n v="18381420"/>
    <n v="1"/>
    <x v="1"/>
    <s v="I"/>
    <n v="33"/>
    <n v="33"/>
    <n v="0"/>
    <n v="888"/>
  </r>
  <r>
    <x v="0"/>
    <x v="0"/>
    <s v="WA"/>
    <x v="6"/>
    <n v="2014"/>
    <n v="2014"/>
    <n v="18391967"/>
    <n v="1"/>
    <x v="1"/>
    <s v="I"/>
    <n v="33"/>
    <n v="33"/>
    <n v="0"/>
    <n v="1020"/>
  </r>
  <r>
    <x v="0"/>
    <x v="0"/>
    <s v="WA"/>
    <x v="6"/>
    <n v="2014"/>
    <n v="2014"/>
    <n v="19418408"/>
    <n v="1"/>
    <x v="1"/>
    <s v="I"/>
    <n v="22"/>
    <n v="22"/>
    <n v="0"/>
    <n v="80"/>
  </r>
  <r>
    <x v="0"/>
    <x v="0"/>
    <s v="WA"/>
    <x v="6"/>
    <n v="2014"/>
    <n v="2014"/>
    <n v="19199795"/>
    <n v="1"/>
    <x v="1"/>
    <s v="I"/>
    <n v="31"/>
    <n v="31"/>
    <n v="0"/>
    <n v="10"/>
  </r>
  <r>
    <x v="0"/>
    <x v="0"/>
    <s v="WA"/>
    <x v="6"/>
    <n v="2014"/>
    <n v="2014"/>
    <n v="14422569"/>
    <n v="1"/>
    <x v="1"/>
    <s v="I"/>
    <n v="33"/>
    <n v="33"/>
    <n v="0"/>
    <n v="10"/>
  </r>
  <r>
    <x v="1"/>
    <x v="0"/>
    <s v="WA"/>
    <x v="6"/>
    <n v="2014"/>
    <n v="2014"/>
    <n v="18609269"/>
    <n v="1"/>
    <x v="1"/>
    <s v="I"/>
    <n v="30"/>
    <n v="30"/>
    <n v="0"/>
    <n v="10"/>
  </r>
  <r>
    <x v="0"/>
    <x v="1"/>
    <s v="WA"/>
    <x v="6"/>
    <n v="2014"/>
    <n v="2014"/>
    <n v="19275234"/>
    <n v="2"/>
    <x v="1"/>
    <s v="I"/>
    <n v="41"/>
    <n v="20.5"/>
    <n v="0"/>
    <n v="58"/>
  </r>
  <r>
    <x v="0"/>
    <x v="1"/>
    <s v="WA"/>
    <x v="6"/>
    <n v="2014"/>
    <n v="2014"/>
    <n v="16906090"/>
    <n v="1"/>
    <x v="1"/>
    <s v="I"/>
    <n v="1"/>
    <n v="1"/>
    <n v="0"/>
    <n v="41"/>
  </r>
  <r>
    <x v="0"/>
    <x v="0"/>
    <s v="WA"/>
    <x v="6"/>
    <n v="2014"/>
    <n v="2014"/>
    <n v="15604718"/>
    <n v="2"/>
    <x v="1"/>
    <s v="I"/>
    <n v="44"/>
    <n v="22"/>
    <n v="0"/>
    <n v="1860"/>
  </r>
  <r>
    <x v="0"/>
    <x v="0"/>
    <s v="WA"/>
    <x v="6"/>
    <n v="2014"/>
    <n v="2014"/>
    <n v="16028252"/>
    <n v="2"/>
    <x v="1"/>
    <s v="I"/>
    <n v="66"/>
    <n v="33"/>
    <n v="0"/>
    <n v="46"/>
  </r>
  <r>
    <x v="0"/>
    <x v="0"/>
    <s v="WA"/>
    <x v="6"/>
    <n v="2014"/>
    <n v="2014"/>
    <n v="16003567"/>
    <n v="1"/>
    <x v="1"/>
    <s v="I"/>
    <n v="20"/>
    <n v="20"/>
    <n v="0"/>
    <n v="290"/>
  </r>
  <r>
    <x v="1"/>
    <x v="0"/>
    <s v="WA"/>
    <x v="6"/>
    <n v="2014"/>
    <n v="2014"/>
    <n v="441936049"/>
    <n v="1"/>
    <x v="1"/>
    <s v="I"/>
    <n v="22"/>
    <n v="22"/>
    <n v="0"/>
    <n v="9"/>
  </r>
  <r>
    <x v="0"/>
    <x v="1"/>
    <s v="WA"/>
    <x v="6"/>
    <n v="2014"/>
    <n v="2014"/>
    <n v="500083463"/>
    <n v="1"/>
    <x v="1"/>
    <s v="I"/>
    <n v="17"/>
    <n v="17"/>
    <n v="0"/>
    <n v="86"/>
  </r>
  <r>
    <x v="0"/>
    <x v="1"/>
    <s v="WA"/>
    <x v="6"/>
    <n v="2014"/>
    <n v="2014"/>
    <n v="15063242"/>
    <n v="1"/>
    <x v="1"/>
    <s v="I"/>
    <n v="33"/>
    <n v="33"/>
    <n v="0"/>
    <n v="16"/>
  </r>
  <r>
    <x v="0"/>
    <x v="0"/>
    <s v="WA"/>
    <x v="6"/>
    <n v="2014"/>
    <n v="2014"/>
    <n v="19010476"/>
    <n v="1"/>
    <x v="1"/>
    <s v="I"/>
    <n v="0"/>
    <n v="0"/>
    <n v="0"/>
    <n v="210"/>
  </r>
  <r>
    <x v="1"/>
    <x v="0"/>
    <s v="WA"/>
    <x v="6"/>
    <n v="2014"/>
    <n v="2014"/>
    <n v="18036017"/>
    <n v="1"/>
    <x v="1"/>
    <s v="I"/>
    <n v="28"/>
    <n v="28"/>
    <n v="0"/>
    <n v="10"/>
  </r>
  <r>
    <x v="0"/>
    <x v="0"/>
    <s v="WA"/>
    <x v="6"/>
    <n v="2014"/>
    <n v="2014"/>
    <n v="14812635"/>
    <n v="1"/>
    <x v="1"/>
    <s v="I"/>
    <n v="32"/>
    <n v="32"/>
    <n v="0"/>
    <n v="10"/>
  </r>
  <r>
    <x v="0"/>
    <x v="1"/>
    <s v="WA"/>
    <x v="6"/>
    <n v="2014"/>
    <n v="2014"/>
    <n v="15397281"/>
    <n v="3"/>
    <x v="1"/>
    <s v="I"/>
    <n v="76"/>
    <n v="25.333333333333336"/>
    <n v="0"/>
    <n v="97"/>
  </r>
  <r>
    <x v="0"/>
    <x v="1"/>
    <s v="WA"/>
    <x v="6"/>
    <n v="2014"/>
    <n v="2014"/>
    <n v="16896109"/>
    <n v="2"/>
    <x v="1"/>
    <s v="I"/>
    <n v="36"/>
    <n v="18"/>
    <n v="0"/>
    <n v="104"/>
  </r>
  <r>
    <x v="0"/>
    <x v="0"/>
    <s v="WA"/>
    <x v="6"/>
    <n v="2014"/>
    <n v="2014"/>
    <n v="16877906"/>
    <n v="1"/>
    <x v="1"/>
    <s v="I"/>
    <n v="29"/>
    <n v="29"/>
    <n v="0"/>
    <n v="10"/>
  </r>
  <r>
    <x v="0"/>
    <x v="1"/>
    <s v="WA"/>
    <x v="6"/>
    <n v="2014"/>
    <n v="2014"/>
    <n v="500256469"/>
    <n v="2"/>
    <x v="1"/>
    <s v="I"/>
    <n v="44"/>
    <n v="22"/>
    <n v="0"/>
    <n v="149"/>
  </r>
  <r>
    <x v="0"/>
    <x v="0"/>
    <s v="WA"/>
    <x v="6"/>
    <n v="2014"/>
    <n v="2014"/>
    <n v="14878354"/>
    <n v="1"/>
    <x v="1"/>
    <s v="I"/>
    <n v="32"/>
    <n v="32"/>
    <n v="0"/>
    <n v="1"/>
  </r>
  <r>
    <x v="0"/>
    <x v="1"/>
    <s v="WA"/>
    <x v="6"/>
    <n v="2014"/>
    <n v="2014"/>
    <n v="15654802"/>
    <n v="2"/>
    <x v="1"/>
    <s v="I"/>
    <n v="60"/>
    <n v="30"/>
    <n v="0"/>
    <n v="66"/>
  </r>
  <r>
    <x v="0"/>
    <x v="1"/>
    <s v="WA"/>
    <x v="6"/>
    <n v="2014"/>
    <n v="2014"/>
    <n v="15394984"/>
    <n v="1"/>
    <x v="1"/>
    <s v="I"/>
    <n v="30"/>
    <n v="30"/>
    <n v="0"/>
    <n v="1"/>
  </r>
  <r>
    <x v="0"/>
    <x v="1"/>
    <s v="WA"/>
    <x v="6"/>
    <n v="2014"/>
    <n v="2014"/>
    <n v="15339435"/>
    <n v="2"/>
    <x v="1"/>
    <s v="I"/>
    <n v="42"/>
    <n v="21"/>
    <n v="0"/>
    <n v="37"/>
  </r>
  <r>
    <x v="0"/>
    <x v="1"/>
    <s v="WA"/>
    <x v="6"/>
    <n v="2014"/>
    <n v="2014"/>
    <n v="373680013"/>
    <n v="1"/>
    <x v="1"/>
    <s v="I"/>
    <n v="4"/>
    <n v="4"/>
    <n v="0"/>
    <n v="9"/>
  </r>
  <r>
    <x v="0"/>
    <x v="0"/>
    <s v="WA"/>
    <x v="6"/>
    <n v="2014"/>
    <n v="2014"/>
    <n v="18929419"/>
    <n v="2"/>
    <x v="1"/>
    <s v="I"/>
    <n v="53"/>
    <n v="26.5"/>
    <n v="0"/>
    <n v="190"/>
  </r>
  <r>
    <x v="0"/>
    <x v="0"/>
    <s v="WA"/>
    <x v="6"/>
    <n v="2014"/>
    <n v="2014"/>
    <n v="19017373"/>
    <n v="1"/>
    <x v="1"/>
    <s v="I"/>
    <n v="26"/>
    <n v="26"/>
    <n v="0"/>
    <n v="480"/>
  </r>
  <r>
    <x v="0"/>
    <x v="0"/>
    <s v="WA"/>
    <x v="6"/>
    <n v="2014"/>
    <n v="2014"/>
    <n v="16757686"/>
    <n v="1"/>
    <x v="1"/>
    <s v="I"/>
    <n v="11"/>
    <n v="11"/>
    <n v="0"/>
    <n v="13"/>
  </r>
  <r>
    <x v="0"/>
    <x v="1"/>
    <s v="WA"/>
    <x v="6"/>
    <n v="2014"/>
    <n v="2014"/>
    <n v="17059033"/>
    <n v="1"/>
    <x v="1"/>
    <s v="I"/>
    <n v="13"/>
    <n v="13"/>
    <n v="0"/>
    <n v="1"/>
  </r>
  <r>
    <x v="0"/>
    <x v="0"/>
    <s v="WA"/>
    <x v="6"/>
    <n v="2014"/>
    <n v="2014"/>
    <n v="16295963"/>
    <n v="1"/>
    <x v="1"/>
    <s v="I"/>
    <n v="70"/>
    <n v="70"/>
    <n v="0"/>
    <n v="6060"/>
  </r>
  <r>
    <x v="1"/>
    <x v="0"/>
    <s v="WA"/>
    <x v="6"/>
    <n v="2014"/>
    <n v="2014"/>
    <n v="16744145"/>
    <n v="8"/>
    <x v="2"/>
    <s v="I"/>
    <n v="242"/>
    <n v="30.25"/>
    <n v="0"/>
    <n v="153775"/>
  </r>
  <r>
    <x v="0"/>
    <x v="1"/>
    <s v="WA"/>
    <x v="6"/>
    <n v="2014"/>
    <n v="2014"/>
    <n v="500238657"/>
    <n v="5"/>
    <x v="1"/>
    <s v="I"/>
    <n v="149"/>
    <n v="29.8"/>
    <n v="0"/>
    <n v="20"/>
  </r>
  <r>
    <x v="0"/>
    <x v="0"/>
    <s v="WA"/>
    <x v="6"/>
    <n v="2014"/>
    <n v="2014"/>
    <n v="16788760"/>
    <n v="1"/>
    <x v="1"/>
    <s v="I"/>
    <n v="16"/>
    <n v="16"/>
    <n v="0"/>
    <n v="151"/>
  </r>
  <r>
    <x v="0"/>
    <x v="0"/>
    <s v="WA"/>
    <x v="6"/>
    <n v="2014"/>
    <n v="2014"/>
    <n v="17495214"/>
    <n v="1"/>
    <x v="1"/>
    <s v="I"/>
    <n v="0"/>
    <n v="0"/>
    <n v="0"/>
    <n v="108"/>
  </r>
  <r>
    <x v="0"/>
    <x v="0"/>
    <s v="WA"/>
    <x v="6"/>
    <n v="2014"/>
    <n v="2014"/>
    <n v="14431043"/>
    <n v="2"/>
    <x v="1"/>
    <s v="I"/>
    <n v="58"/>
    <n v="29"/>
    <n v="0"/>
    <n v="70"/>
  </r>
  <r>
    <x v="0"/>
    <x v="1"/>
    <s v="WA"/>
    <x v="6"/>
    <n v="2014"/>
    <n v="2014"/>
    <n v="351302405"/>
    <n v="1"/>
    <x v="1"/>
    <s v="I"/>
    <n v="21"/>
    <n v="21"/>
    <n v="0"/>
    <n v="106"/>
  </r>
  <r>
    <x v="1"/>
    <x v="0"/>
    <s v="WA"/>
    <x v="6"/>
    <n v="2014"/>
    <n v="2014"/>
    <n v="14931322"/>
    <n v="1"/>
    <x v="1"/>
    <s v="I"/>
    <n v="29"/>
    <n v="29"/>
    <n v="0"/>
    <n v="10"/>
  </r>
  <r>
    <x v="0"/>
    <x v="0"/>
    <s v="WA"/>
    <x v="6"/>
    <n v="2014"/>
    <n v="2014"/>
    <n v="17507259"/>
    <n v="1"/>
    <x v="1"/>
    <s v="I"/>
    <n v="28"/>
    <n v="28"/>
    <n v="0"/>
    <n v="20"/>
  </r>
  <r>
    <x v="0"/>
    <x v="1"/>
    <s v="WA"/>
    <x v="6"/>
    <n v="2014"/>
    <n v="2014"/>
    <n v="500059211"/>
    <n v="2"/>
    <x v="1"/>
    <s v="I"/>
    <n v="32"/>
    <n v="16"/>
    <n v="0"/>
    <n v="4"/>
  </r>
  <r>
    <x v="0"/>
    <x v="0"/>
    <s v="WA"/>
    <x v="6"/>
    <n v="2014"/>
    <n v="2014"/>
    <n v="500236763"/>
    <n v="1"/>
    <x v="1"/>
    <s v="I"/>
    <n v="28"/>
    <n v="28"/>
    <n v="0"/>
    <n v="4"/>
  </r>
  <r>
    <x v="0"/>
    <x v="1"/>
    <s v="WA"/>
    <x v="6"/>
    <n v="2014"/>
    <n v="2014"/>
    <n v="500042488"/>
    <n v="2"/>
    <x v="1"/>
    <s v="I"/>
    <n v="49"/>
    <n v="24.5"/>
    <n v="0"/>
    <n v="33"/>
  </r>
  <r>
    <x v="0"/>
    <x v="0"/>
    <s v="WA"/>
    <x v="6"/>
    <n v="2014"/>
    <n v="2014"/>
    <n v="500173998"/>
    <n v="2"/>
    <x v="1"/>
    <s v="I"/>
    <n v="58"/>
    <n v="29"/>
    <n v="0"/>
    <n v="2323"/>
  </r>
  <r>
    <x v="0"/>
    <x v="1"/>
    <s v="WA"/>
    <x v="6"/>
    <n v="2014"/>
    <n v="2014"/>
    <n v="14691584"/>
    <n v="2"/>
    <x v="1"/>
    <s v="I"/>
    <n v="59"/>
    <n v="29.5"/>
    <n v="0"/>
    <n v="100"/>
  </r>
  <r>
    <x v="0"/>
    <x v="1"/>
    <s v="WA"/>
    <x v="6"/>
    <n v="2014"/>
    <n v="2014"/>
    <n v="14953719"/>
    <n v="1"/>
    <x v="1"/>
    <s v="I"/>
    <n v="10"/>
    <n v="10"/>
    <n v="0"/>
    <n v="9"/>
  </r>
  <r>
    <x v="0"/>
    <x v="1"/>
    <s v="WA"/>
    <x v="6"/>
    <n v="2014"/>
    <n v="2014"/>
    <n v="17040970"/>
    <n v="1"/>
    <x v="1"/>
    <s v="I"/>
    <n v="7"/>
    <n v="7"/>
    <n v="0"/>
    <n v="20"/>
  </r>
  <r>
    <x v="0"/>
    <x v="0"/>
    <s v="WA"/>
    <x v="6"/>
    <n v="2014"/>
    <n v="2014"/>
    <n v="17040972"/>
    <n v="1"/>
    <x v="1"/>
    <s v="I"/>
    <n v="7"/>
    <n v="7"/>
    <n v="0"/>
    <n v="197"/>
  </r>
  <r>
    <x v="0"/>
    <x v="1"/>
    <s v="WA"/>
    <x v="6"/>
    <n v="2014"/>
    <n v="2014"/>
    <n v="16460167"/>
    <n v="3"/>
    <x v="1"/>
    <s v="I"/>
    <n v="64"/>
    <n v="21.333333333333332"/>
    <n v="0"/>
    <n v="11"/>
  </r>
  <r>
    <x v="0"/>
    <x v="0"/>
    <s v="WA"/>
    <x v="6"/>
    <n v="2014"/>
    <n v="2014"/>
    <n v="500265147"/>
    <n v="1"/>
    <x v="1"/>
    <s v="I"/>
    <n v="8"/>
    <n v="8"/>
    <n v="0"/>
    <n v="1"/>
  </r>
  <r>
    <x v="0"/>
    <x v="0"/>
    <s v="WA"/>
    <x v="6"/>
    <n v="2014"/>
    <n v="2014"/>
    <n v="17457346"/>
    <n v="2"/>
    <x v="1"/>
    <s v="I"/>
    <n v="61"/>
    <n v="30.5"/>
    <n v="0"/>
    <n v="1543"/>
  </r>
  <r>
    <x v="0"/>
    <x v="0"/>
    <s v="WA"/>
    <x v="6"/>
    <n v="2014"/>
    <n v="2014"/>
    <n v="500245278"/>
    <n v="1"/>
    <x v="1"/>
    <s v="I"/>
    <n v="10"/>
    <n v="10"/>
    <n v="0"/>
    <n v="144"/>
  </r>
  <r>
    <x v="1"/>
    <x v="0"/>
    <s v="WA"/>
    <x v="6"/>
    <n v="2014"/>
    <n v="2014"/>
    <n v="500294997"/>
    <n v="6"/>
    <x v="2"/>
    <s v="I"/>
    <n v="184"/>
    <n v="30.666666666666668"/>
    <n v="0"/>
    <n v="388685"/>
  </r>
  <r>
    <x v="0"/>
    <x v="0"/>
    <s v="WA"/>
    <x v="6"/>
    <n v="2014"/>
    <n v="2014"/>
    <n v="18095826"/>
    <n v="2"/>
    <x v="1"/>
    <s v="I"/>
    <n v="34"/>
    <n v="17"/>
    <n v="0"/>
    <n v="30"/>
  </r>
  <r>
    <x v="0"/>
    <x v="1"/>
    <s v="WA"/>
    <x v="6"/>
    <n v="2014"/>
    <n v="2014"/>
    <n v="414201617"/>
    <n v="1"/>
    <x v="1"/>
    <s v="I"/>
    <n v="29"/>
    <n v="29"/>
    <n v="0"/>
    <n v="1"/>
  </r>
  <r>
    <x v="1"/>
    <x v="1"/>
    <s v="WA"/>
    <x v="6"/>
    <n v="2014"/>
    <n v="2014"/>
    <n v="14103667"/>
    <n v="1"/>
    <x v="1"/>
    <s v="I"/>
    <n v="29"/>
    <n v="29"/>
    <n v="0"/>
    <n v="1"/>
  </r>
  <r>
    <x v="0"/>
    <x v="1"/>
    <s v="WA"/>
    <x v="6"/>
    <n v="2014"/>
    <n v="2014"/>
    <n v="500297246"/>
    <n v="1"/>
    <x v="1"/>
    <s v="I"/>
    <n v="12"/>
    <n v="12"/>
    <n v="0"/>
    <n v="21"/>
  </r>
  <r>
    <x v="0"/>
    <x v="0"/>
    <s v="WA"/>
    <x v="6"/>
    <n v="2014"/>
    <n v="2014"/>
    <n v="19415839"/>
    <n v="3"/>
    <x v="1"/>
    <s v="I"/>
    <n v="81"/>
    <n v="27"/>
    <n v="0"/>
    <n v="560"/>
  </r>
  <r>
    <x v="0"/>
    <x v="0"/>
    <s v="WA"/>
    <x v="6"/>
    <n v="2014"/>
    <n v="2014"/>
    <n v="19566959"/>
    <n v="1"/>
    <x v="1"/>
    <s v="I"/>
    <n v="0"/>
    <n v="0"/>
    <n v="0"/>
    <n v="34"/>
  </r>
  <r>
    <x v="0"/>
    <x v="0"/>
    <s v="WA"/>
    <x v="6"/>
    <n v="2014"/>
    <n v="2014"/>
    <n v="14022179"/>
    <n v="5"/>
    <x v="1"/>
    <s v="I"/>
    <n v="146"/>
    <n v="29.2"/>
    <n v="0"/>
    <n v="400"/>
  </r>
  <r>
    <x v="0"/>
    <x v="1"/>
    <s v="WA"/>
    <x v="6"/>
    <n v="2014"/>
    <n v="2014"/>
    <n v="15925778"/>
    <n v="2"/>
    <x v="1"/>
    <s v="I"/>
    <n v="56"/>
    <n v="28"/>
    <n v="0"/>
    <n v="2"/>
  </r>
  <r>
    <x v="0"/>
    <x v="1"/>
    <s v="WA"/>
    <x v="6"/>
    <n v="2014"/>
    <n v="2014"/>
    <n v="17044503"/>
    <n v="1"/>
    <x v="1"/>
    <s v="I"/>
    <n v="8"/>
    <n v="8"/>
    <n v="0"/>
    <n v="5"/>
  </r>
  <r>
    <x v="0"/>
    <x v="1"/>
    <s v="WA"/>
    <x v="6"/>
    <n v="2014"/>
    <n v="2014"/>
    <n v="436665619"/>
    <n v="1"/>
    <x v="1"/>
    <s v="I"/>
    <n v="30"/>
    <n v="30"/>
    <n v="0"/>
    <n v="36"/>
  </r>
  <r>
    <x v="1"/>
    <x v="0"/>
    <s v="WA"/>
    <x v="6"/>
    <n v="2014"/>
    <n v="2014"/>
    <n v="14341900"/>
    <n v="2"/>
    <x v="1"/>
    <s v="I"/>
    <n v="57"/>
    <n v="28.5"/>
    <n v="0"/>
    <n v="670"/>
  </r>
  <r>
    <x v="0"/>
    <x v="0"/>
    <s v="WA"/>
    <x v="6"/>
    <n v="2014"/>
    <n v="2014"/>
    <n v="14946091"/>
    <n v="1"/>
    <x v="1"/>
    <s v="I"/>
    <n v="8"/>
    <n v="8"/>
    <n v="0"/>
    <n v="190"/>
  </r>
  <r>
    <x v="0"/>
    <x v="0"/>
    <s v="WA"/>
    <x v="6"/>
    <n v="2014"/>
    <n v="2014"/>
    <n v="15819562"/>
    <n v="1"/>
    <x v="1"/>
    <s v="I"/>
    <n v="16"/>
    <n v="16"/>
    <n v="0"/>
    <n v="2"/>
  </r>
  <r>
    <x v="0"/>
    <x v="1"/>
    <s v="WA"/>
    <x v="6"/>
    <n v="2014"/>
    <n v="2014"/>
    <n v="500129335"/>
    <n v="1"/>
    <x v="1"/>
    <s v="I"/>
    <n v="11"/>
    <n v="11"/>
    <n v="0"/>
    <n v="2"/>
  </r>
  <r>
    <x v="0"/>
    <x v="0"/>
    <s v="WA"/>
    <x v="6"/>
    <n v="2014"/>
    <n v="2014"/>
    <n v="14340858"/>
    <n v="2"/>
    <x v="1"/>
    <s v="I"/>
    <n v="62"/>
    <n v="31"/>
    <n v="0"/>
    <n v="40"/>
  </r>
  <r>
    <x v="0"/>
    <x v="0"/>
    <s v="WA"/>
    <x v="6"/>
    <n v="2014"/>
    <n v="2014"/>
    <n v="384998437"/>
    <n v="1"/>
    <x v="1"/>
    <s v="I"/>
    <n v="20"/>
    <n v="20"/>
    <n v="0"/>
    <n v="20"/>
  </r>
  <r>
    <x v="0"/>
    <x v="0"/>
    <s v="WA"/>
    <x v="6"/>
    <n v="2014"/>
    <n v="2014"/>
    <n v="500171099"/>
    <n v="2"/>
    <x v="1"/>
    <s v="I"/>
    <n v="59"/>
    <n v="29.5"/>
    <n v="0"/>
    <n v="56"/>
  </r>
  <r>
    <x v="0"/>
    <x v="0"/>
    <s v="WA"/>
    <x v="6"/>
    <n v="2014"/>
    <n v="2014"/>
    <n v="19772874"/>
    <n v="1"/>
    <x v="1"/>
    <s v="I"/>
    <n v="30"/>
    <n v="30"/>
    <n v="0"/>
    <n v="224"/>
  </r>
  <r>
    <x v="0"/>
    <x v="1"/>
    <s v="WA"/>
    <x v="6"/>
    <n v="2014"/>
    <n v="2014"/>
    <n v="412992027"/>
    <n v="1"/>
    <x v="1"/>
    <s v="I"/>
    <n v="30"/>
    <n v="30"/>
    <n v="0"/>
    <n v="1"/>
  </r>
  <r>
    <x v="1"/>
    <x v="0"/>
    <s v="WA"/>
    <x v="6"/>
    <n v="2014"/>
    <n v="2014"/>
    <n v="500270424"/>
    <n v="1"/>
    <x v="1"/>
    <s v="I"/>
    <n v="33"/>
    <n v="33"/>
    <n v="0"/>
    <n v="1"/>
  </r>
  <r>
    <x v="0"/>
    <x v="0"/>
    <s v="WA"/>
    <x v="6"/>
    <n v="2014"/>
    <n v="2014"/>
    <n v="13987127"/>
    <n v="4"/>
    <x v="1"/>
    <s v="I"/>
    <n v="98"/>
    <n v="24.5"/>
    <n v="0"/>
    <n v="517"/>
  </r>
  <r>
    <x v="0"/>
    <x v="0"/>
    <s v="WA"/>
    <x v="6"/>
    <n v="2014"/>
    <n v="2014"/>
    <n v="17700181"/>
    <n v="1"/>
    <x v="1"/>
    <s v="I"/>
    <n v="8"/>
    <n v="8"/>
    <n v="0"/>
    <n v="310"/>
  </r>
  <r>
    <x v="0"/>
    <x v="0"/>
    <s v="WA"/>
    <x v="6"/>
    <n v="2014"/>
    <n v="2014"/>
    <n v="15975722"/>
    <n v="2"/>
    <x v="1"/>
    <s v="I"/>
    <n v="62"/>
    <n v="31"/>
    <n v="0"/>
    <n v="230"/>
  </r>
  <r>
    <x v="0"/>
    <x v="0"/>
    <s v="WA"/>
    <x v="6"/>
    <n v="2014"/>
    <n v="2014"/>
    <n v="15543165"/>
    <n v="1"/>
    <x v="1"/>
    <s v="I"/>
    <n v="13"/>
    <n v="13"/>
    <n v="0"/>
    <n v="300"/>
  </r>
  <r>
    <x v="0"/>
    <x v="0"/>
    <s v="WA"/>
    <x v="6"/>
    <n v="2014"/>
    <n v="2014"/>
    <n v="430531267"/>
    <n v="1"/>
    <x v="1"/>
    <s v="I"/>
    <n v="33"/>
    <n v="33"/>
    <n v="0"/>
    <n v="41"/>
  </r>
  <r>
    <x v="0"/>
    <x v="0"/>
    <s v="WA"/>
    <x v="6"/>
    <n v="2014"/>
    <n v="2014"/>
    <n v="500141454"/>
    <n v="1"/>
    <x v="1"/>
    <s v="I"/>
    <n v="14"/>
    <n v="14"/>
    <n v="0"/>
    <n v="143"/>
  </r>
  <r>
    <x v="0"/>
    <x v="0"/>
    <s v="WA"/>
    <x v="6"/>
    <n v="2014"/>
    <n v="2014"/>
    <n v="500101881"/>
    <n v="1"/>
    <x v="1"/>
    <s v="I"/>
    <n v="2"/>
    <n v="2"/>
    <n v="0"/>
    <n v="20"/>
  </r>
  <r>
    <x v="0"/>
    <x v="1"/>
    <s v="WA"/>
    <x v="6"/>
    <n v="2014"/>
    <n v="2014"/>
    <n v="500066199"/>
    <n v="1"/>
    <x v="1"/>
    <s v="I"/>
    <n v="5"/>
    <n v="5"/>
    <n v="0"/>
    <n v="1"/>
  </r>
  <r>
    <x v="0"/>
    <x v="0"/>
    <s v="WA"/>
    <x v="6"/>
    <n v="2014"/>
    <n v="2014"/>
    <n v="17131844"/>
    <n v="8"/>
    <x v="1"/>
    <s v="I"/>
    <n v="243"/>
    <n v="30.375"/>
    <n v="0"/>
    <n v="101"/>
  </r>
  <r>
    <x v="0"/>
    <x v="0"/>
    <s v="WA"/>
    <x v="6"/>
    <n v="2014"/>
    <n v="2014"/>
    <n v="15277743"/>
    <n v="1"/>
    <x v="1"/>
    <s v="I"/>
    <n v="4"/>
    <n v="4"/>
    <n v="0"/>
    <n v="6"/>
  </r>
  <r>
    <x v="0"/>
    <x v="0"/>
    <s v="WA"/>
    <x v="6"/>
    <n v="2014"/>
    <n v="2014"/>
    <n v="15281085"/>
    <n v="1"/>
    <x v="1"/>
    <s v="I"/>
    <n v="2"/>
    <n v="2"/>
    <n v="0"/>
    <n v="10"/>
  </r>
  <r>
    <x v="0"/>
    <x v="0"/>
    <s v="WA"/>
    <x v="6"/>
    <n v="2014"/>
    <n v="2014"/>
    <n v="17618290"/>
    <n v="1"/>
    <x v="1"/>
    <s v="I"/>
    <n v="1"/>
    <n v="1"/>
    <n v="0"/>
    <n v="14"/>
  </r>
  <r>
    <x v="0"/>
    <x v="0"/>
    <s v="WA"/>
    <x v="6"/>
    <n v="2014"/>
    <n v="2014"/>
    <n v="500188849"/>
    <n v="1"/>
    <x v="1"/>
    <s v="I"/>
    <n v="0"/>
    <n v="0"/>
    <n v="0"/>
    <n v="111"/>
  </r>
  <r>
    <x v="0"/>
    <x v="1"/>
    <s v="WA"/>
    <x v="6"/>
    <n v="2014"/>
    <n v="2014"/>
    <n v="500221203"/>
    <n v="1"/>
    <x v="1"/>
    <s v="I"/>
    <n v="4"/>
    <n v="4"/>
    <n v="0"/>
    <n v="4"/>
  </r>
  <r>
    <x v="0"/>
    <x v="0"/>
    <s v="WA"/>
    <x v="6"/>
    <n v="2014"/>
    <n v="2014"/>
    <n v="500214733"/>
    <n v="1"/>
    <x v="1"/>
    <s v="I"/>
    <n v="34"/>
    <n v="34"/>
    <n v="0"/>
    <n v="165"/>
  </r>
  <r>
    <x v="0"/>
    <x v="0"/>
    <s v="WA"/>
    <x v="6"/>
    <n v="2014"/>
    <n v="2014"/>
    <n v="17092326"/>
    <n v="4"/>
    <x v="1"/>
    <s v="I"/>
    <n v="91"/>
    <n v="22.75"/>
    <n v="0"/>
    <n v="350"/>
  </r>
  <r>
    <x v="0"/>
    <x v="0"/>
    <s v="WA"/>
    <x v="6"/>
    <n v="2014"/>
    <n v="2014"/>
    <n v="410918449"/>
    <n v="2"/>
    <x v="1"/>
    <s v="I"/>
    <n v="55"/>
    <n v="27.5"/>
    <n v="0"/>
    <n v="430"/>
  </r>
  <r>
    <x v="0"/>
    <x v="1"/>
    <s v="WA"/>
    <x v="6"/>
    <n v="2014"/>
    <n v="2014"/>
    <n v="16828283"/>
    <n v="3"/>
    <x v="1"/>
    <s v="I"/>
    <n v="91"/>
    <n v="30.333333333333332"/>
    <n v="0"/>
    <n v="4"/>
  </r>
  <r>
    <x v="0"/>
    <x v="0"/>
    <s v="WA"/>
    <x v="6"/>
    <n v="2014"/>
    <n v="2014"/>
    <n v="14377945"/>
    <n v="6"/>
    <x v="1"/>
    <s v="I"/>
    <n v="184"/>
    <n v="30.666666666666668"/>
    <n v="0"/>
    <n v="1880"/>
  </r>
  <r>
    <x v="0"/>
    <x v="0"/>
    <s v="WA"/>
    <x v="6"/>
    <n v="2014"/>
    <n v="2014"/>
    <n v="14451394"/>
    <n v="5"/>
    <x v="1"/>
    <s v="I"/>
    <n v="154"/>
    <n v="30.8"/>
    <n v="0"/>
    <n v="270"/>
  </r>
  <r>
    <x v="0"/>
    <x v="0"/>
    <s v="WA"/>
    <x v="6"/>
    <n v="2014"/>
    <n v="2014"/>
    <n v="19536698"/>
    <n v="1"/>
    <x v="1"/>
    <s v="I"/>
    <n v="22"/>
    <n v="22"/>
    <n v="0"/>
    <n v="840"/>
  </r>
  <r>
    <x v="0"/>
    <x v="1"/>
    <s v="WA"/>
    <x v="6"/>
    <n v="2014"/>
    <n v="2014"/>
    <n v="15374582"/>
    <n v="3"/>
    <x v="1"/>
    <s v="I"/>
    <n v="82"/>
    <n v="27.333333333333336"/>
    <n v="0"/>
    <n v="24"/>
  </r>
  <r>
    <x v="0"/>
    <x v="1"/>
    <s v="WA"/>
    <x v="6"/>
    <n v="2014"/>
    <n v="2014"/>
    <n v="441849737"/>
    <n v="1"/>
    <x v="1"/>
    <s v="I"/>
    <n v="21"/>
    <n v="21"/>
    <n v="0"/>
    <n v="1"/>
  </r>
  <r>
    <x v="0"/>
    <x v="1"/>
    <s v="WA"/>
    <x v="6"/>
    <n v="2014"/>
    <n v="2014"/>
    <n v="371088113"/>
    <n v="1"/>
    <x v="1"/>
    <s v="I"/>
    <n v="20"/>
    <n v="20"/>
    <n v="0"/>
    <n v="7"/>
  </r>
  <r>
    <x v="0"/>
    <x v="1"/>
    <s v="WA"/>
    <x v="6"/>
    <n v="2014"/>
    <n v="2014"/>
    <n v="434592025"/>
    <n v="1"/>
    <x v="1"/>
    <s v="I"/>
    <n v="6"/>
    <n v="6"/>
    <n v="0"/>
    <n v="10"/>
  </r>
  <r>
    <x v="0"/>
    <x v="0"/>
    <s v="WA"/>
    <x v="6"/>
    <n v="2014"/>
    <n v="2014"/>
    <n v="18219673"/>
    <n v="3"/>
    <x v="1"/>
    <s v="I"/>
    <n v="73"/>
    <n v="24.333333333333332"/>
    <n v="0"/>
    <n v="106"/>
  </r>
  <r>
    <x v="0"/>
    <x v="0"/>
    <s v="WA"/>
    <x v="6"/>
    <n v="2014"/>
    <n v="2014"/>
    <n v="16858703"/>
    <n v="3"/>
    <x v="1"/>
    <s v="I"/>
    <n v="78"/>
    <n v="26"/>
    <n v="0"/>
    <n v="1160"/>
  </r>
  <r>
    <x v="0"/>
    <x v="0"/>
    <s v="WA"/>
    <x v="6"/>
    <n v="2014"/>
    <n v="2014"/>
    <n v="16859095"/>
    <n v="2"/>
    <x v="1"/>
    <s v="I"/>
    <n v="40"/>
    <n v="20"/>
    <n v="0"/>
    <n v="1172"/>
  </r>
  <r>
    <x v="0"/>
    <x v="1"/>
    <s v="WA"/>
    <x v="6"/>
    <n v="2014"/>
    <n v="2014"/>
    <n v="500143644"/>
    <n v="1"/>
    <x v="1"/>
    <s v="I"/>
    <n v="12"/>
    <n v="12"/>
    <n v="0"/>
    <n v="11"/>
  </r>
  <r>
    <x v="0"/>
    <x v="0"/>
    <s v="WA"/>
    <x v="6"/>
    <n v="2014"/>
    <n v="2014"/>
    <n v="19254580"/>
    <n v="1"/>
    <x v="1"/>
    <s v="I"/>
    <n v="6"/>
    <n v="6"/>
    <n v="0"/>
    <n v="46"/>
  </r>
  <r>
    <x v="0"/>
    <x v="0"/>
    <s v="WA"/>
    <x v="6"/>
    <n v="2014"/>
    <n v="2014"/>
    <n v="16301945"/>
    <n v="1"/>
    <x v="1"/>
    <s v="I"/>
    <n v="24"/>
    <n v="24"/>
    <n v="0"/>
    <n v="139"/>
  </r>
  <r>
    <x v="0"/>
    <x v="0"/>
    <s v="WA"/>
    <x v="6"/>
    <n v="2014"/>
    <n v="2014"/>
    <n v="500119949"/>
    <n v="4"/>
    <x v="1"/>
    <s v="I"/>
    <n v="124"/>
    <n v="31"/>
    <n v="0"/>
    <n v="246"/>
  </r>
  <r>
    <x v="0"/>
    <x v="1"/>
    <s v="WA"/>
    <x v="6"/>
    <n v="2014"/>
    <n v="2014"/>
    <n v="418348803"/>
    <n v="1"/>
    <x v="1"/>
    <s v="I"/>
    <n v="0"/>
    <n v="0"/>
    <n v="0"/>
    <n v="1"/>
  </r>
  <r>
    <x v="0"/>
    <x v="0"/>
    <s v="WA"/>
    <x v="6"/>
    <n v="2014"/>
    <n v="2014"/>
    <n v="19351639"/>
    <n v="1"/>
    <x v="1"/>
    <s v="I"/>
    <n v="36"/>
    <n v="36"/>
    <n v="0"/>
    <n v="110"/>
  </r>
  <r>
    <x v="0"/>
    <x v="1"/>
    <s v="WA"/>
    <x v="6"/>
    <n v="2014"/>
    <n v="2014"/>
    <n v="19907839"/>
    <n v="1"/>
    <x v="1"/>
    <s v="I"/>
    <n v="16"/>
    <n v="16"/>
    <n v="0"/>
    <n v="4"/>
  </r>
  <r>
    <x v="0"/>
    <x v="0"/>
    <s v="WA"/>
    <x v="6"/>
    <n v="2014"/>
    <n v="2014"/>
    <n v="500026199"/>
    <n v="1"/>
    <x v="1"/>
    <s v="I"/>
    <n v="4"/>
    <n v="4"/>
    <n v="0"/>
    <n v="34"/>
  </r>
  <r>
    <x v="0"/>
    <x v="1"/>
    <s v="WA"/>
    <x v="6"/>
    <n v="2014"/>
    <n v="2014"/>
    <n v="373507215"/>
    <n v="1"/>
    <x v="1"/>
    <s v="I"/>
    <n v="4"/>
    <n v="4"/>
    <n v="0"/>
    <n v="3"/>
  </r>
  <r>
    <x v="0"/>
    <x v="0"/>
    <s v="WA"/>
    <x v="6"/>
    <n v="2014"/>
    <n v="2014"/>
    <n v="19364158"/>
    <n v="2"/>
    <x v="1"/>
    <s v="I"/>
    <n v="33"/>
    <n v="16.5"/>
    <n v="0"/>
    <n v="91"/>
  </r>
  <r>
    <x v="0"/>
    <x v="0"/>
    <s v="WA"/>
    <x v="6"/>
    <n v="2014"/>
    <n v="2014"/>
    <n v="16338599"/>
    <n v="5"/>
    <x v="1"/>
    <s v="I"/>
    <n v="153"/>
    <n v="30.6"/>
    <n v="0"/>
    <n v="382"/>
  </r>
  <r>
    <x v="0"/>
    <x v="0"/>
    <s v="WA"/>
    <x v="6"/>
    <n v="2014"/>
    <n v="2014"/>
    <n v="500040344"/>
    <n v="1"/>
    <x v="1"/>
    <s v="I"/>
    <n v="29"/>
    <n v="29"/>
    <n v="0"/>
    <n v="196"/>
  </r>
  <r>
    <x v="0"/>
    <x v="0"/>
    <s v="WA"/>
    <x v="6"/>
    <n v="2014"/>
    <n v="2014"/>
    <n v="16265204"/>
    <n v="1"/>
    <x v="1"/>
    <s v="I"/>
    <n v="9"/>
    <n v="9"/>
    <n v="0"/>
    <n v="48"/>
  </r>
  <r>
    <x v="0"/>
    <x v="0"/>
    <s v="WA"/>
    <x v="6"/>
    <n v="2014"/>
    <n v="2014"/>
    <n v="19226493"/>
    <n v="1"/>
    <x v="1"/>
    <s v="I"/>
    <n v="5"/>
    <n v="5"/>
    <n v="0"/>
    <n v="100"/>
  </r>
  <r>
    <x v="0"/>
    <x v="1"/>
    <s v="WA"/>
    <x v="6"/>
    <n v="2014"/>
    <n v="2014"/>
    <n v="500179019"/>
    <n v="1"/>
    <x v="1"/>
    <s v="I"/>
    <n v="0"/>
    <n v="0"/>
    <n v="0"/>
    <n v="2"/>
  </r>
  <r>
    <x v="0"/>
    <x v="0"/>
    <s v="WA"/>
    <x v="6"/>
    <n v="2014"/>
    <n v="2014"/>
    <n v="17118159"/>
    <n v="5"/>
    <x v="1"/>
    <s v="I"/>
    <n v="143"/>
    <n v="28.6"/>
    <n v="0"/>
    <n v="380"/>
  </r>
  <r>
    <x v="0"/>
    <x v="0"/>
    <s v="WA"/>
    <x v="6"/>
    <n v="2014"/>
    <n v="2014"/>
    <n v="15606432"/>
    <n v="4"/>
    <x v="1"/>
    <s v="I"/>
    <n v="97"/>
    <n v="24.25"/>
    <n v="0"/>
    <n v="227"/>
  </r>
  <r>
    <x v="0"/>
    <x v="1"/>
    <s v="WA"/>
    <x v="6"/>
    <n v="2014"/>
    <n v="2014"/>
    <n v="17162712"/>
    <n v="1"/>
    <x v="1"/>
    <s v="I"/>
    <n v="24"/>
    <n v="24"/>
    <n v="0"/>
    <n v="2"/>
  </r>
  <r>
    <x v="0"/>
    <x v="0"/>
    <s v="WA"/>
    <x v="6"/>
    <n v="2014"/>
    <n v="2014"/>
    <n v="15703688"/>
    <n v="4"/>
    <x v="1"/>
    <s v="I"/>
    <n v="113"/>
    <n v="28.25"/>
    <n v="0"/>
    <n v="312"/>
  </r>
  <r>
    <x v="0"/>
    <x v="1"/>
    <s v="WA"/>
    <x v="6"/>
    <n v="2014"/>
    <n v="2014"/>
    <n v="17499200"/>
    <n v="1"/>
    <x v="1"/>
    <s v="I"/>
    <n v="7"/>
    <n v="7"/>
    <n v="0"/>
    <n v="1"/>
  </r>
  <r>
    <x v="0"/>
    <x v="0"/>
    <s v="WA"/>
    <x v="6"/>
    <n v="2014"/>
    <n v="2014"/>
    <n v="19785438"/>
    <n v="1"/>
    <x v="1"/>
    <s v="I"/>
    <n v="4"/>
    <n v="4"/>
    <n v="0"/>
    <n v="66"/>
  </r>
  <r>
    <x v="0"/>
    <x v="0"/>
    <s v="WA"/>
    <x v="6"/>
    <n v="2014"/>
    <n v="2014"/>
    <n v="18957729"/>
    <n v="1"/>
    <x v="1"/>
    <s v="I"/>
    <n v="35"/>
    <n v="35"/>
    <n v="0"/>
    <n v="30"/>
  </r>
  <r>
    <x v="0"/>
    <x v="1"/>
    <s v="WA"/>
    <x v="6"/>
    <n v="2014"/>
    <n v="2014"/>
    <n v="19410749"/>
    <n v="1"/>
    <x v="1"/>
    <s v="I"/>
    <n v="7"/>
    <n v="7"/>
    <n v="0"/>
    <n v="1"/>
  </r>
  <r>
    <x v="0"/>
    <x v="0"/>
    <s v="WA"/>
    <x v="6"/>
    <n v="2014"/>
    <n v="2014"/>
    <n v="18256569"/>
    <n v="1"/>
    <x v="1"/>
    <s v="I"/>
    <n v="7"/>
    <n v="7"/>
    <n v="0"/>
    <n v="460"/>
  </r>
  <r>
    <x v="0"/>
    <x v="1"/>
    <s v="WA"/>
    <x v="6"/>
    <n v="2014"/>
    <n v="2014"/>
    <n v="500296800"/>
    <n v="1"/>
    <x v="1"/>
    <s v="I"/>
    <n v="11"/>
    <n v="11"/>
    <n v="0"/>
    <n v="2"/>
  </r>
  <r>
    <x v="0"/>
    <x v="0"/>
    <s v="WA"/>
    <x v="6"/>
    <n v="2014"/>
    <n v="2014"/>
    <n v="500272157"/>
    <n v="5"/>
    <x v="1"/>
    <s v="I"/>
    <n v="154"/>
    <n v="30.8"/>
    <n v="0"/>
    <n v="154"/>
  </r>
  <r>
    <x v="0"/>
    <x v="1"/>
    <s v="WA"/>
    <x v="6"/>
    <n v="2014"/>
    <n v="2014"/>
    <n v="353289612"/>
    <n v="1"/>
    <x v="1"/>
    <s v="I"/>
    <n v="36"/>
    <n v="36"/>
    <n v="0"/>
    <n v="12"/>
  </r>
  <r>
    <x v="0"/>
    <x v="0"/>
    <s v="WA"/>
    <x v="6"/>
    <n v="2014"/>
    <n v="2014"/>
    <n v="500293841"/>
    <n v="1"/>
    <x v="1"/>
    <s v="I"/>
    <n v="14"/>
    <n v="14"/>
    <n v="0"/>
    <n v="1"/>
  </r>
  <r>
    <x v="0"/>
    <x v="1"/>
    <s v="WA"/>
    <x v="6"/>
    <n v="2014"/>
    <n v="2014"/>
    <n v="500237171"/>
    <n v="1"/>
    <x v="1"/>
    <s v="I"/>
    <n v="3"/>
    <n v="3"/>
    <n v="0"/>
    <n v="3"/>
  </r>
  <r>
    <x v="0"/>
    <x v="0"/>
    <s v="WA"/>
    <x v="6"/>
    <n v="2014"/>
    <n v="2014"/>
    <n v="500237929"/>
    <n v="1"/>
    <x v="1"/>
    <s v="I"/>
    <n v="3"/>
    <n v="3"/>
    <n v="0"/>
    <n v="34"/>
  </r>
  <r>
    <x v="0"/>
    <x v="0"/>
    <s v="WA"/>
    <x v="6"/>
    <n v="2014"/>
    <n v="2014"/>
    <n v="19659677"/>
    <n v="1"/>
    <x v="1"/>
    <s v="I"/>
    <n v="30"/>
    <n v="30"/>
    <n v="0"/>
    <n v="70"/>
  </r>
  <r>
    <x v="0"/>
    <x v="1"/>
    <s v="WA"/>
    <x v="6"/>
    <n v="2014"/>
    <n v="2014"/>
    <n v="500121539"/>
    <n v="1"/>
    <x v="1"/>
    <s v="I"/>
    <n v="30"/>
    <n v="30"/>
    <n v="0"/>
    <n v="3"/>
  </r>
  <r>
    <x v="0"/>
    <x v="0"/>
    <s v="WA"/>
    <x v="6"/>
    <n v="2014"/>
    <n v="2014"/>
    <n v="17741533"/>
    <n v="2"/>
    <x v="1"/>
    <s v="I"/>
    <n v="61"/>
    <n v="30.5"/>
    <n v="0"/>
    <n v="120"/>
  </r>
  <r>
    <x v="0"/>
    <x v="0"/>
    <s v="WA"/>
    <x v="6"/>
    <n v="2014"/>
    <n v="2014"/>
    <n v="17919288"/>
    <n v="2"/>
    <x v="1"/>
    <s v="I"/>
    <n v="38"/>
    <n v="19"/>
    <n v="0"/>
    <n v="99"/>
  </r>
  <r>
    <x v="0"/>
    <x v="0"/>
    <s v="WA"/>
    <x v="6"/>
    <n v="2014"/>
    <n v="2014"/>
    <n v="18380280"/>
    <n v="1"/>
    <x v="1"/>
    <s v="I"/>
    <n v="22"/>
    <n v="22"/>
    <n v="0"/>
    <n v="200"/>
  </r>
  <r>
    <x v="0"/>
    <x v="1"/>
    <s v="WA"/>
    <x v="6"/>
    <n v="2014"/>
    <n v="2014"/>
    <n v="500160124"/>
    <n v="2"/>
    <x v="1"/>
    <s v="I"/>
    <n v="42"/>
    <n v="21"/>
    <n v="0"/>
    <n v="13"/>
  </r>
  <r>
    <x v="0"/>
    <x v="0"/>
    <s v="WA"/>
    <x v="6"/>
    <n v="2014"/>
    <n v="2014"/>
    <n v="17456584"/>
    <n v="1"/>
    <x v="1"/>
    <s v="I"/>
    <n v="23"/>
    <n v="23"/>
    <n v="0"/>
    <n v="526"/>
  </r>
  <r>
    <x v="0"/>
    <x v="0"/>
    <s v="WA"/>
    <x v="6"/>
    <n v="2014"/>
    <n v="2014"/>
    <n v="17456625"/>
    <n v="3"/>
    <x v="1"/>
    <s v="I"/>
    <n v="90"/>
    <n v="30"/>
    <n v="0"/>
    <n v="750"/>
  </r>
  <r>
    <x v="0"/>
    <x v="0"/>
    <s v="WA"/>
    <x v="6"/>
    <n v="2014"/>
    <n v="2014"/>
    <n v="500234176"/>
    <n v="2"/>
    <x v="1"/>
    <s v="I"/>
    <n v="37"/>
    <n v="18.5"/>
    <n v="0"/>
    <n v="195"/>
  </r>
  <r>
    <x v="0"/>
    <x v="0"/>
    <s v="WA"/>
    <x v="6"/>
    <n v="2014"/>
    <n v="2014"/>
    <n v="500126572"/>
    <n v="1"/>
    <x v="1"/>
    <s v="I"/>
    <n v="1"/>
    <n v="1"/>
    <n v="0"/>
    <n v="3"/>
  </r>
  <r>
    <x v="0"/>
    <x v="1"/>
    <s v="WA"/>
    <x v="6"/>
    <n v="2014"/>
    <n v="2014"/>
    <n v="16881358"/>
    <n v="1"/>
    <x v="1"/>
    <s v="I"/>
    <n v="29"/>
    <n v="29"/>
    <n v="0"/>
    <n v="26"/>
  </r>
  <r>
    <x v="0"/>
    <x v="0"/>
    <s v="WA"/>
    <x v="6"/>
    <n v="2014"/>
    <n v="2014"/>
    <n v="18423493"/>
    <n v="3"/>
    <x v="1"/>
    <s v="I"/>
    <n v="68"/>
    <n v="22.666666666666664"/>
    <n v="0"/>
    <n v="2055"/>
  </r>
  <r>
    <x v="0"/>
    <x v="1"/>
    <s v="WA"/>
    <x v="6"/>
    <n v="2014"/>
    <n v="2014"/>
    <n v="389404845"/>
    <n v="2"/>
    <x v="1"/>
    <s v="I"/>
    <n v="69"/>
    <n v="34.5"/>
    <n v="0"/>
    <n v="3"/>
  </r>
  <r>
    <x v="0"/>
    <x v="0"/>
    <s v="WA"/>
    <x v="6"/>
    <n v="2014"/>
    <n v="2014"/>
    <n v="18061129"/>
    <n v="1"/>
    <x v="1"/>
    <s v="I"/>
    <n v="19"/>
    <n v="19"/>
    <n v="0"/>
    <n v="140"/>
  </r>
  <r>
    <x v="0"/>
    <x v="1"/>
    <s v="WA"/>
    <x v="6"/>
    <n v="2014"/>
    <n v="2014"/>
    <n v="446352326"/>
    <n v="3"/>
    <x v="1"/>
    <s v="I"/>
    <n v="66"/>
    <n v="22"/>
    <n v="0"/>
    <n v="23"/>
  </r>
  <r>
    <x v="0"/>
    <x v="1"/>
    <s v="WA"/>
    <x v="6"/>
    <n v="2014"/>
    <n v="2014"/>
    <n v="19920392"/>
    <n v="1"/>
    <x v="1"/>
    <s v="I"/>
    <n v="5"/>
    <n v="5"/>
    <n v="0"/>
    <n v="2"/>
  </r>
  <r>
    <x v="0"/>
    <x v="0"/>
    <s v="WA"/>
    <x v="6"/>
    <n v="2014"/>
    <n v="2014"/>
    <n v="500225788"/>
    <n v="2"/>
    <x v="1"/>
    <s v="I"/>
    <n v="44"/>
    <n v="22"/>
    <n v="0"/>
    <n v="39"/>
  </r>
  <r>
    <x v="0"/>
    <x v="1"/>
    <s v="WA"/>
    <x v="6"/>
    <n v="2014"/>
    <n v="2014"/>
    <n v="18504473"/>
    <n v="2"/>
    <x v="1"/>
    <s v="I"/>
    <n v="38"/>
    <n v="19"/>
    <n v="0"/>
    <n v="11"/>
  </r>
  <r>
    <x v="0"/>
    <x v="0"/>
    <s v="WA"/>
    <x v="6"/>
    <n v="2014"/>
    <n v="2014"/>
    <n v="19783899"/>
    <n v="6"/>
    <x v="1"/>
    <s v="I"/>
    <n v="178"/>
    <n v="29.666666666666668"/>
    <n v="0"/>
    <n v="789"/>
  </r>
  <r>
    <x v="0"/>
    <x v="0"/>
    <s v="WA"/>
    <x v="6"/>
    <n v="2014"/>
    <n v="2014"/>
    <n v="17812764"/>
    <n v="1"/>
    <x v="1"/>
    <s v="I"/>
    <n v="8"/>
    <n v="8"/>
    <n v="0"/>
    <n v="50"/>
  </r>
  <r>
    <x v="0"/>
    <x v="1"/>
    <s v="WA"/>
    <x v="6"/>
    <n v="2014"/>
    <n v="2014"/>
    <n v="500210707"/>
    <n v="2"/>
    <x v="1"/>
    <s v="I"/>
    <n v="48"/>
    <n v="24"/>
    <n v="0"/>
    <n v="8"/>
  </r>
  <r>
    <x v="0"/>
    <x v="1"/>
    <s v="WA"/>
    <x v="6"/>
    <n v="2014"/>
    <n v="2014"/>
    <n v="16906267"/>
    <n v="1"/>
    <x v="1"/>
    <s v="I"/>
    <n v="32"/>
    <n v="32"/>
    <n v="0"/>
    <n v="1"/>
  </r>
  <r>
    <x v="0"/>
    <x v="0"/>
    <s v="WA"/>
    <x v="6"/>
    <n v="2014"/>
    <n v="2014"/>
    <n v="19318568"/>
    <n v="3"/>
    <x v="1"/>
    <s v="I"/>
    <n v="73"/>
    <n v="24.333333333333332"/>
    <n v="0"/>
    <n v="625"/>
  </r>
  <r>
    <x v="0"/>
    <x v="0"/>
    <s v="WA"/>
    <x v="6"/>
    <n v="2014"/>
    <n v="2014"/>
    <n v="18222320"/>
    <n v="1"/>
    <x v="1"/>
    <s v="I"/>
    <n v="1"/>
    <n v="1"/>
    <n v="0"/>
    <n v="3"/>
  </r>
  <r>
    <x v="0"/>
    <x v="0"/>
    <s v="WA"/>
    <x v="6"/>
    <n v="2014"/>
    <n v="2014"/>
    <n v="15106823"/>
    <n v="1"/>
    <x v="1"/>
    <s v="I"/>
    <n v="3"/>
    <n v="3"/>
    <n v="0"/>
    <n v="10"/>
  </r>
  <r>
    <x v="0"/>
    <x v="0"/>
    <s v="WA"/>
    <x v="6"/>
    <n v="2014"/>
    <n v="2014"/>
    <n v="500231369"/>
    <n v="1"/>
    <x v="1"/>
    <s v="I"/>
    <n v="9"/>
    <n v="9"/>
    <n v="0"/>
    <n v="5"/>
  </r>
  <r>
    <x v="0"/>
    <x v="1"/>
    <s v="WA"/>
    <x v="6"/>
    <n v="2014"/>
    <n v="2014"/>
    <n v="441244819"/>
    <n v="1"/>
    <x v="1"/>
    <s v="I"/>
    <n v="7"/>
    <n v="7"/>
    <n v="0"/>
    <n v="2"/>
  </r>
  <r>
    <x v="0"/>
    <x v="0"/>
    <s v="WA"/>
    <x v="6"/>
    <n v="2014"/>
    <n v="2014"/>
    <n v="19671926"/>
    <n v="1"/>
    <x v="1"/>
    <s v="I"/>
    <n v="20"/>
    <n v="20"/>
    <n v="0"/>
    <n v="40"/>
  </r>
  <r>
    <x v="0"/>
    <x v="0"/>
    <s v="WA"/>
    <x v="6"/>
    <n v="2014"/>
    <n v="2014"/>
    <n v="15392800"/>
    <n v="1"/>
    <x v="1"/>
    <s v="I"/>
    <n v="20"/>
    <n v="20"/>
    <n v="0"/>
    <n v="910"/>
  </r>
  <r>
    <x v="0"/>
    <x v="1"/>
    <s v="WA"/>
    <x v="6"/>
    <n v="2014"/>
    <n v="2014"/>
    <n v="15281562"/>
    <n v="1"/>
    <x v="1"/>
    <s v="I"/>
    <n v="23"/>
    <n v="23"/>
    <n v="0"/>
    <n v="2"/>
  </r>
  <r>
    <x v="0"/>
    <x v="0"/>
    <s v="WA"/>
    <x v="6"/>
    <n v="2014"/>
    <n v="2014"/>
    <n v="14866862"/>
    <n v="4"/>
    <x v="1"/>
    <s v="I"/>
    <n v="103"/>
    <n v="25.75"/>
    <n v="0"/>
    <n v="350"/>
  </r>
  <r>
    <x v="0"/>
    <x v="0"/>
    <s v="WA"/>
    <x v="6"/>
    <n v="2014"/>
    <n v="2014"/>
    <n v="15283959"/>
    <n v="2"/>
    <x v="1"/>
    <s v="I"/>
    <n v="44"/>
    <n v="22"/>
    <n v="0"/>
    <n v="41"/>
  </r>
  <r>
    <x v="0"/>
    <x v="0"/>
    <s v="WA"/>
    <x v="6"/>
    <n v="2014"/>
    <n v="2014"/>
    <n v="16151609"/>
    <n v="1"/>
    <x v="1"/>
    <s v="I"/>
    <n v="0"/>
    <n v="0"/>
    <n v="0"/>
    <n v="227"/>
  </r>
  <r>
    <x v="0"/>
    <x v="0"/>
    <s v="WA"/>
    <x v="6"/>
    <n v="2014"/>
    <n v="2014"/>
    <n v="18224550"/>
    <n v="1"/>
    <x v="1"/>
    <s v="I"/>
    <n v="1"/>
    <n v="1"/>
    <n v="0"/>
    <n v="8"/>
  </r>
  <r>
    <x v="0"/>
    <x v="0"/>
    <s v="WA"/>
    <x v="6"/>
    <n v="2014"/>
    <n v="2014"/>
    <n v="16221811"/>
    <n v="1"/>
    <x v="1"/>
    <s v="I"/>
    <n v="0"/>
    <n v="0"/>
    <n v="0"/>
    <n v="30"/>
  </r>
  <r>
    <x v="0"/>
    <x v="1"/>
    <s v="WA"/>
    <x v="6"/>
    <n v="2014"/>
    <n v="2014"/>
    <n v="500113861"/>
    <n v="1"/>
    <x v="1"/>
    <s v="I"/>
    <n v="0"/>
    <n v="0"/>
    <n v="0"/>
    <n v="2"/>
  </r>
  <r>
    <x v="0"/>
    <x v="0"/>
    <s v="WA"/>
    <x v="6"/>
    <n v="2014"/>
    <n v="2014"/>
    <n v="15102235"/>
    <n v="4"/>
    <x v="1"/>
    <s v="I"/>
    <n v="120"/>
    <n v="30"/>
    <n v="0"/>
    <n v="380"/>
  </r>
  <r>
    <x v="0"/>
    <x v="1"/>
    <s v="WA"/>
    <x v="6"/>
    <n v="2014"/>
    <n v="2014"/>
    <n v="16233789"/>
    <n v="2"/>
    <x v="1"/>
    <s v="I"/>
    <n v="52"/>
    <n v="26"/>
    <n v="0"/>
    <n v="4"/>
  </r>
  <r>
    <x v="0"/>
    <x v="0"/>
    <s v="WA"/>
    <x v="6"/>
    <n v="2014"/>
    <n v="2014"/>
    <n v="16304112"/>
    <n v="1"/>
    <x v="1"/>
    <s v="I"/>
    <n v="21"/>
    <n v="21"/>
    <n v="0"/>
    <n v="300"/>
  </r>
  <r>
    <x v="0"/>
    <x v="0"/>
    <s v="WA"/>
    <x v="6"/>
    <n v="2014"/>
    <n v="2014"/>
    <n v="16115515"/>
    <n v="2"/>
    <x v="1"/>
    <s v="I"/>
    <n v="60"/>
    <n v="30"/>
    <n v="0"/>
    <n v="248"/>
  </r>
  <r>
    <x v="1"/>
    <x v="0"/>
    <s v="WA"/>
    <x v="6"/>
    <n v="2014"/>
    <n v="2014"/>
    <n v="15385880"/>
    <n v="1"/>
    <x v="1"/>
    <s v="I"/>
    <n v="29"/>
    <n v="29"/>
    <n v="0"/>
    <n v="50"/>
  </r>
  <r>
    <x v="0"/>
    <x v="0"/>
    <s v="WA"/>
    <x v="6"/>
    <n v="2014"/>
    <n v="2014"/>
    <n v="16133297"/>
    <n v="1"/>
    <x v="1"/>
    <s v="I"/>
    <n v="32"/>
    <n v="32"/>
    <n v="0"/>
    <n v="1"/>
  </r>
  <r>
    <x v="0"/>
    <x v="0"/>
    <s v="WA"/>
    <x v="6"/>
    <n v="2014"/>
    <n v="2014"/>
    <n v="500143537"/>
    <n v="1"/>
    <x v="1"/>
    <s v="I"/>
    <n v="29"/>
    <n v="29"/>
    <n v="0"/>
    <n v="108"/>
  </r>
  <r>
    <x v="0"/>
    <x v="0"/>
    <s v="WA"/>
    <x v="6"/>
    <n v="2014"/>
    <n v="2014"/>
    <n v="17634739"/>
    <n v="1"/>
    <x v="1"/>
    <s v="I"/>
    <n v="4"/>
    <n v="4"/>
    <n v="0"/>
    <n v="40"/>
  </r>
  <r>
    <x v="0"/>
    <x v="0"/>
    <s v="WA"/>
    <x v="6"/>
    <n v="2014"/>
    <n v="2014"/>
    <n v="17638191"/>
    <n v="1"/>
    <x v="1"/>
    <s v="I"/>
    <n v="4"/>
    <n v="4"/>
    <n v="0"/>
    <n v="9"/>
  </r>
  <r>
    <x v="0"/>
    <x v="0"/>
    <s v="WA"/>
    <x v="6"/>
    <n v="2014"/>
    <n v="2014"/>
    <n v="16223559"/>
    <n v="1"/>
    <x v="1"/>
    <s v="I"/>
    <n v="30"/>
    <n v="30"/>
    <n v="0"/>
    <n v="10"/>
  </r>
  <r>
    <x v="0"/>
    <x v="0"/>
    <s v="WA"/>
    <x v="6"/>
    <n v="2014"/>
    <n v="2014"/>
    <n v="16341539"/>
    <n v="1"/>
    <x v="1"/>
    <s v="I"/>
    <n v="29"/>
    <n v="29"/>
    <n v="0"/>
    <n v="44"/>
  </r>
  <r>
    <x v="0"/>
    <x v="0"/>
    <s v="WA"/>
    <x v="6"/>
    <n v="2014"/>
    <n v="2014"/>
    <n v="14674103"/>
    <n v="1"/>
    <x v="1"/>
    <s v="I"/>
    <n v="0"/>
    <n v="0"/>
    <n v="0"/>
    <n v="470"/>
  </r>
  <r>
    <x v="0"/>
    <x v="1"/>
    <s v="WA"/>
    <x v="6"/>
    <n v="2014"/>
    <n v="2014"/>
    <n v="500022230"/>
    <n v="2"/>
    <x v="1"/>
    <s v="I"/>
    <n v="53"/>
    <n v="26.5"/>
    <n v="0"/>
    <n v="10"/>
  </r>
  <r>
    <x v="0"/>
    <x v="0"/>
    <s v="WA"/>
    <x v="6"/>
    <n v="2014"/>
    <n v="2014"/>
    <n v="16547799"/>
    <n v="1"/>
    <x v="1"/>
    <s v="I"/>
    <n v="1"/>
    <n v="1"/>
    <n v="0"/>
    <n v="4"/>
  </r>
  <r>
    <x v="0"/>
    <x v="0"/>
    <s v="WA"/>
    <x v="6"/>
    <n v="2014"/>
    <n v="2014"/>
    <n v="14742657"/>
    <n v="3"/>
    <x v="1"/>
    <s v="I"/>
    <n v="63"/>
    <n v="21"/>
    <n v="0"/>
    <n v="191"/>
  </r>
  <r>
    <x v="0"/>
    <x v="1"/>
    <s v="WA"/>
    <x v="6"/>
    <n v="2014"/>
    <n v="2014"/>
    <n v="420336082"/>
    <n v="1"/>
    <x v="1"/>
    <s v="I"/>
    <n v="7"/>
    <n v="7"/>
    <n v="0"/>
    <n v="1"/>
  </r>
  <r>
    <x v="0"/>
    <x v="0"/>
    <s v="WA"/>
    <x v="6"/>
    <n v="2014"/>
    <n v="2014"/>
    <n v="16800201"/>
    <n v="1"/>
    <x v="1"/>
    <s v="I"/>
    <n v="0"/>
    <n v="0"/>
    <n v="0"/>
    <n v="10"/>
  </r>
  <r>
    <x v="0"/>
    <x v="1"/>
    <s v="WA"/>
    <x v="6"/>
    <n v="2014"/>
    <n v="2014"/>
    <n v="17451537"/>
    <n v="3"/>
    <x v="1"/>
    <s v="I"/>
    <n v="73"/>
    <n v="24.333333333333332"/>
    <n v="0"/>
    <n v="28"/>
  </r>
  <r>
    <x v="0"/>
    <x v="0"/>
    <s v="WA"/>
    <x v="6"/>
    <n v="2014"/>
    <n v="2014"/>
    <n v="16886517"/>
    <n v="1"/>
    <x v="1"/>
    <s v="I"/>
    <n v="14"/>
    <n v="14"/>
    <n v="0"/>
    <n v="41"/>
  </r>
  <r>
    <x v="0"/>
    <x v="0"/>
    <s v="WA"/>
    <x v="6"/>
    <n v="2014"/>
    <n v="2014"/>
    <n v="19784710"/>
    <n v="1"/>
    <x v="1"/>
    <s v="I"/>
    <n v="4"/>
    <n v="4"/>
    <n v="0"/>
    <n v="7"/>
  </r>
  <r>
    <x v="0"/>
    <x v="0"/>
    <s v="WA"/>
    <x v="6"/>
    <n v="2014"/>
    <n v="2014"/>
    <n v="18023437"/>
    <n v="1"/>
    <x v="1"/>
    <s v="I"/>
    <n v="28"/>
    <n v="28"/>
    <n v="0"/>
    <n v="10"/>
  </r>
  <r>
    <x v="0"/>
    <x v="1"/>
    <s v="WA"/>
    <x v="6"/>
    <n v="2014"/>
    <n v="2014"/>
    <n v="441158509"/>
    <n v="1"/>
    <x v="1"/>
    <s v="I"/>
    <n v="23"/>
    <n v="23"/>
    <n v="0"/>
    <n v="10"/>
  </r>
  <r>
    <x v="0"/>
    <x v="0"/>
    <s v="WA"/>
    <x v="6"/>
    <n v="2014"/>
    <n v="2014"/>
    <n v="16127432"/>
    <n v="1"/>
    <x v="1"/>
    <s v="I"/>
    <n v="2"/>
    <n v="2"/>
    <n v="0"/>
    <n v="4"/>
  </r>
  <r>
    <x v="1"/>
    <x v="1"/>
    <s v="WA"/>
    <x v="6"/>
    <n v="2014"/>
    <n v="2014"/>
    <n v="500081063"/>
    <n v="1"/>
    <x v="1"/>
    <s v="I"/>
    <n v="0"/>
    <n v="0"/>
    <n v="0"/>
    <n v="8"/>
  </r>
  <r>
    <x v="0"/>
    <x v="1"/>
    <s v="WA"/>
    <x v="6"/>
    <n v="2014"/>
    <n v="2014"/>
    <n v="18103532"/>
    <n v="2"/>
    <x v="1"/>
    <s v="I"/>
    <n v="39"/>
    <n v="19.5"/>
    <n v="0"/>
    <n v="11"/>
  </r>
  <r>
    <x v="0"/>
    <x v="0"/>
    <s v="WA"/>
    <x v="6"/>
    <n v="2014"/>
    <n v="2014"/>
    <n v="17918927"/>
    <n v="1"/>
    <x v="1"/>
    <s v="I"/>
    <n v="5"/>
    <n v="5"/>
    <n v="0"/>
    <n v="18"/>
  </r>
  <r>
    <x v="0"/>
    <x v="0"/>
    <s v="WA"/>
    <x v="6"/>
    <n v="2014"/>
    <n v="2014"/>
    <n v="500079973"/>
    <n v="1"/>
    <x v="1"/>
    <s v="I"/>
    <n v="1"/>
    <n v="1"/>
    <n v="0"/>
    <n v="128"/>
  </r>
  <r>
    <x v="0"/>
    <x v="1"/>
    <s v="WA"/>
    <x v="6"/>
    <n v="2014"/>
    <n v="2014"/>
    <n v="16118179"/>
    <n v="1"/>
    <x v="1"/>
    <s v="I"/>
    <n v="23"/>
    <n v="23"/>
    <n v="0"/>
    <n v="3"/>
  </r>
  <r>
    <x v="1"/>
    <x v="0"/>
    <s v="WA"/>
    <x v="6"/>
    <n v="2014"/>
    <n v="2014"/>
    <n v="500124635"/>
    <n v="1"/>
    <x v="1"/>
    <s v="I"/>
    <n v="30"/>
    <n v="30"/>
    <n v="0"/>
    <n v="1"/>
  </r>
  <r>
    <x v="0"/>
    <x v="1"/>
    <s v="WA"/>
    <x v="6"/>
    <n v="2014"/>
    <n v="2014"/>
    <n v="500087592"/>
    <n v="2"/>
    <x v="1"/>
    <s v="I"/>
    <n v="42"/>
    <n v="21"/>
    <n v="0"/>
    <n v="8"/>
  </r>
  <r>
    <x v="0"/>
    <x v="0"/>
    <s v="WA"/>
    <x v="6"/>
    <n v="2014"/>
    <n v="2014"/>
    <n v="16624122"/>
    <n v="2"/>
    <x v="1"/>
    <s v="I"/>
    <n v="62"/>
    <n v="31"/>
    <n v="0"/>
    <n v="440"/>
  </r>
  <r>
    <x v="0"/>
    <x v="0"/>
    <s v="WA"/>
    <x v="6"/>
    <n v="2014"/>
    <n v="2014"/>
    <n v="15701367"/>
    <n v="2"/>
    <x v="1"/>
    <s v="I"/>
    <n v="50"/>
    <n v="25"/>
    <n v="0"/>
    <n v="634"/>
  </r>
  <r>
    <x v="0"/>
    <x v="0"/>
    <s v="WA"/>
    <x v="6"/>
    <n v="2014"/>
    <n v="2014"/>
    <n v="446345885"/>
    <n v="1"/>
    <x v="1"/>
    <s v="I"/>
    <n v="0"/>
    <n v="0"/>
    <n v="0"/>
    <n v="10"/>
  </r>
  <r>
    <x v="0"/>
    <x v="0"/>
    <s v="WA"/>
    <x v="6"/>
    <n v="2014"/>
    <n v="2014"/>
    <n v="17072492"/>
    <n v="3"/>
    <x v="1"/>
    <s v="I"/>
    <n v="68"/>
    <n v="22.666666666666664"/>
    <n v="0"/>
    <n v="870"/>
  </r>
  <r>
    <x v="1"/>
    <x v="1"/>
    <s v="WA"/>
    <x v="6"/>
    <n v="2014"/>
    <n v="2014"/>
    <n v="500306241"/>
    <n v="3"/>
    <x v="1"/>
    <s v="I"/>
    <n v="92"/>
    <n v="30.666666666666668"/>
    <n v="0"/>
    <n v="4374"/>
  </r>
  <r>
    <x v="0"/>
    <x v="0"/>
    <s v="WA"/>
    <x v="6"/>
    <n v="2014"/>
    <n v="2014"/>
    <n v="18658843"/>
    <n v="1"/>
    <x v="1"/>
    <s v="I"/>
    <n v="0"/>
    <n v="0"/>
    <n v="0"/>
    <n v="220"/>
  </r>
  <r>
    <x v="0"/>
    <x v="1"/>
    <s v="WA"/>
    <x v="6"/>
    <n v="2014"/>
    <n v="2014"/>
    <n v="17797657"/>
    <n v="1"/>
    <x v="1"/>
    <s v="I"/>
    <n v="30"/>
    <n v="30"/>
    <n v="0"/>
    <n v="16"/>
  </r>
  <r>
    <x v="0"/>
    <x v="0"/>
    <s v="WA"/>
    <x v="6"/>
    <n v="2014"/>
    <n v="2014"/>
    <n v="365644870"/>
    <n v="1"/>
    <x v="1"/>
    <s v="I"/>
    <n v="30"/>
    <n v="30"/>
    <n v="0"/>
    <n v="230"/>
  </r>
  <r>
    <x v="0"/>
    <x v="0"/>
    <s v="WA"/>
    <x v="6"/>
    <n v="2014"/>
    <n v="2014"/>
    <n v="500235210"/>
    <n v="1"/>
    <x v="1"/>
    <s v="I"/>
    <n v="31"/>
    <n v="31"/>
    <n v="0"/>
    <n v="440"/>
  </r>
  <r>
    <x v="0"/>
    <x v="0"/>
    <s v="WA"/>
    <x v="6"/>
    <n v="2014"/>
    <n v="2014"/>
    <n v="15160788"/>
    <n v="1"/>
    <x v="1"/>
    <s v="I"/>
    <n v="5"/>
    <n v="5"/>
    <n v="0"/>
    <n v="30"/>
  </r>
  <r>
    <x v="0"/>
    <x v="0"/>
    <s v="WA"/>
    <x v="6"/>
    <n v="2014"/>
    <n v="2014"/>
    <n v="15172067"/>
    <n v="1"/>
    <x v="1"/>
    <s v="I"/>
    <n v="28"/>
    <n v="28"/>
    <n v="0"/>
    <n v="22"/>
  </r>
  <r>
    <x v="0"/>
    <x v="0"/>
    <s v="WA"/>
    <x v="6"/>
    <n v="2014"/>
    <n v="2014"/>
    <n v="16118266"/>
    <n v="3"/>
    <x v="1"/>
    <s v="I"/>
    <n v="90"/>
    <n v="30"/>
    <n v="0"/>
    <n v="389"/>
  </r>
  <r>
    <x v="0"/>
    <x v="1"/>
    <s v="WA"/>
    <x v="6"/>
    <n v="2014"/>
    <n v="2014"/>
    <n v="500284134"/>
    <n v="1"/>
    <x v="1"/>
    <s v="I"/>
    <n v="6"/>
    <n v="6"/>
    <n v="0"/>
    <n v="6"/>
  </r>
  <r>
    <x v="0"/>
    <x v="0"/>
    <s v="WA"/>
    <x v="6"/>
    <n v="2014"/>
    <n v="2014"/>
    <n v="500279880"/>
    <n v="1"/>
    <x v="1"/>
    <s v="I"/>
    <n v="0"/>
    <n v="0"/>
    <n v="0"/>
    <n v="229"/>
  </r>
  <r>
    <x v="0"/>
    <x v="1"/>
    <s v="WA"/>
    <x v="6"/>
    <n v="2014"/>
    <n v="2014"/>
    <n v="500270578"/>
    <n v="2"/>
    <x v="1"/>
    <s v="I"/>
    <n v="49"/>
    <n v="24.5"/>
    <n v="0"/>
    <n v="5"/>
  </r>
  <r>
    <x v="0"/>
    <x v="0"/>
    <s v="WA"/>
    <x v="6"/>
    <n v="2014"/>
    <n v="2014"/>
    <n v="19311357"/>
    <n v="1"/>
    <x v="1"/>
    <s v="I"/>
    <n v="1"/>
    <n v="1"/>
    <n v="0"/>
    <n v="10"/>
  </r>
  <r>
    <x v="0"/>
    <x v="0"/>
    <s v="WA"/>
    <x v="6"/>
    <n v="2014"/>
    <n v="2014"/>
    <n v="500212409"/>
    <n v="1"/>
    <x v="1"/>
    <s v="I"/>
    <n v="12"/>
    <n v="12"/>
    <n v="0"/>
    <n v="70"/>
  </r>
  <r>
    <x v="0"/>
    <x v="1"/>
    <s v="WA"/>
    <x v="6"/>
    <n v="2014"/>
    <n v="2014"/>
    <n v="18701567"/>
    <n v="1"/>
    <x v="1"/>
    <s v="I"/>
    <n v="0"/>
    <n v="0"/>
    <n v="0"/>
    <n v="4"/>
  </r>
  <r>
    <x v="0"/>
    <x v="0"/>
    <s v="WA"/>
    <x v="6"/>
    <n v="2014"/>
    <n v="2014"/>
    <n v="18701569"/>
    <n v="1"/>
    <x v="1"/>
    <s v="I"/>
    <n v="0"/>
    <n v="0"/>
    <n v="0"/>
    <n v="511"/>
  </r>
  <r>
    <x v="0"/>
    <x v="0"/>
    <s v="WA"/>
    <x v="6"/>
    <n v="2014"/>
    <n v="2014"/>
    <n v="19362421"/>
    <n v="1"/>
    <x v="1"/>
    <s v="I"/>
    <n v="21"/>
    <n v="21"/>
    <n v="0"/>
    <n v="170"/>
  </r>
  <r>
    <x v="0"/>
    <x v="0"/>
    <s v="WA"/>
    <x v="6"/>
    <n v="2014"/>
    <n v="2014"/>
    <n v="16742607"/>
    <n v="1"/>
    <x v="1"/>
    <s v="I"/>
    <n v="0"/>
    <n v="0"/>
    <n v="0"/>
    <n v="4"/>
  </r>
  <r>
    <x v="0"/>
    <x v="0"/>
    <s v="WA"/>
    <x v="6"/>
    <n v="2014"/>
    <n v="2014"/>
    <n v="14368486"/>
    <n v="1"/>
    <x v="1"/>
    <s v="I"/>
    <n v="2"/>
    <n v="2"/>
    <n v="0"/>
    <n v="39"/>
  </r>
  <r>
    <x v="0"/>
    <x v="0"/>
    <s v="WA"/>
    <x v="6"/>
    <n v="2014"/>
    <n v="2014"/>
    <n v="17053754"/>
    <n v="1"/>
    <x v="1"/>
    <s v="I"/>
    <n v="7"/>
    <n v="7"/>
    <n v="0"/>
    <n v="200"/>
  </r>
  <r>
    <x v="0"/>
    <x v="1"/>
    <s v="WA"/>
    <x v="6"/>
    <n v="2014"/>
    <n v="2014"/>
    <n v="343267223"/>
    <n v="1"/>
    <x v="1"/>
    <s v="I"/>
    <n v="34"/>
    <n v="34"/>
    <n v="0"/>
    <n v="10"/>
  </r>
  <r>
    <x v="0"/>
    <x v="1"/>
    <s v="WA"/>
    <x v="6"/>
    <n v="2014"/>
    <n v="2014"/>
    <n v="18100877"/>
    <n v="1"/>
    <x v="1"/>
    <s v="I"/>
    <n v="16"/>
    <n v="16"/>
    <n v="0"/>
    <n v="3"/>
  </r>
  <r>
    <x v="0"/>
    <x v="0"/>
    <s v="WA"/>
    <x v="6"/>
    <n v="2014"/>
    <n v="2014"/>
    <n v="18100879"/>
    <n v="1"/>
    <x v="1"/>
    <s v="I"/>
    <n v="16"/>
    <n v="16"/>
    <n v="0"/>
    <n v="80"/>
  </r>
  <r>
    <x v="0"/>
    <x v="0"/>
    <s v="WA"/>
    <x v="6"/>
    <n v="2014"/>
    <n v="2014"/>
    <n v="14424115"/>
    <n v="4"/>
    <x v="1"/>
    <s v="I"/>
    <n v="95"/>
    <n v="23.75"/>
    <n v="0"/>
    <n v="447"/>
  </r>
  <r>
    <x v="0"/>
    <x v="0"/>
    <s v="WA"/>
    <x v="6"/>
    <n v="2014"/>
    <n v="2014"/>
    <n v="18000754"/>
    <n v="2"/>
    <x v="1"/>
    <s v="I"/>
    <n v="38"/>
    <n v="19"/>
    <n v="0"/>
    <n v="490"/>
  </r>
  <r>
    <x v="0"/>
    <x v="0"/>
    <s v="WA"/>
    <x v="6"/>
    <n v="2014"/>
    <n v="2014"/>
    <n v="14172499"/>
    <n v="1"/>
    <x v="1"/>
    <s v="I"/>
    <n v="8"/>
    <n v="8"/>
    <n v="0"/>
    <n v="190"/>
  </r>
  <r>
    <x v="0"/>
    <x v="1"/>
    <s v="WA"/>
    <x v="6"/>
    <n v="2014"/>
    <n v="2014"/>
    <n v="446353042"/>
    <n v="2"/>
    <x v="1"/>
    <s v="I"/>
    <n v="46"/>
    <n v="23"/>
    <n v="0"/>
    <n v="2"/>
  </r>
  <r>
    <x v="0"/>
    <x v="0"/>
    <s v="WA"/>
    <x v="6"/>
    <n v="2014"/>
    <n v="2014"/>
    <n v="500033275"/>
    <n v="1"/>
    <x v="1"/>
    <s v="I"/>
    <n v="4"/>
    <n v="4"/>
    <n v="0"/>
    <n v="305"/>
  </r>
  <r>
    <x v="1"/>
    <x v="0"/>
    <s v="WA"/>
    <x v="6"/>
    <n v="2014"/>
    <n v="2014"/>
    <n v="16468690"/>
    <n v="2"/>
    <x v="1"/>
    <s v="I"/>
    <n v="45"/>
    <n v="22.5"/>
    <n v="0"/>
    <n v="140"/>
  </r>
  <r>
    <x v="0"/>
    <x v="1"/>
    <s v="WA"/>
    <x v="6"/>
    <n v="2014"/>
    <n v="2014"/>
    <n v="500027148"/>
    <n v="1"/>
    <x v="1"/>
    <s v="I"/>
    <n v="31"/>
    <n v="31"/>
    <n v="0"/>
    <n v="6"/>
  </r>
  <r>
    <x v="0"/>
    <x v="0"/>
    <s v="WA"/>
    <x v="6"/>
    <n v="2014"/>
    <n v="2014"/>
    <n v="19414876"/>
    <n v="1"/>
    <x v="1"/>
    <s v="I"/>
    <n v="0"/>
    <n v="0"/>
    <n v="0"/>
    <n v="30"/>
  </r>
  <r>
    <x v="0"/>
    <x v="0"/>
    <s v="WA"/>
    <x v="6"/>
    <n v="2014"/>
    <n v="2014"/>
    <n v="500294144"/>
    <n v="1"/>
    <x v="1"/>
    <s v="I"/>
    <n v="0"/>
    <n v="0"/>
    <n v="0"/>
    <n v="266"/>
  </r>
  <r>
    <x v="1"/>
    <x v="0"/>
    <s v="WA"/>
    <x v="6"/>
    <n v="2014"/>
    <n v="2014"/>
    <n v="500305520"/>
    <n v="1"/>
    <x v="1"/>
    <s v="I"/>
    <n v="9"/>
    <n v="9"/>
    <n v="0"/>
    <n v="90"/>
  </r>
  <r>
    <x v="0"/>
    <x v="0"/>
    <s v="WA"/>
    <x v="6"/>
    <n v="2014"/>
    <n v="2014"/>
    <n v="19971399"/>
    <n v="2"/>
    <x v="1"/>
    <s v="I"/>
    <n v="38"/>
    <n v="19"/>
    <n v="0"/>
    <n v="379"/>
  </r>
  <r>
    <x v="0"/>
    <x v="0"/>
    <s v="WA"/>
    <x v="6"/>
    <n v="2014"/>
    <n v="2014"/>
    <n v="16128981"/>
    <n v="1"/>
    <x v="1"/>
    <s v="I"/>
    <n v="19"/>
    <n v="19"/>
    <n v="0"/>
    <n v="225"/>
  </r>
  <r>
    <x v="0"/>
    <x v="1"/>
    <s v="WA"/>
    <x v="6"/>
    <n v="2014"/>
    <n v="2014"/>
    <n v="500046660"/>
    <n v="2"/>
    <x v="1"/>
    <s v="I"/>
    <n v="36"/>
    <n v="18"/>
    <n v="0"/>
    <n v="11"/>
  </r>
  <r>
    <x v="0"/>
    <x v="1"/>
    <s v="WA"/>
    <x v="6"/>
    <n v="2014"/>
    <n v="2014"/>
    <n v="500091439"/>
    <n v="1"/>
    <x v="1"/>
    <s v="I"/>
    <n v="0"/>
    <n v="0"/>
    <n v="0"/>
    <n v="1"/>
  </r>
  <r>
    <x v="0"/>
    <x v="0"/>
    <s v="WA"/>
    <x v="6"/>
    <n v="2014"/>
    <n v="2014"/>
    <n v="500308718"/>
    <n v="1"/>
    <x v="1"/>
    <s v="I"/>
    <n v="0"/>
    <n v="0"/>
    <n v="0"/>
    <n v="4"/>
  </r>
  <r>
    <x v="1"/>
    <x v="0"/>
    <s v="WA"/>
    <x v="6"/>
    <n v="2014"/>
    <n v="2014"/>
    <n v="500304463"/>
    <n v="2"/>
    <x v="1"/>
    <s v="I"/>
    <n v="62"/>
    <n v="31"/>
    <n v="0"/>
    <n v="591"/>
  </r>
  <r>
    <x v="0"/>
    <x v="0"/>
    <s v="WA"/>
    <x v="6"/>
    <n v="2014"/>
    <n v="2014"/>
    <n v="17741605"/>
    <n v="1"/>
    <x v="1"/>
    <s v="I"/>
    <n v="29"/>
    <n v="29"/>
    <n v="0"/>
    <n v="40"/>
  </r>
  <r>
    <x v="0"/>
    <x v="0"/>
    <s v="WA"/>
    <x v="6"/>
    <n v="2014"/>
    <n v="2014"/>
    <n v="18032763"/>
    <n v="1"/>
    <x v="1"/>
    <s v="I"/>
    <n v="7"/>
    <n v="7"/>
    <n v="0"/>
    <n v="10"/>
  </r>
  <r>
    <x v="0"/>
    <x v="1"/>
    <s v="WA"/>
    <x v="6"/>
    <n v="2014"/>
    <n v="2014"/>
    <n v="19946391"/>
    <n v="1"/>
    <x v="1"/>
    <s v="I"/>
    <n v="33"/>
    <n v="33"/>
    <n v="0"/>
    <n v="1"/>
  </r>
  <r>
    <x v="0"/>
    <x v="0"/>
    <s v="WA"/>
    <x v="6"/>
    <n v="2014"/>
    <n v="2014"/>
    <n v="18904423"/>
    <n v="1"/>
    <x v="1"/>
    <s v="I"/>
    <n v="0"/>
    <n v="0"/>
    <n v="0"/>
    <n v="44"/>
  </r>
  <r>
    <x v="0"/>
    <x v="0"/>
    <s v="WA"/>
    <x v="6"/>
    <n v="2014"/>
    <n v="2014"/>
    <n v="15029727"/>
    <n v="1"/>
    <x v="1"/>
    <s v="I"/>
    <n v="29"/>
    <n v="29"/>
    <n v="0"/>
    <n v="70"/>
  </r>
  <r>
    <x v="0"/>
    <x v="0"/>
    <s v="WA"/>
    <x v="6"/>
    <n v="2014"/>
    <n v="2014"/>
    <n v="18850107"/>
    <n v="2"/>
    <x v="1"/>
    <s v="I"/>
    <n v="46"/>
    <n v="23"/>
    <n v="0"/>
    <n v="257"/>
  </r>
  <r>
    <x v="0"/>
    <x v="1"/>
    <s v="WA"/>
    <x v="6"/>
    <n v="2014"/>
    <n v="2014"/>
    <n v="500218614"/>
    <n v="3"/>
    <x v="1"/>
    <s v="I"/>
    <n v="91"/>
    <n v="30.333333333333332"/>
    <n v="0"/>
    <n v="33"/>
  </r>
  <r>
    <x v="0"/>
    <x v="0"/>
    <s v="WA"/>
    <x v="6"/>
    <n v="2014"/>
    <n v="2014"/>
    <n v="14903403"/>
    <n v="1"/>
    <x v="1"/>
    <s v="I"/>
    <n v="1"/>
    <n v="1"/>
    <n v="0"/>
    <n v="80"/>
  </r>
  <r>
    <x v="0"/>
    <x v="0"/>
    <s v="WA"/>
    <x v="6"/>
    <n v="2014"/>
    <n v="2014"/>
    <n v="19377455"/>
    <n v="1"/>
    <x v="1"/>
    <s v="I"/>
    <n v="1"/>
    <n v="1"/>
    <n v="0"/>
    <n v="21"/>
  </r>
  <r>
    <x v="0"/>
    <x v="1"/>
    <s v="WA"/>
    <x v="6"/>
    <n v="2014"/>
    <n v="2014"/>
    <n v="19341794"/>
    <n v="1"/>
    <x v="1"/>
    <s v="I"/>
    <n v="15"/>
    <n v="15"/>
    <n v="0"/>
    <n v="60"/>
  </r>
  <r>
    <x v="0"/>
    <x v="0"/>
    <s v="WA"/>
    <x v="6"/>
    <n v="2014"/>
    <n v="2014"/>
    <n v="19549111"/>
    <n v="1"/>
    <x v="1"/>
    <s v="I"/>
    <n v="2"/>
    <n v="2"/>
    <n v="0"/>
    <n v="30"/>
  </r>
  <r>
    <x v="0"/>
    <x v="0"/>
    <s v="WA"/>
    <x v="6"/>
    <n v="2014"/>
    <n v="2014"/>
    <n v="18405620"/>
    <n v="2"/>
    <x v="1"/>
    <s v="I"/>
    <n v="37"/>
    <n v="18.5"/>
    <n v="0"/>
    <n v="380"/>
  </r>
  <r>
    <x v="0"/>
    <x v="0"/>
    <s v="WA"/>
    <x v="6"/>
    <n v="2014"/>
    <n v="2014"/>
    <n v="17793225"/>
    <n v="1"/>
    <x v="1"/>
    <s v="I"/>
    <n v="31"/>
    <n v="31"/>
    <n v="0"/>
    <n v="1"/>
  </r>
  <r>
    <x v="0"/>
    <x v="1"/>
    <s v="WA"/>
    <x v="6"/>
    <n v="2014"/>
    <n v="2014"/>
    <n v="440294412"/>
    <n v="1"/>
    <x v="1"/>
    <s v="I"/>
    <n v="1"/>
    <n v="1"/>
    <n v="0"/>
    <n v="2"/>
  </r>
  <r>
    <x v="0"/>
    <x v="1"/>
    <s v="WA"/>
    <x v="6"/>
    <n v="2014"/>
    <n v="2014"/>
    <n v="500307995"/>
    <n v="1"/>
    <x v="1"/>
    <s v="I"/>
    <n v="23"/>
    <n v="23"/>
    <n v="0"/>
    <n v="5"/>
  </r>
  <r>
    <x v="0"/>
    <x v="0"/>
    <s v="WA"/>
    <x v="6"/>
    <n v="2014"/>
    <n v="2014"/>
    <n v="15081439"/>
    <n v="2"/>
    <x v="1"/>
    <s v="I"/>
    <n v="62"/>
    <n v="31"/>
    <n v="0"/>
    <n v="236"/>
  </r>
  <r>
    <x v="0"/>
    <x v="0"/>
    <s v="WA"/>
    <x v="6"/>
    <n v="2014"/>
    <n v="2014"/>
    <n v="17971531"/>
    <n v="1"/>
    <x v="1"/>
    <s v="I"/>
    <n v="22"/>
    <n v="22"/>
    <n v="0"/>
    <n v="12"/>
  </r>
  <r>
    <x v="0"/>
    <x v="1"/>
    <s v="WA"/>
    <x v="6"/>
    <n v="2014"/>
    <n v="2014"/>
    <n v="500027232"/>
    <n v="1"/>
    <x v="1"/>
    <s v="I"/>
    <n v="16"/>
    <n v="16"/>
    <n v="0"/>
    <n v="2"/>
  </r>
  <r>
    <x v="0"/>
    <x v="1"/>
    <s v="WA"/>
    <x v="6"/>
    <n v="2014"/>
    <n v="2014"/>
    <n v="500050481"/>
    <n v="1"/>
    <x v="1"/>
    <s v="I"/>
    <n v="21"/>
    <n v="21"/>
    <n v="0"/>
    <n v="3"/>
  </r>
  <r>
    <x v="0"/>
    <x v="0"/>
    <s v="WA"/>
    <x v="6"/>
    <n v="2014"/>
    <n v="2014"/>
    <n v="16878718"/>
    <n v="1"/>
    <x v="1"/>
    <s v="I"/>
    <n v="29"/>
    <n v="29"/>
    <n v="0"/>
    <n v="334"/>
  </r>
  <r>
    <x v="0"/>
    <x v="0"/>
    <s v="WA"/>
    <x v="6"/>
    <n v="2014"/>
    <n v="2014"/>
    <n v="19559032"/>
    <n v="3"/>
    <x v="1"/>
    <s v="I"/>
    <n v="91"/>
    <n v="30.333333333333332"/>
    <n v="0"/>
    <n v="360"/>
  </r>
  <r>
    <x v="0"/>
    <x v="0"/>
    <s v="WA"/>
    <x v="6"/>
    <n v="2014"/>
    <n v="2014"/>
    <n v="15758706"/>
    <n v="2"/>
    <x v="1"/>
    <s v="I"/>
    <n v="42"/>
    <n v="21"/>
    <n v="0"/>
    <n v="233"/>
  </r>
  <r>
    <x v="0"/>
    <x v="1"/>
    <s v="WA"/>
    <x v="6"/>
    <n v="2014"/>
    <n v="2014"/>
    <n v="14152465"/>
    <n v="1"/>
    <x v="1"/>
    <s v="I"/>
    <n v="7"/>
    <n v="7"/>
    <n v="0"/>
    <n v="31"/>
  </r>
  <r>
    <x v="0"/>
    <x v="1"/>
    <s v="WA"/>
    <x v="6"/>
    <n v="2014"/>
    <n v="2014"/>
    <n v="500255202"/>
    <n v="1"/>
    <x v="1"/>
    <s v="I"/>
    <n v="30"/>
    <n v="30"/>
    <n v="0"/>
    <n v="5"/>
  </r>
  <r>
    <x v="0"/>
    <x v="1"/>
    <s v="WA"/>
    <x v="6"/>
    <n v="2014"/>
    <n v="2014"/>
    <n v="392428862"/>
    <n v="1"/>
    <x v="1"/>
    <s v="I"/>
    <n v="11"/>
    <n v="11"/>
    <n v="0"/>
    <n v="25"/>
  </r>
  <r>
    <x v="0"/>
    <x v="0"/>
    <s v="WA"/>
    <x v="6"/>
    <n v="2014"/>
    <n v="2014"/>
    <n v="16819437"/>
    <n v="1"/>
    <x v="1"/>
    <s v="I"/>
    <n v="4"/>
    <n v="4"/>
    <n v="0"/>
    <n v="40"/>
  </r>
  <r>
    <x v="0"/>
    <x v="1"/>
    <s v="WA"/>
    <x v="6"/>
    <n v="2014"/>
    <n v="2014"/>
    <n v="500240227"/>
    <n v="2"/>
    <x v="1"/>
    <s v="I"/>
    <n v="61"/>
    <n v="30.5"/>
    <n v="0"/>
    <n v="55"/>
  </r>
  <r>
    <x v="1"/>
    <x v="1"/>
    <s v="WA"/>
    <x v="6"/>
    <n v="2014"/>
    <n v="2014"/>
    <n v="14850248"/>
    <n v="1"/>
    <x v="1"/>
    <s v="I"/>
    <n v="29"/>
    <n v="29"/>
    <n v="0"/>
    <n v="1"/>
  </r>
  <r>
    <x v="0"/>
    <x v="0"/>
    <s v="WA"/>
    <x v="6"/>
    <n v="2014"/>
    <n v="2014"/>
    <n v="17716616"/>
    <n v="1"/>
    <x v="1"/>
    <s v="I"/>
    <n v="0"/>
    <n v="0"/>
    <n v="0"/>
    <n v="84"/>
  </r>
  <r>
    <x v="0"/>
    <x v="0"/>
    <s v="WA"/>
    <x v="6"/>
    <n v="2014"/>
    <n v="2014"/>
    <n v="17441649"/>
    <n v="2"/>
    <x v="1"/>
    <s v="I"/>
    <n v="61"/>
    <n v="30.5"/>
    <n v="0"/>
    <n v="62"/>
  </r>
  <r>
    <x v="0"/>
    <x v="1"/>
    <s v="WA"/>
    <x v="6"/>
    <n v="2014"/>
    <n v="2014"/>
    <n v="18057736"/>
    <n v="2"/>
    <x v="1"/>
    <s v="I"/>
    <n v="39"/>
    <n v="19.5"/>
    <n v="0"/>
    <n v="16"/>
  </r>
  <r>
    <x v="0"/>
    <x v="1"/>
    <s v="WA"/>
    <x v="6"/>
    <n v="2014"/>
    <n v="2014"/>
    <n v="18607898"/>
    <n v="1"/>
    <x v="1"/>
    <s v="I"/>
    <n v="29"/>
    <n v="29"/>
    <n v="0"/>
    <n v="1"/>
  </r>
  <r>
    <x v="0"/>
    <x v="0"/>
    <s v="WA"/>
    <x v="6"/>
    <n v="2014"/>
    <n v="2014"/>
    <n v="500193446"/>
    <n v="1"/>
    <x v="1"/>
    <s v="I"/>
    <n v="24"/>
    <n v="24"/>
    <n v="0"/>
    <n v="135"/>
  </r>
  <r>
    <x v="0"/>
    <x v="0"/>
    <s v="WA"/>
    <x v="6"/>
    <n v="2014"/>
    <n v="2014"/>
    <n v="18316021"/>
    <n v="2"/>
    <x v="1"/>
    <s v="I"/>
    <n v="37"/>
    <n v="18.5"/>
    <n v="0"/>
    <n v="290"/>
  </r>
  <r>
    <x v="0"/>
    <x v="0"/>
    <s v="WA"/>
    <x v="6"/>
    <n v="2014"/>
    <n v="2014"/>
    <n v="16648510"/>
    <n v="1"/>
    <x v="1"/>
    <s v="I"/>
    <n v="13"/>
    <n v="13"/>
    <n v="0"/>
    <n v="212"/>
  </r>
  <r>
    <x v="0"/>
    <x v="0"/>
    <s v="WA"/>
    <x v="6"/>
    <n v="2014"/>
    <n v="2014"/>
    <n v="500293298"/>
    <n v="1"/>
    <x v="1"/>
    <s v="I"/>
    <n v="34"/>
    <n v="34"/>
    <n v="0"/>
    <n v="66"/>
  </r>
  <r>
    <x v="0"/>
    <x v="0"/>
    <s v="WA"/>
    <x v="6"/>
    <n v="2014"/>
    <n v="2014"/>
    <n v="500072382"/>
    <n v="1"/>
    <x v="1"/>
    <s v="I"/>
    <n v="1"/>
    <n v="1"/>
    <n v="0"/>
    <n v="9"/>
  </r>
  <r>
    <x v="0"/>
    <x v="1"/>
    <s v="WA"/>
    <x v="6"/>
    <n v="2014"/>
    <n v="2014"/>
    <n v="442368017"/>
    <n v="1"/>
    <x v="1"/>
    <s v="I"/>
    <n v="4"/>
    <n v="4"/>
    <n v="0"/>
    <n v="8"/>
  </r>
  <r>
    <x v="0"/>
    <x v="1"/>
    <s v="WA"/>
    <x v="6"/>
    <n v="2014"/>
    <n v="2014"/>
    <n v="500075210"/>
    <n v="1"/>
    <x v="1"/>
    <s v="I"/>
    <n v="22"/>
    <n v="22"/>
    <n v="0"/>
    <n v="3"/>
  </r>
  <r>
    <x v="0"/>
    <x v="1"/>
    <s v="WA"/>
    <x v="6"/>
    <n v="2014"/>
    <n v="2014"/>
    <n v="500074181"/>
    <n v="1"/>
    <x v="1"/>
    <s v="I"/>
    <n v="1"/>
    <n v="1"/>
    <n v="0"/>
    <n v="1"/>
  </r>
  <r>
    <x v="0"/>
    <x v="0"/>
    <s v="WA"/>
    <x v="6"/>
    <n v="2014"/>
    <n v="2014"/>
    <n v="18706800"/>
    <n v="1"/>
    <x v="1"/>
    <s v="I"/>
    <n v="4"/>
    <n v="4"/>
    <n v="0"/>
    <n v="397"/>
  </r>
  <r>
    <x v="0"/>
    <x v="0"/>
    <s v="WA"/>
    <x v="6"/>
    <n v="2014"/>
    <n v="2014"/>
    <n v="15818256"/>
    <n v="2"/>
    <x v="1"/>
    <s v="I"/>
    <n v="47"/>
    <n v="23.5"/>
    <n v="0"/>
    <n v="219"/>
  </r>
  <r>
    <x v="0"/>
    <x v="0"/>
    <s v="WA"/>
    <x v="6"/>
    <n v="2014"/>
    <n v="2014"/>
    <n v="17811783"/>
    <n v="1"/>
    <x v="1"/>
    <s v="I"/>
    <n v="20"/>
    <n v="20"/>
    <n v="0"/>
    <n v="260"/>
  </r>
  <r>
    <x v="0"/>
    <x v="1"/>
    <s v="WA"/>
    <x v="6"/>
    <n v="2014"/>
    <n v="2014"/>
    <n v="17954915"/>
    <n v="1"/>
    <x v="1"/>
    <s v="I"/>
    <n v="33"/>
    <n v="33"/>
    <n v="0"/>
    <n v="1"/>
  </r>
  <r>
    <x v="0"/>
    <x v="1"/>
    <s v="WA"/>
    <x v="6"/>
    <n v="2014"/>
    <n v="2014"/>
    <n v="19378275"/>
    <n v="1"/>
    <x v="1"/>
    <s v="I"/>
    <n v="34"/>
    <n v="34"/>
    <n v="0"/>
    <n v="76"/>
  </r>
  <r>
    <x v="0"/>
    <x v="0"/>
    <s v="WA"/>
    <x v="6"/>
    <n v="2014"/>
    <n v="2014"/>
    <n v="14682782"/>
    <n v="2"/>
    <x v="1"/>
    <s v="I"/>
    <n v="60"/>
    <n v="30"/>
    <n v="0"/>
    <n v="219"/>
  </r>
  <r>
    <x v="0"/>
    <x v="0"/>
    <s v="WA"/>
    <x v="6"/>
    <n v="2014"/>
    <n v="2014"/>
    <n v="500169983"/>
    <n v="1"/>
    <x v="1"/>
    <s v="I"/>
    <n v="8"/>
    <n v="8"/>
    <n v="0"/>
    <n v="19"/>
  </r>
  <r>
    <x v="0"/>
    <x v="0"/>
    <s v="WA"/>
    <x v="6"/>
    <n v="2014"/>
    <n v="2014"/>
    <n v="14173749"/>
    <n v="1"/>
    <x v="1"/>
    <s v="I"/>
    <n v="16"/>
    <n v="16"/>
    <n v="0"/>
    <n v="126"/>
  </r>
  <r>
    <x v="0"/>
    <x v="0"/>
    <s v="WA"/>
    <x v="6"/>
    <n v="2014"/>
    <n v="2014"/>
    <n v="500084491"/>
    <n v="1"/>
    <x v="1"/>
    <s v="I"/>
    <n v="0"/>
    <n v="0"/>
    <n v="0"/>
    <n v="500"/>
  </r>
  <r>
    <x v="0"/>
    <x v="0"/>
    <s v="WA"/>
    <x v="6"/>
    <n v="2014"/>
    <n v="2014"/>
    <n v="19310984"/>
    <n v="1"/>
    <x v="1"/>
    <s v="I"/>
    <n v="27"/>
    <n v="27"/>
    <n v="0"/>
    <n v="50"/>
  </r>
  <r>
    <x v="0"/>
    <x v="0"/>
    <s v="WA"/>
    <x v="6"/>
    <n v="2014"/>
    <n v="2014"/>
    <n v="17812950"/>
    <n v="1"/>
    <x v="1"/>
    <s v="I"/>
    <n v="31"/>
    <n v="31"/>
    <n v="0"/>
    <n v="1500"/>
  </r>
  <r>
    <x v="0"/>
    <x v="0"/>
    <s v="WA"/>
    <x v="6"/>
    <n v="2014"/>
    <n v="2014"/>
    <n v="19363658"/>
    <n v="1"/>
    <x v="1"/>
    <s v="I"/>
    <n v="117"/>
    <n v="117"/>
    <n v="0"/>
    <n v="90"/>
  </r>
  <r>
    <x v="0"/>
    <x v="1"/>
    <s v="WA"/>
    <x v="6"/>
    <n v="2014"/>
    <n v="2014"/>
    <n v="500248887"/>
    <n v="1"/>
    <x v="1"/>
    <s v="I"/>
    <n v="0"/>
    <n v="0"/>
    <n v="0"/>
    <n v="18"/>
  </r>
  <r>
    <x v="0"/>
    <x v="0"/>
    <s v="WA"/>
    <x v="6"/>
    <n v="2015"/>
    <n v="2015"/>
    <n v="500029985"/>
    <n v="1"/>
    <x v="1"/>
    <s v="I"/>
    <n v="19"/>
    <n v="19"/>
    <n v="0"/>
    <n v="440"/>
  </r>
  <r>
    <x v="0"/>
    <x v="0"/>
    <s v="WA"/>
    <x v="6"/>
    <n v="2015"/>
    <n v="2015"/>
    <n v="500024582"/>
    <n v="1"/>
    <x v="1"/>
    <s v="I"/>
    <n v="8"/>
    <n v="8"/>
    <n v="0"/>
    <n v="140"/>
  </r>
  <r>
    <x v="0"/>
    <x v="0"/>
    <s v="WA"/>
    <x v="6"/>
    <n v="2014"/>
    <n v="2014"/>
    <n v="14663308"/>
    <n v="1"/>
    <x v="1"/>
    <s v="I"/>
    <n v="16"/>
    <n v="16"/>
    <n v="0"/>
    <n v="10"/>
  </r>
  <r>
    <x v="0"/>
    <x v="0"/>
    <s v="WA"/>
    <x v="7"/>
    <n v="2015"/>
    <n v="2015"/>
    <n v="14125080"/>
    <n v="1"/>
    <x v="1"/>
    <s v="I"/>
    <n v="0"/>
    <n v="0"/>
    <n v="0"/>
    <n v="20"/>
  </r>
  <r>
    <x v="0"/>
    <x v="0"/>
    <s v="WA"/>
    <x v="7"/>
    <n v="2015"/>
    <n v="2015"/>
    <n v="18200228"/>
    <n v="1"/>
    <x v="1"/>
    <s v="I"/>
    <n v="31"/>
    <n v="31"/>
    <n v="0"/>
    <n v="10"/>
  </r>
  <r>
    <x v="0"/>
    <x v="0"/>
    <s v="WA"/>
    <x v="7"/>
    <n v="2015"/>
    <n v="2015"/>
    <n v="500020478"/>
    <n v="1"/>
    <x v="1"/>
    <s v="I"/>
    <n v="32"/>
    <n v="32"/>
    <n v="0"/>
    <n v="2"/>
  </r>
  <r>
    <x v="0"/>
    <x v="0"/>
    <s v="WA"/>
    <x v="7"/>
    <n v="2015"/>
    <n v="2015"/>
    <n v="18620366"/>
    <n v="1"/>
    <x v="1"/>
    <s v="I"/>
    <n v="27"/>
    <n v="27"/>
    <n v="0"/>
    <n v="1024"/>
  </r>
  <r>
    <x v="0"/>
    <x v="0"/>
    <s v="WA"/>
    <x v="7"/>
    <n v="2015"/>
    <n v="2015"/>
    <n v="15277819"/>
    <n v="1"/>
    <x v="1"/>
    <s v="I"/>
    <n v="9"/>
    <n v="9"/>
    <n v="0"/>
    <n v="38"/>
  </r>
  <r>
    <x v="0"/>
    <x v="0"/>
    <s v="WA"/>
    <x v="6"/>
    <n v="2015"/>
    <n v="2015"/>
    <n v="19986160"/>
    <n v="1"/>
    <x v="1"/>
    <s v="I"/>
    <n v="4"/>
    <n v="4"/>
    <n v="0"/>
    <n v="29"/>
  </r>
  <r>
    <x v="0"/>
    <x v="1"/>
    <s v="WA"/>
    <x v="6"/>
    <n v="2015"/>
    <n v="2015"/>
    <n v="19894529"/>
    <n v="1"/>
    <x v="1"/>
    <s v="I"/>
    <n v="29"/>
    <n v="29"/>
    <n v="0"/>
    <n v="15"/>
  </r>
  <r>
    <x v="0"/>
    <x v="0"/>
    <s v="WA"/>
    <x v="7"/>
    <n v="2015"/>
    <n v="2015"/>
    <n v="19266807"/>
    <n v="1"/>
    <x v="1"/>
    <s v="I"/>
    <n v="4"/>
    <n v="4"/>
    <n v="0"/>
    <n v="210"/>
  </r>
  <r>
    <x v="0"/>
    <x v="1"/>
    <s v="WA"/>
    <x v="6"/>
    <n v="2015"/>
    <n v="2015"/>
    <n v="500278340"/>
    <n v="1"/>
    <x v="1"/>
    <s v="I"/>
    <n v="27"/>
    <n v="27"/>
    <n v="0"/>
    <n v="69"/>
  </r>
  <r>
    <x v="0"/>
    <x v="1"/>
    <s v="WA"/>
    <x v="7"/>
    <n v="2015"/>
    <n v="2015"/>
    <n v="379123202"/>
    <n v="1"/>
    <x v="1"/>
    <s v="I"/>
    <n v="33"/>
    <n v="33"/>
    <n v="0"/>
    <n v="1"/>
  </r>
  <r>
    <x v="0"/>
    <x v="1"/>
    <s v="WA"/>
    <x v="6"/>
    <n v="2015"/>
    <n v="2015"/>
    <n v="19910218"/>
    <n v="1"/>
    <x v="1"/>
    <s v="I"/>
    <n v="22"/>
    <n v="22"/>
    <n v="0"/>
    <n v="81"/>
  </r>
  <r>
    <x v="0"/>
    <x v="1"/>
    <s v="WA"/>
    <x v="6"/>
    <n v="2014"/>
    <n v="2014"/>
    <n v="14948396"/>
    <n v="1"/>
    <x v="1"/>
    <s v="I"/>
    <n v="8"/>
    <n v="8"/>
    <n v="0"/>
    <n v="21"/>
  </r>
  <r>
    <x v="0"/>
    <x v="0"/>
    <s v="WA"/>
    <x v="6"/>
    <n v="2014"/>
    <n v="2014"/>
    <n v="500015902"/>
    <n v="1"/>
    <x v="1"/>
    <s v="I"/>
    <n v="36"/>
    <n v="36"/>
    <n v="0"/>
    <n v="339"/>
  </r>
  <r>
    <x v="0"/>
    <x v="1"/>
    <s v="WA"/>
    <x v="6"/>
    <n v="2014"/>
    <n v="2014"/>
    <n v="500017838"/>
    <n v="1"/>
    <x v="1"/>
    <s v="I"/>
    <n v="36"/>
    <n v="36"/>
    <n v="0"/>
    <n v="98"/>
  </r>
  <r>
    <x v="0"/>
    <x v="0"/>
    <s v="WA"/>
    <x v="6"/>
    <n v="2014"/>
    <n v="2014"/>
    <n v="15733890"/>
    <n v="1"/>
    <x v="1"/>
    <s v="I"/>
    <n v="18"/>
    <n v="18"/>
    <n v="0"/>
    <n v="46"/>
  </r>
  <r>
    <x v="0"/>
    <x v="0"/>
    <s v="WA"/>
    <x v="6"/>
    <n v="2014"/>
    <n v="2014"/>
    <n v="15385226"/>
    <n v="1"/>
    <x v="1"/>
    <s v="I"/>
    <n v="30"/>
    <n v="30"/>
    <n v="0"/>
    <n v="5"/>
  </r>
  <r>
    <x v="0"/>
    <x v="0"/>
    <s v="WA"/>
    <x v="6"/>
    <n v="2015"/>
    <n v="2015"/>
    <n v="500249490"/>
    <n v="1"/>
    <x v="1"/>
    <s v="I"/>
    <n v="3"/>
    <n v="3"/>
    <n v="0"/>
    <n v="29"/>
  </r>
  <r>
    <x v="0"/>
    <x v="1"/>
    <s v="WA"/>
    <x v="7"/>
    <n v="2015"/>
    <n v="2015"/>
    <n v="500171270"/>
    <n v="1"/>
    <x v="1"/>
    <s v="I"/>
    <n v="33"/>
    <n v="33"/>
    <n v="0"/>
    <n v="58"/>
  </r>
  <r>
    <x v="0"/>
    <x v="0"/>
    <s v="WA"/>
    <x v="7"/>
    <n v="2015"/>
    <n v="2015"/>
    <n v="15168964"/>
    <n v="1"/>
    <x v="1"/>
    <s v="I"/>
    <n v="9"/>
    <n v="9"/>
    <n v="0"/>
    <n v="87"/>
  </r>
  <r>
    <x v="0"/>
    <x v="1"/>
    <s v="WA"/>
    <x v="7"/>
    <n v="2015"/>
    <n v="2015"/>
    <n v="15169032"/>
    <n v="1"/>
    <x v="1"/>
    <s v="I"/>
    <n v="7"/>
    <n v="7"/>
    <n v="0"/>
    <n v="36"/>
  </r>
  <r>
    <x v="0"/>
    <x v="0"/>
    <s v="WA"/>
    <x v="7"/>
    <n v="2015"/>
    <n v="2015"/>
    <n v="14748668"/>
    <n v="1"/>
    <x v="1"/>
    <s v="I"/>
    <n v="12"/>
    <n v="12"/>
    <n v="0"/>
    <n v="520"/>
  </r>
  <r>
    <x v="0"/>
    <x v="0"/>
    <s v="WA"/>
    <x v="7"/>
    <n v="2015"/>
    <n v="2015"/>
    <n v="16272734"/>
    <n v="1"/>
    <x v="1"/>
    <s v="I"/>
    <n v="4"/>
    <n v="4"/>
    <n v="0"/>
    <n v="20"/>
  </r>
  <r>
    <x v="1"/>
    <x v="0"/>
    <s v="WA"/>
    <x v="7"/>
    <n v="2015"/>
    <n v="2015"/>
    <n v="500293632"/>
    <n v="1"/>
    <x v="1"/>
    <s v="I"/>
    <n v="30"/>
    <n v="30"/>
    <n v="0"/>
    <n v="415"/>
  </r>
  <r>
    <x v="0"/>
    <x v="0"/>
    <s v="WA"/>
    <x v="7"/>
    <n v="2015"/>
    <n v="2015"/>
    <n v="15147591"/>
    <n v="1"/>
    <x v="1"/>
    <s v="I"/>
    <n v="23"/>
    <n v="23"/>
    <n v="0"/>
    <n v="1070"/>
  </r>
  <r>
    <x v="0"/>
    <x v="0"/>
    <s v="WA"/>
    <x v="7"/>
    <n v="2015"/>
    <n v="2015"/>
    <n v="14424337"/>
    <n v="1"/>
    <x v="1"/>
    <s v="I"/>
    <n v="27"/>
    <n v="27"/>
    <n v="0"/>
    <n v="350"/>
  </r>
  <r>
    <x v="0"/>
    <x v="0"/>
    <s v="WA"/>
    <x v="7"/>
    <n v="2015"/>
    <n v="2015"/>
    <n v="500121698"/>
    <n v="1"/>
    <x v="1"/>
    <s v="I"/>
    <n v="33"/>
    <n v="33"/>
    <n v="0"/>
    <n v="144"/>
  </r>
  <r>
    <x v="0"/>
    <x v="0"/>
    <s v="WA"/>
    <x v="7"/>
    <n v="2015"/>
    <n v="2015"/>
    <n v="19281477"/>
    <n v="1"/>
    <x v="1"/>
    <s v="I"/>
    <n v="6"/>
    <n v="6"/>
    <n v="0"/>
    <n v="10"/>
  </r>
  <r>
    <x v="0"/>
    <x v="1"/>
    <s v="WA"/>
    <x v="7"/>
    <n v="2015"/>
    <n v="2015"/>
    <n v="17453066"/>
    <n v="1"/>
    <x v="1"/>
    <s v="I"/>
    <n v="23"/>
    <n v="23"/>
    <n v="0"/>
    <n v="76"/>
  </r>
  <r>
    <x v="1"/>
    <x v="0"/>
    <s v="WA"/>
    <x v="7"/>
    <n v="2015"/>
    <n v="2015"/>
    <n v="500131851"/>
    <n v="1"/>
    <x v="1"/>
    <s v="I"/>
    <n v="17"/>
    <n v="17"/>
    <n v="0"/>
    <n v="4"/>
  </r>
  <r>
    <x v="0"/>
    <x v="0"/>
    <s v="WA"/>
    <x v="7"/>
    <n v="2015"/>
    <n v="2015"/>
    <n v="17386685"/>
    <n v="1"/>
    <x v="1"/>
    <s v="I"/>
    <n v="20"/>
    <n v="20"/>
    <n v="0"/>
    <n v="19"/>
  </r>
  <r>
    <x v="0"/>
    <x v="1"/>
    <s v="WA"/>
    <x v="7"/>
    <n v="2015"/>
    <n v="2015"/>
    <n v="15608333"/>
    <n v="1"/>
    <x v="1"/>
    <s v="I"/>
    <n v="33"/>
    <n v="33"/>
    <n v="0"/>
    <n v="11"/>
  </r>
  <r>
    <x v="0"/>
    <x v="0"/>
    <s v="WA"/>
    <x v="7"/>
    <n v="2015"/>
    <n v="2015"/>
    <n v="18589437"/>
    <n v="1"/>
    <x v="1"/>
    <s v="I"/>
    <n v="34"/>
    <n v="34"/>
    <n v="0"/>
    <n v="60"/>
  </r>
  <r>
    <x v="0"/>
    <x v="0"/>
    <s v="WA"/>
    <x v="7"/>
    <n v="2015"/>
    <n v="2015"/>
    <n v="16657666"/>
    <n v="1"/>
    <x v="1"/>
    <s v="I"/>
    <n v="28"/>
    <n v="28"/>
    <n v="0"/>
    <n v="650"/>
  </r>
  <r>
    <x v="0"/>
    <x v="1"/>
    <s v="WA"/>
    <x v="7"/>
    <n v="2015"/>
    <n v="2015"/>
    <n v="446348897"/>
    <n v="1"/>
    <x v="1"/>
    <s v="I"/>
    <n v="32"/>
    <n v="32"/>
    <n v="0"/>
    <n v="52"/>
  </r>
  <r>
    <x v="0"/>
    <x v="0"/>
    <s v="WA"/>
    <x v="7"/>
    <n v="2015"/>
    <n v="2015"/>
    <n v="15967256"/>
    <n v="1"/>
    <x v="1"/>
    <s v="I"/>
    <n v="25"/>
    <n v="25"/>
    <n v="0"/>
    <n v="14"/>
  </r>
  <r>
    <x v="1"/>
    <x v="0"/>
    <s v="WA"/>
    <x v="7"/>
    <n v="2015"/>
    <n v="2015"/>
    <n v="500184642"/>
    <n v="1"/>
    <x v="1"/>
    <s v="I"/>
    <n v="14"/>
    <n v="14"/>
    <n v="0"/>
    <n v="289"/>
  </r>
  <r>
    <x v="1"/>
    <x v="0"/>
    <s v="WA"/>
    <x v="7"/>
    <n v="2015"/>
    <n v="2015"/>
    <n v="17305705"/>
    <n v="1"/>
    <x v="1"/>
    <s v="I"/>
    <n v="0"/>
    <n v="0"/>
    <n v="0"/>
    <n v="35"/>
  </r>
  <r>
    <x v="1"/>
    <x v="0"/>
    <s v="WA"/>
    <x v="7"/>
    <n v="2015"/>
    <n v="2015"/>
    <n v="17122756"/>
    <n v="1"/>
    <x v="1"/>
    <s v="I"/>
    <n v="33"/>
    <n v="33"/>
    <n v="0"/>
    <n v="20000"/>
  </r>
  <r>
    <x v="0"/>
    <x v="0"/>
    <s v="WA"/>
    <x v="7"/>
    <n v="2015"/>
    <n v="2015"/>
    <n v="388281623"/>
    <n v="1"/>
    <x v="1"/>
    <s v="I"/>
    <n v="27"/>
    <n v="27"/>
    <n v="0"/>
    <n v="80"/>
  </r>
  <r>
    <x v="0"/>
    <x v="0"/>
    <s v="WA"/>
    <x v="7"/>
    <n v="2015"/>
    <n v="2015"/>
    <n v="500285524"/>
    <n v="1"/>
    <x v="1"/>
    <s v="I"/>
    <n v="31"/>
    <n v="31"/>
    <n v="0"/>
    <n v="39"/>
  </r>
  <r>
    <x v="0"/>
    <x v="0"/>
    <s v="WA"/>
    <x v="7"/>
    <n v="2015"/>
    <n v="2015"/>
    <n v="500101058"/>
    <n v="1"/>
    <x v="1"/>
    <s v="I"/>
    <n v="19"/>
    <n v="19"/>
    <n v="0"/>
    <n v="1264"/>
  </r>
  <r>
    <x v="0"/>
    <x v="1"/>
    <s v="WA"/>
    <x v="7"/>
    <n v="2015"/>
    <n v="2015"/>
    <n v="500041821"/>
    <n v="1"/>
    <x v="1"/>
    <s v="I"/>
    <n v="0"/>
    <n v="0"/>
    <n v="0"/>
    <n v="126"/>
  </r>
  <r>
    <x v="0"/>
    <x v="1"/>
    <s v="WA"/>
    <x v="7"/>
    <n v="2015"/>
    <n v="2015"/>
    <n v="500024038"/>
    <n v="1"/>
    <x v="1"/>
    <s v="I"/>
    <n v="3"/>
    <n v="3"/>
    <n v="0"/>
    <n v="6"/>
  </r>
  <r>
    <x v="0"/>
    <x v="0"/>
    <s v="WA"/>
    <x v="7"/>
    <n v="2015"/>
    <n v="2015"/>
    <n v="18022194"/>
    <n v="1"/>
    <x v="1"/>
    <s v="I"/>
    <n v="21"/>
    <n v="21"/>
    <n v="0"/>
    <n v="100"/>
  </r>
  <r>
    <x v="0"/>
    <x v="1"/>
    <s v="WA"/>
    <x v="7"/>
    <n v="2015"/>
    <n v="2015"/>
    <n v="18102550"/>
    <n v="1"/>
    <x v="1"/>
    <s v="I"/>
    <n v="31"/>
    <n v="31"/>
    <n v="0"/>
    <n v="38"/>
  </r>
  <r>
    <x v="0"/>
    <x v="0"/>
    <s v="WA"/>
    <x v="7"/>
    <n v="2015"/>
    <n v="2015"/>
    <n v="18035282"/>
    <n v="1"/>
    <x v="1"/>
    <s v="I"/>
    <n v="18"/>
    <n v="18"/>
    <n v="0"/>
    <n v="103"/>
  </r>
  <r>
    <x v="0"/>
    <x v="1"/>
    <s v="WA"/>
    <x v="0"/>
    <n v="2009"/>
    <n v="2009"/>
    <n v="500068304"/>
    <n v="1"/>
    <x v="1"/>
    <s v="I"/>
    <n v="0"/>
    <n v="0"/>
    <n v="0"/>
    <n v="44"/>
  </r>
  <r>
    <x v="0"/>
    <x v="0"/>
    <s v="WA"/>
    <x v="0"/>
    <n v="2009"/>
    <n v="2009"/>
    <n v="500236374"/>
    <n v="1"/>
    <x v="1"/>
    <s v="I"/>
    <n v="7"/>
    <n v="7"/>
    <n v="0"/>
    <n v="99"/>
  </r>
  <r>
    <x v="0"/>
    <x v="1"/>
    <s v="WA"/>
    <x v="1"/>
    <n v="2009"/>
    <n v="2009"/>
    <n v="19387440"/>
    <n v="1"/>
    <x v="1"/>
    <s v="I"/>
    <n v="0"/>
    <n v="0"/>
    <n v="0"/>
    <n v="9"/>
  </r>
  <r>
    <x v="0"/>
    <x v="0"/>
    <s v="WA"/>
    <x v="1"/>
    <n v="2009"/>
    <n v="2009"/>
    <n v="17921543"/>
    <n v="2"/>
    <x v="1"/>
    <s v="I"/>
    <n v="65"/>
    <n v="32.5"/>
    <n v="0"/>
    <n v="50"/>
  </r>
  <r>
    <x v="0"/>
    <x v="0"/>
    <s v="WA"/>
    <x v="1"/>
    <n v="2009"/>
    <n v="2009"/>
    <n v="17186095"/>
    <n v="1"/>
    <x v="1"/>
    <s v="I"/>
    <n v="35"/>
    <n v="35"/>
    <n v="0"/>
    <n v="580"/>
  </r>
  <r>
    <x v="0"/>
    <x v="0"/>
    <s v="WA"/>
    <x v="1"/>
    <n v="2009"/>
    <n v="2009"/>
    <n v="17916042"/>
    <n v="1"/>
    <x v="1"/>
    <s v="I"/>
    <n v="0"/>
    <n v="0"/>
    <n v="0"/>
    <n v="40"/>
  </r>
  <r>
    <x v="0"/>
    <x v="1"/>
    <s v="WA"/>
    <x v="1"/>
    <n v="2009"/>
    <n v="2009"/>
    <n v="17101897"/>
    <n v="2"/>
    <x v="1"/>
    <s v="I"/>
    <n v="62"/>
    <n v="31"/>
    <n v="0"/>
    <n v="102"/>
  </r>
  <r>
    <x v="0"/>
    <x v="0"/>
    <s v="WA"/>
    <x v="1"/>
    <n v="2009"/>
    <n v="2009"/>
    <n v="14091509"/>
    <n v="1"/>
    <x v="1"/>
    <s v="I"/>
    <n v="34"/>
    <n v="34"/>
    <n v="0"/>
    <n v="16"/>
  </r>
  <r>
    <x v="0"/>
    <x v="0"/>
    <s v="WA"/>
    <x v="1"/>
    <n v="2009"/>
    <n v="2009"/>
    <n v="17153568"/>
    <n v="1"/>
    <x v="1"/>
    <s v="I"/>
    <n v="31"/>
    <n v="31"/>
    <n v="0"/>
    <n v="310"/>
  </r>
  <r>
    <x v="0"/>
    <x v="0"/>
    <s v="WA"/>
    <x v="1"/>
    <n v="2009"/>
    <n v="2009"/>
    <n v="16890269"/>
    <n v="1"/>
    <x v="1"/>
    <s v="I"/>
    <n v="14"/>
    <n v="14"/>
    <n v="0"/>
    <n v="252"/>
  </r>
  <r>
    <x v="0"/>
    <x v="0"/>
    <s v="WA"/>
    <x v="1"/>
    <n v="2009"/>
    <n v="2009"/>
    <n v="16896952"/>
    <n v="2"/>
    <x v="1"/>
    <s v="I"/>
    <n v="63"/>
    <n v="31.5"/>
    <n v="0"/>
    <n v="810"/>
  </r>
  <r>
    <x v="0"/>
    <x v="1"/>
    <s v="WA"/>
    <x v="1"/>
    <n v="2009"/>
    <n v="2009"/>
    <n v="500200747"/>
    <n v="1"/>
    <x v="1"/>
    <s v="I"/>
    <n v="35"/>
    <n v="35"/>
    <n v="0"/>
    <n v="138"/>
  </r>
  <r>
    <x v="0"/>
    <x v="0"/>
    <s v="WA"/>
    <x v="1"/>
    <n v="2009"/>
    <n v="2009"/>
    <n v="16522379"/>
    <n v="1"/>
    <x v="1"/>
    <s v="I"/>
    <n v="35"/>
    <n v="35"/>
    <n v="0"/>
    <n v="1458"/>
  </r>
  <r>
    <x v="0"/>
    <x v="0"/>
    <s v="WA"/>
    <x v="1"/>
    <n v="2009"/>
    <n v="2009"/>
    <n v="437616139"/>
    <n v="1"/>
    <x v="1"/>
    <s v="I"/>
    <n v="31"/>
    <n v="31"/>
    <n v="0"/>
    <n v="390"/>
  </r>
  <r>
    <x v="0"/>
    <x v="0"/>
    <s v="WA"/>
    <x v="1"/>
    <n v="2009"/>
    <n v="2009"/>
    <n v="15954160"/>
    <n v="1"/>
    <x v="1"/>
    <s v="I"/>
    <n v="35"/>
    <n v="35"/>
    <n v="0"/>
    <n v="530"/>
  </r>
  <r>
    <x v="0"/>
    <x v="0"/>
    <s v="WA"/>
    <x v="1"/>
    <n v="2009"/>
    <n v="2009"/>
    <n v="15610284"/>
    <n v="5"/>
    <x v="1"/>
    <s v="I"/>
    <n v="149"/>
    <n v="29.8"/>
    <n v="0"/>
    <n v="1542"/>
  </r>
  <r>
    <x v="0"/>
    <x v="0"/>
    <s v="WA"/>
    <x v="1"/>
    <n v="2009"/>
    <n v="2009"/>
    <n v="14619652"/>
    <n v="3"/>
    <x v="1"/>
    <s v="I"/>
    <n v="92"/>
    <n v="30.666666666666668"/>
    <n v="0"/>
    <n v="2030"/>
  </r>
  <r>
    <x v="0"/>
    <x v="1"/>
    <s v="WA"/>
    <x v="1"/>
    <n v="2009"/>
    <n v="2009"/>
    <n v="500063221"/>
    <n v="2"/>
    <x v="1"/>
    <s v="I"/>
    <n v="64"/>
    <n v="32"/>
    <n v="0"/>
    <n v="119"/>
  </r>
  <r>
    <x v="0"/>
    <x v="1"/>
    <s v="WA"/>
    <x v="1"/>
    <n v="2009"/>
    <n v="2009"/>
    <n v="15280029"/>
    <n v="1"/>
    <x v="1"/>
    <s v="I"/>
    <n v="15"/>
    <n v="15"/>
    <n v="0"/>
    <n v="41"/>
  </r>
  <r>
    <x v="1"/>
    <x v="1"/>
    <s v="WA"/>
    <x v="1"/>
    <n v="2009"/>
    <n v="2009"/>
    <n v="500118488"/>
    <n v="12"/>
    <x v="2"/>
    <s v="I"/>
    <n v="361"/>
    <n v="30.083333333333332"/>
    <n v="0"/>
    <n v="875370"/>
  </r>
  <r>
    <x v="1"/>
    <x v="1"/>
    <s v="WA"/>
    <x v="1"/>
    <n v="2009"/>
    <n v="2009"/>
    <n v="500250796"/>
    <n v="9"/>
    <x v="2"/>
    <s v="I"/>
    <n v="269"/>
    <n v="29.888888888888889"/>
    <n v="0"/>
    <n v="316612"/>
  </r>
  <r>
    <x v="0"/>
    <x v="0"/>
    <s v="WA"/>
    <x v="1"/>
    <n v="2009"/>
    <n v="2009"/>
    <n v="19645438"/>
    <n v="4"/>
    <x v="1"/>
    <s v="I"/>
    <n v="121"/>
    <n v="30.25"/>
    <n v="0"/>
    <n v="55"/>
  </r>
  <r>
    <x v="0"/>
    <x v="1"/>
    <s v="WA"/>
    <x v="1"/>
    <n v="2009"/>
    <n v="2009"/>
    <n v="500081219"/>
    <n v="1"/>
    <x v="1"/>
    <s v="I"/>
    <n v="6"/>
    <n v="6"/>
    <n v="0"/>
    <n v="34"/>
  </r>
  <r>
    <x v="0"/>
    <x v="0"/>
    <s v="WA"/>
    <x v="1"/>
    <n v="2009"/>
    <n v="2009"/>
    <n v="19939456"/>
    <n v="1"/>
    <x v="1"/>
    <s v="I"/>
    <n v="28"/>
    <n v="28"/>
    <n v="0"/>
    <n v="50"/>
  </r>
  <r>
    <x v="0"/>
    <x v="0"/>
    <s v="WA"/>
    <x v="1"/>
    <n v="2009"/>
    <n v="2009"/>
    <n v="15173197"/>
    <n v="1"/>
    <x v="1"/>
    <s v="I"/>
    <n v="33"/>
    <n v="33"/>
    <n v="0"/>
    <n v="100"/>
  </r>
  <r>
    <x v="1"/>
    <x v="1"/>
    <s v="WA"/>
    <x v="1"/>
    <n v="2009"/>
    <n v="2009"/>
    <n v="14412388"/>
    <n v="9"/>
    <x v="1"/>
    <s v="I"/>
    <n v="242"/>
    <n v="26.888888888888889"/>
    <n v="0"/>
    <n v="22"/>
  </r>
  <r>
    <x v="1"/>
    <x v="0"/>
    <s v="WA"/>
    <x v="0"/>
    <n v="2009"/>
    <n v="2009"/>
    <n v="500122813"/>
    <n v="2"/>
    <x v="1"/>
    <s v="I"/>
    <n v="60"/>
    <n v="30"/>
    <n v="0"/>
    <n v="37864"/>
  </r>
  <r>
    <x v="0"/>
    <x v="0"/>
    <s v="WA"/>
    <x v="1"/>
    <n v="2009"/>
    <n v="2009"/>
    <n v="16863253"/>
    <n v="1"/>
    <x v="1"/>
    <s v="I"/>
    <n v="0"/>
    <n v="0"/>
    <n v="0"/>
    <n v="130"/>
  </r>
  <r>
    <x v="1"/>
    <x v="0"/>
    <s v="WA"/>
    <x v="0"/>
    <n v="2009"/>
    <n v="2009"/>
    <n v="19962548"/>
    <n v="2"/>
    <x v="1"/>
    <s v="I"/>
    <n v="59"/>
    <n v="29.5"/>
    <n v="0"/>
    <n v="8791"/>
  </r>
  <r>
    <x v="1"/>
    <x v="0"/>
    <s v="WA"/>
    <x v="0"/>
    <n v="2009"/>
    <n v="2009"/>
    <n v="19962560"/>
    <n v="2"/>
    <x v="1"/>
    <s v="I"/>
    <n v="59"/>
    <n v="29.5"/>
    <n v="0"/>
    <n v="4527"/>
  </r>
  <r>
    <x v="0"/>
    <x v="0"/>
    <s v="WA"/>
    <x v="0"/>
    <n v="2009"/>
    <n v="2009"/>
    <n v="500153153"/>
    <n v="1"/>
    <x v="1"/>
    <s v="I"/>
    <n v="1"/>
    <n v="1"/>
    <n v="0"/>
    <n v="60"/>
  </r>
  <r>
    <x v="0"/>
    <x v="0"/>
    <s v="WA"/>
    <x v="1"/>
    <n v="2009"/>
    <n v="2009"/>
    <n v="18976656"/>
    <n v="1"/>
    <x v="1"/>
    <s v="I"/>
    <n v="31"/>
    <n v="31"/>
    <n v="0"/>
    <n v="160"/>
  </r>
  <r>
    <x v="0"/>
    <x v="0"/>
    <s v="WA"/>
    <x v="1"/>
    <n v="2009"/>
    <n v="2009"/>
    <n v="19932325"/>
    <n v="1"/>
    <x v="1"/>
    <s v="I"/>
    <n v="0"/>
    <n v="0"/>
    <n v="0"/>
    <n v="30"/>
  </r>
  <r>
    <x v="0"/>
    <x v="0"/>
    <s v="WA"/>
    <x v="1"/>
    <n v="2009"/>
    <n v="2009"/>
    <n v="18632712"/>
    <n v="2"/>
    <x v="1"/>
    <s v="I"/>
    <n v="64"/>
    <n v="32"/>
    <n v="0"/>
    <n v="950"/>
  </r>
  <r>
    <x v="0"/>
    <x v="0"/>
    <s v="WA"/>
    <x v="1"/>
    <n v="2009"/>
    <n v="2009"/>
    <n v="19257678"/>
    <n v="2"/>
    <x v="1"/>
    <s v="I"/>
    <n v="34"/>
    <n v="17"/>
    <n v="0"/>
    <n v="17"/>
  </r>
  <r>
    <x v="0"/>
    <x v="0"/>
    <s v="WA"/>
    <x v="1"/>
    <n v="2009"/>
    <n v="2009"/>
    <n v="19309037"/>
    <n v="2"/>
    <x v="1"/>
    <s v="I"/>
    <n v="65"/>
    <n v="32.5"/>
    <n v="0"/>
    <n v="480"/>
  </r>
  <r>
    <x v="0"/>
    <x v="0"/>
    <s v="WA"/>
    <x v="1"/>
    <n v="2009"/>
    <n v="2009"/>
    <n v="19351703"/>
    <n v="1"/>
    <x v="1"/>
    <s v="I"/>
    <n v="30"/>
    <n v="30"/>
    <n v="0"/>
    <n v="3263"/>
  </r>
  <r>
    <x v="0"/>
    <x v="0"/>
    <s v="WA"/>
    <x v="1"/>
    <n v="2009"/>
    <n v="2009"/>
    <n v="19355743"/>
    <n v="1"/>
    <x v="1"/>
    <s v="I"/>
    <n v="0"/>
    <n v="0"/>
    <n v="0"/>
    <n v="19"/>
  </r>
  <r>
    <x v="0"/>
    <x v="0"/>
    <s v="WA"/>
    <x v="1"/>
    <n v="2009"/>
    <n v="2009"/>
    <n v="19188928"/>
    <n v="1"/>
    <x v="1"/>
    <s v="I"/>
    <n v="5"/>
    <n v="5"/>
    <n v="0"/>
    <n v="190"/>
  </r>
  <r>
    <x v="0"/>
    <x v="0"/>
    <s v="WA"/>
    <x v="1"/>
    <n v="2009"/>
    <n v="2009"/>
    <n v="18685298"/>
    <n v="2"/>
    <x v="1"/>
    <s v="I"/>
    <n v="59"/>
    <n v="29.5"/>
    <n v="0"/>
    <n v="314"/>
  </r>
  <r>
    <x v="0"/>
    <x v="0"/>
    <s v="WA"/>
    <x v="1"/>
    <n v="2009"/>
    <n v="2009"/>
    <n v="19652209"/>
    <n v="1"/>
    <x v="1"/>
    <s v="I"/>
    <n v="6"/>
    <n v="6"/>
    <n v="0"/>
    <n v="209"/>
  </r>
  <r>
    <x v="0"/>
    <x v="0"/>
    <s v="WA"/>
    <x v="1"/>
    <n v="2009"/>
    <n v="2009"/>
    <n v="500120499"/>
    <n v="2"/>
    <x v="1"/>
    <s v="I"/>
    <n v="59"/>
    <n v="29.5"/>
    <n v="0"/>
    <n v="83"/>
  </r>
  <r>
    <x v="0"/>
    <x v="0"/>
    <s v="WA"/>
    <x v="1"/>
    <n v="2009"/>
    <n v="2009"/>
    <n v="18963161"/>
    <n v="2"/>
    <x v="1"/>
    <s v="I"/>
    <n v="53"/>
    <n v="26.5"/>
    <n v="0"/>
    <n v="1260"/>
  </r>
  <r>
    <x v="0"/>
    <x v="0"/>
    <s v="WA"/>
    <x v="1"/>
    <n v="2009"/>
    <n v="2009"/>
    <n v="16424960"/>
    <n v="1"/>
    <x v="1"/>
    <s v="I"/>
    <n v="3"/>
    <n v="3"/>
    <n v="0"/>
    <n v="90"/>
  </r>
  <r>
    <x v="0"/>
    <x v="0"/>
    <s v="WA"/>
    <x v="1"/>
    <n v="2009"/>
    <n v="2009"/>
    <n v="500222499"/>
    <n v="1"/>
    <x v="1"/>
    <s v="I"/>
    <n v="0"/>
    <n v="0"/>
    <n v="0"/>
    <n v="682"/>
  </r>
  <r>
    <x v="0"/>
    <x v="0"/>
    <s v="WA"/>
    <x v="1"/>
    <n v="2009"/>
    <n v="2009"/>
    <n v="19577323"/>
    <n v="1"/>
    <x v="1"/>
    <s v="I"/>
    <n v="18"/>
    <n v="18"/>
    <n v="0"/>
    <n v="628"/>
  </r>
  <r>
    <x v="0"/>
    <x v="1"/>
    <s v="WA"/>
    <x v="1"/>
    <n v="2009"/>
    <n v="2009"/>
    <n v="354412810"/>
    <n v="4"/>
    <x v="1"/>
    <s v="I"/>
    <n v="99"/>
    <n v="24.75"/>
    <n v="0"/>
    <n v="10"/>
  </r>
  <r>
    <x v="0"/>
    <x v="0"/>
    <s v="WA"/>
    <x v="1"/>
    <n v="2009"/>
    <n v="2009"/>
    <n v="16592782"/>
    <n v="1"/>
    <x v="1"/>
    <s v="I"/>
    <n v="37"/>
    <n v="37"/>
    <n v="0"/>
    <n v="3967"/>
  </r>
  <r>
    <x v="0"/>
    <x v="0"/>
    <s v="WA"/>
    <x v="1"/>
    <n v="2009"/>
    <n v="2009"/>
    <n v="15289050"/>
    <n v="2"/>
    <x v="1"/>
    <s v="I"/>
    <n v="37"/>
    <n v="18.5"/>
    <n v="0"/>
    <n v="780"/>
  </r>
  <r>
    <x v="0"/>
    <x v="0"/>
    <s v="WA"/>
    <x v="1"/>
    <n v="2009"/>
    <n v="2009"/>
    <n v="500192131"/>
    <n v="2"/>
    <x v="1"/>
    <s v="I"/>
    <n v="43"/>
    <n v="21.5"/>
    <n v="0"/>
    <n v="97"/>
  </r>
  <r>
    <x v="0"/>
    <x v="1"/>
    <s v="WA"/>
    <x v="1"/>
    <n v="2009"/>
    <n v="2009"/>
    <n v="500178448"/>
    <n v="1"/>
    <x v="1"/>
    <s v="I"/>
    <n v="10"/>
    <n v="10"/>
    <n v="0"/>
    <n v="46"/>
  </r>
  <r>
    <x v="0"/>
    <x v="0"/>
    <s v="WA"/>
    <x v="1"/>
    <n v="2009"/>
    <n v="2009"/>
    <n v="15756336"/>
    <n v="1"/>
    <x v="1"/>
    <s v="I"/>
    <n v="5"/>
    <n v="5"/>
    <n v="0"/>
    <n v="150"/>
  </r>
  <r>
    <x v="0"/>
    <x v="1"/>
    <s v="WA"/>
    <x v="1"/>
    <n v="2009"/>
    <n v="2009"/>
    <n v="500081045"/>
    <n v="1"/>
    <x v="1"/>
    <s v="I"/>
    <n v="13"/>
    <n v="13"/>
    <n v="0"/>
    <n v="1"/>
  </r>
  <r>
    <x v="0"/>
    <x v="1"/>
    <s v="WA"/>
    <x v="1"/>
    <n v="2009"/>
    <n v="2009"/>
    <n v="15174559"/>
    <n v="1"/>
    <x v="1"/>
    <s v="I"/>
    <n v="37"/>
    <n v="37"/>
    <n v="0"/>
    <n v="2"/>
  </r>
  <r>
    <x v="0"/>
    <x v="0"/>
    <s v="WA"/>
    <x v="1"/>
    <n v="2009"/>
    <n v="2009"/>
    <n v="18346259"/>
    <n v="1"/>
    <x v="1"/>
    <s v="I"/>
    <n v="2"/>
    <n v="2"/>
    <n v="0"/>
    <n v="190"/>
  </r>
  <r>
    <x v="0"/>
    <x v="1"/>
    <s v="WA"/>
    <x v="1"/>
    <n v="2009"/>
    <n v="2009"/>
    <n v="15079377"/>
    <n v="1"/>
    <x v="1"/>
    <s v="I"/>
    <n v="33"/>
    <n v="33"/>
    <n v="0"/>
    <n v="1"/>
  </r>
  <r>
    <x v="0"/>
    <x v="0"/>
    <s v="WA"/>
    <x v="1"/>
    <n v="2009"/>
    <n v="2009"/>
    <n v="15455385"/>
    <n v="1"/>
    <x v="1"/>
    <s v="I"/>
    <n v="0"/>
    <n v="0"/>
    <n v="0"/>
    <n v="350"/>
  </r>
  <r>
    <x v="0"/>
    <x v="0"/>
    <s v="WA"/>
    <x v="1"/>
    <n v="2009"/>
    <n v="2009"/>
    <n v="500129293"/>
    <n v="1"/>
    <x v="1"/>
    <s v="I"/>
    <n v="4"/>
    <n v="4"/>
    <n v="0"/>
    <n v="79"/>
  </r>
  <r>
    <x v="0"/>
    <x v="0"/>
    <s v="WA"/>
    <x v="1"/>
    <n v="2009"/>
    <n v="2009"/>
    <n v="14860178"/>
    <n v="1"/>
    <x v="1"/>
    <s v="I"/>
    <n v="31"/>
    <n v="31"/>
    <n v="0"/>
    <n v="1000"/>
  </r>
  <r>
    <x v="0"/>
    <x v="0"/>
    <s v="WA"/>
    <x v="1"/>
    <n v="2009"/>
    <n v="2009"/>
    <n v="15188835"/>
    <n v="1"/>
    <x v="1"/>
    <s v="I"/>
    <n v="0"/>
    <n v="0"/>
    <n v="0"/>
    <n v="14"/>
  </r>
  <r>
    <x v="1"/>
    <x v="0"/>
    <s v="WA"/>
    <x v="1"/>
    <n v="2009"/>
    <n v="2009"/>
    <n v="14432873"/>
    <n v="1"/>
    <x v="1"/>
    <s v="I"/>
    <n v="31"/>
    <n v="31"/>
    <n v="0"/>
    <n v="40"/>
  </r>
  <r>
    <x v="0"/>
    <x v="0"/>
    <s v="WA"/>
    <x v="1"/>
    <n v="2009"/>
    <n v="2009"/>
    <n v="14114304"/>
    <n v="2"/>
    <x v="1"/>
    <s v="I"/>
    <n v="51"/>
    <n v="25.5"/>
    <n v="0"/>
    <n v="60"/>
  </r>
  <r>
    <x v="0"/>
    <x v="0"/>
    <s v="WA"/>
    <x v="1"/>
    <n v="2009"/>
    <n v="2009"/>
    <n v="19326464"/>
    <n v="1"/>
    <x v="1"/>
    <s v="I"/>
    <n v="6"/>
    <n v="6"/>
    <n v="0"/>
    <n v="103"/>
  </r>
  <r>
    <x v="0"/>
    <x v="1"/>
    <s v="WA"/>
    <x v="1"/>
    <n v="2009"/>
    <n v="2009"/>
    <n v="500235333"/>
    <n v="1"/>
    <x v="1"/>
    <s v="I"/>
    <n v="0"/>
    <n v="0"/>
    <n v="0"/>
    <n v="2"/>
  </r>
  <r>
    <x v="0"/>
    <x v="0"/>
    <s v="WA"/>
    <x v="1"/>
    <n v="2009"/>
    <n v="2009"/>
    <n v="19335961"/>
    <n v="1"/>
    <x v="1"/>
    <s v="I"/>
    <n v="1"/>
    <n v="1"/>
    <n v="0"/>
    <n v="60"/>
  </r>
  <r>
    <x v="0"/>
    <x v="0"/>
    <s v="WA"/>
    <x v="1"/>
    <n v="2009"/>
    <n v="2009"/>
    <n v="19553398"/>
    <n v="1"/>
    <x v="1"/>
    <s v="I"/>
    <n v="21"/>
    <n v="21"/>
    <n v="0"/>
    <n v="38"/>
  </r>
  <r>
    <x v="0"/>
    <x v="0"/>
    <s v="WA"/>
    <x v="1"/>
    <n v="2009"/>
    <n v="2009"/>
    <n v="446347541"/>
    <n v="1"/>
    <x v="1"/>
    <s v="I"/>
    <n v="3"/>
    <n v="3"/>
    <n v="0"/>
    <n v="91"/>
  </r>
  <r>
    <x v="0"/>
    <x v="0"/>
    <s v="WA"/>
    <x v="1"/>
    <n v="2009"/>
    <n v="2009"/>
    <n v="19651411"/>
    <n v="1"/>
    <x v="1"/>
    <s v="I"/>
    <n v="12"/>
    <n v="12"/>
    <n v="0"/>
    <n v="1"/>
  </r>
  <r>
    <x v="1"/>
    <x v="0"/>
    <s v="WA"/>
    <x v="1"/>
    <n v="2009"/>
    <n v="2009"/>
    <n v="19918614"/>
    <n v="3"/>
    <x v="1"/>
    <s v="I"/>
    <n v="57"/>
    <n v="19"/>
    <n v="0"/>
    <n v="2880"/>
  </r>
  <r>
    <x v="0"/>
    <x v="1"/>
    <s v="WA"/>
    <x v="1"/>
    <n v="2009"/>
    <n v="2009"/>
    <n v="500127336"/>
    <n v="1"/>
    <x v="1"/>
    <s v="I"/>
    <n v="34"/>
    <n v="34"/>
    <n v="0"/>
    <n v="6"/>
  </r>
  <r>
    <x v="0"/>
    <x v="0"/>
    <s v="WA"/>
    <x v="1"/>
    <n v="2009"/>
    <n v="2009"/>
    <n v="15182432"/>
    <n v="1"/>
    <x v="1"/>
    <s v="I"/>
    <n v="19"/>
    <n v="19"/>
    <n v="0"/>
    <n v="10"/>
  </r>
  <r>
    <x v="0"/>
    <x v="1"/>
    <s v="WA"/>
    <x v="1"/>
    <n v="2009"/>
    <n v="2009"/>
    <n v="19004642"/>
    <n v="1"/>
    <x v="1"/>
    <s v="I"/>
    <n v="5"/>
    <n v="5"/>
    <n v="0"/>
    <n v="17"/>
  </r>
  <r>
    <x v="0"/>
    <x v="1"/>
    <s v="WA"/>
    <x v="1"/>
    <n v="2009"/>
    <n v="2009"/>
    <n v="437529650"/>
    <n v="1"/>
    <x v="1"/>
    <s v="I"/>
    <n v="30"/>
    <n v="30"/>
    <n v="0"/>
    <n v="99"/>
  </r>
  <r>
    <x v="0"/>
    <x v="1"/>
    <s v="WA"/>
    <x v="1"/>
    <n v="2009"/>
    <n v="2009"/>
    <n v="500163258"/>
    <n v="1"/>
    <x v="1"/>
    <s v="I"/>
    <n v="33"/>
    <n v="33"/>
    <n v="0"/>
    <n v="9"/>
  </r>
  <r>
    <x v="0"/>
    <x v="0"/>
    <s v="WA"/>
    <x v="1"/>
    <n v="2009"/>
    <n v="2009"/>
    <n v="18298675"/>
    <n v="2"/>
    <x v="1"/>
    <s v="I"/>
    <n v="44"/>
    <n v="22"/>
    <n v="0"/>
    <n v="210"/>
  </r>
  <r>
    <x v="0"/>
    <x v="0"/>
    <s v="WA"/>
    <x v="1"/>
    <n v="2009"/>
    <n v="2009"/>
    <n v="18037455"/>
    <n v="1"/>
    <x v="1"/>
    <s v="I"/>
    <n v="9"/>
    <n v="9"/>
    <n v="0"/>
    <n v="201"/>
  </r>
  <r>
    <x v="0"/>
    <x v="0"/>
    <s v="WA"/>
    <x v="1"/>
    <n v="2009"/>
    <n v="2009"/>
    <n v="415497643"/>
    <n v="1"/>
    <x v="1"/>
    <s v="I"/>
    <n v="0"/>
    <n v="0"/>
    <n v="0"/>
    <n v="24"/>
  </r>
  <r>
    <x v="0"/>
    <x v="0"/>
    <s v="WA"/>
    <x v="1"/>
    <n v="2009"/>
    <n v="2009"/>
    <n v="15168941"/>
    <n v="1"/>
    <x v="1"/>
    <s v="I"/>
    <n v="17"/>
    <n v="17"/>
    <n v="0"/>
    <n v="1"/>
  </r>
  <r>
    <x v="0"/>
    <x v="1"/>
    <s v="WA"/>
    <x v="1"/>
    <n v="2009"/>
    <n v="2009"/>
    <n v="500012994"/>
    <n v="1"/>
    <x v="1"/>
    <s v="I"/>
    <n v="2"/>
    <n v="2"/>
    <n v="0"/>
    <n v="5"/>
  </r>
  <r>
    <x v="0"/>
    <x v="1"/>
    <s v="WA"/>
    <x v="1"/>
    <n v="2009"/>
    <n v="2009"/>
    <n v="17799361"/>
    <n v="2"/>
    <x v="1"/>
    <s v="I"/>
    <n v="42"/>
    <n v="21"/>
    <n v="0"/>
    <n v="69"/>
  </r>
  <r>
    <x v="0"/>
    <x v="1"/>
    <s v="WA"/>
    <x v="1"/>
    <n v="2009"/>
    <n v="2009"/>
    <n v="16802728"/>
    <n v="2"/>
    <x v="1"/>
    <s v="I"/>
    <n v="41"/>
    <n v="20.5"/>
    <n v="0"/>
    <n v="60"/>
  </r>
  <r>
    <x v="0"/>
    <x v="0"/>
    <s v="WA"/>
    <x v="1"/>
    <n v="2009"/>
    <n v="2009"/>
    <n v="16787994"/>
    <n v="5"/>
    <x v="1"/>
    <s v="I"/>
    <n v="132"/>
    <n v="26.4"/>
    <n v="0"/>
    <n v="108"/>
  </r>
  <r>
    <x v="0"/>
    <x v="0"/>
    <s v="WA"/>
    <x v="1"/>
    <n v="2009"/>
    <n v="2009"/>
    <n v="16650049"/>
    <n v="1"/>
    <x v="1"/>
    <s v="I"/>
    <n v="16"/>
    <n v="16"/>
    <n v="0"/>
    <n v="250"/>
  </r>
  <r>
    <x v="0"/>
    <x v="0"/>
    <s v="WA"/>
    <x v="1"/>
    <n v="2009"/>
    <n v="2009"/>
    <n v="15287201"/>
    <n v="1"/>
    <x v="1"/>
    <s v="I"/>
    <n v="24"/>
    <n v="24"/>
    <n v="0"/>
    <n v="150"/>
  </r>
  <r>
    <x v="0"/>
    <x v="0"/>
    <s v="WA"/>
    <x v="1"/>
    <n v="2009"/>
    <n v="2009"/>
    <n v="16573724"/>
    <n v="1"/>
    <x v="1"/>
    <s v="I"/>
    <n v="25"/>
    <n v="25"/>
    <n v="0"/>
    <n v="307"/>
  </r>
  <r>
    <x v="1"/>
    <x v="0"/>
    <s v="WA"/>
    <x v="1"/>
    <n v="2009"/>
    <n v="2009"/>
    <n v="16608584"/>
    <n v="1"/>
    <x v="1"/>
    <s v="I"/>
    <n v="126"/>
    <n v="126"/>
    <n v="0"/>
    <n v="488"/>
  </r>
  <r>
    <x v="0"/>
    <x v="0"/>
    <s v="WA"/>
    <x v="1"/>
    <n v="2009"/>
    <n v="2009"/>
    <n v="500191266"/>
    <n v="1"/>
    <x v="1"/>
    <s v="I"/>
    <n v="16"/>
    <n v="16"/>
    <n v="0"/>
    <n v="10"/>
  </r>
  <r>
    <x v="0"/>
    <x v="0"/>
    <s v="WA"/>
    <x v="1"/>
    <n v="2009"/>
    <n v="2009"/>
    <n v="15706873"/>
    <n v="1"/>
    <x v="1"/>
    <s v="I"/>
    <n v="30"/>
    <n v="30"/>
    <n v="0"/>
    <n v="1310"/>
  </r>
  <r>
    <x v="0"/>
    <x v="0"/>
    <s v="WA"/>
    <x v="1"/>
    <n v="2009"/>
    <n v="2009"/>
    <n v="16015464"/>
    <n v="1"/>
    <x v="1"/>
    <s v="I"/>
    <n v="18"/>
    <n v="18"/>
    <n v="0"/>
    <n v="549"/>
  </r>
  <r>
    <x v="0"/>
    <x v="0"/>
    <s v="WA"/>
    <x v="1"/>
    <n v="2009"/>
    <n v="2009"/>
    <n v="15391098"/>
    <n v="1"/>
    <x v="1"/>
    <s v="I"/>
    <n v="31"/>
    <n v="31"/>
    <n v="0"/>
    <n v="30"/>
  </r>
  <r>
    <x v="0"/>
    <x v="1"/>
    <s v="WA"/>
    <x v="1"/>
    <n v="2009"/>
    <n v="2009"/>
    <n v="445046501"/>
    <n v="1"/>
    <x v="1"/>
    <s v="I"/>
    <n v="20"/>
    <n v="20"/>
    <n v="0"/>
    <n v="43"/>
  </r>
  <r>
    <x v="0"/>
    <x v="0"/>
    <s v="WA"/>
    <x v="1"/>
    <n v="2009"/>
    <n v="2009"/>
    <n v="15188713"/>
    <n v="1"/>
    <x v="1"/>
    <s v="I"/>
    <n v="3"/>
    <n v="3"/>
    <n v="0"/>
    <n v="110"/>
  </r>
  <r>
    <x v="0"/>
    <x v="0"/>
    <s v="WA"/>
    <x v="1"/>
    <n v="2009"/>
    <n v="2009"/>
    <n v="500239942"/>
    <n v="1"/>
    <x v="1"/>
    <s v="I"/>
    <n v="9"/>
    <n v="9"/>
    <n v="0"/>
    <n v="206"/>
  </r>
  <r>
    <x v="0"/>
    <x v="1"/>
    <s v="WA"/>
    <x v="1"/>
    <n v="2009"/>
    <n v="2009"/>
    <n v="500253608"/>
    <n v="1"/>
    <x v="1"/>
    <s v="I"/>
    <n v="9"/>
    <n v="9"/>
    <n v="0"/>
    <n v="22"/>
  </r>
  <r>
    <x v="0"/>
    <x v="1"/>
    <s v="WA"/>
    <x v="1"/>
    <n v="2009"/>
    <n v="2009"/>
    <n v="446342471"/>
    <n v="3"/>
    <x v="1"/>
    <s v="I"/>
    <n v="71"/>
    <n v="23.666666666666664"/>
    <n v="0"/>
    <n v="18"/>
  </r>
  <r>
    <x v="0"/>
    <x v="0"/>
    <s v="WA"/>
    <x v="1"/>
    <n v="2009"/>
    <n v="2009"/>
    <n v="500228331"/>
    <n v="1"/>
    <x v="1"/>
    <s v="I"/>
    <n v="0"/>
    <n v="0"/>
    <n v="0"/>
    <n v="551"/>
  </r>
  <r>
    <x v="0"/>
    <x v="0"/>
    <s v="WA"/>
    <x v="1"/>
    <n v="2009"/>
    <n v="2009"/>
    <n v="14641367"/>
    <n v="1"/>
    <x v="1"/>
    <s v="I"/>
    <n v="28"/>
    <n v="28"/>
    <n v="0"/>
    <n v="180"/>
  </r>
  <r>
    <x v="0"/>
    <x v="0"/>
    <s v="WA"/>
    <x v="1"/>
    <n v="2009"/>
    <n v="2009"/>
    <n v="16445447"/>
    <n v="1"/>
    <x v="1"/>
    <s v="I"/>
    <n v="32"/>
    <n v="32"/>
    <n v="0"/>
    <n v="2376"/>
  </r>
  <r>
    <x v="1"/>
    <x v="0"/>
    <s v="WA"/>
    <x v="1"/>
    <n v="2009"/>
    <n v="2009"/>
    <n v="19366263"/>
    <n v="1"/>
    <x v="1"/>
    <s v="I"/>
    <n v="0"/>
    <n v="0"/>
    <n v="0"/>
    <n v="350"/>
  </r>
  <r>
    <x v="1"/>
    <x v="0"/>
    <s v="WA"/>
    <x v="1"/>
    <n v="2009"/>
    <n v="2009"/>
    <n v="500008816"/>
    <n v="7"/>
    <x v="1"/>
    <s v="I"/>
    <n v="208"/>
    <n v="29.714285714285715"/>
    <n v="0"/>
    <n v="3000"/>
  </r>
  <r>
    <x v="0"/>
    <x v="0"/>
    <s v="WA"/>
    <x v="1"/>
    <n v="2009"/>
    <n v="2009"/>
    <n v="19018185"/>
    <n v="2"/>
    <x v="1"/>
    <s v="I"/>
    <n v="57"/>
    <n v="28.5"/>
    <n v="0"/>
    <n v="15"/>
  </r>
  <r>
    <x v="0"/>
    <x v="0"/>
    <s v="WA"/>
    <x v="1"/>
    <n v="2009"/>
    <n v="2009"/>
    <n v="18989383"/>
    <n v="1"/>
    <x v="1"/>
    <s v="I"/>
    <n v="0"/>
    <n v="0"/>
    <n v="0"/>
    <n v="40"/>
  </r>
  <r>
    <x v="0"/>
    <x v="0"/>
    <s v="WA"/>
    <x v="1"/>
    <n v="2009"/>
    <n v="2009"/>
    <n v="18990344"/>
    <n v="1"/>
    <x v="1"/>
    <s v="I"/>
    <n v="1"/>
    <n v="1"/>
    <n v="0"/>
    <n v="22"/>
  </r>
  <r>
    <x v="0"/>
    <x v="0"/>
    <s v="WA"/>
    <x v="1"/>
    <n v="2009"/>
    <n v="2009"/>
    <n v="500249504"/>
    <n v="1"/>
    <x v="1"/>
    <s v="I"/>
    <n v="27"/>
    <n v="27"/>
    <n v="0"/>
    <n v="315"/>
  </r>
  <r>
    <x v="0"/>
    <x v="1"/>
    <s v="WA"/>
    <x v="1"/>
    <n v="2009"/>
    <n v="2009"/>
    <n v="500014061"/>
    <n v="2"/>
    <x v="1"/>
    <s v="I"/>
    <n v="46"/>
    <n v="23"/>
    <n v="0"/>
    <n v="22"/>
  </r>
  <r>
    <x v="0"/>
    <x v="0"/>
    <s v="WA"/>
    <x v="1"/>
    <n v="2009"/>
    <n v="2009"/>
    <n v="500183829"/>
    <n v="3"/>
    <x v="1"/>
    <s v="I"/>
    <n v="88"/>
    <n v="29.333333333333336"/>
    <n v="0"/>
    <n v="18"/>
  </r>
  <r>
    <x v="0"/>
    <x v="0"/>
    <s v="WA"/>
    <x v="1"/>
    <n v="2009"/>
    <n v="2009"/>
    <n v="18082070"/>
    <n v="2"/>
    <x v="1"/>
    <s v="I"/>
    <n v="58"/>
    <n v="29"/>
    <n v="0"/>
    <n v="196"/>
  </r>
  <r>
    <x v="0"/>
    <x v="0"/>
    <s v="WA"/>
    <x v="1"/>
    <n v="2009"/>
    <n v="2009"/>
    <n v="18332907"/>
    <n v="1"/>
    <x v="1"/>
    <s v="I"/>
    <n v="3"/>
    <n v="3"/>
    <n v="0"/>
    <n v="65"/>
  </r>
  <r>
    <x v="0"/>
    <x v="1"/>
    <s v="WA"/>
    <x v="1"/>
    <n v="2009"/>
    <n v="2009"/>
    <n v="17479502"/>
    <n v="2"/>
    <x v="1"/>
    <s v="I"/>
    <n v="57"/>
    <n v="28.5"/>
    <n v="0"/>
    <n v="2"/>
  </r>
  <r>
    <x v="0"/>
    <x v="1"/>
    <s v="WA"/>
    <x v="1"/>
    <n v="2009"/>
    <n v="2009"/>
    <n v="17179119"/>
    <n v="1"/>
    <x v="1"/>
    <s v="I"/>
    <n v="0"/>
    <n v="0"/>
    <n v="0"/>
    <n v="4"/>
  </r>
  <r>
    <x v="0"/>
    <x v="1"/>
    <s v="WA"/>
    <x v="1"/>
    <n v="2009"/>
    <n v="2009"/>
    <n v="17177551"/>
    <n v="2"/>
    <x v="1"/>
    <s v="I"/>
    <n v="40"/>
    <n v="20"/>
    <n v="0"/>
    <n v="11"/>
  </r>
  <r>
    <x v="0"/>
    <x v="0"/>
    <s v="WA"/>
    <x v="1"/>
    <n v="2009"/>
    <n v="2009"/>
    <n v="17102435"/>
    <n v="1"/>
    <x v="1"/>
    <s v="I"/>
    <n v="0"/>
    <n v="0"/>
    <n v="0"/>
    <n v="279"/>
  </r>
  <r>
    <x v="0"/>
    <x v="0"/>
    <s v="WA"/>
    <x v="1"/>
    <n v="2009"/>
    <n v="2009"/>
    <n v="17111653"/>
    <n v="1"/>
    <x v="1"/>
    <s v="I"/>
    <n v="1"/>
    <n v="1"/>
    <n v="0"/>
    <n v="56"/>
  </r>
  <r>
    <x v="0"/>
    <x v="0"/>
    <s v="WA"/>
    <x v="1"/>
    <n v="2009"/>
    <n v="2009"/>
    <n v="18782725"/>
    <n v="1"/>
    <x v="1"/>
    <s v="I"/>
    <n v="0"/>
    <n v="0"/>
    <n v="0"/>
    <n v="240"/>
  </r>
  <r>
    <x v="0"/>
    <x v="0"/>
    <s v="WA"/>
    <x v="1"/>
    <n v="2009"/>
    <n v="2009"/>
    <n v="500210919"/>
    <n v="1"/>
    <x v="1"/>
    <s v="I"/>
    <n v="0"/>
    <n v="0"/>
    <n v="0"/>
    <n v="132"/>
  </r>
  <r>
    <x v="0"/>
    <x v="0"/>
    <s v="WA"/>
    <x v="1"/>
    <n v="2009"/>
    <n v="2009"/>
    <n v="16185783"/>
    <n v="1"/>
    <x v="1"/>
    <s v="I"/>
    <n v="857"/>
    <n v="857"/>
    <n v="0"/>
    <n v="1"/>
  </r>
  <r>
    <x v="1"/>
    <x v="1"/>
    <s v="WA"/>
    <x v="1"/>
    <n v="2009"/>
    <n v="2009"/>
    <n v="17729624"/>
    <n v="1"/>
    <x v="1"/>
    <s v="I"/>
    <n v="1"/>
    <n v="1"/>
    <n v="0"/>
    <n v="14"/>
  </r>
  <r>
    <x v="0"/>
    <x v="1"/>
    <s v="WA"/>
    <x v="1"/>
    <n v="2009"/>
    <n v="2009"/>
    <n v="446354778"/>
    <n v="3"/>
    <x v="1"/>
    <s v="I"/>
    <n v="71"/>
    <n v="23.666666666666664"/>
    <n v="0"/>
    <n v="42"/>
  </r>
  <r>
    <x v="0"/>
    <x v="0"/>
    <s v="WA"/>
    <x v="1"/>
    <n v="2009"/>
    <n v="2009"/>
    <n v="16026609"/>
    <n v="1"/>
    <x v="1"/>
    <s v="I"/>
    <n v="0"/>
    <n v="0"/>
    <n v="0"/>
    <n v="140"/>
  </r>
  <r>
    <x v="0"/>
    <x v="0"/>
    <s v="WA"/>
    <x v="1"/>
    <n v="2009"/>
    <n v="2009"/>
    <n v="17077745"/>
    <n v="2"/>
    <x v="1"/>
    <s v="I"/>
    <n v="36"/>
    <n v="18"/>
    <n v="0"/>
    <n v="130"/>
  </r>
  <r>
    <x v="0"/>
    <x v="0"/>
    <s v="WA"/>
    <x v="1"/>
    <n v="2009"/>
    <n v="2009"/>
    <n v="15428463"/>
    <n v="1"/>
    <x v="1"/>
    <s v="I"/>
    <n v="0"/>
    <n v="0"/>
    <n v="0"/>
    <n v="220"/>
  </r>
  <r>
    <x v="0"/>
    <x v="1"/>
    <s v="WA"/>
    <x v="1"/>
    <n v="2009"/>
    <n v="2009"/>
    <n v="14438171"/>
    <n v="1"/>
    <x v="1"/>
    <s v="I"/>
    <n v="24"/>
    <n v="24"/>
    <n v="0"/>
    <n v="60"/>
  </r>
  <r>
    <x v="0"/>
    <x v="0"/>
    <s v="WA"/>
    <x v="1"/>
    <n v="2009"/>
    <n v="2009"/>
    <n v="16309036"/>
    <n v="1"/>
    <x v="1"/>
    <s v="I"/>
    <n v="13"/>
    <n v="13"/>
    <n v="0"/>
    <n v="1"/>
  </r>
  <r>
    <x v="0"/>
    <x v="0"/>
    <s v="WA"/>
    <x v="1"/>
    <n v="2009"/>
    <n v="2009"/>
    <n v="14322253"/>
    <n v="1"/>
    <x v="1"/>
    <s v="I"/>
    <n v="14"/>
    <n v="14"/>
    <n v="0"/>
    <n v="10"/>
  </r>
  <r>
    <x v="1"/>
    <x v="0"/>
    <s v="WA"/>
    <x v="1"/>
    <n v="2009"/>
    <n v="2009"/>
    <n v="14913023"/>
    <n v="2"/>
    <x v="1"/>
    <s v="I"/>
    <n v="63"/>
    <n v="31.5"/>
    <n v="0"/>
    <n v="595"/>
  </r>
  <r>
    <x v="0"/>
    <x v="1"/>
    <s v="WA"/>
    <x v="1"/>
    <n v="2009"/>
    <n v="2009"/>
    <n v="14884514"/>
    <n v="1"/>
    <x v="1"/>
    <s v="I"/>
    <n v="5"/>
    <n v="5"/>
    <n v="0"/>
    <n v="10"/>
  </r>
  <r>
    <x v="0"/>
    <x v="0"/>
    <s v="WA"/>
    <x v="1"/>
    <n v="2009"/>
    <n v="2009"/>
    <n v="14914325"/>
    <n v="2"/>
    <x v="1"/>
    <s v="I"/>
    <n v="61"/>
    <n v="30.5"/>
    <n v="0"/>
    <n v="210"/>
  </r>
  <r>
    <x v="0"/>
    <x v="0"/>
    <s v="WA"/>
    <x v="1"/>
    <n v="2009"/>
    <n v="2009"/>
    <n v="14568133"/>
    <n v="1"/>
    <x v="1"/>
    <s v="I"/>
    <n v="14"/>
    <n v="14"/>
    <n v="0"/>
    <n v="10"/>
  </r>
  <r>
    <x v="0"/>
    <x v="0"/>
    <s v="WA"/>
    <x v="1"/>
    <n v="2009"/>
    <n v="2009"/>
    <n v="500211328"/>
    <n v="1"/>
    <x v="1"/>
    <s v="I"/>
    <n v="0"/>
    <n v="0"/>
    <n v="0"/>
    <n v="14"/>
  </r>
  <r>
    <x v="1"/>
    <x v="0"/>
    <s v="WA"/>
    <x v="1"/>
    <n v="2009"/>
    <n v="2009"/>
    <n v="500015237"/>
    <n v="5"/>
    <x v="1"/>
    <s v="I"/>
    <n v="137"/>
    <n v="27.4"/>
    <n v="0"/>
    <n v="150"/>
  </r>
  <r>
    <x v="0"/>
    <x v="1"/>
    <s v="WA"/>
    <x v="1"/>
    <n v="2009"/>
    <n v="2009"/>
    <n v="14115946"/>
    <n v="2"/>
    <x v="1"/>
    <s v="I"/>
    <n v="52"/>
    <n v="26"/>
    <n v="0"/>
    <n v="9"/>
  </r>
  <r>
    <x v="0"/>
    <x v="0"/>
    <s v="WA"/>
    <x v="1"/>
    <n v="2009"/>
    <n v="2009"/>
    <n v="14118647"/>
    <n v="1"/>
    <x v="1"/>
    <s v="I"/>
    <n v="0"/>
    <n v="0"/>
    <n v="0"/>
    <n v="10"/>
  </r>
  <r>
    <x v="0"/>
    <x v="0"/>
    <s v="WA"/>
    <x v="1"/>
    <n v="2009"/>
    <n v="2009"/>
    <n v="16172746"/>
    <n v="3"/>
    <x v="1"/>
    <s v="I"/>
    <n v="91"/>
    <n v="30.333333333333332"/>
    <n v="0"/>
    <n v="207"/>
  </r>
  <r>
    <x v="0"/>
    <x v="1"/>
    <s v="WA"/>
    <x v="1"/>
    <n v="2009"/>
    <n v="2009"/>
    <n v="19654145"/>
    <n v="4"/>
    <x v="1"/>
    <s v="I"/>
    <n v="100"/>
    <n v="25"/>
    <n v="0"/>
    <n v="16"/>
  </r>
  <r>
    <x v="0"/>
    <x v="0"/>
    <s v="WA"/>
    <x v="1"/>
    <n v="2009"/>
    <n v="2009"/>
    <n v="19980074"/>
    <n v="3"/>
    <x v="1"/>
    <s v="I"/>
    <n v="87"/>
    <n v="29"/>
    <n v="0"/>
    <n v="419"/>
  </r>
  <r>
    <x v="0"/>
    <x v="0"/>
    <s v="WA"/>
    <x v="1"/>
    <n v="2009"/>
    <n v="2009"/>
    <n v="19889053"/>
    <n v="3"/>
    <x v="1"/>
    <s v="I"/>
    <n v="64"/>
    <n v="21.333333333333332"/>
    <n v="0"/>
    <n v="870"/>
  </r>
  <r>
    <x v="0"/>
    <x v="0"/>
    <s v="WA"/>
    <x v="1"/>
    <n v="2009"/>
    <n v="2009"/>
    <n v="500253079"/>
    <n v="1"/>
    <x v="1"/>
    <s v="I"/>
    <n v="0"/>
    <n v="0"/>
    <n v="0"/>
    <n v="1"/>
  </r>
  <r>
    <x v="0"/>
    <x v="0"/>
    <s v="WA"/>
    <x v="1"/>
    <n v="2009"/>
    <n v="2009"/>
    <n v="16154543"/>
    <n v="1"/>
    <x v="1"/>
    <s v="I"/>
    <n v="0"/>
    <n v="0"/>
    <n v="0"/>
    <n v="25"/>
  </r>
  <r>
    <x v="0"/>
    <x v="0"/>
    <s v="WA"/>
    <x v="1"/>
    <n v="2009"/>
    <n v="2009"/>
    <n v="500171127"/>
    <n v="1"/>
    <x v="1"/>
    <s v="I"/>
    <n v="9"/>
    <n v="9"/>
    <n v="0"/>
    <n v="1"/>
  </r>
  <r>
    <x v="0"/>
    <x v="0"/>
    <s v="WA"/>
    <x v="1"/>
    <n v="2009"/>
    <n v="2009"/>
    <n v="18118822"/>
    <n v="1"/>
    <x v="1"/>
    <s v="I"/>
    <n v="11"/>
    <n v="11"/>
    <n v="0"/>
    <n v="170"/>
  </r>
  <r>
    <x v="0"/>
    <x v="1"/>
    <s v="WA"/>
    <x v="1"/>
    <n v="2009"/>
    <n v="2009"/>
    <n v="500163175"/>
    <n v="1"/>
    <x v="1"/>
    <s v="I"/>
    <n v="0"/>
    <n v="0"/>
    <n v="0"/>
    <n v="1"/>
  </r>
  <r>
    <x v="0"/>
    <x v="0"/>
    <s v="WA"/>
    <x v="1"/>
    <n v="2009"/>
    <n v="2009"/>
    <n v="18317228"/>
    <n v="1"/>
    <x v="1"/>
    <s v="I"/>
    <n v="26"/>
    <n v="26"/>
    <n v="0"/>
    <n v="45"/>
  </r>
  <r>
    <x v="0"/>
    <x v="0"/>
    <s v="WA"/>
    <x v="1"/>
    <n v="2009"/>
    <n v="2009"/>
    <n v="500098780"/>
    <n v="2"/>
    <x v="1"/>
    <s v="I"/>
    <n v="49"/>
    <n v="24.5"/>
    <n v="0"/>
    <n v="88"/>
  </r>
  <r>
    <x v="0"/>
    <x v="0"/>
    <s v="WA"/>
    <x v="1"/>
    <n v="2009"/>
    <n v="2009"/>
    <n v="19405964"/>
    <n v="1"/>
    <x v="1"/>
    <s v="I"/>
    <n v="20"/>
    <n v="20"/>
    <n v="0"/>
    <n v="10"/>
  </r>
  <r>
    <x v="0"/>
    <x v="1"/>
    <s v="WA"/>
    <x v="1"/>
    <n v="2009"/>
    <n v="2009"/>
    <n v="500229757"/>
    <n v="1"/>
    <x v="1"/>
    <s v="I"/>
    <n v="16"/>
    <n v="16"/>
    <n v="0"/>
    <n v="3"/>
  </r>
  <r>
    <x v="0"/>
    <x v="0"/>
    <s v="WA"/>
    <x v="1"/>
    <n v="2009"/>
    <n v="2009"/>
    <n v="17412561"/>
    <n v="1"/>
    <x v="1"/>
    <s v="I"/>
    <n v="29"/>
    <n v="29"/>
    <n v="0"/>
    <n v="10"/>
  </r>
  <r>
    <x v="0"/>
    <x v="0"/>
    <s v="WA"/>
    <x v="1"/>
    <n v="2009"/>
    <n v="2009"/>
    <n v="18329197"/>
    <n v="1"/>
    <x v="1"/>
    <s v="I"/>
    <n v="32"/>
    <n v="32"/>
    <n v="0"/>
    <n v="1"/>
  </r>
  <r>
    <x v="0"/>
    <x v="1"/>
    <s v="WA"/>
    <x v="1"/>
    <n v="2009"/>
    <n v="2009"/>
    <n v="19677553"/>
    <n v="4"/>
    <x v="1"/>
    <s v="I"/>
    <n v="95"/>
    <n v="23.75"/>
    <n v="0"/>
    <n v="27"/>
  </r>
  <r>
    <x v="0"/>
    <x v="1"/>
    <s v="WA"/>
    <x v="1"/>
    <n v="2009"/>
    <n v="2009"/>
    <n v="500211550"/>
    <n v="1"/>
    <x v="1"/>
    <s v="I"/>
    <n v="0"/>
    <n v="0"/>
    <n v="0"/>
    <n v="27"/>
  </r>
  <r>
    <x v="0"/>
    <x v="0"/>
    <s v="WA"/>
    <x v="1"/>
    <n v="2009"/>
    <n v="2009"/>
    <n v="17001628"/>
    <n v="1"/>
    <x v="1"/>
    <s v="I"/>
    <n v="29"/>
    <n v="29"/>
    <n v="0"/>
    <n v="80"/>
  </r>
  <r>
    <x v="1"/>
    <x v="0"/>
    <s v="WA"/>
    <x v="1"/>
    <n v="2009"/>
    <n v="2009"/>
    <n v="15540618"/>
    <n v="1"/>
    <x v="1"/>
    <s v="I"/>
    <n v="31"/>
    <n v="31"/>
    <n v="0"/>
    <n v="3910"/>
  </r>
  <r>
    <x v="0"/>
    <x v="0"/>
    <s v="WA"/>
    <x v="1"/>
    <n v="2009"/>
    <n v="2009"/>
    <n v="16789343"/>
    <n v="2"/>
    <x v="1"/>
    <s v="I"/>
    <n v="63"/>
    <n v="31.5"/>
    <n v="0"/>
    <n v="610"/>
  </r>
  <r>
    <x v="0"/>
    <x v="0"/>
    <s v="WA"/>
    <x v="1"/>
    <n v="2009"/>
    <n v="2009"/>
    <n v="500114881"/>
    <n v="3"/>
    <x v="1"/>
    <s v="I"/>
    <n v="75"/>
    <n v="25"/>
    <n v="0"/>
    <n v="913"/>
  </r>
  <r>
    <x v="0"/>
    <x v="0"/>
    <s v="WA"/>
    <x v="1"/>
    <n v="2009"/>
    <n v="2009"/>
    <n v="500025424"/>
    <n v="1"/>
    <x v="1"/>
    <s v="I"/>
    <n v="16"/>
    <n v="16"/>
    <n v="0"/>
    <n v="1"/>
  </r>
  <r>
    <x v="0"/>
    <x v="0"/>
    <s v="WA"/>
    <x v="1"/>
    <n v="2009"/>
    <n v="2009"/>
    <n v="500151707"/>
    <n v="1"/>
    <x v="1"/>
    <s v="I"/>
    <n v="0"/>
    <n v="0"/>
    <n v="0"/>
    <n v="6"/>
  </r>
  <r>
    <x v="0"/>
    <x v="0"/>
    <s v="WA"/>
    <x v="1"/>
    <n v="2009"/>
    <n v="2009"/>
    <n v="16209751"/>
    <n v="1"/>
    <x v="1"/>
    <s v="I"/>
    <n v="0"/>
    <n v="0"/>
    <n v="0"/>
    <n v="5"/>
  </r>
  <r>
    <x v="0"/>
    <x v="0"/>
    <s v="WA"/>
    <x v="1"/>
    <n v="2009"/>
    <n v="2009"/>
    <n v="15970297"/>
    <n v="1"/>
    <x v="1"/>
    <s v="I"/>
    <n v="0"/>
    <n v="0"/>
    <n v="0"/>
    <n v="20"/>
  </r>
  <r>
    <x v="0"/>
    <x v="0"/>
    <s v="WA"/>
    <x v="1"/>
    <n v="2009"/>
    <n v="2009"/>
    <n v="500166848"/>
    <n v="1"/>
    <x v="1"/>
    <s v="I"/>
    <n v="0"/>
    <n v="0"/>
    <n v="0"/>
    <n v="210"/>
  </r>
  <r>
    <x v="0"/>
    <x v="1"/>
    <s v="WA"/>
    <x v="1"/>
    <n v="2009"/>
    <n v="2009"/>
    <n v="15471640"/>
    <n v="2"/>
    <x v="1"/>
    <s v="I"/>
    <n v="63"/>
    <n v="31.5"/>
    <n v="0"/>
    <n v="17"/>
  </r>
  <r>
    <x v="0"/>
    <x v="0"/>
    <s v="WA"/>
    <x v="1"/>
    <n v="2009"/>
    <n v="2009"/>
    <n v="500203238"/>
    <n v="1"/>
    <x v="1"/>
    <s v="I"/>
    <n v="21"/>
    <n v="21"/>
    <n v="0"/>
    <n v="72"/>
  </r>
  <r>
    <x v="0"/>
    <x v="0"/>
    <s v="WA"/>
    <x v="1"/>
    <n v="2009"/>
    <n v="2009"/>
    <n v="16115356"/>
    <n v="1"/>
    <x v="1"/>
    <s v="I"/>
    <n v="14"/>
    <n v="14"/>
    <n v="0"/>
    <n v="140"/>
  </r>
  <r>
    <x v="0"/>
    <x v="0"/>
    <s v="WA"/>
    <x v="1"/>
    <n v="2009"/>
    <n v="2009"/>
    <n v="14929165"/>
    <n v="2"/>
    <x v="1"/>
    <s v="I"/>
    <n v="53"/>
    <n v="26.5"/>
    <n v="0"/>
    <n v="150"/>
  </r>
  <r>
    <x v="0"/>
    <x v="0"/>
    <s v="WA"/>
    <x v="1"/>
    <n v="2009"/>
    <n v="2009"/>
    <n v="16121630"/>
    <n v="1"/>
    <x v="1"/>
    <s v="I"/>
    <n v="10"/>
    <n v="10"/>
    <n v="0"/>
    <n v="40"/>
  </r>
  <r>
    <x v="0"/>
    <x v="1"/>
    <s v="WA"/>
    <x v="1"/>
    <n v="2009"/>
    <n v="2009"/>
    <n v="435715914"/>
    <n v="1"/>
    <x v="1"/>
    <s v="I"/>
    <n v="25"/>
    <n v="25"/>
    <n v="0"/>
    <n v="10"/>
  </r>
  <r>
    <x v="0"/>
    <x v="0"/>
    <s v="WA"/>
    <x v="1"/>
    <n v="2009"/>
    <n v="2009"/>
    <n v="13974250"/>
    <n v="1"/>
    <x v="1"/>
    <s v="I"/>
    <n v="30"/>
    <n v="30"/>
    <n v="0"/>
    <n v="70"/>
  </r>
  <r>
    <x v="0"/>
    <x v="0"/>
    <s v="WA"/>
    <x v="1"/>
    <n v="2009"/>
    <n v="2009"/>
    <n v="500194793"/>
    <n v="1"/>
    <x v="1"/>
    <s v="I"/>
    <n v="15"/>
    <n v="15"/>
    <n v="0"/>
    <n v="21"/>
  </r>
  <r>
    <x v="0"/>
    <x v="1"/>
    <s v="WA"/>
    <x v="1"/>
    <n v="2009"/>
    <n v="2009"/>
    <n v="500163969"/>
    <n v="3"/>
    <x v="1"/>
    <s v="I"/>
    <n v="91"/>
    <n v="30.333333333333332"/>
    <n v="0"/>
    <n v="14"/>
  </r>
  <r>
    <x v="0"/>
    <x v="0"/>
    <s v="WA"/>
    <x v="1"/>
    <n v="2009"/>
    <n v="2009"/>
    <n v="14144158"/>
    <n v="4"/>
    <x v="1"/>
    <s v="I"/>
    <n v="120"/>
    <n v="30"/>
    <n v="0"/>
    <n v="250"/>
  </r>
  <r>
    <x v="0"/>
    <x v="1"/>
    <s v="WA"/>
    <x v="1"/>
    <n v="2009"/>
    <n v="2009"/>
    <n v="19640789"/>
    <n v="2"/>
    <x v="1"/>
    <s v="I"/>
    <n v="57"/>
    <n v="28.5"/>
    <n v="0"/>
    <n v="15"/>
  </r>
  <r>
    <x v="0"/>
    <x v="0"/>
    <s v="WA"/>
    <x v="1"/>
    <n v="2009"/>
    <n v="2009"/>
    <n v="19614068"/>
    <n v="1"/>
    <x v="1"/>
    <s v="I"/>
    <n v="0"/>
    <n v="0"/>
    <n v="0"/>
    <n v="120"/>
  </r>
  <r>
    <x v="1"/>
    <x v="0"/>
    <s v="WA"/>
    <x v="1"/>
    <n v="2009"/>
    <n v="2009"/>
    <n v="19711177"/>
    <n v="1"/>
    <x v="1"/>
    <s v="I"/>
    <n v="17"/>
    <n v="17"/>
    <n v="0"/>
    <n v="19"/>
  </r>
  <r>
    <x v="1"/>
    <x v="0"/>
    <s v="WA"/>
    <x v="1"/>
    <n v="2009"/>
    <n v="2009"/>
    <n v="500002346"/>
    <n v="5"/>
    <x v="1"/>
    <s v="I"/>
    <n v="147"/>
    <n v="29.4"/>
    <n v="0"/>
    <n v="610"/>
  </r>
  <r>
    <x v="0"/>
    <x v="0"/>
    <s v="WA"/>
    <x v="1"/>
    <n v="2009"/>
    <n v="2009"/>
    <n v="500168665"/>
    <n v="1"/>
    <x v="1"/>
    <s v="I"/>
    <n v="0"/>
    <n v="0"/>
    <n v="0"/>
    <n v="17"/>
  </r>
  <r>
    <x v="0"/>
    <x v="1"/>
    <s v="WA"/>
    <x v="1"/>
    <n v="2009"/>
    <n v="2009"/>
    <n v="500200543"/>
    <n v="1"/>
    <x v="1"/>
    <s v="I"/>
    <n v="31"/>
    <n v="31"/>
    <n v="0"/>
    <n v="1"/>
  </r>
  <r>
    <x v="0"/>
    <x v="1"/>
    <s v="WA"/>
    <x v="1"/>
    <n v="2009"/>
    <n v="2009"/>
    <n v="19014484"/>
    <n v="1"/>
    <x v="1"/>
    <s v="I"/>
    <n v="14"/>
    <n v="14"/>
    <n v="0"/>
    <n v="2"/>
  </r>
  <r>
    <x v="0"/>
    <x v="0"/>
    <s v="WA"/>
    <x v="1"/>
    <n v="2009"/>
    <n v="2009"/>
    <n v="17037344"/>
    <n v="1"/>
    <x v="1"/>
    <s v="I"/>
    <n v="0"/>
    <n v="0"/>
    <n v="0"/>
    <n v="99"/>
  </r>
  <r>
    <x v="0"/>
    <x v="0"/>
    <s v="WA"/>
    <x v="1"/>
    <n v="2009"/>
    <n v="2009"/>
    <n v="19344999"/>
    <n v="1"/>
    <x v="1"/>
    <s v="I"/>
    <n v="31"/>
    <n v="31"/>
    <n v="0"/>
    <n v="11"/>
  </r>
  <r>
    <x v="0"/>
    <x v="1"/>
    <s v="WA"/>
    <x v="1"/>
    <n v="2009"/>
    <n v="2009"/>
    <n v="344476816"/>
    <n v="1"/>
    <x v="1"/>
    <s v="I"/>
    <n v="27"/>
    <n v="27"/>
    <n v="0"/>
    <n v="1"/>
  </r>
  <r>
    <x v="0"/>
    <x v="0"/>
    <s v="WA"/>
    <x v="1"/>
    <n v="2009"/>
    <n v="2009"/>
    <n v="17918905"/>
    <n v="2"/>
    <x v="1"/>
    <s v="I"/>
    <n v="36"/>
    <n v="18"/>
    <n v="0"/>
    <n v="240"/>
  </r>
  <r>
    <x v="0"/>
    <x v="1"/>
    <s v="WA"/>
    <x v="1"/>
    <n v="2009"/>
    <n v="2009"/>
    <n v="500046216"/>
    <n v="3"/>
    <x v="1"/>
    <s v="I"/>
    <n v="65"/>
    <n v="21.666666666666664"/>
    <n v="0"/>
    <n v="17"/>
  </r>
  <r>
    <x v="0"/>
    <x v="0"/>
    <s v="WA"/>
    <x v="1"/>
    <n v="2009"/>
    <n v="2009"/>
    <n v="17911240"/>
    <n v="1"/>
    <x v="1"/>
    <s v="I"/>
    <n v="0"/>
    <n v="0"/>
    <n v="0"/>
    <n v="50"/>
  </r>
  <r>
    <x v="0"/>
    <x v="0"/>
    <s v="WA"/>
    <x v="1"/>
    <n v="2009"/>
    <n v="2009"/>
    <n v="500142288"/>
    <n v="1"/>
    <x v="1"/>
    <s v="I"/>
    <n v="0"/>
    <n v="0"/>
    <n v="0"/>
    <n v="27"/>
  </r>
  <r>
    <x v="0"/>
    <x v="1"/>
    <s v="WA"/>
    <x v="1"/>
    <n v="2009"/>
    <n v="2009"/>
    <n v="394761623"/>
    <n v="7"/>
    <x v="1"/>
    <s v="I"/>
    <n v="183"/>
    <n v="26.142857142857142"/>
    <n v="0"/>
    <n v="21"/>
  </r>
  <r>
    <x v="0"/>
    <x v="0"/>
    <s v="WA"/>
    <x v="1"/>
    <n v="2009"/>
    <n v="2009"/>
    <n v="19309699"/>
    <n v="1"/>
    <x v="1"/>
    <s v="I"/>
    <n v="10"/>
    <n v="10"/>
    <n v="0"/>
    <n v="10"/>
  </r>
  <r>
    <x v="0"/>
    <x v="0"/>
    <s v="WA"/>
    <x v="1"/>
    <n v="2009"/>
    <n v="2009"/>
    <n v="17792382"/>
    <n v="1"/>
    <x v="1"/>
    <s v="I"/>
    <n v="3"/>
    <n v="3"/>
    <n v="0"/>
    <n v="10"/>
  </r>
  <r>
    <x v="0"/>
    <x v="1"/>
    <s v="WA"/>
    <x v="1"/>
    <n v="2009"/>
    <n v="2009"/>
    <n v="17812993"/>
    <n v="1"/>
    <x v="1"/>
    <s v="I"/>
    <n v="34"/>
    <n v="34"/>
    <n v="0"/>
    <n v="8"/>
  </r>
  <r>
    <x v="0"/>
    <x v="0"/>
    <s v="WA"/>
    <x v="1"/>
    <n v="2009"/>
    <n v="2009"/>
    <n v="16424823"/>
    <n v="1"/>
    <x v="1"/>
    <s v="I"/>
    <n v="26"/>
    <n v="26"/>
    <n v="0"/>
    <n v="184"/>
  </r>
  <r>
    <x v="0"/>
    <x v="0"/>
    <s v="WA"/>
    <x v="1"/>
    <n v="2009"/>
    <n v="2009"/>
    <n v="16125425"/>
    <n v="1"/>
    <x v="1"/>
    <s v="I"/>
    <n v="8"/>
    <n v="8"/>
    <n v="0"/>
    <n v="40"/>
  </r>
  <r>
    <x v="0"/>
    <x v="1"/>
    <s v="WA"/>
    <x v="1"/>
    <n v="2009"/>
    <n v="2009"/>
    <n v="441763237"/>
    <n v="2"/>
    <x v="1"/>
    <s v="I"/>
    <n v="33"/>
    <n v="16.5"/>
    <n v="0"/>
    <n v="13"/>
  </r>
  <r>
    <x v="0"/>
    <x v="0"/>
    <s v="WA"/>
    <x v="1"/>
    <n v="2009"/>
    <n v="2009"/>
    <n v="17487390"/>
    <n v="1"/>
    <x v="1"/>
    <s v="I"/>
    <n v="34"/>
    <n v="34"/>
    <n v="0"/>
    <n v="1"/>
  </r>
  <r>
    <x v="0"/>
    <x v="0"/>
    <s v="WA"/>
    <x v="1"/>
    <n v="2009"/>
    <n v="2009"/>
    <n v="446347416"/>
    <n v="1"/>
    <x v="1"/>
    <s v="I"/>
    <n v="0"/>
    <n v="0"/>
    <n v="0"/>
    <n v="90"/>
  </r>
  <r>
    <x v="0"/>
    <x v="1"/>
    <s v="WA"/>
    <x v="1"/>
    <n v="2009"/>
    <n v="2009"/>
    <n v="17087932"/>
    <n v="1"/>
    <x v="1"/>
    <s v="I"/>
    <n v="31"/>
    <n v="31"/>
    <n v="0"/>
    <n v="7"/>
  </r>
  <r>
    <x v="0"/>
    <x v="0"/>
    <s v="WA"/>
    <x v="1"/>
    <n v="2009"/>
    <n v="2009"/>
    <n v="17092626"/>
    <n v="1"/>
    <x v="1"/>
    <s v="I"/>
    <n v="11"/>
    <n v="11"/>
    <n v="0"/>
    <n v="50"/>
  </r>
  <r>
    <x v="0"/>
    <x v="1"/>
    <s v="WA"/>
    <x v="1"/>
    <n v="2009"/>
    <n v="2009"/>
    <n v="500049992"/>
    <n v="6"/>
    <x v="1"/>
    <s v="I"/>
    <n v="155"/>
    <n v="25.833333333333336"/>
    <n v="0"/>
    <n v="29"/>
  </r>
  <r>
    <x v="0"/>
    <x v="1"/>
    <s v="WA"/>
    <x v="1"/>
    <n v="2009"/>
    <n v="2009"/>
    <n v="500064703"/>
    <n v="1"/>
    <x v="1"/>
    <s v="I"/>
    <n v="0"/>
    <n v="0"/>
    <n v="0"/>
    <n v="1"/>
  </r>
  <r>
    <x v="0"/>
    <x v="0"/>
    <s v="WA"/>
    <x v="1"/>
    <n v="2009"/>
    <n v="2009"/>
    <n v="16307862"/>
    <n v="1"/>
    <x v="1"/>
    <s v="I"/>
    <n v="32"/>
    <n v="32"/>
    <n v="0"/>
    <n v="10"/>
  </r>
  <r>
    <x v="0"/>
    <x v="0"/>
    <s v="WA"/>
    <x v="1"/>
    <n v="2009"/>
    <n v="2009"/>
    <n v="365385667"/>
    <n v="2"/>
    <x v="1"/>
    <s v="I"/>
    <n v="48"/>
    <n v="24"/>
    <n v="0"/>
    <n v="544"/>
  </r>
  <r>
    <x v="0"/>
    <x v="0"/>
    <s v="WA"/>
    <x v="1"/>
    <n v="2009"/>
    <n v="2009"/>
    <n v="15986774"/>
    <n v="1"/>
    <x v="1"/>
    <s v="I"/>
    <n v="20"/>
    <n v="20"/>
    <n v="0"/>
    <n v="80"/>
  </r>
  <r>
    <x v="0"/>
    <x v="0"/>
    <s v="WA"/>
    <x v="1"/>
    <n v="2009"/>
    <n v="2009"/>
    <n v="16199524"/>
    <n v="1"/>
    <x v="1"/>
    <s v="I"/>
    <n v="28"/>
    <n v="28"/>
    <n v="0"/>
    <n v="20"/>
  </r>
  <r>
    <x v="0"/>
    <x v="0"/>
    <s v="WA"/>
    <x v="1"/>
    <n v="2009"/>
    <n v="2009"/>
    <n v="15693554"/>
    <n v="2"/>
    <x v="1"/>
    <s v="I"/>
    <n v="57"/>
    <n v="28.5"/>
    <n v="0"/>
    <n v="510"/>
  </r>
  <r>
    <x v="0"/>
    <x v="1"/>
    <s v="WA"/>
    <x v="1"/>
    <n v="2009"/>
    <n v="2009"/>
    <n v="500118048"/>
    <n v="4"/>
    <x v="1"/>
    <s v="I"/>
    <n v="101"/>
    <n v="25.25"/>
    <n v="0"/>
    <n v="12"/>
  </r>
  <r>
    <x v="0"/>
    <x v="0"/>
    <s v="WA"/>
    <x v="1"/>
    <n v="2009"/>
    <n v="2009"/>
    <n v="500067404"/>
    <n v="2"/>
    <x v="1"/>
    <s v="I"/>
    <n v="55"/>
    <n v="27.5"/>
    <n v="0"/>
    <n v="197"/>
  </r>
  <r>
    <x v="0"/>
    <x v="0"/>
    <s v="WA"/>
    <x v="1"/>
    <n v="2009"/>
    <n v="2009"/>
    <n v="15284456"/>
    <n v="1"/>
    <x v="1"/>
    <s v="I"/>
    <n v="4"/>
    <n v="4"/>
    <n v="0"/>
    <n v="46"/>
  </r>
  <r>
    <x v="0"/>
    <x v="1"/>
    <s v="WA"/>
    <x v="1"/>
    <n v="2009"/>
    <n v="2009"/>
    <n v="15699582"/>
    <n v="1"/>
    <x v="1"/>
    <s v="I"/>
    <n v="0"/>
    <n v="0"/>
    <n v="0"/>
    <n v="2"/>
  </r>
  <r>
    <x v="0"/>
    <x v="0"/>
    <s v="WA"/>
    <x v="1"/>
    <n v="2009"/>
    <n v="2009"/>
    <n v="15813227"/>
    <n v="1"/>
    <x v="1"/>
    <s v="I"/>
    <n v="11"/>
    <n v="11"/>
    <n v="0"/>
    <n v="40"/>
  </r>
  <r>
    <x v="1"/>
    <x v="1"/>
    <s v="WA"/>
    <x v="1"/>
    <n v="2009"/>
    <n v="2009"/>
    <n v="14935777"/>
    <n v="2"/>
    <x v="1"/>
    <s v="I"/>
    <n v="56"/>
    <n v="28"/>
    <n v="0"/>
    <n v="571"/>
  </r>
  <r>
    <x v="0"/>
    <x v="1"/>
    <s v="WA"/>
    <x v="1"/>
    <n v="2009"/>
    <n v="2009"/>
    <n v="14673381"/>
    <n v="4"/>
    <x v="1"/>
    <s v="I"/>
    <n v="110"/>
    <n v="27.5"/>
    <n v="0"/>
    <n v="39"/>
  </r>
  <r>
    <x v="0"/>
    <x v="0"/>
    <s v="WA"/>
    <x v="1"/>
    <n v="2009"/>
    <n v="2009"/>
    <n v="14338936"/>
    <n v="1"/>
    <x v="1"/>
    <s v="I"/>
    <n v="6"/>
    <n v="6"/>
    <n v="0"/>
    <n v="113"/>
  </r>
  <r>
    <x v="0"/>
    <x v="0"/>
    <s v="WA"/>
    <x v="1"/>
    <n v="2009"/>
    <n v="2009"/>
    <n v="500241426"/>
    <n v="1"/>
    <x v="1"/>
    <s v="I"/>
    <n v="0"/>
    <n v="0"/>
    <n v="0"/>
    <n v="82"/>
  </r>
  <r>
    <x v="0"/>
    <x v="0"/>
    <s v="WA"/>
    <x v="1"/>
    <n v="2009"/>
    <n v="2009"/>
    <n v="14608607"/>
    <n v="1"/>
    <x v="2"/>
    <s v="I"/>
    <n v="1"/>
    <n v="1"/>
    <n v="0"/>
    <n v="99760"/>
  </r>
  <r>
    <x v="0"/>
    <x v="0"/>
    <s v="WA"/>
    <x v="1"/>
    <n v="2009"/>
    <n v="2009"/>
    <n v="17493782"/>
    <n v="1"/>
    <x v="2"/>
    <s v="I"/>
    <n v="1"/>
    <n v="1"/>
    <n v="0"/>
    <n v="99970"/>
  </r>
  <r>
    <x v="0"/>
    <x v="0"/>
    <s v="WA"/>
    <x v="1"/>
    <n v="2009"/>
    <n v="2009"/>
    <n v="17615708"/>
    <n v="3"/>
    <x v="1"/>
    <s v="I"/>
    <n v="76"/>
    <n v="25.333333333333336"/>
    <n v="0"/>
    <n v="310"/>
  </r>
  <r>
    <x v="0"/>
    <x v="0"/>
    <s v="WA"/>
    <x v="1"/>
    <n v="2009"/>
    <n v="2009"/>
    <n v="500021518"/>
    <n v="1"/>
    <x v="1"/>
    <s v="I"/>
    <n v="1"/>
    <n v="1"/>
    <n v="0"/>
    <n v="2"/>
  </r>
  <r>
    <x v="0"/>
    <x v="1"/>
    <s v="WA"/>
    <x v="1"/>
    <n v="2009"/>
    <n v="2009"/>
    <n v="14441170"/>
    <n v="1"/>
    <x v="1"/>
    <s v="I"/>
    <n v="0"/>
    <n v="0"/>
    <n v="0"/>
    <n v="5"/>
  </r>
  <r>
    <x v="0"/>
    <x v="0"/>
    <s v="WA"/>
    <x v="1"/>
    <n v="2009"/>
    <n v="2009"/>
    <n v="14441172"/>
    <n v="1"/>
    <x v="1"/>
    <s v="I"/>
    <n v="0"/>
    <n v="0"/>
    <n v="0"/>
    <n v="51"/>
  </r>
  <r>
    <x v="0"/>
    <x v="0"/>
    <s v="WA"/>
    <x v="1"/>
    <n v="2009"/>
    <n v="2009"/>
    <n v="500246747"/>
    <n v="2"/>
    <x v="1"/>
    <s v="I"/>
    <n v="61"/>
    <n v="30.5"/>
    <n v="0"/>
    <n v="835"/>
  </r>
  <r>
    <x v="0"/>
    <x v="0"/>
    <s v="WA"/>
    <x v="1"/>
    <n v="2009"/>
    <n v="2009"/>
    <n v="500161224"/>
    <n v="1"/>
    <x v="1"/>
    <s v="I"/>
    <n v="10"/>
    <n v="10"/>
    <n v="0"/>
    <n v="106"/>
  </r>
  <r>
    <x v="1"/>
    <x v="0"/>
    <s v="WA"/>
    <x v="1"/>
    <n v="2009"/>
    <n v="2009"/>
    <n v="19975372"/>
    <n v="1"/>
    <x v="1"/>
    <s v="I"/>
    <n v="0"/>
    <n v="0"/>
    <n v="0"/>
    <n v="280"/>
  </r>
  <r>
    <x v="0"/>
    <x v="1"/>
    <s v="WA"/>
    <x v="1"/>
    <n v="2009"/>
    <n v="2009"/>
    <n v="500123225"/>
    <n v="2"/>
    <x v="1"/>
    <s v="I"/>
    <n v="60"/>
    <n v="30"/>
    <n v="0"/>
    <n v="10"/>
  </r>
  <r>
    <x v="0"/>
    <x v="0"/>
    <s v="WA"/>
    <x v="1"/>
    <n v="2009"/>
    <n v="2009"/>
    <n v="423187274"/>
    <n v="1"/>
    <x v="1"/>
    <s v="I"/>
    <n v="50"/>
    <n v="50"/>
    <n v="0"/>
    <n v="116"/>
  </r>
  <r>
    <x v="0"/>
    <x v="0"/>
    <s v="WA"/>
    <x v="1"/>
    <n v="2009"/>
    <n v="2009"/>
    <n v="19595905"/>
    <n v="1"/>
    <x v="1"/>
    <s v="I"/>
    <n v="2"/>
    <n v="2"/>
    <n v="0"/>
    <n v="30"/>
  </r>
  <r>
    <x v="0"/>
    <x v="0"/>
    <s v="WA"/>
    <x v="1"/>
    <n v="2009"/>
    <n v="2009"/>
    <n v="19650261"/>
    <n v="1"/>
    <x v="1"/>
    <s v="I"/>
    <n v="8"/>
    <n v="8"/>
    <n v="0"/>
    <n v="35"/>
  </r>
  <r>
    <x v="0"/>
    <x v="0"/>
    <s v="WA"/>
    <x v="1"/>
    <n v="2009"/>
    <n v="2009"/>
    <n v="19582015"/>
    <n v="1"/>
    <x v="1"/>
    <s v="I"/>
    <n v="13"/>
    <n v="13"/>
    <n v="0"/>
    <n v="10"/>
  </r>
  <r>
    <x v="0"/>
    <x v="0"/>
    <s v="WA"/>
    <x v="1"/>
    <n v="2009"/>
    <n v="2009"/>
    <n v="19353599"/>
    <n v="1"/>
    <x v="1"/>
    <s v="I"/>
    <n v="0"/>
    <n v="0"/>
    <n v="0"/>
    <n v="33"/>
  </r>
  <r>
    <x v="0"/>
    <x v="0"/>
    <s v="WA"/>
    <x v="1"/>
    <n v="2009"/>
    <n v="2009"/>
    <n v="343267210"/>
    <n v="1"/>
    <x v="1"/>
    <s v="I"/>
    <n v="0"/>
    <n v="0"/>
    <n v="0"/>
    <n v="10"/>
  </r>
  <r>
    <x v="0"/>
    <x v="0"/>
    <s v="WA"/>
    <x v="1"/>
    <n v="2009"/>
    <n v="2009"/>
    <n v="500110785"/>
    <n v="1"/>
    <x v="1"/>
    <s v="I"/>
    <n v="0"/>
    <n v="0"/>
    <n v="0"/>
    <n v="198"/>
  </r>
  <r>
    <x v="0"/>
    <x v="0"/>
    <s v="WA"/>
    <x v="1"/>
    <n v="2009"/>
    <n v="2009"/>
    <n v="19341208"/>
    <n v="1"/>
    <x v="1"/>
    <s v="I"/>
    <n v="0"/>
    <n v="0"/>
    <n v="0"/>
    <n v="100"/>
  </r>
  <r>
    <x v="0"/>
    <x v="1"/>
    <s v="WA"/>
    <x v="1"/>
    <n v="2009"/>
    <n v="2009"/>
    <n v="500080003"/>
    <n v="3"/>
    <x v="1"/>
    <s v="I"/>
    <n v="67"/>
    <n v="22.333333333333332"/>
    <n v="0"/>
    <n v="7"/>
  </r>
  <r>
    <x v="0"/>
    <x v="0"/>
    <s v="WA"/>
    <x v="1"/>
    <n v="2009"/>
    <n v="2009"/>
    <n v="19113784"/>
    <n v="1"/>
    <x v="1"/>
    <s v="I"/>
    <n v="14"/>
    <n v="14"/>
    <n v="0"/>
    <n v="156"/>
  </r>
  <r>
    <x v="0"/>
    <x v="1"/>
    <s v="WA"/>
    <x v="1"/>
    <n v="2009"/>
    <n v="2009"/>
    <n v="356832010"/>
    <n v="1"/>
    <x v="1"/>
    <s v="I"/>
    <n v="4"/>
    <n v="4"/>
    <n v="0"/>
    <n v="1"/>
  </r>
  <r>
    <x v="0"/>
    <x v="0"/>
    <s v="WA"/>
    <x v="1"/>
    <n v="2009"/>
    <n v="2009"/>
    <n v="18938426"/>
    <n v="1"/>
    <x v="1"/>
    <s v="I"/>
    <n v="0"/>
    <n v="0"/>
    <n v="0"/>
    <n v="23"/>
  </r>
  <r>
    <x v="0"/>
    <x v="1"/>
    <s v="WA"/>
    <x v="1"/>
    <n v="2009"/>
    <n v="2009"/>
    <n v="17954159"/>
    <n v="3"/>
    <x v="1"/>
    <s v="I"/>
    <n v="87"/>
    <n v="29"/>
    <n v="0"/>
    <n v="26"/>
  </r>
  <r>
    <x v="0"/>
    <x v="0"/>
    <s v="WA"/>
    <x v="1"/>
    <n v="2009"/>
    <n v="2009"/>
    <n v="18813698"/>
    <n v="3"/>
    <x v="1"/>
    <s v="I"/>
    <n v="63"/>
    <n v="21"/>
    <n v="0"/>
    <n v="250"/>
  </r>
  <r>
    <x v="0"/>
    <x v="0"/>
    <s v="WA"/>
    <x v="1"/>
    <n v="2009"/>
    <n v="2009"/>
    <n v="18813730"/>
    <n v="1"/>
    <x v="1"/>
    <s v="I"/>
    <n v="0"/>
    <n v="0"/>
    <n v="0"/>
    <n v="40"/>
  </r>
  <r>
    <x v="0"/>
    <x v="0"/>
    <s v="WA"/>
    <x v="1"/>
    <n v="2009"/>
    <n v="2009"/>
    <n v="19270054"/>
    <n v="1"/>
    <x v="1"/>
    <s v="I"/>
    <n v="1"/>
    <n v="1"/>
    <n v="0"/>
    <n v="20"/>
  </r>
  <r>
    <x v="0"/>
    <x v="0"/>
    <s v="WA"/>
    <x v="1"/>
    <n v="2009"/>
    <n v="2009"/>
    <n v="18993786"/>
    <n v="1"/>
    <x v="1"/>
    <s v="I"/>
    <n v="0"/>
    <n v="0"/>
    <n v="0"/>
    <n v="3"/>
  </r>
  <r>
    <x v="0"/>
    <x v="0"/>
    <s v="WA"/>
    <x v="1"/>
    <n v="2009"/>
    <n v="2009"/>
    <n v="18895428"/>
    <n v="1"/>
    <x v="1"/>
    <s v="I"/>
    <n v="0"/>
    <n v="0"/>
    <n v="0"/>
    <n v="20"/>
  </r>
  <r>
    <x v="0"/>
    <x v="0"/>
    <s v="WA"/>
    <x v="1"/>
    <n v="2009"/>
    <n v="2009"/>
    <n v="18401737"/>
    <n v="3"/>
    <x v="1"/>
    <s v="I"/>
    <n v="75"/>
    <n v="25"/>
    <n v="0"/>
    <n v="746"/>
  </r>
  <r>
    <x v="0"/>
    <x v="0"/>
    <s v="WA"/>
    <x v="1"/>
    <n v="2009"/>
    <n v="2009"/>
    <n v="16304935"/>
    <n v="1"/>
    <x v="1"/>
    <s v="I"/>
    <n v="23"/>
    <n v="23"/>
    <n v="0"/>
    <n v="10"/>
  </r>
  <r>
    <x v="0"/>
    <x v="1"/>
    <s v="WA"/>
    <x v="1"/>
    <n v="2009"/>
    <n v="2009"/>
    <n v="407376036"/>
    <n v="2"/>
    <x v="1"/>
    <s v="I"/>
    <n v="41"/>
    <n v="20.5"/>
    <n v="0"/>
    <n v="5"/>
  </r>
  <r>
    <x v="0"/>
    <x v="0"/>
    <s v="WA"/>
    <x v="1"/>
    <n v="2009"/>
    <n v="2009"/>
    <n v="19053495"/>
    <n v="1"/>
    <x v="1"/>
    <s v="I"/>
    <n v="0"/>
    <n v="0"/>
    <n v="0"/>
    <n v="10"/>
  </r>
  <r>
    <x v="0"/>
    <x v="0"/>
    <s v="WA"/>
    <x v="1"/>
    <n v="2009"/>
    <n v="2009"/>
    <n v="18387501"/>
    <n v="1"/>
    <x v="1"/>
    <s v="I"/>
    <n v="27"/>
    <n v="27"/>
    <n v="0"/>
    <n v="110"/>
  </r>
  <r>
    <x v="0"/>
    <x v="0"/>
    <s v="WA"/>
    <x v="1"/>
    <n v="2009"/>
    <n v="2009"/>
    <n v="500039704"/>
    <n v="1"/>
    <x v="1"/>
    <s v="I"/>
    <n v="9"/>
    <n v="9"/>
    <n v="0"/>
    <n v="1"/>
  </r>
  <r>
    <x v="1"/>
    <x v="0"/>
    <s v="WA"/>
    <x v="1"/>
    <n v="2009"/>
    <n v="2009"/>
    <n v="17716958"/>
    <n v="5"/>
    <x v="1"/>
    <s v="I"/>
    <n v="133"/>
    <n v="26.6"/>
    <n v="0"/>
    <n v="233"/>
  </r>
  <r>
    <x v="0"/>
    <x v="0"/>
    <s v="WA"/>
    <x v="1"/>
    <n v="2009"/>
    <n v="2009"/>
    <n v="17805742"/>
    <n v="2"/>
    <x v="1"/>
    <s v="I"/>
    <n v="35"/>
    <n v="17.5"/>
    <n v="0"/>
    <n v="230"/>
  </r>
  <r>
    <x v="0"/>
    <x v="0"/>
    <s v="WA"/>
    <x v="1"/>
    <n v="2009"/>
    <n v="2009"/>
    <n v="17715975"/>
    <n v="2"/>
    <x v="1"/>
    <s v="I"/>
    <n v="40"/>
    <n v="20"/>
    <n v="0"/>
    <n v="390"/>
  </r>
  <r>
    <x v="0"/>
    <x v="1"/>
    <s v="WA"/>
    <x v="1"/>
    <n v="2009"/>
    <n v="2009"/>
    <n v="15395922"/>
    <n v="1"/>
    <x v="1"/>
    <s v="I"/>
    <n v="28"/>
    <n v="28"/>
    <n v="0"/>
    <n v="1"/>
  </r>
  <r>
    <x v="0"/>
    <x v="1"/>
    <s v="WA"/>
    <x v="1"/>
    <n v="2009"/>
    <n v="2009"/>
    <n v="440640028"/>
    <n v="4"/>
    <x v="1"/>
    <s v="I"/>
    <n v="100"/>
    <n v="25"/>
    <n v="0"/>
    <n v="50"/>
  </r>
  <r>
    <x v="1"/>
    <x v="0"/>
    <s v="WA"/>
    <x v="1"/>
    <n v="2009"/>
    <n v="2009"/>
    <n v="19140132"/>
    <n v="1"/>
    <x v="1"/>
    <s v="I"/>
    <n v="8"/>
    <n v="8"/>
    <n v="0"/>
    <n v="6"/>
  </r>
  <r>
    <x v="0"/>
    <x v="1"/>
    <s v="WA"/>
    <x v="1"/>
    <n v="2009"/>
    <n v="2009"/>
    <n v="500047800"/>
    <n v="1"/>
    <x v="1"/>
    <s v="I"/>
    <n v="22"/>
    <n v="22"/>
    <n v="0"/>
    <n v="3"/>
  </r>
  <r>
    <x v="0"/>
    <x v="1"/>
    <s v="WA"/>
    <x v="1"/>
    <n v="2009"/>
    <n v="2009"/>
    <n v="444355292"/>
    <n v="1"/>
    <x v="1"/>
    <s v="I"/>
    <n v="6"/>
    <n v="6"/>
    <n v="0"/>
    <n v="4"/>
  </r>
  <r>
    <x v="0"/>
    <x v="1"/>
    <s v="WA"/>
    <x v="1"/>
    <n v="2009"/>
    <n v="2009"/>
    <n v="500255817"/>
    <n v="1"/>
    <x v="1"/>
    <s v="I"/>
    <n v="29"/>
    <n v="29"/>
    <n v="0"/>
    <n v="28"/>
  </r>
  <r>
    <x v="0"/>
    <x v="0"/>
    <s v="WA"/>
    <x v="1"/>
    <n v="2009"/>
    <n v="2009"/>
    <n v="500218371"/>
    <n v="1"/>
    <x v="1"/>
    <s v="I"/>
    <n v="21"/>
    <n v="21"/>
    <n v="0"/>
    <n v="180"/>
  </r>
  <r>
    <x v="0"/>
    <x v="0"/>
    <s v="WA"/>
    <x v="1"/>
    <n v="2009"/>
    <n v="2009"/>
    <n v="16589854"/>
    <n v="1"/>
    <x v="1"/>
    <s v="I"/>
    <n v="0"/>
    <n v="0"/>
    <n v="0"/>
    <n v="170"/>
  </r>
  <r>
    <x v="0"/>
    <x v="1"/>
    <s v="WA"/>
    <x v="1"/>
    <n v="2009"/>
    <n v="2009"/>
    <n v="500061040"/>
    <n v="1"/>
    <x v="1"/>
    <s v="I"/>
    <n v="25"/>
    <n v="25"/>
    <n v="0"/>
    <n v="13"/>
  </r>
  <r>
    <x v="0"/>
    <x v="1"/>
    <s v="WA"/>
    <x v="1"/>
    <n v="2009"/>
    <n v="2009"/>
    <n v="14045709"/>
    <n v="1"/>
    <x v="1"/>
    <s v="I"/>
    <n v="0"/>
    <n v="0"/>
    <n v="0"/>
    <n v="3"/>
  </r>
  <r>
    <x v="0"/>
    <x v="0"/>
    <s v="WA"/>
    <x v="1"/>
    <n v="2009"/>
    <n v="2009"/>
    <n v="500170546"/>
    <n v="1"/>
    <x v="1"/>
    <s v="I"/>
    <n v="0"/>
    <n v="0"/>
    <n v="0"/>
    <n v="228"/>
  </r>
  <r>
    <x v="0"/>
    <x v="0"/>
    <s v="WA"/>
    <x v="1"/>
    <n v="2009"/>
    <n v="2009"/>
    <n v="405820985"/>
    <n v="4"/>
    <x v="1"/>
    <s v="I"/>
    <n v="106"/>
    <n v="26.5"/>
    <n v="0"/>
    <n v="240"/>
  </r>
  <r>
    <x v="0"/>
    <x v="1"/>
    <s v="WA"/>
    <x v="1"/>
    <n v="2009"/>
    <n v="2009"/>
    <n v="500127852"/>
    <n v="1"/>
    <x v="1"/>
    <s v="I"/>
    <n v="17"/>
    <n v="17"/>
    <n v="0"/>
    <n v="6"/>
  </r>
  <r>
    <x v="0"/>
    <x v="1"/>
    <s v="WA"/>
    <x v="1"/>
    <n v="2009"/>
    <n v="2009"/>
    <n v="500002482"/>
    <n v="1"/>
    <x v="1"/>
    <s v="I"/>
    <n v="28"/>
    <n v="28"/>
    <n v="0"/>
    <n v="1"/>
  </r>
  <r>
    <x v="0"/>
    <x v="1"/>
    <s v="WA"/>
    <x v="1"/>
    <n v="2009"/>
    <n v="2009"/>
    <n v="18426392"/>
    <n v="1"/>
    <x v="1"/>
    <s v="I"/>
    <n v="31"/>
    <n v="31"/>
    <n v="0"/>
    <n v="27"/>
  </r>
  <r>
    <x v="0"/>
    <x v="1"/>
    <s v="WA"/>
    <x v="1"/>
    <n v="2009"/>
    <n v="2009"/>
    <n v="500045459"/>
    <n v="1"/>
    <x v="1"/>
    <s v="I"/>
    <n v="25"/>
    <n v="25"/>
    <n v="0"/>
    <n v="6"/>
  </r>
  <r>
    <x v="0"/>
    <x v="0"/>
    <s v="WA"/>
    <x v="1"/>
    <n v="2009"/>
    <n v="2009"/>
    <n v="14888434"/>
    <n v="1"/>
    <x v="1"/>
    <s v="I"/>
    <n v="6"/>
    <n v="6"/>
    <n v="0"/>
    <n v="90"/>
  </r>
  <r>
    <x v="0"/>
    <x v="0"/>
    <s v="WA"/>
    <x v="1"/>
    <n v="2009"/>
    <n v="2009"/>
    <n v="14858565"/>
    <n v="1"/>
    <x v="1"/>
    <s v="I"/>
    <n v="2"/>
    <n v="2"/>
    <n v="0"/>
    <n v="10"/>
  </r>
  <r>
    <x v="0"/>
    <x v="1"/>
    <s v="WA"/>
    <x v="1"/>
    <n v="2009"/>
    <n v="2009"/>
    <n v="19727876"/>
    <n v="1"/>
    <x v="1"/>
    <s v="I"/>
    <n v="10"/>
    <n v="10"/>
    <n v="0"/>
    <n v="10"/>
  </r>
  <r>
    <x v="0"/>
    <x v="0"/>
    <s v="WA"/>
    <x v="1"/>
    <n v="2009"/>
    <n v="2009"/>
    <n v="16122452"/>
    <n v="1"/>
    <x v="1"/>
    <s v="I"/>
    <n v="28"/>
    <n v="28"/>
    <n v="0"/>
    <n v="30"/>
  </r>
  <r>
    <x v="0"/>
    <x v="0"/>
    <s v="WA"/>
    <x v="1"/>
    <n v="2009"/>
    <n v="2009"/>
    <n v="500117152"/>
    <n v="1"/>
    <x v="1"/>
    <s v="I"/>
    <n v="26"/>
    <n v="26"/>
    <n v="0"/>
    <n v="285"/>
  </r>
  <r>
    <x v="0"/>
    <x v="1"/>
    <s v="WA"/>
    <x v="1"/>
    <n v="2009"/>
    <n v="2009"/>
    <n v="14673737"/>
    <n v="2"/>
    <x v="1"/>
    <s v="I"/>
    <n v="59"/>
    <n v="29.5"/>
    <n v="0"/>
    <n v="19"/>
  </r>
  <r>
    <x v="0"/>
    <x v="0"/>
    <s v="WA"/>
    <x v="1"/>
    <n v="2009"/>
    <n v="2009"/>
    <n v="500183655"/>
    <n v="1"/>
    <x v="1"/>
    <s v="I"/>
    <n v="2"/>
    <n v="2"/>
    <n v="0"/>
    <n v="52"/>
  </r>
  <r>
    <x v="1"/>
    <x v="0"/>
    <s v="WA"/>
    <x v="1"/>
    <n v="2009"/>
    <n v="2009"/>
    <n v="14426262"/>
    <n v="1"/>
    <x v="1"/>
    <s v="I"/>
    <n v="21"/>
    <n v="21"/>
    <n v="0"/>
    <n v="1680"/>
  </r>
  <r>
    <x v="0"/>
    <x v="0"/>
    <s v="WA"/>
    <x v="1"/>
    <n v="2009"/>
    <n v="2009"/>
    <n v="445046509"/>
    <n v="1"/>
    <x v="1"/>
    <s v="I"/>
    <n v="0"/>
    <n v="0"/>
    <n v="0"/>
    <n v="10"/>
  </r>
  <r>
    <x v="0"/>
    <x v="0"/>
    <s v="WA"/>
    <x v="1"/>
    <n v="2009"/>
    <n v="2009"/>
    <n v="500122961"/>
    <n v="1"/>
    <x v="1"/>
    <s v="I"/>
    <n v="5"/>
    <n v="5"/>
    <n v="0"/>
    <n v="30"/>
  </r>
  <r>
    <x v="0"/>
    <x v="1"/>
    <s v="WA"/>
    <x v="1"/>
    <n v="2009"/>
    <n v="2009"/>
    <n v="19928382"/>
    <n v="1"/>
    <x v="1"/>
    <s v="I"/>
    <n v="29"/>
    <n v="29"/>
    <n v="0"/>
    <n v="5"/>
  </r>
  <r>
    <x v="0"/>
    <x v="0"/>
    <s v="WA"/>
    <x v="1"/>
    <n v="2009"/>
    <n v="2009"/>
    <n v="17647617"/>
    <n v="1"/>
    <x v="1"/>
    <s v="I"/>
    <n v="29"/>
    <n v="29"/>
    <n v="0"/>
    <n v="158"/>
  </r>
  <r>
    <x v="0"/>
    <x v="0"/>
    <s v="WA"/>
    <x v="1"/>
    <n v="2009"/>
    <n v="2009"/>
    <n v="19875599"/>
    <n v="1"/>
    <x v="1"/>
    <s v="I"/>
    <n v="0"/>
    <n v="0"/>
    <n v="0"/>
    <n v="350"/>
  </r>
  <r>
    <x v="0"/>
    <x v="0"/>
    <s v="WA"/>
    <x v="1"/>
    <n v="2009"/>
    <n v="2009"/>
    <n v="19648390"/>
    <n v="1"/>
    <x v="1"/>
    <s v="I"/>
    <n v="2"/>
    <n v="2"/>
    <n v="0"/>
    <n v="10"/>
  </r>
  <r>
    <x v="0"/>
    <x v="0"/>
    <s v="WA"/>
    <x v="1"/>
    <n v="2009"/>
    <n v="2009"/>
    <n v="19712683"/>
    <n v="1"/>
    <x v="1"/>
    <s v="I"/>
    <n v="29"/>
    <n v="29"/>
    <n v="0"/>
    <n v="149"/>
  </r>
  <r>
    <x v="0"/>
    <x v="0"/>
    <s v="WA"/>
    <x v="1"/>
    <n v="2009"/>
    <n v="2009"/>
    <n v="19024737"/>
    <n v="1"/>
    <x v="1"/>
    <s v="I"/>
    <n v="14"/>
    <n v="14"/>
    <n v="0"/>
    <n v="205"/>
  </r>
  <r>
    <x v="0"/>
    <x v="0"/>
    <s v="WA"/>
    <x v="1"/>
    <n v="2009"/>
    <n v="2009"/>
    <n v="18954520"/>
    <n v="3"/>
    <x v="1"/>
    <s v="I"/>
    <n v="86"/>
    <n v="28.666666666666668"/>
    <n v="0"/>
    <n v="320"/>
  </r>
  <r>
    <x v="0"/>
    <x v="1"/>
    <s v="WA"/>
    <x v="1"/>
    <n v="2009"/>
    <n v="2009"/>
    <n v="18109150"/>
    <n v="1"/>
    <x v="1"/>
    <s v="I"/>
    <n v="11"/>
    <n v="11"/>
    <n v="0"/>
    <n v="4"/>
  </r>
  <r>
    <x v="0"/>
    <x v="0"/>
    <s v="WA"/>
    <x v="1"/>
    <n v="2009"/>
    <n v="2009"/>
    <n v="16346437"/>
    <n v="1"/>
    <x v="1"/>
    <s v="I"/>
    <n v="4"/>
    <n v="4"/>
    <n v="0"/>
    <n v="60"/>
  </r>
  <r>
    <x v="0"/>
    <x v="0"/>
    <s v="WA"/>
    <x v="1"/>
    <n v="2009"/>
    <n v="2009"/>
    <n v="16745845"/>
    <n v="1"/>
    <x v="1"/>
    <s v="I"/>
    <n v="0"/>
    <n v="0"/>
    <n v="0"/>
    <n v="78"/>
  </r>
  <r>
    <x v="0"/>
    <x v="0"/>
    <s v="WA"/>
    <x v="1"/>
    <n v="2009"/>
    <n v="2009"/>
    <n v="500177219"/>
    <n v="2"/>
    <x v="1"/>
    <s v="I"/>
    <n v="33"/>
    <n v="16.5"/>
    <n v="0"/>
    <n v="292"/>
  </r>
  <r>
    <x v="1"/>
    <x v="1"/>
    <s v="WA"/>
    <x v="1"/>
    <n v="2009"/>
    <n v="2009"/>
    <n v="19200108"/>
    <n v="2"/>
    <x v="1"/>
    <s v="I"/>
    <n v="61"/>
    <n v="30.5"/>
    <n v="0"/>
    <n v="24"/>
  </r>
  <r>
    <x v="1"/>
    <x v="0"/>
    <s v="WA"/>
    <x v="1"/>
    <n v="2009"/>
    <n v="2009"/>
    <n v="19200110"/>
    <n v="1"/>
    <x v="1"/>
    <s v="I"/>
    <n v="29"/>
    <n v="29"/>
    <n v="0"/>
    <n v="80"/>
  </r>
  <r>
    <x v="0"/>
    <x v="0"/>
    <s v="WA"/>
    <x v="1"/>
    <n v="2009"/>
    <n v="2009"/>
    <n v="19023474"/>
    <n v="1"/>
    <x v="1"/>
    <s v="I"/>
    <n v="3"/>
    <n v="3"/>
    <n v="0"/>
    <n v="60"/>
  </r>
  <r>
    <x v="0"/>
    <x v="0"/>
    <s v="WA"/>
    <x v="1"/>
    <n v="2009"/>
    <n v="2009"/>
    <n v="19135785"/>
    <n v="1"/>
    <x v="1"/>
    <s v="I"/>
    <n v="4"/>
    <n v="4"/>
    <n v="0"/>
    <n v="20"/>
  </r>
  <r>
    <x v="0"/>
    <x v="0"/>
    <s v="WA"/>
    <x v="1"/>
    <n v="2009"/>
    <n v="2009"/>
    <n v="18385417"/>
    <n v="1"/>
    <x v="1"/>
    <s v="I"/>
    <n v="1"/>
    <n v="1"/>
    <n v="0"/>
    <n v="200"/>
  </r>
  <r>
    <x v="0"/>
    <x v="0"/>
    <s v="WA"/>
    <x v="1"/>
    <n v="2009"/>
    <n v="2009"/>
    <n v="19257018"/>
    <n v="1"/>
    <x v="1"/>
    <s v="I"/>
    <n v="11"/>
    <n v="11"/>
    <n v="0"/>
    <n v="100"/>
  </r>
  <r>
    <x v="0"/>
    <x v="1"/>
    <s v="WA"/>
    <x v="1"/>
    <n v="2009"/>
    <n v="2009"/>
    <n v="15594356"/>
    <n v="1"/>
    <x v="1"/>
    <s v="I"/>
    <n v="4"/>
    <n v="4"/>
    <n v="0"/>
    <n v="1"/>
  </r>
  <r>
    <x v="0"/>
    <x v="1"/>
    <s v="WA"/>
    <x v="1"/>
    <n v="2009"/>
    <n v="2009"/>
    <n v="19468288"/>
    <n v="1"/>
    <x v="1"/>
    <s v="I"/>
    <n v="6"/>
    <n v="6"/>
    <n v="0"/>
    <n v="2"/>
  </r>
  <r>
    <x v="0"/>
    <x v="0"/>
    <s v="WA"/>
    <x v="1"/>
    <n v="2009"/>
    <n v="2009"/>
    <n v="17331366"/>
    <n v="1"/>
    <x v="1"/>
    <s v="I"/>
    <n v="0"/>
    <n v="0"/>
    <n v="0"/>
    <n v="65"/>
  </r>
  <r>
    <x v="0"/>
    <x v="1"/>
    <s v="WA"/>
    <x v="1"/>
    <n v="2009"/>
    <n v="2009"/>
    <n v="18648757"/>
    <n v="2"/>
    <x v="1"/>
    <s v="I"/>
    <n v="32"/>
    <n v="16"/>
    <n v="0"/>
    <n v="6"/>
  </r>
  <r>
    <x v="0"/>
    <x v="1"/>
    <s v="WA"/>
    <x v="1"/>
    <n v="2009"/>
    <n v="2009"/>
    <n v="18708613"/>
    <n v="1"/>
    <x v="1"/>
    <s v="I"/>
    <n v="35"/>
    <n v="35"/>
    <n v="0"/>
    <n v="14"/>
  </r>
  <r>
    <x v="0"/>
    <x v="0"/>
    <s v="WA"/>
    <x v="1"/>
    <n v="2009"/>
    <n v="2009"/>
    <n v="15657662"/>
    <n v="1"/>
    <x v="1"/>
    <s v="I"/>
    <n v="12"/>
    <n v="12"/>
    <n v="0"/>
    <n v="90"/>
  </r>
  <r>
    <x v="0"/>
    <x v="0"/>
    <s v="WA"/>
    <x v="1"/>
    <n v="2009"/>
    <n v="2009"/>
    <n v="18103339"/>
    <n v="4"/>
    <x v="1"/>
    <s v="I"/>
    <n v="118"/>
    <n v="29.5"/>
    <n v="0"/>
    <n v="210"/>
  </r>
  <r>
    <x v="0"/>
    <x v="0"/>
    <s v="WA"/>
    <x v="1"/>
    <n v="2009"/>
    <n v="2009"/>
    <n v="500001343"/>
    <n v="1"/>
    <x v="1"/>
    <s v="I"/>
    <n v="9"/>
    <n v="9"/>
    <n v="0"/>
    <n v="130"/>
  </r>
  <r>
    <x v="0"/>
    <x v="1"/>
    <s v="WA"/>
    <x v="1"/>
    <n v="2009"/>
    <n v="2009"/>
    <n v="500224359"/>
    <n v="1"/>
    <x v="1"/>
    <s v="I"/>
    <n v="0"/>
    <n v="0"/>
    <n v="0"/>
    <n v="4"/>
  </r>
  <r>
    <x v="0"/>
    <x v="0"/>
    <s v="WA"/>
    <x v="1"/>
    <n v="2009"/>
    <n v="2009"/>
    <n v="500242313"/>
    <n v="1"/>
    <x v="1"/>
    <s v="I"/>
    <n v="0"/>
    <n v="0"/>
    <n v="0"/>
    <n v="8"/>
  </r>
  <r>
    <x v="0"/>
    <x v="0"/>
    <s v="WA"/>
    <x v="1"/>
    <n v="2009"/>
    <n v="2009"/>
    <n v="17106854"/>
    <n v="1"/>
    <x v="1"/>
    <s v="I"/>
    <n v="11"/>
    <n v="11"/>
    <n v="0"/>
    <n v="1"/>
  </r>
  <r>
    <x v="0"/>
    <x v="0"/>
    <s v="WA"/>
    <x v="1"/>
    <n v="2009"/>
    <n v="2009"/>
    <n v="17463791"/>
    <n v="1"/>
    <x v="1"/>
    <s v="I"/>
    <n v="21"/>
    <n v="21"/>
    <n v="0"/>
    <n v="120"/>
  </r>
  <r>
    <x v="0"/>
    <x v="0"/>
    <s v="WA"/>
    <x v="1"/>
    <n v="2009"/>
    <n v="2009"/>
    <n v="16620048"/>
    <n v="1"/>
    <x v="1"/>
    <s v="I"/>
    <n v="2"/>
    <n v="2"/>
    <n v="0"/>
    <n v="9"/>
  </r>
  <r>
    <x v="0"/>
    <x v="1"/>
    <s v="WA"/>
    <x v="1"/>
    <n v="2009"/>
    <n v="2009"/>
    <n v="500200234"/>
    <n v="2"/>
    <x v="1"/>
    <s v="I"/>
    <n v="34"/>
    <n v="17"/>
    <n v="0"/>
    <n v="15"/>
  </r>
  <r>
    <x v="0"/>
    <x v="0"/>
    <s v="WA"/>
    <x v="1"/>
    <n v="2009"/>
    <n v="2009"/>
    <n v="16897822"/>
    <n v="2"/>
    <x v="1"/>
    <s v="I"/>
    <n v="39"/>
    <n v="19.5"/>
    <n v="0"/>
    <n v="40"/>
  </r>
  <r>
    <x v="0"/>
    <x v="1"/>
    <s v="WA"/>
    <x v="1"/>
    <n v="2009"/>
    <n v="2009"/>
    <n v="446345326"/>
    <n v="1"/>
    <x v="1"/>
    <s v="I"/>
    <n v="11"/>
    <n v="11"/>
    <n v="0"/>
    <n v="2"/>
  </r>
  <r>
    <x v="0"/>
    <x v="0"/>
    <s v="WA"/>
    <x v="1"/>
    <n v="2009"/>
    <n v="2009"/>
    <n v="500076589"/>
    <n v="1"/>
    <x v="1"/>
    <s v="I"/>
    <n v="10"/>
    <n v="10"/>
    <n v="0"/>
    <n v="1080"/>
  </r>
  <r>
    <x v="0"/>
    <x v="1"/>
    <s v="WA"/>
    <x v="1"/>
    <n v="2009"/>
    <n v="2009"/>
    <n v="500246972"/>
    <n v="1"/>
    <x v="1"/>
    <s v="I"/>
    <n v="9"/>
    <n v="9"/>
    <n v="0"/>
    <n v="1"/>
  </r>
  <r>
    <x v="0"/>
    <x v="0"/>
    <s v="WA"/>
    <x v="1"/>
    <n v="2009"/>
    <n v="2009"/>
    <n v="15977755"/>
    <n v="2"/>
    <x v="1"/>
    <s v="I"/>
    <n v="47"/>
    <n v="23.5"/>
    <n v="0"/>
    <n v="380"/>
  </r>
  <r>
    <x v="0"/>
    <x v="0"/>
    <s v="WA"/>
    <x v="1"/>
    <n v="2009"/>
    <n v="2009"/>
    <n v="16301300"/>
    <n v="1"/>
    <x v="1"/>
    <s v="I"/>
    <n v="5"/>
    <n v="5"/>
    <n v="0"/>
    <n v="250"/>
  </r>
  <r>
    <x v="0"/>
    <x v="0"/>
    <s v="WA"/>
    <x v="1"/>
    <n v="2009"/>
    <n v="2009"/>
    <n v="500211384"/>
    <n v="1"/>
    <x v="1"/>
    <s v="I"/>
    <n v="15"/>
    <n v="15"/>
    <n v="0"/>
    <n v="41"/>
  </r>
  <r>
    <x v="0"/>
    <x v="0"/>
    <s v="WA"/>
    <x v="1"/>
    <n v="2009"/>
    <n v="2009"/>
    <n v="16549834"/>
    <n v="3"/>
    <x v="1"/>
    <s v="I"/>
    <n v="82"/>
    <n v="27.333333333333336"/>
    <n v="0"/>
    <n v="983"/>
  </r>
  <r>
    <x v="0"/>
    <x v="0"/>
    <s v="WA"/>
    <x v="1"/>
    <n v="2009"/>
    <n v="2009"/>
    <n v="15660615"/>
    <n v="3"/>
    <x v="1"/>
    <s v="I"/>
    <n v="82"/>
    <n v="27.333333333333336"/>
    <n v="0"/>
    <n v="610"/>
  </r>
  <r>
    <x v="0"/>
    <x v="1"/>
    <s v="WA"/>
    <x v="1"/>
    <n v="2009"/>
    <n v="2009"/>
    <n v="437529652"/>
    <n v="1"/>
    <x v="1"/>
    <s v="I"/>
    <n v="1"/>
    <n v="1"/>
    <n v="0"/>
    <n v="5"/>
  </r>
  <r>
    <x v="0"/>
    <x v="0"/>
    <s v="WA"/>
    <x v="1"/>
    <n v="2009"/>
    <n v="2009"/>
    <n v="15130315"/>
    <n v="4"/>
    <x v="1"/>
    <s v="I"/>
    <n v="121"/>
    <n v="30.25"/>
    <n v="0"/>
    <n v="2540"/>
  </r>
  <r>
    <x v="0"/>
    <x v="0"/>
    <s v="WA"/>
    <x v="1"/>
    <n v="2009"/>
    <n v="2009"/>
    <n v="15136455"/>
    <n v="5"/>
    <x v="1"/>
    <s v="I"/>
    <n v="134"/>
    <n v="26.8"/>
    <n v="0"/>
    <n v="1260"/>
  </r>
  <r>
    <x v="0"/>
    <x v="1"/>
    <s v="WA"/>
    <x v="1"/>
    <n v="2009"/>
    <n v="2009"/>
    <n v="361411231"/>
    <n v="1"/>
    <x v="1"/>
    <s v="I"/>
    <n v="1"/>
    <n v="1"/>
    <n v="0"/>
    <n v="8"/>
  </r>
  <r>
    <x v="0"/>
    <x v="0"/>
    <s v="WA"/>
    <x v="1"/>
    <n v="2009"/>
    <n v="2009"/>
    <n v="500084482"/>
    <n v="1"/>
    <x v="1"/>
    <s v="I"/>
    <n v="26"/>
    <n v="26"/>
    <n v="0"/>
    <n v="400"/>
  </r>
  <r>
    <x v="0"/>
    <x v="0"/>
    <s v="WA"/>
    <x v="1"/>
    <n v="2009"/>
    <n v="2009"/>
    <n v="14889547"/>
    <n v="1"/>
    <x v="1"/>
    <s v="I"/>
    <n v="10"/>
    <n v="10"/>
    <n v="0"/>
    <n v="460"/>
  </r>
  <r>
    <x v="0"/>
    <x v="0"/>
    <s v="WA"/>
    <x v="1"/>
    <n v="2009"/>
    <n v="2009"/>
    <n v="500014175"/>
    <n v="1"/>
    <x v="1"/>
    <s v="I"/>
    <n v="0"/>
    <n v="0"/>
    <n v="0"/>
    <n v="58"/>
  </r>
  <r>
    <x v="0"/>
    <x v="1"/>
    <s v="WA"/>
    <x v="1"/>
    <n v="2009"/>
    <n v="2009"/>
    <n v="446349150"/>
    <n v="4"/>
    <x v="1"/>
    <s v="I"/>
    <n v="101"/>
    <n v="25.25"/>
    <n v="0"/>
    <n v="17"/>
  </r>
  <r>
    <x v="0"/>
    <x v="0"/>
    <s v="WA"/>
    <x v="1"/>
    <n v="2009"/>
    <n v="2009"/>
    <n v="14569255"/>
    <n v="1"/>
    <x v="1"/>
    <s v="I"/>
    <n v="0"/>
    <n v="0"/>
    <n v="0"/>
    <n v="20"/>
  </r>
  <r>
    <x v="0"/>
    <x v="0"/>
    <s v="WA"/>
    <x v="1"/>
    <n v="2009"/>
    <n v="2009"/>
    <n v="500202852"/>
    <n v="1"/>
    <x v="1"/>
    <s v="I"/>
    <n v="0"/>
    <n v="0"/>
    <n v="0"/>
    <n v="26"/>
  </r>
  <r>
    <x v="0"/>
    <x v="0"/>
    <s v="WA"/>
    <x v="1"/>
    <n v="2009"/>
    <n v="2009"/>
    <n v="19314683"/>
    <n v="5"/>
    <x v="1"/>
    <s v="I"/>
    <n v="141"/>
    <n v="28.2"/>
    <n v="0"/>
    <n v="380"/>
  </r>
  <r>
    <x v="0"/>
    <x v="0"/>
    <s v="WA"/>
    <x v="1"/>
    <n v="2009"/>
    <n v="2009"/>
    <n v="14144210"/>
    <n v="1"/>
    <x v="1"/>
    <s v="I"/>
    <n v="0"/>
    <n v="0"/>
    <n v="0"/>
    <n v="10"/>
  </r>
  <r>
    <x v="0"/>
    <x v="0"/>
    <s v="WA"/>
    <x v="1"/>
    <n v="2009"/>
    <n v="2009"/>
    <n v="18350864"/>
    <n v="1"/>
    <x v="1"/>
    <s v="I"/>
    <n v="1"/>
    <n v="1"/>
    <n v="0"/>
    <n v="13"/>
  </r>
  <r>
    <x v="0"/>
    <x v="0"/>
    <s v="WA"/>
    <x v="1"/>
    <n v="2009"/>
    <n v="2009"/>
    <n v="374803294"/>
    <n v="1"/>
    <x v="1"/>
    <s v="I"/>
    <n v="7"/>
    <n v="7"/>
    <n v="0"/>
    <n v="70"/>
  </r>
  <r>
    <x v="0"/>
    <x v="0"/>
    <s v="WA"/>
    <x v="1"/>
    <n v="2009"/>
    <n v="2009"/>
    <n v="18630061"/>
    <n v="1"/>
    <x v="1"/>
    <s v="I"/>
    <n v="30"/>
    <n v="30"/>
    <n v="0"/>
    <n v="140"/>
  </r>
  <r>
    <x v="0"/>
    <x v="1"/>
    <s v="WA"/>
    <x v="1"/>
    <n v="2009"/>
    <n v="2009"/>
    <n v="444355213"/>
    <n v="1"/>
    <x v="1"/>
    <s v="I"/>
    <n v="18"/>
    <n v="18"/>
    <n v="0"/>
    <n v="10"/>
  </r>
  <r>
    <x v="0"/>
    <x v="0"/>
    <s v="WA"/>
    <x v="1"/>
    <n v="2009"/>
    <n v="2009"/>
    <n v="18959428"/>
    <n v="1"/>
    <x v="1"/>
    <s v="I"/>
    <n v="7"/>
    <n v="7"/>
    <n v="0"/>
    <n v="70"/>
  </r>
  <r>
    <x v="0"/>
    <x v="0"/>
    <s v="WA"/>
    <x v="1"/>
    <n v="2009"/>
    <n v="2009"/>
    <n v="18516579"/>
    <n v="1"/>
    <x v="1"/>
    <s v="I"/>
    <n v="0"/>
    <n v="0"/>
    <n v="0"/>
    <n v="260"/>
  </r>
  <r>
    <x v="0"/>
    <x v="1"/>
    <s v="WA"/>
    <x v="1"/>
    <n v="2009"/>
    <n v="2009"/>
    <n v="18023587"/>
    <n v="3"/>
    <x v="1"/>
    <s v="I"/>
    <n v="70"/>
    <n v="23.333333333333332"/>
    <n v="0"/>
    <n v="36"/>
  </r>
  <r>
    <x v="0"/>
    <x v="0"/>
    <s v="WA"/>
    <x v="1"/>
    <n v="2009"/>
    <n v="2009"/>
    <n v="18106696"/>
    <n v="3"/>
    <x v="1"/>
    <s v="I"/>
    <n v="89"/>
    <n v="29.666666666666668"/>
    <n v="0"/>
    <n v="155"/>
  </r>
  <r>
    <x v="0"/>
    <x v="0"/>
    <s v="WA"/>
    <x v="1"/>
    <n v="2009"/>
    <n v="2009"/>
    <n v="18065656"/>
    <n v="1"/>
    <x v="1"/>
    <s v="I"/>
    <n v="0"/>
    <n v="0"/>
    <n v="0"/>
    <n v="20"/>
  </r>
  <r>
    <x v="0"/>
    <x v="0"/>
    <s v="WA"/>
    <x v="1"/>
    <n v="2009"/>
    <n v="2009"/>
    <n v="500047213"/>
    <n v="1"/>
    <x v="1"/>
    <s v="I"/>
    <n v="8"/>
    <n v="8"/>
    <n v="0"/>
    <n v="70"/>
  </r>
  <r>
    <x v="0"/>
    <x v="1"/>
    <s v="WA"/>
    <x v="1"/>
    <n v="2009"/>
    <n v="2009"/>
    <n v="500056942"/>
    <n v="1"/>
    <x v="1"/>
    <s v="I"/>
    <n v="32"/>
    <n v="32"/>
    <n v="0"/>
    <n v="1"/>
  </r>
  <r>
    <x v="0"/>
    <x v="0"/>
    <s v="WA"/>
    <x v="1"/>
    <n v="2009"/>
    <n v="2009"/>
    <n v="17752031"/>
    <n v="1"/>
    <x v="1"/>
    <s v="I"/>
    <n v="0"/>
    <n v="0"/>
    <n v="0"/>
    <n v="10"/>
  </r>
  <r>
    <x v="1"/>
    <x v="1"/>
    <s v="WA"/>
    <x v="1"/>
    <n v="2009"/>
    <n v="2009"/>
    <n v="17487452"/>
    <n v="2"/>
    <x v="1"/>
    <s v="I"/>
    <n v="58"/>
    <n v="29"/>
    <n v="0"/>
    <n v="7"/>
  </r>
  <r>
    <x v="0"/>
    <x v="0"/>
    <s v="WA"/>
    <x v="1"/>
    <n v="2009"/>
    <n v="2009"/>
    <n v="17383011"/>
    <n v="1"/>
    <x v="1"/>
    <s v="I"/>
    <n v="4"/>
    <n v="4"/>
    <n v="0"/>
    <n v="40"/>
  </r>
  <r>
    <x v="0"/>
    <x v="1"/>
    <s v="WA"/>
    <x v="1"/>
    <n v="2009"/>
    <n v="2009"/>
    <n v="500150835"/>
    <n v="2"/>
    <x v="1"/>
    <s v="I"/>
    <n v="37"/>
    <n v="18.5"/>
    <n v="0"/>
    <n v="47"/>
  </r>
  <r>
    <x v="0"/>
    <x v="1"/>
    <s v="WA"/>
    <x v="1"/>
    <n v="2009"/>
    <n v="2009"/>
    <n v="446356263"/>
    <n v="4"/>
    <x v="1"/>
    <s v="I"/>
    <n v="95"/>
    <n v="23.75"/>
    <n v="0"/>
    <n v="51"/>
  </r>
  <r>
    <x v="0"/>
    <x v="1"/>
    <s v="WA"/>
    <x v="1"/>
    <n v="2009"/>
    <n v="2009"/>
    <n v="500148572"/>
    <n v="1"/>
    <x v="1"/>
    <s v="I"/>
    <n v="25"/>
    <n v="25"/>
    <n v="0"/>
    <n v="5"/>
  </r>
  <r>
    <x v="0"/>
    <x v="0"/>
    <s v="WA"/>
    <x v="1"/>
    <n v="2009"/>
    <n v="2009"/>
    <n v="14144272"/>
    <n v="1"/>
    <x v="1"/>
    <s v="I"/>
    <n v="1"/>
    <n v="1"/>
    <n v="0"/>
    <n v="10"/>
  </r>
  <r>
    <x v="0"/>
    <x v="1"/>
    <s v="WA"/>
    <x v="1"/>
    <n v="2009"/>
    <n v="2009"/>
    <n v="500239612"/>
    <n v="1"/>
    <x v="1"/>
    <s v="I"/>
    <n v="11"/>
    <n v="11"/>
    <n v="0"/>
    <n v="13"/>
  </r>
  <r>
    <x v="0"/>
    <x v="0"/>
    <s v="WA"/>
    <x v="1"/>
    <n v="2009"/>
    <n v="2009"/>
    <n v="16547386"/>
    <n v="1"/>
    <x v="1"/>
    <s v="I"/>
    <n v="1"/>
    <n v="1"/>
    <n v="0"/>
    <n v="33"/>
  </r>
  <r>
    <x v="0"/>
    <x v="0"/>
    <s v="WA"/>
    <x v="1"/>
    <n v="2009"/>
    <n v="2009"/>
    <n v="14054626"/>
    <n v="1"/>
    <x v="1"/>
    <s v="I"/>
    <n v="8"/>
    <n v="8"/>
    <n v="0"/>
    <n v="138"/>
  </r>
  <r>
    <x v="0"/>
    <x v="0"/>
    <s v="WA"/>
    <x v="1"/>
    <n v="2009"/>
    <n v="2009"/>
    <n v="17695536"/>
    <n v="1"/>
    <x v="1"/>
    <s v="I"/>
    <n v="0"/>
    <n v="0"/>
    <n v="0"/>
    <n v="10"/>
  </r>
  <r>
    <x v="0"/>
    <x v="0"/>
    <s v="WA"/>
    <x v="1"/>
    <n v="2009"/>
    <n v="2009"/>
    <n v="15282212"/>
    <n v="1"/>
    <x v="1"/>
    <s v="I"/>
    <n v="8"/>
    <n v="8"/>
    <n v="0"/>
    <n v="20"/>
  </r>
  <r>
    <x v="0"/>
    <x v="0"/>
    <s v="WA"/>
    <x v="1"/>
    <n v="2009"/>
    <n v="2009"/>
    <n v="14154946"/>
    <n v="1"/>
    <x v="1"/>
    <s v="I"/>
    <n v="0"/>
    <n v="0"/>
    <n v="0"/>
    <n v="2"/>
  </r>
  <r>
    <x v="0"/>
    <x v="1"/>
    <s v="WA"/>
    <x v="1"/>
    <n v="2009"/>
    <n v="2009"/>
    <n v="18855831"/>
    <n v="1"/>
    <x v="1"/>
    <s v="I"/>
    <n v="27"/>
    <n v="27"/>
    <n v="0"/>
    <n v="3"/>
  </r>
  <r>
    <x v="1"/>
    <x v="0"/>
    <s v="WA"/>
    <x v="1"/>
    <n v="2009"/>
    <n v="2009"/>
    <n v="14414689"/>
    <n v="1"/>
    <x v="1"/>
    <s v="I"/>
    <n v="29"/>
    <n v="29"/>
    <n v="0"/>
    <n v="10"/>
  </r>
  <r>
    <x v="0"/>
    <x v="0"/>
    <s v="WA"/>
    <x v="1"/>
    <n v="2009"/>
    <n v="2009"/>
    <n v="19560655"/>
    <n v="1"/>
    <x v="1"/>
    <s v="I"/>
    <n v="32"/>
    <n v="32"/>
    <n v="0"/>
    <n v="10"/>
  </r>
  <r>
    <x v="0"/>
    <x v="0"/>
    <s v="WA"/>
    <x v="1"/>
    <n v="2009"/>
    <n v="2009"/>
    <n v="17811056"/>
    <n v="1"/>
    <x v="1"/>
    <s v="I"/>
    <n v="24"/>
    <n v="24"/>
    <n v="0"/>
    <n v="27"/>
  </r>
  <r>
    <x v="0"/>
    <x v="0"/>
    <s v="WA"/>
    <x v="1"/>
    <n v="2009"/>
    <n v="2010"/>
    <n v="19914872"/>
    <n v="4"/>
    <x v="1"/>
    <s v="I"/>
    <n v="120"/>
    <n v="30"/>
    <n v="0"/>
    <n v="830"/>
  </r>
  <r>
    <x v="0"/>
    <x v="1"/>
    <s v="WA"/>
    <x v="1"/>
    <n v="2009"/>
    <n v="2009"/>
    <n v="16175574"/>
    <n v="1"/>
    <x v="1"/>
    <s v="I"/>
    <n v="26"/>
    <n v="26"/>
    <n v="0"/>
    <n v="7"/>
  </r>
  <r>
    <x v="0"/>
    <x v="0"/>
    <s v="WA"/>
    <x v="1"/>
    <n v="2009"/>
    <n v="2009"/>
    <n v="19618511"/>
    <n v="1"/>
    <x v="1"/>
    <s v="I"/>
    <n v="29"/>
    <n v="29"/>
    <n v="0"/>
    <n v="320"/>
  </r>
  <r>
    <x v="0"/>
    <x v="0"/>
    <s v="WA"/>
    <x v="1"/>
    <n v="2009"/>
    <n v="2009"/>
    <n v="16156620"/>
    <n v="1"/>
    <x v="1"/>
    <s v="I"/>
    <n v="0"/>
    <n v="0"/>
    <n v="0"/>
    <n v="64"/>
  </r>
  <r>
    <x v="0"/>
    <x v="0"/>
    <s v="WA"/>
    <x v="1"/>
    <n v="2009"/>
    <n v="2009"/>
    <n v="500216737"/>
    <n v="1"/>
    <x v="1"/>
    <s v="I"/>
    <n v="28"/>
    <n v="28"/>
    <n v="0"/>
    <n v="107"/>
  </r>
  <r>
    <x v="0"/>
    <x v="0"/>
    <s v="WA"/>
    <x v="1"/>
    <n v="2009"/>
    <n v="2009"/>
    <n v="18938143"/>
    <n v="1"/>
    <x v="1"/>
    <s v="I"/>
    <n v="29"/>
    <n v="29"/>
    <n v="0"/>
    <n v="10"/>
  </r>
  <r>
    <x v="0"/>
    <x v="0"/>
    <s v="WA"/>
    <x v="1"/>
    <n v="2009"/>
    <n v="2009"/>
    <n v="19232070"/>
    <n v="1"/>
    <x v="1"/>
    <s v="I"/>
    <n v="0"/>
    <n v="0"/>
    <n v="0"/>
    <n v="10"/>
  </r>
  <r>
    <x v="0"/>
    <x v="0"/>
    <s v="WA"/>
    <x v="1"/>
    <n v="2009"/>
    <n v="2009"/>
    <n v="18260356"/>
    <n v="1"/>
    <x v="1"/>
    <s v="I"/>
    <n v="5"/>
    <n v="5"/>
    <n v="0"/>
    <n v="120"/>
  </r>
  <r>
    <x v="0"/>
    <x v="1"/>
    <s v="WA"/>
    <x v="1"/>
    <n v="2009"/>
    <n v="2009"/>
    <n v="18673874"/>
    <n v="2"/>
    <x v="1"/>
    <s v="I"/>
    <n v="35"/>
    <n v="17.5"/>
    <n v="0"/>
    <n v="16"/>
  </r>
  <r>
    <x v="0"/>
    <x v="0"/>
    <s v="WA"/>
    <x v="1"/>
    <n v="2009"/>
    <n v="2009"/>
    <n v="18603450"/>
    <n v="2"/>
    <x v="1"/>
    <s v="I"/>
    <n v="35"/>
    <n v="17.5"/>
    <n v="0"/>
    <n v="250"/>
  </r>
  <r>
    <x v="0"/>
    <x v="0"/>
    <s v="WA"/>
    <x v="1"/>
    <n v="2009"/>
    <n v="2009"/>
    <n v="18710944"/>
    <n v="1"/>
    <x v="1"/>
    <s v="I"/>
    <n v="0"/>
    <n v="0"/>
    <n v="0"/>
    <n v="6"/>
  </r>
  <r>
    <x v="0"/>
    <x v="0"/>
    <s v="WA"/>
    <x v="1"/>
    <n v="2009"/>
    <n v="2009"/>
    <n v="18947435"/>
    <n v="1"/>
    <x v="1"/>
    <s v="I"/>
    <n v="0"/>
    <n v="0"/>
    <n v="0"/>
    <n v="70"/>
  </r>
  <r>
    <x v="0"/>
    <x v="1"/>
    <s v="WA"/>
    <x v="1"/>
    <n v="2009"/>
    <n v="2009"/>
    <n v="17954940"/>
    <n v="1"/>
    <x v="1"/>
    <s v="I"/>
    <n v="0"/>
    <n v="0"/>
    <n v="0"/>
    <n v="2"/>
  </r>
  <r>
    <x v="0"/>
    <x v="0"/>
    <s v="WA"/>
    <x v="1"/>
    <n v="2009"/>
    <n v="2009"/>
    <n v="18621348"/>
    <n v="1"/>
    <x v="1"/>
    <s v="I"/>
    <n v="31"/>
    <n v="31"/>
    <n v="0"/>
    <n v="587"/>
  </r>
  <r>
    <x v="0"/>
    <x v="1"/>
    <s v="WA"/>
    <x v="1"/>
    <n v="2009"/>
    <n v="2009"/>
    <n v="500164915"/>
    <n v="1"/>
    <x v="1"/>
    <s v="I"/>
    <n v="4"/>
    <n v="4"/>
    <n v="0"/>
    <n v="2"/>
  </r>
  <r>
    <x v="0"/>
    <x v="1"/>
    <s v="WA"/>
    <x v="1"/>
    <n v="2009"/>
    <n v="2009"/>
    <n v="500096641"/>
    <n v="1"/>
    <x v="1"/>
    <s v="I"/>
    <n v="15"/>
    <n v="15"/>
    <n v="0"/>
    <n v="1"/>
  </r>
  <r>
    <x v="0"/>
    <x v="0"/>
    <s v="WA"/>
    <x v="1"/>
    <n v="2009"/>
    <n v="2009"/>
    <n v="500211989"/>
    <n v="1"/>
    <x v="1"/>
    <s v="I"/>
    <n v="0"/>
    <n v="0"/>
    <n v="0"/>
    <n v="5"/>
  </r>
  <r>
    <x v="0"/>
    <x v="0"/>
    <s v="WA"/>
    <x v="1"/>
    <n v="2009"/>
    <n v="2009"/>
    <n v="16424599"/>
    <n v="2"/>
    <x v="1"/>
    <s v="I"/>
    <n v="62"/>
    <n v="31"/>
    <n v="0"/>
    <n v="700"/>
  </r>
  <r>
    <x v="0"/>
    <x v="1"/>
    <s v="WA"/>
    <x v="1"/>
    <n v="2009"/>
    <n v="2009"/>
    <n v="358646415"/>
    <n v="2"/>
    <x v="1"/>
    <s v="I"/>
    <n v="57"/>
    <n v="28.5"/>
    <n v="0"/>
    <n v="19"/>
  </r>
  <r>
    <x v="0"/>
    <x v="0"/>
    <s v="WA"/>
    <x v="1"/>
    <n v="2009"/>
    <n v="2009"/>
    <n v="17797011"/>
    <n v="1"/>
    <x v="1"/>
    <s v="I"/>
    <n v="5"/>
    <n v="5"/>
    <n v="0"/>
    <n v="180"/>
  </r>
  <r>
    <x v="0"/>
    <x v="0"/>
    <s v="WA"/>
    <x v="1"/>
    <n v="2009"/>
    <n v="2009"/>
    <n v="18042204"/>
    <n v="2"/>
    <x v="1"/>
    <s v="I"/>
    <n v="59"/>
    <n v="29.5"/>
    <n v="0"/>
    <n v="620"/>
  </r>
  <r>
    <x v="0"/>
    <x v="1"/>
    <s v="WA"/>
    <x v="1"/>
    <n v="2009"/>
    <n v="2009"/>
    <n v="18091012"/>
    <n v="1"/>
    <x v="1"/>
    <s v="I"/>
    <n v="0"/>
    <n v="0"/>
    <n v="0"/>
    <n v="8"/>
  </r>
  <r>
    <x v="0"/>
    <x v="1"/>
    <s v="WA"/>
    <x v="1"/>
    <n v="2009"/>
    <n v="2009"/>
    <n v="416534420"/>
    <n v="1"/>
    <x v="1"/>
    <s v="I"/>
    <n v="31"/>
    <n v="31"/>
    <n v="0"/>
    <n v="3"/>
  </r>
  <r>
    <x v="0"/>
    <x v="0"/>
    <s v="WA"/>
    <x v="1"/>
    <n v="2009"/>
    <n v="2009"/>
    <n v="500207615"/>
    <n v="1"/>
    <x v="1"/>
    <s v="I"/>
    <n v="2"/>
    <n v="2"/>
    <n v="0"/>
    <n v="20"/>
  </r>
  <r>
    <x v="0"/>
    <x v="0"/>
    <s v="WA"/>
    <x v="1"/>
    <n v="2009"/>
    <n v="2009"/>
    <n v="500219787"/>
    <n v="1"/>
    <x v="1"/>
    <s v="I"/>
    <n v="0"/>
    <n v="0"/>
    <n v="0"/>
    <n v="17"/>
  </r>
  <r>
    <x v="0"/>
    <x v="0"/>
    <s v="WA"/>
    <x v="1"/>
    <n v="2009"/>
    <n v="2009"/>
    <n v="17839289"/>
    <n v="1"/>
    <x v="1"/>
    <s v="I"/>
    <n v="3"/>
    <n v="3"/>
    <n v="0"/>
    <n v="120"/>
  </r>
  <r>
    <x v="0"/>
    <x v="0"/>
    <s v="WA"/>
    <x v="1"/>
    <n v="2009"/>
    <n v="2009"/>
    <n v="19047745"/>
    <n v="1"/>
    <x v="1"/>
    <s v="I"/>
    <n v="0"/>
    <n v="0"/>
    <n v="0"/>
    <n v="13"/>
  </r>
  <r>
    <x v="0"/>
    <x v="1"/>
    <s v="WA"/>
    <x v="1"/>
    <n v="2009"/>
    <n v="2009"/>
    <n v="19604164"/>
    <n v="1"/>
    <x v="2"/>
    <s v="I"/>
    <n v="1"/>
    <n v="1"/>
    <n v="0"/>
    <n v="9671"/>
  </r>
  <r>
    <x v="0"/>
    <x v="1"/>
    <s v="WA"/>
    <x v="1"/>
    <n v="2009"/>
    <n v="2009"/>
    <n v="19846389"/>
    <n v="2"/>
    <x v="1"/>
    <s v="I"/>
    <n v="35"/>
    <n v="17.5"/>
    <n v="0"/>
    <n v="11"/>
  </r>
  <r>
    <x v="0"/>
    <x v="0"/>
    <s v="WA"/>
    <x v="1"/>
    <n v="2009"/>
    <n v="2009"/>
    <n v="500210995"/>
    <n v="1"/>
    <x v="1"/>
    <s v="I"/>
    <n v="0"/>
    <n v="0"/>
    <n v="0"/>
    <n v="31"/>
  </r>
  <r>
    <x v="0"/>
    <x v="0"/>
    <s v="WA"/>
    <x v="1"/>
    <n v="2009"/>
    <n v="2009"/>
    <n v="16892772"/>
    <n v="2"/>
    <x v="1"/>
    <s v="I"/>
    <n v="56"/>
    <n v="28"/>
    <n v="0"/>
    <n v="880"/>
  </r>
  <r>
    <x v="0"/>
    <x v="0"/>
    <s v="WA"/>
    <x v="1"/>
    <n v="2009"/>
    <n v="2009"/>
    <n v="16924219"/>
    <n v="1"/>
    <x v="1"/>
    <s v="I"/>
    <n v="0"/>
    <n v="0"/>
    <n v="0"/>
    <n v="6"/>
  </r>
  <r>
    <x v="0"/>
    <x v="0"/>
    <s v="WA"/>
    <x v="1"/>
    <n v="2009"/>
    <n v="2009"/>
    <n v="17115851"/>
    <n v="1"/>
    <x v="1"/>
    <s v="I"/>
    <n v="0"/>
    <n v="0"/>
    <n v="0"/>
    <n v="10"/>
  </r>
  <r>
    <x v="0"/>
    <x v="0"/>
    <s v="WA"/>
    <x v="1"/>
    <n v="2009"/>
    <n v="2009"/>
    <n v="15497054"/>
    <n v="1"/>
    <x v="1"/>
    <s v="I"/>
    <n v="1"/>
    <n v="1"/>
    <n v="0"/>
    <n v="82"/>
  </r>
  <r>
    <x v="0"/>
    <x v="1"/>
    <s v="WA"/>
    <x v="1"/>
    <n v="2009"/>
    <n v="2009"/>
    <n v="500008522"/>
    <n v="1"/>
    <x v="1"/>
    <s v="I"/>
    <n v="0"/>
    <n v="0"/>
    <n v="0"/>
    <n v="2"/>
  </r>
  <r>
    <x v="0"/>
    <x v="1"/>
    <s v="WA"/>
    <x v="1"/>
    <n v="2009"/>
    <n v="2009"/>
    <n v="17517285"/>
    <n v="1"/>
    <x v="1"/>
    <s v="I"/>
    <n v="7"/>
    <n v="7"/>
    <n v="0"/>
    <n v="15"/>
  </r>
  <r>
    <x v="0"/>
    <x v="0"/>
    <s v="WA"/>
    <x v="1"/>
    <n v="2009"/>
    <n v="2009"/>
    <n v="15492375"/>
    <n v="1"/>
    <x v="1"/>
    <s v="I"/>
    <n v="1"/>
    <n v="1"/>
    <n v="0"/>
    <n v="9321"/>
  </r>
  <r>
    <x v="0"/>
    <x v="0"/>
    <s v="WA"/>
    <x v="1"/>
    <n v="2009"/>
    <n v="2009"/>
    <n v="17146603"/>
    <n v="1"/>
    <x v="1"/>
    <s v="I"/>
    <n v="75"/>
    <n v="75"/>
    <n v="0"/>
    <n v="720"/>
  </r>
  <r>
    <x v="0"/>
    <x v="0"/>
    <s v="WA"/>
    <x v="1"/>
    <n v="2009"/>
    <n v="2009"/>
    <n v="16645499"/>
    <n v="1"/>
    <x v="1"/>
    <s v="I"/>
    <n v="7"/>
    <n v="7"/>
    <n v="0"/>
    <n v="10"/>
  </r>
  <r>
    <x v="0"/>
    <x v="1"/>
    <s v="WA"/>
    <x v="1"/>
    <n v="2009"/>
    <n v="2009"/>
    <n v="18146045"/>
    <n v="1"/>
    <x v="1"/>
    <s v="I"/>
    <n v="14"/>
    <n v="14"/>
    <n v="0"/>
    <n v="2"/>
  </r>
  <r>
    <x v="0"/>
    <x v="1"/>
    <s v="WA"/>
    <x v="1"/>
    <n v="2009"/>
    <n v="2009"/>
    <n v="15643021"/>
    <n v="2"/>
    <x v="1"/>
    <s v="I"/>
    <n v="39"/>
    <n v="19.5"/>
    <n v="0"/>
    <n v="3"/>
  </r>
  <r>
    <x v="0"/>
    <x v="0"/>
    <s v="WA"/>
    <x v="1"/>
    <n v="2009"/>
    <n v="2009"/>
    <n v="500122710"/>
    <n v="1"/>
    <x v="1"/>
    <s v="I"/>
    <n v="0"/>
    <n v="0"/>
    <n v="0"/>
    <n v="323"/>
  </r>
  <r>
    <x v="0"/>
    <x v="0"/>
    <s v="WA"/>
    <x v="1"/>
    <n v="2009"/>
    <n v="2009"/>
    <n v="15661997"/>
    <n v="1"/>
    <x v="1"/>
    <s v="I"/>
    <n v="16"/>
    <n v="16"/>
    <n v="0"/>
    <n v="110"/>
  </r>
  <r>
    <x v="0"/>
    <x v="1"/>
    <s v="WA"/>
    <x v="1"/>
    <n v="2009"/>
    <n v="2009"/>
    <n v="14042028"/>
    <n v="2"/>
    <x v="1"/>
    <s v="I"/>
    <n v="31"/>
    <n v="15.5"/>
    <n v="0"/>
    <n v="39"/>
  </r>
  <r>
    <x v="0"/>
    <x v="1"/>
    <s v="WA"/>
    <x v="1"/>
    <n v="2009"/>
    <n v="2009"/>
    <n v="500112394"/>
    <n v="1"/>
    <x v="1"/>
    <s v="I"/>
    <n v="5"/>
    <n v="5"/>
    <n v="0"/>
    <n v="2"/>
  </r>
  <r>
    <x v="0"/>
    <x v="0"/>
    <s v="WA"/>
    <x v="1"/>
    <n v="2009"/>
    <n v="2009"/>
    <n v="14881355"/>
    <n v="1"/>
    <x v="1"/>
    <s v="I"/>
    <n v="12"/>
    <n v="12"/>
    <n v="0"/>
    <n v="2"/>
  </r>
  <r>
    <x v="0"/>
    <x v="0"/>
    <s v="WA"/>
    <x v="1"/>
    <n v="2009"/>
    <n v="2009"/>
    <n v="14850900"/>
    <n v="2"/>
    <x v="1"/>
    <s v="I"/>
    <n v="40"/>
    <n v="20"/>
    <n v="0"/>
    <n v="425"/>
  </r>
  <r>
    <x v="0"/>
    <x v="0"/>
    <s v="WA"/>
    <x v="1"/>
    <n v="2009"/>
    <n v="2009"/>
    <n v="14102434"/>
    <n v="1"/>
    <x v="1"/>
    <s v="I"/>
    <n v="28"/>
    <n v="28"/>
    <n v="0"/>
    <n v="30"/>
  </r>
  <r>
    <x v="0"/>
    <x v="1"/>
    <s v="WA"/>
    <x v="1"/>
    <n v="2009"/>
    <n v="2009"/>
    <n v="14911534"/>
    <n v="3"/>
    <x v="1"/>
    <s v="I"/>
    <n v="65"/>
    <n v="21.666666666666664"/>
    <n v="0"/>
    <n v="49"/>
  </r>
  <r>
    <x v="0"/>
    <x v="0"/>
    <s v="WA"/>
    <x v="1"/>
    <n v="2009"/>
    <n v="2009"/>
    <n v="400291291"/>
    <n v="1"/>
    <x v="1"/>
    <s v="I"/>
    <n v="12"/>
    <n v="12"/>
    <n v="0"/>
    <n v="240"/>
  </r>
  <r>
    <x v="0"/>
    <x v="1"/>
    <s v="WA"/>
    <x v="1"/>
    <n v="2009"/>
    <n v="2009"/>
    <n v="500202746"/>
    <n v="2"/>
    <x v="1"/>
    <s v="I"/>
    <n v="59"/>
    <n v="29.5"/>
    <n v="0"/>
    <n v="105"/>
  </r>
  <r>
    <x v="0"/>
    <x v="0"/>
    <s v="WA"/>
    <x v="1"/>
    <n v="2009"/>
    <n v="2009"/>
    <n v="19977124"/>
    <n v="1"/>
    <x v="1"/>
    <s v="I"/>
    <n v="24"/>
    <n v="24"/>
    <n v="0"/>
    <n v="360"/>
  </r>
  <r>
    <x v="0"/>
    <x v="0"/>
    <s v="WA"/>
    <x v="1"/>
    <n v="2009"/>
    <n v="2009"/>
    <n v="14032291"/>
    <n v="1"/>
    <x v="1"/>
    <s v="I"/>
    <n v="26"/>
    <n v="26"/>
    <n v="0"/>
    <n v="60"/>
  </r>
  <r>
    <x v="0"/>
    <x v="1"/>
    <s v="WA"/>
    <x v="1"/>
    <n v="2009"/>
    <n v="2009"/>
    <n v="500121423"/>
    <n v="1"/>
    <x v="1"/>
    <s v="I"/>
    <n v="0"/>
    <n v="0"/>
    <n v="0"/>
    <n v="22"/>
  </r>
  <r>
    <x v="0"/>
    <x v="1"/>
    <s v="WA"/>
    <x v="1"/>
    <n v="2009"/>
    <n v="2009"/>
    <n v="409190463"/>
    <n v="2"/>
    <x v="1"/>
    <s v="I"/>
    <n v="55"/>
    <n v="27.5"/>
    <n v="0"/>
    <n v="125"/>
  </r>
  <r>
    <x v="0"/>
    <x v="0"/>
    <s v="WA"/>
    <x v="1"/>
    <n v="2009"/>
    <n v="2009"/>
    <n v="18321418"/>
    <n v="1"/>
    <x v="1"/>
    <s v="I"/>
    <n v="28"/>
    <n v="28"/>
    <n v="0"/>
    <n v="110"/>
  </r>
  <r>
    <x v="0"/>
    <x v="0"/>
    <s v="WA"/>
    <x v="1"/>
    <n v="2009"/>
    <n v="2009"/>
    <n v="500017594"/>
    <n v="1"/>
    <x v="1"/>
    <s v="I"/>
    <n v="0"/>
    <n v="0"/>
    <n v="0"/>
    <n v="214"/>
  </r>
  <r>
    <x v="0"/>
    <x v="0"/>
    <s v="WA"/>
    <x v="1"/>
    <n v="2009"/>
    <n v="2009"/>
    <n v="500094007"/>
    <n v="1"/>
    <x v="1"/>
    <s v="I"/>
    <n v="28"/>
    <n v="28"/>
    <n v="0"/>
    <n v="3106"/>
  </r>
  <r>
    <x v="1"/>
    <x v="0"/>
    <s v="WA"/>
    <x v="1"/>
    <n v="2009"/>
    <n v="2009"/>
    <n v="500180986"/>
    <n v="1"/>
    <x v="1"/>
    <s v="I"/>
    <n v="29"/>
    <n v="29"/>
    <n v="0"/>
    <n v="9560"/>
  </r>
  <r>
    <x v="0"/>
    <x v="0"/>
    <s v="WA"/>
    <x v="1"/>
    <n v="2009"/>
    <n v="2009"/>
    <n v="500057180"/>
    <n v="1"/>
    <x v="1"/>
    <s v="I"/>
    <n v="0"/>
    <n v="0"/>
    <n v="0"/>
    <n v="5"/>
  </r>
  <r>
    <x v="0"/>
    <x v="0"/>
    <s v="WA"/>
    <x v="1"/>
    <n v="2009"/>
    <n v="2009"/>
    <n v="19580189"/>
    <n v="1"/>
    <x v="1"/>
    <s v="I"/>
    <n v="12"/>
    <n v="12"/>
    <n v="0"/>
    <n v="1"/>
  </r>
  <r>
    <x v="0"/>
    <x v="0"/>
    <s v="WA"/>
    <x v="1"/>
    <n v="2009"/>
    <n v="2009"/>
    <n v="19618511"/>
    <n v="1"/>
    <x v="1"/>
    <s v="I"/>
    <n v="0"/>
    <n v="0"/>
    <n v="0"/>
    <n v="160"/>
  </r>
  <r>
    <x v="0"/>
    <x v="1"/>
    <s v="WA"/>
    <x v="1"/>
    <n v="2009"/>
    <n v="2009"/>
    <n v="500194905"/>
    <n v="1"/>
    <x v="1"/>
    <s v="I"/>
    <n v="12"/>
    <n v="12"/>
    <n v="0"/>
    <n v="15"/>
  </r>
  <r>
    <x v="0"/>
    <x v="0"/>
    <s v="WA"/>
    <x v="1"/>
    <n v="2009"/>
    <n v="2009"/>
    <n v="18985577"/>
    <n v="1"/>
    <x v="1"/>
    <s v="I"/>
    <n v="0"/>
    <n v="0"/>
    <n v="0"/>
    <n v="8"/>
  </r>
  <r>
    <x v="0"/>
    <x v="0"/>
    <s v="WA"/>
    <x v="1"/>
    <n v="2009"/>
    <n v="2009"/>
    <n v="18517837"/>
    <n v="1"/>
    <x v="1"/>
    <s v="I"/>
    <n v="1"/>
    <n v="1"/>
    <n v="0"/>
    <n v="30"/>
  </r>
  <r>
    <x v="0"/>
    <x v="0"/>
    <s v="WA"/>
    <x v="1"/>
    <n v="2009"/>
    <n v="2009"/>
    <n v="19264865"/>
    <n v="1"/>
    <x v="1"/>
    <s v="I"/>
    <n v="0"/>
    <n v="0"/>
    <n v="0"/>
    <n v="20"/>
  </r>
  <r>
    <x v="0"/>
    <x v="0"/>
    <s v="WA"/>
    <x v="1"/>
    <n v="2009"/>
    <n v="2009"/>
    <n v="19611601"/>
    <n v="1"/>
    <x v="1"/>
    <s v="I"/>
    <n v="0"/>
    <n v="0"/>
    <n v="0"/>
    <n v="510"/>
  </r>
  <r>
    <x v="0"/>
    <x v="1"/>
    <s v="WA"/>
    <x v="1"/>
    <n v="2009"/>
    <n v="2009"/>
    <n v="500225786"/>
    <n v="1"/>
    <x v="1"/>
    <s v="I"/>
    <n v="3"/>
    <n v="3"/>
    <n v="0"/>
    <n v="7"/>
  </r>
  <r>
    <x v="0"/>
    <x v="1"/>
    <s v="WA"/>
    <x v="1"/>
    <n v="2009"/>
    <n v="2009"/>
    <n v="18707318"/>
    <n v="1"/>
    <x v="1"/>
    <s v="I"/>
    <n v="8"/>
    <n v="8"/>
    <n v="0"/>
    <n v="3"/>
  </r>
  <r>
    <x v="0"/>
    <x v="0"/>
    <s v="WA"/>
    <x v="1"/>
    <n v="2009"/>
    <n v="2009"/>
    <n v="14052507"/>
    <n v="1"/>
    <x v="1"/>
    <s v="I"/>
    <n v="22"/>
    <n v="22"/>
    <n v="0"/>
    <n v="1270"/>
  </r>
  <r>
    <x v="0"/>
    <x v="0"/>
    <s v="WA"/>
    <x v="1"/>
    <n v="2009"/>
    <n v="2009"/>
    <n v="500001348"/>
    <n v="1"/>
    <x v="1"/>
    <s v="I"/>
    <n v="3"/>
    <n v="3"/>
    <n v="0"/>
    <n v="60"/>
  </r>
  <r>
    <x v="0"/>
    <x v="0"/>
    <s v="WA"/>
    <x v="1"/>
    <n v="2009"/>
    <n v="2009"/>
    <n v="500147630"/>
    <n v="1"/>
    <x v="1"/>
    <s v="I"/>
    <n v="0"/>
    <n v="0"/>
    <n v="0"/>
    <n v="37"/>
  </r>
  <r>
    <x v="0"/>
    <x v="0"/>
    <s v="WA"/>
    <x v="1"/>
    <n v="2009"/>
    <n v="2009"/>
    <n v="18149075"/>
    <n v="1"/>
    <x v="1"/>
    <s v="I"/>
    <n v="0"/>
    <n v="0"/>
    <n v="0"/>
    <n v="20"/>
  </r>
  <r>
    <x v="0"/>
    <x v="1"/>
    <s v="WA"/>
    <x v="1"/>
    <n v="2009"/>
    <n v="2009"/>
    <n v="16783930"/>
    <n v="1"/>
    <x v="1"/>
    <s v="I"/>
    <n v="28"/>
    <n v="28"/>
    <n v="0"/>
    <n v="4"/>
  </r>
  <r>
    <x v="0"/>
    <x v="1"/>
    <s v="WA"/>
    <x v="1"/>
    <n v="2009"/>
    <n v="2009"/>
    <n v="500214714"/>
    <n v="1"/>
    <x v="1"/>
    <s v="I"/>
    <n v="28"/>
    <n v="28"/>
    <n v="0"/>
    <n v="1"/>
  </r>
  <r>
    <x v="1"/>
    <x v="1"/>
    <s v="WA"/>
    <x v="1"/>
    <n v="2009"/>
    <n v="2009"/>
    <n v="17487452"/>
    <n v="1"/>
    <x v="1"/>
    <s v="I"/>
    <n v="0"/>
    <n v="0"/>
    <n v="0"/>
    <n v="3"/>
  </r>
  <r>
    <x v="0"/>
    <x v="0"/>
    <s v="WA"/>
    <x v="1"/>
    <n v="2009"/>
    <n v="2009"/>
    <n v="17113303"/>
    <n v="1"/>
    <x v="1"/>
    <s v="I"/>
    <n v="0"/>
    <n v="0"/>
    <n v="0"/>
    <n v="20"/>
  </r>
  <r>
    <x v="0"/>
    <x v="0"/>
    <s v="WA"/>
    <x v="1"/>
    <n v="2009"/>
    <n v="2009"/>
    <n v="14376616"/>
    <n v="1"/>
    <x v="1"/>
    <s v="I"/>
    <n v="22"/>
    <n v="22"/>
    <n v="0"/>
    <n v="10"/>
  </r>
  <r>
    <x v="0"/>
    <x v="0"/>
    <s v="WA"/>
    <x v="1"/>
    <n v="2009"/>
    <n v="2009"/>
    <n v="16650049"/>
    <n v="2"/>
    <x v="1"/>
    <s v="I"/>
    <n v="45"/>
    <n v="22.5"/>
    <n v="0"/>
    <n v="920"/>
  </r>
  <r>
    <x v="0"/>
    <x v="0"/>
    <s v="WA"/>
    <x v="1"/>
    <n v="2009"/>
    <n v="2009"/>
    <n v="500137841"/>
    <n v="1"/>
    <x v="1"/>
    <s v="I"/>
    <n v="11"/>
    <n v="11"/>
    <n v="0"/>
    <n v="10"/>
  </r>
  <r>
    <x v="1"/>
    <x v="0"/>
    <s v="WA"/>
    <x v="1"/>
    <n v="2009"/>
    <n v="2009"/>
    <n v="15990322"/>
    <n v="1"/>
    <x v="1"/>
    <s v="I"/>
    <n v="28"/>
    <n v="28"/>
    <n v="0"/>
    <n v="10"/>
  </r>
  <r>
    <x v="0"/>
    <x v="1"/>
    <s v="WA"/>
    <x v="1"/>
    <n v="2009"/>
    <n v="2009"/>
    <n v="421805083"/>
    <n v="2"/>
    <x v="1"/>
    <s v="I"/>
    <n v="31"/>
    <n v="15.5"/>
    <n v="0"/>
    <n v="22"/>
  </r>
  <r>
    <x v="0"/>
    <x v="0"/>
    <s v="WA"/>
    <x v="1"/>
    <n v="2009"/>
    <n v="2009"/>
    <n v="15656083"/>
    <n v="1"/>
    <x v="1"/>
    <s v="I"/>
    <n v="2"/>
    <n v="2"/>
    <n v="0"/>
    <n v="112"/>
  </r>
  <r>
    <x v="0"/>
    <x v="0"/>
    <s v="WA"/>
    <x v="1"/>
    <n v="2009"/>
    <n v="2009"/>
    <n v="15627659"/>
    <n v="1"/>
    <x v="1"/>
    <s v="I"/>
    <n v="16"/>
    <n v="16"/>
    <n v="0"/>
    <n v="970"/>
  </r>
  <r>
    <x v="0"/>
    <x v="1"/>
    <s v="WA"/>
    <x v="1"/>
    <n v="2009"/>
    <n v="2009"/>
    <n v="14739878"/>
    <n v="2"/>
    <x v="1"/>
    <s v="I"/>
    <n v="41"/>
    <n v="20.5"/>
    <n v="0"/>
    <n v="12"/>
  </r>
  <r>
    <x v="1"/>
    <x v="1"/>
    <s v="WA"/>
    <x v="1"/>
    <n v="2009"/>
    <n v="2009"/>
    <n v="500110127"/>
    <n v="1"/>
    <x v="1"/>
    <s v="I"/>
    <n v="0"/>
    <n v="0"/>
    <n v="0"/>
    <n v="8"/>
  </r>
  <r>
    <x v="0"/>
    <x v="0"/>
    <s v="WA"/>
    <x v="1"/>
    <n v="2009"/>
    <n v="2009"/>
    <n v="15081732"/>
    <n v="2"/>
    <x v="1"/>
    <s v="I"/>
    <n v="42"/>
    <n v="21"/>
    <n v="0"/>
    <n v="210"/>
  </r>
  <r>
    <x v="0"/>
    <x v="1"/>
    <s v="WA"/>
    <x v="1"/>
    <n v="2009"/>
    <n v="2009"/>
    <n v="500182017"/>
    <n v="1"/>
    <x v="1"/>
    <s v="I"/>
    <n v="13"/>
    <n v="13"/>
    <n v="0"/>
    <n v="79"/>
  </r>
  <r>
    <x v="0"/>
    <x v="0"/>
    <s v="WA"/>
    <x v="1"/>
    <n v="2009"/>
    <n v="2009"/>
    <n v="14610125"/>
    <n v="1"/>
    <x v="1"/>
    <s v="I"/>
    <n v="0"/>
    <n v="0"/>
    <n v="0"/>
    <n v="30"/>
  </r>
  <r>
    <x v="0"/>
    <x v="1"/>
    <s v="WA"/>
    <x v="1"/>
    <n v="2009"/>
    <n v="2009"/>
    <n v="14331507"/>
    <n v="1"/>
    <x v="1"/>
    <s v="I"/>
    <n v="0"/>
    <n v="0"/>
    <n v="0"/>
    <n v="14"/>
  </r>
  <r>
    <x v="0"/>
    <x v="1"/>
    <s v="WA"/>
    <x v="1"/>
    <n v="2009"/>
    <n v="2009"/>
    <n v="14430017"/>
    <n v="1"/>
    <x v="1"/>
    <s v="I"/>
    <n v="10"/>
    <n v="10"/>
    <n v="0"/>
    <n v="39"/>
  </r>
  <r>
    <x v="0"/>
    <x v="0"/>
    <s v="WA"/>
    <x v="1"/>
    <n v="2009"/>
    <n v="2009"/>
    <n v="17320035"/>
    <n v="1"/>
    <x v="1"/>
    <s v="I"/>
    <n v="30"/>
    <n v="30"/>
    <n v="0"/>
    <n v="62"/>
  </r>
  <r>
    <x v="0"/>
    <x v="0"/>
    <s v="WA"/>
    <x v="1"/>
    <n v="2009"/>
    <n v="2010"/>
    <n v="18351231"/>
    <n v="2"/>
    <x v="1"/>
    <s v="I"/>
    <n v="34"/>
    <n v="17"/>
    <n v="0"/>
    <n v="233"/>
  </r>
  <r>
    <x v="0"/>
    <x v="0"/>
    <s v="WA"/>
    <x v="1"/>
    <n v="2009"/>
    <n v="2009"/>
    <n v="15437928"/>
    <n v="1"/>
    <x v="1"/>
    <s v="I"/>
    <n v="18"/>
    <n v="18"/>
    <n v="0"/>
    <n v="240"/>
  </r>
  <r>
    <x v="0"/>
    <x v="1"/>
    <s v="WA"/>
    <x v="1"/>
    <n v="2009"/>
    <n v="2009"/>
    <n v="500072381"/>
    <n v="1"/>
    <x v="1"/>
    <s v="I"/>
    <n v="11"/>
    <n v="11"/>
    <n v="0"/>
    <n v="12"/>
  </r>
  <r>
    <x v="0"/>
    <x v="0"/>
    <s v="WA"/>
    <x v="1"/>
    <n v="2009"/>
    <n v="2009"/>
    <n v="19543440"/>
    <n v="1"/>
    <x v="1"/>
    <s v="I"/>
    <n v="3"/>
    <n v="3"/>
    <n v="0"/>
    <n v="270"/>
  </r>
  <r>
    <x v="0"/>
    <x v="1"/>
    <s v="WA"/>
    <x v="1"/>
    <n v="2009"/>
    <n v="2009"/>
    <n v="500089376"/>
    <n v="1"/>
    <x v="1"/>
    <s v="I"/>
    <n v="0"/>
    <n v="0"/>
    <n v="0"/>
    <n v="2"/>
  </r>
  <r>
    <x v="0"/>
    <x v="0"/>
    <s v="WA"/>
    <x v="1"/>
    <n v="2009"/>
    <n v="2009"/>
    <n v="18672086"/>
    <n v="1"/>
    <x v="1"/>
    <s v="I"/>
    <n v="8"/>
    <n v="8"/>
    <n v="0"/>
    <n v="60"/>
  </r>
  <r>
    <x v="0"/>
    <x v="0"/>
    <s v="WA"/>
    <x v="1"/>
    <n v="2009"/>
    <n v="2009"/>
    <n v="500216415"/>
    <n v="1"/>
    <x v="1"/>
    <s v="I"/>
    <n v="0"/>
    <n v="0"/>
    <n v="0"/>
    <n v="18"/>
  </r>
  <r>
    <x v="0"/>
    <x v="1"/>
    <s v="WA"/>
    <x v="1"/>
    <n v="2009"/>
    <n v="2009"/>
    <n v="500231757"/>
    <n v="1"/>
    <x v="1"/>
    <s v="I"/>
    <n v="1"/>
    <n v="1"/>
    <n v="0"/>
    <n v="61"/>
  </r>
  <r>
    <x v="0"/>
    <x v="1"/>
    <s v="WA"/>
    <x v="1"/>
    <n v="2009"/>
    <n v="2009"/>
    <n v="500152379"/>
    <n v="1"/>
    <x v="1"/>
    <s v="I"/>
    <n v="0"/>
    <n v="0"/>
    <n v="0"/>
    <n v="3"/>
  </r>
  <r>
    <x v="1"/>
    <x v="0"/>
    <s v="WA"/>
    <x v="1"/>
    <n v="2009"/>
    <n v="2009"/>
    <n v="500179889"/>
    <n v="1"/>
    <x v="1"/>
    <s v="I"/>
    <n v="7"/>
    <n v="7"/>
    <n v="0"/>
    <n v="687"/>
  </r>
  <r>
    <x v="0"/>
    <x v="0"/>
    <s v="WA"/>
    <x v="1"/>
    <n v="2009"/>
    <n v="2009"/>
    <n v="18960220"/>
    <n v="1"/>
    <x v="1"/>
    <s v="I"/>
    <n v="0"/>
    <n v="0"/>
    <n v="0"/>
    <n v="20"/>
  </r>
  <r>
    <x v="0"/>
    <x v="1"/>
    <s v="WA"/>
    <x v="1"/>
    <n v="2009"/>
    <n v="2009"/>
    <n v="18897501"/>
    <n v="1"/>
    <x v="1"/>
    <s v="I"/>
    <n v="4"/>
    <n v="4"/>
    <n v="0"/>
    <n v="15"/>
  </r>
  <r>
    <x v="0"/>
    <x v="0"/>
    <s v="WA"/>
    <x v="1"/>
    <n v="2009"/>
    <n v="2009"/>
    <n v="500157237"/>
    <n v="1"/>
    <x v="1"/>
    <s v="I"/>
    <n v="7"/>
    <n v="7"/>
    <n v="0"/>
    <n v="236"/>
  </r>
  <r>
    <x v="0"/>
    <x v="1"/>
    <s v="WA"/>
    <x v="1"/>
    <n v="2009"/>
    <n v="2009"/>
    <n v="18059240"/>
    <n v="1"/>
    <x v="1"/>
    <s v="I"/>
    <n v="0"/>
    <n v="0"/>
    <n v="0"/>
    <n v="2"/>
  </r>
  <r>
    <x v="0"/>
    <x v="0"/>
    <s v="WA"/>
    <x v="1"/>
    <n v="2009"/>
    <n v="2009"/>
    <n v="500029402"/>
    <n v="1"/>
    <x v="1"/>
    <s v="I"/>
    <n v="1"/>
    <n v="1"/>
    <n v="0"/>
    <n v="179"/>
  </r>
  <r>
    <x v="1"/>
    <x v="1"/>
    <s v="WA"/>
    <x v="1"/>
    <n v="2009"/>
    <n v="2009"/>
    <n v="15340855"/>
    <n v="1"/>
    <x v="1"/>
    <s v="I"/>
    <n v="28"/>
    <n v="28"/>
    <n v="0"/>
    <n v="2"/>
  </r>
  <r>
    <x v="0"/>
    <x v="1"/>
    <s v="WA"/>
    <x v="1"/>
    <n v="2009"/>
    <n v="2009"/>
    <n v="18305089"/>
    <n v="1"/>
    <x v="1"/>
    <s v="I"/>
    <n v="8"/>
    <n v="8"/>
    <n v="0"/>
    <n v="2"/>
  </r>
  <r>
    <x v="0"/>
    <x v="0"/>
    <s v="WA"/>
    <x v="1"/>
    <n v="2009"/>
    <n v="2009"/>
    <n v="17793671"/>
    <n v="1"/>
    <x v="1"/>
    <s v="I"/>
    <n v="27"/>
    <n v="27"/>
    <n v="0"/>
    <n v="2"/>
  </r>
  <r>
    <x v="0"/>
    <x v="1"/>
    <s v="WA"/>
    <x v="1"/>
    <n v="2009"/>
    <n v="2009"/>
    <n v="17835160"/>
    <n v="1"/>
    <x v="1"/>
    <s v="I"/>
    <n v="0"/>
    <n v="0"/>
    <n v="0"/>
    <n v="1"/>
  </r>
  <r>
    <x v="0"/>
    <x v="0"/>
    <s v="WA"/>
    <x v="1"/>
    <n v="2009"/>
    <n v="2009"/>
    <n v="17581631"/>
    <n v="1"/>
    <x v="1"/>
    <s v="I"/>
    <n v="0"/>
    <n v="0"/>
    <n v="0"/>
    <n v="305"/>
  </r>
  <r>
    <x v="0"/>
    <x v="0"/>
    <s v="WA"/>
    <x v="1"/>
    <n v="2009"/>
    <n v="2009"/>
    <n v="17839103"/>
    <n v="1"/>
    <x v="1"/>
    <s v="I"/>
    <n v="0"/>
    <n v="0"/>
    <n v="0"/>
    <n v="30"/>
  </r>
  <r>
    <x v="0"/>
    <x v="0"/>
    <s v="WA"/>
    <x v="1"/>
    <n v="2009"/>
    <n v="2009"/>
    <n v="17119288"/>
    <n v="1"/>
    <x v="1"/>
    <s v="I"/>
    <n v="0"/>
    <n v="0"/>
    <n v="0"/>
    <n v="160"/>
  </r>
  <r>
    <x v="0"/>
    <x v="0"/>
    <s v="WA"/>
    <x v="1"/>
    <n v="2009"/>
    <n v="2009"/>
    <n v="500143174"/>
    <n v="1"/>
    <x v="1"/>
    <s v="I"/>
    <n v="16"/>
    <n v="16"/>
    <n v="0"/>
    <n v="91"/>
  </r>
  <r>
    <x v="0"/>
    <x v="0"/>
    <s v="WA"/>
    <x v="1"/>
    <n v="2009"/>
    <n v="2009"/>
    <n v="17464232"/>
    <n v="1"/>
    <x v="1"/>
    <s v="I"/>
    <n v="0"/>
    <n v="0"/>
    <n v="0"/>
    <n v="50"/>
  </r>
  <r>
    <x v="0"/>
    <x v="0"/>
    <s v="WA"/>
    <x v="1"/>
    <n v="2009"/>
    <n v="2009"/>
    <n v="16195668"/>
    <n v="1"/>
    <x v="1"/>
    <s v="I"/>
    <n v="25"/>
    <n v="25"/>
    <n v="0"/>
    <n v="1860"/>
  </r>
  <r>
    <x v="0"/>
    <x v="0"/>
    <s v="WA"/>
    <x v="1"/>
    <n v="2009"/>
    <n v="2009"/>
    <n v="500201727"/>
    <n v="1"/>
    <x v="1"/>
    <s v="I"/>
    <n v="0"/>
    <n v="0"/>
    <n v="0"/>
    <n v="311"/>
  </r>
  <r>
    <x v="0"/>
    <x v="0"/>
    <s v="WA"/>
    <x v="1"/>
    <n v="2009"/>
    <n v="2009"/>
    <n v="15626831"/>
    <n v="1"/>
    <x v="1"/>
    <s v="I"/>
    <n v="14"/>
    <n v="14"/>
    <n v="0"/>
    <n v="610"/>
  </r>
  <r>
    <x v="0"/>
    <x v="1"/>
    <s v="WA"/>
    <x v="1"/>
    <n v="2009"/>
    <n v="2009"/>
    <n v="500187591"/>
    <n v="1"/>
    <x v="1"/>
    <s v="I"/>
    <n v="0"/>
    <n v="0"/>
    <n v="0"/>
    <n v="22"/>
  </r>
  <r>
    <x v="0"/>
    <x v="1"/>
    <s v="WA"/>
    <x v="1"/>
    <n v="2009"/>
    <n v="2009"/>
    <n v="14644133"/>
    <n v="1"/>
    <x v="1"/>
    <s v="I"/>
    <n v="13"/>
    <n v="13"/>
    <n v="0"/>
    <n v="3"/>
  </r>
  <r>
    <x v="0"/>
    <x v="0"/>
    <s v="WA"/>
    <x v="1"/>
    <n v="2009"/>
    <n v="2009"/>
    <n v="500020835"/>
    <n v="1"/>
    <x v="1"/>
    <s v="I"/>
    <n v="0"/>
    <n v="0"/>
    <n v="0"/>
    <n v="493"/>
  </r>
  <r>
    <x v="0"/>
    <x v="1"/>
    <s v="WA"/>
    <x v="1"/>
    <n v="2010"/>
    <n v="2010"/>
    <n v="19884888"/>
    <n v="1"/>
    <x v="1"/>
    <s v="I"/>
    <n v="7"/>
    <n v="7"/>
    <n v="0"/>
    <n v="155"/>
  </r>
  <r>
    <x v="0"/>
    <x v="0"/>
    <s v="WA"/>
    <x v="2"/>
    <n v="2010"/>
    <n v="2010"/>
    <n v="19945467"/>
    <n v="2"/>
    <x v="1"/>
    <s v="I"/>
    <n v="22"/>
    <n v="11"/>
    <n v="0"/>
    <n v="34"/>
  </r>
  <r>
    <x v="0"/>
    <x v="0"/>
    <s v="WA"/>
    <x v="1"/>
    <n v="2010"/>
    <n v="2010"/>
    <n v="500021980"/>
    <n v="1"/>
    <x v="1"/>
    <s v="I"/>
    <n v="0"/>
    <n v="0"/>
    <n v="0"/>
    <n v="8"/>
  </r>
  <r>
    <x v="0"/>
    <x v="1"/>
    <s v="WA"/>
    <x v="2"/>
    <n v="2010"/>
    <n v="2010"/>
    <n v="17491926"/>
    <n v="1"/>
    <x v="1"/>
    <s v="I"/>
    <n v="23"/>
    <n v="23"/>
    <n v="0"/>
    <n v="125"/>
  </r>
  <r>
    <x v="0"/>
    <x v="0"/>
    <s v="WA"/>
    <x v="2"/>
    <n v="2010"/>
    <n v="2010"/>
    <n v="18492808"/>
    <n v="1"/>
    <x v="1"/>
    <s v="I"/>
    <n v="4"/>
    <n v="4"/>
    <n v="0"/>
    <n v="60"/>
  </r>
  <r>
    <x v="0"/>
    <x v="0"/>
    <s v="WA"/>
    <x v="1"/>
    <n v="2010"/>
    <n v="2010"/>
    <n v="500255030"/>
    <n v="1"/>
    <x v="1"/>
    <s v="I"/>
    <n v="0"/>
    <n v="0"/>
    <n v="0"/>
    <n v="180"/>
  </r>
  <r>
    <x v="0"/>
    <x v="0"/>
    <s v="WA"/>
    <x v="2"/>
    <n v="2010"/>
    <n v="2010"/>
    <n v="16420440"/>
    <n v="1"/>
    <x v="1"/>
    <s v="I"/>
    <n v="10"/>
    <n v="10"/>
    <n v="0"/>
    <n v="240"/>
  </r>
  <r>
    <x v="0"/>
    <x v="0"/>
    <s v="WA"/>
    <x v="2"/>
    <n v="2010"/>
    <n v="2010"/>
    <n v="17158538"/>
    <n v="4"/>
    <x v="1"/>
    <s v="I"/>
    <n v="120"/>
    <n v="30"/>
    <n v="0"/>
    <n v="350"/>
  </r>
  <r>
    <x v="0"/>
    <x v="0"/>
    <s v="WA"/>
    <x v="1"/>
    <n v="2010"/>
    <n v="2010"/>
    <n v="18110784"/>
    <n v="1"/>
    <x v="1"/>
    <s v="I"/>
    <n v="0"/>
    <n v="0"/>
    <n v="0"/>
    <n v="720"/>
  </r>
  <r>
    <x v="0"/>
    <x v="1"/>
    <s v="WA"/>
    <x v="2"/>
    <n v="2010"/>
    <n v="2010"/>
    <n v="15878328"/>
    <n v="1"/>
    <x v="1"/>
    <s v="I"/>
    <n v="0"/>
    <n v="0"/>
    <n v="0"/>
    <n v="7"/>
  </r>
  <r>
    <x v="0"/>
    <x v="0"/>
    <s v="WA"/>
    <x v="2"/>
    <n v="2010"/>
    <n v="2010"/>
    <n v="17845010"/>
    <n v="1"/>
    <x v="1"/>
    <s v="I"/>
    <n v="3"/>
    <n v="3"/>
    <n v="0"/>
    <n v="180"/>
  </r>
  <r>
    <x v="0"/>
    <x v="0"/>
    <s v="WA"/>
    <x v="2"/>
    <n v="2010"/>
    <n v="2010"/>
    <n v="19365320"/>
    <n v="1"/>
    <x v="1"/>
    <s v="I"/>
    <n v="14"/>
    <n v="14"/>
    <n v="0"/>
    <n v="137"/>
  </r>
  <r>
    <x v="0"/>
    <x v="1"/>
    <s v="WA"/>
    <x v="2"/>
    <n v="2010"/>
    <n v="2010"/>
    <n v="500229341"/>
    <n v="1"/>
    <x v="1"/>
    <s v="I"/>
    <n v="14"/>
    <n v="14"/>
    <n v="0"/>
    <n v="41"/>
  </r>
  <r>
    <x v="0"/>
    <x v="1"/>
    <s v="WA"/>
    <x v="2"/>
    <n v="2010"/>
    <n v="2010"/>
    <n v="16530694"/>
    <n v="2"/>
    <x v="1"/>
    <s v="I"/>
    <n v="59"/>
    <n v="29.5"/>
    <n v="0"/>
    <n v="74"/>
  </r>
  <r>
    <x v="0"/>
    <x v="1"/>
    <s v="WA"/>
    <x v="2"/>
    <n v="2010"/>
    <n v="2010"/>
    <n v="500055306"/>
    <n v="1"/>
    <x v="1"/>
    <s v="I"/>
    <n v="30"/>
    <n v="30"/>
    <n v="0"/>
    <n v="3"/>
  </r>
  <r>
    <x v="0"/>
    <x v="0"/>
    <s v="WA"/>
    <x v="2"/>
    <n v="2010"/>
    <n v="2010"/>
    <n v="17444352"/>
    <n v="2"/>
    <x v="1"/>
    <s v="I"/>
    <n v="29"/>
    <n v="14.5"/>
    <n v="0"/>
    <n v="1670"/>
  </r>
  <r>
    <x v="0"/>
    <x v="1"/>
    <s v="WA"/>
    <x v="2"/>
    <n v="2010"/>
    <n v="2010"/>
    <n v="16337433"/>
    <n v="1"/>
    <x v="1"/>
    <s v="I"/>
    <n v="33"/>
    <n v="33"/>
    <n v="0"/>
    <n v="16"/>
  </r>
  <r>
    <x v="0"/>
    <x v="0"/>
    <s v="WA"/>
    <x v="2"/>
    <n v="2010"/>
    <n v="2010"/>
    <n v="16598663"/>
    <n v="1"/>
    <x v="1"/>
    <s v="I"/>
    <n v="8"/>
    <n v="8"/>
    <n v="0"/>
    <n v="959"/>
  </r>
  <r>
    <x v="0"/>
    <x v="0"/>
    <s v="WA"/>
    <x v="2"/>
    <n v="2010"/>
    <n v="2010"/>
    <n v="500253939"/>
    <n v="1"/>
    <x v="1"/>
    <s v="I"/>
    <n v="5"/>
    <n v="5"/>
    <n v="0"/>
    <n v="27"/>
  </r>
  <r>
    <x v="0"/>
    <x v="0"/>
    <s v="WA"/>
    <x v="2"/>
    <n v="2010"/>
    <n v="2010"/>
    <n v="500098730"/>
    <n v="1"/>
    <x v="1"/>
    <s v="I"/>
    <n v="29"/>
    <n v="29"/>
    <n v="0"/>
    <n v="150"/>
  </r>
  <r>
    <x v="0"/>
    <x v="0"/>
    <s v="WA"/>
    <x v="2"/>
    <n v="2010"/>
    <n v="2010"/>
    <n v="14939646"/>
    <n v="1"/>
    <x v="1"/>
    <s v="I"/>
    <n v="23"/>
    <n v="23"/>
    <n v="0"/>
    <n v="164"/>
  </r>
  <r>
    <x v="0"/>
    <x v="1"/>
    <s v="WA"/>
    <x v="2"/>
    <n v="2010"/>
    <n v="2010"/>
    <n v="15675795"/>
    <n v="3"/>
    <x v="1"/>
    <s v="I"/>
    <n v="69"/>
    <n v="23"/>
    <n v="0"/>
    <n v="56"/>
  </r>
  <r>
    <x v="0"/>
    <x v="0"/>
    <s v="WA"/>
    <x v="2"/>
    <n v="2010"/>
    <n v="2010"/>
    <n v="16503216"/>
    <n v="7"/>
    <x v="1"/>
    <s v="I"/>
    <n v="217"/>
    <n v="31"/>
    <n v="0"/>
    <n v="306"/>
  </r>
  <r>
    <x v="0"/>
    <x v="0"/>
    <s v="WA"/>
    <x v="2"/>
    <n v="2010"/>
    <n v="2010"/>
    <n v="15146655"/>
    <n v="1"/>
    <x v="1"/>
    <s v="I"/>
    <n v="8"/>
    <n v="8"/>
    <n v="0"/>
    <n v="830"/>
  </r>
  <r>
    <x v="0"/>
    <x v="0"/>
    <s v="WA"/>
    <x v="2"/>
    <n v="2010"/>
    <n v="2010"/>
    <n v="15817257"/>
    <n v="2"/>
    <x v="1"/>
    <s v="I"/>
    <n v="46"/>
    <n v="23"/>
    <n v="0"/>
    <n v="319"/>
  </r>
  <r>
    <x v="0"/>
    <x v="0"/>
    <s v="WA"/>
    <x v="2"/>
    <n v="2010"/>
    <n v="2010"/>
    <n v="16122509"/>
    <n v="2"/>
    <x v="1"/>
    <s v="I"/>
    <n v="60"/>
    <n v="30"/>
    <n v="0"/>
    <n v="330"/>
  </r>
  <r>
    <x v="0"/>
    <x v="0"/>
    <s v="WA"/>
    <x v="2"/>
    <n v="2010"/>
    <n v="2010"/>
    <n v="16122718"/>
    <n v="4"/>
    <x v="1"/>
    <s v="I"/>
    <n v="94"/>
    <n v="23.5"/>
    <n v="0"/>
    <n v="550"/>
  </r>
  <r>
    <x v="1"/>
    <x v="0"/>
    <s v="WA"/>
    <x v="2"/>
    <n v="2010"/>
    <n v="2010"/>
    <n v="19310215"/>
    <n v="1"/>
    <x v="1"/>
    <s v="I"/>
    <n v="33"/>
    <n v="33"/>
    <n v="0"/>
    <n v="1"/>
  </r>
  <r>
    <x v="0"/>
    <x v="0"/>
    <s v="WA"/>
    <x v="2"/>
    <n v="2010"/>
    <n v="2010"/>
    <n v="19401330"/>
    <n v="6"/>
    <x v="1"/>
    <s v="I"/>
    <n v="186"/>
    <n v="31"/>
    <n v="0"/>
    <n v="380"/>
  </r>
  <r>
    <x v="1"/>
    <x v="0"/>
    <s v="WA"/>
    <x v="2"/>
    <n v="2010"/>
    <n v="2010"/>
    <n v="500083560"/>
    <n v="10"/>
    <x v="1"/>
    <s v="I"/>
    <n v="305"/>
    <n v="30.5"/>
    <n v="0"/>
    <n v="29"/>
  </r>
  <r>
    <x v="0"/>
    <x v="0"/>
    <s v="WA"/>
    <x v="2"/>
    <n v="2010"/>
    <n v="2010"/>
    <n v="391219243"/>
    <n v="1"/>
    <x v="1"/>
    <s v="I"/>
    <n v="15"/>
    <n v="15"/>
    <n v="0"/>
    <n v="330"/>
  </r>
  <r>
    <x v="0"/>
    <x v="1"/>
    <s v="WA"/>
    <x v="2"/>
    <n v="2010"/>
    <n v="2010"/>
    <n v="500160309"/>
    <n v="3"/>
    <x v="1"/>
    <s v="I"/>
    <n v="90"/>
    <n v="30"/>
    <n v="0"/>
    <n v="115"/>
  </r>
  <r>
    <x v="0"/>
    <x v="0"/>
    <s v="WA"/>
    <x v="2"/>
    <n v="2010"/>
    <n v="2010"/>
    <n v="14608677"/>
    <n v="1"/>
    <x v="1"/>
    <s v="I"/>
    <n v="15"/>
    <n v="15"/>
    <n v="0"/>
    <n v="10"/>
  </r>
  <r>
    <x v="0"/>
    <x v="0"/>
    <s v="WA"/>
    <x v="2"/>
    <n v="2010"/>
    <n v="2010"/>
    <n v="19858532"/>
    <n v="1"/>
    <x v="1"/>
    <s v="I"/>
    <n v="4"/>
    <n v="4"/>
    <n v="0"/>
    <n v="380"/>
  </r>
  <r>
    <x v="0"/>
    <x v="1"/>
    <s v="WA"/>
    <x v="2"/>
    <n v="2010"/>
    <n v="2010"/>
    <n v="500058185"/>
    <n v="1"/>
    <x v="1"/>
    <s v="I"/>
    <n v="30"/>
    <n v="30"/>
    <n v="0"/>
    <n v="56"/>
  </r>
  <r>
    <x v="0"/>
    <x v="1"/>
    <s v="WA"/>
    <x v="2"/>
    <n v="2010"/>
    <n v="2010"/>
    <n v="19551194"/>
    <n v="2"/>
    <x v="1"/>
    <s v="I"/>
    <n v="56"/>
    <n v="28"/>
    <n v="0"/>
    <n v="29"/>
  </r>
  <r>
    <x v="0"/>
    <x v="1"/>
    <s v="WA"/>
    <x v="2"/>
    <n v="2010"/>
    <n v="2010"/>
    <n v="19692731"/>
    <n v="1"/>
    <x v="1"/>
    <s v="I"/>
    <n v="0"/>
    <n v="0"/>
    <n v="0"/>
    <n v="30"/>
  </r>
  <r>
    <x v="0"/>
    <x v="0"/>
    <s v="WA"/>
    <x v="2"/>
    <n v="2010"/>
    <n v="2010"/>
    <n v="19373057"/>
    <n v="1"/>
    <x v="1"/>
    <s v="I"/>
    <n v="0"/>
    <n v="0"/>
    <n v="0"/>
    <n v="100"/>
  </r>
  <r>
    <x v="0"/>
    <x v="1"/>
    <s v="WA"/>
    <x v="2"/>
    <n v="2010"/>
    <n v="2010"/>
    <n v="500251184"/>
    <n v="1"/>
    <x v="1"/>
    <s v="I"/>
    <n v="15"/>
    <n v="15"/>
    <n v="0"/>
    <n v="44"/>
  </r>
  <r>
    <x v="0"/>
    <x v="0"/>
    <s v="WA"/>
    <x v="2"/>
    <n v="2010"/>
    <n v="2010"/>
    <n v="18601285"/>
    <n v="1"/>
    <x v="1"/>
    <s v="I"/>
    <n v="24"/>
    <n v="24"/>
    <n v="0"/>
    <n v="250"/>
  </r>
  <r>
    <x v="0"/>
    <x v="0"/>
    <s v="WA"/>
    <x v="2"/>
    <n v="2010"/>
    <n v="2010"/>
    <n v="500215286"/>
    <n v="1"/>
    <x v="1"/>
    <s v="I"/>
    <n v="27"/>
    <n v="27"/>
    <n v="0"/>
    <n v="459"/>
  </r>
  <r>
    <x v="0"/>
    <x v="0"/>
    <s v="WA"/>
    <x v="2"/>
    <n v="2010"/>
    <n v="2010"/>
    <n v="19599153"/>
    <n v="1"/>
    <x v="1"/>
    <s v="I"/>
    <n v="14"/>
    <n v="14"/>
    <n v="0"/>
    <n v="10"/>
  </r>
  <r>
    <x v="0"/>
    <x v="0"/>
    <s v="WA"/>
    <x v="2"/>
    <n v="2010"/>
    <n v="2010"/>
    <n v="500198383"/>
    <n v="1"/>
    <x v="1"/>
    <s v="I"/>
    <n v="0"/>
    <n v="0"/>
    <n v="0"/>
    <n v="121"/>
  </r>
  <r>
    <x v="0"/>
    <x v="0"/>
    <s v="WA"/>
    <x v="2"/>
    <n v="2010"/>
    <n v="2010"/>
    <n v="500048872"/>
    <n v="1"/>
    <x v="1"/>
    <s v="I"/>
    <n v="0"/>
    <n v="0"/>
    <n v="0"/>
    <n v="66"/>
  </r>
  <r>
    <x v="0"/>
    <x v="0"/>
    <s v="WA"/>
    <x v="2"/>
    <n v="2010"/>
    <n v="2010"/>
    <n v="18141197"/>
    <n v="1"/>
    <x v="1"/>
    <s v="I"/>
    <n v="0"/>
    <n v="0"/>
    <n v="0"/>
    <n v="550"/>
  </r>
  <r>
    <x v="0"/>
    <x v="0"/>
    <s v="WA"/>
    <x v="2"/>
    <n v="2010"/>
    <n v="2010"/>
    <n v="17980587"/>
    <n v="1"/>
    <x v="1"/>
    <s v="I"/>
    <n v="0"/>
    <n v="0"/>
    <n v="0"/>
    <n v="549"/>
  </r>
  <r>
    <x v="0"/>
    <x v="0"/>
    <s v="WA"/>
    <x v="2"/>
    <n v="2010"/>
    <n v="2010"/>
    <n v="18074129"/>
    <n v="1"/>
    <x v="1"/>
    <s v="I"/>
    <n v="0"/>
    <n v="0"/>
    <n v="0"/>
    <n v="30"/>
  </r>
  <r>
    <x v="0"/>
    <x v="0"/>
    <s v="WA"/>
    <x v="2"/>
    <n v="2010"/>
    <n v="2010"/>
    <n v="17216646"/>
    <n v="7"/>
    <x v="1"/>
    <s v="I"/>
    <n v="189"/>
    <n v="27"/>
    <n v="0"/>
    <n v="483"/>
  </r>
  <r>
    <x v="0"/>
    <x v="0"/>
    <s v="WA"/>
    <x v="2"/>
    <n v="2010"/>
    <n v="2010"/>
    <n v="16792903"/>
    <n v="1"/>
    <x v="1"/>
    <s v="I"/>
    <n v="8"/>
    <n v="8"/>
    <n v="0"/>
    <n v="180"/>
  </r>
  <r>
    <x v="1"/>
    <x v="0"/>
    <s v="WA"/>
    <x v="2"/>
    <n v="2010"/>
    <n v="2010"/>
    <n v="19858590"/>
    <n v="2"/>
    <x v="1"/>
    <s v="I"/>
    <n v="33"/>
    <n v="16.5"/>
    <n v="0"/>
    <n v="430"/>
  </r>
  <r>
    <x v="0"/>
    <x v="0"/>
    <s v="WA"/>
    <x v="2"/>
    <n v="2010"/>
    <n v="2010"/>
    <n v="15447051"/>
    <n v="2"/>
    <x v="1"/>
    <s v="I"/>
    <n v="43"/>
    <n v="21.5"/>
    <n v="0"/>
    <n v="150"/>
  </r>
  <r>
    <x v="0"/>
    <x v="0"/>
    <s v="WA"/>
    <x v="2"/>
    <n v="2010"/>
    <n v="2010"/>
    <n v="19832703"/>
    <n v="1"/>
    <x v="1"/>
    <s v="I"/>
    <n v="29"/>
    <n v="29"/>
    <n v="0"/>
    <n v="1310"/>
  </r>
  <r>
    <x v="0"/>
    <x v="0"/>
    <s v="WA"/>
    <x v="2"/>
    <n v="2010"/>
    <n v="2010"/>
    <n v="15091681"/>
    <n v="2"/>
    <x v="1"/>
    <s v="I"/>
    <n v="58"/>
    <n v="29"/>
    <n v="0"/>
    <n v="348"/>
  </r>
  <r>
    <x v="0"/>
    <x v="0"/>
    <s v="WA"/>
    <x v="2"/>
    <n v="2010"/>
    <n v="2010"/>
    <n v="500100548"/>
    <n v="1"/>
    <x v="1"/>
    <s v="I"/>
    <n v="20"/>
    <n v="20"/>
    <n v="0"/>
    <n v="424"/>
  </r>
  <r>
    <x v="0"/>
    <x v="0"/>
    <s v="WA"/>
    <x v="2"/>
    <n v="2010"/>
    <n v="2010"/>
    <n v="16308643"/>
    <n v="1"/>
    <x v="1"/>
    <s v="I"/>
    <n v="1"/>
    <n v="1"/>
    <n v="0"/>
    <n v="11"/>
  </r>
  <r>
    <x v="0"/>
    <x v="0"/>
    <s v="WA"/>
    <x v="2"/>
    <n v="2010"/>
    <n v="2010"/>
    <n v="500018854"/>
    <n v="1"/>
    <x v="1"/>
    <s v="I"/>
    <n v="6"/>
    <n v="6"/>
    <n v="0"/>
    <n v="256"/>
  </r>
  <r>
    <x v="0"/>
    <x v="1"/>
    <s v="WA"/>
    <x v="2"/>
    <n v="2010"/>
    <n v="2010"/>
    <n v="500090128"/>
    <n v="1"/>
    <x v="1"/>
    <s v="I"/>
    <n v="30"/>
    <n v="30"/>
    <n v="0"/>
    <n v="1"/>
  </r>
  <r>
    <x v="0"/>
    <x v="0"/>
    <s v="WA"/>
    <x v="2"/>
    <n v="2010"/>
    <n v="2010"/>
    <n v="18267173"/>
    <n v="1"/>
    <x v="1"/>
    <s v="I"/>
    <n v="3"/>
    <n v="3"/>
    <n v="0"/>
    <n v="270"/>
  </r>
  <r>
    <x v="0"/>
    <x v="1"/>
    <s v="WA"/>
    <x v="2"/>
    <n v="2010"/>
    <n v="2010"/>
    <n v="375494411"/>
    <n v="1"/>
    <x v="1"/>
    <s v="I"/>
    <n v="0"/>
    <n v="0"/>
    <n v="0"/>
    <n v="12"/>
  </r>
  <r>
    <x v="0"/>
    <x v="0"/>
    <s v="WA"/>
    <x v="2"/>
    <n v="2010"/>
    <n v="2010"/>
    <n v="17798438"/>
    <n v="1"/>
    <x v="1"/>
    <s v="I"/>
    <n v="0"/>
    <n v="0"/>
    <n v="0"/>
    <n v="228"/>
  </r>
  <r>
    <x v="0"/>
    <x v="0"/>
    <s v="WA"/>
    <x v="2"/>
    <n v="2010"/>
    <n v="2010"/>
    <n v="16420709"/>
    <n v="1"/>
    <x v="1"/>
    <s v="I"/>
    <n v="0"/>
    <n v="0"/>
    <n v="0"/>
    <n v="760"/>
  </r>
  <r>
    <x v="0"/>
    <x v="0"/>
    <s v="WA"/>
    <x v="2"/>
    <n v="2010"/>
    <n v="2010"/>
    <n v="17015537"/>
    <n v="1"/>
    <x v="1"/>
    <s v="I"/>
    <n v="33"/>
    <n v="33"/>
    <n v="0"/>
    <n v="520"/>
  </r>
  <r>
    <x v="0"/>
    <x v="0"/>
    <s v="WA"/>
    <x v="2"/>
    <n v="2010"/>
    <n v="2010"/>
    <n v="15883049"/>
    <n v="1"/>
    <x v="1"/>
    <s v="I"/>
    <n v="33"/>
    <n v="33"/>
    <n v="0"/>
    <n v="5"/>
  </r>
  <r>
    <x v="0"/>
    <x v="0"/>
    <s v="WA"/>
    <x v="2"/>
    <n v="2010"/>
    <n v="2010"/>
    <n v="16799982"/>
    <n v="2"/>
    <x v="1"/>
    <s v="I"/>
    <n v="33"/>
    <n v="16.5"/>
    <n v="0"/>
    <n v="1101"/>
  </r>
  <r>
    <x v="0"/>
    <x v="1"/>
    <s v="WA"/>
    <x v="2"/>
    <n v="2010"/>
    <n v="2010"/>
    <n v="17059053"/>
    <n v="1"/>
    <x v="1"/>
    <s v="I"/>
    <n v="0"/>
    <n v="0"/>
    <n v="0"/>
    <n v="14"/>
  </r>
  <r>
    <x v="0"/>
    <x v="0"/>
    <s v="WA"/>
    <x v="2"/>
    <n v="2010"/>
    <n v="2010"/>
    <n v="16922567"/>
    <n v="2"/>
    <x v="1"/>
    <s v="I"/>
    <n v="62"/>
    <n v="31"/>
    <n v="0"/>
    <n v="1090"/>
  </r>
  <r>
    <x v="0"/>
    <x v="0"/>
    <s v="WA"/>
    <x v="2"/>
    <n v="2010"/>
    <n v="2010"/>
    <n v="14080724"/>
    <n v="1"/>
    <x v="1"/>
    <s v="I"/>
    <n v="24"/>
    <n v="24"/>
    <n v="0"/>
    <n v="750"/>
  </r>
  <r>
    <x v="0"/>
    <x v="1"/>
    <s v="WA"/>
    <x v="2"/>
    <n v="2010"/>
    <n v="2010"/>
    <n v="500021953"/>
    <n v="1"/>
    <x v="1"/>
    <s v="I"/>
    <n v="15"/>
    <n v="15"/>
    <n v="0"/>
    <n v="16"/>
  </r>
  <r>
    <x v="0"/>
    <x v="0"/>
    <s v="WA"/>
    <x v="2"/>
    <n v="2010"/>
    <n v="2010"/>
    <n v="14424166"/>
    <n v="1"/>
    <x v="1"/>
    <s v="I"/>
    <n v="0"/>
    <n v="0"/>
    <n v="0"/>
    <n v="77"/>
  </r>
  <r>
    <x v="0"/>
    <x v="0"/>
    <s v="WA"/>
    <x v="2"/>
    <n v="2010"/>
    <n v="2010"/>
    <n v="15557187"/>
    <n v="1"/>
    <x v="1"/>
    <s v="I"/>
    <n v="20"/>
    <n v="20"/>
    <n v="0"/>
    <n v="650"/>
  </r>
  <r>
    <x v="0"/>
    <x v="0"/>
    <s v="WA"/>
    <x v="2"/>
    <n v="2010"/>
    <n v="2010"/>
    <n v="500231626"/>
    <n v="1"/>
    <x v="1"/>
    <s v="I"/>
    <n v="6"/>
    <n v="6"/>
    <n v="0"/>
    <n v="109"/>
  </r>
  <r>
    <x v="0"/>
    <x v="0"/>
    <s v="WA"/>
    <x v="2"/>
    <n v="2010"/>
    <n v="2010"/>
    <n v="18604584"/>
    <n v="1"/>
    <x v="1"/>
    <s v="I"/>
    <n v="15"/>
    <n v="15"/>
    <n v="0"/>
    <n v="200"/>
  </r>
  <r>
    <x v="0"/>
    <x v="0"/>
    <s v="WA"/>
    <x v="2"/>
    <n v="2010"/>
    <n v="2010"/>
    <n v="18651712"/>
    <n v="1"/>
    <x v="1"/>
    <s v="I"/>
    <n v="0"/>
    <n v="0"/>
    <n v="0"/>
    <n v="20"/>
  </r>
  <r>
    <x v="0"/>
    <x v="0"/>
    <s v="WA"/>
    <x v="2"/>
    <n v="2010"/>
    <n v="2010"/>
    <n v="19141841"/>
    <n v="1"/>
    <x v="1"/>
    <s v="I"/>
    <n v="21"/>
    <n v="21"/>
    <n v="0"/>
    <n v="630"/>
  </r>
  <r>
    <x v="0"/>
    <x v="0"/>
    <s v="WA"/>
    <x v="2"/>
    <n v="2010"/>
    <n v="2010"/>
    <n v="16644049"/>
    <n v="1"/>
    <x v="1"/>
    <s v="I"/>
    <n v="31"/>
    <n v="31"/>
    <n v="0"/>
    <n v="15"/>
  </r>
  <r>
    <x v="0"/>
    <x v="1"/>
    <s v="WA"/>
    <x v="2"/>
    <n v="2010"/>
    <n v="2010"/>
    <n v="17719675"/>
    <n v="1"/>
    <x v="1"/>
    <s v="I"/>
    <n v="17"/>
    <n v="17"/>
    <n v="0"/>
    <n v="33"/>
  </r>
  <r>
    <x v="0"/>
    <x v="0"/>
    <s v="WA"/>
    <x v="2"/>
    <n v="2010"/>
    <n v="2010"/>
    <n v="14764875"/>
    <n v="1"/>
    <x v="1"/>
    <s v="I"/>
    <n v="7"/>
    <n v="7"/>
    <n v="0"/>
    <n v="30"/>
  </r>
  <r>
    <x v="0"/>
    <x v="0"/>
    <s v="WA"/>
    <x v="2"/>
    <n v="2010"/>
    <n v="2010"/>
    <n v="18295158"/>
    <n v="1"/>
    <x v="1"/>
    <s v="I"/>
    <n v="30"/>
    <n v="30"/>
    <n v="0"/>
    <n v="10"/>
  </r>
  <r>
    <x v="0"/>
    <x v="1"/>
    <s v="WA"/>
    <x v="2"/>
    <n v="2010"/>
    <n v="2010"/>
    <n v="17200264"/>
    <n v="1"/>
    <x v="1"/>
    <s v="I"/>
    <n v="6"/>
    <n v="6"/>
    <n v="0"/>
    <n v="3"/>
  </r>
  <r>
    <x v="0"/>
    <x v="0"/>
    <s v="WA"/>
    <x v="2"/>
    <n v="2010"/>
    <n v="2010"/>
    <n v="15148325"/>
    <n v="1"/>
    <x v="1"/>
    <s v="I"/>
    <n v="0"/>
    <n v="0"/>
    <n v="0"/>
    <n v="80"/>
  </r>
  <r>
    <x v="0"/>
    <x v="0"/>
    <s v="WA"/>
    <x v="2"/>
    <n v="2010"/>
    <n v="2010"/>
    <n v="14302896"/>
    <n v="2"/>
    <x v="1"/>
    <s v="I"/>
    <n v="63"/>
    <n v="31.5"/>
    <n v="0"/>
    <n v="520"/>
  </r>
  <r>
    <x v="0"/>
    <x v="0"/>
    <s v="WA"/>
    <x v="2"/>
    <n v="2010"/>
    <n v="2010"/>
    <n v="14664438"/>
    <n v="3"/>
    <x v="1"/>
    <s v="I"/>
    <n v="78"/>
    <n v="26"/>
    <n v="0"/>
    <n v="452"/>
  </r>
  <r>
    <x v="0"/>
    <x v="1"/>
    <s v="WA"/>
    <x v="2"/>
    <n v="2010"/>
    <n v="2010"/>
    <n v="14651088"/>
    <n v="1"/>
    <x v="1"/>
    <s v="I"/>
    <n v="0"/>
    <n v="0"/>
    <n v="0"/>
    <n v="1"/>
  </r>
  <r>
    <x v="0"/>
    <x v="1"/>
    <s v="WA"/>
    <x v="2"/>
    <n v="2010"/>
    <n v="2010"/>
    <n v="500126421"/>
    <n v="2"/>
    <x v="1"/>
    <s v="I"/>
    <n v="47"/>
    <n v="23.5"/>
    <n v="0"/>
    <n v="29"/>
  </r>
  <r>
    <x v="0"/>
    <x v="0"/>
    <s v="WA"/>
    <x v="2"/>
    <n v="2010"/>
    <n v="2010"/>
    <n v="14356647"/>
    <n v="5"/>
    <x v="1"/>
    <s v="I"/>
    <n v="137"/>
    <n v="27.4"/>
    <n v="0"/>
    <n v="446"/>
  </r>
  <r>
    <x v="0"/>
    <x v="0"/>
    <s v="WA"/>
    <x v="2"/>
    <n v="2010"/>
    <n v="2010"/>
    <n v="390787217"/>
    <n v="1"/>
    <x v="1"/>
    <s v="I"/>
    <n v="11"/>
    <n v="11"/>
    <n v="0"/>
    <n v="1"/>
  </r>
  <r>
    <x v="0"/>
    <x v="0"/>
    <s v="WA"/>
    <x v="2"/>
    <n v="2010"/>
    <n v="2010"/>
    <n v="14560940"/>
    <n v="1"/>
    <x v="1"/>
    <s v="I"/>
    <n v="0"/>
    <n v="0"/>
    <n v="0"/>
    <n v="5"/>
  </r>
  <r>
    <x v="0"/>
    <x v="0"/>
    <s v="WA"/>
    <x v="2"/>
    <n v="2010"/>
    <n v="2010"/>
    <n v="19716462"/>
    <n v="8"/>
    <x v="1"/>
    <s v="I"/>
    <n v="249"/>
    <n v="31.125"/>
    <n v="0"/>
    <n v="420"/>
  </r>
  <r>
    <x v="0"/>
    <x v="0"/>
    <s v="WA"/>
    <x v="2"/>
    <n v="2010"/>
    <n v="2010"/>
    <n v="19960460"/>
    <n v="2"/>
    <x v="1"/>
    <s v="I"/>
    <n v="63"/>
    <n v="31.5"/>
    <n v="0"/>
    <n v="80"/>
  </r>
  <r>
    <x v="0"/>
    <x v="0"/>
    <s v="WA"/>
    <x v="2"/>
    <n v="2010"/>
    <n v="2010"/>
    <n v="16916604"/>
    <n v="1"/>
    <x v="1"/>
    <s v="I"/>
    <n v="26"/>
    <n v="26"/>
    <n v="0"/>
    <n v="10"/>
  </r>
  <r>
    <x v="0"/>
    <x v="1"/>
    <s v="WA"/>
    <x v="2"/>
    <n v="2010"/>
    <n v="2010"/>
    <n v="391824001"/>
    <n v="1"/>
    <x v="1"/>
    <s v="I"/>
    <n v="11"/>
    <n v="11"/>
    <n v="0"/>
    <n v="14"/>
  </r>
  <r>
    <x v="0"/>
    <x v="1"/>
    <s v="WA"/>
    <x v="2"/>
    <n v="2010"/>
    <n v="2010"/>
    <n v="500261225"/>
    <n v="1"/>
    <x v="1"/>
    <s v="I"/>
    <n v="0"/>
    <n v="0"/>
    <n v="0"/>
    <n v="1"/>
  </r>
  <r>
    <x v="0"/>
    <x v="0"/>
    <s v="WA"/>
    <x v="2"/>
    <n v="2010"/>
    <n v="2010"/>
    <n v="19017444"/>
    <n v="1"/>
    <x v="1"/>
    <s v="I"/>
    <n v="32"/>
    <n v="32"/>
    <n v="0"/>
    <n v="380"/>
  </r>
  <r>
    <x v="0"/>
    <x v="0"/>
    <s v="WA"/>
    <x v="2"/>
    <n v="2010"/>
    <n v="2010"/>
    <n v="19351649"/>
    <n v="2"/>
    <x v="1"/>
    <s v="I"/>
    <n v="59"/>
    <n v="29.5"/>
    <n v="0"/>
    <n v="80"/>
  </r>
  <r>
    <x v="0"/>
    <x v="0"/>
    <s v="WA"/>
    <x v="2"/>
    <n v="2010"/>
    <n v="2010"/>
    <n v="18670228"/>
    <n v="3"/>
    <x v="1"/>
    <s v="I"/>
    <n v="68"/>
    <n v="22.666666666666664"/>
    <n v="0"/>
    <n v="110"/>
  </r>
  <r>
    <x v="0"/>
    <x v="0"/>
    <s v="WA"/>
    <x v="2"/>
    <n v="2010"/>
    <n v="2010"/>
    <n v="18707848"/>
    <n v="3"/>
    <x v="1"/>
    <s v="I"/>
    <n v="71"/>
    <n v="23.666666666666664"/>
    <n v="0"/>
    <n v="60"/>
  </r>
  <r>
    <x v="0"/>
    <x v="1"/>
    <s v="WA"/>
    <x v="2"/>
    <n v="2010"/>
    <n v="2010"/>
    <n v="500216631"/>
    <n v="1"/>
    <x v="1"/>
    <s v="I"/>
    <n v="30"/>
    <n v="30"/>
    <n v="0"/>
    <n v="70"/>
  </r>
  <r>
    <x v="0"/>
    <x v="1"/>
    <s v="WA"/>
    <x v="2"/>
    <n v="2010"/>
    <n v="2010"/>
    <n v="500010445"/>
    <n v="2"/>
    <x v="1"/>
    <s v="I"/>
    <n v="33"/>
    <n v="16.5"/>
    <n v="0"/>
    <n v="23"/>
  </r>
  <r>
    <x v="0"/>
    <x v="1"/>
    <s v="WA"/>
    <x v="2"/>
    <n v="2010"/>
    <n v="2010"/>
    <n v="431740859"/>
    <n v="1"/>
    <x v="1"/>
    <s v="I"/>
    <n v="0"/>
    <n v="0"/>
    <n v="0"/>
    <n v="1"/>
  </r>
  <r>
    <x v="0"/>
    <x v="0"/>
    <s v="WA"/>
    <x v="2"/>
    <n v="2010"/>
    <n v="2010"/>
    <n v="18879173"/>
    <n v="4"/>
    <x v="1"/>
    <s v="I"/>
    <n v="98"/>
    <n v="24.5"/>
    <n v="0"/>
    <n v="611"/>
  </r>
  <r>
    <x v="0"/>
    <x v="0"/>
    <s v="WA"/>
    <x v="2"/>
    <n v="2010"/>
    <n v="2010"/>
    <n v="500244666"/>
    <n v="1"/>
    <x v="1"/>
    <s v="I"/>
    <n v="36"/>
    <n v="36"/>
    <n v="0"/>
    <n v="491"/>
  </r>
  <r>
    <x v="0"/>
    <x v="1"/>
    <s v="WA"/>
    <x v="2"/>
    <n v="2010"/>
    <n v="2010"/>
    <n v="500213419"/>
    <n v="1"/>
    <x v="1"/>
    <s v="I"/>
    <n v="0"/>
    <n v="0"/>
    <n v="0"/>
    <n v="1"/>
  </r>
  <r>
    <x v="0"/>
    <x v="1"/>
    <s v="WA"/>
    <x v="2"/>
    <n v="2010"/>
    <n v="2010"/>
    <n v="17060297"/>
    <n v="2"/>
    <x v="1"/>
    <s v="I"/>
    <n v="39"/>
    <n v="19.5"/>
    <n v="0"/>
    <n v="17"/>
  </r>
  <r>
    <x v="0"/>
    <x v="1"/>
    <s v="WA"/>
    <x v="2"/>
    <n v="2010"/>
    <n v="2010"/>
    <n v="500215943"/>
    <n v="1"/>
    <x v="1"/>
    <s v="I"/>
    <n v="1"/>
    <n v="1"/>
    <n v="0"/>
    <n v="1"/>
  </r>
  <r>
    <x v="0"/>
    <x v="1"/>
    <s v="WA"/>
    <x v="2"/>
    <n v="2010"/>
    <n v="2010"/>
    <n v="16831286"/>
    <n v="2"/>
    <x v="1"/>
    <s v="I"/>
    <n v="36"/>
    <n v="18"/>
    <n v="0"/>
    <n v="33"/>
  </r>
  <r>
    <x v="1"/>
    <x v="0"/>
    <s v="WA"/>
    <x v="2"/>
    <n v="2010"/>
    <n v="2010"/>
    <n v="17487343"/>
    <n v="1"/>
    <x v="1"/>
    <s v="I"/>
    <n v="0"/>
    <n v="0"/>
    <n v="0"/>
    <n v="50"/>
  </r>
  <r>
    <x v="0"/>
    <x v="0"/>
    <s v="WA"/>
    <x v="2"/>
    <n v="2010"/>
    <n v="2010"/>
    <n v="17922943"/>
    <n v="1"/>
    <x v="1"/>
    <s v="I"/>
    <n v="0"/>
    <n v="0"/>
    <n v="0"/>
    <n v="170"/>
  </r>
  <r>
    <x v="1"/>
    <x v="0"/>
    <s v="WA"/>
    <x v="2"/>
    <n v="2010"/>
    <n v="2011"/>
    <n v="500127424"/>
    <n v="12"/>
    <x v="2"/>
    <s v="I"/>
    <n v="365"/>
    <n v="30.416666666666668"/>
    <n v="0"/>
    <n v="531770"/>
  </r>
  <r>
    <x v="0"/>
    <x v="0"/>
    <s v="WA"/>
    <x v="2"/>
    <n v="2010"/>
    <n v="2010"/>
    <n v="15943281"/>
    <n v="1"/>
    <x v="1"/>
    <s v="I"/>
    <n v="42"/>
    <n v="42"/>
    <n v="0"/>
    <n v="220"/>
  </r>
  <r>
    <x v="0"/>
    <x v="0"/>
    <s v="WA"/>
    <x v="2"/>
    <n v="2010"/>
    <n v="2010"/>
    <n v="15811331"/>
    <n v="2"/>
    <x v="1"/>
    <s v="I"/>
    <n v="36"/>
    <n v="18"/>
    <n v="0"/>
    <n v="930"/>
  </r>
  <r>
    <x v="0"/>
    <x v="0"/>
    <s v="WA"/>
    <x v="2"/>
    <n v="2010"/>
    <n v="2010"/>
    <n v="16118786"/>
    <n v="2"/>
    <x v="1"/>
    <s v="I"/>
    <n v="42"/>
    <n v="21"/>
    <n v="0"/>
    <n v="560"/>
  </r>
  <r>
    <x v="0"/>
    <x v="1"/>
    <s v="WA"/>
    <x v="2"/>
    <n v="2010"/>
    <n v="2010"/>
    <n v="16552208"/>
    <n v="1"/>
    <x v="1"/>
    <s v="I"/>
    <n v="4"/>
    <n v="4"/>
    <n v="0"/>
    <n v="1"/>
  </r>
  <r>
    <x v="0"/>
    <x v="0"/>
    <s v="WA"/>
    <x v="2"/>
    <n v="2010"/>
    <n v="2010"/>
    <n v="407462401"/>
    <n v="1"/>
    <x v="1"/>
    <s v="I"/>
    <n v="32"/>
    <n v="32"/>
    <n v="0"/>
    <n v="10"/>
  </r>
  <r>
    <x v="0"/>
    <x v="0"/>
    <s v="WA"/>
    <x v="2"/>
    <n v="2010"/>
    <n v="2010"/>
    <n v="500017742"/>
    <n v="3"/>
    <x v="1"/>
    <s v="I"/>
    <n v="79"/>
    <n v="26.333333333333336"/>
    <n v="0"/>
    <n v="110"/>
  </r>
  <r>
    <x v="0"/>
    <x v="0"/>
    <s v="WA"/>
    <x v="2"/>
    <n v="2010"/>
    <n v="2010"/>
    <n v="500209131"/>
    <n v="1"/>
    <x v="1"/>
    <s v="I"/>
    <n v="16"/>
    <n v="16"/>
    <n v="0"/>
    <n v="89"/>
  </r>
  <r>
    <x v="0"/>
    <x v="1"/>
    <s v="WA"/>
    <x v="2"/>
    <n v="2010"/>
    <n v="2010"/>
    <n v="500212370"/>
    <n v="1"/>
    <x v="1"/>
    <s v="I"/>
    <n v="16"/>
    <n v="16"/>
    <n v="0"/>
    <n v="8"/>
  </r>
  <r>
    <x v="1"/>
    <x v="0"/>
    <s v="WA"/>
    <x v="2"/>
    <n v="2010"/>
    <n v="2010"/>
    <n v="354931244"/>
    <n v="3"/>
    <x v="1"/>
    <s v="I"/>
    <n v="89"/>
    <n v="29.666666666666668"/>
    <n v="0"/>
    <n v="240"/>
  </r>
  <r>
    <x v="0"/>
    <x v="0"/>
    <s v="WA"/>
    <x v="2"/>
    <n v="2010"/>
    <n v="2010"/>
    <n v="14659856"/>
    <n v="4"/>
    <x v="1"/>
    <s v="I"/>
    <n v="93"/>
    <n v="23.25"/>
    <n v="0"/>
    <n v="260"/>
  </r>
  <r>
    <x v="1"/>
    <x v="0"/>
    <s v="WA"/>
    <x v="2"/>
    <n v="2010"/>
    <n v="2010"/>
    <n v="19895035"/>
    <n v="3"/>
    <x v="1"/>
    <s v="I"/>
    <n v="88"/>
    <n v="29.333333333333336"/>
    <n v="0"/>
    <n v="390"/>
  </r>
  <r>
    <x v="0"/>
    <x v="0"/>
    <s v="WA"/>
    <x v="2"/>
    <n v="2010"/>
    <n v="2010"/>
    <n v="14174035"/>
    <n v="1"/>
    <x v="1"/>
    <s v="I"/>
    <n v="0"/>
    <n v="0"/>
    <n v="0"/>
    <n v="10"/>
  </r>
  <r>
    <x v="0"/>
    <x v="1"/>
    <s v="WA"/>
    <x v="2"/>
    <n v="2010"/>
    <n v="2010"/>
    <n v="19304727"/>
    <n v="1"/>
    <x v="1"/>
    <s v="I"/>
    <n v="0"/>
    <n v="0"/>
    <n v="0"/>
    <n v="12"/>
  </r>
  <r>
    <x v="0"/>
    <x v="0"/>
    <s v="WA"/>
    <x v="2"/>
    <n v="2010"/>
    <n v="2010"/>
    <n v="19594459"/>
    <n v="1"/>
    <x v="1"/>
    <s v="I"/>
    <n v="0"/>
    <n v="0"/>
    <n v="0"/>
    <n v="113"/>
  </r>
  <r>
    <x v="0"/>
    <x v="0"/>
    <s v="WA"/>
    <x v="2"/>
    <n v="2010"/>
    <n v="2010"/>
    <n v="18496714"/>
    <n v="2"/>
    <x v="1"/>
    <s v="I"/>
    <n v="45"/>
    <n v="22.5"/>
    <n v="0"/>
    <n v="370"/>
  </r>
  <r>
    <x v="0"/>
    <x v="0"/>
    <s v="WA"/>
    <x v="2"/>
    <n v="2010"/>
    <n v="2010"/>
    <n v="18643985"/>
    <n v="1"/>
    <x v="1"/>
    <s v="I"/>
    <n v="0"/>
    <n v="0"/>
    <n v="0"/>
    <n v="10"/>
  </r>
  <r>
    <x v="0"/>
    <x v="0"/>
    <s v="WA"/>
    <x v="2"/>
    <n v="2010"/>
    <n v="2010"/>
    <n v="500017744"/>
    <n v="1"/>
    <x v="1"/>
    <s v="I"/>
    <n v="20"/>
    <n v="20"/>
    <n v="0"/>
    <n v="250"/>
  </r>
  <r>
    <x v="0"/>
    <x v="1"/>
    <s v="WA"/>
    <x v="2"/>
    <n v="2010"/>
    <n v="2010"/>
    <n v="18364041"/>
    <n v="2"/>
    <x v="1"/>
    <s v="I"/>
    <n v="35"/>
    <n v="17.5"/>
    <n v="0"/>
    <n v="31"/>
  </r>
  <r>
    <x v="0"/>
    <x v="0"/>
    <s v="WA"/>
    <x v="2"/>
    <n v="2010"/>
    <n v="2010"/>
    <n v="19392566"/>
    <n v="1"/>
    <x v="1"/>
    <s v="I"/>
    <n v="31"/>
    <n v="31"/>
    <n v="0"/>
    <n v="250"/>
  </r>
  <r>
    <x v="0"/>
    <x v="0"/>
    <s v="WA"/>
    <x v="2"/>
    <n v="2010"/>
    <n v="2010"/>
    <n v="500047644"/>
    <n v="1"/>
    <x v="1"/>
    <s v="I"/>
    <n v="0"/>
    <n v="0"/>
    <n v="0"/>
    <n v="27"/>
  </r>
  <r>
    <x v="0"/>
    <x v="0"/>
    <s v="WA"/>
    <x v="2"/>
    <n v="2010"/>
    <n v="2010"/>
    <n v="500258957"/>
    <n v="1"/>
    <x v="1"/>
    <s v="I"/>
    <n v="0"/>
    <n v="0"/>
    <n v="0"/>
    <n v="3"/>
  </r>
  <r>
    <x v="0"/>
    <x v="1"/>
    <s v="WA"/>
    <x v="2"/>
    <n v="2010"/>
    <n v="2010"/>
    <n v="18693195"/>
    <n v="1"/>
    <x v="1"/>
    <s v="I"/>
    <n v="0"/>
    <n v="0"/>
    <n v="0"/>
    <n v="1"/>
  </r>
  <r>
    <x v="0"/>
    <x v="1"/>
    <s v="WA"/>
    <x v="2"/>
    <n v="2010"/>
    <n v="2010"/>
    <n v="19392931"/>
    <n v="1"/>
    <x v="1"/>
    <s v="I"/>
    <n v="0"/>
    <n v="0"/>
    <n v="0"/>
    <n v="2"/>
  </r>
  <r>
    <x v="0"/>
    <x v="0"/>
    <s v="WA"/>
    <x v="2"/>
    <n v="2010"/>
    <n v="2010"/>
    <n v="19398440"/>
    <n v="1"/>
    <x v="1"/>
    <s v="I"/>
    <n v="0"/>
    <n v="0"/>
    <n v="0"/>
    <n v="10"/>
  </r>
  <r>
    <x v="0"/>
    <x v="0"/>
    <s v="WA"/>
    <x v="2"/>
    <n v="2010"/>
    <n v="2010"/>
    <n v="18328106"/>
    <n v="1"/>
    <x v="1"/>
    <s v="I"/>
    <n v="0"/>
    <n v="0"/>
    <n v="0"/>
    <n v="10"/>
  </r>
  <r>
    <x v="0"/>
    <x v="1"/>
    <s v="WA"/>
    <x v="2"/>
    <n v="2010"/>
    <n v="2010"/>
    <n v="18305030"/>
    <n v="1"/>
    <x v="1"/>
    <s v="I"/>
    <n v="32"/>
    <n v="32"/>
    <n v="0"/>
    <n v="2"/>
  </r>
  <r>
    <x v="0"/>
    <x v="1"/>
    <s v="WA"/>
    <x v="2"/>
    <n v="2010"/>
    <n v="2010"/>
    <n v="500256725"/>
    <n v="1"/>
    <x v="1"/>
    <s v="I"/>
    <n v="33"/>
    <n v="33"/>
    <n v="0"/>
    <n v="19"/>
  </r>
  <r>
    <x v="0"/>
    <x v="1"/>
    <s v="WA"/>
    <x v="2"/>
    <n v="2010"/>
    <n v="2010"/>
    <n v="500258594"/>
    <n v="1"/>
    <x v="1"/>
    <s v="I"/>
    <n v="6"/>
    <n v="6"/>
    <n v="0"/>
    <n v="7"/>
  </r>
  <r>
    <x v="0"/>
    <x v="0"/>
    <s v="WA"/>
    <x v="2"/>
    <n v="2010"/>
    <n v="2010"/>
    <n v="17916612"/>
    <n v="1"/>
    <x v="1"/>
    <s v="I"/>
    <n v="0"/>
    <n v="0"/>
    <n v="0"/>
    <n v="19"/>
  </r>
  <r>
    <x v="0"/>
    <x v="1"/>
    <s v="WA"/>
    <x v="2"/>
    <n v="2010"/>
    <n v="2010"/>
    <n v="17789952"/>
    <n v="1"/>
    <x v="1"/>
    <s v="I"/>
    <n v="0"/>
    <n v="0"/>
    <n v="0"/>
    <n v="6"/>
  </r>
  <r>
    <x v="0"/>
    <x v="0"/>
    <s v="WA"/>
    <x v="2"/>
    <n v="2010"/>
    <n v="2010"/>
    <n v="17790915"/>
    <n v="1"/>
    <x v="1"/>
    <s v="I"/>
    <n v="2"/>
    <n v="2"/>
    <n v="0"/>
    <n v="1"/>
  </r>
  <r>
    <x v="0"/>
    <x v="0"/>
    <s v="WA"/>
    <x v="2"/>
    <n v="2010"/>
    <n v="2010"/>
    <n v="17826171"/>
    <n v="1"/>
    <x v="1"/>
    <s v="I"/>
    <n v="0"/>
    <n v="0"/>
    <n v="0"/>
    <n v="40"/>
  </r>
  <r>
    <x v="0"/>
    <x v="0"/>
    <s v="WA"/>
    <x v="2"/>
    <n v="2010"/>
    <n v="2010"/>
    <n v="17826702"/>
    <n v="1"/>
    <x v="1"/>
    <s v="I"/>
    <n v="0"/>
    <n v="0"/>
    <n v="0"/>
    <n v="20"/>
  </r>
  <r>
    <x v="0"/>
    <x v="0"/>
    <s v="WA"/>
    <x v="2"/>
    <n v="2010"/>
    <n v="2010"/>
    <n v="17761352"/>
    <n v="1"/>
    <x v="1"/>
    <s v="I"/>
    <n v="0"/>
    <n v="0"/>
    <n v="0"/>
    <n v="10"/>
  </r>
  <r>
    <x v="0"/>
    <x v="0"/>
    <s v="WA"/>
    <x v="2"/>
    <n v="2010"/>
    <n v="2010"/>
    <n v="17763267"/>
    <n v="2"/>
    <x v="1"/>
    <s v="I"/>
    <n v="30"/>
    <n v="15"/>
    <n v="0"/>
    <n v="109"/>
  </r>
  <r>
    <x v="0"/>
    <x v="0"/>
    <s v="WA"/>
    <x v="2"/>
    <n v="2010"/>
    <n v="2010"/>
    <n v="500164524"/>
    <n v="2"/>
    <x v="1"/>
    <s v="I"/>
    <n v="3"/>
    <n v="1.5"/>
    <n v="0"/>
    <n v="141"/>
  </r>
  <r>
    <x v="0"/>
    <x v="0"/>
    <s v="WA"/>
    <x v="2"/>
    <n v="2010"/>
    <n v="2010"/>
    <n v="500006330"/>
    <n v="2"/>
    <x v="1"/>
    <s v="I"/>
    <n v="35"/>
    <n v="17.5"/>
    <n v="0"/>
    <n v="17"/>
  </r>
  <r>
    <x v="0"/>
    <x v="0"/>
    <s v="WA"/>
    <x v="2"/>
    <n v="2010"/>
    <n v="2010"/>
    <n v="17164073"/>
    <n v="1"/>
    <x v="1"/>
    <s v="I"/>
    <n v="0"/>
    <n v="0"/>
    <n v="0"/>
    <n v="73"/>
  </r>
  <r>
    <x v="0"/>
    <x v="0"/>
    <s v="WA"/>
    <x v="2"/>
    <n v="2010"/>
    <n v="2010"/>
    <n v="16801933"/>
    <n v="1"/>
    <x v="1"/>
    <s v="I"/>
    <n v="0"/>
    <n v="0"/>
    <n v="0"/>
    <n v="4"/>
  </r>
  <r>
    <x v="0"/>
    <x v="1"/>
    <s v="WA"/>
    <x v="2"/>
    <n v="2010"/>
    <n v="2010"/>
    <n v="500009148"/>
    <n v="7"/>
    <x v="1"/>
    <s v="I"/>
    <n v="217"/>
    <n v="31"/>
    <n v="0"/>
    <n v="20"/>
  </r>
  <r>
    <x v="0"/>
    <x v="1"/>
    <s v="WA"/>
    <x v="2"/>
    <n v="2010"/>
    <n v="2010"/>
    <n v="15496809"/>
    <n v="1"/>
    <x v="1"/>
    <s v="I"/>
    <n v="21"/>
    <n v="21"/>
    <n v="0"/>
    <n v="6"/>
  </r>
  <r>
    <x v="0"/>
    <x v="0"/>
    <s v="WA"/>
    <x v="2"/>
    <n v="2010"/>
    <n v="2010"/>
    <n v="15496811"/>
    <n v="1"/>
    <x v="1"/>
    <s v="I"/>
    <n v="21"/>
    <n v="21"/>
    <n v="0"/>
    <n v="80"/>
  </r>
  <r>
    <x v="0"/>
    <x v="1"/>
    <s v="WA"/>
    <x v="2"/>
    <n v="2010"/>
    <n v="2010"/>
    <n v="15550369"/>
    <n v="1"/>
    <x v="1"/>
    <s v="I"/>
    <n v="26"/>
    <n v="26"/>
    <n v="0"/>
    <n v="3"/>
  </r>
  <r>
    <x v="0"/>
    <x v="1"/>
    <s v="WA"/>
    <x v="2"/>
    <n v="2010"/>
    <n v="2010"/>
    <n v="500146345"/>
    <n v="1"/>
    <x v="1"/>
    <s v="I"/>
    <n v="9"/>
    <n v="9"/>
    <n v="0"/>
    <n v="5"/>
  </r>
  <r>
    <x v="0"/>
    <x v="1"/>
    <s v="WA"/>
    <x v="2"/>
    <n v="2010"/>
    <n v="2010"/>
    <n v="500170350"/>
    <n v="1"/>
    <x v="1"/>
    <s v="I"/>
    <n v="10"/>
    <n v="10"/>
    <n v="0"/>
    <n v="4"/>
  </r>
  <r>
    <x v="0"/>
    <x v="1"/>
    <s v="WA"/>
    <x v="2"/>
    <n v="2010"/>
    <n v="2010"/>
    <n v="500052203"/>
    <n v="4"/>
    <x v="1"/>
    <s v="I"/>
    <n v="96"/>
    <n v="24"/>
    <n v="0"/>
    <n v="40"/>
  </r>
  <r>
    <x v="0"/>
    <x v="1"/>
    <s v="WA"/>
    <x v="2"/>
    <n v="2010"/>
    <n v="2010"/>
    <n v="423187297"/>
    <n v="1"/>
    <x v="1"/>
    <s v="I"/>
    <n v="17"/>
    <n v="17"/>
    <n v="0"/>
    <n v="2"/>
  </r>
  <r>
    <x v="1"/>
    <x v="0"/>
    <s v="WA"/>
    <x v="2"/>
    <n v="2010"/>
    <n v="2010"/>
    <n v="16011863"/>
    <n v="1"/>
    <x v="1"/>
    <s v="I"/>
    <n v="30"/>
    <n v="30"/>
    <n v="0"/>
    <n v="510"/>
  </r>
  <r>
    <x v="0"/>
    <x v="0"/>
    <s v="WA"/>
    <x v="2"/>
    <n v="2010"/>
    <n v="2010"/>
    <n v="15702912"/>
    <n v="1"/>
    <x v="1"/>
    <s v="I"/>
    <n v="14"/>
    <n v="14"/>
    <n v="0"/>
    <n v="150"/>
  </r>
  <r>
    <x v="0"/>
    <x v="1"/>
    <s v="WA"/>
    <x v="2"/>
    <n v="2010"/>
    <n v="2010"/>
    <n v="341712073"/>
    <n v="2"/>
    <x v="1"/>
    <s v="I"/>
    <n v="54"/>
    <n v="27"/>
    <n v="0"/>
    <n v="5"/>
  </r>
  <r>
    <x v="0"/>
    <x v="0"/>
    <s v="WA"/>
    <x v="2"/>
    <n v="2010"/>
    <n v="2010"/>
    <n v="15283598"/>
    <n v="2"/>
    <x v="1"/>
    <s v="I"/>
    <n v="52"/>
    <n v="26"/>
    <n v="0"/>
    <n v="570"/>
  </r>
  <r>
    <x v="0"/>
    <x v="1"/>
    <s v="WA"/>
    <x v="2"/>
    <n v="2010"/>
    <n v="2010"/>
    <n v="500206690"/>
    <n v="1"/>
    <x v="1"/>
    <s v="I"/>
    <n v="0"/>
    <n v="0"/>
    <n v="0"/>
    <n v="8"/>
  </r>
  <r>
    <x v="0"/>
    <x v="0"/>
    <s v="WA"/>
    <x v="2"/>
    <n v="2010"/>
    <n v="2010"/>
    <n v="16120566"/>
    <n v="1"/>
    <x v="1"/>
    <s v="I"/>
    <n v="0"/>
    <n v="0"/>
    <n v="0"/>
    <n v="30"/>
  </r>
  <r>
    <x v="0"/>
    <x v="1"/>
    <s v="WA"/>
    <x v="2"/>
    <n v="2010"/>
    <n v="2010"/>
    <n v="500207865"/>
    <n v="2"/>
    <x v="1"/>
    <s v="I"/>
    <n v="8"/>
    <n v="4"/>
    <n v="0"/>
    <n v="16"/>
  </r>
  <r>
    <x v="0"/>
    <x v="0"/>
    <s v="WA"/>
    <x v="2"/>
    <n v="2010"/>
    <n v="2010"/>
    <n v="14932397"/>
    <n v="2"/>
    <x v="1"/>
    <s v="I"/>
    <n v="60"/>
    <n v="30"/>
    <n v="0"/>
    <n v="467"/>
  </r>
  <r>
    <x v="0"/>
    <x v="1"/>
    <s v="WA"/>
    <x v="2"/>
    <n v="2010"/>
    <n v="2010"/>
    <n v="500130959"/>
    <n v="1"/>
    <x v="1"/>
    <s v="I"/>
    <n v="4"/>
    <n v="4"/>
    <n v="0"/>
    <n v="1"/>
  </r>
  <r>
    <x v="0"/>
    <x v="0"/>
    <s v="WA"/>
    <x v="2"/>
    <n v="2010"/>
    <n v="2010"/>
    <n v="446347103"/>
    <n v="1"/>
    <x v="1"/>
    <s v="I"/>
    <n v="23"/>
    <n v="23"/>
    <n v="0"/>
    <n v="176"/>
  </r>
  <r>
    <x v="0"/>
    <x v="1"/>
    <s v="WA"/>
    <x v="2"/>
    <n v="2010"/>
    <n v="2010"/>
    <n v="14401396"/>
    <n v="1"/>
    <x v="1"/>
    <s v="I"/>
    <n v="0"/>
    <n v="0"/>
    <n v="0"/>
    <n v="1"/>
  </r>
  <r>
    <x v="0"/>
    <x v="0"/>
    <s v="WA"/>
    <x v="2"/>
    <n v="2010"/>
    <n v="2010"/>
    <n v="500208916"/>
    <n v="1"/>
    <x v="1"/>
    <s v="I"/>
    <n v="0"/>
    <n v="0"/>
    <n v="0"/>
    <n v="35"/>
  </r>
  <r>
    <x v="0"/>
    <x v="0"/>
    <s v="WA"/>
    <x v="2"/>
    <n v="2010"/>
    <n v="2010"/>
    <n v="16460510"/>
    <n v="1"/>
    <x v="1"/>
    <s v="I"/>
    <n v="0"/>
    <n v="0"/>
    <n v="0"/>
    <n v="27"/>
  </r>
  <r>
    <x v="0"/>
    <x v="0"/>
    <s v="WA"/>
    <x v="2"/>
    <n v="2010"/>
    <n v="2010"/>
    <n v="19864143"/>
    <n v="1"/>
    <x v="1"/>
    <s v="I"/>
    <n v="2"/>
    <n v="2"/>
    <n v="0"/>
    <n v="27"/>
  </r>
  <r>
    <x v="0"/>
    <x v="0"/>
    <s v="WA"/>
    <x v="2"/>
    <n v="2010"/>
    <n v="2010"/>
    <n v="18406078"/>
    <n v="2"/>
    <x v="1"/>
    <s v="I"/>
    <n v="64"/>
    <n v="32"/>
    <n v="0"/>
    <n v="83"/>
  </r>
  <r>
    <x v="1"/>
    <x v="0"/>
    <s v="WA"/>
    <x v="2"/>
    <n v="2010"/>
    <n v="2010"/>
    <n v="19124884"/>
    <n v="1"/>
    <x v="1"/>
    <s v="I"/>
    <n v="29"/>
    <n v="29"/>
    <n v="0"/>
    <n v="30"/>
  </r>
  <r>
    <x v="0"/>
    <x v="0"/>
    <s v="WA"/>
    <x v="2"/>
    <n v="2010"/>
    <n v="2010"/>
    <n v="19694092"/>
    <n v="2"/>
    <x v="1"/>
    <s v="I"/>
    <n v="61"/>
    <n v="30.5"/>
    <n v="0"/>
    <n v="20"/>
  </r>
  <r>
    <x v="0"/>
    <x v="0"/>
    <s v="WA"/>
    <x v="2"/>
    <n v="2010"/>
    <n v="2010"/>
    <n v="19604969"/>
    <n v="1"/>
    <x v="1"/>
    <s v="I"/>
    <n v="11"/>
    <n v="11"/>
    <n v="0"/>
    <n v="440"/>
  </r>
  <r>
    <x v="0"/>
    <x v="1"/>
    <s v="WA"/>
    <x v="2"/>
    <n v="2010"/>
    <n v="2010"/>
    <n v="19710807"/>
    <n v="1"/>
    <x v="1"/>
    <s v="I"/>
    <n v="0"/>
    <n v="0"/>
    <n v="0"/>
    <n v="6"/>
  </r>
  <r>
    <x v="0"/>
    <x v="1"/>
    <s v="WA"/>
    <x v="2"/>
    <n v="2010"/>
    <n v="2010"/>
    <n v="19712641"/>
    <n v="1"/>
    <x v="1"/>
    <s v="I"/>
    <n v="30"/>
    <n v="30"/>
    <n v="0"/>
    <n v="1"/>
  </r>
  <r>
    <x v="0"/>
    <x v="1"/>
    <s v="WA"/>
    <x v="2"/>
    <n v="2010"/>
    <n v="2010"/>
    <n v="18901272"/>
    <n v="1"/>
    <x v="1"/>
    <s v="I"/>
    <n v="0"/>
    <n v="0"/>
    <n v="0"/>
    <n v="2"/>
  </r>
  <r>
    <x v="0"/>
    <x v="0"/>
    <s v="WA"/>
    <x v="2"/>
    <n v="2010"/>
    <n v="2010"/>
    <n v="18901999"/>
    <n v="3"/>
    <x v="1"/>
    <s v="I"/>
    <n v="85"/>
    <n v="28.333333333333336"/>
    <n v="0"/>
    <n v="390"/>
  </r>
  <r>
    <x v="0"/>
    <x v="0"/>
    <s v="WA"/>
    <x v="2"/>
    <n v="2010"/>
    <n v="2010"/>
    <n v="18570993"/>
    <n v="1"/>
    <x v="1"/>
    <s v="I"/>
    <n v="0"/>
    <n v="0"/>
    <n v="0"/>
    <n v="206"/>
  </r>
  <r>
    <x v="0"/>
    <x v="0"/>
    <s v="WA"/>
    <x v="2"/>
    <n v="2010"/>
    <n v="2010"/>
    <n v="18636684"/>
    <n v="1"/>
    <x v="1"/>
    <s v="I"/>
    <n v="12"/>
    <n v="12"/>
    <n v="0"/>
    <n v="1"/>
  </r>
  <r>
    <x v="0"/>
    <x v="0"/>
    <s v="WA"/>
    <x v="2"/>
    <n v="2010"/>
    <n v="2010"/>
    <n v="15756382"/>
    <n v="1"/>
    <x v="1"/>
    <s v="I"/>
    <n v="18"/>
    <n v="18"/>
    <n v="0"/>
    <n v="10"/>
  </r>
  <r>
    <x v="0"/>
    <x v="0"/>
    <s v="WA"/>
    <x v="2"/>
    <n v="2010"/>
    <n v="2010"/>
    <n v="18308614"/>
    <n v="1"/>
    <x v="1"/>
    <s v="I"/>
    <n v="14"/>
    <n v="14"/>
    <n v="0"/>
    <n v="626"/>
  </r>
  <r>
    <x v="0"/>
    <x v="0"/>
    <s v="WA"/>
    <x v="2"/>
    <n v="2010"/>
    <n v="2010"/>
    <n v="18370344"/>
    <n v="1"/>
    <x v="1"/>
    <s v="I"/>
    <n v="0"/>
    <n v="0"/>
    <n v="0"/>
    <n v="80"/>
  </r>
  <r>
    <x v="0"/>
    <x v="1"/>
    <s v="WA"/>
    <x v="2"/>
    <n v="2010"/>
    <n v="2010"/>
    <n v="500131706"/>
    <n v="1"/>
    <x v="1"/>
    <s v="I"/>
    <n v="0"/>
    <n v="0"/>
    <n v="0"/>
    <n v="2"/>
  </r>
  <r>
    <x v="0"/>
    <x v="0"/>
    <s v="WA"/>
    <x v="2"/>
    <n v="2010"/>
    <n v="2010"/>
    <n v="16125275"/>
    <n v="1"/>
    <x v="1"/>
    <s v="I"/>
    <n v="4"/>
    <n v="4"/>
    <n v="0"/>
    <n v="30"/>
  </r>
  <r>
    <x v="0"/>
    <x v="1"/>
    <s v="WA"/>
    <x v="2"/>
    <n v="2010"/>
    <n v="2010"/>
    <n v="500156776"/>
    <n v="1"/>
    <x v="1"/>
    <s v="I"/>
    <n v="0"/>
    <n v="0"/>
    <n v="0"/>
    <n v="2"/>
  </r>
  <r>
    <x v="0"/>
    <x v="0"/>
    <s v="WA"/>
    <x v="2"/>
    <n v="2010"/>
    <n v="2010"/>
    <n v="18120656"/>
    <n v="1"/>
    <x v="1"/>
    <s v="I"/>
    <n v="9"/>
    <n v="9"/>
    <n v="0"/>
    <n v="109"/>
  </r>
  <r>
    <x v="0"/>
    <x v="0"/>
    <s v="WA"/>
    <x v="2"/>
    <n v="2010"/>
    <n v="2010"/>
    <n v="18096057"/>
    <n v="1"/>
    <x v="1"/>
    <s v="I"/>
    <n v="0"/>
    <n v="0"/>
    <n v="0"/>
    <n v="22"/>
  </r>
  <r>
    <x v="0"/>
    <x v="1"/>
    <s v="WA"/>
    <x v="2"/>
    <n v="2010"/>
    <n v="2010"/>
    <n v="17788057"/>
    <n v="1"/>
    <x v="1"/>
    <s v="I"/>
    <n v="0"/>
    <n v="0"/>
    <n v="0"/>
    <n v="1"/>
  </r>
  <r>
    <x v="0"/>
    <x v="0"/>
    <s v="WA"/>
    <x v="2"/>
    <n v="2010"/>
    <n v="2010"/>
    <n v="500255996"/>
    <n v="1"/>
    <x v="1"/>
    <s v="I"/>
    <n v="11"/>
    <n v="11"/>
    <n v="0"/>
    <n v="20"/>
  </r>
  <r>
    <x v="0"/>
    <x v="0"/>
    <s v="WA"/>
    <x v="2"/>
    <n v="2010"/>
    <n v="2010"/>
    <n v="17001820"/>
    <n v="1"/>
    <x v="1"/>
    <s v="I"/>
    <n v="13"/>
    <n v="13"/>
    <n v="0"/>
    <n v="70"/>
  </r>
  <r>
    <x v="0"/>
    <x v="0"/>
    <s v="WA"/>
    <x v="2"/>
    <n v="2010"/>
    <n v="2010"/>
    <n v="16347629"/>
    <n v="1"/>
    <x v="1"/>
    <s v="I"/>
    <n v="20"/>
    <n v="20"/>
    <n v="0"/>
    <n v="100"/>
  </r>
  <r>
    <x v="0"/>
    <x v="1"/>
    <s v="WA"/>
    <x v="2"/>
    <n v="2010"/>
    <n v="2010"/>
    <n v="500036141"/>
    <n v="3"/>
    <x v="1"/>
    <s v="I"/>
    <n v="75"/>
    <n v="25"/>
    <n v="0"/>
    <n v="33"/>
  </r>
  <r>
    <x v="0"/>
    <x v="0"/>
    <s v="WA"/>
    <x v="2"/>
    <n v="2010"/>
    <n v="2010"/>
    <n v="500210914"/>
    <n v="1"/>
    <x v="1"/>
    <s v="I"/>
    <n v="0"/>
    <n v="0"/>
    <n v="0"/>
    <n v="95"/>
  </r>
  <r>
    <x v="0"/>
    <x v="1"/>
    <s v="WA"/>
    <x v="2"/>
    <n v="2010"/>
    <n v="2010"/>
    <n v="15550369"/>
    <n v="1"/>
    <x v="1"/>
    <s v="I"/>
    <n v="17"/>
    <n v="17"/>
    <n v="0"/>
    <n v="22"/>
  </r>
  <r>
    <x v="0"/>
    <x v="1"/>
    <s v="WA"/>
    <x v="2"/>
    <n v="2010"/>
    <n v="2010"/>
    <n v="401414486"/>
    <n v="1"/>
    <x v="1"/>
    <s v="I"/>
    <n v="0"/>
    <n v="0"/>
    <n v="0"/>
    <n v="8"/>
  </r>
  <r>
    <x v="0"/>
    <x v="0"/>
    <s v="WA"/>
    <x v="2"/>
    <n v="2010"/>
    <n v="2010"/>
    <n v="15114359"/>
    <n v="1"/>
    <x v="1"/>
    <s v="I"/>
    <n v="19"/>
    <n v="19"/>
    <n v="0"/>
    <n v="170"/>
  </r>
  <r>
    <x v="0"/>
    <x v="0"/>
    <s v="WA"/>
    <x v="2"/>
    <n v="2010"/>
    <n v="2010"/>
    <n v="16283626"/>
    <n v="1"/>
    <x v="1"/>
    <s v="I"/>
    <n v="0"/>
    <n v="0"/>
    <n v="0"/>
    <n v="110"/>
  </r>
  <r>
    <x v="0"/>
    <x v="0"/>
    <s v="WA"/>
    <x v="2"/>
    <n v="2010"/>
    <n v="2010"/>
    <n v="500017740"/>
    <n v="1"/>
    <x v="1"/>
    <s v="I"/>
    <n v="25"/>
    <n v="25"/>
    <n v="0"/>
    <n v="69"/>
  </r>
  <r>
    <x v="0"/>
    <x v="0"/>
    <s v="WA"/>
    <x v="2"/>
    <n v="2010"/>
    <n v="2010"/>
    <n v="17627176"/>
    <n v="1"/>
    <x v="1"/>
    <s v="I"/>
    <n v="27"/>
    <n v="27"/>
    <n v="0"/>
    <n v="40"/>
  </r>
  <r>
    <x v="0"/>
    <x v="1"/>
    <s v="WA"/>
    <x v="2"/>
    <n v="2010"/>
    <n v="2010"/>
    <n v="14920748"/>
    <n v="1"/>
    <x v="1"/>
    <s v="I"/>
    <n v="130"/>
    <n v="130"/>
    <n v="0"/>
    <n v="38"/>
  </r>
  <r>
    <x v="0"/>
    <x v="1"/>
    <s v="WA"/>
    <x v="2"/>
    <n v="2010"/>
    <n v="2010"/>
    <n v="500123296"/>
    <n v="1"/>
    <x v="1"/>
    <s v="I"/>
    <n v="38"/>
    <n v="38"/>
    <n v="0"/>
    <n v="8"/>
  </r>
  <r>
    <x v="1"/>
    <x v="0"/>
    <s v="WA"/>
    <x v="2"/>
    <n v="2010"/>
    <n v="2010"/>
    <n v="14414633"/>
    <n v="1"/>
    <x v="1"/>
    <s v="I"/>
    <n v="0"/>
    <n v="0"/>
    <n v="0"/>
    <n v="80"/>
  </r>
  <r>
    <x v="0"/>
    <x v="0"/>
    <s v="WA"/>
    <x v="2"/>
    <n v="2010"/>
    <n v="2010"/>
    <n v="500228522"/>
    <n v="1"/>
    <x v="1"/>
    <s v="I"/>
    <n v="0"/>
    <n v="0"/>
    <n v="0"/>
    <n v="6"/>
  </r>
  <r>
    <x v="0"/>
    <x v="0"/>
    <s v="WA"/>
    <x v="2"/>
    <n v="2010"/>
    <n v="2010"/>
    <n v="500153593"/>
    <n v="1"/>
    <x v="1"/>
    <s v="I"/>
    <n v="4"/>
    <n v="4"/>
    <n v="0"/>
    <n v="18"/>
  </r>
  <r>
    <x v="0"/>
    <x v="0"/>
    <s v="WA"/>
    <x v="2"/>
    <n v="2010"/>
    <n v="2010"/>
    <n v="500258429"/>
    <n v="1"/>
    <x v="1"/>
    <s v="I"/>
    <n v="29"/>
    <n v="29"/>
    <n v="0"/>
    <n v="5"/>
  </r>
  <r>
    <x v="0"/>
    <x v="0"/>
    <s v="WA"/>
    <x v="2"/>
    <n v="2010"/>
    <n v="2010"/>
    <n v="13972578"/>
    <n v="1"/>
    <x v="1"/>
    <s v="I"/>
    <n v="26"/>
    <n v="26"/>
    <n v="0"/>
    <n v="70"/>
  </r>
  <r>
    <x v="0"/>
    <x v="0"/>
    <s v="WA"/>
    <x v="2"/>
    <n v="2010"/>
    <n v="2010"/>
    <n v="500060945"/>
    <n v="4"/>
    <x v="1"/>
    <s v="I"/>
    <n v="99"/>
    <n v="24.75"/>
    <n v="0"/>
    <n v="438"/>
  </r>
  <r>
    <x v="0"/>
    <x v="0"/>
    <s v="WA"/>
    <x v="2"/>
    <n v="2010"/>
    <n v="2010"/>
    <n v="500213119"/>
    <n v="1"/>
    <x v="1"/>
    <s v="I"/>
    <n v="32"/>
    <n v="32"/>
    <n v="0"/>
    <n v="5"/>
  </r>
  <r>
    <x v="0"/>
    <x v="0"/>
    <s v="WA"/>
    <x v="2"/>
    <n v="2010"/>
    <n v="2010"/>
    <n v="500055755"/>
    <n v="2"/>
    <x v="1"/>
    <s v="I"/>
    <n v="62"/>
    <n v="31"/>
    <n v="0"/>
    <n v="258"/>
  </r>
  <r>
    <x v="0"/>
    <x v="0"/>
    <s v="WA"/>
    <x v="2"/>
    <n v="2010"/>
    <n v="2010"/>
    <n v="19667150"/>
    <n v="1"/>
    <x v="1"/>
    <s v="I"/>
    <n v="12"/>
    <n v="12"/>
    <n v="0"/>
    <n v="22"/>
  </r>
  <r>
    <x v="0"/>
    <x v="0"/>
    <s v="WA"/>
    <x v="2"/>
    <n v="2010"/>
    <n v="2010"/>
    <n v="18915736"/>
    <n v="1"/>
    <x v="1"/>
    <s v="I"/>
    <n v="19"/>
    <n v="19"/>
    <n v="0"/>
    <n v="50"/>
  </r>
  <r>
    <x v="0"/>
    <x v="0"/>
    <s v="WA"/>
    <x v="2"/>
    <n v="2010"/>
    <n v="2010"/>
    <n v="18947795"/>
    <n v="1"/>
    <x v="1"/>
    <s v="I"/>
    <n v="0"/>
    <n v="0"/>
    <n v="0"/>
    <n v="10"/>
  </r>
  <r>
    <x v="0"/>
    <x v="0"/>
    <s v="WA"/>
    <x v="2"/>
    <n v="2010"/>
    <n v="2010"/>
    <n v="19790100"/>
    <n v="1"/>
    <x v="1"/>
    <s v="I"/>
    <n v="3"/>
    <n v="3"/>
    <n v="0"/>
    <n v="49"/>
  </r>
  <r>
    <x v="0"/>
    <x v="0"/>
    <s v="WA"/>
    <x v="2"/>
    <n v="2010"/>
    <n v="2010"/>
    <n v="19219309"/>
    <n v="3"/>
    <x v="1"/>
    <s v="I"/>
    <n v="71"/>
    <n v="23.666666666666664"/>
    <n v="0"/>
    <n v="320"/>
  </r>
  <r>
    <x v="0"/>
    <x v="0"/>
    <s v="WA"/>
    <x v="2"/>
    <n v="2010"/>
    <n v="2010"/>
    <n v="500111630"/>
    <n v="1"/>
    <x v="1"/>
    <s v="I"/>
    <n v="4"/>
    <n v="4"/>
    <n v="0"/>
    <n v="14"/>
  </r>
  <r>
    <x v="0"/>
    <x v="0"/>
    <s v="WA"/>
    <x v="2"/>
    <n v="2010"/>
    <n v="2010"/>
    <n v="500114390"/>
    <n v="1"/>
    <x v="1"/>
    <s v="I"/>
    <n v="4"/>
    <n v="4"/>
    <n v="0"/>
    <n v="78"/>
  </r>
  <r>
    <x v="0"/>
    <x v="0"/>
    <s v="WA"/>
    <x v="2"/>
    <n v="2010"/>
    <n v="2010"/>
    <n v="500054865"/>
    <n v="1"/>
    <x v="1"/>
    <s v="I"/>
    <n v="0"/>
    <n v="0"/>
    <n v="0"/>
    <n v="19"/>
  </r>
  <r>
    <x v="0"/>
    <x v="0"/>
    <s v="WA"/>
    <x v="2"/>
    <n v="2010"/>
    <n v="2010"/>
    <n v="18062935"/>
    <n v="1"/>
    <x v="1"/>
    <s v="I"/>
    <n v="19"/>
    <n v="19"/>
    <n v="0"/>
    <n v="60"/>
  </r>
  <r>
    <x v="0"/>
    <x v="1"/>
    <s v="WA"/>
    <x v="2"/>
    <n v="2010"/>
    <n v="2010"/>
    <n v="500036180"/>
    <n v="1"/>
    <x v="1"/>
    <s v="I"/>
    <n v="37"/>
    <n v="37"/>
    <n v="0"/>
    <n v="9"/>
  </r>
  <r>
    <x v="0"/>
    <x v="1"/>
    <s v="WA"/>
    <x v="2"/>
    <n v="2010"/>
    <n v="2010"/>
    <n v="17796566"/>
    <n v="2"/>
    <x v="1"/>
    <s v="I"/>
    <n v="64"/>
    <n v="32"/>
    <n v="0"/>
    <n v="25"/>
  </r>
  <r>
    <x v="0"/>
    <x v="0"/>
    <s v="WA"/>
    <x v="2"/>
    <n v="2010"/>
    <n v="2010"/>
    <n v="17764833"/>
    <n v="1"/>
    <x v="1"/>
    <s v="I"/>
    <n v="0"/>
    <n v="0"/>
    <n v="0"/>
    <n v="20"/>
  </r>
  <r>
    <x v="0"/>
    <x v="1"/>
    <s v="WA"/>
    <x v="2"/>
    <n v="2010"/>
    <n v="2010"/>
    <n v="500264087"/>
    <n v="1"/>
    <x v="1"/>
    <s v="I"/>
    <n v="0"/>
    <n v="0"/>
    <n v="0"/>
    <n v="3"/>
  </r>
  <r>
    <x v="0"/>
    <x v="0"/>
    <s v="WA"/>
    <x v="2"/>
    <n v="2010"/>
    <n v="2010"/>
    <n v="18299492"/>
    <n v="1"/>
    <x v="1"/>
    <s v="I"/>
    <n v="1"/>
    <n v="1"/>
    <n v="0"/>
    <n v="10"/>
  </r>
  <r>
    <x v="0"/>
    <x v="1"/>
    <s v="WA"/>
    <x v="2"/>
    <n v="2010"/>
    <n v="2010"/>
    <n v="500115021"/>
    <n v="1"/>
    <x v="1"/>
    <s v="I"/>
    <n v="13"/>
    <n v="13"/>
    <n v="0"/>
    <n v="2"/>
  </r>
  <r>
    <x v="0"/>
    <x v="0"/>
    <s v="WA"/>
    <x v="2"/>
    <n v="2010"/>
    <n v="2010"/>
    <n v="17515088"/>
    <n v="1"/>
    <x v="1"/>
    <s v="I"/>
    <n v="0"/>
    <n v="0"/>
    <n v="0"/>
    <n v="834"/>
  </r>
  <r>
    <x v="1"/>
    <x v="1"/>
    <s v="WA"/>
    <x v="2"/>
    <n v="2010"/>
    <n v="2010"/>
    <n v="16587081"/>
    <n v="1"/>
    <x v="1"/>
    <s v="I"/>
    <n v="0"/>
    <n v="0"/>
    <n v="0"/>
    <n v="1"/>
  </r>
  <r>
    <x v="0"/>
    <x v="0"/>
    <s v="WA"/>
    <x v="2"/>
    <n v="2010"/>
    <n v="2010"/>
    <n v="14565232"/>
    <n v="4"/>
    <x v="1"/>
    <s v="I"/>
    <n v="121"/>
    <n v="30.25"/>
    <n v="0"/>
    <n v="77"/>
  </r>
  <r>
    <x v="0"/>
    <x v="0"/>
    <s v="WA"/>
    <x v="2"/>
    <n v="2010"/>
    <n v="2010"/>
    <n v="16276597"/>
    <n v="1"/>
    <x v="1"/>
    <s v="I"/>
    <n v="0"/>
    <n v="0"/>
    <n v="0"/>
    <n v="200"/>
  </r>
  <r>
    <x v="0"/>
    <x v="1"/>
    <s v="WA"/>
    <x v="2"/>
    <n v="2010"/>
    <n v="2010"/>
    <n v="500245576"/>
    <n v="2"/>
    <x v="1"/>
    <s v="I"/>
    <n v="37"/>
    <n v="18.5"/>
    <n v="0"/>
    <n v="6"/>
  </r>
  <r>
    <x v="0"/>
    <x v="0"/>
    <s v="WA"/>
    <x v="2"/>
    <n v="2010"/>
    <n v="2010"/>
    <n v="500250937"/>
    <n v="1"/>
    <x v="1"/>
    <s v="I"/>
    <n v="35"/>
    <n v="35"/>
    <n v="0"/>
    <n v="6"/>
  </r>
  <r>
    <x v="0"/>
    <x v="0"/>
    <s v="WA"/>
    <x v="2"/>
    <n v="2010"/>
    <n v="2010"/>
    <n v="14855600"/>
    <n v="1"/>
    <x v="1"/>
    <s v="I"/>
    <n v="1"/>
    <n v="1"/>
    <n v="0"/>
    <n v="20"/>
  </r>
  <r>
    <x v="0"/>
    <x v="0"/>
    <s v="WA"/>
    <x v="2"/>
    <n v="2010"/>
    <n v="2010"/>
    <n v="15814348"/>
    <n v="1"/>
    <x v="1"/>
    <s v="I"/>
    <n v="32"/>
    <n v="32"/>
    <n v="0"/>
    <n v="50"/>
  </r>
  <r>
    <x v="0"/>
    <x v="0"/>
    <s v="WA"/>
    <x v="2"/>
    <n v="2010"/>
    <n v="2010"/>
    <n v="15186249"/>
    <n v="1"/>
    <x v="1"/>
    <s v="I"/>
    <n v="74"/>
    <n v="74"/>
    <n v="0"/>
    <n v="434"/>
  </r>
  <r>
    <x v="0"/>
    <x v="0"/>
    <s v="WA"/>
    <x v="2"/>
    <n v="2010"/>
    <n v="2010"/>
    <n v="15186320"/>
    <n v="2"/>
    <x v="1"/>
    <s v="I"/>
    <n v="41"/>
    <n v="20.5"/>
    <n v="0"/>
    <n v="360"/>
  </r>
  <r>
    <x v="0"/>
    <x v="0"/>
    <s v="WA"/>
    <x v="2"/>
    <n v="2010"/>
    <n v="2010"/>
    <n v="15112138"/>
    <n v="1"/>
    <x v="1"/>
    <s v="I"/>
    <n v="30"/>
    <n v="30"/>
    <n v="0"/>
    <n v="80"/>
  </r>
  <r>
    <x v="0"/>
    <x v="0"/>
    <s v="WA"/>
    <x v="2"/>
    <n v="2010"/>
    <n v="2010"/>
    <n v="415497644"/>
    <n v="1"/>
    <x v="2"/>
    <s v="I"/>
    <n v="1"/>
    <n v="1"/>
    <n v="0"/>
    <n v="99639"/>
  </r>
  <r>
    <x v="0"/>
    <x v="0"/>
    <s v="WA"/>
    <x v="2"/>
    <n v="2010"/>
    <n v="2010"/>
    <n v="15655684"/>
    <n v="1"/>
    <x v="1"/>
    <s v="I"/>
    <n v="7"/>
    <n v="7"/>
    <n v="0"/>
    <n v="100"/>
  </r>
  <r>
    <x v="0"/>
    <x v="0"/>
    <s v="WA"/>
    <x v="2"/>
    <n v="2010"/>
    <n v="2010"/>
    <n v="16862452"/>
    <n v="1"/>
    <x v="1"/>
    <s v="I"/>
    <n v="24"/>
    <n v="24"/>
    <n v="0"/>
    <n v="110"/>
  </r>
  <r>
    <x v="0"/>
    <x v="0"/>
    <s v="WA"/>
    <x v="2"/>
    <n v="2010"/>
    <n v="2010"/>
    <n v="500264102"/>
    <n v="1"/>
    <x v="1"/>
    <s v="I"/>
    <n v="22"/>
    <n v="22"/>
    <n v="0"/>
    <n v="8"/>
  </r>
  <r>
    <x v="0"/>
    <x v="0"/>
    <s v="WA"/>
    <x v="2"/>
    <n v="2010"/>
    <n v="2010"/>
    <n v="17812247"/>
    <n v="1"/>
    <x v="1"/>
    <s v="I"/>
    <n v="7"/>
    <n v="7"/>
    <n v="0"/>
    <n v="33"/>
  </r>
  <r>
    <x v="0"/>
    <x v="0"/>
    <s v="WA"/>
    <x v="2"/>
    <n v="2010"/>
    <n v="2010"/>
    <n v="16764548"/>
    <n v="2"/>
    <x v="1"/>
    <s v="I"/>
    <n v="58"/>
    <n v="29"/>
    <n v="0"/>
    <n v="159"/>
  </r>
  <r>
    <x v="0"/>
    <x v="0"/>
    <s v="WA"/>
    <x v="2"/>
    <n v="2010"/>
    <n v="2010"/>
    <n v="19628676"/>
    <n v="1"/>
    <x v="1"/>
    <s v="I"/>
    <n v="0"/>
    <n v="0"/>
    <n v="0"/>
    <n v="320"/>
  </r>
  <r>
    <x v="0"/>
    <x v="0"/>
    <s v="WA"/>
    <x v="2"/>
    <n v="2010"/>
    <n v="2010"/>
    <n v="19629602"/>
    <n v="1"/>
    <x v="1"/>
    <s v="I"/>
    <n v="0"/>
    <n v="0"/>
    <n v="0"/>
    <n v="90"/>
  </r>
  <r>
    <x v="0"/>
    <x v="1"/>
    <s v="WA"/>
    <x v="2"/>
    <n v="2010"/>
    <n v="2010"/>
    <n v="18564388"/>
    <n v="1"/>
    <x v="1"/>
    <s v="I"/>
    <n v="14"/>
    <n v="14"/>
    <n v="0"/>
    <n v="4"/>
  </r>
  <r>
    <x v="0"/>
    <x v="0"/>
    <s v="WA"/>
    <x v="2"/>
    <n v="2010"/>
    <n v="2010"/>
    <n v="18576345"/>
    <n v="1"/>
    <x v="1"/>
    <s v="I"/>
    <n v="4"/>
    <n v="4"/>
    <n v="0"/>
    <n v="60"/>
  </r>
  <r>
    <x v="0"/>
    <x v="1"/>
    <s v="WA"/>
    <x v="2"/>
    <n v="2010"/>
    <n v="2010"/>
    <n v="392601618"/>
    <n v="1"/>
    <x v="1"/>
    <s v="I"/>
    <n v="11"/>
    <n v="11"/>
    <n v="0"/>
    <n v="3"/>
  </r>
  <r>
    <x v="0"/>
    <x v="0"/>
    <s v="WA"/>
    <x v="2"/>
    <n v="2010"/>
    <n v="2010"/>
    <n v="19019680"/>
    <n v="1"/>
    <x v="1"/>
    <s v="I"/>
    <n v="0"/>
    <n v="0"/>
    <n v="0"/>
    <n v="90"/>
  </r>
  <r>
    <x v="0"/>
    <x v="0"/>
    <s v="WA"/>
    <x v="2"/>
    <n v="2010"/>
    <n v="2010"/>
    <n v="384134411"/>
    <n v="1"/>
    <x v="1"/>
    <s v="I"/>
    <n v="12"/>
    <n v="12"/>
    <n v="0"/>
    <n v="150"/>
  </r>
  <r>
    <x v="0"/>
    <x v="0"/>
    <s v="WA"/>
    <x v="2"/>
    <n v="2010"/>
    <n v="2010"/>
    <n v="500256179"/>
    <n v="1"/>
    <x v="1"/>
    <s v="I"/>
    <n v="0"/>
    <n v="0"/>
    <n v="0"/>
    <n v="14"/>
  </r>
  <r>
    <x v="0"/>
    <x v="0"/>
    <s v="WA"/>
    <x v="2"/>
    <n v="2010"/>
    <n v="2010"/>
    <n v="18396287"/>
    <n v="3"/>
    <x v="1"/>
    <s v="I"/>
    <n v="64"/>
    <n v="21.333333333333332"/>
    <n v="0"/>
    <n v="351"/>
  </r>
  <r>
    <x v="0"/>
    <x v="0"/>
    <s v="WA"/>
    <x v="2"/>
    <n v="2010"/>
    <n v="2010"/>
    <n v="18488318"/>
    <n v="1"/>
    <x v="1"/>
    <s v="I"/>
    <n v="10"/>
    <n v="10"/>
    <n v="0"/>
    <n v="2"/>
  </r>
  <r>
    <x v="0"/>
    <x v="0"/>
    <s v="WA"/>
    <x v="2"/>
    <n v="2010"/>
    <n v="2010"/>
    <n v="500172937"/>
    <n v="1"/>
    <x v="1"/>
    <s v="I"/>
    <n v="0"/>
    <n v="0"/>
    <n v="0"/>
    <n v="47"/>
  </r>
  <r>
    <x v="0"/>
    <x v="1"/>
    <s v="WA"/>
    <x v="2"/>
    <n v="2010"/>
    <n v="2010"/>
    <n v="500167587"/>
    <n v="3"/>
    <x v="1"/>
    <s v="I"/>
    <n v="89"/>
    <n v="29.666666666666668"/>
    <n v="0"/>
    <n v="60"/>
  </r>
  <r>
    <x v="0"/>
    <x v="0"/>
    <s v="WA"/>
    <x v="2"/>
    <n v="2010"/>
    <n v="2010"/>
    <n v="500069464"/>
    <n v="4"/>
    <x v="1"/>
    <s v="I"/>
    <n v="92"/>
    <n v="23"/>
    <n v="0"/>
    <n v="1520"/>
  </r>
  <r>
    <x v="0"/>
    <x v="1"/>
    <s v="WA"/>
    <x v="2"/>
    <n v="2010"/>
    <n v="2010"/>
    <n v="411091306"/>
    <n v="2"/>
    <x v="1"/>
    <s v="I"/>
    <n v="33"/>
    <n v="16.5"/>
    <n v="0"/>
    <n v="6"/>
  </r>
  <r>
    <x v="0"/>
    <x v="0"/>
    <s v="WA"/>
    <x v="2"/>
    <n v="2010"/>
    <n v="2010"/>
    <n v="17423418"/>
    <n v="1"/>
    <x v="1"/>
    <s v="I"/>
    <n v="8"/>
    <n v="8"/>
    <n v="0"/>
    <n v="1"/>
  </r>
  <r>
    <x v="0"/>
    <x v="1"/>
    <s v="WA"/>
    <x v="2"/>
    <n v="2010"/>
    <n v="2010"/>
    <n v="398649612"/>
    <n v="2"/>
    <x v="1"/>
    <s v="I"/>
    <n v="59"/>
    <n v="29.5"/>
    <n v="0"/>
    <n v="11"/>
  </r>
  <r>
    <x v="0"/>
    <x v="1"/>
    <s v="WA"/>
    <x v="2"/>
    <n v="2010"/>
    <n v="2010"/>
    <n v="397094589"/>
    <n v="1"/>
    <x v="1"/>
    <s v="I"/>
    <n v="0"/>
    <n v="0"/>
    <n v="0"/>
    <n v="3"/>
  </r>
  <r>
    <x v="0"/>
    <x v="0"/>
    <s v="WA"/>
    <x v="2"/>
    <n v="2010"/>
    <n v="2010"/>
    <n v="15722264"/>
    <n v="2"/>
    <x v="1"/>
    <s v="I"/>
    <n v="6"/>
    <n v="3"/>
    <n v="0"/>
    <n v="40"/>
  </r>
  <r>
    <x v="0"/>
    <x v="0"/>
    <s v="WA"/>
    <x v="2"/>
    <n v="2010"/>
    <n v="2010"/>
    <n v="17913035"/>
    <n v="1"/>
    <x v="1"/>
    <s v="I"/>
    <n v="16"/>
    <n v="16"/>
    <n v="0"/>
    <n v="560"/>
  </r>
  <r>
    <x v="0"/>
    <x v="0"/>
    <s v="WA"/>
    <x v="2"/>
    <n v="2010"/>
    <n v="2010"/>
    <n v="18888814"/>
    <n v="1"/>
    <x v="1"/>
    <s v="I"/>
    <n v="13"/>
    <n v="13"/>
    <n v="0"/>
    <n v="111"/>
  </r>
  <r>
    <x v="0"/>
    <x v="1"/>
    <s v="WA"/>
    <x v="2"/>
    <n v="2010"/>
    <n v="2010"/>
    <n v="15186318"/>
    <n v="2"/>
    <x v="1"/>
    <s v="I"/>
    <n v="62"/>
    <n v="31"/>
    <n v="0"/>
    <n v="10"/>
  </r>
  <r>
    <x v="0"/>
    <x v="0"/>
    <s v="WA"/>
    <x v="2"/>
    <n v="2010"/>
    <n v="2010"/>
    <n v="500250589"/>
    <n v="1"/>
    <x v="1"/>
    <s v="I"/>
    <n v="12"/>
    <n v="12"/>
    <n v="0"/>
    <n v="233"/>
  </r>
  <r>
    <x v="1"/>
    <x v="0"/>
    <s v="WA"/>
    <x v="2"/>
    <n v="2010"/>
    <n v="2010"/>
    <n v="14416104"/>
    <n v="1"/>
    <x v="1"/>
    <s v="I"/>
    <n v="0"/>
    <n v="0"/>
    <n v="0"/>
    <n v="560"/>
  </r>
  <r>
    <x v="0"/>
    <x v="0"/>
    <s v="WA"/>
    <x v="2"/>
    <n v="2010"/>
    <n v="2010"/>
    <n v="18110468"/>
    <n v="1"/>
    <x v="1"/>
    <s v="I"/>
    <n v="2"/>
    <n v="2"/>
    <n v="0"/>
    <n v="10"/>
  </r>
  <r>
    <x v="0"/>
    <x v="0"/>
    <s v="WA"/>
    <x v="2"/>
    <n v="2010"/>
    <n v="2010"/>
    <n v="19873225"/>
    <n v="1"/>
    <x v="1"/>
    <s v="I"/>
    <n v="32"/>
    <n v="32"/>
    <n v="0"/>
    <n v="40"/>
  </r>
  <r>
    <x v="0"/>
    <x v="1"/>
    <s v="WA"/>
    <x v="2"/>
    <n v="2010"/>
    <n v="2010"/>
    <n v="17646080"/>
    <n v="1"/>
    <x v="1"/>
    <s v="I"/>
    <n v="8"/>
    <n v="8"/>
    <n v="0"/>
    <n v="3"/>
  </r>
  <r>
    <x v="0"/>
    <x v="0"/>
    <s v="WA"/>
    <x v="2"/>
    <n v="2010"/>
    <n v="2010"/>
    <n v="500259938"/>
    <n v="1"/>
    <x v="1"/>
    <s v="I"/>
    <n v="0"/>
    <n v="0"/>
    <n v="0"/>
    <n v="153"/>
  </r>
  <r>
    <x v="0"/>
    <x v="1"/>
    <s v="WA"/>
    <x v="2"/>
    <n v="2010"/>
    <n v="2010"/>
    <n v="500119261"/>
    <n v="1"/>
    <x v="1"/>
    <s v="I"/>
    <n v="0"/>
    <n v="0"/>
    <n v="0"/>
    <n v="3"/>
  </r>
  <r>
    <x v="0"/>
    <x v="1"/>
    <s v="WA"/>
    <x v="2"/>
    <n v="2010"/>
    <n v="2010"/>
    <n v="500218831"/>
    <n v="1"/>
    <x v="1"/>
    <s v="I"/>
    <n v="3"/>
    <n v="3"/>
    <n v="0"/>
    <n v="2"/>
  </r>
  <r>
    <x v="0"/>
    <x v="1"/>
    <s v="WA"/>
    <x v="2"/>
    <n v="2010"/>
    <n v="2010"/>
    <n v="18134632"/>
    <n v="2"/>
    <x v="1"/>
    <s v="I"/>
    <n v="44"/>
    <n v="22"/>
    <n v="0"/>
    <n v="67"/>
  </r>
  <r>
    <x v="0"/>
    <x v="0"/>
    <s v="WA"/>
    <x v="2"/>
    <n v="2010"/>
    <n v="2010"/>
    <n v="18719349"/>
    <n v="2"/>
    <x v="1"/>
    <s v="I"/>
    <n v="63"/>
    <n v="31.5"/>
    <n v="0"/>
    <n v="265"/>
  </r>
  <r>
    <x v="0"/>
    <x v="0"/>
    <s v="WA"/>
    <x v="2"/>
    <n v="2010"/>
    <n v="2010"/>
    <n v="500036207"/>
    <n v="1"/>
    <x v="1"/>
    <s v="I"/>
    <n v="1"/>
    <n v="1"/>
    <n v="0"/>
    <n v="10"/>
  </r>
  <r>
    <x v="0"/>
    <x v="0"/>
    <s v="WA"/>
    <x v="2"/>
    <n v="2010"/>
    <n v="2010"/>
    <n v="18643366"/>
    <n v="1"/>
    <x v="1"/>
    <s v="I"/>
    <n v="0"/>
    <n v="0"/>
    <n v="0"/>
    <n v="190"/>
  </r>
  <r>
    <x v="0"/>
    <x v="1"/>
    <s v="WA"/>
    <x v="2"/>
    <n v="2010"/>
    <n v="2010"/>
    <n v="18516577"/>
    <n v="1"/>
    <x v="1"/>
    <s v="I"/>
    <n v="34"/>
    <n v="34"/>
    <n v="0"/>
    <n v="9"/>
  </r>
  <r>
    <x v="0"/>
    <x v="0"/>
    <s v="WA"/>
    <x v="2"/>
    <n v="2010"/>
    <n v="2010"/>
    <n v="18699224"/>
    <n v="1"/>
    <x v="1"/>
    <s v="I"/>
    <n v="0"/>
    <n v="0"/>
    <n v="0"/>
    <n v="40"/>
  </r>
  <r>
    <x v="0"/>
    <x v="0"/>
    <s v="WA"/>
    <x v="2"/>
    <n v="2010"/>
    <n v="2010"/>
    <n v="500123051"/>
    <n v="1"/>
    <x v="1"/>
    <s v="I"/>
    <n v="3"/>
    <n v="3"/>
    <n v="0"/>
    <n v="83"/>
  </r>
  <r>
    <x v="0"/>
    <x v="0"/>
    <s v="WA"/>
    <x v="2"/>
    <n v="2010"/>
    <n v="2010"/>
    <n v="15704066"/>
    <n v="1"/>
    <x v="1"/>
    <s v="I"/>
    <n v="9"/>
    <n v="9"/>
    <n v="0"/>
    <n v="260"/>
  </r>
  <r>
    <x v="0"/>
    <x v="1"/>
    <s v="WA"/>
    <x v="2"/>
    <n v="2010"/>
    <n v="2010"/>
    <n v="444787250"/>
    <n v="2"/>
    <x v="1"/>
    <s v="I"/>
    <n v="63"/>
    <n v="31.5"/>
    <n v="0"/>
    <n v="4"/>
  </r>
  <r>
    <x v="0"/>
    <x v="0"/>
    <s v="WA"/>
    <x v="2"/>
    <n v="2010"/>
    <n v="2010"/>
    <n v="17521928"/>
    <n v="1"/>
    <x v="1"/>
    <s v="I"/>
    <n v="22"/>
    <n v="22"/>
    <n v="0"/>
    <n v="130"/>
  </r>
  <r>
    <x v="0"/>
    <x v="1"/>
    <s v="WA"/>
    <x v="2"/>
    <n v="2010"/>
    <n v="2010"/>
    <n v="17428322"/>
    <n v="3"/>
    <x v="1"/>
    <s v="I"/>
    <n v="73"/>
    <n v="24.333333333333332"/>
    <n v="0"/>
    <n v="20"/>
  </r>
  <r>
    <x v="1"/>
    <x v="0"/>
    <s v="WA"/>
    <x v="2"/>
    <n v="2010"/>
    <n v="2010"/>
    <n v="500069731"/>
    <n v="1"/>
    <x v="1"/>
    <s v="I"/>
    <n v="33"/>
    <n v="33"/>
    <n v="0"/>
    <n v="10"/>
  </r>
  <r>
    <x v="0"/>
    <x v="0"/>
    <s v="WA"/>
    <x v="2"/>
    <n v="2010"/>
    <n v="2010"/>
    <n v="16287776"/>
    <n v="2"/>
    <x v="1"/>
    <s v="I"/>
    <n v="60"/>
    <n v="30"/>
    <n v="0"/>
    <n v="330"/>
  </r>
  <r>
    <x v="0"/>
    <x v="0"/>
    <s v="WA"/>
    <x v="2"/>
    <n v="2010"/>
    <n v="2010"/>
    <n v="16187733"/>
    <n v="3"/>
    <x v="1"/>
    <s v="I"/>
    <n v="67"/>
    <n v="22.333333333333332"/>
    <n v="0"/>
    <n v="2782"/>
  </r>
  <r>
    <x v="0"/>
    <x v="0"/>
    <s v="WA"/>
    <x v="2"/>
    <n v="2010"/>
    <n v="2010"/>
    <n v="16272894"/>
    <n v="1"/>
    <x v="1"/>
    <s v="I"/>
    <n v="12"/>
    <n v="12"/>
    <n v="0"/>
    <n v="300"/>
  </r>
  <r>
    <x v="0"/>
    <x v="0"/>
    <s v="WA"/>
    <x v="2"/>
    <n v="2010"/>
    <n v="2010"/>
    <n v="15470202"/>
    <n v="1"/>
    <x v="1"/>
    <s v="I"/>
    <n v="27"/>
    <n v="27"/>
    <n v="0"/>
    <n v="1600"/>
  </r>
  <r>
    <x v="0"/>
    <x v="0"/>
    <s v="WA"/>
    <x v="2"/>
    <n v="2010"/>
    <n v="2010"/>
    <n v="16020911"/>
    <n v="1"/>
    <x v="1"/>
    <s v="I"/>
    <n v="5"/>
    <n v="5"/>
    <n v="0"/>
    <n v="74"/>
  </r>
  <r>
    <x v="0"/>
    <x v="1"/>
    <s v="WA"/>
    <x v="2"/>
    <n v="2010"/>
    <n v="2010"/>
    <n v="371692900"/>
    <n v="3"/>
    <x v="1"/>
    <s v="I"/>
    <n v="78"/>
    <n v="26"/>
    <n v="0"/>
    <n v="12"/>
  </r>
  <r>
    <x v="0"/>
    <x v="0"/>
    <s v="WA"/>
    <x v="2"/>
    <n v="2010"/>
    <n v="2010"/>
    <n v="15223346"/>
    <n v="1"/>
    <x v="1"/>
    <s v="I"/>
    <n v="48"/>
    <n v="48"/>
    <n v="0"/>
    <n v="80"/>
  </r>
  <r>
    <x v="0"/>
    <x v="0"/>
    <s v="WA"/>
    <x v="2"/>
    <n v="2010"/>
    <n v="2010"/>
    <n v="14665540"/>
    <n v="1"/>
    <x v="1"/>
    <s v="I"/>
    <n v="25"/>
    <n v="25"/>
    <n v="0"/>
    <n v="440"/>
  </r>
  <r>
    <x v="0"/>
    <x v="1"/>
    <s v="WA"/>
    <x v="2"/>
    <n v="2010"/>
    <n v="2010"/>
    <n v="16829465"/>
    <n v="1"/>
    <x v="1"/>
    <s v="I"/>
    <n v="19"/>
    <n v="19"/>
    <n v="0"/>
    <n v="12"/>
  </r>
  <r>
    <x v="0"/>
    <x v="0"/>
    <s v="WA"/>
    <x v="2"/>
    <n v="2010"/>
    <n v="2010"/>
    <n v="18633425"/>
    <n v="1"/>
    <x v="1"/>
    <s v="I"/>
    <n v="17"/>
    <n v="17"/>
    <n v="0"/>
    <n v="60"/>
  </r>
  <r>
    <x v="0"/>
    <x v="0"/>
    <s v="WA"/>
    <x v="2"/>
    <n v="2010"/>
    <n v="2010"/>
    <n v="16762324"/>
    <n v="1"/>
    <x v="1"/>
    <s v="I"/>
    <n v="19"/>
    <n v="19"/>
    <n v="0"/>
    <n v="46"/>
  </r>
  <r>
    <x v="0"/>
    <x v="0"/>
    <s v="WA"/>
    <x v="2"/>
    <n v="2010"/>
    <n v="2010"/>
    <n v="19019609"/>
    <n v="1"/>
    <x v="1"/>
    <s v="I"/>
    <n v="1"/>
    <n v="1"/>
    <n v="0"/>
    <n v="190"/>
  </r>
  <r>
    <x v="0"/>
    <x v="0"/>
    <s v="WA"/>
    <x v="2"/>
    <n v="2010"/>
    <n v="2010"/>
    <n v="18993853"/>
    <n v="1"/>
    <x v="1"/>
    <s v="I"/>
    <n v="0"/>
    <n v="0"/>
    <n v="0"/>
    <n v="10"/>
  </r>
  <r>
    <x v="0"/>
    <x v="0"/>
    <s v="WA"/>
    <x v="2"/>
    <n v="2010"/>
    <n v="2010"/>
    <n v="18894043"/>
    <n v="2"/>
    <x v="1"/>
    <s v="I"/>
    <n v="62"/>
    <n v="31"/>
    <n v="0"/>
    <n v="232"/>
  </r>
  <r>
    <x v="0"/>
    <x v="1"/>
    <s v="WA"/>
    <x v="2"/>
    <n v="2010"/>
    <n v="2010"/>
    <n v="500218831"/>
    <n v="1"/>
    <x v="1"/>
    <s v="I"/>
    <n v="0"/>
    <n v="0"/>
    <n v="0"/>
    <n v="10"/>
  </r>
  <r>
    <x v="0"/>
    <x v="0"/>
    <s v="WA"/>
    <x v="2"/>
    <n v="2010"/>
    <n v="2010"/>
    <n v="19375253"/>
    <n v="1"/>
    <x v="1"/>
    <s v="I"/>
    <n v="14"/>
    <n v="14"/>
    <n v="0"/>
    <n v="48"/>
  </r>
  <r>
    <x v="0"/>
    <x v="0"/>
    <s v="WA"/>
    <x v="2"/>
    <n v="2010"/>
    <n v="2010"/>
    <n v="19389578"/>
    <n v="1"/>
    <x v="1"/>
    <s v="I"/>
    <n v="0"/>
    <n v="0"/>
    <n v="0"/>
    <n v="10"/>
  </r>
  <r>
    <x v="0"/>
    <x v="1"/>
    <s v="WA"/>
    <x v="2"/>
    <n v="2010"/>
    <n v="2010"/>
    <n v="379814410"/>
    <n v="1"/>
    <x v="1"/>
    <s v="I"/>
    <n v="9"/>
    <n v="9"/>
    <n v="0"/>
    <n v="8"/>
  </r>
  <r>
    <x v="0"/>
    <x v="1"/>
    <s v="WA"/>
    <x v="2"/>
    <n v="2010"/>
    <n v="2010"/>
    <n v="18714721"/>
    <n v="1"/>
    <x v="1"/>
    <s v="I"/>
    <n v="0"/>
    <n v="0"/>
    <n v="0"/>
    <n v="18"/>
  </r>
  <r>
    <x v="0"/>
    <x v="0"/>
    <s v="WA"/>
    <x v="2"/>
    <n v="2010"/>
    <n v="2010"/>
    <n v="18555508"/>
    <n v="2"/>
    <x v="1"/>
    <s v="I"/>
    <n v="56"/>
    <n v="28"/>
    <n v="0"/>
    <n v="181"/>
  </r>
  <r>
    <x v="0"/>
    <x v="0"/>
    <s v="WA"/>
    <x v="2"/>
    <n v="2010"/>
    <n v="2010"/>
    <n v="18406764"/>
    <n v="1"/>
    <x v="1"/>
    <s v="I"/>
    <n v="5"/>
    <n v="5"/>
    <n v="0"/>
    <n v="50"/>
  </r>
  <r>
    <x v="0"/>
    <x v="1"/>
    <s v="WA"/>
    <x v="2"/>
    <n v="2010"/>
    <n v="2010"/>
    <n v="373680035"/>
    <n v="1"/>
    <x v="1"/>
    <s v="I"/>
    <n v="29"/>
    <n v="29"/>
    <n v="0"/>
    <n v="38"/>
  </r>
  <r>
    <x v="0"/>
    <x v="0"/>
    <s v="WA"/>
    <x v="2"/>
    <n v="2010"/>
    <n v="2010"/>
    <n v="18093910"/>
    <n v="2"/>
    <x v="1"/>
    <s v="I"/>
    <n v="63"/>
    <n v="31.5"/>
    <n v="0"/>
    <n v="30"/>
  </r>
  <r>
    <x v="0"/>
    <x v="0"/>
    <s v="WA"/>
    <x v="2"/>
    <n v="2010"/>
    <n v="2010"/>
    <n v="354844807"/>
    <n v="1"/>
    <x v="1"/>
    <s v="I"/>
    <n v="5"/>
    <n v="5"/>
    <n v="0"/>
    <n v="160"/>
  </r>
  <r>
    <x v="0"/>
    <x v="0"/>
    <s v="WA"/>
    <x v="2"/>
    <n v="2010"/>
    <n v="2010"/>
    <n v="17824668"/>
    <n v="1"/>
    <x v="1"/>
    <s v="I"/>
    <n v="0"/>
    <n v="0"/>
    <n v="0"/>
    <n v="140"/>
  </r>
  <r>
    <x v="0"/>
    <x v="1"/>
    <s v="WA"/>
    <x v="2"/>
    <n v="2010"/>
    <n v="2010"/>
    <n v="15874288"/>
    <n v="2"/>
    <x v="1"/>
    <s v="I"/>
    <n v="36"/>
    <n v="18"/>
    <n v="0"/>
    <n v="62"/>
  </r>
  <r>
    <x v="0"/>
    <x v="0"/>
    <s v="WA"/>
    <x v="2"/>
    <n v="2010"/>
    <n v="2010"/>
    <n v="16500055"/>
    <n v="1"/>
    <x v="1"/>
    <s v="I"/>
    <n v="10"/>
    <n v="10"/>
    <n v="0"/>
    <n v="90"/>
  </r>
  <r>
    <x v="0"/>
    <x v="1"/>
    <s v="WA"/>
    <x v="2"/>
    <n v="2010"/>
    <n v="2010"/>
    <n v="17845217"/>
    <n v="2"/>
    <x v="1"/>
    <s v="I"/>
    <n v="36"/>
    <n v="18"/>
    <n v="0"/>
    <n v="32"/>
  </r>
  <r>
    <x v="0"/>
    <x v="1"/>
    <s v="WA"/>
    <x v="2"/>
    <n v="2010"/>
    <n v="2010"/>
    <n v="16824117"/>
    <n v="1"/>
    <x v="1"/>
    <s v="I"/>
    <n v="29"/>
    <n v="29"/>
    <n v="0"/>
    <n v="4"/>
  </r>
  <r>
    <x v="0"/>
    <x v="0"/>
    <s v="WA"/>
    <x v="2"/>
    <n v="2010"/>
    <n v="2010"/>
    <n v="16477146"/>
    <n v="1"/>
    <x v="1"/>
    <s v="I"/>
    <n v="19"/>
    <n v="19"/>
    <n v="0"/>
    <n v="358"/>
  </r>
  <r>
    <x v="0"/>
    <x v="0"/>
    <s v="WA"/>
    <x v="2"/>
    <n v="2010"/>
    <n v="2010"/>
    <n v="17159284"/>
    <n v="1"/>
    <x v="1"/>
    <s v="I"/>
    <n v="8"/>
    <n v="8"/>
    <n v="0"/>
    <n v="1659"/>
  </r>
  <r>
    <x v="0"/>
    <x v="1"/>
    <s v="WA"/>
    <x v="2"/>
    <n v="2010"/>
    <n v="2010"/>
    <n v="500055631"/>
    <n v="1"/>
    <x v="1"/>
    <s v="I"/>
    <n v="15"/>
    <n v="15"/>
    <n v="0"/>
    <n v="30"/>
  </r>
  <r>
    <x v="0"/>
    <x v="1"/>
    <s v="WA"/>
    <x v="2"/>
    <n v="2010"/>
    <n v="2010"/>
    <n v="399772883"/>
    <n v="1"/>
    <x v="1"/>
    <s v="I"/>
    <n v="0"/>
    <n v="0"/>
    <n v="0"/>
    <n v="2"/>
  </r>
  <r>
    <x v="0"/>
    <x v="0"/>
    <s v="WA"/>
    <x v="2"/>
    <n v="2010"/>
    <n v="2010"/>
    <n v="17985102"/>
    <n v="2"/>
    <x v="1"/>
    <s v="I"/>
    <n v="38"/>
    <n v="19"/>
    <n v="0"/>
    <n v="160"/>
  </r>
  <r>
    <x v="0"/>
    <x v="0"/>
    <s v="WA"/>
    <x v="2"/>
    <n v="2010"/>
    <n v="2010"/>
    <n v="500010945"/>
    <n v="1"/>
    <x v="1"/>
    <s v="I"/>
    <n v="0"/>
    <n v="0"/>
    <n v="0"/>
    <n v="2"/>
  </r>
  <r>
    <x v="0"/>
    <x v="1"/>
    <s v="WA"/>
    <x v="2"/>
    <n v="2010"/>
    <n v="2010"/>
    <n v="15975642"/>
    <n v="1"/>
    <x v="1"/>
    <s v="I"/>
    <n v="0"/>
    <n v="0"/>
    <n v="0"/>
    <n v="2"/>
  </r>
  <r>
    <x v="0"/>
    <x v="1"/>
    <s v="WA"/>
    <x v="2"/>
    <n v="2010"/>
    <n v="2010"/>
    <n v="500080319"/>
    <n v="1"/>
    <x v="1"/>
    <s v="I"/>
    <n v="27"/>
    <n v="27"/>
    <n v="0"/>
    <n v="26"/>
  </r>
  <r>
    <x v="0"/>
    <x v="1"/>
    <s v="WA"/>
    <x v="2"/>
    <n v="2010"/>
    <n v="2010"/>
    <n v="16227830"/>
    <n v="1"/>
    <x v="1"/>
    <s v="I"/>
    <n v="12"/>
    <n v="12"/>
    <n v="0"/>
    <n v="36"/>
  </r>
  <r>
    <x v="0"/>
    <x v="0"/>
    <s v="WA"/>
    <x v="2"/>
    <n v="2010"/>
    <n v="2010"/>
    <n v="16327782"/>
    <n v="1"/>
    <x v="1"/>
    <s v="I"/>
    <n v="25"/>
    <n v="25"/>
    <n v="0"/>
    <n v="110"/>
  </r>
  <r>
    <x v="0"/>
    <x v="1"/>
    <s v="WA"/>
    <x v="2"/>
    <n v="2010"/>
    <n v="2010"/>
    <n v="500112154"/>
    <n v="1"/>
    <x v="1"/>
    <s v="I"/>
    <n v="3"/>
    <n v="3"/>
    <n v="0"/>
    <n v="8"/>
  </r>
  <r>
    <x v="0"/>
    <x v="0"/>
    <s v="WA"/>
    <x v="2"/>
    <n v="2010"/>
    <n v="2010"/>
    <n v="15695205"/>
    <n v="2"/>
    <x v="1"/>
    <s v="I"/>
    <n v="42"/>
    <n v="21"/>
    <n v="0"/>
    <n v="49"/>
  </r>
  <r>
    <x v="0"/>
    <x v="0"/>
    <s v="WA"/>
    <x v="2"/>
    <n v="2010"/>
    <n v="2010"/>
    <n v="15621473"/>
    <n v="1"/>
    <x v="1"/>
    <s v="I"/>
    <n v="3"/>
    <n v="3"/>
    <n v="0"/>
    <n v="150"/>
  </r>
  <r>
    <x v="0"/>
    <x v="0"/>
    <s v="WA"/>
    <x v="2"/>
    <n v="2010"/>
    <n v="2010"/>
    <n v="14855985"/>
    <n v="1"/>
    <x v="1"/>
    <s v="I"/>
    <n v="16"/>
    <n v="16"/>
    <n v="0"/>
    <n v="170"/>
  </r>
  <r>
    <x v="0"/>
    <x v="0"/>
    <s v="WA"/>
    <x v="2"/>
    <n v="2010"/>
    <n v="2010"/>
    <n v="500202996"/>
    <n v="2"/>
    <x v="1"/>
    <s v="I"/>
    <n v="36"/>
    <n v="18"/>
    <n v="0"/>
    <n v="170"/>
  </r>
  <r>
    <x v="0"/>
    <x v="0"/>
    <s v="WA"/>
    <x v="2"/>
    <n v="2010"/>
    <n v="2010"/>
    <n v="500011223"/>
    <n v="1"/>
    <x v="1"/>
    <s v="I"/>
    <n v="0"/>
    <n v="0"/>
    <n v="0"/>
    <n v="641"/>
  </r>
  <r>
    <x v="0"/>
    <x v="0"/>
    <s v="WA"/>
    <x v="2"/>
    <n v="2010"/>
    <n v="2010"/>
    <n v="500250979"/>
    <n v="1"/>
    <x v="1"/>
    <s v="I"/>
    <n v="0"/>
    <n v="0"/>
    <n v="0"/>
    <n v="203"/>
  </r>
  <r>
    <x v="0"/>
    <x v="0"/>
    <s v="WA"/>
    <x v="2"/>
    <n v="2010"/>
    <n v="2010"/>
    <n v="15214809"/>
    <n v="2"/>
    <x v="1"/>
    <s v="I"/>
    <n v="51"/>
    <n v="25.5"/>
    <n v="0"/>
    <n v="185"/>
  </r>
  <r>
    <x v="0"/>
    <x v="0"/>
    <s v="WA"/>
    <x v="2"/>
    <n v="2010"/>
    <n v="2010"/>
    <n v="19867937"/>
    <n v="1"/>
    <x v="1"/>
    <s v="I"/>
    <n v="33"/>
    <n v="33"/>
    <n v="0"/>
    <n v="392"/>
  </r>
  <r>
    <x v="0"/>
    <x v="0"/>
    <s v="WA"/>
    <x v="2"/>
    <n v="2010"/>
    <n v="2010"/>
    <n v="14340898"/>
    <n v="1"/>
    <x v="1"/>
    <s v="I"/>
    <n v="21"/>
    <n v="21"/>
    <n v="0"/>
    <n v="90"/>
  </r>
  <r>
    <x v="0"/>
    <x v="1"/>
    <s v="WA"/>
    <x v="2"/>
    <n v="2010"/>
    <n v="2010"/>
    <n v="14578471"/>
    <n v="1"/>
    <x v="1"/>
    <s v="I"/>
    <n v="1"/>
    <n v="1"/>
    <n v="0"/>
    <n v="42"/>
  </r>
  <r>
    <x v="0"/>
    <x v="1"/>
    <s v="WA"/>
    <x v="2"/>
    <n v="2010"/>
    <n v="2011"/>
    <n v="344131203"/>
    <n v="2"/>
    <x v="1"/>
    <s v="I"/>
    <n v="41"/>
    <n v="20.5"/>
    <n v="0"/>
    <n v="44"/>
  </r>
  <r>
    <x v="0"/>
    <x v="0"/>
    <s v="WA"/>
    <x v="2"/>
    <n v="2010"/>
    <n v="2010"/>
    <n v="14107444"/>
    <n v="1"/>
    <x v="1"/>
    <s v="I"/>
    <n v="28"/>
    <n v="28"/>
    <n v="0"/>
    <n v="80"/>
  </r>
  <r>
    <x v="1"/>
    <x v="0"/>
    <s v="WA"/>
    <x v="2"/>
    <n v="2010"/>
    <n v="2010"/>
    <n v="374716806"/>
    <n v="1"/>
    <x v="1"/>
    <s v="I"/>
    <n v="0"/>
    <n v="0"/>
    <n v="0"/>
    <n v="110"/>
  </r>
  <r>
    <x v="0"/>
    <x v="0"/>
    <s v="WA"/>
    <x v="2"/>
    <n v="2010"/>
    <n v="2010"/>
    <n v="16453333"/>
    <n v="1"/>
    <x v="1"/>
    <s v="I"/>
    <n v="33"/>
    <n v="33"/>
    <n v="0"/>
    <n v="202"/>
  </r>
  <r>
    <x v="0"/>
    <x v="0"/>
    <s v="WA"/>
    <x v="2"/>
    <n v="2010"/>
    <n v="2010"/>
    <n v="19339001"/>
    <n v="1"/>
    <x v="1"/>
    <s v="I"/>
    <n v="30"/>
    <n v="30"/>
    <n v="0"/>
    <n v="720"/>
  </r>
  <r>
    <x v="0"/>
    <x v="0"/>
    <s v="WA"/>
    <x v="2"/>
    <n v="2010"/>
    <n v="2010"/>
    <n v="17322211"/>
    <n v="1"/>
    <x v="1"/>
    <s v="I"/>
    <n v="31"/>
    <n v="31"/>
    <n v="0"/>
    <n v="149"/>
  </r>
  <r>
    <x v="0"/>
    <x v="0"/>
    <s v="WA"/>
    <x v="2"/>
    <n v="2010"/>
    <n v="2010"/>
    <n v="19019411"/>
    <n v="1"/>
    <x v="1"/>
    <s v="I"/>
    <n v="12"/>
    <n v="12"/>
    <n v="0"/>
    <n v="130"/>
  </r>
  <r>
    <x v="0"/>
    <x v="0"/>
    <s v="WA"/>
    <x v="2"/>
    <n v="2010"/>
    <n v="2010"/>
    <n v="18813929"/>
    <n v="1"/>
    <x v="1"/>
    <s v="I"/>
    <n v="34"/>
    <n v="34"/>
    <n v="0"/>
    <n v="960"/>
  </r>
  <r>
    <x v="0"/>
    <x v="0"/>
    <s v="WA"/>
    <x v="2"/>
    <n v="2010"/>
    <n v="2010"/>
    <n v="18009654"/>
    <n v="1"/>
    <x v="1"/>
    <s v="I"/>
    <n v="34"/>
    <n v="34"/>
    <n v="0"/>
    <n v="10"/>
  </r>
  <r>
    <x v="0"/>
    <x v="1"/>
    <s v="WA"/>
    <x v="2"/>
    <n v="2010"/>
    <n v="2010"/>
    <n v="500024773"/>
    <n v="1"/>
    <x v="1"/>
    <s v="I"/>
    <n v="3"/>
    <n v="3"/>
    <n v="0"/>
    <n v="10"/>
  </r>
  <r>
    <x v="0"/>
    <x v="1"/>
    <s v="WA"/>
    <x v="2"/>
    <n v="2010"/>
    <n v="2010"/>
    <n v="500066163"/>
    <n v="1"/>
    <x v="1"/>
    <s v="I"/>
    <n v="31"/>
    <n v="31"/>
    <n v="0"/>
    <n v="2"/>
  </r>
  <r>
    <x v="0"/>
    <x v="1"/>
    <s v="WA"/>
    <x v="2"/>
    <n v="2010"/>
    <n v="2010"/>
    <n v="18706690"/>
    <n v="1"/>
    <x v="1"/>
    <s v="I"/>
    <n v="16"/>
    <n v="16"/>
    <n v="0"/>
    <n v="72"/>
  </r>
  <r>
    <x v="0"/>
    <x v="1"/>
    <s v="WA"/>
    <x v="2"/>
    <n v="2010"/>
    <n v="2010"/>
    <n v="17508435"/>
    <n v="1"/>
    <x v="1"/>
    <s v="I"/>
    <n v="22"/>
    <n v="22"/>
    <n v="0"/>
    <n v="83"/>
  </r>
  <r>
    <x v="0"/>
    <x v="0"/>
    <s v="WA"/>
    <x v="2"/>
    <n v="2010"/>
    <n v="2010"/>
    <n v="17136844"/>
    <n v="1"/>
    <x v="1"/>
    <s v="I"/>
    <n v="2"/>
    <n v="2"/>
    <n v="0"/>
    <n v="80"/>
  </r>
  <r>
    <x v="0"/>
    <x v="0"/>
    <s v="WA"/>
    <x v="2"/>
    <n v="2010"/>
    <n v="2010"/>
    <n v="16588028"/>
    <n v="1"/>
    <x v="1"/>
    <s v="I"/>
    <n v="9"/>
    <n v="9"/>
    <n v="0"/>
    <n v="10"/>
  </r>
  <r>
    <x v="0"/>
    <x v="0"/>
    <s v="WA"/>
    <x v="2"/>
    <n v="2010"/>
    <n v="2010"/>
    <n v="362016053"/>
    <n v="1"/>
    <x v="1"/>
    <s v="I"/>
    <n v="12"/>
    <n v="12"/>
    <n v="0"/>
    <n v="737"/>
  </r>
  <r>
    <x v="0"/>
    <x v="0"/>
    <s v="WA"/>
    <x v="2"/>
    <n v="2010"/>
    <n v="2010"/>
    <n v="15616663"/>
    <n v="1"/>
    <x v="1"/>
    <s v="I"/>
    <n v="13"/>
    <n v="13"/>
    <n v="0"/>
    <n v="1"/>
  </r>
  <r>
    <x v="0"/>
    <x v="1"/>
    <s v="WA"/>
    <x v="2"/>
    <n v="2010"/>
    <n v="2010"/>
    <n v="500009766"/>
    <n v="1"/>
    <x v="1"/>
    <s v="I"/>
    <n v="16"/>
    <n v="16"/>
    <n v="0"/>
    <n v="32"/>
  </r>
  <r>
    <x v="0"/>
    <x v="0"/>
    <s v="WA"/>
    <x v="2"/>
    <n v="2010"/>
    <n v="2010"/>
    <n v="15208869"/>
    <n v="1"/>
    <x v="1"/>
    <s v="I"/>
    <n v="21"/>
    <n v="21"/>
    <n v="0"/>
    <n v="144"/>
  </r>
  <r>
    <x v="0"/>
    <x v="0"/>
    <s v="WA"/>
    <x v="2"/>
    <n v="2010"/>
    <n v="2010"/>
    <n v="14879188"/>
    <n v="1"/>
    <x v="1"/>
    <s v="I"/>
    <n v="0"/>
    <n v="0"/>
    <n v="0"/>
    <n v="120"/>
  </r>
  <r>
    <x v="0"/>
    <x v="1"/>
    <s v="WA"/>
    <x v="2"/>
    <n v="2010"/>
    <n v="2010"/>
    <n v="412214673"/>
    <n v="1"/>
    <x v="1"/>
    <s v="I"/>
    <n v="23"/>
    <n v="23"/>
    <n v="0"/>
    <n v="58"/>
  </r>
  <r>
    <x v="0"/>
    <x v="0"/>
    <s v="WA"/>
    <x v="2"/>
    <n v="2010"/>
    <n v="2010"/>
    <n v="15280280"/>
    <n v="1"/>
    <x v="1"/>
    <s v="I"/>
    <n v="0"/>
    <n v="0"/>
    <n v="0"/>
    <n v="10"/>
  </r>
  <r>
    <x v="0"/>
    <x v="1"/>
    <s v="WA"/>
    <x v="2"/>
    <n v="2010"/>
    <n v="2010"/>
    <n v="14956924"/>
    <n v="1"/>
    <x v="1"/>
    <s v="I"/>
    <n v="6"/>
    <n v="6"/>
    <n v="0"/>
    <n v="33"/>
  </r>
  <r>
    <x v="0"/>
    <x v="0"/>
    <s v="WA"/>
    <x v="2"/>
    <n v="2010"/>
    <n v="2010"/>
    <n v="16928319"/>
    <n v="1"/>
    <x v="1"/>
    <s v="I"/>
    <n v="16"/>
    <n v="16"/>
    <n v="0"/>
    <n v="54"/>
  </r>
  <r>
    <x v="0"/>
    <x v="0"/>
    <s v="WA"/>
    <x v="2"/>
    <n v="2011"/>
    <n v="2011"/>
    <n v="14142879"/>
    <n v="1"/>
    <x v="1"/>
    <s v="I"/>
    <n v="26"/>
    <n v="26"/>
    <n v="0"/>
    <n v="210"/>
  </r>
  <r>
    <x v="0"/>
    <x v="0"/>
    <s v="WA"/>
    <x v="3"/>
    <n v="2011"/>
    <n v="2011"/>
    <n v="16745862"/>
    <n v="1"/>
    <x v="1"/>
    <s v="I"/>
    <n v="33"/>
    <n v="33"/>
    <n v="0"/>
    <n v="48"/>
  </r>
  <r>
    <x v="0"/>
    <x v="1"/>
    <s v="WA"/>
    <x v="3"/>
    <n v="2011"/>
    <n v="2011"/>
    <n v="15592862"/>
    <n v="1"/>
    <x v="1"/>
    <s v="I"/>
    <n v="33"/>
    <n v="33"/>
    <n v="0"/>
    <n v="1"/>
  </r>
  <r>
    <x v="0"/>
    <x v="1"/>
    <s v="WA"/>
    <x v="3"/>
    <n v="2011"/>
    <n v="2011"/>
    <n v="18935182"/>
    <n v="1"/>
    <x v="1"/>
    <s v="I"/>
    <n v="33"/>
    <n v="33"/>
    <n v="0"/>
    <n v="4"/>
  </r>
  <r>
    <x v="0"/>
    <x v="0"/>
    <s v="WA"/>
    <x v="2"/>
    <n v="2011"/>
    <n v="2011"/>
    <n v="19639753"/>
    <n v="1"/>
    <x v="1"/>
    <s v="I"/>
    <n v="29"/>
    <n v="29"/>
    <n v="0"/>
    <n v="40"/>
  </r>
  <r>
    <x v="0"/>
    <x v="0"/>
    <s v="WA"/>
    <x v="2"/>
    <n v="2011"/>
    <n v="2011"/>
    <n v="19657366"/>
    <n v="1"/>
    <x v="1"/>
    <s v="I"/>
    <n v="20"/>
    <n v="20"/>
    <n v="0"/>
    <n v="142"/>
  </r>
  <r>
    <x v="1"/>
    <x v="1"/>
    <s v="WA"/>
    <x v="3"/>
    <n v="2011"/>
    <n v="2011"/>
    <n v="500240811"/>
    <n v="1"/>
    <x v="1"/>
    <s v="I"/>
    <n v="21"/>
    <n v="21"/>
    <n v="0"/>
    <n v="41"/>
  </r>
  <r>
    <x v="0"/>
    <x v="0"/>
    <s v="WA"/>
    <x v="2"/>
    <n v="2011"/>
    <n v="2011"/>
    <n v="18093861"/>
    <n v="1"/>
    <x v="2"/>
    <s v="I"/>
    <n v="1"/>
    <n v="1"/>
    <n v="0"/>
    <n v="99300"/>
  </r>
  <r>
    <x v="0"/>
    <x v="1"/>
    <s v="WA"/>
    <x v="3"/>
    <n v="2011"/>
    <n v="2011"/>
    <n v="19002590"/>
    <n v="1"/>
    <x v="1"/>
    <s v="I"/>
    <n v="3"/>
    <n v="3"/>
    <n v="0"/>
    <n v="9"/>
  </r>
  <r>
    <x v="0"/>
    <x v="0"/>
    <s v="WA"/>
    <x v="3"/>
    <n v="2011"/>
    <n v="2011"/>
    <n v="17680846"/>
    <n v="2"/>
    <x v="1"/>
    <s v="I"/>
    <n v="63"/>
    <n v="31.5"/>
    <n v="0"/>
    <n v="30"/>
  </r>
  <r>
    <x v="0"/>
    <x v="1"/>
    <s v="WA"/>
    <x v="3"/>
    <n v="2011"/>
    <n v="2011"/>
    <n v="17768378"/>
    <n v="1"/>
    <x v="1"/>
    <s v="I"/>
    <n v="32"/>
    <n v="32"/>
    <n v="0"/>
    <n v="97"/>
  </r>
  <r>
    <x v="0"/>
    <x v="0"/>
    <s v="WA"/>
    <x v="3"/>
    <n v="2011"/>
    <n v="2011"/>
    <n v="19037279"/>
    <n v="1"/>
    <x v="1"/>
    <s v="I"/>
    <n v="20"/>
    <n v="20"/>
    <n v="0"/>
    <n v="140"/>
  </r>
  <r>
    <x v="0"/>
    <x v="0"/>
    <s v="WA"/>
    <x v="3"/>
    <n v="2011"/>
    <n v="2011"/>
    <n v="500042548"/>
    <n v="2"/>
    <x v="1"/>
    <s v="I"/>
    <n v="57"/>
    <n v="28.5"/>
    <n v="0"/>
    <n v="869"/>
  </r>
  <r>
    <x v="0"/>
    <x v="0"/>
    <s v="WA"/>
    <x v="3"/>
    <n v="2011"/>
    <n v="2011"/>
    <n v="500069464"/>
    <n v="1"/>
    <x v="1"/>
    <s v="I"/>
    <n v="30"/>
    <n v="30"/>
    <n v="0"/>
    <n v="481"/>
  </r>
  <r>
    <x v="0"/>
    <x v="1"/>
    <s v="WA"/>
    <x v="3"/>
    <n v="2011"/>
    <n v="2011"/>
    <n v="17441190"/>
    <n v="2"/>
    <x v="1"/>
    <s v="I"/>
    <n v="60"/>
    <n v="30"/>
    <n v="0"/>
    <n v="82"/>
  </r>
  <r>
    <x v="0"/>
    <x v="0"/>
    <s v="WA"/>
    <x v="3"/>
    <n v="2011"/>
    <n v="2011"/>
    <n v="17052872"/>
    <n v="3"/>
    <x v="1"/>
    <s v="I"/>
    <n v="93"/>
    <n v="31"/>
    <n v="0"/>
    <n v="41"/>
  </r>
  <r>
    <x v="0"/>
    <x v="0"/>
    <s v="WA"/>
    <x v="3"/>
    <n v="2011"/>
    <n v="2011"/>
    <n v="17115270"/>
    <n v="2"/>
    <x v="1"/>
    <s v="I"/>
    <n v="59"/>
    <n v="29.5"/>
    <n v="0"/>
    <n v="80"/>
  </r>
  <r>
    <x v="0"/>
    <x v="1"/>
    <s v="WA"/>
    <x v="3"/>
    <n v="2011"/>
    <n v="2011"/>
    <n v="17428322"/>
    <n v="2"/>
    <x v="1"/>
    <s v="I"/>
    <n v="63"/>
    <n v="31.5"/>
    <n v="0"/>
    <n v="6"/>
  </r>
  <r>
    <x v="0"/>
    <x v="0"/>
    <s v="WA"/>
    <x v="3"/>
    <n v="2011"/>
    <n v="2011"/>
    <n v="17682853"/>
    <n v="1"/>
    <x v="1"/>
    <s v="I"/>
    <n v="0"/>
    <n v="0"/>
    <n v="0"/>
    <n v="50"/>
  </r>
  <r>
    <x v="0"/>
    <x v="0"/>
    <s v="WA"/>
    <x v="3"/>
    <n v="2011"/>
    <n v="2011"/>
    <n v="17911311"/>
    <n v="1"/>
    <x v="1"/>
    <s v="I"/>
    <n v="0"/>
    <n v="0"/>
    <n v="0"/>
    <n v="240"/>
  </r>
  <r>
    <x v="0"/>
    <x v="1"/>
    <s v="WA"/>
    <x v="3"/>
    <n v="2011"/>
    <n v="2011"/>
    <n v="500242177"/>
    <n v="2"/>
    <x v="1"/>
    <s v="I"/>
    <n v="58"/>
    <n v="29"/>
    <n v="0"/>
    <n v="15"/>
  </r>
  <r>
    <x v="0"/>
    <x v="0"/>
    <s v="WA"/>
    <x v="3"/>
    <n v="2011"/>
    <n v="2011"/>
    <n v="14095065"/>
    <n v="1"/>
    <x v="1"/>
    <s v="I"/>
    <n v="18"/>
    <n v="18"/>
    <n v="0"/>
    <n v="580"/>
  </r>
  <r>
    <x v="0"/>
    <x v="1"/>
    <s v="WA"/>
    <x v="3"/>
    <n v="2011"/>
    <n v="2011"/>
    <n v="17508435"/>
    <n v="1"/>
    <x v="1"/>
    <s v="I"/>
    <n v="32"/>
    <n v="32"/>
    <n v="0"/>
    <n v="50"/>
  </r>
  <r>
    <x v="0"/>
    <x v="1"/>
    <s v="WA"/>
    <x v="3"/>
    <n v="2011"/>
    <n v="2011"/>
    <n v="352512021"/>
    <n v="1"/>
    <x v="1"/>
    <s v="I"/>
    <n v="0"/>
    <n v="0"/>
    <n v="0"/>
    <n v="1"/>
  </r>
  <r>
    <x v="0"/>
    <x v="0"/>
    <s v="WA"/>
    <x v="3"/>
    <n v="2011"/>
    <n v="2011"/>
    <n v="500263115"/>
    <n v="3"/>
    <x v="1"/>
    <s v="I"/>
    <n v="85"/>
    <n v="28.333333333333336"/>
    <n v="0"/>
    <n v="518"/>
  </r>
  <r>
    <x v="0"/>
    <x v="0"/>
    <s v="WA"/>
    <x v="3"/>
    <n v="2011"/>
    <n v="2011"/>
    <n v="395366434"/>
    <n v="1"/>
    <x v="1"/>
    <s v="I"/>
    <n v="0"/>
    <n v="0"/>
    <n v="0"/>
    <n v="40"/>
  </r>
  <r>
    <x v="0"/>
    <x v="0"/>
    <s v="WA"/>
    <x v="3"/>
    <n v="2011"/>
    <n v="2011"/>
    <n v="500153638"/>
    <n v="2"/>
    <x v="1"/>
    <s v="I"/>
    <n v="57"/>
    <n v="28.5"/>
    <n v="0"/>
    <n v="420"/>
  </r>
  <r>
    <x v="0"/>
    <x v="1"/>
    <s v="WA"/>
    <x v="3"/>
    <n v="2011"/>
    <n v="2011"/>
    <n v="355968035"/>
    <n v="3"/>
    <x v="1"/>
    <s v="I"/>
    <n v="87"/>
    <n v="29"/>
    <n v="0"/>
    <n v="11"/>
  </r>
  <r>
    <x v="0"/>
    <x v="0"/>
    <s v="WA"/>
    <x v="3"/>
    <n v="2011"/>
    <n v="2011"/>
    <n v="15074461"/>
    <n v="1"/>
    <x v="1"/>
    <s v="I"/>
    <n v="26"/>
    <n v="26"/>
    <n v="0"/>
    <n v="1990"/>
  </r>
  <r>
    <x v="0"/>
    <x v="1"/>
    <s v="WA"/>
    <x v="3"/>
    <n v="2011"/>
    <n v="2011"/>
    <n v="15221123"/>
    <n v="1"/>
    <x v="1"/>
    <s v="I"/>
    <n v="30"/>
    <n v="30"/>
    <n v="0"/>
    <n v="1"/>
  </r>
  <r>
    <x v="0"/>
    <x v="0"/>
    <s v="WA"/>
    <x v="3"/>
    <n v="2011"/>
    <n v="2011"/>
    <n v="500223296"/>
    <n v="2"/>
    <x v="1"/>
    <s v="I"/>
    <n v="60"/>
    <n v="30"/>
    <n v="0"/>
    <n v="141"/>
  </r>
  <r>
    <x v="0"/>
    <x v="1"/>
    <s v="WA"/>
    <x v="3"/>
    <n v="2011"/>
    <n v="2011"/>
    <n v="14952977"/>
    <n v="1"/>
    <x v="1"/>
    <s v="I"/>
    <n v="30"/>
    <n v="30"/>
    <n v="0"/>
    <n v="9"/>
  </r>
  <r>
    <x v="0"/>
    <x v="0"/>
    <s v="WA"/>
    <x v="3"/>
    <n v="2011"/>
    <n v="2011"/>
    <n v="15109862"/>
    <n v="1"/>
    <x v="1"/>
    <s v="I"/>
    <n v="30"/>
    <n v="30"/>
    <n v="0"/>
    <n v="80"/>
  </r>
  <r>
    <x v="0"/>
    <x v="0"/>
    <s v="WA"/>
    <x v="3"/>
    <n v="2011"/>
    <n v="2011"/>
    <n v="14956926"/>
    <n v="1"/>
    <x v="1"/>
    <s v="I"/>
    <n v="31"/>
    <n v="31"/>
    <n v="0"/>
    <n v="370"/>
  </r>
  <r>
    <x v="0"/>
    <x v="0"/>
    <s v="WA"/>
    <x v="3"/>
    <n v="2011"/>
    <n v="2011"/>
    <n v="14375470"/>
    <n v="2"/>
    <x v="1"/>
    <s v="I"/>
    <n v="60"/>
    <n v="30"/>
    <n v="0"/>
    <n v="1260"/>
  </r>
  <r>
    <x v="1"/>
    <x v="1"/>
    <s v="WA"/>
    <x v="3"/>
    <n v="2011"/>
    <n v="2011"/>
    <n v="500110650"/>
    <n v="8"/>
    <x v="2"/>
    <s v="I"/>
    <n v="241"/>
    <n v="30.125"/>
    <n v="0"/>
    <n v="21774"/>
  </r>
  <r>
    <x v="1"/>
    <x v="1"/>
    <s v="WA"/>
    <x v="3"/>
    <n v="2011"/>
    <n v="2011"/>
    <n v="500119980"/>
    <n v="7"/>
    <x v="2"/>
    <s v="I"/>
    <n v="212"/>
    <n v="30.285714285714288"/>
    <n v="0"/>
    <n v="27226"/>
  </r>
  <r>
    <x v="0"/>
    <x v="0"/>
    <s v="WA"/>
    <x v="3"/>
    <n v="2011"/>
    <n v="2011"/>
    <n v="355968047"/>
    <n v="7"/>
    <x v="1"/>
    <s v="I"/>
    <n v="204"/>
    <n v="29.142857142857142"/>
    <n v="0"/>
    <n v="360"/>
  </r>
  <r>
    <x v="0"/>
    <x v="1"/>
    <s v="WA"/>
    <x v="3"/>
    <n v="2011"/>
    <n v="2011"/>
    <n v="394761619"/>
    <n v="5"/>
    <x v="1"/>
    <s v="I"/>
    <n v="148"/>
    <n v="29.6"/>
    <n v="0"/>
    <n v="6"/>
  </r>
  <r>
    <x v="0"/>
    <x v="0"/>
    <s v="WA"/>
    <x v="3"/>
    <n v="2011"/>
    <n v="2011"/>
    <n v="18871212"/>
    <n v="1"/>
    <x v="1"/>
    <s v="I"/>
    <n v="0"/>
    <n v="0"/>
    <n v="0"/>
    <n v="80"/>
  </r>
  <r>
    <x v="0"/>
    <x v="0"/>
    <s v="WA"/>
    <x v="3"/>
    <n v="2011"/>
    <n v="2011"/>
    <n v="19968670"/>
    <n v="1"/>
    <x v="1"/>
    <s v="I"/>
    <n v="6"/>
    <n v="6"/>
    <n v="0"/>
    <n v="320"/>
  </r>
  <r>
    <x v="0"/>
    <x v="0"/>
    <s v="WA"/>
    <x v="3"/>
    <n v="2011"/>
    <n v="2011"/>
    <n v="14135340"/>
    <n v="1"/>
    <x v="1"/>
    <s v="I"/>
    <n v="0"/>
    <n v="0"/>
    <n v="0"/>
    <n v="38"/>
  </r>
  <r>
    <x v="0"/>
    <x v="0"/>
    <s v="WA"/>
    <x v="3"/>
    <n v="2011"/>
    <n v="2011"/>
    <n v="14156574"/>
    <n v="1"/>
    <x v="1"/>
    <s v="I"/>
    <n v="30"/>
    <n v="30"/>
    <n v="0"/>
    <n v="1"/>
  </r>
  <r>
    <x v="1"/>
    <x v="1"/>
    <s v="WA"/>
    <x v="3"/>
    <n v="2011"/>
    <n v="2011"/>
    <n v="14604867"/>
    <n v="1"/>
    <x v="1"/>
    <s v="I"/>
    <n v="1"/>
    <n v="1"/>
    <n v="0"/>
    <n v="6"/>
  </r>
  <r>
    <x v="0"/>
    <x v="0"/>
    <s v="WA"/>
    <x v="3"/>
    <n v="2011"/>
    <n v="2011"/>
    <n v="17646344"/>
    <n v="2"/>
    <x v="1"/>
    <s v="I"/>
    <n v="55"/>
    <n v="27.5"/>
    <n v="0"/>
    <n v="123"/>
  </r>
  <r>
    <x v="0"/>
    <x v="0"/>
    <s v="WA"/>
    <x v="3"/>
    <n v="2011"/>
    <n v="2011"/>
    <n v="336700813"/>
    <n v="1"/>
    <x v="1"/>
    <s v="I"/>
    <n v="0"/>
    <n v="0"/>
    <n v="0"/>
    <n v="10"/>
  </r>
  <r>
    <x v="0"/>
    <x v="1"/>
    <s v="WA"/>
    <x v="3"/>
    <n v="2011"/>
    <n v="2011"/>
    <n v="18893856"/>
    <n v="1"/>
    <x v="1"/>
    <s v="I"/>
    <n v="6"/>
    <n v="6"/>
    <n v="0"/>
    <n v="2"/>
  </r>
  <r>
    <x v="0"/>
    <x v="0"/>
    <s v="WA"/>
    <x v="3"/>
    <n v="2011"/>
    <n v="2011"/>
    <n v="500193897"/>
    <n v="2"/>
    <x v="1"/>
    <s v="I"/>
    <n v="30"/>
    <n v="15"/>
    <n v="0"/>
    <n v="2313"/>
  </r>
  <r>
    <x v="0"/>
    <x v="0"/>
    <s v="WA"/>
    <x v="3"/>
    <n v="2011"/>
    <n v="2011"/>
    <n v="18905472"/>
    <n v="3"/>
    <x v="1"/>
    <s v="I"/>
    <n v="58"/>
    <n v="19.333333333333332"/>
    <n v="0"/>
    <n v="200"/>
  </r>
  <r>
    <x v="0"/>
    <x v="1"/>
    <s v="WA"/>
    <x v="3"/>
    <n v="2011"/>
    <n v="2011"/>
    <n v="18693756"/>
    <n v="1"/>
    <x v="1"/>
    <s v="I"/>
    <n v="0"/>
    <n v="0"/>
    <n v="0"/>
    <n v="3"/>
  </r>
  <r>
    <x v="0"/>
    <x v="1"/>
    <s v="WA"/>
    <x v="3"/>
    <n v="2011"/>
    <n v="2011"/>
    <n v="18346439"/>
    <n v="2"/>
    <x v="1"/>
    <s v="I"/>
    <n v="44"/>
    <n v="22"/>
    <n v="0"/>
    <n v="77"/>
  </r>
  <r>
    <x v="1"/>
    <x v="1"/>
    <s v="WA"/>
    <x v="3"/>
    <n v="2011"/>
    <n v="2011"/>
    <n v="18041567"/>
    <n v="5"/>
    <x v="1"/>
    <s v="I"/>
    <n v="147"/>
    <n v="29.4"/>
    <n v="0"/>
    <n v="16"/>
  </r>
  <r>
    <x v="0"/>
    <x v="0"/>
    <s v="WA"/>
    <x v="3"/>
    <n v="2011"/>
    <n v="2011"/>
    <n v="16328585"/>
    <n v="1"/>
    <x v="2"/>
    <s v="I"/>
    <n v="1"/>
    <n v="1"/>
    <n v="0"/>
    <n v="98448"/>
  </r>
  <r>
    <x v="1"/>
    <x v="0"/>
    <s v="WA"/>
    <x v="3"/>
    <n v="2011"/>
    <n v="2011"/>
    <n v="19962512"/>
    <n v="8"/>
    <x v="2"/>
    <s v="I"/>
    <n v="245"/>
    <n v="30.625"/>
    <n v="0"/>
    <n v="781704"/>
  </r>
  <r>
    <x v="1"/>
    <x v="0"/>
    <s v="WA"/>
    <x v="3"/>
    <n v="2011"/>
    <n v="2011"/>
    <n v="19962548"/>
    <n v="9"/>
    <x v="2"/>
    <s v="I"/>
    <n v="276"/>
    <n v="30.666666666666668"/>
    <n v="0"/>
    <n v="3728205"/>
  </r>
  <r>
    <x v="1"/>
    <x v="0"/>
    <s v="WA"/>
    <x v="3"/>
    <n v="2011"/>
    <n v="2011"/>
    <n v="19962592"/>
    <n v="9"/>
    <x v="2"/>
    <s v="I"/>
    <n v="276"/>
    <n v="30.666666666666668"/>
    <n v="0"/>
    <n v="271428"/>
  </r>
  <r>
    <x v="1"/>
    <x v="0"/>
    <s v="WA"/>
    <x v="3"/>
    <n v="2011"/>
    <n v="2011"/>
    <n v="500122810"/>
    <n v="9"/>
    <x v="2"/>
    <s v="I"/>
    <n v="276"/>
    <n v="30.666666666666668"/>
    <n v="0"/>
    <n v="1238045"/>
  </r>
  <r>
    <x v="0"/>
    <x v="0"/>
    <s v="WA"/>
    <x v="3"/>
    <n v="2011"/>
    <n v="2011"/>
    <n v="16883194"/>
    <n v="1"/>
    <x v="1"/>
    <s v="I"/>
    <n v="28"/>
    <n v="28"/>
    <n v="0"/>
    <n v="671"/>
  </r>
  <r>
    <x v="0"/>
    <x v="0"/>
    <s v="WA"/>
    <x v="3"/>
    <n v="2011"/>
    <n v="2011"/>
    <n v="500026847"/>
    <n v="1"/>
    <x v="1"/>
    <s v="I"/>
    <n v="0"/>
    <n v="0"/>
    <n v="0"/>
    <n v="1"/>
  </r>
  <r>
    <x v="0"/>
    <x v="0"/>
    <s v="WA"/>
    <x v="3"/>
    <n v="2011"/>
    <n v="2011"/>
    <n v="14516715"/>
    <n v="1"/>
    <x v="1"/>
    <s v="I"/>
    <n v="29"/>
    <n v="29"/>
    <n v="0"/>
    <n v="1"/>
  </r>
  <r>
    <x v="0"/>
    <x v="1"/>
    <s v="WA"/>
    <x v="2"/>
    <n v="2011"/>
    <n v="2011"/>
    <n v="500047300"/>
    <n v="1"/>
    <x v="1"/>
    <s v="I"/>
    <n v="32"/>
    <n v="32"/>
    <n v="0"/>
    <n v="276"/>
  </r>
  <r>
    <x v="0"/>
    <x v="0"/>
    <s v="WA"/>
    <x v="3"/>
    <n v="2011"/>
    <n v="2011"/>
    <n v="15152813"/>
    <n v="1"/>
    <x v="1"/>
    <s v="I"/>
    <n v="0"/>
    <n v="0"/>
    <n v="0"/>
    <n v="20"/>
  </r>
  <r>
    <x v="1"/>
    <x v="1"/>
    <s v="WA"/>
    <x v="3"/>
    <n v="2011"/>
    <n v="2011"/>
    <n v="14850248"/>
    <n v="1"/>
    <x v="1"/>
    <s v="I"/>
    <n v="28"/>
    <n v="28"/>
    <n v="0"/>
    <n v="2"/>
  </r>
  <r>
    <x v="0"/>
    <x v="0"/>
    <s v="WA"/>
    <x v="3"/>
    <n v="2011"/>
    <n v="2011"/>
    <n v="14664415"/>
    <n v="1"/>
    <x v="1"/>
    <s v="I"/>
    <n v="0"/>
    <n v="0"/>
    <n v="0"/>
    <n v="60"/>
  </r>
  <r>
    <x v="0"/>
    <x v="1"/>
    <s v="WA"/>
    <x v="3"/>
    <n v="2011"/>
    <n v="2011"/>
    <n v="500060166"/>
    <n v="2"/>
    <x v="1"/>
    <s v="I"/>
    <n v="46"/>
    <n v="23"/>
    <n v="0"/>
    <n v="92"/>
  </r>
  <r>
    <x v="0"/>
    <x v="0"/>
    <s v="WA"/>
    <x v="3"/>
    <n v="2011"/>
    <n v="2011"/>
    <n v="14912490"/>
    <n v="1"/>
    <x v="1"/>
    <s v="I"/>
    <n v="28"/>
    <n v="28"/>
    <n v="0"/>
    <n v="10"/>
  </r>
  <r>
    <x v="1"/>
    <x v="0"/>
    <s v="WA"/>
    <x v="3"/>
    <n v="2011"/>
    <n v="2011"/>
    <n v="14302612"/>
    <n v="1"/>
    <x v="1"/>
    <s v="I"/>
    <n v="24"/>
    <n v="24"/>
    <n v="0"/>
    <n v="610"/>
  </r>
  <r>
    <x v="0"/>
    <x v="0"/>
    <s v="WA"/>
    <x v="3"/>
    <n v="2011"/>
    <n v="2011"/>
    <n v="14422312"/>
    <n v="1"/>
    <x v="1"/>
    <s v="I"/>
    <n v="13"/>
    <n v="13"/>
    <n v="0"/>
    <n v="143"/>
  </r>
  <r>
    <x v="0"/>
    <x v="1"/>
    <s v="WA"/>
    <x v="3"/>
    <n v="2011"/>
    <n v="2011"/>
    <n v="15024829"/>
    <n v="1"/>
    <x v="1"/>
    <s v="I"/>
    <n v="14"/>
    <n v="14"/>
    <n v="0"/>
    <n v="19"/>
  </r>
  <r>
    <x v="0"/>
    <x v="0"/>
    <s v="WA"/>
    <x v="3"/>
    <n v="2011"/>
    <n v="2011"/>
    <n v="14236159"/>
    <n v="2"/>
    <x v="1"/>
    <s v="I"/>
    <n v="60"/>
    <n v="30"/>
    <n v="0"/>
    <n v="610"/>
  </r>
  <r>
    <x v="0"/>
    <x v="0"/>
    <s v="WA"/>
    <x v="3"/>
    <n v="2011"/>
    <n v="2011"/>
    <n v="17627865"/>
    <n v="1"/>
    <x v="1"/>
    <s v="I"/>
    <n v="0"/>
    <n v="0"/>
    <n v="0"/>
    <n v="110"/>
  </r>
  <r>
    <x v="0"/>
    <x v="0"/>
    <s v="WA"/>
    <x v="3"/>
    <n v="2011"/>
    <n v="2011"/>
    <n v="500233209"/>
    <n v="1"/>
    <x v="1"/>
    <s v="I"/>
    <n v="0"/>
    <n v="0"/>
    <n v="0"/>
    <n v="9"/>
  </r>
  <r>
    <x v="0"/>
    <x v="0"/>
    <s v="WA"/>
    <x v="3"/>
    <n v="2011"/>
    <n v="2011"/>
    <n v="16162225"/>
    <n v="1"/>
    <x v="1"/>
    <s v="I"/>
    <n v="2"/>
    <n v="2"/>
    <n v="0"/>
    <n v="27"/>
  </r>
  <r>
    <x v="0"/>
    <x v="0"/>
    <s v="WA"/>
    <x v="3"/>
    <n v="2011"/>
    <n v="2011"/>
    <n v="17461126"/>
    <n v="1"/>
    <x v="1"/>
    <s v="I"/>
    <n v="26"/>
    <n v="26"/>
    <n v="0"/>
    <n v="102"/>
  </r>
  <r>
    <x v="0"/>
    <x v="0"/>
    <s v="WA"/>
    <x v="3"/>
    <n v="2011"/>
    <n v="2011"/>
    <n v="19287471"/>
    <n v="1"/>
    <x v="1"/>
    <s v="I"/>
    <n v="0"/>
    <n v="0"/>
    <n v="0"/>
    <n v="30"/>
  </r>
  <r>
    <x v="0"/>
    <x v="1"/>
    <s v="WA"/>
    <x v="3"/>
    <n v="2011"/>
    <n v="2011"/>
    <n v="19924027"/>
    <n v="3"/>
    <x v="1"/>
    <s v="I"/>
    <n v="70"/>
    <n v="23.333333333333332"/>
    <n v="0"/>
    <n v="64"/>
  </r>
  <r>
    <x v="0"/>
    <x v="0"/>
    <s v="WA"/>
    <x v="3"/>
    <n v="2011"/>
    <n v="2011"/>
    <n v="500214064"/>
    <n v="1"/>
    <x v="1"/>
    <s v="I"/>
    <n v="0"/>
    <n v="0"/>
    <n v="0"/>
    <n v="12"/>
  </r>
  <r>
    <x v="0"/>
    <x v="0"/>
    <s v="WA"/>
    <x v="3"/>
    <n v="2011"/>
    <n v="2011"/>
    <n v="18575918"/>
    <n v="1"/>
    <x v="1"/>
    <s v="I"/>
    <n v="0"/>
    <n v="0"/>
    <n v="0"/>
    <n v="2124"/>
  </r>
  <r>
    <x v="0"/>
    <x v="0"/>
    <s v="WA"/>
    <x v="3"/>
    <n v="2011"/>
    <n v="2011"/>
    <n v="18011902"/>
    <n v="1"/>
    <x v="1"/>
    <s v="I"/>
    <n v="0"/>
    <n v="0"/>
    <n v="0"/>
    <n v="280"/>
  </r>
  <r>
    <x v="0"/>
    <x v="0"/>
    <s v="WA"/>
    <x v="3"/>
    <n v="2011"/>
    <n v="2011"/>
    <n v="18075782"/>
    <n v="2"/>
    <x v="1"/>
    <s v="I"/>
    <n v="53"/>
    <n v="26.5"/>
    <n v="0"/>
    <n v="1780"/>
  </r>
  <r>
    <x v="0"/>
    <x v="1"/>
    <s v="WA"/>
    <x v="3"/>
    <n v="2011"/>
    <n v="2011"/>
    <n v="18724666"/>
    <n v="1"/>
    <x v="1"/>
    <s v="I"/>
    <n v="0"/>
    <n v="0"/>
    <n v="0"/>
    <n v="8"/>
  </r>
  <r>
    <x v="0"/>
    <x v="0"/>
    <s v="WA"/>
    <x v="3"/>
    <n v="2011"/>
    <n v="2011"/>
    <n v="17683902"/>
    <n v="1"/>
    <x v="1"/>
    <s v="I"/>
    <n v="19"/>
    <n v="19"/>
    <n v="0"/>
    <n v="80"/>
  </r>
  <r>
    <x v="0"/>
    <x v="1"/>
    <s v="WA"/>
    <x v="3"/>
    <n v="2011"/>
    <n v="2011"/>
    <n v="17818050"/>
    <n v="1"/>
    <x v="1"/>
    <s v="I"/>
    <n v="14"/>
    <n v="14"/>
    <n v="0"/>
    <n v="61"/>
  </r>
  <r>
    <x v="0"/>
    <x v="1"/>
    <s v="WA"/>
    <x v="3"/>
    <n v="2011"/>
    <n v="2011"/>
    <n v="500262540"/>
    <n v="1"/>
    <x v="1"/>
    <s v="I"/>
    <n v="0"/>
    <n v="0"/>
    <n v="0"/>
    <n v="58"/>
  </r>
  <r>
    <x v="0"/>
    <x v="0"/>
    <s v="WA"/>
    <x v="3"/>
    <n v="2011"/>
    <n v="2011"/>
    <n v="17682656"/>
    <n v="1"/>
    <x v="1"/>
    <s v="I"/>
    <n v="5"/>
    <n v="5"/>
    <n v="0"/>
    <n v="80"/>
  </r>
  <r>
    <x v="0"/>
    <x v="1"/>
    <s v="WA"/>
    <x v="3"/>
    <n v="2011"/>
    <n v="2011"/>
    <n v="17462497"/>
    <n v="3"/>
    <x v="1"/>
    <s v="I"/>
    <n v="87"/>
    <n v="29"/>
    <n v="0"/>
    <n v="19"/>
  </r>
  <r>
    <x v="1"/>
    <x v="0"/>
    <s v="WA"/>
    <x v="3"/>
    <n v="2011"/>
    <n v="2011"/>
    <n v="16292381"/>
    <n v="2"/>
    <x v="1"/>
    <s v="I"/>
    <n v="56"/>
    <n v="28"/>
    <n v="0"/>
    <n v="70"/>
  </r>
  <r>
    <x v="0"/>
    <x v="1"/>
    <s v="WA"/>
    <x v="3"/>
    <n v="2011"/>
    <n v="2011"/>
    <n v="15978412"/>
    <n v="1"/>
    <x v="1"/>
    <s v="I"/>
    <n v="28"/>
    <n v="28"/>
    <n v="0"/>
    <n v="1"/>
  </r>
  <r>
    <x v="0"/>
    <x v="1"/>
    <s v="WA"/>
    <x v="3"/>
    <n v="2011"/>
    <n v="2011"/>
    <n v="16637453"/>
    <n v="1"/>
    <x v="1"/>
    <s v="I"/>
    <n v="0"/>
    <n v="0"/>
    <n v="0"/>
    <n v="2"/>
  </r>
  <r>
    <x v="0"/>
    <x v="1"/>
    <s v="WA"/>
    <x v="3"/>
    <n v="2011"/>
    <n v="2011"/>
    <n v="14063358"/>
    <n v="1"/>
    <x v="1"/>
    <s v="I"/>
    <n v="7"/>
    <n v="7"/>
    <n v="0"/>
    <n v="21"/>
  </r>
  <r>
    <x v="0"/>
    <x v="1"/>
    <s v="WA"/>
    <x v="3"/>
    <n v="2011"/>
    <n v="2011"/>
    <n v="14858267"/>
    <n v="1"/>
    <x v="1"/>
    <s v="I"/>
    <n v="28"/>
    <n v="28"/>
    <n v="0"/>
    <n v="2"/>
  </r>
  <r>
    <x v="0"/>
    <x v="0"/>
    <s v="WA"/>
    <x v="3"/>
    <n v="2011"/>
    <n v="2011"/>
    <n v="15692040"/>
    <n v="1"/>
    <x v="1"/>
    <s v="I"/>
    <n v="15"/>
    <n v="15"/>
    <n v="0"/>
    <n v="290"/>
  </r>
  <r>
    <x v="0"/>
    <x v="0"/>
    <s v="WA"/>
    <x v="3"/>
    <n v="2011"/>
    <n v="2011"/>
    <n v="15192018"/>
    <n v="1"/>
    <x v="1"/>
    <s v="I"/>
    <n v="2"/>
    <n v="2"/>
    <n v="0"/>
    <n v="240"/>
  </r>
  <r>
    <x v="0"/>
    <x v="1"/>
    <s v="WA"/>
    <x v="3"/>
    <n v="2011"/>
    <n v="2011"/>
    <n v="14679447"/>
    <n v="2"/>
    <x v="1"/>
    <s v="I"/>
    <n v="58"/>
    <n v="29"/>
    <n v="0"/>
    <n v="2"/>
  </r>
  <r>
    <x v="0"/>
    <x v="1"/>
    <s v="WA"/>
    <x v="3"/>
    <n v="2011"/>
    <n v="2011"/>
    <n v="440035298"/>
    <n v="2"/>
    <x v="1"/>
    <s v="I"/>
    <n v="37"/>
    <n v="18.5"/>
    <n v="0"/>
    <n v="31"/>
  </r>
  <r>
    <x v="0"/>
    <x v="0"/>
    <s v="WA"/>
    <x v="3"/>
    <n v="2011"/>
    <n v="2011"/>
    <n v="14236343"/>
    <n v="1"/>
    <x v="1"/>
    <s v="I"/>
    <n v="30"/>
    <n v="30"/>
    <n v="0"/>
    <n v="20"/>
  </r>
  <r>
    <x v="0"/>
    <x v="1"/>
    <s v="WA"/>
    <x v="3"/>
    <n v="2011"/>
    <n v="2011"/>
    <n v="500036999"/>
    <n v="2"/>
    <x v="1"/>
    <s v="I"/>
    <n v="58"/>
    <n v="29"/>
    <n v="0"/>
    <n v="10"/>
  </r>
  <r>
    <x v="0"/>
    <x v="0"/>
    <s v="WA"/>
    <x v="3"/>
    <n v="2011"/>
    <n v="2011"/>
    <n v="14653364"/>
    <n v="2"/>
    <x v="1"/>
    <s v="I"/>
    <n v="58"/>
    <n v="29"/>
    <n v="0"/>
    <n v="230"/>
  </r>
  <r>
    <x v="1"/>
    <x v="0"/>
    <s v="WA"/>
    <x v="3"/>
    <n v="2011"/>
    <n v="2011"/>
    <n v="19310215"/>
    <n v="1"/>
    <x v="1"/>
    <s v="I"/>
    <n v="28"/>
    <n v="28"/>
    <n v="0"/>
    <n v="1"/>
  </r>
  <r>
    <x v="0"/>
    <x v="0"/>
    <s v="WA"/>
    <x v="3"/>
    <n v="2011"/>
    <n v="2011"/>
    <n v="15557284"/>
    <n v="2"/>
    <x v="1"/>
    <s v="I"/>
    <n v="44"/>
    <n v="22"/>
    <n v="0"/>
    <n v="910"/>
  </r>
  <r>
    <x v="0"/>
    <x v="0"/>
    <s v="WA"/>
    <x v="3"/>
    <n v="2011"/>
    <n v="2011"/>
    <n v="17657690"/>
    <n v="5"/>
    <x v="1"/>
    <s v="I"/>
    <n v="143"/>
    <n v="28.6"/>
    <n v="0"/>
    <n v="410"/>
  </r>
  <r>
    <x v="0"/>
    <x v="0"/>
    <s v="WA"/>
    <x v="3"/>
    <n v="2011"/>
    <n v="2011"/>
    <n v="500223257"/>
    <n v="2"/>
    <x v="1"/>
    <s v="I"/>
    <n v="41"/>
    <n v="20.5"/>
    <n v="0"/>
    <n v="1288"/>
  </r>
  <r>
    <x v="0"/>
    <x v="0"/>
    <s v="WA"/>
    <x v="3"/>
    <n v="2011"/>
    <n v="2011"/>
    <n v="16180673"/>
    <n v="1"/>
    <x v="1"/>
    <s v="I"/>
    <n v="14"/>
    <n v="14"/>
    <n v="0"/>
    <n v="10"/>
  </r>
  <r>
    <x v="0"/>
    <x v="0"/>
    <s v="WA"/>
    <x v="3"/>
    <n v="2011"/>
    <n v="2011"/>
    <n v="19282643"/>
    <n v="1"/>
    <x v="1"/>
    <s v="I"/>
    <n v="2"/>
    <n v="2"/>
    <n v="0"/>
    <n v="28"/>
  </r>
  <r>
    <x v="0"/>
    <x v="0"/>
    <s v="WA"/>
    <x v="3"/>
    <n v="2011"/>
    <n v="2011"/>
    <n v="19319515"/>
    <n v="1"/>
    <x v="1"/>
    <s v="I"/>
    <n v="0"/>
    <n v="0"/>
    <n v="0"/>
    <n v="366"/>
  </r>
  <r>
    <x v="0"/>
    <x v="0"/>
    <s v="WA"/>
    <x v="3"/>
    <n v="2011"/>
    <n v="2011"/>
    <n v="19341117"/>
    <n v="1"/>
    <x v="1"/>
    <s v="I"/>
    <n v="28"/>
    <n v="28"/>
    <n v="0"/>
    <n v="100"/>
  </r>
  <r>
    <x v="0"/>
    <x v="1"/>
    <s v="WA"/>
    <x v="3"/>
    <n v="2011"/>
    <n v="2011"/>
    <n v="376531462"/>
    <n v="1"/>
    <x v="1"/>
    <s v="I"/>
    <n v="13"/>
    <n v="13"/>
    <n v="0"/>
    <n v="19"/>
  </r>
  <r>
    <x v="0"/>
    <x v="0"/>
    <s v="WA"/>
    <x v="3"/>
    <n v="2011"/>
    <n v="2011"/>
    <n v="18118924"/>
    <n v="1"/>
    <x v="1"/>
    <s v="I"/>
    <n v="13"/>
    <n v="13"/>
    <n v="0"/>
    <n v="350"/>
  </r>
  <r>
    <x v="0"/>
    <x v="0"/>
    <s v="WA"/>
    <x v="3"/>
    <n v="2011"/>
    <n v="2011"/>
    <n v="18114973"/>
    <n v="1"/>
    <x v="1"/>
    <s v="I"/>
    <n v="0"/>
    <n v="0"/>
    <n v="0"/>
    <n v="31"/>
  </r>
  <r>
    <x v="0"/>
    <x v="0"/>
    <s v="WA"/>
    <x v="3"/>
    <n v="2011"/>
    <n v="2011"/>
    <n v="18058114"/>
    <n v="1"/>
    <x v="1"/>
    <s v="I"/>
    <n v="14"/>
    <n v="14"/>
    <n v="0"/>
    <n v="112"/>
  </r>
  <r>
    <x v="0"/>
    <x v="1"/>
    <s v="WA"/>
    <x v="3"/>
    <n v="2011"/>
    <n v="2011"/>
    <n v="435715834"/>
    <n v="1"/>
    <x v="1"/>
    <s v="I"/>
    <n v="0"/>
    <n v="0"/>
    <n v="0"/>
    <n v="3"/>
  </r>
  <r>
    <x v="0"/>
    <x v="0"/>
    <s v="WA"/>
    <x v="3"/>
    <n v="2011"/>
    <n v="2011"/>
    <n v="500266389"/>
    <n v="1"/>
    <x v="1"/>
    <s v="I"/>
    <n v="28"/>
    <n v="28"/>
    <n v="0"/>
    <n v="828"/>
  </r>
  <r>
    <x v="0"/>
    <x v="0"/>
    <s v="WA"/>
    <x v="3"/>
    <n v="2011"/>
    <n v="2011"/>
    <n v="18295158"/>
    <n v="1"/>
    <x v="1"/>
    <s v="I"/>
    <n v="28"/>
    <n v="28"/>
    <n v="0"/>
    <n v="2"/>
  </r>
  <r>
    <x v="0"/>
    <x v="1"/>
    <s v="WA"/>
    <x v="3"/>
    <n v="2011"/>
    <n v="2011"/>
    <n v="400723241"/>
    <n v="2"/>
    <x v="1"/>
    <s v="I"/>
    <n v="49"/>
    <n v="24.5"/>
    <n v="0"/>
    <n v="28"/>
  </r>
  <r>
    <x v="0"/>
    <x v="0"/>
    <s v="WA"/>
    <x v="3"/>
    <n v="2011"/>
    <n v="2011"/>
    <n v="500087365"/>
    <n v="2"/>
    <x v="1"/>
    <s v="I"/>
    <n v="40"/>
    <n v="20"/>
    <n v="0"/>
    <n v="450"/>
  </r>
  <r>
    <x v="0"/>
    <x v="0"/>
    <s v="WA"/>
    <x v="3"/>
    <n v="2011"/>
    <n v="2011"/>
    <n v="500219838"/>
    <n v="1"/>
    <x v="1"/>
    <s v="I"/>
    <n v="0"/>
    <n v="0"/>
    <n v="0"/>
    <n v="26"/>
  </r>
  <r>
    <x v="0"/>
    <x v="1"/>
    <s v="WA"/>
    <x v="3"/>
    <n v="2011"/>
    <n v="2011"/>
    <n v="15665763"/>
    <n v="3"/>
    <x v="1"/>
    <s v="I"/>
    <n v="93"/>
    <n v="31"/>
    <n v="0"/>
    <n v="14"/>
  </r>
  <r>
    <x v="0"/>
    <x v="1"/>
    <s v="WA"/>
    <x v="3"/>
    <n v="2011"/>
    <n v="2011"/>
    <n v="16621127"/>
    <n v="1"/>
    <x v="1"/>
    <s v="I"/>
    <n v="0"/>
    <n v="0"/>
    <n v="0"/>
    <n v="11"/>
  </r>
  <r>
    <x v="0"/>
    <x v="0"/>
    <s v="WA"/>
    <x v="3"/>
    <n v="2011"/>
    <n v="2011"/>
    <n v="15423682"/>
    <n v="1"/>
    <x v="1"/>
    <s v="I"/>
    <n v="29"/>
    <n v="29"/>
    <n v="0"/>
    <n v="10"/>
  </r>
  <r>
    <x v="0"/>
    <x v="0"/>
    <s v="WA"/>
    <x v="3"/>
    <n v="2011"/>
    <n v="2011"/>
    <n v="15744679"/>
    <n v="2"/>
    <x v="1"/>
    <s v="I"/>
    <n v="62"/>
    <n v="31"/>
    <n v="0"/>
    <n v="230"/>
  </r>
  <r>
    <x v="0"/>
    <x v="1"/>
    <s v="WA"/>
    <x v="3"/>
    <n v="2011"/>
    <n v="2011"/>
    <n v="500047779"/>
    <n v="1"/>
    <x v="1"/>
    <s v="I"/>
    <n v="7"/>
    <n v="7"/>
    <n v="0"/>
    <n v="3"/>
  </r>
  <r>
    <x v="0"/>
    <x v="0"/>
    <s v="WA"/>
    <x v="3"/>
    <n v="2011"/>
    <n v="2011"/>
    <n v="14955132"/>
    <n v="1"/>
    <x v="1"/>
    <s v="I"/>
    <n v="9"/>
    <n v="9"/>
    <n v="0"/>
    <n v="200"/>
  </r>
  <r>
    <x v="0"/>
    <x v="0"/>
    <s v="WA"/>
    <x v="3"/>
    <n v="2011"/>
    <n v="2011"/>
    <n v="394156806"/>
    <n v="1"/>
    <x v="1"/>
    <s v="I"/>
    <n v="32"/>
    <n v="32"/>
    <n v="0"/>
    <n v="10"/>
  </r>
  <r>
    <x v="0"/>
    <x v="1"/>
    <s v="WA"/>
    <x v="3"/>
    <n v="2011"/>
    <n v="2011"/>
    <n v="432432114"/>
    <n v="1"/>
    <x v="1"/>
    <s v="I"/>
    <n v="2"/>
    <n v="2"/>
    <n v="0"/>
    <n v="2"/>
  </r>
  <r>
    <x v="0"/>
    <x v="0"/>
    <s v="WA"/>
    <x v="3"/>
    <n v="2011"/>
    <n v="2011"/>
    <n v="19910806"/>
    <n v="4"/>
    <x v="1"/>
    <s v="I"/>
    <n v="116"/>
    <n v="29"/>
    <n v="0"/>
    <n v="450"/>
  </r>
  <r>
    <x v="0"/>
    <x v="0"/>
    <s v="WA"/>
    <x v="3"/>
    <n v="2011"/>
    <n v="2011"/>
    <n v="500086068"/>
    <n v="1"/>
    <x v="1"/>
    <s v="I"/>
    <n v="0"/>
    <n v="0"/>
    <n v="0"/>
    <n v="6"/>
  </r>
  <r>
    <x v="0"/>
    <x v="0"/>
    <s v="WA"/>
    <x v="3"/>
    <n v="2011"/>
    <n v="2011"/>
    <n v="336355224"/>
    <n v="2"/>
    <x v="1"/>
    <s v="I"/>
    <n v="64"/>
    <n v="32"/>
    <n v="0"/>
    <n v="240"/>
  </r>
  <r>
    <x v="0"/>
    <x v="1"/>
    <s v="WA"/>
    <x v="3"/>
    <n v="2011"/>
    <n v="2011"/>
    <n v="500168885"/>
    <n v="1"/>
    <x v="1"/>
    <s v="I"/>
    <n v="0"/>
    <n v="0"/>
    <n v="0"/>
    <n v="9"/>
  </r>
  <r>
    <x v="0"/>
    <x v="0"/>
    <s v="WA"/>
    <x v="3"/>
    <n v="2011"/>
    <n v="2011"/>
    <n v="14383160"/>
    <n v="1"/>
    <x v="1"/>
    <s v="I"/>
    <n v="12"/>
    <n v="12"/>
    <n v="0"/>
    <n v="120"/>
  </r>
  <r>
    <x v="0"/>
    <x v="0"/>
    <s v="WA"/>
    <x v="3"/>
    <n v="2011"/>
    <n v="2011"/>
    <n v="19870751"/>
    <n v="2"/>
    <x v="1"/>
    <s v="I"/>
    <n v="48"/>
    <n v="24"/>
    <n v="0"/>
    <n v="1879"/>
  </r>
  <r>
    <x v="0"/>
    <x v="0"/>
    <s v="WA"/>
    <x v="3"/>
    <n v="2011"/>
    <n v="2011"/>
    <n v="19873077"/>
    <n v="1"/>
    <x v="1"/>
    <s v="I"/>
    <n v="4"/>
    <n v="4"/>
    <n v="0"/>
    <n v="110"/>
  </r>
  <r>
    <x v="0"/>
    <x v="1"/>
    <s v="WA"/>
    <x v="3"/>
    <n v="2011"/>
    <n v="2011"/>
    <n v="500187697"/>
    <n v="2"/>
    <x v="1"/>
    <s v="I"/>
    <n v="51"/>
    <n v="25.5"/>
    <n v="0"/>
    <n v="29"/>
  </r>
  <r>
    <x v="0"/>
    <x v="1"/>
    <s v="WA"/>
    <x v="3"/>
    <n v="2011"/>
    <n v="2011"/>
    <n v="19407592"/>
    <n v="1"/>
    <x v="1"/>
    <s v="I"/>
    <n v="0"/>
    <n v="0"/>
    <n v="0"/>
    <n v="2"/>
  </r>
  <r>
    <x v="0"/>
    <x v="1"/>
    <s v="WA"/>
    <x v="3"/>
    <n v="2011"/>
    <n v="2011"/>
    <n v="353203213"/>
    <n v="1"/>
    <x v="1"/>
    <s v="I"/>
    <n v="28"/>
    <n v="28"/>
    <n v="0"/>
    <n v="2"/>
  </r>
  <r>
    <x v="0"/>
    <x v="1"/>
    <s v="WA"/>
    <x v="3"/>
    <n v="2011"/>
    <n v="2011"/>
    <n v="18930951"/>
    <n v="1"/>
    <x v="1"/>
    <s v="I"/>
    <n v="30"/>
    <n v="30"/>
    <n v="0"/>
    <n v="14"/>
  </r>
  <r>
    <x v="0"/>
    <x v="1"/>
    <s v="WA"/>
    <x v="3"/>
    <n v="2011"/>
    <n v="2011"/>
    <n v="500192042"/>
    <n v="2"/>
    <x v="1"/>
    <s v="I"/>
    <n v="51"/>
    <n v="25.5"/>
    <n v="0"/>
    <n v="15"/>
  </r>
  <r>
    <x v="0"/>
    <x v="1"/>
    <s v="WA"/>
    <x v="3"/>
    <n v="2011"/>
    <n v="2011"/>
    <n v="18570990"/>
    <n v="2"/>
    <x v="1"/>
    <s v="I"/>
    <n v="60"/>
    <n v="30"/>
    <n v="0"/>
    <n v="8"/>
  </r>
  <r>
    <x v="0"/>
    <x v="1"/>
    <s v="WA"/>
    <x v="3"/>
    <n v="2011"/>
    <n v="2011"/>
    <n v="500256770"/>
    <n v="2"/>
    <x v="1"/>
    <s v="I"/>
    <n v="37"/>
    <n v="18.5"/>
    <n v="0"/>
    <n v="13"/>
  </r>
  <r>
    <x v="0"/>
    <x v="0"/>
    <s v="WA"/>
    <x v="3"/>
    <n v="2011"/>
    <n v="2011"/>
    <n v="500245279"/>
    <n v="1"/>
    <x v="1"/>
    <s v="I"/>
    <n v="31"/>
    <n v="31"/>
    <n v="0"/>
    <n v="1"/>
  </r>
  <r>
    <x v="0"/>
    <x v="0"/>
    <s v="WA"/>
    <x v="3"/>
    <n v="2011"/>
    <n v="2011"/>
    <n v="18639489"/>
    <n v="1"/>
    <x v="1"/>
    <s v="I"/>
    <n v="1"/>
    <n v="1"/>
    <n v="0"/>
    <n v="30"/>
  </r>
  <r>
    <x v="0"/>
    <x v="1"/>
    <s v="WA"/>
    <x v="3"/>
    <n v="2011"/>
    <n v="2011"/>
    <n v="16885184"/>
    <n v="3"/>
    <x v="1"/>
    <s v="I"/>
    <n v="95"/>
    <n v="31.666666666666668"/>
    <n v="0"/>
    <n v="11"/>
  </r>
  <r>
    <x v="1"/>
    <x v="1"/>
    <s v="WA"/>
    <x v="3"/>
    <n v="2011"/>
    <n v="2011"/>
    <n v="500065551"/>
    <n v="1"/>
    <x v="1"/>
    <s v="I"/>
    <n v="31"/>
    <n v="31"/>
    <n v="0"/>
    <n v="1"/>
  </r>
  <r>
    <x v="0"/>
    <x v="0"/>
    <s v="WA"/>
    <x v="3"/>
    <n v="2011"/>
    <n v="2011"/>
    <n v="17118159"/>
    <n v="1"/>
    <x v="1"/>
    <s v="I"/>
    <n v="0"/>
    <n v="0"/>
    <n v="0"/>
    <n v="360"/>
  </r>
  <r>
    <x v="0"/>
    <x v="0"/>
    <s v="WA"/>
    <x v="3"/>
    <n v="2011"/>
    <n v="2011"/>
    <n v="500160678"/>
    <n v="2"/>
    <x v="1"/>
    <s v="I"/>
    <n v="46"/>
    <n v="23"/>
    <n v="0"/>
    <n v="150"/>
  </r>
  <r>
    <x v="0"/>
    <x v="0"/>
    <s v="WA"/>
    <x v="3"/>
    <n v="2011"/>
    <n v="2011"/>
    <n v="15285554"/>
    <n v="4"/>
    <x v="1"/>
    <s v="I"/>
    <n v="102"/>
    <n v="25.5"/>
    <n v="0"/>
    <n v="183"/>
  </r>
  <r>
    <x v="0"/>
    <x v="0"/>
    <s v="WA"/>
    <x v="3"/>
    <n v="2011"/>
    <n v="2011"/>
    <n v="16209165"/>
    <n v="1"/>
    <x v="1"/>
    <s v="I"/>
    <n v="5"/>
    <n v="5"/>
    <n v="0"/>
    <n v="180"/>
  </r>
  <r>
    <x v="0"/>
    <x v="1"/>
    <s v="WA"/>
    <x v="3"/>
    <n v="2011"/>
    <n v="2011"/>
    <n v="403315357"/>
    <n v="2"/>
    <x v="1"/>
    <s v="I"/>
    <n v="64"/>
    <n v="32"/>
    <n v="0"/>
    <n v="12"/>
  </r>
  <r>
    <x v="1"/>
    <x v="0"/>
    <s v="WA"/>
    <x v="3"/>
    <n v="2011"/>
    <n v="2011"/>
    <n v="500089229"/>
    <n v="1"/>
    <x v="1"/>
    <s v="I"/>
    <n v="30"/>
    <n v="30"/>
    <n v="0"/>
    <n v="20"/>
  </r>
  <r>
    <x v="0"/>
    <x v="1"/>
    <s v="WA"/>
    <x v="3"/>
    <n v="2011"/>
    <n v="2011"/>
    <n v="358646416"/>
    <n v="1"/>
    <x v="1"/>
    <s v="I"/>
    <n v="17"/>
    <n v="17"/>
    <n v="0"/>
    <n v="11"/>
  </r>
  <r>
    <x v="0"/>
    <x v="1"/>
    <s v="WA"/>
    <x v="3"/>
    <n v="2011"/>
    <n v="2011"/>
    <n v="15763486"/>
    <n v="1"/>
    <x v="1"/>
    <s v="I"/>
    <n v="31"/>
    <n v="31"/>
    <n v="0"/>
    <n v="24"/>
  </r>
  <r>
    <x v="0"/>
    <x v="0"/>
    <s v="WA"/>
    <x v="3"/>
    <n v="2011"/>
    <n v="2011"/>
    <n v="15425532"/>
    <n v="1"/>
    <x v="1"/>
    <s v="I"/>
    <n v="24"/>
    <n v="24"/>
    <n v="0"/>
    <n v="63"/>
  </r>
  <r>
    <x v="0"/>
    <x v="0"/>
    <s v="WA"/>
    <x v="3"/>
    <n v="2011"/>
    <n v="2011"/>
    <n v="500219893"/>
    <n v="1"/>
    <x v="1"/>
    <s v="I"/>
    <n v="0"/>
    <n v="0"/>
    <n v="0"/>
    <n v="45"/>
  </r>
  <r>
    <x v="0"/>
    <x v="0"/>
    <s v="WA"/>
    <x v="3"/>
    <n v="2011"/>
    <n v="2011"/>
    <n v="14851398"/>
    <n v="1"/>
    <x v="1"/>
    <s v="I"/>
    <n v="0"/>
    <n v="0"/>
    <n v="0"/>
    <n v="4"/>
  </r>
  <r>
    <x v="0"/>
    <x v="0"/>
    <s v="WA"/>
    <x v="3"/>
    <n v="2011"/>
    <n v="2011"/>
    <n v="14958441"/>
    <n v="1"/>
    <x v="1"/>
    <s v="I"/>
    <n v="9"/>
    <n v="9"/>
    <n v="0"/>
    <n v="94"/>
  </r>
  <r>
    <x v="0"/>
    <x v="0"/>
    <s v="WA"/>
    <x v="3"/>
    <n v="2011"/>
    <n v="2011"/>
    <n v="14811573"/>
    <n v="4"/>
    <x v="1"/>
    <s v="I"/>
    <n v="107"/>
    <n v="26.75"/>
    <n v="0"/>
    <n v="450"/>
  </r>
  <r>
    <x v="0"/>
    <x v="0"/>
    <s v="WA"/>
    <x v="3"/>
    <n v="2011"/>
    <n v="2011"/>
    <n v="16122212"/>
    <n v="1"/>
    <x v="1"/>
    <s v="I"/>
    <n v="3"/>
    <n v="3"/>
    <n v="0"/>
    <n v="74"/>
  </r>
  <r>
    <x v="0"/>
    <x v="0"/>
    <s v="WA"/>
    <x v="3"/>
    <n v="2011"/>
    <n v="2011"/>
    <n v="16753961"/>
    <n v="1"/>
    <x v="1"/>
    <s v="I"/>
    <n v="24"/>
    <n v="24"/>
    <n v="0"/>
    <n v="117"/>
  </r>
  <r>
    <x v="0"/>
    <x v="1"/>
    <s v="WA"/>
    <x v="3"/>
    <n v="2011"/>
    <n v="2011"/>
    <n v="19568065"/>
    <n v="2"/>
    <x v="1"/>
    <s v="I"/>
    <n v="55"/>
    <n v="27.5"/>
    <n v="0"/>
    <n v="13"/>
  </r>
  <r>
    <x v="0"/>
    <x v="0"/>
    <s v="WA"/>
    <x v="3"/>
    <n v="2011"/>
    <n v="2011"/>
    <n v="14411677"/>
    <n v="1"/>
    <x v="1"/>
    <s v="I"/>
    <n v="0"/>
    <n v="0"/>
    <n v="0"/>
    <n v="20"/>
  </r>
  <r>
    <x v="0"/>
    <x v="0"/>
    <s v="WA"/>
    <x v="3"/>
    <n v="2011"/>
    <n v="2011"/>
    <n v="19873503"/>
    <n v="1"/>
    <x v="1"/>
    <s v="I"/>
    <n v="24"/>
    <n v="24"/>
    <n v="0"/>
    <n v="100"/>
  </r>
  <r>
    <x v="0"/>
    <x v="0"/>
    <s v="WA"/>
    <x v="3"/>
    <n v="2011"/>
    <n v="2011"/>
    <n v="17659034"/>
    <n v="2"/>
    <x v="1"/>
    <s v="I"/>
    <n v="39"/>
    <n v="19.5"/>
    <n v="0"/>
    <n v="356"/>
  </r>
  <r>
    <x v="0"/>
    <x v="0"/>
    <s v="WA"/>
    <x v="3"/>
    <n v="2011"/>
    <n v="2011"/>
    <n v="19594435"/>
    <n v="1"/>
    <x v="1"/>
    <s v="I"/>
    <n v="0"/>
    <n v="0"/>
    <n v="0"/>
    <n v="320"/>
  </r>
  <r>
    <x v="1"/>
    <x v="0"/>
    <s v="WA"/>
    <x v="3"/>
    <n v="2011"/>
    <n v="2011"/>
    <n v="18582972"/>
    <n v="1"/>
    <x v="1"/>
    <s v="I"/>
    <n v="17"/>
    <n v="17"/>
    <n v="0"/>
    <n v="10"/>
  </r>
  <r>
    <x v="1"/>
    <x v="0"/>
    <s v="WA"/>
    <x v="3"/>
    <n v="2011"/>
    <n v="2011"/>
    <n v="500241209"/>
    <n v="1"/>
    <x v="1"/>
    <s v="I"/>
    <n v="16"/>
    <n v="16"/>
    <n v="0"/>
    <n v="1"/>
  </r>
  <r>
    <x v="0"/>
    <x v="0"/>
    <s v="WA"/>
    <x v="3"/>
    <n v="2011"/>
    <n v="2011"/>
    <n v="500142425"/>
    <n v="1"/>
    <x v="1"/>
    <s v="I"/>
    <n v="2"/>
    <n v="2"/>
    <n v="0"/>
    <n v="7"/>
  </r>
  <r>
    <x v="0"/>
    <x v="0"/>
    <s v="WA"/>
    <x v="3"/>
    <n v="2011"/>
    <n v="2011"/>
    <n v="18594584"/>
    <n v="1"/>
    <x v="1"/>
    <s v="I"/>
    <n v="10"/>
    <n v="10"/>
    <n v="0"/>
    <n v="360"/>
  </r>
  <r>
    <x v="0"/>
    <x v="0"/>
    <s v="WA"/>
    <x v="3"/>
    <n v="2011"/>
    <n v="2011"/>
    <n v="18702922"/>
    <n v="1"/>
    <x v="1"/>
    <s v="I"/>
    <n v="0"/>
    <n v="0"/>
    <n v="0"/>
    <n v="4"/>
  </r>
  <r>
    <x v="0"/>
    <x v="0"/>
    <s v="WA"/>
    <x v="3"/>
    <n v="2011"/>
    <n v="2011"/>
    <n v="13988320"/>
    <n v="1"/>
    <x v="1"/>
    <s v="I"/>
    <n v="1"/>
    <n v="1"/>
    <n v="0"/>
    <n v="1"/>
  </r>
  <r>
    <x v="0"/>
    <x v="1"/>
    <s v="WA"/>
    <x v="3"/>
    <n v="2011"/>
    <n v="2011"/>
    <n v="500014594"/>
    <n v="4"/>
    <x v="1"/>
    <s v="I"/>
    <n v="94"/>
    <n v="23.5"/>
    <n v="0"/>
    <n v="30"/>
  </r>
  <r>
    <x v="0"/>
    <x v="0"/>
    <s v="WA"/>
    <x v="3"/>
    <n v="2011"/>
    <n v="2011"/>
    <n v="18365017"/>
    <n v="1"/>
    <x v="1"/>
    <s v="I"/>
    <n v="23"/>
    <n v="23"/>
    <n v="0"/>
    <n v="130"/>
  </r>
  <r>
    <x v="0"/>
    <x v="1"/>
    <s v="WA"/>
    <x v="3"/>
    <n v="2011"/>
    <n v="2011"/>
    <n v="15339742"/>
    <n v="3"/>
    <x v="1"/>
    <s v="I"/>
    <n v="72"/>
    <n v="24"/>
    <n v="0"/>
    <n v="10"/>
  </r>
  <r>
    <x v="0"/>
    <x v="1"/>
    <s v="WA"/>
    <x v="3"/>
    <n v="2011"/>
    <n v="2011"/>
    <n v="15341822"/>
    <n v="2"/>
    <x v="1"/>
    <s v="I"/>
    <n v="41"/>
    <n v="20.5"/>
    <n v="0"/>
    <n v="32"/>
  </r>
  <r>
    <x v="0"/>
    <x v="0"/>
    <s v="WA"/>
    <x v="3"/>
    <n v="2011"/>
    <n v="2011"/>
    <n v="500252435"/>
    <n v="1"/>
    <x v="1"/>
    <s v="I"/>
    <n v="7"/>
    <n v="7"/>
    <n v="0"/>
    <n v="22"/>
  </r>
  <r>
    <x v="0"/>
    <x v="0"/>
    <s v="WA"/>
    <x v="3"/>
    <n v="2011"/>
    <n v="2011"/>
    <n v="500163888"/>
    <n v="4"/>
    <x v="1"/>
    <s v="I"/>
    <n v="97"/>
    <n v="24.25"/>
    <n v="0"/>
    <n v="241"/>
  </r>
  <r>
    <x v="0"/>
    <x v="0"/>
    <s v="WA"/>
    <x v="3"/>
    <n v="2011"/>
    <n v="2011"/>
    <n v="16633986"/>
    <n v="1"/>
    <x v="1"/>
    <s v="I"/>
    <n v="10"/>
    <n v="10"/>
    <n v="0"/>
    <n v="106"/>
  </r>
  <r>
    <x v="0"/>
    <x v="0"/>
    <s v="WA"/>
    <x v="3"/>
    <n v="2011"/>
    <n v="2011"/>
    <n v="500215725"/>
    <n v="3"/>
    <x v="1"/>
    <s v="I"/>
    <n v="92"/>
    <n v="30.666666666666668"/>
    <n v="0"/>
    <n v="119"/>
  </r>
  <r>
    <x v="0"/>
    <x v="0"/>
    <s v="WA"/>
    <x v="3"/>
    <n v="2011"/>
    <n v="2011"/>
    <n v="16276867"/>
    <n v="3"/>
    <x v="1"/>
    <s v="I"/>
    <n v="69"/>
    <n v="23"/>
    <n v="0"/>
    <n v="800"/>
  </r>
  <r>
    <x v="0"/>
    <x v="0"/>
    <s v="WA"/>
    <x v="3"/>
    <n v="2011"/>
    <n v="2011"/>
    <n v="16568399"/>
    <n v="1"/>
    <x v="1"/>
    <s v="I"/>
    <n v="7"/>
    <n v="7"/>
    <n v="0"/>
    <n v="10"/>
  </r>
  <r>
    <x v="0"/>
    <x v="0"/>
    <s v="WA"/>
    <x v="3"/>
    <n v="2011"/>
    <n v="2011"/>
    <n v="15944458"/>
    <n v="2"/>
    <x v="1"/>
    <s v="I"/>
    <n v="53"/>
    <n v="26.5"/>
    <n v="0"/>
    <n v="660"/>
  </r>
  <r>
    <x v="0"/>
    <x v="0"/>
    <s v="WA"/>
    <x v="3"/>
    <n v="2011"/>
    <n v="2011"/>
    <n v="15475266"/>
    <n v="1"/>
    <x v="1"/>
    <s v="I"/>
    <n v="16"/>
    <n v="16"/>
    <n v="0"/>
    <n v="430"/>
  </r>
  <r>
    <x v="0"/>
    <x v="0"/>
    <s v="WA"/>
    <x v="3"/>
    <n v="2011"/>
    <n v="2011"/>
    <n v="15220062"/>
    <n v="1"/>
    <x v="1"/>
    <s v="I"/>
    <n v="30"/>
    <n v="30"/>
    <n v="0"/>
    <n v="80"/>
  </r>
  <r>
    <x v="0"/>
    <x v="1"/>
    <s v="WA"/>
    <x v="3"/>
    <n v="2011"/>
    <n v="2011"/>
    <n v="15699012"/>
    <n v="1"/>
    <x v="1"/>
    <s v="I"/>
    <n v="4"/>
    <n v="4"/>
    <n v="0"/>
    <n v="7"/>
  </r>
  <r>
    <x v="0"/>
    <x v="0"/>
    <s v="WA"/>
    <x v="3"/>
    <n v="2011"/>
    <n v="2011"/>
    <n v="15820509"/>
    <n v="1"/>
    <x v="1"/>
    <s v="I"/>
    <n v="29"/>
    <n v="29"/>
    <n v="0"/>
    <n v="437"/>
  </r>
  <r>
    <x v="0"/>
    <x v="0"/>
    <s v="WA"/>
    <x v="3"/>
    <n v="2011"/>
    <n v="2011"/>
    <n v="15615030"/>
    <n v="1"/>
    <x v="1"/>
    <s v="I"/>
    <n v="0"/>
    <n v="0"/>
    <n v="0"/>
    <n v="21"/>
  </r>
  <r>
    <x v="0"/>
    <x v="0"/>
    <s v="WA"/>
    <x v="3"/>
    <n v="2011"/>
    <n v="2011"/>
    <n v="14418834"/>
    <n v="1"/>
    <x v="1"/>
    <s v="I"/>
    <n v="8"/>
    <n v="8"/>
    <n v="0"/>
    <n v="10"/>
  </r>
  <r>
    <x v="0"/>
    <x v="0"/>
    <s v="WA"/>
    <x v="3"/>
    <n v="2011"/>
    <n v="2011"/>
    <n v="395539202"/>
    <n v="1"/>
    <x v="1"/>
    <s v="I"/>
    <n v="27"/>
    <n v="27"/>
    <n v="0"/>
    <n v="10"/>
  </r>
  <r>
    <x v="0"/>
    <x v="0"/>
    <s v="WA"/>
    <x v="3"/>
    <n v="2011"/>
    <n v="2011"/>
    <n v="15283575"/>
    <n v="3"/>
    <x v="1"/>
    <s v="I"/>
    <n v="83"/>
    <n v="27.666666666666668"/>
    <n v="0"/>
    <n v="654"/>
  </r>
  <r>
    <x v="0"/>
    <x v="0"/>
    <s v="WA"/>
    <x v="3"/>
    <n v="2011"/>
    <n v="2011"/>
    <n v="500258383"/>
    <n v="1"/>
    <x v="1"/>
    <s v="I"/>
    <n v="31"/>
    <n v="31"/>
    <n v="0"/>
    <n v="4"/>
  </r>
  <r>
    <x v="0"/>
    <x v="0"/>
    <s v="WA"/>
    <x v="3"/>
    <n v="2011"/>
    <n v="2011"/>
    <n v="15966444"/>
    <n v="1"/>
    <x v="2"/>
    <s v="I"/>
    <n v="8"/>
    <n v="8"/>
    <n v="0"/>
    <n v="99999"/>
  </r>
  <r>
    <x v="0"/>
    <x v="1"/>
    <s v="WA"/>
    <x v="3"/>
    <n v="2011"/>
    <n v="2011"/>
    <n v="500075145"/>
    <n v="1"/>
    <x v="1"/>
    <s v="I"/>
    <n v="32"/>
    <n v="32"/>
    <n v="0"/>
    <n v="1"/>
  </r>
  <r>
    <x v="0"/>
    <x v="0"/>
    <s v="WA"/>
    <x v="3"/>
    <n v="2011"/>
    <n v="2011"/>
    <n v="17626409"/>
    <n v="1"/>
    <x v="1"/>
    <s v="I"/>
    <n v="0"/>
    <n v="0"/>
    <n v="0"/>
    <n v="1"/>
  </r>
  <r>
    <x v="0"/>
    <x v="0"/>
    <s v="WA"/>
    <x v="3"/>
    <n v="2011"/>
    <n v="2011"/>
    <n v="17628928"/>
    <n v="2"/>
    <x v="1"/>
    <s v="I"/>
    <n v="55"/>
    <n v="27.5"/>
    <n v="0"/>
    <n v="560"/>
  </r>
  <r>
    <x v="0"/>
    <x v="0"/>
    <s v="WA"/>
    <x v="3"/>
    <n v="2011"/>
    <n v="2011"/>
    <n v="500007782"/>
    <n v="1"/>
    <x v="1"/>
    <s v="I"/>
    <n v="4"/>
    <n v="4"/>
    <n v="0"/>
    <n v="11"/>
  </r>
  <r>
    <x v="0"/>
    <x v="0"/>
    <s v="WA"/>
    <x v="3"/>
    <n v="2011"/>
    <n v="2011"/>
    <n v="17790937"/>
    <n v="1"/>
    <x v="1"/>
    <s v="I"/>
    <n v="29"/>
    <n v="29"/>
    <n v="0"/>
    <n v="10"/>
  </r>
  <r>
    <x v="0"/>
    <x v="0"/>
    <s v="WA"/>
    <x v="3"/>
    <n v="2011"/>
    <n v="2011"/>
    <n v="18516028"/>
    <n v="1"/>
    <x v="1"/>
    <s v="I"/>
    <n v="17"/>
    <n v="17"/>
    <n v="0"/>
    <n v="17"/>
  </r>
  <r>
    <x v="0"/>
    <x v="0"/>
    <s v="WA"/>
    <x v="3"/>
    <n v="2011"/>
    <n v="2011"/>
    <n v="17193386"/>
    <n v="1"/>
    <x v="1"/>
    <s v="I"/>
    <n v="13"/>
    <n v="13"/>
    <n v="0"/>
    <n v="90"/>
  </r>
  <r>
    <x v="0"/>
    <x v="1"/>
    <s v="WA"/>
    <x v="3"/>
    <n v="2011"/>
    <n v="2011"/>
    <n v="500176860"/>
    <n v="1"/>
    <x v="1"/>
    <s v="I"/>
    <n v="3"/>
    <n v="3"/>
    <n v="0"/>
    <n v="6"/>
  </r>
  <r>
    <x v="0"/>
    <x v="1"/>
    <s v="WA"/>
    <x v="3"/>
    <n v="2011"/>
    <n v="2011"/>
    <n v="500125024"/>
    <n v="1"/>
    <x v="1"/>
    <s v="I"/>
    <n v="0"/>
    <n v="0"/>
    <n v="0"/>
    <n v="7"/>
  </r>
  <r>
    <x v="0"/>
    <x v="1"/>
    <s v="WA"/>
    <x v="3"/>
    <n v="2011"/>
    <n v="2011"/>
    <n v="500194574"/>
    <n v="1"/>
    <x v="1"/>
    <s v="I"/>
    <n v="16"/>
    <n v="16"/>
    <n v="0"/>
    <n v="7"/>
  </r>
  <r>
    <x v="0"/>
    <x v="0"/>
    <s v="WA"/>
    <x v="3"/>
    <n v="2011"/>
    <n v="2011"/>
    <n v="19766568"/>
    <n v="1"/>
    <x v="1"/>
    <s v="I"/>
    <n v="0"/>
    <n v="0"/>
    <n v="0"/>
    <n v="276"/>
  </r>
  <r>
    <x v="0"/>
    <x v="0"/>
    <s v="WA"/>
    <x v="3"/>
    <n v="2011"/>
    <n v="2011"/>
    <n v="18038454"/>
    <n v="1"/>
    <x v="1"/>
    <s v="I"/>
    <n v="29"/>
    <n v="29"/>
    <n v="0"/>
    <n v="10"/>
  </r>
  <r>
    <x v="0"/>
    <x v="1"/>
    <s v="WA"/>
    <x v="3"/>
    <n v="2011"/>
    <n v="2011"/>
    <n v="19238089"/>
    <n v="1"/>
    <x v="1"/>
    <s v="I"/>
    <n v="11"/>
    <n v="11"/>
    <n v="0"/>
    <n v="2"/>
  </r>
  <r>
    <x v="0"/>
    <x v="0"/>
    <s v="WA"/>
    <x v="3"/>
    <n v="2011"/>
    <n v="2011"/>
    <n v="19386748"/>
    <n v="1"/>
    <x v="1"/>
    <s v="I"/>
    <n v="13"/>
    <n v="13"/>
    <n v="0"/>
    <n v="10"/>
  </r>
  <r>
    <x v="0"/>
    <x v="1"/>
    <s v="WA"/>
    <x v="3"/>
    <n v="2011"/>
    <n v="2011"/>
    <n v="14905746"/>
    <n v="1"/>
    <x v="1"/>
    <s v="I"/>
    <n v="27"/>
    <n v="27"/>
    <n v="0"/>
    <n v="7"/>
  </r>
  <r>
    <x v="0"/>
    <x v="0"/>
    <s v="WA"/>
    <x v="3"/>
    <n v="2011"/>
    <n v="2011"/>
    <n v="17415165"/>
    <n v="1"/>
    <x v="1"/>
    <s v="I"/>
    <n v="4"/>
    <n v="4"/>
    <n v="0"/>
    <n v="10"/>
  </r>
  <r>
    <x v="0"/>
    <x v="0"/>
    <s v="WA"/>
    <x v="3"/>
    <n v="2011"/>
    <n v="2011"/>
    <n v="17415773"/>
    <n v="1"/>
    <x v="1"/>
    <s v="I"/>
    <n v="27"/>
    <n v="27"/>
    <n v="0"/>
    <n v="10"/>
  </r>
  <r>
    <x v="1"/>
    <x v="0"/>
    <s v="WA"/>
    <x v="3"/>
    <n v="2011"/>
    <n v="2011"/>
    <n v="18370721"/>
    <n v="5"/>
    <x v="1"/>
    <s v="I"/>
    <n v="150"/>
    <n v="30"/>
    <n v="0"/>
    <n v="190"/>
  </r>
  <r>
    <x v="0"/>
    <x v="0"/>
    <s v="WA"/>
    <x v="3"/>
    <n v="2011"/>
    <n v="2011"/>
    <n v="17996669"/>
    <n v="3"/>
    <x v="1"/>
    <s v="I"/>
    <n v="61"/>
    <n v="20.333333333333332"/>
    <n v="0"/>
    <n v="563"/>
  </r>
  <r>
    <x v="0"/>
    <x v="0"/>
    <s v="WA"/>
    <x v="3"/>
    <n v="2011"/>
    <n v="2011"/>
    <n v="17454761"/>
    <n v="1"/>
    <x v="1"/>
    <s v="I"/>
    <n v="29"/>
    <n v="29"/>
    <n v="0"/>
    <n v="10"/>
  </r>
  <r>
    <x v="0"/>
    <x v="0"/>
    <s v="WA"/>
    <x v="3"/>
    <n v="2011"/>
    <n v="2011"/>
    <n v="18087857"/>
    <n v="1"/>
    <x v="1"/>
    <s v="I"/>
    <n v="20"/>
    <n v="20"/>
    <n v="0"/>
    <n v="60"/>
  </r>
  <r>
    <x v="1"/>
    <x v="1"/>
    <s v="WA"/>
    <x v="3"/>
    <n v="2011"/>
    <n v="2011"/>
    <n v="17723376"/>
    <n v="3"/>
    <x v="1"/>
    <s v="I"/>
    <n v="87"/>
    <n v="29"/>
    <n v="0"/>
    <n v="41"/>
  </r>
  <r>
    <x v="0"/>
    <x v="0"/>
    <s v="WA"/>
    <x v="3"/>
    <n v="2011"/>
    <n v="2011"/>
    <n v="14948511"/>
    <n v="1"/>
    <x v="1"/>
    <s v="I"/>
    <n v="20"/>
    <n v="20"/>
    <n v="0"/>
    <n v="1"/>
  </r>
  <r>
    <x v="1"/>
    <x v="0"/>
    <s v="WA"/>
    <x v="3"/>
    <n v="2011"/>
    <n v="2011"/>
    <n v="17824950"/>
    <n v="1"/>
    <x v="1"/>
    <s v="I"/>
    <n v="7"/>
    <n v="7"/>
    <n v="0"/>
    <n v="47"/>
  </r>
  <r>
    <x v="0"/>
    <x v="0"/>
    <s v="WA"/>
    <x v="3"/>
    <n v="2011"/>
    <n v="2011"/>
    <n v="18357937"/>
    <n v="1"/>
    <x v="1"/>
    <s v="I"/>
    <n v="29"/>
    <n v="29"/>
    <n v="0"/>
    <n v="400"/>
  </r>
  <r>
    <x v="0"/>
    <x v="0"/>
    <s v="WA"/>
    <x v="3"/>
    <n v="2011"/>
    <n v="2011"/>
    <n v="17765498"/>
    <n v="1"/>
    <x v="1"/>
    <s v="I"/>
    <n v="0"/>
    <n v="0"/>
    <n v="0"/>
    <n v="10"/>
  </r>
  <r>
    <x v="0"/>
    <x v="0"/>
    <s v="WA"/>
    <x v="3"/>
    <n v="2011"/>
    <n v="2011"/>
    <n v="17167173"/>
    <n v="3"/>
    <x v="1"/>
    <s v="I"/>
    <n v="65"/>
    <n v="21.666666666666664"/>
    <n v="0"/>
    <n v="296"/>
  </r>
  <r>
    <x v="0"/>
    <x v="1"/>
    <s v="WA"/>
    <x v="3"/>
    <n v="2011"/>
    <n v="2011"/>
    <n v="15288395"/>
    <n v="4"/>
    <x v="1"/>
    <s v="I"/>
    <n v="100"/>
    <n v="25"/>
    <n v="0"/>
    <n v="8"/>
  </r>
  <r>
    <x v="0"/>
    <x v="1"/>
    <s v="WA"/>
    <x v="3"/>
    <n v="2011"/>
    <n v="2011"/>
    <n v="16878100"/>
    <n v="1"/>
    <x v="1"/>
    <s v="I"/>
    <n v="28"/>
    <n v="28"/>
    <n v="0"/>
    <n v="2"/>
  </r>
  <r>
    <x v="0"/>
    <x v="1"/>
    <s v="WA"/>
    <x v="3"/>
    <n v="2011"/>
    <n v="2011"/>
    <n v="15747353"/>
    <n v="1"/>
    <x v="1"/>
    <s v="I"/>
    <n v="21"/>
    <n v="21"/>
    <n v="0"/>
    <n v="1"/>
  </r>
  <r>
    <x v="0"/>
    <x v="0"/>
    <s v="WA"/>
    <x v="3"/>
    <n v="2011"/>
    <n v="2011"/>
    <n v="17137739"/>
    <n v="1"/>
    <x v="1"/>
    <s v="I"/>
    <n v="4"/>
    <n v="4"/>
    <n v="0"/>
    <n v="120"/>
  </r>
  <r>
    <x v="0"/>
    <x v="0"/>
    <s v="WA"/>
    <x v="3"/>
    <n v="2011"/>
    <n v="2011"/>
    <n v="16898794"/>
    <n v="1"/>
    <x v="1"/>
    <s v="I"/>
    <n v="4"/>
    <n v="4"/>
    <n v="0"/>
    <n v="100"/>
  </r>
  <r>
    <x v="0"/>
    <x v="0"/>
    <s v="WA"/>
    <x v="3"/>
    <n v="2011"/>
    <n v="2011"/>
    <n v="16008551"/>
    <n v="1"/>
    <x v="1"/>
    <s v="I"/>
    <n v="0"/>
    <n v="0"/>
    <n v="0"/>
    <n v="20"/>
  </r>
  <r>
    <x v="0"/>
    <x v="0"/>
    <s v="WA"/>
    <x v="3"/>
    <n v="2011"/>
    <n v="2011"/>
    <n v="16307593"/>
    <n v="1"/>
    <x v="1"/>
    <s v="I"/>
    <n v="28"/>
    <n v="28"/>
    <n v="0"/>
    <n v="40"/>
  </r>
  <r>
    <x v="0"/>
    <x v="0"/>
    <s v="WA"/>
    <x v="3"/>
    <n v="2011"/>
    <n v="2011"/>
    <n v="500073864"/>
    <n v="1"/>
    <x v="1"/>
    <s v="I"/>
    <n v="0"/>
    <n v="0"/>
    <n v="0"/>
    <n v="122"/>
  </r>
  <r>
    <x v="0"/>
    <x v="0"/>
    <s v="WA"/>
    <x v="3"/>
    <n v="2011"/>
    <n v="2011"/>
    <n v="442454447"/>
    <n v="1"/>
    <x v="1"/>
    <s v="I"/>
    <n v="0"/>
    <n v="0"/>
    <n v="0"/>
    <n v="10"/>
  </r>
  <r>
    <x v="0"/>
    <x v="0"/>
    <s v="WA"/>
    <x v="3"/>
    <n v="2011"/>
    <n v="2011"/>
    <n v="16203376"/>
    <n v="1"/>
    <x v="1"/>
    <s v="I"/>
    <n v="0"/>
    <n v="0"/>
    <n v="0"/>
    <n v="40"/>
  </r>
  <r>
    <x v="0"/>
    <x v="0"/>
    <s v="WA"/>
    <x v="3"/>
    <n v="2011"/>
    <n v="2011"/>
    <n v="14739686"/>
    <n v="1"/>
    <x v="1"/>
    <s v="I"/>
    <n v="19"/>
    <n v="19"/>
    <n v="0"/>
    <n v="13"/>
  </r>
  <r>
    <x v="0"/>
    <x v="1"/>
    <s v="WA"/>
    <x v="3"/>
    <n v="2011"/>
    <n v="2011"/>
    <n v="500000586"/>
    <n v="1"/>
    <x v="1"/>
    <s v="I"/>
    <n v="8"/>
    <n v="8"/>
    <n v="0"/>
    <n v="6"/>
  </r>
  <r>
    <x v="0"/>
    <x v="0"/>
    <s v="WA"/>
    <x v="3"/>
    <n v="2011"/>
    <n v="2011"/>
    <n v="500255530"/>
    <n v="1"/>
    <x v="1"/>
    <s v="I"/>
    <n v="13"/>
    <n v="13"/>
    <n v="0"/>
    <n v="58"/>
  </r>
  <r>
    <x v="0"/>
    <x v="0"/>
    <s v="WA"/>
    <x v="3"/>
    <n v="2011"/>
    <n v="2011"/>
    <n v="17672756"/>
    <n v="1"/>
    <x v="1"/>
    <s v="I"/>
    <n v="32"/>
    <n v="32"/>
    <n v="0"/>
    <n v="20"/>
  </r>
  <r>
    <x v="0"/>
    <x v="0"/>
    <s v="WA"/>
    <x v="3"/>
    <n v="2011"/>
    <n v="2011"/>
    <n v="15487027"/>
    <n v="1"/>
    <x v="1"/>
    <s v="I"/>
    <n v="8"/>
    <n v="8"/>
    <n v="0"/>
    <n v="30"/>
  </r>
  <r>
    <x v="0"/>
    <x v="0"/>
    <s v="WA"/>
    <x v="3"/>
    <n v="2011"/>
    <n v="2011"/>
    <n v="446355266"/>
    <n v="1"/>
    <x v="1"/>
    <s v="I"/>
    <n v="24"/>
    <n v="24"/>
    <n v="0"/>
    <n v="312"/>
  </r>
  <r>
    <x v="0"/>
    <x v="0"/>
    <s v="WA"/>
    <x v="3"/>
    <n v="2011"/>
    <n v="2011"/>
    <n v="19862341"/>
    <n v="1"/>
    <x v="1"/>
    <s v="I"/>
    <n v="26"/>
    <n v="26"/>
    <n v="0"/>
    <n v="390"/>
  </r>
  <r>
    <x v="0"/>
    <x v="1"/>
    <s v="WA"/>
    <x v="3"/>
    <n v="2011"/>
    <n v="2011"/>
    <n v="437616010"/>
    <n v="1"/>
    <x v="1"/>
    <s v="I"/>
    <n v="26"/>
    <n v="26"/>
    <n v="0"/>
    <n v="6"/>
  </r>
  <r>
    <x v="0"/>
    <x v="1"/>
    <s v="WA"/>
    <x v="3"/>
    <n v="2011"/>
    <n v="2011"/>
    <n v="15811273"/>
    <n v="1"/>
    <x v="1"/>
    <s v="I"/>
    <n v="0"/>
    <n v="0"/>
    <n v="0"/>
    <n v="1"/>
  </r>
  <r>
    <x v="0"/>
    <x v="0"/>
    <s v="WA"/>
    <x v="3"/>
    <n v="2011"/>
    <n v="2011"/>
    <n v="15814615"/>
    <n v="1"/>
    <x v="1"/>
    <s v="I"/>
    <n v="1"/>
    <n v="1"/>
    <n v="0"/>
    <n v="6"/>
  </r>
  <r>
    <x v="0"/>
    <x v="0"/>
    <s v="WA"/>
    <x v="3"/>
    <n v="2011"/>
    <n v="2011"/>
    <n v="500206318"/>
    <n v="4"/>
    <x v="1"/>
    <s v="I"/>
    <n v="124"/>
    <n v="31"/>
    <n v="0"/>
    <n v="283"/>
  </r>
  <r>
    <x v="0"/>
    <x v="0"/>
    <s v="WA"/>
    <x v="3"/>
    <n v="2011"/>
    <n v="2011"/>
    <n v="500011306"/>
    <n v="1"/>
    <x v="1"/>
    <s v="I"/>
    <n v="2"/>
    <n v="2"/>
    <n v="0"/>
    <n v="44"/>
  </r>
  <r>
    <x v="0"/>
    <x v="1"/>
    <s v="WA"/>
    <x v="3"/>
    <n v="2011"/>
    <n v="2011"/>
    <n v="14443979"/>
    <n v="3"/>
    <x v="1"/>
    <s v="I"/>
    <n v="66"/>
    <n v="22"/>
    <n v="0"/>
    <n v="33"/>
  </r>
  <r>
    <x v="0"/>
    <x v="0"/>
    <s v="WA"/>
    <x v="3"/>
    <n v="2011"/>
    <n v="2011"/>
    <n v="17619300"/>
    <n v="1"/>
    <x v="1"/>
    <s v="I"/>
    <n v="0"/>
    <n v="0"/>
    <n v="0"/>
    <n v="1"/>
  </r>
  <r>
    <x v="0"/>
    <x v="0"/>
    <s v="WA"/>
    <x v="3"/>
    <n v="2011"/>
    <n v="2011"/>
    <n v="17632263"/>
    <n v="1"/>
    <x v="1"/>
    <s v="I"/>
    <n v="0"/>
    <n v="0"/>
    <n v="0"/>
    <n v="1"/>
  </r>
  <r>
    <x v="0"/>
    <x v="0"/>
    <s v="WA"/>
    <x v="3"/>
    <n v="2011"/>
    <n v="2011"/>
    <n v="19951982"/>
    <n v="1"/>
    <x v="1"/>
    <s v="I"/>
    <n v="32"/>
    <n v="32"/>
    <n v="0"/>
    <n v="20"/>
  </r>
  <r>
    <x v="0"/>
    <x v="0"/>
    <s v="WA"/>
    <x v="3"/>
    <n v="2011"/>
    <n v="2011"/>
    <n v="14640108"/>
    <n v="1"/>
    <x v="1"/>
    <s v="I"/>
    <n v="17"/>
    <n v="17"/>
    <n v="0"/>
    <n v="60"/>
  </r>
  <r>
    <x v="0"/>
    <x v="0"/>
    <s v="WA"/>
    <x v="3"/>
    <n v="2011"/>
    <n v="2011"/>
    <n v="14561302"/>
    <n v="3"/>
    <x v="1"/>
    <s v="I"/>
    <n v="88"/>
    <n v="29.333333333333336"/>
    <n v="0"/>
    <n v="713"/>
  </r>
  <r>
    <x v="0"/>
    <x v="0"/>
    <s v="WA"/>
    <x v="3"/>
    <n v="2011"/>
    <n v="2011"/>
    <n v="16157465"/>
    <n v="3"/>
    <x v="1"/>
    <s v="I"/>
    <n v="92"/>
    <n v="30.666666666666668"/>
    <n v="0"/>
    <n v="465"/>
  </r>
  <r>
    <x v="0"/>
    <x v="0"/>
    <s v="WA"/>
    <x v="3"/>
    <n v="2011"/>
    <n v="2011"/>
    <n v="19715400"/>
    <n v="1"/>
    <x v="1"/>
    <s v="I"/>
    <n v="18"/>
    <n v="18"/>
    <n v="0"/>
    <n v="140"/>
  </r>
  <r>
    <x v="0"/>
    <x v="0"/>
    <s v="WA"/>
    <x v="3"/>
    <n v="2011"/>
    <n v="2011"/>
    <n v="14030292"/>
    <n v="5"/>
    <x v="1"/>
    <s v="I"/>
    <n v="154"/>
    <n v="30.8"/>
    <n v="0"/>
    <n v="939"/>
  </r>
  <r>
    <x v="0"/>
    <x v="0"/>
    <s v="WA"/>
    <x v="3"/>
    <n v="2011"/>
    <n v="2011"/>
    <n v="408585612"/>
    <n v="1"/>
    <x v="1"/>
    <s v="I"/>
    <n v="30"/>
    <n v="30"/>
    <n v="0"/>
    <n v="130"/>
  </r>
  <r>
    <x v="0"/>
    <x v="0"/>
    <s v="WA"/>
    <x v="3"/>
    <n v="2011"/>
    <n v="2011"/>
    <n v="19980235"/>
    <n v="1"/>
    <x v="1"/>
    <s v="I"/>
    <n v="0"/>
    <n v="0"/>
    <n v="0"/>
    <n v="20"/>
  </r>
  <r>
    <x v="0"/>
    <x v="0"/>
    <s v="WA"/>
    <x v="3"/>
    <n v="2011"/>
    <n v="2011"/>
    <n v="18979430"/>
    <n v="1"/>
    <x v="1"/>
    <s v="I"/>
    <n v="3"/>
    <n v="3"/>
    <n v="0"/>
    <n v="20"/>
  </r>
  <r>
    <x v="0"/>
    <x v="0"/>
    <s v="WA"/>
    <x v="3"/>
    <n v="2011"/>
    <n v="2011"/>
    <n v="500254181"/>
    <n v="1"/>
    <x v="1"/>
    <s v="I"/>
    <n v="0"/>
    <n v="0"/>
    <n v="0"/>
    <n v="7"/>
  </r>
  <r>
    <x v="0"/>
    <x v="0"/>
    <s v="WA"/>
    <x v="3"/>
    <n v="2011"/>
    <n v="2011"/>
    <n v="18223044"/>
    <n v="1"/>
    <x v="1"/>
    <s v="I"/>
    <n v="0"/>
    <n v="0"/>
    <n v="0"/>
    <n v="4"/>
  </r>
  <r>
    <x v="0"/>
    <x v="0"/>
    <s v="WA"/>
    <x v="3"/>
    <n v="2011"/>
    <n v="2011"/>
    <n v="19785690"/>
    <n v="1"/>
    <x v="1"/>
    <s v="I"/>
    <n v="0"/>
    <n v="0"/>
    <n v="0"/>
    <n v="36"/>
  </r>
  <r>
    <x v="0"/>
    <x v="0"/>
    <s v="WA"/>
    <x v="3"/>
    <n v="2011"/>
    <n v="2011"/>
    <n v="18107675"/>
    <n v="1"/>
    <x v="1"/>
    <s v="I"/>
    <n v="5"/>
    <n v="5"/>
    <n v="0"/>
    <n v="60"/>
  </r>
  <r>
    <x v="0"/>
    <x v="0"/>
    <s v="WA"/>
    <x v="3"/>
    <n v="2011"/>
    <n v="2011"/>
    <n v="18506834"/>
    <n v="1"/>
    <x v="1"/>
    <s v="I"/>
    <n v="6"/>
    <n v="6"/>
    <n v="0"/>
    <n v="6"/>
  </r>
  <r>
    <x v="0"/>
    <x v="1"/>
    <s v="WA"/>
    <x v="3"/>
    <n v="2011"/>
    <n v="2011"/>
    <n v="18508185"/>
    <n v="2"/>
    <x v="1"/>
    <s v="I"/>
    <n v="38"/>
    <n v="19"/>
    <n v="0"/>
    <n v="12"/>
  </r>
  <r>
    <x v="0"/>
    <x v="0"/>
    <s v="WA"/>
    <x v="3"/>
    <n v="2011"/>
    <n v="2011"/>
    <n v="18125776"/>
    <n v="1"/>
    <x v="1"/>
    <s v="I"/>
    <n v="0"/>
    <n v="0"/>
    <n v="0"/>
    <n v="20"/>
  </r>
  <r>
    <x v="0"/>
    <x v="1"/>
    <s v="WA"/>
    <x v="3"/>
    <n v="2011"/>
    <n v="2011"/>
    <n v="18091187"/>
    <n v="1"/>
    <x v="1"/>
    <s v="I"/>
    <n v="35"/>
    <n v="35"/>
    <n v="0"/>
    <n v="13"/>
  </r>
  <r>
    <x v="0"/>
    <x v="0"/>
    <s v="WA"/>
    <x v="3"/>
    <n v="2011"/>
    <n v="2011"/>
    <n v="15743059"/>
    <n v="1"/>
    <x v="1"/>
    <s v="I"/>
    <n v="14"/>
    <n v="14"/>
    <n v="0"/>
    <n v="120"/>
  </r>
  <r>
    <x v="0"/>
    <x v="0"/>
    <s v="WA"/>
    <x v="3"/>
    <n v="2011"/>
    <n v="2011"/>
    <n v="500240680"/>
    <n v="1"/>
    <x v="1"/>
    <s v="I"/>
    <n v="0"/>
    <n v="0"/>
    <n v="0"/>
    <n v="5"/>
  </r>
  <r>
    <x v="0"/>
    <x v="1"/>
    <s v="WA"/>
    <x v="3"/>
    <n v="2011"/>
    <n v="2011"/>
    <n v="500041006"/>
    <n v="2"/>
    <x v="1"/>
    <s v="I"/>
    <n v="52"/>
    <n v="26"/>
    <n v="0"/>
    <n v="8"/>
  </r>
  <r>
    <x v="0"/>
    <x v="1"/>
    <s v="WA"/>
    <x v="3"/>
    <n v="2011"/>
    <n v="2011"/>
    <n v="430272034"/>
    <n v="2"/>
    <x v="1"/>
    <s v="I"/>
    <n v="37"/>
    <n v="18.5"/>
    <n v="0"/>
    <n v="3"/>
  </r>
  <r>
    <x v="0"/>
    <x v="0"/>
    <s v="WA"/>
    <x v="3"/>
    <n v="2011"/>
    <n v="2011"/>
    <n v="17703642"/>
    <n v="1"/>
    <x v="1"/>
    <s v="I"/>
    <n v="29"/>
    <n v="29"/>
    <n v="0"/>
    <n v="20"/>
  </r>
  <r>
    <x v="0"/>
    <x v="0"/>
    <s v="WA"/>
    <x v="3"/>
    <n v="2011"/>
    <n v="2011"/>
    <n v="17753572"/>
    <n v="1"/>
    <x v="1"/>
    <s v="I"/>
    <n v="29"/>
    <n v="29"/>
    <n v="0"/>
    <n v="10"/>
  </r>
  <r>
    <x v="0"/>
    <x v="0"/>
    <s v="WA"/>
    <x v="3"/>
    <n v="2011"/>
    <n v="2011"/>
    <n v="19785399"/>
    <n v="1"/>
    <x v="1"/>
    <s v="I"/>
    <n v="0"/>
    <n v="0"/>
    <n v="0"/>
    <n v="2"/>
  </r>
  <r>
    <x v="0"/>
    <x v="0"/>
    <s v="WA"/>
    <x v="3"/>
    <n v="2011"/>
    <n v="2011"/>
    <n v="500167158"/>
    <n v="2"/>
    <x v="1"/>
    <s v="I"/>
    <n v="33"/>
    <n v="16.5"/>
    <n v="0"/>
    <n v="99"/>
  </r>
  <r>
    <x v="0"/>
    <x v="1"/>
    <s v="WA"/>
    <x v="3"/>
    <n v="2011"/>
    <n v="2011"/>
    <n v="18700899"/>
    <n v="4"/>
    <x v="1"/>
    <s v="I"/>
    <n v="101"/>
    <n v="25.25"/>
    <n v="0"/>
    <n v="28"/>
  </r>
  <r>
    <x v="1"/>
    <x v="1"/>
    <s v="WA"/>
    <x v="3"/>
    <n v="2011"/>
    <n v="2011"/>
    <n v="14313533"/>
    <n v="1"/>
    <x v="1"/>
    <s v="I"/>
    <n v="42"/>
    <n v="42"/>
    <n v="0"/>
    <n v="9"/>
  </r>
  <r>
    <x v="0"/>
    <x v="1"/>
    <s v="WA"/>
    <x v="3"/>
    <n v="2011"/>
    <n v="2011"/>
    <n v="500227898"/>
    <n v="1"/>
    <x v="1"/>
    <s v="I"/>
    <n v="0"/>
    <n v="0"/>
    <n v="0"/>
    <n v="1"/>
  </r>
  <r>
    <x v="0"/>
    <x v="0"/>
    <s v="WA"/>
    <x v="3"/>
    <n v="2011"/>
    <n v="2011"/>
    <n v="17835850"/>
    <n v="2"/>
    <x v="1"/>
    <s v="I"/>
    <n v="37"/>
    <n v="18.5"/>
    <n v="0"/>
    <n v="510"/>
  </r>
  <r>
    <x v="0"/>
    <x v="1"/>
    <s v="WA"/>
    <x v="3"/>
    <n v="2011"/>
    <n v="2011"/>
    <n v="500218161"/>
    <n v="3"/>
    <x v="1"/>
    <s v="I"/>
    <n v="92"/>
    <n v="30.666666666666668"/>
    <n v="0"/>
    <n v="13"/>
  </r>
  <r>
    <x v="0"/>
    <x v="0"/>
    <s v="WA"/>
    <x v="3"/>
    <n v="2011"/>
    <n v="2011"/>
    <n v="500217958"/>
    <n v="1"/>
    <x v="1"/>
    <s v="I"/>
    <n v="1"/>
    <n v="1"/>
    <n v="0"/>
    <n v="11"/>
  </r>
  <r>
    <x v="0"/>
    <x v="1"/>
    <s v="WA"/>
    <x v="3"/>
    <n v="2011"/>
    <n v="2011"/>
    <n v="18505798"/>
    <n v="1"/>
    <x v="1"/>
    <s v="I"/>
    <n v="15"/>
    <n v="15"/>
    <n v="0"/>
    <n v="3"/>
  </r>
  <r>
    <x v="0"/>
    <x v="0"/>
    <s v="WA"/>
    <x v="3"/>
    <n v="2011"/>
    <n v="2011"/>
    <n v="16022046"/>
    <n v="2"/>
    <x v="1"/>
    <s v="I"/>
    <n v="43"/>
    <n v="21.5"/>
    <n v="0"/>
    <n v="400"/>
  </r>
  <r>
    <x v="0"/>
    <x v="0"/>
    <s v="WA"/>
    <x v="3"/>
    <n v="2011"/>
    <n v="2011"/>
    <n v="342921667"/>
    <n v="1"/>
    <x v="1"/>
    <s v="I"/>
    <n v="7"/>
    <n v="7"/>
    <n v="0"/>
    <n v="30"/>
  </r>
  <r>
    <x v="0"/>
    <x v="1"/>
    <s v="WA"/>
    <x v="3"/>
    <n v="2011"/>
    <n v="2011"/>
    <n v="401414525"/>
    <n v="1"/>
    <x v="1"/>
    <s v="I"/>
    <n v="28"/>
    <n v="28"/>
    <n v="0"/>
    <n v="3"/>
  </r>
  <r>
    <x v="0"/>
    <x v="0"/>
    <s v="WA"/>
    <x v="3"/>
    <n v="2011"/>
    <n v="2011"/>
    <n v="14686001"/>
    <n v="1"/>
    <x v="1"/>
    <s v="I"/>
    <n v="1"/>
    <n v="1"/>
    <n v="0"/>
    <n v="80"/>
  </r>
  <r>
    <x v="0"/>
    <x v="0"/>
    <s v="WA"/>
    <x v="3"/>
    <n v="2011"/>
    <n v="2011"/>
    <n v="500231295"/>
    <n v="1"/>
    <x v="1"/>
    <s v="I"/>
    <n v="22"/>
    <n v="22"/>
    <n v="0"/>
    <n v="231"/>
  </r>
  <r>
    <x v="0"/>
    <x v="0"/>
    <s v="WA"/>
    <x v="3"/>
    <n v="2011"/>
    <n v="2011"/>
    <n v="15633527"/>
    <n v="1"/>
    <x v="1"/>
    <s v="I"/>
    <n v="6"/>
    <n v="6"/>
    <n v="0"/>
    <n v="90"/>
  </r>
  <r>
    <x v="0"/>
    <x v="1"/>
    <s v="WA"/>
    <x v="3"/>
    <n v="2011"/>
    <n v="2011"/>
    <n v="500102004"/>
    <n v="1"/>
    <x v="1"/>
    <s v="I"/>
    <n v="5"/>
    <n v="5"/>
    <n v="0"/>
    <n v="1"/>
  </r>
  <r>
    <x v="0"/>
    <x v="0"/>
    <s v="WA"/>
    <x v="3"/>
    <n v="2011"/>
    <n v="2011"/>
    <n v="500171239"/>
    <n v="1"/>
    <x v="1"/>
    <s v="I"/>
    <n v="0"/>
    <n v="0"/>
    <n v="0"/>
    <n v="10"/>
  </r>
  <r>
    <x v="0"/>
    <x v="0"/>
    <s v="WA"/>
    <x v="3"/>
    <n v="2011"/>
    <n v="2011"/>
    <n v="16122474"/>
    <n v="1"/>
    <x v="1"/>
    <s v="I"/>
    <n v="25"/>
    <n v="25"/>
    <n v="0"/>
    <n v="9"/>
  </r>
  <r>
    <x v="0"/>
    <x v="1"/>
    <s v="WA"/>
    <x v="3"/>
    <n v="2011"/>
    <n v="2011"/>
    <n v="14336385"/>
    <n v="1"/>
    <x v="1"/>
    <s v="I"/>
    <n v="11"/>
    <n v="11"/>
    <n v="0"/>
    <n v="4"/>
  </r>
  <r>
    <x v="0"/>
    <x v="0"/>
    <s v="WA"/>
    <x v="3"/>
    <n v="2011"/>
    <n v="2011"/>
    <n v="500230532"/>
    <n v="4"/>
    <x v="1"/>
    <s v="I"/>
    <n v="100"/>
    <n v="25"/>
    <n v="0"/>
    <n v="191"/>
  </r>
  <r>
    <x v="0"/>
    <x v="0"/>
    <s v="WA"/>
    <x v="3"/>
    <n v="2011"/>
    <n v="2011"/>
    <n v="14621121"/>
    <n v="1"/>
    <x v="1"/>
    <s v="I"/>
    <n v="8"/>
    <n v="8"/>
    <n v="0"/>
    <n v="10"/>
  </r>
  <r>
    <x v="0"/>
    <x v="0"/>
    <s v="WA"/>
    <x v="3"/>
    <n v="2011"/>
    <n v="2011"/>
    <n v="19979224"/>
    <n v="1"/>
    <x v="1"/>
    <s v="I"/>
    <n v="28"/>
    <n v="28"/>
    <n v="0"/>
    <n v="80"/>
  </r>
  <r>
    <x v="0"/>
    <x v="0"/>
    <s v="WA"/>
    <x v="3"/>
    <n v="2011"/>
    <n v="2011"/>
    <n v="500061393"/>
    <n v="1"/>
    <x v="1"/>
    <s v="I"/>
    <n v="0"/>
    <n v="0"/>
    <n v="0"/>
    <n v="185"/>
  </r>
  <r>
    <x v="0"/>
    <x v="1"/>
    <s v="WA"/>
    <x v="3"/>
    <n v="2011"/>
    <n v="2011"/>
    <n v="19411284"/>
    <n v="2"/>
    <x v="1"/>
    <s v="I"/>
    <n v="58"/>
    <n v="29"/>
    <n v="0"/>
    <n v="24"/>
  </r>
  <r>
    <x v="0"/>
    <x v="1"/>
    <s v="WA"/>
    <x v="3"/>
    <n v="2011"/>
    <n v="2011"/>
    <n v="19711886"/>
    <n v="1"/>
    <x v="1"/>
    <s v="I"/>
    <n v="35"/>
    <n v="35"/>
    <n v="0"/>
    <n v="4"/>
  </r>
  <r>
    <x v="0"/>
    <x v="1"/>
    <s v="WA"/>
    <x v="3"/>
    <n v="2011"/>
    <n v="2011"/>
    <n v="446351213"/>
    <n v="1"/>
    <x v="1"/>
    <s v="I"/>
    <n v="20"/>
    <n v="20"/>
    <n v="0"/>
    <n v="2"/>
  </r>
  <r>
    <x v="0"/>
    <x v="1"/>
    <s v="WA"/>
    <x v="3"/>
    <n v="2011"/>
    <n v="2011"/>
    <n v="500164692"/>
    <n v="3"/>
    <x v="1"/>
    <s v="I"/>
    <n v="71"/>
    <n v="23.666666666666664"/>
    <n v="0"/>
    <n v="13"/>
  </r>
  <r>
    <x v="0"/>
    <x v="0"/>
    <s v="WA"/>
    <x v="3"/>
    <n v="2011"/>
    <n v="2011"/>
    <n v="18330485"/>
    <n v="1"/>
    <x v="1"/>
    <s v="I"/>
    <n v="0"/>
    <n v="0"/>
    <n v="0"/>
    <n v="10"/>
  </r>
  <r>
    <x v="0"/>
    <x v="1"/>
    <s v="WA"/>
    <x v="3"/>
    <n v="2011"/>
    <n v="2011"/>
    <n v="19398703"/>
    <n v="4"/>
    <x v="1"/>
    <s v="I"/>
    <n v="105"/>
    <n v="26.25"/>
    <n v="0"/>
    <n v="14"/>
  </r>
  <r>
    <x v="0"/>
    <x v="0"/>
    <s v="WA"/>
    <x v="3"/>
    <n v="2011"/>
    <n v="2011"/>
    <n v="18390615"/>
    <n v="1"/>
    <x v="1"/>
    <s v="I"/>
    <n v="0"/>
    <n v="0"/>
    <n v="0"/>
    <n v="10"/>
  </r>
  <r>
    <x v="0"/>
    <x v="0"/>
    <s v="WA"/>
    <x v="3"/>
    <n v="2011"/>
    <n v="2011"/>
    <n v="18813461"/>
    <n v="2"/>
    <x v="1"/>
    <s v="I"/>
    <n v="58"/>
    <n v="29"/>
    <n v="0"/>
    <n v="481"/>
  </r>
  <r>
    <x v="0"/>
    <x v="0"/>
    <s v="WA"/>
    <x v="3"/>
    <n v="2011"/>
    <n v="2011"/>
    <n v="18690239"/>
    <n v="1"/>
    <x v="1"/>
    <s v="I"/>
    <n v="0"/>
    <n v="0"/>
    <n v="0"/>
    <n v="310"/>
  </r>
  <r>
    <x v="0"/>
    <x v="0"/>
    <s v="WA"/>
    <x v="3"/>
    <n v="2011"/>
    <n v="2011"/>
    <n v="16853165"/>
    <n v="1"/>
    <x v="1"/>
    <s v="I"/>
    <n v="1"/>
    <n v="1"/>
    <n v="0"/>
    <n v="290"/>
  </r>
  <r>
    <x v="0"/>
    <x v="0"/>
    <s v="WA"/>
    <x v="3"/>
    <n v="2011"/>
    <n v="2011"/>
    <n v="19008787"/>
    <n v="1"/>
    <x v="1"/>
    <s v="I"/>
    <n v="29"/>
    <n v="29"/>
    <n v="0"/>
    <n v="160"/>
  </r>
  <r>
    <x v="0"/>
    <x v="0"/>
    <s v="WA"/>
    <x v="3"/>
    <n v="2011"/>
    <n v="2011"/>
    <n v="18570437"/>
    <n v="1"/>
    <x v="1"/>
    <s v="I"/>
    <n v="2"/>
    <n v="2"/>
    <n v="0"/>
    <n v="60"/>
  </r>
  <r>
    <x v="0"/>
    <x v="0"/>
    <s v="WA"/>
    <x v="3"/>
    <n v="2011"/>
    <n v="2011"/>
    <n v="500244826"/>
    <n v="1"/>
    <x v="1"/>
    <s v="I"/>
    <n v="0"/>
    <n v="0"/>
    <n v="0"/>
    <n v="8"/>
  </r>
  <r>
    <x v="0"/>
    <x v="1"/>
    <s v="WA"/>
    <x v="3"/>
    <n v="2011"/>
    <n v="2011"/>
    <n v="17509875"/>
    <n v="1"/>
    <x v="1"/>
    <s v="I"/>
    <n v="30"/>
    <n v="30"/>
    <n v="0"/>
    <n v="12"/>
  </r>
  <r>
    <x v="0"/>
    <x v="1"/>
    <s v="WA"/>
    <x v="3"/>
    <n v="2011"/>
    <n v="2011"/>
    <n v="18022364"/>
    <n v="3"/>
    <x v="1"/>
    <s v="I"/>
    <n v="92"/>
    <n v="30.666666666666668"/>
    <n v="0"/>
    <n v="15"/>
  </r>
  <r>
    <x v="0"/>
    <x v="0"/>
    <s v="WA"/>
    <x v="3"/>
    <n v="2011"/>
    <n v="2011"/>
    <n v="500123051"/>
    <n v="1"/>
    <x v="1"/>
    <s v="I"/>
    <n v="28"/>
    <n v="28"/>
    <n v="0"/>
    <n v="470"/>
  </r>
  <r>
    <x v="0"/>
    <x v="0"/>
    <s v="WA"/>
    <x v="3"/>
    <n v="2011"/>
    <n v="2011"/>
    <n v="18091619"/>
    <n v="1"/>
    <x v="1"/>
    <s v="I"/>
    <n v="0"/>
    <n v="0"/>
    <n v="0"/>
    <n v="10"/>
  </r>
  <r>
    <x v="0"/>
    <x v="1"/>
    <s v="WA"/>
    <x v="3"/>
    <n v="2011"/>
    <n v="2011"/>
    <n v="15876479"/>
    <n v="4"/>
    <x v="1"/>
    <s v="I"/>
    <n v="123"/>
    <n v="30.75"/>
    <n v="0"/>
    <n v="25"/>
  </r>
  <r>
    <x v="0"/>
    <x v="0"/>
    <s v="WA"/>
    <x v="3"/>
    <n v="2011"/>
    <n v="2011"/>
    <n v="17764356"/>
    <n v="1"/>
    <x v="1"/>
    <s v="I"/>
    <n v="26"/>
    <n v="26"/>
    <n v="0"/>
    <n v="60"/>
  </r>
  <r>
    <x v="0"/>
    <x v="0"/>
    <s v="WA"/>
    <x v="3"/>
    <n v="2011"/>
    <n v="2011"/>
    <n v="17094246"/>
    <n v="1"/>
    <x v="1"/>
    <s v="I"/>
    <n v="5"/>
    <n v="5"/>
    <n v="0"/>
    <n v="1"/>
  </r>
  <r>
    <x v="0"/>
    <x v="0"/>
    <s v="WA"/>
    <x v="3"/>
    <n v="2011"/>
    <n v="2011"/>
    <n v="500236970"/>
    <n v="2"/>
    <x v="1"/>
    <s v="I"/>
    <n v="42"/>
    <n v="21"/>
    <n v="0"/>
    <n v="475"/>
  </r>
  <r>
    <x v="0"/>
    <x v="0"/>
    <s v="WA"/>
    <x v="3"/>
    <n v="2011"/>
    <n v="2011"/>
    <n v="500224447"/>
    <n v="1"/>
    <x v="1"/>
    <s v="I"/>
    <n v="0"/>
    <n v="0"/>
    <n v="0"/>
    <n v="37"/>
  </r>
  <r>
    <x v="0"/>
    <x v="0"/>
    <s v="WA"/>
    <x v="3"/>
    <n v="2011"/>
    <n v="2011"/>
    <n v="16296525"/>
    <n v="1"/>
    <x v="1"/>
    <s v="I"/>
    <n v="19"/>
    <n v="19"/>
    <n v="0"/>
    <n v="210"/>
  </r>
  <r>
    <x v="0"/>
    <x v="0"/>
    <s v="WA"/>
    <x v="3"/>
    <n v="2011"/>
    <n v="2011"/>
    <n v="500190570"/>
    <n v="1"/>
    <x v="1"/>
    <s v="I"/>
    <n v="0"/>
    <n v="0"/>
    <n v="0"/>
    <n v="51"/>
  </r>
  <r>
    <x v="0"/>
    <x v="0"/>
    <s v="WA"/>
    <x v="3"/>
    <n v="2011"/>
    <n v="2011"/>
    <n v="500076558"/>
    <n v="1"/>
    <x v="1"/>
    <s v="I"/>
    <n v="17"/>
    <n v="17"/>
    <n v="0"/>
    <n v="449"/>
  </r>
  <r>
    <x v="0"/>
    <x v="0"/>
    <s v="WA"/>
    <x v="3"/>
    <n v="2011"/>
    <n v="2011"/>
    <n v="16911735"/>
    <n v="1"/>
    <x v="1"/>
    <s v="I"/>
    <n v="11"/>
    <n v="11"/>
    <n v="0"/>
    <n v="98"/>
  </r>
  <r>
    <x v="0"/>
    <x v="0"/>
    <s v="WA"/>
    <x v="3"/>
    <n v="2011"/>
    <n v="2011"/>
    <n v="500269500"/>
    <n v="1"/>
    <x v="1"/>
    <s v="I"/>
    <n v="7"/>
    <n v="7"/>
    <n v="0"/>
    <n v="10"/>
  </r>
  <r>
    <x v="0"/>
    <x v="0"/>
    <s v="WA"/>
    <x v="3"/>
    <n v="2011"/>
    <n v="2011"/>
    <n v="500150197"/>
    <n v="1"/>
    <x v="1"/>
    <s v="I"/>
    <n v="0"/>
    <n v="0"/>
    <n v="0"/>
    <n v="20"/>
  </r>
  <r>
    <x v="0"/>
    <x v="0"/>
    <s v="WA"/>
    <x v="3"/>
    <n v="2011"/>
    <n v="2011"/>
    <n v="15433620"/>
    <n v="1"/>
    <x v="1"/>
    <s v="I"/>
    <n v="4"/>
    <n v="4"/>
    <n v="0"/>
    <n v="159"/>
  </r>
  <r>
    <x v="0"/>
    <x v="0"/>
    <s v="WA"/>
    <x v="3"/>
    <n v="2011"/>
    <n v="2011"/>
    <n v="15093344"/>
    <n v="1"/>
    <x v="1"/>
    <s v="I"/>
    <n v="33"/>
    <n v="33"/>
    <n v="0"/>
    <n v="8"/>
  </r>
  <r>
    <x v="0"/>
    <x v="1"/>
    <s v="WA"/>
    <x v="3"/>
    <n v="2011"/>
    <n v="2011"/>
    <n v="500056437"/>
    <n v="1"/>
    <x v="1"/>
    <s v="I"/>
    <n v="8"/>
    <n v="8"/>
    <n v="0"/>
    <n v="2"/>
  </r>
  <r>
    <x v="0"/>
    <x v="0"/>
    <s v="WA"/>
    <x v="3"/>
    <n v="2011"/>
    <n v="2011"/>
    <n v="15099573"/>
    <n v="2"/>
    <x v="1"/>
    <s v="I"/>
    <n v="51"/>
    <n v="25.5"/>
    <n v="0"/>
    <n v="1050"/>
  </r>
  <r>
    <x v="0"/>
    <x v="0"/>
    <s v="WA"/>
    <x v="3"/>
    <n v="2011"/>
    <n v="2011"/>
    <n v="500139869"/>
    <n v="3"/>
    <x v="1"/>
    <s v="I"/>
    <n v="85"/>
    <n v="28.333333333333336"/>
    <n v="0"/>
    <n v="680"/>
  </r>
  <r>
    <x v="0"/>
    <x v="1"/>
    <s v="WA"/>
    <x v="3"/>
    <n v="2011"/>
    <n v="2011"/>
    <n v="500175560"/>
    <n v="2"/>
    <x v="1"/>
    <s v="I"/>
    <n v="38"/>
    <n v="19"/>
    <n v="0"/>
    <n v="10"/>
  </r>
  <r>
    <x v="1"/>
    <x v="1"/>
    <s v="WA"/>
    <x v="3"/>
    <n v="2011"/>
    <n v="2011"/>
    <n v="342403224"/>
    <n v="1"/>
    <x v="1"/>
    <s v="I"/>
    <n v="0"/>
    <n v="0"/>
    <n v="0"/>
    <n v="1"/>
  </r>
  <r>
    <x v="0"/>
    <x v="0"/>
    <s v="WA"/>
    <x v="3"/>
    <n v="2011"/>
    <n v="2011"/>
    <n v="500065568"/>
    <n v="2"/>
    <x v="1"/>
    <s v="I"/>
    <n v="52"/>
    <n v="26"/>
    <n v="0"/>
    <n v="113"/>
  </r>
  <r>
    <x v="0"/>
    <x v="0"/>
    <s v="WA"/>
    <x v="3"/>
    <n v="2011"/>
    <n v="2011"/>
    <n v="500037377"/>
    <n v="1"/>
    <x v="1"/>
    <s v="I"/>
    <n v="20"/>
    <n v="20"/>
    <n v="0"/>
    <n v="250"/>
  </r>
  <r>
    <x v="0"/>
    <x v="0"/>
    <s v="WA"/>
    <x v="3"/>
    <n v="2011"/>
    <n v="2011"/>
    <n v="16119853"/>
    <n v="1"/>
    <x v="1"/>
    <s v="I"/>
    <n v="8"/>
    <n v="8"/>
    <n v="0"/>
    <n v="221"/>
  </r>
  <r>
    <x v="0"/>
    <x v="0"/>
    <s v="WA"/>
    <x v="3"/>
    <n v="2011"/>
    <n v="2011"/>
    <n v="14444922"/>
    <n v="1"/>
    <x v="1"/>
    <s v="I"/>
    <n v="44"/>
    <n v="44"/>
    <n v="0"/>
    <n v="440"/>
  </r>
  <r>
    <x v="0"/>
    <x v="0"/>
    <s v="WA"/>
    <x v="3"/>
    <n v="2011"/>
    <n v="2011"/>
    <n v="17764150"/>
    <n v="1"/>
    <x v="1"/>
    <s v="I"/>
    <n v="15"/>
    <n v="15"/>
    <n v="0"/>
    <n v="160"/>
  </r>
  <r>
    <x v="0"/>
    <x v="1"/>
    <s v="WA"/>
    <x v="3"/>
    <n v="2011"/>
    <n v="2011"/>
    <n v="14395838"/>
    <n v="3"/>
    <x v="1"/>
    <s v="I"/>
    <n v="74"/>
    <n v="24.666666666666664"/>
    <n v="0"/>
    <n v="14"/>
  </r>
  <r>
    <x v="0"/>
    <x v="1"/>
    <s v="WA"/>
    <x v="3"/>
    <n v="2011"/>
    <n v="2011"/>
    <n v="14424844"/>
    <n v="1"/>
    <x v="1"/>
    <s v="I"/>
    <n v="19"/>
    <n v="19"/>
    <n v="0"/>
    <n v="1"/>
  </r>
  <r>
    <x v="0"/>
    <x v="1"/>
    <s v="WA"/>
    <x v="3"/>
    <n v="2011"/>
    <n v="2011"/>
    <n v="500004805"/>
    <n v="1"/>
    <x v="1"/>
    <s v="I"/>
    <n v="0"/>
    <n v="0"/>
    <n v="0"/>
    <n v="2"/>
  </r>
  <r>
    <x v="0"/>
    <x v="0"/>
    <s v="WA"/>
    <x v="3"/>
    <n v="2011"/>
    <n v="2011"/>
    <n v="14124982"/>
    <n v="1"/>
    <x v="1"/>
    <s v="I"/>
    <n v="1"/>
    <n v="1"/>
    <n v="0"/>
    <n v="30"/>
  </r>
  <r>
    <x v="0"/>
    <x v="0"/>
    <s v="WA"/>
    <x v="3"/>
    <n v="2011"/>
    <n v="2011"/>
    <n v="19652899"/>
    <n v="4"/>
    <x v="1"/>
    <s v="I"/>
    <n v="120"/>
    <n v="30"/>
    <n v="0"/>
    <n v="270"/>
  </r>
  <r>
    <x v="0"/>
    <x v="0"/>
    <s v="WA"/>
    <x v="3"/>
    <n v="2011"/>
    <n v="2011"/>
    <n v="14093812"/>
    <n v="2"/>
    <x v="1"/>
    <s v="I"/>
    <n v="58"/>
    <n v="29"/>
    <n v="0"/>
    <n v="140"/>
  </r>
  <r>
    <x v="0"/>
    <x v="0"/>
    <s v="WA"/>
    <x v="3"/>
    <n v="2011"/>
    <n v="2011"/>
    <n v="17843490"/>
    <n v="1"/>
    <x v="1"/>
    <s v="I"/>
    <n v="24"/>
    <n v="24"/>
    <n v="0"/>
    <n v="40"/>
  </r>
  <r>
    <x v="0"/>
    <x v="1"/>
    <s v="WA"/>
    <x v="3"/>
    <n v="2011"/>
    <n v="2011"/>
    <n v="19969245"/>
    <n v="1"/>
    <x v="1"/>
    <s v="I"/>
    <n v="7"/>
    <n v="7"/>
    <n v="0"/>
    <n v="1"/>
  </r>
  <r>
    <x v="0"/>
    <x v="0"/>
    <s v="WA"/>
    <x v="3"/>
    <n v="2011"/>
    <n v="2011"/>
    <n v="19703292"/>
    <n v="1"/>
    <x v="1"/>
    <s v="I"/>
    <n v="33"/>
    <n v="33"/>
    <n v="0"/>
    <n v="40"/>
  </r>
  <r>
    <x v="0"/>
    <x v="0"/>
    <s v="WA"/>
    <x v="3"/>
    <n v="2011"/>
    <n v="2011"/>
    <n v="18813813"/>
    <n v="1"/>
    <x v="1"/>
    <s v="I"/>
    <n v="3"/>
    <n v="3"/>
    <n v="0"/>
    <n v="10"/>
  </r>
  <r>
    <x v="0"/>
    <x v="0"/>
    <s v="WA"/>
    <x v="3"/>
    <n v="2011"/>
    <n v="2011"/>
    <n v="18096499"/>
    <n v="1"/>
    <x v="1"/>
    <s v="I"/>
    <n v="34"/>
    <n v="34"/>
    <n v="0"/>
    <n v="10"/>
  </r>
  <r>
    <x v="0"/>
    <x v="0"/>
    <s v="WA"/>
    <x v="3"/>
    <n v="2011"/>
    <n v="2011"/>
    <n v="19730387"/>
    <n v="4"/>
    <x v="1"/>
    <s v="I"/>
    <n v="104"/>
    <n v="26"/>
    <n v="0"/>
    <n v="380"/>
  </r>
  <r>
    <x v="0"/>
    <x v="1"/>
    <s v="WA"/>
    <x v="3"/>
    <n v="2011"/>
    <n v="2011"/>
    <n v="18703495"/>
    <n v="1"/>
    <x v="1"/>
    <s v="I"/>
    <n v="5"/>
    <n v="5"/>
    <n v="0"/>
    <n v="5"/>
  </r>
  <r>
    <x v="1"/>
    <x v="1"/>
    <s v="WA"/>
    <x v="3"/>
    <n v="2011"/>
    <n v="2011"/>
    <n v="17402955"/>
    <n v="1"/>
    <x v="1"/>
    <s v="I"/>
    <n v="33"/>
    <n v="33"/>
    <n v="0"/>
    <n v="9"/>
  </r>
  <r>
    <x v="0"/>
    <x v="0"/>
    <s v="WA"/>
    <x v="3"/>
    <n v="2011"/>
    <n v="2011"/>
    <n v="15817132"/>
    <n v="1"/>
    <x v="1"/>
    <s v="I"/>
    <n v="19"/>
    <n v="19"/>
    <n v="0"/>
    <n v="15"/>
  </r>
  <r>
    <x v="0"/>
    <x v="0"/>
    <s v="WA"/>
    <x v="3"/>
    <n v="2011"/>
    <n v="2011"/>
    <n v="18052572"/>
    <n v="1"/>
    <x v="1"/>
    <s v="I"/>
    <n v="34"/>
    <n v="34"/>
    <n v="0"/>
    <n v="10"/>
  </r>
  <r>
    <x v="0"/>
    <x v="0"/>
    <s v="WA"/>
    <x v="3"/>
    <n v="2011"/>
    <n v="2011"/>
    <n v="16563740"/>
    <n v="1"/>
    <x v="1"/>
    <s v="I"/>
    <n v="30"/>
    <n v="30"/>
    <n v="0"/>
    <n v="10"/>
  </r>
  <r>
    <x v="0"/>
    <x v="1"/>
    <s v="WA"/>
    <x v="3"/>
    <n v="2011"/>
    <n v="2011"/>
    <n v="17807414"/>
    <n v="1"/>
    <x v="1"/>
    <s v="I"/>
    <n v="33"/>
    <n v="33"/>
    <n v="0"/>
    <n v="7"/>
  </r>
  <r>
    <x v="0"/>
    <x v="0"/>
    <s v="WA"/>
    <x v="3"/>
    <n v="2011"/>
    <n v="2011"/>
    <n v="17717963"/>
    <n v="1"/>
    <x v="1"/>
    <s v="I"/>
    <n v="0"/>
    <n v="0"/>
    <n v="0"/>
    <n v="6"/>
  </r>
  <r>
    <x v="0"/>
    <x v="0"/>
    <s v="WA"/>
    <x v="3"/>
    <n v="2011"/>
    <n v="2011"/>
    <n v="17141028"/>
    <n v="1"/>
    <x v="1"/>
    <s v="I"/>
    <n v="32"/>
    <n v="32"/>
    <n v="0"/>
    <n v="30"/>
  </r>
  <r>
    <x v="0"/>
    <x v="1"/>
    <s v="WA"/>
    <x v="3"/>
    <n v="2011"/>
    <n v="2011"/>
    <n v="17168082"/>
    <n v="1"/>
    <x v="1"/>
    <s v="I"/>
    <n v="3"/>
    <n v="3"/>
    <n v="0"/>
    <n v="2"/>
  </r>
  <r>
    <x v="0"/>
    <x v="1"/>
    <s v="WA"/>
    <x v="3"/>
    <n v="2011"/>
    <n v="2011"/>
    <n v="500050823"/>
    <n v="1"/>
    <x v="1"/>
    <s v="I"/>
    <n v="30"/>
    <n v="30"/>
    <n v="0"/>
    <n v="1"/>
  </r>
  <r>
    <x v="0"/>
    <x v="0"/>
    <s v="WA"/>
    <x v="3"/>
    <n v="2011"/>
    <n v="2011"/>
    <n v="16340339"/>
    <n v="1"/>
    <x v="1"/>
    <s v="I"/>
    <n v="17"/>
    <n v="17"/>
    <n v="0"/>
    <n v="10"/>
  </r>
  <r>
    <x v="0"/>
    <x v="0"/>
    <s v="WA"/>
    <x v="3"/>
    <n v="2011"/>
    <n v="2011"/>
    <n v="15707170"/>
    <n v="1"/>
    <x v="1"/>
    <s v="I"/>
    <n v="21"/>
    <n v="21"/>
    <n v="0"/>
    <n v="410"/>
  </r>
  <r>
    <x v="0"/>
    <x v="0"/>
    <s v="WA"/>
    <x v="3"/>
    <n v="2011"/>
    <n v="2011"/>
    <n v="15753362"/>
    <n v="1"/>
    <x v="1"/>
    <s v="I"/>
    <n v="3"/>
    <n v="3"/>
    <n v="0"/>
    <n v="50"/>
  </r>
  <r>
    <x v="0"/>
    <x v="1"/>
    <s v="WA"/>
    <x v="3"/>
    <n v="2011"/>
    <n v="2011"/>
    <n v="500002797"/>
    <n v="3"/>
    <x v="1"/>
    <s v="I"/>
    <n v="66"/>
    <n v="22"/>
    <n v="0"/>
    <n v="21"/>
  </r>
  <r>
    <x v="1"/>
    <x v="0"/>
    <s v="WA"/>
    <x v="3"/>
    <n v="2011"/>
    <n v="2011"/>
    <n v="14612661"/>
    <n v="1"/>
    <x v="1"/>
    <s v="I"/>
    <n v="3"/>
    <n v="3"/>
    <n v="0"/>
    <n v="960"/>
  </r>
  <r>
    <x v="1"/>
    <x v="1"/>
    <s v="WA"/>
    <x v="3"/>
    <n v="2011"/>
    <n v="2011"/>
    <n v="14590526"/>
    <n v="3"/>
    <x v="1"/>
    <s v="I"/>
    <n v="80"/>
    <n v="26.666666666666668"/>
    <n v="0"/>
    <n v="25"/>
  </r>
  <r>
    <x v="0"/>
    <x v="0"/>
    <s v="WA"/>
    <x v="3"/>
    <n v="2011"/>
    <n v="2011"/>
    <n v="19980508"/>
    <n v="3"/>
    <x v="1"/>
    <s v="I"/>
    <n v="78"/>
    <n v="26"/>
    <n v="0"/>
    <n v="160"/>
  </r>
  <r>
    <x v="0"/>
    <x v="0"/>
    <s v="WA"/>
    <x v="3"/>
    <n v="2011"/>
    <n v="2011"/>
    <n v="19664065"/>
    <n v="1"/>
    <x v="1"/>
    <s v="I"/>
    <n v="27"/>
    <n v="27"/>
    <n v="0"/>
    <n v="580"/>
  </r>
  <r>
    <x v="0"/>
    <x v="0"/>
    <s v="WA"/>
    <x v="3"/>
    <n v="2011"/>
    <n v="2011"/>
    <n v="446347240"/>
    <n v="1"/>
    <x v="1"/>
    <s v="I"/>
    <n v="29"/>
    <n v="29"/>
    <n v="0"/>
    <n v="450"/>
  </r>
  <r>
    <x v="0"/>
    <x v="0"/>
    <s v="WA"/>
    <x v="3"/>
    <n v="2011"/>
    <n v="2011"/>
    <n v="500207802"/>
    <n v="2"/>
    <x v="1"/>
    <s v="I"/>
    <n v="60"/>
    <n v="30"/>
    <n v="0"/>
    <n v="243"/>
  </r>
  <r>
    <x v="0"/>
    <x v="0"/>
    <s v="WA"/>
    <x v="3"/>
    <n v="2011"/>
    <n v="2011"/>
    <n v="14125013"/>
    <n v="1"/>
    <x v="1"/>
    <s v="I"/>
    <n v="1"/>
    <n v="1"/>
    <n v="0"/>
    <n v="20"/>
  </r>
  <r>
    <x v="0"/>
    <x v="0"/>
    <s v="WA"/>
    <x v="3"/>
    <n v="2011"/>
    <n v="2011"/>
    <n v="500013591"/>
    <n v="1"/>
    <x v="1"/>
    <s v="I"/>
    <n v="28"/>
    <n v="28"/>
    <n v="0"/>
    <n v="422"/>
  </r>
  <r>
    <x v="0"/>
    <x v="0"/>
    <s v="WA"/>
    <x v="3"/>
    <n v="2011"/>
    <n v="2011"/>
    <n v="19228959"/>
    <n v="1"/>
    <x v="1"/>
    <s v="I"/>
    <n v="0"/>
    <n v="0"/>
    <n v="0"/>
    <n v="10"/>
  </r>
  <r>
    <x v="0"/>
    <x v="0"/>
    <s v="WA"/>
    <x v="3"/>
    <n v="2011"/>
    <n v="2011"/>
    <n v="500025089"/>
    <n v="1"/>
    <x v="1"/>
    <s v="I"/>
    <n v="1"/>
    <n v="1"/>
    <n v="0"/>
    <n v="21"/>
  </r>
  <r>
    <x v="0"/>
    <x v="1"/>
    <s v="WA"/>
    <x v="3"/>
    <n v="2011"/>
    <n v="2011"/>
    <n v="18607515"/>
    <n v="1"/>
    <x v="1"/>
    <s v="I"/>
    <n v="0"/>
    <n v="0"/>
    <n v="0"/>
    <n v="15"/>
  </r>
  <r>
    <x v="0"/>
    <x v="0"/>
    <s v="WA"/>
    <x v="3"/>
    <n v="2011"/>
    <n v="2011"/>
    <n v="18599877"/>
    <n v="2"/>
    <x v="1"/>
    <s v="I"/>
    <n v="42"/>
    <n v="21"/>
    <n v="0"/>
    <n v="244"/>
  </r>
  <r>
    <x v="0"/>
    <x v="1"/>
    <s v="WA"/>
    <x v="3"/>
    <n v="2011"/>
    <n v="2011"/>
    <n v="500098560"/>
    <n v="2"/>
    <x v="1"/>
    <s v="I"/>
    <n v="36"/>
    <n v="18"/>
    <n v="0"/>
    <n v="80"/>
  </r>
  <r>
    <x v="0"/>
    <x v="0"/>
    <s v="WA"/>
    <x v="3"/>
    <n v="2011"/>
    <n v="2011"/>
    <n v="17790114"/>
    <n v="1"/>
    <x v="1"/>
    <s v="I"/>
    <n v="31"/>
    <n v="31"/>
    <n v="0"/>
    <n v="10"/>
  </r>
  <r>
    <x v="0"/>
    <x v="0"/>
    <s v="WA"/>
    <x v="3"/>
    <n v="2011"/>
    <n v="2011"/>
    <n v="18055183"/>
    <n v="1"/>
    <x v="1"/>
    <s v="I"/>
    <n v="33"/>
    <n v="33"/>
    <n v="0"/>
    <n v="280"/>
  </r>
  <r>
    <x v="0"/>
    <x v="0"/>
    <s v="WA"/>
    <x v="3"/>
    <n v="2011"/>
    <n v="2011"/>
    <n v="18096953"/>
    <n v="1"/>
    <x v="1"/>
    <s v="I"/>
    <n v="3"/>
    <n v="3"/>
    <n v="0"/>
    <n v="70"/>
  </r>
  <r>
    <x v="0"/>
    <x v="0"/>
    <s v="WA"/>
    <x v="3"/>
    <n v="2011"/>
    <n v="2011"/>
    <n v="17813365"/>
    <n v="1"/>
    <x v="1"/>
    <s v="I"/>
    <n v="0"/>
    <n v="0"/>
    <n v="0"/>
    <n v="600"/>
  </r>
  <r>
    <x v="0"/>
    <x v="0"/>
    <s v="WA"/>
    <x v="3"/>
    <n v="2011"/>
    <n v="2011"/>
    <n v="16404472"/>
    <n v="1"/>
    <x v="1"/>
    <s v="I"/>
    <n v="18"/>
    <n v="18"/>
    <n v="0"/>
    <n v="820"/>
  </r>
  <r>
    <x v="0"/>
    <x v="0"/>
    <s v="WA"/>
    <x v="3"/>
    <n v="2011"/>
    <n v="2011"/>
    <n v="17487780"/>
    <n v="1"/>
    <x v="1"/>
    <s v="I"/>
    <n v="2"/>
    <n v="2"/>
    <n v="0"/>
    <n v="20"/>
  </r>
  <r>
    <x v="0"/>
    <x v="0"/>
    <s v="WA"/>
    <x v="3"/>
    <n v="2011"/>
    <n v="2011"/>
    <n v="17016166"/>
    <n v="1"/>
    <x v="1"/>
    <s v="I"/>
    <n v="8"/>
    <n v="8"/>
    <n v="0"/>
    <n v="422"/>
  </r>
  <r>
    <x v="0"/>
    <x v="0"/>
    <s v="WA"/>
    <x v="3"/>
    <n v="2011"/>
    <n v="2011"/>
    <n v="17138431"/>
    <n v="1"/>
    <x v="1"/>
    <s v="I"/>
    <n v="30"/>
    <n v="30"/>
    <n v="0"/>
    <n v="10"/>
  </r>
  <r>
    <x v="0"/>
    <x v="1"/>
    <s v="WA"/>
    <x v="3"/>
    <n v="2011"/>
    <n v="2011"/>
    <n v="17370694"/>
    <n v="1"/>
    <x v="1"/>
    <s v="I"/>
    <n v="0"/>
    <n v="0"/>
    <n v="0"/>
    <n v="4"/>
  </r>
  <r>
    <x v="0"/>
    <x v="0"/>
    <s v="WA"/>
    <x v="3"/>
    <n v="2011"/>
    <n v="2011"/>
    <n v="16472247"/>
    <n v="1"/>
    <x v="1"/>
    <s v="I"/>
    <n v="9"/>
    <n v="9"/>
    <n v="0"/>
    <n v="138"/>
  </r>
  <r>
    <x v="0"/>
    <x v="0"/>
    <s v="WA"/>
    <x v="3"/>
    <n v="2011"/>
    <n v="2011"/>
    <n v="16474437"/>
    <n v="1"/>
    <x v="1"/>
    <s v="I"/>
    <n v="0"/>
    <n v="0"/>
    <n v="0"/>
    <n v="1240"/>
  </r>
  <r>
    <x v="0"/>
    <x v="1"/>
    <s v="WA"/>
    <x v="3"/>
    <n v="2011"/>
    <n v="2011"/>
    <n v="16253041"/>
    <n v="2"/>
    <x v="1"/>
    <s v="I"/>
    <n v="62"/>
    <n v="31"/>
    <n v="0"/>
    <n v="82"/>
  </r>
  <r>
    <x v="0"/>
    <x v="0"/>
    <s v="WA"/>
    <x v="3"/>
    <n v="2011"/>
    <n v="2011"/>
    <n v="500267614"/>
    <n v="1"/>
    <x v="1"/>
    <s v="I"/>
    <n v="1"/>
    <n v="1"/>
    <n v="0"/>
    <n v="13"/>
  </r>
  <r>
    <x v="0"/>
    <x v="0"/>
    <s v="WA"/>
    <x v="3"/>
    <n v="2011"/>
    <n v="2011"/>
    <n v="15970250"/>
    <n v="1"/>
    <x v="1"/>
    <s v="I"/>
    <n v="11"/>
    <n v="11"/>
    <n v="0"/>
    <n v="280"/>
  </r>
  <r>
    <x v="0"/>
    <x v="0"/>
    <s v="WA"/>
    <x v="3"/>
    <n v="2011"/>
    <n v="2011"/>
    <n v="16012487"/>
    <n v="1"/>
    <x v="1"/>
    <s v="I"/>
    <n v="23"/>
    <n v="23"/>
    <n v="0"/>
    <n v="185"/>
  </r>
  <r>
    <x v="0"/>
    <x v="0"/>
    <s v="WA"/>
    <x v="3"/>
    <n v="2011"/>
    <n v="2011"/>
    <n v="15493231"/>
    <n v="1"/>
    <x v="1"/>
    <s v="I"/>
    <n v="10"/>
    <n v="10"/>
    <n v="0"/>
    <n v="589"/>
  </r>
  <r>
    <x v="0"/>
    <x v="1"/>
    <s v="WA"/>
    <x v="3"/>
    <n v="2011"/>
    <n v="2011"/>
    <n v="500276748"/>
    <n v="1"/>
    <x v="1"/>
    <s v="I"/>
    <n v="5"/>
    <n v="5"/>
    <n v="0"/>
    <n v="12"/>
  </r>
  <r>
    <x v="0"/>
    <x v="1"/>
    <s v="WA"/>
    <x v="3"/>
    <n v="2011"/>
    <n v="2011"/>
    <n v="500034731"/>
    <n v="2"/>
    <x v="1"/>
    <s v="I"/>
    <n v="55"/>
    <n v="27.5"/>
    <n v="0"/>
    <n v="17"/>
  </r>
  <r>
    <x v="0"/>
    <x v="0"/>
    <s v="WA"/>
    <x v="3"/>
    <n v="2011"/>
    <n v="2011"/>
    <n v="15099957"/>
    <n v="1"/>
    <x v="1"/>
    <s v="I"/>
    <n v="25"/>
    <n v="25"/>
    <n v="0"/>
    <n v="180"/>
  </r>
  <r>
    <x v="1"/>
    <x v="1"/>
    <s v="WA"/>
    <x v="3"/>
    <n v="2011"/>
    <n v="2011"/>
    <n v="500122507"/>
    <n v="1"/>
    <x v="1"/>
    <s v="I"/>
    <n v="7"/>
    <n v="7"/>
    <n v="0"/>
    <n v="18"/>
  </r>
  <r>
    <x v="0"/>
    <x v="0"/>
    <s v="WA"/>
    <x v="3"/>
    <n v="2011"/>
    <n v="2011"/>
    <n v="14872635"/>
    <n v="1"/>
    <x v="1"/>
    <s v="I"/>
    <n v="19"/>
    <n v="19"/>
    <n v="0"/>
    <n v="105"/>
  </r>
  <r>
    <x v="0"/>
    <x v="1"/>
    <s v="WA"/>
    <x v="3"/>
    <n v="2011"/>
    <n v="2011"/>
    <n v="500180625"/>
    <n v="1"/>
    <x v="1"/>
    <s v="I"/>
    <n v="19"/>
    <n v="19"/>
    <n v="0"/>
    <n v="98"/>
  </r>
  <r>
    <x v="0"/>
    <x v="0"/>
    <s v="WA"/>
    <x v="3"/>
    <n v="2011"/>
    <n v="2011"/>
    <n v="500261869"/>
    <n v="2"/>
    <x v="1"/>
    <s v="I"/>
    <n v="41"/>
    <n v="20.5"/>
    <n v="0"/>
    <n v="206"/>
  </r>
  <r>
    <x v="0"/>
    <x v="1"/>
    <s v="WA"/>
    <x v="3"/>
    <n v="2011"/>
    <n v="2011"/>
    <n v="500262244"/>
    <n v="2"/>
    <x v="1"/>
    <s v="I"/>
    <n v="41"/>
    <n v="20.5"/>
    <n v="0"/>
    <n v="57"/>
  </r>
  <r>
    <x v="0"/>
    <x v="0"/>
    <s v="WA"/>
    <x v="3"/>
    <n v="2011"/>
    <n v="2011"/>
    <n v="14853172"/>
    <n v="1"/>
    <x v="1"/>
    <s v="I"/>
    <n v="32"/>
    <n v="32"/>
    <n v="0"/>
    <n v="70"/>
  </r>
  <r>
    <x v="0"/>
    <x v="0"/>
    <s v="WA"/>
    <x v="3"/>
    <n v="2011"/>
    <n v="2011"/>
    <n v="16763147"/>
    <n v="1"/>
    <x v="1"/>
    <s v="I"/>
    <n v="0"/>
    <n v="0"/>
    <n v="0"/>
    <n v="25"/>
  </r>
  <r>
    <x v="0"/>
    <x v="0"/>
    <s v="WA"/>
    <x v="3"/>
    <n v="2011"/>
    <n v="2011"/>
    <n v="19576216"/>
    <n v="1"/>
    <x v="1"/>
    <s v="I"/>
    <n v="20"/>
    <n v="20"/>
    <n v="0"/>
    <n v="309"/>
  </r>
  <r>
    <x v="0"/>
    <x v="0"/>
    <s v="WA"/>
    <x v="3"/>
    <n v="2011"/>
    <n v="2011"/>
    <n v="19311309"/>
    <n v="1"/>
    <x v="1"/>
    <s v="I"/>
    <n v="31"/>
    <n v="31"/>
    <n v="0"/>
    <n v="1520"/>
  </r>
  <r>
    <x v="0"/>
    <x v="0"/>
    <s v="WA"/>
    <x v="3"/>
    <n v="2011"/>
    <n v="2011"/>
    <n v="14386673"/>
    <n v="1"/>
    <x v="1"/>
    <s v="I"/>
    <n v="0"/>
    <n v="0"/>
    <n v="0"/>
    <n v="230"/>
  </r>
  <r>
    <x v="0"/>
    <x v="1"/>
    <s v="WA"/>
    <x v="3"/>
    <n v="2011"/>
    <n v="2011"/>
    <n v="500041082"/>
    <n v="1"/>
    <x v="1"/>
    <s v="I"/>
    <n v="31"/>
    <n v="31"/>
    <n v="0"/>
    <n v="57"/>
  </r>
  <r>
    <x v="0"/>
    <x v="0"/>
    <s v="WA"/>
    <x v="3"/>
    <n v="2011"/>
    <n v="2011"/>
    <n v="446351871"/>
    <n v="1"/>
    <x v="1"/>
    <s v="I"/>
    <n v="28"/>
    <n v="28"/>
    <n v="0"/>
    <n v="2450"/>
  </r>
  <r>
    <x v="0"/>
    <x v="0"/>
    <s v="WA"/>
    <x v="3"/>
    <n v="2011"/>
    <n v="2011"/>
    <n v="19201350"/>
    <n v="1"/>
    <x v="1"/>
    <s v="I"/>
    <n v="0"/>
    <n v="0"/>
    <n v="0"/>
    <n v="11"/>
  </r>
  <r>
    <x v="0"/>
    <x v="0"/>
    <s v="WA"/>
    <x v="3"/>
    <n v="2011"/>
    <n v="2011"/>
    <n v="18913930"/>
    <n v="1"/>
    <x v="1"/>
    <s v="I"/>
    <n v="0"/>
    <n v="0"/>
    <n v="0"/>
    <n v="40"/>
  </r>
  <r>
    <x v="0"/>
    <x v="0"/>
    <s v="WA"/>
    <x v="3"/>
    <n v="2011"/>
    <n v="2011"/>
    <n v="15327330"/>
    <n v="1"/>
    <x v="1"/>
    <s v="I"/>
    <n v="29"/>
    <n v="29"/>
    <n v="0"/>
    <n v="1470"/>
  </r>
  <r>
    <x v="1"/>
    <x v="0"/>
    <s v="WA"/>
    <x v="3"/>
    <n v="2011"/>
    <n v="2011"/>
    <n v="18626835"/>
    <n v="1"/>
    <x v="1"/>
    <s v="I"/>
    <n v="31"/>
    <n v="31"/>
    <n v="0"/>
    <n v="80"/>
  </r>
  <r>
    <x v="0"/>
    <x v="0"/>
    <s v="WA"/>
    <x v="3"/>
    <n v="2011"/>
    <n v="2011"/>
    <n v="18495748"/>
    <n v="1"/>
    <x v="1"/>
    <s v="I"/>
    <n v="0"/>
    <n v="0"/>
    <n v="0"/>
    <n v="1000"/>
  </r>
  <r>
    <x v="0"/>
    <x v="1"/>
    <s v="WA"/>
    <x v="3"/>
    <n v="2011"/>
    <n v="2011"/>
    <n v="500205806"/>
    <n v="1"/>
    <x v="1"/>
    <s v="I"/>
    <n v="34"/>
    <n v="34"/>
    <n v="0"/>
    <n v="45"/>
  </r>
  <r>
    <x v="0"/>
    <x v="0"/>
    <s v="WA"/>
    <x v="3"/>
    <n v="2011"/>
    <n v="2011"/>
    <n v="17996869"/>
    <n v="1"/>
    <x v="1"/>
    <s v="I"/>
    <n v="0"/>
    <n v="0"/>
    <n v="0"/>
    <n v="95"/>
  </r>
  <r>
    <x v="0"/>
    <x v="0"/>
    <s v="WA"/>
    <x v="3"/>
    <n v="2011"/>
    <n v="2011"/>
    <n v="17808022"/>
    <n v="1"/>
    <x v="1"/>
    <s v="I"/>
    <n v="6"/>
    <n v="6"/>
    <n v="0"/>
    <n v="10"/>
  </r>
  <r>
    <x v="0"/>
    <x v="0"/>
    <s v="WA"/>
    <x v="3"/>
    <n v="2011"/>
    <n v="2011"/>
    <n v="16875155"/>
    <n v="1"/>
    <x v="1"/>
    <s v="I"/>
    <n v="31"/>
    <n v="31"/>
    <n v="0"/>
    <n v="20"/>
  </r>
  <r>
    <x v="0"/>
    <x v="1"/>
    <s v="WA"/>
    <x v="3"/>
    <n v="2011"/>
    <n v="2011"/>
    <n v="500084355"/>
    <n v="1"/>
    <x v="1"/>
    <s v="I"/>
    <n v="31"/>
    <n v="31"/>
    <n v="0"/>
    <n v="12"/>
  </r>
  <r>
    <x v="0"/>
    <x v="1"/>
    <s v="WA"/>
    <x v="3"/>
    <n v="2011"/>
    <n v="2011"/>
    <n v="500111406"/>
    <n v="1"/>
    <x v="1"/>
    <s v="I"/>
    <n v="23"/>
    <n v="23"/>
    <n v="0"/>
    <n v="7"/>
  </r>
  <r>
    <x v="0"/>
    <x v="0"/>
    <s v="WA"/>
    <x v="3"/>
    <n v="2011"/>
    <n v="2011"/>
    <n v="16236439"/>
    <n v="1"/>
    <x v="1"/>
    <s v="I"/>
    <n v="30"/>
    <n v="30"/>
    <n v="0"/>
    <n v="10"/>
  </r>
  <r>
    <x v="0"/>
    <x v="1"/>
    <s v="WA"/>
    <x v="3"/>
    <n v="2011"/>
    <n v="2011"/>
    <n v="15985375"/>
    <n v="1"/>
    <x v="1"/>
    <s v="I"/>
    <n v="30"/>
    <n v="30"/>
    <n v="0"/>
    <n v="1"/>
  </r>
  <r>
    <x v="0"/>
    <x v="1"/>
    <s v="WA"/>
    <x v="3"/>
    <n v="2011"/>
    <n v="2011"/>
    <n v="17514798"/>
    <n v="1"/>
    <x v="1"/>
    <s v="I"/>
    <n v="3"/>
    <n v="3"/>
    <n v="0"/>
    <n v="28"/>
  </r>
  <r>
    <x v="0"/>
    <x v="1"/>
    <s v="WA"/>
    <x v="3"/>
    <n v="2011"/>
    <n v="2011"/>
    <n v="18308612"/>
    <n v="1"/>
    <x v="1"/>
    <s v="I"/>
    <n v="7"/>
    <n v="7"/>
    <n v="0"/>
    <n v="2"/>
  </r>
  <r>
    <x v="0"/>
    <x v="1"/>
    <s v="WA"/>
    <x v="3"/>
    <n v="2011"/>
    <n v="2011"/>
    <n v="18004826"/>
    <n v="1"/>
    <x v="1"/>
    <s v="I"/>
    <n v="6"/>
    <n v="6"/>
    <n v="0"/>
    <n v="20"/>
  </r>
  <r>
    <x v="0"/>
    <x v="1"/>
    <s v="WA"/>
    <x v="3"/>
    <n v="2011"/>
    <n v="2011"/>
    <n v="374284846"/>
    <n v="1"/>
    <x v="1"/>
    <s v="I"/>
    <n v="30"/>
    <n v="30"/>
    <n v="0"/>
    <n v="90"/>
  </r>
  <r>
    <x v="0"/>
    <x v="0"/>
    <s v="WA"/>
    <x v="3"/>
    <n v="2011"/>
    <n v="2011"/>
    <n v="17078474"/>
    <n v="1"/>
    <x v="1"/>
    <s v="I"/>
    <n v="34"/>
    <n v="34"/>
    <n v="0"/>
    <n v="10"/>
  </r>
  <r>
    <x v="0"/>
    <x v="0"/>
    <s v="WA"/>
    <x v="3"/>
    <n v="2011"/>
    <n v="2011"/>
    <n v="18015698"/>
    <n v="1"/>
    <x v="1"/>
    <s v="I"/>
    <n v="17"/>
    <n v="17"/>
    <n v="0"/>
    <n v="323"/>
  </r>
  <r>
    <x v="0"/>
    <x v="0"/>
    <s v="WA"/>
    <x v="3"/>
    <n v="2011"/>
    <n v="2011"/>
    <n v="17678689"/>
    <n v="1"/>
    <x v="1"/>
    <s v="I"/>
    <n v="14"/>
    <n v="14"/>
    <n v="0"/>
    <n v="20"/>
  </r>
  <r>
    <x v="0"/>
    <x v="0"/>
    <s v="WA"/>
    <x v="3"/>
    <n v="2011"/>
    <n v="2011"/>
    <n v="16305256"/>
    <n v="1"/>
    <x v="1"/>
    <s v="I"/>
    <n v="15"/>
    <n v="15"/>
    <n v="0"/>
    <n v="270"/>
  </r>
  <r>
    <x v="0"/>
    <x v="0"/>
    <s v="WA"/>
    <x v="3"/>
    <n v="2011"/>
    <n v="2011"/>
    <n v="500151574"/>
    <n v="1"/>
    <x v="1"/>
    <s v="I"/>
    <n v="1"/>
    <n v="1"/>
    <n v="0"/>
    <n v="25"/>
  </r>
  <r>
    <x v="0"/>
    <x v="0"/>
    <s v="WA"/>
    <x v="3"/>
    <n v="2011"/>
    <n v="2011"/>
    <n v="15904518"/>
    <n v="1"/>
    <x v="1"/>
    <s v="I"/>
    <n v="28"/>
    <n v="28"/>
    <n v="0"/>
    <n v="222"/>
  </r>
  <r>
    <x v="0"/>
    <x v="1"/>
    <s v="WA"/>
    <x v="3"/>
    <n v="2011"/>
    <n v="2011"/>
    <n v="500204095"/>
    <n v="1"/>
    <x v="1"/>
    <s v="I"/>
    <n v="5"/>
    <n v="5"/>
    <n v="0"/>
    <n v="49"/>
  </r>
  <r>
    <x v="0"/>
    <x v="0"/>
    <s v="WA"/>
    <x v="3"/>
    <n v="2011"/>
    <n v="2011"/>
    <n v="15146697"/>
    <n v="1"/>
    <x v="1"/>
    <s v="I"/>
    <n v="8"/>
    <n v="8"/>
    <n v="0"/>
    <n v="80"/>
  </r>
  <r>
    <x v="1"/>
    <x v="0"/>
    <s v="WA"/>
    <x v="3"/>
    <n v="2011"/>
    <n v="2011"/>
    <n v="18427206"/>
    <n v="1"/>
    <x v="1"/>
    <s v="I"/>
    <n v="0"/>
    <n v="0"/>
    <n v="0"/>
    <n v="410"/>
  </r>
  <r>
    <x v="0"/>
    <x v="1"/>
    <s v="WA"/>
    <x v="3"/>
    <n v="2011"/>
    <n v="2011"/>
    <n v="500049245"/>
    <n v="1"/>
    <x v="1"/>
    <s v="I"/>
    <n v="11"/>
    <n v="11"/>
    <n v="0"/>
    <n v="47"/>
  </r>
  <r>
    <x v="0"/>
    <x v="0"/>
    <s v="WA"/>
    <x v="3"/>
    <n v="2011"/>
    <n v="2011"/>
    <n v="14352711"/>
    <n v="1"/>
    <x v="1"/>
    <s v="I"/>
    <n v="0"/>
    <n v="0"/>
    <n v="0"/>
    <n v="13"/>
  </r>
  <r>
    <x v="0"/>
    <x v="0"/>
    <s v="WA"/>
    <x v="3"/>
    <n v="2011"/>
    <n v="2011"/>
    <n v="17622167"/>
    <n v="1"/>
    <x v="1"/>
    <s v="I"/>
    <n v="3"/>
    <n v="3"/>
    <n v="0"/>
    <n v="6"/>
  </r>
  <r>
    <x v="0"/>
    <x v="0"/>
    <s v="WA"/>
    <x v="3"/>
    <n v="2012"/>
    <n v="2012"/>
    <n v="18418984"/>
    <n v="1"/>
    <x v="1"/>
    <s v="I"/>
    <n v="12"/>
    <n v="12"/>
    <n v="0"/>
    <n v="150"/>
  </r>
  <r>
    <x v="0"/>
    <x v="0"/>
    <s v="WA"/>
    <x v="4"/>
    <n v="2012"/>
    <n v="2012"/>
    <n v="18671865"/>
    <n v="1"/>
    <x v="1"/>
    <s v="I"/>
    <n v="30"/>
    <n v="30"/>
    <n v="0"/>
    <n v="1"/>
  </r>
  <r>
    <x v="0"/>
    <x v="1"/>
    <s v="WA"/>
    <x v="4"/>
    <n v="2012"/>
    <n v="2012"/>
    <n v="440294430"/>
    <n v="3"/>
    <x v="1"/>
    <s v="I"/>
    <n v="72"/>
    <n v="24"/>
    <n v="0"/>
    <n v="27"/>
  </r>
  <r>
    <x v="0"/>
    <x v="0"/>
    <s v="WA"/>
    <x v="4"/>
    <n v="2012"/>
    <n v="2012"/>
    <n v="15596722"/>
    <n v="1"/>
    <x v="1"/>
    <s v="I"/>
    <n v="5"/>
    <n v="5"/>
    <n v="0"/>
    <n v="102"/>
  </r>
  <r>
    <x v="0"/>
    <x v="1"/>
    <s v="WA"/>
    <x v="3"/>
    <n v="2012"/>
    <n v="2012"/>
    <n v="500043347"/>
    <n v="1"/>
    <x v="1"/>
    <s v="I"/>
    <n v="0"/>
    <n v="0"/>
    <n v="0"/>
    <n v="8"/>
  </r>
  <r>
    <x v="0"/>
    <x v="0"/>
    <s v="WA"/>
    <x v="4"/>
    <n v="2012"/>
    <n v="2012"/>
    <n v="17386708"/>
    <n v="1"/>
    <x v="1"/>
    <s v="I"/>
    <n v="31"/>
    <n v="31"/>
    <n v="0"/>
    <n v="39"/>
  </r>
  <r>
    <x v="0"/>
    <x v="0"/>
    <s v="WA"/>
    <x v="3"/>
    <n v="2012"/>
    <n v="2012"/>
    <n v="19300170"/>
    <n v="1"/>
    <x v="1"/>
    <s v="I"/>
    <n v="8"/>
    <n v="8"/>
    <n v="0"/>
    <n v="1"/>
  </r>
  <r>
    <x v="0"/>
    <x v="0"/>
    <s v="WA"/>
    <x v="4"/>
    <n v="2012"/>
    <n v="2012"/>
    <n v="18934896"/>
    <n v="1"/>
    <x v="1"/>
    <s v="I"/>
    <n v="12"/>
    <n v="12"/>
    <n v="0"/>
    <n v="280"/>
  </r>
  <r>
    <x v="0"/>
    <x v="0"/>
    <s v="WA"/>
    <x v="4"/>
    <n v="2012"/>
    <n v="2012"/>
    <n v="500165664"/>
    <n v="12"/>
    <x v="1"/>
    <s v="I"/>
    <n v="363"/>
    <n v="30.25"/>
    <n v="0"/>
    <n v="276"/>
  </r>
  <r>
    <x v="0"/>
    <x v="1"/>
    <s v="WA"/>
    <x v="4"/>
    <n v="2012"/>
    <n v="2012"/>
    <n v="17057275"/>
    <n v="1"/>
    <x v="1"/>
    <s v="I"/>
    <n v="32"/>
    <n v="32"/>
    <n v="0"/>
    <n v="1"/>
  </r>
  <r>
    <x v="0"/>
    <x v="0"/>
    <s v="WA"/>
    <x v="4"/>
    <n v="2012"/>
    <n v="2012"/>
    <n v="17924918"/>
    <n v="1"/>
    <x v="1"/>
    <s v="I"/>
    <n v="0"/>
    <n v="0"/>
    <n v="0"/>
    <n v="5"/>
  </r>
  <r>
    <x v="0"/>
    <x v="0"/>
    <s v="WA"/>
    <x v="4"/>
    <n v="2012"/>
    <n v="2012"/>
    <n v="18309367"/>
    <n v="3"/>
    <x v="1"/>
    <s v="I"/>
    <n v="64"/>
    <n v="21.333333333333332"/>
    <n v="0"/>
    <n v="1960"/>
  </r>
  <r>
    <x v="0"/>
    <x v="0"/>
    <s v="WA"/>
    <x v="4"/>
    <n v="2012"/>
    <n v="2012"/>
    <n v="16322960"/>
    <n v="1"/>
    <x v="1"/>
    <s v="I"/>
    <n v="29"/>
    <n v="29"/>
    <n v="0"/>
    <n v="10"/>
  </r>
  <r>
    <x v="0"/>
    <x v="1"/>
    <s v="WA"/>
    <x v="4"/>
    <n v="2012"/>
    <n v="2012"/>
    <n v="500041006"/>
    <n v="1"/>
    <x v="1"/>
    <s v="I"/>
    <n v="6"/>
    <n v="6"/>
    <n v="0"/>
    <n v="27"/>
  </r>
  <r>
    <x v="0"/>
    <x v="0"/>
    <s v="WA"/>
    <x v="4"/>
    <n v="2012"/>
    <n v="2012"/>
    <n v="19393442"/>
    <n v="2"/>
    <x v="1"/>
    <s v="I"/>
    <n v="30"/>
    <n v="15"/>
    <n v="0"/>
    <n v="330"/>
  </r>
  <r>
    <x v="0"/>
    <x v="0"/>
    <s v="WA"/>
    <x v="4"/>
    <n v="2012"/>
    <n v="2012"/>
    <n v="18858705"/>
    <n v="4"/>
    <x v="1"/>
    <s v="I"/>
    <n v="125"/>
    <n v="31.25"/>
    <n v="0"/>
    <n v="1470"/>
  </r>
  <r>
    <x v="0"/>
    <x v="0"/>
    <s v="WA"/>
    <x v="4"/>
    <n v="2012"/>
    <n v="2012"/>
    <n v="500188071"/>
    <n v="5"/>
    <x v="1"/>
    <s v="I"/>
    <n v="149"/>
    <n v="29.8"/>
    <n v="0"/>
    <n v="190"/>
  </r>
  <r>
    <x v="0"/>
    <x v="1"/>
    <s v="WA"/>
    <x v="4"/>
    <n v="2012"/>
    <n v="2012"/>
    <n v="500163439"/>
    <n v="2"/>
    <x v="1"/>
    <s v="I"/>
    <n v="57"/>
    <n v="28.5"/>
    <n v="0"/>
    <n v="11"/>
  </r>
  <r>
    <x v="0"/>
    <x v="1"/>
    <s v="WA"/>
    <x v="4"/>
    <n v="2012"/>
    <n v="2012"/>
    <n v="500118082"/>
    <n v="3"/>
    <x v="1"/>
    <s v="I"/>
    <n v="63"/>
    <n v="21"/>
    <n v="0"/>
    <n v="19"/>
  </r>
  <r>
    <x v="0"/>
    <x v="0"/>
    <s v="WA"/>
    <x v="4"/>
    <n v="2012"/>
    <n v="2012"/>
    <n v="15472505"/>
    <n v="1"/>
    <x v="1"/>
    <s v="I"/>
    <n v="29"/>
    <n v="29"/>
    <n v="0"/>
    <n v="170"/>
  </r>
  <r>
    <x v="0"/>
    <x v="1"/>
    <s v="WA"/>
    <x v="4"/>
    <n v="2012"/>
    <n v="2012"/>
    <n v="401414525"/>
    <n v="1"/>
    <x v="1"/>
    <s v="I"/>
    <n v="0"/>
    <n v="0"/>
    <n v="0"/>
    <n v="4"/>
  </r>
  <r>
    <x v="0"/>
    <x v="1"/>
    <s v="WA"/>
    <x v="4"/>
    <n v="2012"/>
    <n v="2012"/>
    <n v="17175257"/>
    <n v="1"/>
    <x v="1"/>
    <s v="I"/>
    <n v="29"/>
    <n v="29"/>
    <n v="0"/>
    <n v="57"/>
  </r>
  <r>
    <x v="0"/>
    <x v="1"/>
    <s v="WA"/>
    <x v="4"/>
    <n v="2012"/>
    <n v="2012"/>
    <n v="500236452"/>
    <n v="1"/>
    <x v="1"/>
    <s v="I"/>
    <n v="27"/>
    <n v="27"/>
    <n v="0"/>
    <n v="2"/>
  </r>
  <r>
    <x v="0"/>
    <x v="1"/>
    <s v="WA"/>
    <x v="4"/>
    <n v="2012"/>
    <n v="2012"/>
    <n v="393811242"/>
    <n v="2"/>
    <x v="1"/>
    <s v="I"/>
    <n v="33"/>
    <n v="16.5"/>
    <n v="0"/>
    <n v="52"/>
  </r>
  <r>
    <x v="0"/>
    <x v="0"/>
    <s v="WA"/>
    <x v="4"/>
    <n v="2012"/>
    <n v="2012"/>
    <n v="16657999"/>
    <n v="2"/>
    <x v="1"/>
    <s v="I"/>
    <n v="35"/>
    <n v="17.5"/>
    <n v="0"/>
    <n v="620"/>
  </r>
  <r>
    <x v="0"/>
    <x v="1"/>
    <s v="WA"/>
    <x v="4"/>
    <n v="2012"/>
    <n v="2012"/>
    <n v="16299775"/>
    <n v="3"/>
    <x v="1"/>
    <s v="I"/>
    <n v="90"/>
    <n v="30"/>
    <n v="0"/>
    <n v="18"/>
  </r>
  <r>
    <x v="0"/>
    <x v="0"/>
    <s v="WA"/>
    <x v="4"/>
    <n v="2012"/>
    <n v="2012"/>
    <n v="16303096"/>
    <n v="1"/>
    <x v="1"/>
    <s v="I"/>
    <n v="29"/>
    <n v="29"/>
    <n v="0"/>
    <n v="1"/>
  </r>
  <r>
    <x v="0"/>
    <x v="0"/>
    <s v="WA"/>
    <x v="4"/>
    <n v="2012"/>
    <n v="2012"/>
    <n v="15982706"/>
    <n v="1"/>
    <x v="1"/>
    <s v="I"/>
    <n v="20"/>
    <n v="20"/>
    <n v="0"/>
    <n v="50"/>
  </r>
  <r>
    <x v="0"/>
    <x v="0"/>
    <s v="WA"/>
    <x v="4"/>
    <n v="2012"/>
    <n v="2012"/>
    <n v="16006028"/>
    <n v="1"/>
    <x v="1"/>
    <s v="I"/>
    <n v="31"/>
    <n v="31"/>
    <n v="0"/>
    <n v="10"/>
  </r>
  <r>
    <x v="0"/>
    <x v="0"/>
    <s v="WA"/>
    <x v="4"/>
    <n v="2012"/>
    <n v="2012"/>
    <n v="14360782"/>
    <n v="2"/>
    <x v="1"/>
    <s v="I"/>
    <n v="59"/>
    <n v="29.5"/>
    <n v="0"/>
    <n v="50"/>
  </r>
  <r>
    <x v="0"/>
    <x v="1"/>
    <s v="WA"/>
    <x v="4"/>
    <n v="2012"/>
    <n v="2012"/>
    <n v="500083886"/>
    <n v="1"/>
    <x v="1"/>
    <s v="I"/>
    <n v="19"/>
    <n v="19"/>
    <n v="0"/>
    <n v="62"/>
  </r>
  <r>
    <x v="0"/>
    <x v="0"/>
    <s v="WA"/>
    <x v="4"/>
    <n v="2012"/>
    <n v="2012"/>
    <n v="500046710"/>
    <n v="2"/>
    <x v="1"/>
    <s v="I"/>
    <n v="61"/>
    <n v="30.5"/>
    <n v="0"/>
    <n v="106"/>
  </r>
  <r>
    <x v="0"/>
    <x v="1"/>
    <s v="WA"/>
    <x v="4"/>
    <n v="2012"/>
    <n v="2012"/>
    <n v="19937539"/>
    <n v="1"/>
    <x v="1"/>
    <s v="I"/>
    <n v="29"/>
    <n v="29"/>
    <n v="0"/>
    <n v="32"/>
  </r>
  <r>
    <x v="0"/>
    <x v="0"/>
    <s v="WA"/>
    <x v="4"/>
    <n v="2012"/>
    <n v="2012"/>
    <n v="17686327"/>
    <n v="1"/>
    <x v="1"/>
    <s v="I"/>
    <n v="30"/>
    <n v="30"/>
    <n v="0"/>
    <n v="200"/>
  </r>
  <r>
    <x v="0"/>
    <x v="1"/>
    <s v="WA"/>
    <x v="4"/>
    <n v="2012"/>
    <n v="2012"/>
    <n v="500186088"/>
    <n v="1"/>
    <x v="1"/>
    <s v="I"/>
    <n v="7"/>
    <n v="7"/>
    <n v="0"/>
    <n v="16"/>
  </r>
  <r>
    <x v="0"/>
    <x v="0"/>
    <s v="WA"/>
    <x v="4"/>
    <n v="2012"/>
    <n v="2012"/>
    <n v="18658843"/>
    <n v="1"/>
    <x v="1"/>
    <s v="I"/>
    <n v="17"/>
    <n v="17"/>
    <n v="0"/>
    <n v="300"/>
  </r>
  <r>
    <x v="0"/>
    <x v="0"/>
    <s v="WA"/>
    <x v="4"/>
    <n v="2012"/>
    <n v="2012"/>
    <n v="376704011"/>
    <n v="1"/>
    <x v="1"/>
    <s v="I"/>
    <n v="0"/>
    <n v="0"/>
    <n v="0"/>
    <n v="21"/>
  </r>
  <r>
    <x v="0"/>
    <x v="0"/>
    <s v="WA"/>
    <x v="4"/>
    <n v="2012"/>
    <n v="2012"/>
    <n v="17036053"/>
    <n v="2"/>
    <x v="1"/>
    <s v="I"/>
    <n v="58"/>
    <n v="29"/>
    <n v="0"/>
    <n v="2395"/>
  </r>
  <r>
    <x v="0"/>
    <x v="0"/>
    <s v="WA"/>
    <x v="4"/>
    <n v="2012"/>
    <n v="2012"/>
    <n v="19558865"/>
    <n v="2"/>
    <x v="1"/>
    <s v="I"/>
    <n v="61"/>
    <n v="30.5"/>
    <n v="0"/>
    <n v="100"/>
  </r>
  <r>
    <x v="0"/>
    <x v="0"/>
    <s v="WA"/>
    <x v="4"/>
    <n v="2012"/>
    <n v="2012"/>
    <n v="385948802"/>
    <n v="1"/>
    <x v="1"/>
    <s v="I"/>
    <n v="11"/>
    <n v="11"/>
    <n v="0"/>
    <n v="270"/>
  </r>
  <r>
    <x v="0"/>
    <x v="1"/>
    <s v="WA"/>
    <x v="4"/>
    <n v="2012"/>
    <n v="2012"/>
    <n v="19986106"/>
    <n v="1"/>
    <x v="1"/>
    <s v="I"/>
    <n v="5"/>
    <n v="5"/>
    <n v="0"/>
    <n v="57"/>
  </r>
  <r>
    <x v="1"/>
    <x v="0"/>
    <s v="WA"/>
    <x v="4"/>
    <n v="2012"/>
    <n v="2012"/>
    <n v="19695157"/>
    <n v="2"/>
    <x v="1"/>
    <s v="I"/>
    <n v="59"/>
    <n v="29.5"/>
    <n v="0"/>
    <n v="3680"/>
  </r>
  <r>
    <x v="0"/>
    <x v="0"/>
    <s v="WA"/>
    <x v="4"/>
    <n v="2012"/>
    <n v="2012"/>
    <n v="19696112"/>
    <n v="1"/>
    <x v="1"/>
    <s v="I"/>
    <n v="0"/>
    <n v="0"/>
    <n v="0"/>
    <n v="10"/>
  </r>
  <r>
    <x v="0"/>
    <x v="0"/>
    <s v="WA"/>
    <x v="4"/>
    <n v="2012"/>
    <n v="2012"/>
    <n v="500196531"/>
    <n v="1"/>
    <x v="1"/>
    <s v="I"/>
    <n v="0"/>
    <n v="0"/>
    <n v="0"/>
    <n v="29"/>
  </r>
  <r>
    <x v="0"/>
    <x v="0"/>
    <s v="WA"/>
    <x v="4"/>
    <n v="2012"/>
    <n v="2012"/>
    <n v="18606941"/>
    <n v="1"/>
    <x v="1"/>
    <s v="I"/>
    <n v="25"/>
    <n v="25"/>
    <n v="0"/>
    <n v="140"/>
  </r>
  <r>
    <x v="0"/>
    <x v="0"/>
    <s v="WA"/>
    <x v="4"/>
    <n v="2012"/>
    <n v="2012"/>
    <n v="19706855"/>
    <n v="2"/>
    <x v="1"/>
    <s v="I"/>
    <n v="59"/>
    <n v="29.5"/>
    <n v="0"/>
    <n v="360"/>
  </r>
  <r>
    <x v="0"/>
    <x v="0"/>
    <s v="WA"/>
    <x v="4"/>
    <n v="2012"/>
    <n v="2012"/>
    <n v="500240864"/>
    <n v="1"/>
    <x v="1"/>
    <s v="I"/>
    <n v="0"/>
    <n v="0"/>
    <n v="0"/>
    <n v="41"/>
  </r>
  <r>
    <x v="0"/>
    <x v="1"/>
    <s v="WA"/>
    <x v="4"/>
    <n v="2012"/>
    <n v="2012"/>
    <n v="15657684"/>
    <n v="1"/>
    <x v="1"/>
    <s v="I"/>
    <n v="0"/>
    <n v="0"/>
    <n v="0"/>
    <n v="69"/>
  </r>
  <r>
    <x v="0"/>
    <x v="1"/>
    <s v="WA"/>
    <x v="4"/>
    <n v="2012"/>
    <n v="2012"/>
    <n v="18109288"/>
    <n v="2"/>
    <x v="1"/>
    <s v="I"/>
    <n v="43"/>
    <n v="21.5"/>
    <n v="0"/>
    <n v="7"/>
  </r>
  <r>
    <x v="0"/>
    <x v="1"/>
    <s v="WA"/>
    <x v="4"/>
    <n v="2012"/>
    <n v="2012"/>
    <n v="19115860"/>
    <n v="1"/>
    <x v="1"/>
    <s v="I"/>
    <n v="27"/>
    <n v="27"/>
    <n v="0"/>
    <n v="82"/>
  </r>
  <r>
    <x v="1"/>
    <x v="0"/>
    <s v="WA"/>
    <x v="4"/>
    <n v="2012"/>
    <n v="2012"/>
    <n v="500270424"/>
    <n v="2"/>
    <x v="1"/>
    <s v="I"/>
    <n v="61"/>
    <n v="30.5"/>
    <n v="0"/>
    <n v="31"/>
  </r>
  <r>
    <x v="0"/>
    <x v="1"/>
    <s v="WA"/>
    <x v="4"/>
    <n v="2012"/>
    <n v="2012"/>
    <n v="18079037"/>
    <n v="1"/>
    <x v="1"/>
    <s v="I"/>
    <n v="0"/>
    <n v="0"/>
    <n v="0"/>
    <n v="31"/>
  </r>
  <r>
    <x v="0"/>
    <x v="0"/>
    <s v="WA"/>
    <x v="4"/>
    <n v="2012"/>
    <n v="2012"/>
    <n v="16287776"/>
    <n v="1"/>
    <x v="1"/>
    <s v="I"/>
    <n v="31"/>
    <n v="31"/>
    <n v="0"/>
    <n v="10"/>
  </r>
  <r>
    <x v="0"/>
    <x v="1"/>
    <s v="WA"/>
    <x v="4"/>
    <n v="2012"/>
    <n v="2012"/>
    <n v="500123088"/>
    <n v="1"/>
    <x v="1"/>
    <s v="I"/>
    <n v="4"/>
    <n v="4"/>
    <n v="0"/>
    <n v="37"/>
  </r>
  <r>
    <x v="0"/>
    <x v="1"/>
    <s v="WA"/>
    <x v="4"/>
    <n v="2012"/>
    <n v="2012"/>
    <n v="16600441"/>
    <n v="2"/>
    <x v="1"/>
    <s v="I"/>
    <n v="67"/>
    <n v="33.5"/>
    <n v="0"/>
    <n v="27"/>
  </r>
  <r>
    <x v="1"/>
    <x v="0"/>
    <s v="WA"/>
    <x v="4"/>
    <n v="2012"/>
    <n v="2013"/>
    <n v="17645610"/>
    <n v="12"/>
    <x v="2"/>
    <s v="I"/>
    <n v="366"/>
    <n v="30.5"/>
    <n v="0"/>
    <n v="1952415"/>
  </r>
  <r>
    <x v="1"/>
    <x v="1"/>
    <s v="WA"/>
    <x v="4"/>
    <n v="2012"/>
    <n v="2012"/>
    <n v="16282721"/>
    <n v="2"/>
    <x v="1"/>
    <s v="I"/>
    <n v="61"/>
    <n v="30.5"/>
    <n v="0"/>
    <n v="54"/>
  </r>
  <r>
    <x v="1"/>
    <x v="0"/>
    <s v="WA"/>
    <x v="4"/>
    <n v="2012"/>
    <n v="2013"/>
    <n v="19962548"/>
    <n v="12"/>
    <x v="2"/>
    <s v="I"/>
    <n v="366"/>
    <n v="30.5"/>
    <n v="0"/>
    <n v="4150293"/>
  </r>
  <r>
    <x v="0"/>
    <x v="0"/>
    <s v="WA"/>
    <x v="4"/>
    <n v="2012"/>
    <n v="2012"/>
    <n v="500277427"/>
    <n v="1"/>
    <x v="1"/>
    <s v="I"/>
    <n v="0"/>
    <n v="0"/>
    <n v="0"/>
    <n v="28"/>
  </r>
  <r>
    <x v="1"/>
    <x v="0"/>
    <s v="WA"/>
    <x v="4"/>
    <n v="2012"/>
    <n v="2013"/>
    <n v="16744145"/>
    <n v="12"/>
    <x v="2"/>
    <s v="I"/>
    <n v="366"/>
    <n v="30.5"/>
    <n v="0"/>
    <n v="222085"/>
  </r>
  <r>
    <x v="0"/>
    <x v="0"/>
    <s v="WA"/>
    <x v="4"/>
    <n v="2012"/>
    <n v="2012"/>
    <n v="17217685"/>
    <n v="1"/>
    <x v="1"/>
    <s v="I"/>
    <n v="16"/>
    <n v="16"/>
    <n v="0"/>
    <n v="520"/>
  </r>
  <r>
    <x v="0"/>
    <x v="1"/>
    <s v="WA"/>
    <x v="4"/>
    <n v="2012"/>
    <n v="2012"/>
    <n v="500139829"/>
    <n v="1"/>
    <x v="1"/>
    <s v="I"/>
    <n v="0"/>
    <n v="0"/>
    <n v="0"/>
    <n v="1"/>
  </r>
  <r>
    <x v="0"/>
    <x v="0"/>
    <s v="WA"/>
    <x v="4"/>
    <n v="2012"/>
    <n v="2012"/>
    <n v="16018920"/>
    <n v="1"/>
    <x v="1"/>
    <s v="I"/>
    <n v="0"/>
    <n v="0"/>
    <n v="0"/>
    <n v="38"/>
  </r>
  <r>
    <x v="0"/>
    <x v="0"/>
    <s v="WA"/>
    <x v="4"/>
    <n v="2012"/>
    <n v="2012"/>
    <n v="15145316"/>
    <n v="2"/>
    <x v="1"/>
    <s v="I"/>
    <n v="47"/>
    <n v="23.5"/>
    <n v="0"/>
    <n v="70"/>
  </r>
  <r>
    <x v="0"/>
    <x v="1"/>
    <s v="WA"/>
    <x v="4"/>
    <n v="2012"/>
    <n v="2012"/>
    <n v="500270123"/>
    <n v="2"/>
    <x v="1"/>
    <s v="I"/>
    <n v="47"/>
    <n v="23.5"/>
    <n v="0"/>
    <n v="40"/>
  </r>
  <r>
    <x v="0"/>
    <x v="0"/>
    <s v="WA"/>
    <x v="4"/>
    <n v="2012"/>
    <n v="2012"/>
    <n v="14378583"/>
    <n v="4"/>
    <x v="1"/>
    <s v="I"/>
    <n v="125"/>
    <n v="31.25"/>
    <n v="0"/>
    <n v="118"/>
  </r>
  <r>
    <x v="0"/>
    <x v="0"/>
    <s v="WA"/>
    <x v="4"/>
    <n v="2012"/>
    <n v="2012"/>
    <n v="15473781"/>
    <n v="1"/>
    <x v="1"/>
    <s v="I"/>
    <n v="16"/>
    <n v="16"/>
    <n v="0"/>
    <n v="13"/>
  </r>
  <r>
    <x v="0"/>
    <x v="0"/>
    <s v="WA"/>
    <x v="4"/>
    <n v="2012"/>
    <n v="2012"/>
    <n v="14451988"/>
    <n v="1"/>
    <x v="1"/>
    <s v="I"/>
    <n v="0"/>
    <n v="0"/>
    <n v="0"/>
    <n v="123"/>
  </r>
  <r>
    <x v="0"/>
    <x v="0"/>
    <s v="WA"/>
    <x v="4"/>
    <n v="2012"/>
    <n v="2012"/>
    <n v="14172982"/>
    <n v="1"/>
    <x v="1"/>
    <s v="I"/>
    <n v="0"/>
    <n v="0"/>
    <n v="0"/>
    <n v="14"/>
  </r>
  <r>
    <x v="0"/>
    <x v="0"/>
    <s v="WA"/>
    <x v="4"/>
    <n v="2012"/>
    <n v="2012"/>
    <n v="18102869"/>
    <n v="1"/>
    <x v="1"/>
    <s v="I"/>
    <n v="33"/>
    <n v="33"/>
    <n v="0"/>
    <n v="6"/>
  </r>
  <r>
    <x v="0"/>
    <x v="0"/>
    <s v="WA"/>
    <x v="4"/>
    <n v="2012"/>
    <n v="2012"/>
    <n v="19335757"/>
    <n v="1"/>
    <x v="1"/>
    <s v="I"/>
    <n v="27"/>
    <n v="27"/>
    <n v="0"/>
    <n v="100"/>
  </r>
  <r>
    <x v="0"/>
    <x v="0"/>
    <s v="WA"/>
    <x v="4"/>
    <n v="2012"/>
    <n v="2012"/>
    <n v="14955473"/>
    <n v="1"/>
    <x v="1"/>
    <s v="I"/>
    <n v="22"/>
    <n v="22"/>
    <n v="0"/>
    <n v="372"/>
  </r>
  <r>
    <x v="0"/>
    <x v="0"/>
    <s v="WA"/>
    <x v="4"/>
    <n v="2012"/>
    <n v="2012"/>
    <n v="19710619"/>
    <n v="3"/>
    <x v="1"/>
    <s v="I"/>
    <n v="73"/>
    <n v="24.333333333333332"/>
    <n v="0"/>
    <n v="260"/>
  </r>
  <r>
    <x v="0"/>
    <x v="0"/>
    <s v="WA"/>
    <x v="4"/>
    <n v="2012"/>
    <n v="2012"/>
    <n v="500030632"/>
    <n v="1"/>
    <x v="1"/>
    <s v="I"/>
    <n v="28"/>
    <n v="28"/>
    <n v="0"/>
    <n v="840"/>
  </r>
  <r>
    <x v="0"/>
    <x v="0"/>
    <s v="WA"/>
    <x v="4"/>
    <n v="2012"/>
    <n v="2012"/>
    <n v="19218203"/>
    <n v="1"/>
    <x v="1"/>
    <s v="I"/>
    <n v="8"/>
    <n v="8"/>
    <n v="0"/>
    <n v="1"/>
  </r>
  <r>
    <x v="0"/>
    <x v="0"/>
    <s v="WA"/>
    <x v="4"/>
    <n v="2012"/>
    <n v="2012"/>
    <n v="19023207"/>
    <n v="1"/>
    <x v="1"/>
    <s v="I"/>
    <n v="0"/>
    <n v="0"/>
    <n v="0"/>
    <n v="127"/>
  </r>
  <r>
    <x v="1"/>
    <x v="1"/>
    <s v="WA"/>
    <x v="4"/>
    <n v="2012"/>
    <n v="2012"/>
    <n v="500203870"/>
    <n v="1"/>
    <x v="1"/>
    <s v="I"/>
    <n v="14"/>
    <n v="14"/>
    <n v="0"/>
    <n v="23"/>
  </r>
  <r>
    <x v="0"/>
    <x v="0"/>
    <s v="WA"/>
    <x v="4"/>
    <n v="2012"/>
    <n v="2012"/>
    <n v="18961573"/>
    <n v="1"/>
    <x v="1"/>
    <s v="I"/>
    <n v="2"/>
    <n v="2"/>
    <n v="0"/>
    <n v="60"/>
  </r>
  <r>
    <x v="0"/>
    <x v="1"/>
    <s v="WA"/>
    <x v="4"/>
    <n v="2012"/>
    <n v="2012"/>
    <n v="500041082"/>
    <n v="1"/>
    <x v="1"/>
    <s v="I"/>
    <n v="25"/>
    <n v="25"/>
    <n v="0"/>
    <n v="50"/>
  </r>
  <r>
    <x v="0"/>
    <x v="1"/>
    <s v="WA"/>
    <x v="4"/>
    <n v="2012"/>
    <n v="2012"/>
    <n v="19924334"/>
    <n v="1"/>
    <x v="1"/>
    <s v="I"/>
    <n v="21"/>
    <n v="21"/>
    <n v="0"/>
    <n v="12"/>
  </r>
  <r>
    <x v="0"/>
    <x v="1"/>
    <s v="WA"/>
    <x v="4"/>
    <n v="2012"/>
    <n v="2012"/>
    <n v="18140464"/>
    <n v="2"/>
    <x v="1"/>
    <s v="I"/>
    <n v="35"/>
    <n v="17.5"/>
    <n v="0"/>
    <n v="82"/>
  </r>
  <r>
    <x v="0"/>
    <x v="0"/>
    <s v="WA"/>
    <x v="4"/>
    <n v="2012"/>
    <n v="2012"/>
    <n v="500023048"/>
    <n v="1"/>
    <x v="1"/>
    <s v="I"/>
    <n v="20"/>
    <n v="20"/>
    <n v="0"/>
    <n v="114"/>
  </r>
  <r>
    <x v="0"/>
    <x v="0"/>
    <s v="WA"/>
    <x v="4"/>
    <n v="2012"/>
    <n v="2012"/>
    <n v="17015603"/>
    <n v="1"/>
    <x v="1"/>
    <s v="I"/>
    <n v="3"/>
    <n v="3"/>
    <n v="0"/>
    <n v="28"/>
  </r>
  <r>
    <x v="0"/>
    <x v="0"/>
    <s v="WA"/>
    <x v="4"/>
    <n v="2012"/>
    <n v="2012"/>
    <n v="16603245"/>
    <n v="1"/>
    <x v="1"/>
    <s v="I"/>
    <n v="5"/>
    <n v="5"/>
    <n v="0"/>
    <n v="320"/>
  </r>
  <r>
    <x v="0"/>
    <x v="1"/>
    <s v="WA"/>
    <x v="4"/>
    <n v="2012"/>
    <n v="2012"/>
    <n v="500264575"/>
    <n v="1"/>
    <x v="1"/>
    <s v="I"/>
    <n v="14"/>
    <n v="14"/>
    <n v="0"/>
    <n v="62"/>
  </r>
  <r>
    <x v="0"/>
    <x v="1"/>
    <s v="WA"/>
    <x v="4"/>
    <n v="2012"/>
    <n v="2012"/>
    <n v="16226400"/>
    <n v="4"/>
    <x v="1"/>
    <s v="I"/>
    <n v="98"/>
    <n v="24.5"/>
    <n v="0"/>
    <n v="7"/>
  </r>
  <r>
    <x v="0"/>
    <x v="0"/>
    <s v="WA"/>
    <x v="4"/>
    <n v="2012"/>
    <n v="2012"/>
    <n v="500156704"/>
    <n v="1"/>
    <x v="1"/>
    <s v="I"/>
    <n v="28"/>
    <n v="28"/>
    <n v="0"/>
    <n v="111"/>
  </r>
  <r>
    <x v="0"/>
    <x v="0"/>
    <s v="WA"/>
    <x v="4"/>
    <n v="2012"/>
    <n v="2012"/>
    <n v="15941020"/>
    <n v="1"/>
    <x v="1"/>
    <s v="I"/>
    <n v="7"/>
    <n v="7"/>
    <n v="0"/>
    <n v="2"/>
  </r>
  <r>
    <x v="0"/>
    <x v="1"/>
    <s v="WA"/>
    <x v="4"/>
    <n v="2012"/>
    <n v="2012"/>
    <n v="15215884"/>
    <n v="2"/>
    <x v="1"/>
    <s v="I"/>
    <n v="51"/>
    <n v="25.5"/>
    <n v="0"/>
    <n v="96"/>
  </r>
  <r>
    <x v="0"/>
    <x v="0"/>
    <s v="WA"/>
    <x v="4"/>
    <n v="2012"/>
    <n v="2012"/>
    <n v="15070123"/>
    <n v="1"/>
    <x v="1"/>
    <s v="I"/>
    <n v="0"/>
    <n v="0"/>
    <n v="0"/>
    <n v="100"/>
  </r>
  <r>
    <x v="0"/>
    <x v="0"/>
    <s v="WA"/>
    <x v="4"/>
    <n v="2012"/>
    <n v="2012"/>
    <n v="15706873"/>
    <n v="2"/>
    <x v="1"/>
    <s v="I"/>
    <n v="42"/>
    <n v="21"/>
    <n v="0"/>
    <n v="620"/>
  </r>
  <r>
    <x v="0"/>
    <x v="1"/>
    <s v="WA"/>
    <x v="4"/>
    <n v="2012"/>
    <n v="2012"/>
    <n v="500015992"/>
    <n v="1"/>
    <x v="1"/>
    <s v="I"/>
    <n v="12"/>
    <n v="12"/>
    <n v="0"/>
    <n v="11"/>
  </r>
  <r>
    <x v="0"/>
    <x v="0"/>
    <s v="WA"/>
    <x v="4"/>
    <n v="2012"/>
    <n v="2012"/>
    <n v="500188364"/>
    <n v="1"/>
    <x v="1"/>
    <s v="I"/>
    <n v="1"/>
    <n v="1"/>
    <n v="0"/>
    <n v="90"/>
  </r>
  <r>
    <x v="0"/>
    <x v="1"/>
    <s v="WA"/>
    <x v="4"/>
    <n v="2012"/>
    <n v="2012"/>
    <n v="414724097"/>
    <n v="1"/>
    <x v="1"/>
    <s v="I"/>
    <n v="22"/>
    <n v="22"/>
    <n v="0"/>
    <n v="15"/>
  </r>
  <r>
    <x v="0"/>
    <x v="1"/>
    <s v="WA"/>
    <x v="4"/>
    <n v="2012"/>
    <n v="2012"/>
    <n v="15498264"/>
    <n v="1"/>
    <x v="1"/>
    <s v="I"/>
    <n v="0"/>
    <n v="0"/>
    <n v="0"/>
    <n v="7"/>
  </r>
  <r>
    <x v="0"/>
    <x v="1"/>
    <s v="WA"/>
    <x v="4"/>
    <n v="2012"/>
    <n v="2012"/>
    <n v="19636209"/>
    <n v="2"/>
    <x v="1"/>
    <s v="I"/>
    <n v="59"/>
    <n v="29.5"/>
    <n v="0"/>
    <n v="19"/>
  </r>
  <r>
    <x v="0"/>
    <x v="0"/>
    <s v="WA"/>
    <x v="4"/>
    <n v="2012"/>
    <n v="2012"/>
    <n v="14107124"/>
    <n v="1"/>
    <x v="1"/>
    <s v="I"/>
    <n v="17"/>
    <n v="17"/>
    <n v="0"/>
    <n v="224"/>
  </r>
  <r>
    <x v="0"/>
    <x v="0"/>
    <s v="WA"/>
    <x v="4"/>
    <n v="2012"/>
    <n v="2012"/>
    <n v="14152235"/>
    <n v="1"/>
    <x v="1"/>
    <s v="I"/>
    <n v="2"/>
    <n v="2"/>
    <n v="0"/>
    <n v="35"/>
  </r>
  <r>
    <x v="0"/>
    <x v="1"/>
    <s v="WA"/>
    <x v="4"/>
    <n v="2012"/>
    <n v="2012"/>
    <n v="500031202"/>
    <n v="1"/>
    <x v="1"/>
    <s v="I"/>
    <n v="27"/>
    <n v="27"/>
    <n v="0"/>
    <n v="38"/>
  </r>
  <r>
    <x v="0"/>
    <x v="1"/>
    <s v="WA"/>
    <x v="4"/>
    <n v="2012"/>
    <n v="2012"/>
    <n v="424569611"/>
    <n v="5"/>
    <x v="1"/>
    <s v="I"/>
    <n v="149"/>
    <n v="29.8"/>
    <n v="0"/>
    <n v="17"/>
  </r>
  <r>
    <x v="0"/>
    <x v="1"/>
    <s v="WA"/>
    <x v="4"/>
    <n v="2012"/>
    <n v="2012"/>
    <n v="19014917"/>
    <n v="1"/>
    <x v="1"/>
    <s v="I"/>
    <n v="29"/>
    <n v="29"/>
    <n v="0"/>
    <n v="37"/>
  </r>
  <r>
    <x v="0"/>
    <x v="0"/>
    <s v="WA"/>
    <x v="4"/>
    <n v="2012"/>
    <n v="2012"/>
    <n v="19953219"/>
    <n v="1"/>
    <x v="1"/>
    <s v="I"/>
    <n v="11"/>
    <n v="11"/>
    <n v="0"/>
    <n v="10"/>
  </r>
  <r>
    <x v="0"/>
    <x v="0"/>
    <s v="WA"/>
    <x v="4"/>
    <n v="2012"/>
    <n v="2012"/>
    <n v="16454475"/>
    <n v="1"/>
    <x v="1"/>
    <s v="I"/>
    <n v="6"/>
    <n v="6"/>
    <n v="0"/>
    <n v="228"/>
  </r>
  <r>
    <x v="0"/>
    <x v="0"/>
    <s v="WA"/>
    <x v="4"/>
    <n v="2012"/>
    <n v="2012"/>
    <n v="18912793"/>
    <n v="1"/>
    <x v="1"/>
    <s v="I"/>
    <n v="11"/>
    <n v="11"/>
    <n v="0"/>
    <n v="10"/>
  </r>
  <r>
    <x v="0"/>
    <x v="0"/>
    <s v="WA"/>
    <x v="4"/>
    <n v="2012"/>
    <n v="2012"/>
    <n v="18100909"/>
    <n v="2"/>
    <x v="1"/>
    <s v="I"/>
    <n v="48"/>
    <n v="24"/>
    <n v="0"/>
    <n v="354"/>
  </r>
  <r>
    <x v="0"/>
    <x v="1"/>
    <s v="WA"/>
    <x v="4"/>
    <n v="2012"/>
    <n v="2012"/>
    <n v="18626496"/>
    <n v="1"/>
    <x v="1"/>
    <s v="I"/>
    <n v="11"/>
    <n v="11"/>
    <n v="0"/>
    <n v="5"/>
  </r>
  <r>
    <x v="0"/>
    <x v="1"/>
    <s v="WA"/>
    <x v="4"/>
    <n v="2012"/>
    <n v="2012"/>
    <n v="500071260"/>
    <n v="1"/>
    <x v="1"/>
    <s v="I"/>
    <n v="31"/>
    <n v="31"/>
    <n v="0"/>
    <n v="18"/>
  </r>
  <r>
    <x v="0"/>
    <x v="0"/>
    <s v="WA"/>
    <x v="4"/>
    <n v="2012"/>
    <n v="2012"/>
    <n v="19402395"/>
    <n v="1"/>
    <x v="1"/>
    <s v="I"/>
    <n v="0"/>
    <n v="0"/>
    <n v="0"/>
    <n v="70"/>
  </r>
  <r>
    <x v="0"/>
    <x v="0"/>
    <s v="WA"/>
    <x v="4"/>
    <n v="2012"/>
    <n v="2012"/>
    <n v="17823097"/>
    <n v="1"/>
    <x v="1"/>
    <s v="I"/>
    <n v="4"/>
    <n v="4"/>
    <n v="0"/>
    <n v="20"/>
  </r>
  <r>
    <x v="0"/>
    <x v="0"/>
    <s v="WA"/>
    <x v="4"/>
    <n v="2012"/>
    <n v="2012"/>
    <n v="16279466"/>
    <n v="1"/>
    <x v="1"/>
    <s v="I"/>
    <n v="9"/>
    <n v="9"/>
    <n v="0"/>
    <n v="566"/>
  </r>
  <r>
    <x v="0"/>
    <x v="0"/>
    <s v="WA"/>
    <x v="4"/>
    <n v="2012"/>
    <n v="2012"/>
    <n v="16793322"/>
    <n v="1"/>
    <x v="1"/>
    <s v="I"/>
    <n v="13"/>
    <n v="13"/>
    <n v="0"/>
    <n v="220"/>
  </r>
  <r>
    <x v="0"/>
    <x v="0"/>
    <s v="WA"/>
    <x v="4"/>
    <n v="2012"/>
    <n v="2012"/>
    <n v="16642818"/>
    <n v="2"/>
    <x v="1"/>
    <s v="I"/>
    <n v="41"/>
    <n v="20.5"/>
    <n v="0"/>
    <n v="210"/>
  </r>
  <r>
    <x v="0"/>
    <x v="0"/>
    <s v="WA"/>
    <x v="4"/>
    <n v="2012"/>
    <n v="2012"/>
    <n v="16292182"/>
    <n v="1"/>
    <x v="1"/>
    <s v="I"/>
    <n v="22"/>
    <n v="22"/>
    <n v="0"/>
    <n v="280"/>
  </r>
  <r>
    <x v="0"/>
    <x v="1"/>
    <s v="WA"/>
    <x v="4"/>
    <n v="2012"/>
    <n v="2012"/>
    <n v="500051964"/>
    <n v="2"/>
    <x v="1"/>
    <s v="I"/>
    <n v="51"/>
    <n v="25.5"/>
    <n v="0"/>
    <n v="19"/>
  </r>
  <r>
    <x v="0"/>
    <x v="0"/>
    <s v="WA"/>
    <x v="4"/>
    <n v="2012"/>
    <n v="2012"/>
    <n v="500084063"/>
    <n v="2"/>
    <x v="1"/>
    <s v="I"/>
    <n v="43"/>
    <n v="21.5"/>
    <n v="0"/>
    <n v="296"/>
  </r>
  <r>
    <x v="0"/>
    <x v="0"/>
    <s v="WA"/>
    <x v="4"/>
    <n v="2012"/>
    <n v="2012"/>
    <n v="15106296"/>
    <n v="1"/>
    <x v="1"/>
    <s v="I"/>
    <n v="29"/>
    <n v="29"/>
    <n v="0"/>
    <n v="10"/>
  </r>
  <r>
    <x v="0"/>
    <x v="1"/>
    <s v="WA"/>
    <x v="4"/>
    <n v="2012"/>
    <n v="2012"/>
    <n v="423360138"/>
    <n v="2"/>
    <x v="1"/>
    <s v="I"/>
    <n v="51"/>
    <n v="25.5"/>
    <n v="0"/>
    <n v="34"/>
  </r>
  <r>
    <x v="0"/>
    <x v="0"/>
    <s v="WA"/>
    <x v="4"/>
    <n v="2012"/>
    <n v="2012"/>
    <n v="500067366"/>
    <n v="3"/>
    <x v="1"/>
    <s v="I"/>
    <n v="71"/>
    <n v="23.666666666666664"/>
    <n v="0"/>
    <n v="361"/>
  </r>
  <r>
    <x v="0"/>
    <x v="0"/>
    <s v="WA"/>
    <x v="4"/>
    <n v="2012"/>
    <n v="2012"/>
    <n v="14553038"/>
    <n v="2"/>
    <x v="1"/>
    <s v="I"/>
    <n v="46"/>
    <n v="23"/>
    <n v="0"/>
    <n v="81"/>
  </r>
  <r>
    <x v="0"/>
    <x v="0"/>
    <s v="WA"/>
    <x v="4"/>
    <n v="2012"/>
    <n v="2012"/>
    <n v="19546148"/>
    <n v="1"/>
    <x v="1"/>
    <s v="I"/>
    <n v="30"/>
    <n v="30"/>
    <n v="0"/>
    <n v="1"/>
  </r>
  <r>
    <x v="0"/>
    <x v="0"/>
    <s v="WA"/>
    <x v="4"/>
    <n v="2012"/>
    <n v="2012"/>
    <n v="500273195"/>
    <n v="1"/>
    <x v="1"/>
    <s v="I"/>
    <n v="32"/>
    <n v="32"/>
    <n v="0"/>
    <n v="501"/>
  </r>
  <r>
    <x v="0"/>
    <x v="0"/>
    <s v="WA"/>
    <x v="4"/>
    <n v="2012"/>
    <n v="2012"/>
    <n v="19470329"/>
    <n v="2"/>
    <x v="1"/>
    <s v="I"/>
    <n v="62"/>
    <n v="31"/>
    <n v="0"/>
    <n v="687"/>
  </r>
  <r>
    <x v="0"/>
    <x v="0"/>
    <s v="WA"/>
    <x v="4"/>
    <n v="2012"/>
    <n v="2012"/>
    <n v="17457741"/>
    <n v="1"/>
    <x v="1"/>
    <s v="I"/>
    <n v="24"/>
    <n v="24"/>
    <n v="0"/>
    <n v="560"/>
  </r>
  <r>
    <x v="0"/>
    <x v="0"/>
    <s v="WA"/>
    <x v="4"/>
    <n v="2012"/>
    <n v="2012"/>
    <n v="19914143"/>
    <n v="2"/>
    <x v="1"/>
    <s v="I"/>
    <n v="8"/>
    <n v="4"/>
    <n v="0"/>
    <n v="390"/>
  </r>
  <r>
    <x v="0"/>
    <x v="0"/>
    <s v="WA"/>
    <x v="4"/>
    <n v="2012"/>
    <n v="2012"/>
    <n v="17915233"/>
    <n v="1"/>
    <x v="1"/>
    <s v="I"/>
    <n v="1"/>
    <n v="1"/>
    <n v="0"/>
    <n v="12"/>
  </r>
  <r>
    <x v="0"/>
    <x v="1"/>
    <s v="WA"/>
    <x v="4"/>
    <n v="2012"/>
    <n v="2012"/>
    <n v="19713780"/>
    <n v="3"/>
    <x v="1"/>
    <s v="I"/>
    <n v="72"/>
    <n v="24"/>
    <n v="0"/>
    <n v="100"/>
  </r>
  <r>
    <x v="0"/>
    <x v="0"/>
    <s v="WA"/>
    <x v="4"/>
    <n v="2012"/>
    <n v="2012"/>
    <n v="19187599"/>
    <n v="3"/>
    <x v="1"/>
    <s v="I"/>
    <n v="80"/>
    <n v="26.666666666666668"/>
    <n v="0"/>
    <n v="470"/>
  </r>
  <r>
    <x v="0"/>
    <x v="0"/>
    <s v="WA"/>
    <x v="4"/>
    <n v="2012"/>
    <n v="2012"/>
    <n v="500188195"/>
    <n v="1"/>
    <x v="1"/>
    <s v="I"/>
    <n v="18"/>
    <n v="18"/>
    <n v="0"/>
    <n v="44"/>
  </r>
  <r>
    <x v="0"/>
    <x v="0"/>
    <s v="WA"/>
    <x v="4"/>
    <n v="2012"/>
    <n v="2012"/>
    <n v="19344999"/>
    <n v="1"/>
    <x v="1"/>
    <s v="I"/>
    <n v="0"/>
    <n v="0"/>
    <n v="0"/>
    <n v="30"/>
  </r>
  <r>
    <x v="0"/>
    <x v="0"/>
    <s v="WA"/>
    <x v="4"/>
    <n v="2012"/>
    <n v="2012"/>
    <n v="18345175"/>
    <n v="3"/>
    <x v="1"/>
    <s v="I"/>
    <n v="64"/>
    <n v="21.333333333333332"/>
    <n v="0"/>
    <n v="532"/>
  </r>
  <r>
    <x v="0"/>
    <x v="0"/>
    <s v="WA"/>
    <x v="4"/>
    <n v="2012"/>
    <n v="2012"/>
    <n v="19267707"/>
    <n v="1"/>
    <x v="1"/>
    <s v="I"/>
    <n v="0"/>
    <n v="0"/>
    <n v="0"/>
    <n v="10"/>
  </r>
  <r>
    <x v="0"/>
    <x v="0"/>
    <s v="WA"/>
    <x v="4"/>
    <n v="2012"/>
    <n v="2012"/>
    <n v="18563137"/>
    <n v="1"/>
    <x v="1"/>
    <s v="I"/>
    <n v="29"/>
    <n v="29"/>
    <n v="0"/>
    <n v="26"/>
  </r>
  <r>
    <x v="0"/>
    <x v="0"/>
    <s v="WA"/>
    <x v="4"/>
    <n v="2012"/>
    <n v="2012"/>
    <n v="18034291"/>
    <n v="2"/>
    <x v="1"/>
    <s v="I"/>
    <n v="58"/>
    <n v="29"/>
    <n v="0"/>
    <n v="2"/>
  </r>
  <r>
    <x v="0"/>
    <x v="1"/>
    <s v="WA"/>
    <x v="4"/>
    <n v="2012"/>
    <n v="2012"/>
    <n v="18616515"/>
    <n v="2"/>
    <x v="1"/>
    <s v="I"/>
    <n v="39"/>
    <n v="19.5"/>
    <n v="0"/>
    <n v="27"/>
  </r>
  <r>
    <x v="0"/>
    <x v="0"/>
    <s v="WA"/>
    <x v="4"/>
    <n v="2012"/>
    <n v="2012"/>
    <n v="18580983"/>
    <n v="1"/>
    <x v="1"/>
    <s v="I"/>
    <n v="0"/>
    <n v="0"/>
    <n v="0"/>
    <n v="50"/>
  </r>
  <r>
    <x v="0"/>
    <x v="1"/>
    <s v="WA"/>
    <x v="4"/>
    <n v="2012"/>
    <n v="2012"/>
    <n v="500224495"/>
    <n v="2"/>
    <x v="1"/>
    <s v="I"/>
    <n v="64"/>
    <n v="32"/>
    <n v="0"/>
    <n v="17"/>
  </r>
  <r>
    <x v="0"/>
    <x v="0"/>
    <s v="WA"/>
    <x v="4"/>
    <n v="2012"/>
    <n v="2012"/>
    <n v="18963754"/>
    <n v="1"/>
    <x v="1"/>
    <s v="I"/>
    <n v="0"/>
    <n v="0"/>
    <n v="0"/>
    <n v="20"/>
  </r>
  <r>
    <x v="0"/>
    <x v="0"/>
    <s v="WA"/>
    <x v="4"/>
    <n v="2012"/>
    <n v="2012"/>
    <n v="16129120"/>
    <n v="1"/>
    <x v="1"/>
    <s v="I"/>
    <n v="3"/>
    <n v="3"/>
    <n v="0"/>
    <n v="35"/>
  </r>
  <r>
    <x v="0"/>
    <x v="0"/>
    <s v="WA"/>
    <x v="4"/>
    <n v="2012"/>
    <n v="2012"/>
    <n v="17505375"/>
    <n v="1"/>
    <x v="1"/>
    <s v="I"/>
    <n v="8"/>
    <n v="8"/>
    <n v="0"/>
    <n v="27"/>
  </r>
  <r>
    <x v="0"/>
    <x v="0"/>
    <s v="WA"/>
    <x v="4"/>
    <n v="2012"/>
    <n v="2012"/>
    <n v="17069556"/>
    <n v="1"/>
    <x v="1"/>
    <s v="I"/>
    <n v="29"/>
    <n v="29"/>
    <n v="0"/>
    <n v="2"/>
  </r>
  <r>
    <x v="0"/>
    <x v="0"/>
    <s v="WA"/>
    <x v="4"/>
    <n v="2012"/>
    <n v="2012"/>
    <n v="14765874"/>
    <n v="1"/>
    <x v="1"/>
    <s v="I"/>
    <n v="0"/>
    <n v="0"/>
    <n v="0"/>
    <n v="2"/>
  </r>
  <r>
    <x v="0"/>
    <x v="1"/>
    <s v="WA"/>
    <x v="4"/>
    <n v="2012"/>
    <n v="2012"/>
    <n v="500030991"/>
    <n v="2"/>
    <x v="1"/>
    <s v="I"/>
    <n v="51"/>
    <n v="25.5"/>
    <n v="0"/>
    <n v="24"/>
  </r>
  <r>
    <x v="0"/>
    <x v="1"/>
    <s v="WA"/>
    <x v="4"/>
    <n v="2012"/>
    <n v="2012"/>
    <n v="500263800"/>
    <n v="6"/>
    <x v="1"/>
    <s v="I"/>
    <n v="180"/>
    <n v="30"/>
    <n v="0"/>
    <n v="24"/>
  </r>
  <r>
    <x v="0"/>
    <x v="1"/>
    <s v="WA"/>
    <x v="4"/>
    <n v="2012"/>
    <n v="2012"/>
    <n v="14054853"/>
    <n v="4"/>
    <x v="1"/>
    <s v="I"/>
    <n v="100"/>
    <n v="25"/>
    <n v="0"/>
    <n v="20"/>
  </r>
  <r>
    <x v="0"/>
    <x v="0"/>
    <s v="WA"/>
    <x v="4"/>
    <n v="2012"/>
    <n v="2012"/>
    <n v="14062075"/>
    <n v="1"/>
    <x v="1"/>
    <s v="I"/>
    <n v="34"/>
    <n v="34"/>
    <n v="0"/>
    <n v="376"/>
  </r>
  <r>
    <x v="0"/>
    <x v="1"/>
    <s v="WA"/>
    <x v="4"/>
    <n v="2012"/>
    <n v="2012"/>
    <n v="500066310"/>
    <n v="1"/>
    <x v="1"/>
    <s v="I"/>
    <n v="32"/>
    <n v="32"/>
    <n v="0"/>
    <n v="7"/>
  </r>
  <r>
    <x v="0"/>
    <x v="0"/>
    <s v="WA"/>
    <x v="4"/>
    <n v="2012"/>
    <n v="2012"/>
    <n v="14898051"/>
    <n v="1"/>
    <x v="1"/>
    <s v="I"/>
    <n v="10"/>
    <n v="10"/>
    <n v="0"/>
    <n v="106"/>
  </r>
  <r>
    <x v="0"/>
    <x v="0"/>
    <s v="WA"/>
    <x v="4"/>
    <n v="2012"/>
    <n v="2012"/>
    <n v="15070152"/>
    <n v="1"/>
    <x v="1"/>
    <s v="I"/>
    <n v="30"/>
    <n v="30"/>
    <n v="0"/>
    <n v="570"/>
  </r>
  <r>
    <x v="1"/>
    <x v="1"/>
    <s v="WA"/>
    <x v="4"/>
    <n v="2012"/>
    <n v="2012"/>
    <n v="342403224"/>
    <n v="1"/>
    <x v="1"/>
    <s v="I"/>
    <n v="33"/>
    <n v="33"/>
    <n v="0"/>
    <n v="1"/>
  </r>
  <r>
    <x v="1"/>
    <x v="1"/>
    <s v="WA"/>
    <x v="4"/>
    <n v="2012"/>
    <n v="2012"/>
    <n v="500280502"/>
    <n v="1"/>
    <x v="1"/>
    <s v="I"/>
    <n v="9"/>
    <n v="9"/>
    <n v="0"/>
    <n v="2"/>
  </r>
  <r>
    <x v="0"/>
    <x v="1"/>
    <s v="WA"/>
    <x v="4"/>
    <n v="2012"/>
    <n v="2012"/>
    <n v="500002632"/>
    <n v="2"/>
    <x v="1"/>
    <s v="I"/>
    <n v="50"/>
    <n v="25"/>
    <n v="0"/>
    <n v="17"/>
  </r>
  <r>
    <x v="0"/>
    <x v="0"/>
    <s v="WA"/>
    <x v="4"/>
    <n v="2012"/>
    <n v="2012"/>
    <n v="500069775"/>
    <n v="1"/>
    <x v="1"/>
    <s v="I"/>
    <n v="6"/>
    <n v="6"/>
    <n v="0"/>
    <n v="350"/>
  </r>
  <r>
    <x v="0"/>
    <x v="1"/>
    <s v="WA"/>
    <x v="4"/>
    <n v="2012"/>
    <n v="2012"/>
    <n v="14451472"/>
    <n v="1"/>
    <x v="1"/>
    <s v="I"/>
    <n v="28"/>
    <n v="28"/>
    <n v="0"/>
    <n v="27"/>
  </r>
  <r>
    <x v="0"/>
    <x v="0"/>
    <s v="WA"/>
    <x v="4"/>
    <n v="2012"/>
    <n v="2012"/>
    <n v="14451474"/>
    <n v="1"/>
    <x v="1"/>
    <s v="I"/>
    <n v="28"/>
    <n v="28"/>
    <n v="0"/>
    <n v="350"/>
  </r>
  <r>
    <x v="0"/>
    <x v="0"/>
    <s v="WA"/>
    <x v="4"/>
    <n v="2012"/>
    <n v="2012"/>
    <n v="500055722"/>
    <n v="1"/>
    <x v="1"/>
    <s v="I"/>
    <n v="7"/>
    <n v="7"/>
    <n v="0"/>
    <n v="18"/>
  </r>
  <r>
    <x v="0"/>
    <x v="0"/>
    <s v="WA"/>
    <x v="4"/>
    <n v="2012"/>
    <n v="2012"/>
    <n v="19974065"/>
    <n v="2"/>
    <x v="1"/>
    <s v="I"/>
    <n v="57"/>
    <n v="28.5"/>
    <n v="0"/>
    <n v="280"/>
  </r>
  <r>
    <x v="0"/>
    <x v="0"/>
    <s v="WA"/>
    <x v="4"/>
    <n v="2012"/>
    <n v="2012"/>
    <n v="19900146"/>
    <n v="1"/>
    <x v="1"/>
    <s v="I"/>
    <n v="0"/>
    <n v="0"/>
    <n v="0"/>
    <n v="36"/>
  </r>
  <r>
    <x v="0"/>
    <x v="0"/>
    <s v="WA"/>
    <x v="4"/>
    <n v="2012"/>
    <n v="2012"/>
    <n v="19558131"/>
    <n v="1"/>
    <x v="1"/>
    <s v="I"/>
    <n v="2"/>
    <n v="2"/>
    <n v="0"/>
    <n v="80"/>
  </r>
  <r>
    <x v="0"/>
    <x v="1"/>
    <s v="WA"/>
    <x v="4"/>
    <n v="2012"/>
    <n v="2012"/>
    <n v="19986106"/>
    <n v="1"/>
    <x v="1"/>
    <s v="I"/>
    <n v="1"/>
    <n v="1"/>
    <n v="0"/>
    <n v="12"/>
  </r>
  <r>
    <x v="0"/>
    <x v="0"/>
    <s v="WA"/>
    <x v="4"/>
    <n v="2012"/>
    <n v="2012"/>
    <n v="18219715"/>
    <n v="1"/>
    <x v="1"/>
    <s v="I"/>
    <n v="0"/>
    <n v="0"/>
    <n v="0"/>
    <n v="5"/>
  </r>
  <r>
    <x v="0"/>
    <x v="0"/>
    <s v="WA"/>
    <x v="4"/>
    <n v="2012"/>
    <n v="2012"/>
    <n v="16862988"/>
    <n v="1"/>
    <x v="1"/>
    <s v="I"/>
    <n v="11"/>
    <n v="11"/>
    <n v="0"/>
    <n v="60"/>
  </r>
  <r>
    <x v="1"/>
    <x v="1"/>
    <s v="WA"/>
    <x v="4"/>
    <n v="2012"/>
    <n v="2012"/>
    <n v="18512913"/>
    <n v="1"/>
    <x v="1"/>
    <s v="I"/>
    <n v="3"/>
    <n v="3"/>
    <n v="0"/>
    <n v="1"/>
  </r>
  <r>
    <x v="1"/>
    <x v="0"/>
    <s v="WA"/>
    <x v="4"/>
    <n v="2012"/>
    <n v="2012"/>
    <n v="18512915"/>
    <n v="1"/>
    <x v="1"/>
    <s v="I"/>
    <n v="4"/>
    <n v="4"/>
    <n v="0"/>
    <n v="656"/>
  </r>
  <r>
    <x v="0"/>
    <x v="1"/>
    <s v="WA"/>
    <x v="4"/>
    <n v="2012"/>
    <n v="2012"/>
    <n v="446346043"/>
    <n v="1"/>
    <x v="1"/>
    <s v="I"/>
    <n v="30"/>
    <n v="30"/>
    <n v="0"/>
    <n v="3"/>
  </r>
  <r>
    <x v="0"/>
    <x v="0"/>
    <s v="WA"/>
    <x v="4"/>
    <n v="2012"/>
    <n v="2012"/>
    <n v="446349996"/>
    <n v="5"/>
    <x v="1"/>
    <s v="I"/>
    <n v="140"/>
    <n v="28"/>
    <n v="0"/>
    <n v="404"/>
  </r>
  <r>
    <x v="0"/>
    <x v="1"/>
    <s v="WA"/>
    <x v="4"/>
    <n v="2012"/>
    <n v="2012"/>
    <n v="19637234"/>
    <n v="1"/>
    <x v="1"/>
    <s v="I"/>
    <n v="34"/>
    <n v="34"/>
    <n v="0"/>
    <n v="2"/>
  </r>
  <r>
    <x v="0"/>
    <x v="0"/>
    <s v="WA"/>
    <x v="4"/>
    <n v="2012"/>
    <n v="2012"/>
    <n v="19598599"/>
    <n v="1"/>
    <x v="1"/>
    <s v="I"/>
    <n v="10"/>
    <n v="10"/>
    <n v="0"/>
    <n v="110"/>
  </r>
  <r>
    <x v="0"/>
    <x v="0"/>
    <s v="WA"/>
    <x v="4"/>
    <n v="2012"/>
    <n v="2012"/>
    <n v="500247702"/>
    <n v="1"/>
    <x v="1"/>
    <s v="I"/>
    <n v="21"/>
    <n v="21"/>
    <n v="0"/>
    <n v="81"/>
  </r>
  <r>
    <x v="0"/>
    <x v="0"/>
    <s v="WA"/>
    <x v="4"/>
    <n v="2012"/>
    <n v="2012"/>
    <n v="17921846"/>
    <n v="1"/>
    <x v="1"/>
    <s v="I"/>
    <n v="7"/>
    <n v="7"/>
    <n v="0"/>
    <n v="221"/>
  </r>
  <r>
    <x v="0"/>
    <x v="0"/>
    <s v="WA"/>
    <x v="4"/>
    <n v="2012"/>
    <n v="2012"/>
    <n v="500271228"/>
    <n v="1"/>
    <x v="1"/>
    <s v="I"/>
    <n v="0"/>
    <n v="0"/>
    <n v="0"/>
    <n v="168"/>
  </r>
  <r>
    <x v="0"/>
    <x v="0"/>
    <s v="WA"/>
    <x v="4"/>
    <n v="2012"/>
    <n v="2012"/>
    <n v="19790657"/>
    <n v="1"/>
    <x v="1"/>
    <s v="I"/>
    <n v="2"/>
    <n v="2"/>
    <n v="0"/>
    <n v="4"/>
  </r>
  <r>
    <x v="0"/>
    <x v="0"/>
    <s v="WA"/>
    <x v="4"/>
    <n v="2012"/>
    <n v="2012"/>
    <n v="19118636"/>
    <n v="1"/>
    <x v="1"/>
    <s v="I"/>
    <n v="24"/>
    <n v="24"/>
    <n v="0"/>
    <n v="76"/>
  </r>
  <r>
    <x v="0"/>
    <x v="1"/>
    <s v="WA"/>
    <x v="4"/>
    <n v="2012"/>
    <n v="2012"/>
    <n v="500268943"/>
    <n v="1"/>
    <x v="1"/>
    <s v="I"/>
    <n v="12"/>
    <n v="12"/>
    <n v="0"/>
    <n v="11"/>
  </r>
  <r>
    <x v="0"/>
    <x v="0"/>
    <s v="WA"/>
    <x v="4"/>
    <n v="2012"/>
    <n v="2012"/>
    <n v="17015603"/>
    <n v="3"/>
    <x v="1"/>
    <s v="I"/>
    <n v="82"/>
    <n v="27.333333333333336"/>
    <n v="0"/>
    <n v="485"/>
  </r>
  <r>
    <x v="0"/>
    <x v="1"/>
    <s v="WA"/>
    <x v="4"/>
    <n v="2012"/>
    <n v="2012"/>
    <n v="17831318"/>
    <n v="2"/>
    <x v="1"/>
    <s v="I"/>
    <n v="39"/>
    <n v="19.5"/>
    <n v="0"/>
    <n v="10"/>
  </r>
  <r>
    <x v="0"/>
    <x v="0"/>
    <s v="WA"/>
    <x v="4"/>
    <n v="2012"/>
    <n v="2012"/>
    <n v="16993012"/>
    <n v="2"/>
    <x v="1"/>
    <s v="I"/>
    <n v="40"/>
    <n v="20"/>
    <n v="0"/>
    <n v="900"/>
  </r>
  <r>
    <x v="1"/>
    <x v="1"/>
    <s v="WA"/>
    <x v="4"/>
    <n v="2012"/>
    <n v="2012"/>
    <n v="15340855"/>
    <n v="1"/>
    <x v="1"/>
    <s v="I"/>
    <n v="7"/>
    <n v="7"/>
    <n v="0"/>
    <n v="7"/>
  </r>
  <r>
    <x v="0"/>
    <x v="0"/>
    <s v="WA"/>
    <x v="4"/>
    <n v="2012"/>
    <n v="2012"/>
    <n v="17411828"/>
    <n v="1"/>
    <x v="1"/>
    <s v="I"/>
    <n v="32"/>
    <n v="32"/>
    <n v="0"/>
    <n v="20"/>
  </r>
  <r>
    <x v="0"/>
    <x v="0"/>
    <s v="WA"/>
    <x v="4"/>
    <n v="2012"/>
    <n v="2012"/>
    <n v="18384322"/>
    <n v="3"/>
    <x v="1"/>
    <s v="I"/>
    <n v="84"/>
    <n v="28"/>
    <n v="0"/>
    <n v="1050"/>
  </r>
  <r>
    <x v="0"/>
    <x v="0"/>
    <s v="WA"/>
    <x v="4"/>
    <n v="2012"/>
    <n v="2012"/>
    <n v="14080795"/>
    <n v="1"/>
    <x v="1"/>
    <s v="I"/>
    <n v="14"/>
    <n v="14"/>
    <n v="0"/>
    <n v="660"/>
  </r>
  <r>
    <x v="0"/>
    <x v="0"/>
    <s v="WA"/>
    <x v="4"/>
    <n v="2012"/>
    <n v="2012"/>
    <n v="500274258"/>
    <n v="1"/>
    <x v="1"/>
    <s v="I"/>
    <n v="29"/>
    <n v="29"/>
    <n v="0"/>
    <n v="197"/>
  </r>
  <r>
    <x v="0"/>
    <x v="0"/>
    <s v="WA"/>
    <x v="4"/>
    <n v="2012"/>
    <n v="2012"/>
    <n v="15422671"/>
    <n v="1"/>
    <x v="1"/>
    <s v="I"/>
    <n v="14"/>
    <n v="14"/>
    <n v="0"/>
    <n v="174"/>
  </r>
  <r>
    <x v="0"/>
    <x v="0"/>
    <s v="WA"/>
    <x v="4"/>
    <n v="2012"/>
    <n v="2012"/>
    <n v="19118636"/>
    <n v="1"/>
    <x v="1"/>
    <s v="I"/>
    <n v="11"/>
    <n v="11"/>
    <n v="0"/>
    <n v="35"/>
  </r>
  <r>
    <x v="0"/>
    <x v="0"/>
    <s v="WA"/>
    <x v="4"/>
    <n v="2012"/>
    <n v="2012"/>
    <n v="500121343"/>
    <n v="2"/>
    <x v="1"/>
    <s v="I"/>
    <n v="41"/>
    <n v="20.5"/>
    <n v="0"/>
    <n v="86"/>
  </r>
  <r>
    <x v="0"/>
    <x v="0"/>
    <s v="WA"/>
    <x v="4"/>
    <n v="2012"/>
    <n v="2012"/>
    <n v="16010526"/>
    <n v="1"/>
    <x v="1"/>
    <s v="I"/>
    <n v="13"/>
    <n v="13"/>
    <n v="0"/>
    <n v="76"/>
  </r>
  <r>
    <x v="0"/>
    <x v="1"/>
    <s v="WA"/>
    <x v="4"/>
    <n v="2012"/>
    <n v="2012"/>
    <n v="15921989"/>
    <n v="1"/>
    <x v="1"/>
    <s v="I"/>
    <n v="7"/>
    <n v="7"/>
    <n v="0"/>
    <n v="2"/>
  </r>
  <r>
    <x v="0"/>
    <x v="1"/>
    <s v="WA"/>
    <x v="4"/>
    <n v="2012"/>
    <n v="2012"/>
    <n v="391824065"/>
    <n v="2"/>
    <x v="1"/>
    <s v="I"/>
    <n v="58"/>
    <n v="29"/>
    <n v="0"/>
    <n v="30"/>
  </r>
  <r>
    <x v="0"/>
    <x v="0"/>
    <s v="WA"/>
    <x v="4"/>
    <n v="2012"/>
    <n v="2012"/>
    <n v="500151672"/>
    <n v="1"/>
    <x v="1"/>
    <s v="I"/>
    <n v="13"/>
    <n v="13"/>
    <n v="0"/>
    <n v="313"/>
  </r>
  <r>
    <x v="0"/>
    <x v="0"/>
    <s v="WA"/>
    <x v="4"/>
    <n v="2012"/>
    <n v="2012"/>
    <n v="15756953"/>
    <n v="2"/>
    <x v="1"/>
    <s v="I"/>
    <n v="48"/>
    <n v="24"/>
    <n v="0"/>
    <n v="91"/>
  </r>
  <r>
    <x v="0"/>
    <x v="0"/>
    <s v="WA"/>
    <x v="4"/>
    <n v="2012"/>
    <n v="2012"/>
    <n v="15671005"/>
    <n v="1"/>
    <x v="1"/>
    <s v="I"/>
    <n v="5"/>
    <n v="5"/>
    <n v="0"/>
    <n v="7"/>
  </r>
  <r>
    <x v="0"/>
    <x v="0"/>
    <s v="WA"/>
    <x v="4"/>
    <n v="2012"/>
    <n v="2012"/>
    <n v="500038341"/>
    <n v="1"/>
    <x v="1"/>
    <s v="I"/>
    <n v="1"/>
    <n v="1"/>
    <n v="0"/>
    <n v="135"/>
  </r>
  <r>
    <x v="0"/>
    <x v="1"/>
    <s v="WA"/>
    <x v="4"/>
    <n v="2012"/>
    <n v="2012"/>
    <n v="500039507"/>
    <n v="1"/>
    <x v="1"/>
    <s v="I"/>
    <n v="1"/>
    <n v="1"/>
    <n v="0"/>
    <n v="7"/>
  </r>
  <r>
    <x v="0"/>
    <x v="1"/>
    <s v="WA"/>
    <x v="4"/>
    <n v="2012"/>
    <n v="2012"/>
    <n v="427852855"/>
    <n v="4"/>
    <x v="1"/>
    <s v="I"/>
    <n v="120"/>
    <n v="30"/>
    <n v="0"/>
    <n v="12"/>
  </r>
  <r>
    <x v="0"/>
    <x v="0"/>
    <s v="WA"/>
    <x v="4"/>
    <n v="2012"/>
    <n v="2012"/>
    <n v="15140100"/>
    <n v="1"/>
    <x v="1"/>
    <s v="I"/>
    <n v="13"/>
    <n v="13"/>
    <n v="0"/>
    <n v="170"/>
  </r>
  <r>
    <x v="0"/>
    <x v="0"/>
    <s v="WA"/>
    <x v="4"/>
    <n v="2012"/>
    <n v="2012"/>
    <n v="15812174"/>
    <n v="1"/>
    <x v="1"/>
    <s v="I"/>
    <n v="22"/>
    <n v="22"/>
    <n v="0"/>
    <n v="745"/>
  </r>
  <r>
    <x v="0"/>
    <x v="1"/>
    <s v="WA"/>
    <x v="4"/>
    <n v="2012"/>
    <n v="2012"/>
    <n v="16117098"/>
    <n v="2"/>
    <x v="1"/>
    <s v="I"/>
    <n v="63"/>
    <n v="31.5"/>
    <n v="0"/>
    <n v="9"/>
  </r>
  <r>
    <x v="0"/>
    <x v="0"/>
    <s v="WA"/>
    <x v="4"/>
    <n v="2012"/>
    <n v="2012"/>
    <n v="19563224"/>
    <n v="2"/>
    <x v="1"/>
    <s v="I"/>
    <n v="53"/>
    <n v="26.5"/>
    <n v="0"/>
    <n v="602"/>
  </r>
  <r>
    <x v="0"/>
    <x v="0"/>
    <s v="WA"/>
    <x v="4"/>
    <n v="2012"/>
    <n v="2012"/>
    <n v="14939727"/>
    <n v="1"/>
    <x v="1"/>
    <s v="I"/>
    <n v="24"/>
    <n v="24"/>
    <n v="0"/>
    <n v="80"/>
  </r>
  <r>
    <x v="0"/>
    <x v="0"/>
    <s v="WA"/>
    <x v="4"/>
    <n v="2012"/>
    <n v="2012"/>
    <n v="14910045"/>
    <n v="2"/>
    <x v="1"/>
    <s v="I"/>
    <n v="67"/>
    <n v="33.5"/>
    <n v="0"/>
    <n v="300"/>
  </r>
  <r>
    <x v="1"/>
    <x v="0"/>
    <s v="WA"/>
    <x v="4"/>
    <n v="2012"/>
    <n v="2012"/>
    <n v="14583233"/>
    <n v="2"/>
    <x v="1"/>
    <s v="I"/>
    <n v="56"/>
    <n v="28"/>
    <n v="0"/>
    <n v="408"/>
  </r>
  <r>
    <x v="0"/>
    <x v="0"/>
    <s v="WA"/>
    <x v="4"/>
    <n v="2012"/>
    <n v="2012"/>
    <n v="406771244"/>
    <n v="1"/>
    <x v="1"/>
    <s v="I"/>
    <n v="14"/>
    <n v="14"/>
    <n v="0"/>
    <n v="59"/>
  </r>
  <r>
    <x v="0"/>
    <x v="0"/>
    <s v="WA"/>
    <x v="4"/>
    <n v="2012"/>
    <n v="2012"/>
    <n v="500038841"/>
    <n v="1"/>
    <x v="1"/>
    <s v="I"/>
    <n v="7"/>
    <n v="7"/>
    <n v="0"/>
    <n v="29"/>
  </r>
  <r>
    <x v="0"/>
    <x v="0"/>
    <s v="WA"/>
    <x v="4"/>
    <n v="2012"/>
    <n v="2012"/>
    <n v="17686536"/>
    <n v="1"/>
    <x v="1"/>
    <s v="I"/>
    <n v="6"/>
    <n v="6"/>
    <n v="0"/>
    <n v="10"/>
  </r>
  <r>
    <x v="0"/>
    <x v="0"/>
    <s v="WA"/>
    <x v="4"/>
    <n v="2012"/>
    <n v="2012"/>
    <n v="14352930"/>
    <n v="1"/>
    <x v="1"/>
    <s v="I"/>
    <n v="11"/>
    <n v="11"/>
    <n v="0"/>
    <n v="100"/>
  </r>
  <r>
    <x v="0"/>
    <x v="0"/>
    <s v="WA"/>
    <x v="4"/>
    <n v="2012"/>
    <n v="2012"/>
    <n v="441158452"/>
    <n v="1"/>
    <x v="1"/>
    <s v="I"/>
    <n v="26"/>
    <n v="26"/>
    <n v="0"/>
    <n v="68"/>
  </r>
  <r>
    <x v="0"/>
    <x v="1"/>
    <s v="WA"/>
    <x v="4"/>
    <n v="2012"/>
    <n v="2012"/>
    <n v="500242539"/>
    <n v="3"/>
    <x v="1"/>
    <s v="I"/>
    <n v="91"/>
    <n v="30.333333333333332"/>
    <n v="0"/>
    <n v="10"/>
  </r>
  <r>
    <x v="0"/>
    <x v="0"/>
    <s v="WA"/>
    <x v="4"/>
    <n v="2012"/>
    <n v="2012"/>
    <n v="19974843"/>
    <n v="1"/>
    <x v="1"/>
    <s v="I"/>
    <n v="1"/>
    <n v="1"/>
    <n v="0"/>
    <n v="10"/>
  </r>
  <r>
    <x v="0"/>
    <x v="0"/>
    <s v="WA"/>
    <x v="4"/>
    <n v="2012"/>
    <n v="2012"/>
    <n v="18517437"/>
    <n v="1"/>
    <x v="1"/>
    <s v="I"/>
    <n v="5"/>
    <n v="5"/>
    <n v="0"/>
    <n v="40"/>
  </r>
  <r>
    <x v="0"/>
    <x v="0"/>
    <s v="WA"/>
    <x v="4"/>
    <n v="2012"/>
    <n v="2012"/>
    <n v="19635468"/>
    <n v="1"/>
    <x v="1"/>
    <s v="I"/>
    <n v="0"/>
    <n v="0"/>
    <n v="0"/>
    <n v="9"/>
  </r>
  <r>
    <x v="0"/>
    <x v="0"/>
    <s v="WA"/>
    <x v="4"/>
    <n v="2012"/>
    <n v="2012"/>
    <n v="18578837"/>
    <n v="1"/>
    <x v="1"/>
    <s v="I"/>
    <n v="2"/>
    <n v="2"/>
    <n v="0"/>
    <n v="30"/>
  </r>
  <r>
    <x v="0"/>
    <x v="0"/>
    <s v="WA"/>
    <x v="4"/>
    <n v="2012"/>
    <n v="2012"/>
    <n v="19698043"/>
    <n v="1"/>
    <x v="1"/>
    <s v="I"/>
    <n v="28"/>
    <n v="28"/>
    <n v="0"/>
    <n v="90"/>
  </r>
  <r>
    <x v="0"/>
    <x v="1"/>
    <s v="WA"/>
    <x v="4"/>
    <n v="2012"/>
    <n v="2012"/>
    <n v="500130418"/>
    <n v="2"/>
    <x v="1"/>
    <s v="I"/>
    <n v="30"/>
    <n v="15"/>
    <n v="0"/>
    <n v="4"/>
  </r>
  <r>
    <x v="0"/>
    <x v="0"/>
    <s v="WA"/>
    <x v="4"/>
    <n v="2012"/>
    <n v="2012"/>
    <n v="18690139"/>
    <n v="1"/>
    <x v="1"/>
    <s v="I"/>
    <n v="4"/>
    <n v="4"/>
    <n v="0"/>
    <n v="20"/>
  </r>
  <r>
    <x v="0"/>
    <x v="0"/>
    <s v="WA"/>
    <x v="4"/>
    <n v="2012"/>
    <n v="2012"/>
    <n v="19783988"/>
    <n v="1"/>
    <x v="1"/>
    <s v="I"/>
    <n v="32"/>
    <n v="32"/>
    <n v="0"/>
    <n v="99"/>
  </r>
  <r>
    <x v="0"/>
    <x v="0"/>
    <s v="WA"/>
    <x v="4"/>
    <n v="2012"/>
    <n v="2012"/>
    <n v="19791978"/>
    <n v="1"/>
    <x v="1"/>
    <s v="I"/>
    <n v="3"/>
    <n v="3"/>
    <n v="0"/>
    <n v="13"/>
  </r>
  <r>
    <x v="0"/>
    <x v="0"/>
    <s v="WA"/>
    <x v="4"/>
    <n v="2012"/>
    <n v="2012"/>
    <n v="19791995"/>
    <n v="1"/>
    <x v="1"/>
    <s v="I"/>
    <n v="3"/>
    <n v="3"/>
    <n v="0"/>
    <n v="8"/>
  </r>
  <r>
    <x v="1"/>
    <x v="1"/>
    <s v="WA"/>
    <x v="4"/>
    <n v="2012"/>
    <n v="2012"/>
    <n v="18695744"/>
    <n v="1"/>
    <x v="1"/>
    <s v="I"/>
    <n v="37"/>
    <n v="37"/>
    <n v="0"/>
    <n v="2"/>
  </r>
  <r>
    <x v="0"/>
    <x v="1"/>
    <s v="WA"/>
    <x v="4"/>
    <n v="2012"/>
    <n v="2012"/>
    <n v="341712016"/>
    <n v="1"/>
    <x v="1"/>
    <s v="I"/>
    <n v="17"/>
    <n v="17"/>
    <n v="0"/>
    <n v="1"/>
  </r>
  <r>
    <x v="0"/>
    <x v="1"/>
    <s v="WA"/>
    <x v="4"/>
    <n v="2012"/>
    <n v="2012"/>
    <n v="500251937"/>
    <n v="4"/>
    <x v="1"/>
    <s v="I"/>
    <n v="98"/>
    <n v="24.5"/>
    <n v="0"/>
    <n v="36"/>
  </r>
  <r>
    <x v="0"/>
    <x v="0"/>
    <s v="WA"/>
    <x v="4"/>
    <n v="2012"/>
    <n v="2012"/>
    <n v="500186128"/>
    <n v="1"/>
    <x v="1"/>
    <s v="I"/>
    <n v="3"/>
    <n v="3"/>
    <n v="0"/>
    <n v="21"/>
  </r>
  <r>
    <x v="0"/>
    <x v="0"/>
    <s v="WA"/>
    <x v="4"/>
    <n v="2012"/>
    <n v="2012"/>
    <n v="18916332"/>
    <n v="1"/>
    <x v="1"/>
    <s v="I"/>
    <n v="20"/>
    <n v="20"/>
    <n v="0"/>
    <n v="240"/>
  </r>
  <r>
    <x v="0"/>
    <x v="1"/>
    <s v="WA"/>
    <x v="4"/>
    <n v="2012"/>
    <n v="2012"/>
    <n v="18039815"/>
    <n v="2"/>
    <x v="1"/>
    <s v="I"/>
    <n v="52"/>
    <n v="26"/>
    <n v="0"/>
    <n v="4"/>
  </r>
  <r>
    <x v="0"/>
    <x v="1"/>
    <s v="WA"/>
    <x v="4"/>
    <n v="2012"/>
    <n v="2012"/>
    <n v="500028733"/>
    <n v="5"/>
    <x v="1"/>
    <s v="I"/>
    <n v="127"/>
    <n v="25.4"/>
    <n v="0"/>
    <n v="26"/>
  </r>
  <r>
    <x v="0"/>
    <x v="0"/>
    <s v="WA"/>
    <x v="4"/>
    <n v="2012"/>
    <n v="2012"/>
    <n v="18516218"/>
    <n v="1"/>
    <x v="1"/>
    <s v="I"/>
    <n v="0"/>
    <n v="0"/>
    <n v="0"/>
    <n v="23"/>
  </r>
  <r>
    <x v="0"/>
    <x v="0"/>
    <s v="WA"/>
    <x v="4"/>
    <n v="2012"/>
    <n v="2012"/>
    <n v="500021428"/>
    <n v="1"/>
    <x v="1"/>
    <s v="I"/>
    <n v="3"/>
    <n v="3"/>
    <n v="0"/>
    <n v="2"/>
  </r>
  <r>
    <x v="0"/>
    <x v="1"/>
    <s v="WA"/>
    <x v="4"/>
    <n v="2012"/>
    <n v="2012"/>
    <n v="500059611"/>
    <n v="1"/>
    <x v="1"/>
    <s v="I"/>
    <n v="10"/>
    <n v="10"/>
    <n v="0"/>
    <n v="5"/>
  </r>
  <r>
    <x v="0"/>
    <x v="1"/>
    <s v="WA"/>
    <x v="4"/>
    <n v="2012"/>
    <n v="2012"/>
    <n v="500283790"/>
    <n v="2"/>
    <x v="1"/>
    <s v="I"/>
    <n v="37"/>
    <n v="18.5"/>
    <n v="0"/>
    <n v="12"/>
  </r>
  <r>
    <x v="0"/>
    <x v="0"/>
    <s v="WA"/>
    <x v="4"/>
    <n v="2012"/>
    <n v="2012"/>
    <n v="16232202"/>
    <n v="2"/>
    <x v="1"/>
    <s v="I"/>
    <n v="48"/>
    <n v="24"/>
    <n v="0"/>
    <n v="550"/>
  </r>
  <r>
    <x v="0"/>
    <x v="1"/>
    <s v="WA"/>
    <x v="4"/>
    <n v="2012"/>
    <n v="2012"/>
    <n v="17152442"/>
    <n v="6"/>
    <x v="1"/>
    <s v="I"/>
    <n v="178"/>
    <n v="29.666666666666668"/>
    <n v="0"/>
    <n v="29"/>
  </r>
  <r>
    <x v="0"/>
    <x v="0"/>
    <s v="WA"/>
    <x v="4"/>
    <n v="2012"/>
    <n v="2012"/>
    <n v="16293763"/>
    <n v="1"/>
    <x v="1"/>
    <s v="I"/>
    <n v="33"/>
    <n v="33"/>
    <n v="0"/>
    <n v="40"/>
  </r>
  <r>
    <x v="0"/>
    <x v="0"/>
    <s v="WA"/>
    <x v="4"/>
    <n v="2012"/>
    <n v="2012"/>
    <n v="16129562"/>
    <n v="1"/>
    <x v="1"/>
    <s v="I"/>
    <n v="4"/>
    <n v="4"/>
    <n v="0"/>
    <n v="35"/>
  </r>
  <r>
    <x v="0"/>
    <x v="0"/>
    <s v="WA"/>
    <x v="4"/>
    <n v="2012"/>
    <n v="2012"/>
    <n v="17016207"/>
    <n v="2"/>
    <x v="1"/>
    <s v="I"/>
    <n v="62"/>
    <n v="31"/>
    <n v="0"/>
    <n v="5"/>
  </r>
  <r>
    <x v="0"/>
    <x v="0"/>
    <s v="WA"/>
    <x v="4"/>
    <n v="2012"/>
    <n v="2012"/>
    <n v="17433524"/>
    <n v="1"/>
    <x v="1"/>
    <s v="I"/>
    <n v="11"/>
    <n v="11"/>
    <n v="0"/>
    <n v="10"/>
  </r>
  <r>
    <x v="0"/>
    <x v="0"/>
    <s v="WA"/>
    <x v="4"/>
    <n v="2012"/>
    <n v="2012"/>
    <n v="19630465"/>
    <n v="1"/>
    <x v="1"/>
    <s v="I"/>
    <n v="31"/>
    <n v="31"/>
    <n v="0"/>
    <n v="790"/>
  </r>
  <r>
    <x v="0"/>
    <x v="0"/>
    <s v="WA"/>
    <x v="4"/>
    <n v="2012"/>
    <n v="2012"/>
    <n v="16012487"/>
    <n v="1"/>
    <x v="1"/>
    <s v="I"/>
    <n v="0"/>
    <n v="0"/>
    <n v="0"/>
    <n v="1"/>
  </r>
  <r>
    <x v="0"/>
    <x v="1"/>
    <s v="WA"/>
    <x v="4"/>
    <n v="2012"/>
    <n v="2012"/>
    <n v="15811823"/>
    <n v="1"/>
    <x v="1"/>
    <s v="I"/>
    <n v="22"/>
    <n v="22"/>
    <n v="0"/>
    <n v="11"/>
  </r>
  <r>
    <x v="0"/>
    <x v="0"/>
    <s v="WA"/>
    <x v="4"/>
    <n v="2012"/>
    <n v="2012"/>
    <n v="15811825"/>
    <n v="1"/>
    <x v="1"/>
    <s v="I"/>
    <n v="23"/>
    <n v="23"/>
    <n v="0"/>
    <n v="7"/>
  </r>
  <r>
    <x v="0"/>
    <x v="0"/>
    <s v="WA"/>
    <x v="4"/>
    <n v="2012"/>
    <n v="2012"/>
    <n v="15817027"/>
    <n v="1"/>
    <x v="1"/>
    <s v="I"/>
    <n v="7"/>
    <n v="7"/>
    <n v="0"/>
    <n v="18"/>
  </r>
  <r>
    <x v="0"/>
    <x v="0"/>
    <s v="WA"/>
    <x v="4"/>
    <n v="2012"/>
    <n v="2012"/>
    <n v="14574563"/>
    <n v="1"/>
    <x v="1"/>
    <s v="I"/>
    <n v="15"/>
    <n v="15"/>
    <n v="0"/>
    <n v="282"/>
  </r>
  <r>
    <x v="0"/>
    <x v="0"/>
    <s v="WA"/>
    <x v="4"/>
    <n v="2012"/>
    <n v="2012"/>
    <n v="19890754"/>
    <n v="1"/>
    <x v="1"/>
    <s v="I"/>
    <n v="29"/>
    <n v="29"/>
    <n v="0"/>
    <n v="50"/>
  </r>
  <r>
    <x v="0"/>
    <x v="0"/>
    <s v="WA"/>
    <x v="4"/>
    <n v="2012"/>
    <n v="2012"/>
    <n v="18871094"/>
    <n v="1"/>
    <x v="1"/>
    <s v="I"/>
    <n v="0"/>
    <n v="0"/>
    <n v="0"/>
    <n v="30"/>
  </r>
  <r>
    <x v="0"/>
    <x v="0"/>
    <s v="WA"/>
    <x v="4"/>
    <n v="2012"/>
    <n v="2012"/>
    <n v="19136595"/>
    <n v="1"/>
    <x v="1"/>
    <s v="I"/>
    <n v="2"/>
    <n v="2"/>
    <n v="0"/>
    <n v="2"/>
  </r>
  <r>
    <x v="0"/>
    <x v="1"/>
    <s v="WA"/>
    <x v="4"/>
    <n v="2012"/>
    <n v="2012"/>
    <n v="500066163"/>
    <n v="1"/>
    <x v="1"/>
    <s v="I"/>
    <n v="27"/>
    <n v="27"/>
    <n v="0"/>
    <n v="1"/>
  </r>
  <r>
    <x v="0"/>
    <x v="0"/>
    <s v="WA"/>
    <x v="4"/>
    <n v="2012"/>
    <n v="2012"/>
    <n v="17439094"/>
    <n v="1"/>
    <x v="1"/>
    <s v="I"/>
    <n v="29"/>
    <n v="29"/>
    <n v="0"/>
    <n v="1"/>
  </r>
  <r>
    <x v="0"/>
    <x v="0"/>
    <s v="WA"/>
    <x v="4"/>
    <n v="2012"/>
    <n v="2012"/>
    <n v="18645309"/>
    <n v="3"/>
    <x v="1"/>
    <s v="I"/>
    <n v="78"/>
    <n v="26"/>
    <n v="0"/>
    <n v="200"/>
  </r>
  <r>
    <x v="0"/>
    <x v="1"/>
    <s v="WA"/>
    <x v="4"/>
    <n v="2012"/>
    <n v="2012"/>
    <n v="18305016"/>
    <n v="1"/>
    <x v="1"/>
    <s v="I"/>
    <n v="28"/>
    <n v="28"/>
    <n v="0"/>
    <n v="8"/>
  </r>
  <r>
    <x v="0"/>
    <x v="0"/>
    <s v="WA"/>
    <x v="4"/>
    <n v="2012"/>
    <n v="2012"/>
    <n v="15141270"/>
    <n v="1"/>
    <x v="1"/>
    <s v="I"/>
    <n v="18"/>
    <n v="18"/>
    <n v="0"/>
    <n v="10"/>
  </r>
  <r>
    <x v="0"/>
    <x v="0"/>
    <s v="WA"/>
    <x v="4"/>
    <n v="2012"/>
    <n v="2012"/>
    <n v="18301643"/>
    <n v="1"/>
    <x v="1"/>
    <s v="I"/>
    <n v="0"/>
    <n v="0"/>
    <n v="0"/>
    <n v="30"/>
  </r>
  <r>
    <x v="0"/>
    <x v="1"/>
    <s v="WA"/>
    <x v="4"/>
    <n v="2012"/>
    <n v="2012"/>
    <n v="437702425"/>
    <n v="1"/>
    <x v="1"/>
    <s v="I"/>
    <n v="0"/>
    <n v="0"/>
    <n v="0"/>
    <n v="5"/>
  </r>
  <r>
    <x v="0"/>
    <x v="1"/>
    <s v="WA"/>
    <x v="4"/>
    <n v="2012"/>
    <n v="2012"/>
    <n v="500063934"/>
    <n v="2"/>
    <x v="1"/>
    <s v="I"/>
    <n v="57"/>
    <n v="28.5"/>
    <n v="0"/>
    <n v="2"/>
  </r>
  <r>
    <x v="0"/>
    <x v="0"/>
    <s v="WA"/>
    <x v="4"/>
    <n v="2012"/>
    <n v="2012"/>
    <n v="19139976"/>
    <n v="1"/>
    <x v="1"/>
    <s v="I"/>
    <n v="22"/>
    <n v="22"/>
    <n v="0"/>
    <n v="8"/>
  </r>
  <r>
    <x v="0"/>
    <x v="1"/>
    <s v="WA"/>
    <x v="4"/>
    <n v="2012"/>
    <n v="2012"/>
    <n v="500065182"/>
    <n v="1"/>
    <x v="1"/>
    <s v="I"/>
    <n v="3"/>
    <n v="3"/>
    <n v="0"/>
    <n v="1"/>
  </r>
  <r>
    <x v="0"/>
    <x v="1"/>
    <s v="WA"/>
    <x v="4"/>
    <n v="2012"/>
    <n v="2012"/>
    <n v="17101018"/>
    <n v="1"/>
    <x v="1"/>
    <s v="I"/>
    <n v="0"/>
    <n v="0"/>
    <n v="0"/>
    <n v="3"/>
  </r>
  <r>
    <x v="0"/>
    <x v="0"/>
    <s v="WA"/>
    <x v="4"/>
    <n v="2012"/>
    <n v="2012"/>
    <n v="15607812"/>
    <n v="1"/>
    <x v="1"/>
    <s v="I"/>
    <n v="0"/>
    <n v="0"/>
    <n v="0"/>
    <n v="60"/>
  </r>
  <r>
    <x v="0"/>
    <x v="0"/>
    <s v="WA"/>
    <x v="4"/>
    <n v="2012"/>
    <n v="2012"/>
    <n v="15212085"/>
    <n v="1"/>
    <x v="1"/>
    <s v="I"/>
    <n v="17"/>
    <n v="17"/>
    <n v="0"/>
    <n v="80"/>
  </r>
  <r>
    <x v="0"/>
    <x v="1"/>
    <s v="WA"/>
    <x v="4"/>
    <n v="2012"/>
    <n v="2012"/>
    <n v="15472925"/>
    <n v="1"/>
    <x v="1"/>
    <s v="I"/>
    <n v="3"/>
    <n v="3"/>
    <n v="0"/>
    <n v="3"/>
  </r>
  <r>
    <x v="0"/>
    <x v="0"/>
    <s v="WA"/>
    <x v="4"/>
    <n v="2012"/>
    <n v="2012"/>
    <n v="15472927"/>
    <n v="1"/>
    <x v="1"/>
    <s v="I"/>
    <n v="3"/>
    <n v="3"/>
    <n v="0"/>
    <n v="90"/>
  </r>
  <r>
    <x v="0"/>
    <x v="1"/>
    <s v="WA"/>
    <x v="4"/>
    <n v="2012"/>
    <n v="2012"/>
    <n v="500111141"/>
    <n v="3"/>
    <x v="1"/>
    <s v="I"/>
    <n v="69"/>
    <n v="23"/>
    <n v="0"/>
    <n v="20"/>
  </r>
  <r>
    <x v="0"/>
    <x v="1"/>
    <s v="WA"/>
    <x v="4"/>
    <n v="2012"/>
    <n v="2012"/>
    <n v="16118448"/>
    <n v="1"/>
    <x v="1"/>
    <s v="I"/>
    <n v="16"/>
    <n v="16"/>
    <n v="0"/>
    <n v="3"/>
  </r>
  <r>
    <x v="0"/>
    <x v="0"/>
    <s v="WA"/>
    <x v="4"/>
    <n v="2012"/>
    <n v="2012"/>
    <n v="15703479"/>
    <n v="1"/>
    <x v="1"/>
    <s v="I"/>
    <n v="16"/>
    <n v="16"/>
    <n v="0"/>
    <n v="35"/>
  </r>
  <r>
    <x v="0"/>
    <x v="0"/>
    <s v="WA"/>
    <x v="4"/>
    <n v="2012"/>
    <n v="2012"/>
    <n v="19955477"/>
    <n v="1"/>
    <x v="1"/>
    <s v="I"/>
    <n v="6"/>
    <n v="6"/>
    <n v="0"/>
    <n v="70"/>
  </r>
  <r>
    <x v="0"/>
    <x v="0"/>
    <s v="WA"/>
    <x v="4"/>
    <n v="2012"/>
    <n v="2012"/>
    <n v="15541265"/>
    <n v="3"/>
    <x v="1"/>
    <s v="I"/>
    <n v="90"/>
    <n v="30"/>
    <n v="0"/>
    <n v="910"/>
  </r>
  <r>
    <x v="0"/>
    <x v="0"/>
    <s v="WA"/>
    <x v="4"/>
    <n v="2012"/>
    <n v="2012"/>
    <n v="14352499"/>
    <n v="1"/>
    <x v="1"/>
    <s v="I"/>
    <n v="0"/>
    <n v="0"/>
    <n v="0"/>
    <n v="8"/>
  </r>
  <r>
    <x v="0"/>
    <x v="0"/>
    <s v="WA"/>
    <x v="4"/>
    <n v="2012"/>
    <n v="2012"/>
    <n v="14499378"/>
    <n v="1"/>
    <x v="1"/>
    <s v="I"/>
    <n v="30"/>
    <n v="30"/>
    <n v="0"/>
    <n v="140"/>
  </r>
  <r>
    <x v="0"/>
    <x v="0"/>
    <s v="WA"/>
    <x v="4"/>
    <n v="2012"/>
    <n v="2012"/>
    <n v="15542686"/>
    <n v="1"/>
    <x v="1"/>
    <s v="I"/>
    <n v="23"/>
    <n v="23"/>
    <n v="0"/>
    <n v="140"/>
  </r>
  <r>
    <x v="0"/>
    <x v="0"/>
    <s v="WA"/>
    <x v="4"/>
    <n v="2012"/>
    <n v="2012"/>
    <n v="500194029"/>
    <n v="1"/>
    <x v="1"/>
    <s v="I"/>
    <n v="0"/>
    <n v="0"/>
    <n v="0"/>
    <n v="175"/>
  </r>
  <r>
    <x v="1"/>
    <x v="0"/>
    <s v="WA"/>
    <x v="4"/>
    <n v="2012"/>
    <n v="2012"/>
    <n v="19896174"/>
    <n v="5"/>
    <x v="1"/>
    <s v="I"/>
    <n v="152"/>
    <n v="30.4"/>
    <n v="0"/>
    <n v="640"/>
  </r>
  <r>
    <x v="0"/>
    <x v="1"/>
    <s v="WA"/>
    <x v="4"/>
    <n v="2012"/>
    <n v="2012"/>
    <n v="16156298"/>
    <n v="2"/>
    <x v="1"/>
    <s v="I"/>
    <n v="49"/>
    <n v="24.5"/>
    <n v="0"/>
    <n v="23"/>
  </r>
  <r>
    <x v="0"/>
    <x v="1"/>
    <s v="WA"/>
    <x v="4"/>
    <n v="2012"/>
    <n v="2012"/>
    <n v="500161015"/>
    <n v="1"/>
    <x v="1"/>
    <s v="I"/>
    <n v="29"/>
    <n v="29"/>
    <n v="0"/>
    <n v="1"/>
  </r>
  <r>
    <x v="0"/>
    <x v="0"/>
    <s v="WA"/>
    <x v="4"/>
    <n v="2012"/>
    <n v="2012"/>
    <n v="500225461"/>
    <n v="1"/>
    <x v="1"/>
    <s v="I"/>
    <n v="0"/>
    <n v="0"/>
    <n v="0"/>
    <n v="3"/>
  </r>
  <r>
    <x v="0"/>
    <x v="1"/>
    <s v="WA"/>
    <x v="4"/>
    <n v="2012"/>
    <n v="2012"/>
    <n v="18411187"/>
    <n v="2"/>
    <x v="1"/>
    <s v="I"/>
    <n v="56"/>
    <n v="28"/>
    <n v="0"/>
    <n v="16"/>
  </r>
  <r>
    <x v="0"/>
    <x v="0"/>
    <s v="WA"/>
    <x v="4"/>
    <n v="2012"/>
    <n v="2012"/>
    <n v="19602715"/>
    <n v="1"/>
    <x v="1"/>
    <s v="I"/>
    <n v="0"/>
    <n v="0"/>
    <n v="0"/>
    <n v="3"/>
  </r>
  <r>
    <x v="0"/>
    <x v="0"/>
    <s v="WA"/>
    <x v="4"/>
    <n v="2012"/>
    <n v="2012"/>
    <n v="14117207"/>
    <n v="1"/>
    <x v="1"/>
    <s v="I"/>
    <n v="0"/>
    <n v="0"/>
    <n v="0"/>
    <n v="120"/>
  </r>
  <r>
    <x v="0"/>
    <x v="0"/>
    <s v="WA"/>
    <x v="4"/>
    <n v="2012"/>
    <n v="2012"/>
    <n v="18656462"/>
    <n v="2"/>
    <x v="1"/>
    <s v="I"/>
    <n v="42"/>
    <n v="21"/>
    <n v="0"/>
    <n v="424"/>
  </r>
  <r>
    <x v="0"/>
    <x v="0"/>
    <s v="WA"/>
    <x v="4"/>
    <n v="2012"/>
    <n v="2012"/>
    <n v="18573096"/>
    <n v="1"/>
    <x v="1"/>
    <s v="I"/>
    <n v="28"/>
    <n v="28"/>
    <n v="0"/>
    <n v="100"/>
  </r>
  <r>
    <x v="0"/>
    <x v="1"/>
    <s v="WA"/>
    <x v="4"/>
    <n v="2012"/>
    <n v="2012"/>
    <n v="17841005"/>
    <n v="1"/>
    <x v="1"/>
    <s v="I"/>
    <n v="6"/>
    <n v="6"/>
    <n v="0"/>
    <n v="4"/>
  </r>
  <r>
    <x v="0"/>
    <x v="0"/>
    <s v="WA"/>
    <x v="4"/>
    <n v="2012"/>
    <n v="2012"/>
    <n v="16571607"/>
    <n v="2"/>
    <x v="1"/>
    <s v="I"/>
    <n v="40"/>
    <n v="20"/>
    <n v="0"/>
    <n v="197"/>
  </r>
  <r>
    <x v="0"/>
    <x v="0"/>
    <s v="WA"/>
    <x v="4"/>
    <n v="2012"/>
    <n v="2012"/>
    <n v="500280346"/>
    <n v="2"/>
    <x v="1"/>
    <s v="I"/>
    <n v="33"/>
    <n v="16.5"/>
    <n v="0"/>
    <n v="89"/>
  </r>
  <r>
    <x v="0"/>
    <x v="0"/>
    <s v="WA"/>
    <x v="4"/>
    <n v="2012"/>
    <n v="2012"/>
    <n v="17822741"/>
    <n v="1"/>
    <x v="1"/>
    <s v="I"/>
    <n v="28"/>
    <n v="28"/>
    <n v="0"/>
    <n v="240"/>
  </r>
  <r>
    <x v="0"/>
    <x v="0"/>
    <s v="WA"/>
    <x v="4"/>
    <n v="2012"/>
    <n v="2012"/>
    <n v="18003918"/>
    <n v="2"/>
    <x v="1"/>
    <s v="I"/>
    <n v="33"/>
    <n v="16.5"/>
    <n v="0"/>
    <n v="740"/>
  </r>
  <r>
    <x v="0"/>
    <x v="0"/>
    <s v="WA"/>
    <x v="4"/>
    <n v="2012"/>
    <n v="2012"/>
    <n v="17469003"/>
    <n v="1"/>
    <x v="1"/>
    <s v="I"/>
    <n v="17"/>
    <n v="17"/>
    <n v="0"/>
    <n v="200"/>
  </r>
  <r>
    <x v="0"/>
    <x v="0"/>
    <s v="WA"/>
    <x v="4"/>
    <n v="2012"/>
    <n v="2012"/>
    <n v="17094184"/>
    <n v="1"/>
    <x v="1"/>
    <s v="I"/>
    <n v="0"/>
    <n v="0"/>
    <n v="0"/>
    <n v="10"/>
  </r>
  <r>
    <x v="0"/>
    <x v="0"/>
    <s v="WA"/>
    <x v="4"/>
    <n v="2012"/>
    <n v="2012"/>
    <n v="397785681"/>
    <n v="1"/>
    <x v="1"/>
    <s v="I"/>
    <n v="31"/>
    <n v="31"/>
    <n v="0"/>
    <n v="150"/>
  </r>
  <r>
    <x v="0"/>
    <x v="1"/>
    <s v="WA"/>
    <x v="4"/>
    <n v="2012"/>
    <n v="2012"/>
    <n v="500080506"/>
    <n v="1"/>
    <x v="1"/>
    <s v="I"/>
    <n v="21"/>
    <n v="21"/>
    <n v="0"/>
    <n v="11"/>
  </r>
  <r>
    <x v="0"/>
    <x v="0"/>
    <s v="WA"/>
    <x v="4"/>
    <n v="2012"/>
    <n v="2012"/>
    <n v="14886545"/>
    <n v="1"/>
    <x v="1"/>
    <s v="I"/>
    <n v="29"/>
    <n v="29"/>
    <n v="0"/>
    <n v="90"/>
  </r>
  <r>
    <x v="0"/>
    <x v="1"/>
    <s v="WA"/>
    <x v="4"/>
    <n v="2012"/>
    <n v="2012"/>
    <n v="16287391"/>
    <n v="2"/>
    <x v="1"/>
    <s v="I"/>
    <n v="45"/>
    <n v="22.5"/>
    <n v="0"/>
    <n v="13"/>
  </r>
  <r>
    <x v="0"/>
    <x v="0"/>
    <s v="WA"/>
    <x v="4"/>
    <n v="2012"/>
    <n v="2012"/>
    <n v="500268740"/>
    <n v="4"/>
    <x v="1"/>
    <s v="I"/>
    <n v="99"/>
    <n v="24.75"/>
    <n v="0"/>
    <n v="480"/>
  </r>
  <r>
    <x v="0"/>
    <x v="1"/>
    <s v="WA"/>
    <x v="4"/>
    <n v="2012"/>
    <n v="2012"/>
    <n v="412387316"/>
    <n v="1"/>
    <x v="1"/>
    <s v="I"/>
    <n v="17"/>
    <n v="17"/>
    <n v="0"/>
    <n v="4"/>
  </r>
  <r>
    <x v="0"/>
    <x v="1"/>
    <s v="WA"/>
    <x v="4"/>
    <n v="2012"/>
    <n v="2012"/>
    <n v="15214741"/>
    <n v="3"/>
    <x v="1"/>
    <s v="I"/>
    <n v="71"/>
    <n v="23.666666666666664"/>
    <n v="0"/>
    <n v="25"/>
  </r>
  <r>
    <x v="0"/>
    <x v="0"/>
    <s v="WA"/>
    <x v="4"/>
    <n v="2012"/>
    <n v="2012"/>
    <n v="14398655"/>
    <n v="1"/>
    <x v="1"/>
    <s v="I"/>
    <n v="0"/>
    <n v="0"/>
    <n v="0"/>
    <n v="7"/>
  </r>
  <r>
    <x v="0"/>
    <x v="0"/>
    <s v="WA"/>
    <x v="4"/>
    <n v="2012"/>
    <n v="2012"/>
    <n v="15282853"/>
    <n v="1"/>
    <x v="1"/>
    <s v="I"/>
    <n v="15"/>
    <n v="15"/>
    <n v="0"/>
    <n v="240"/>
  </r>
  <r>
    <x v="0"/>
    <x v="0"/>
    <s v="WA"/>
    <x v="4"/>
    <n v="2012"/>
    <n v="2012"/>
    <n v="14766933"/>
    <n v="1"/>
    <x v="1"/>
    <s v="I"/>
    <n v="5"/>
    <n v="5"/>
    <n v="0"/>
    <n v="6"/>
  </r>
  <r>
    <x v="0"/>
    <x v="0"/>
    <s v="WA"/>
    <x v="4"/>
    <n v="2012"/>
    <n v="2012"/>
    <n v="19420159"/>
    <n v="1"/>
    <x v="1"/>
    <s v="I"/>
    <n v="6"/>
    <n v="6"/>
    <n v="0"/>
    <n v="330"/>
  </r>
  <r>
    <x v="0"/>
    <x v="1"/>
    <s v="WA"/>
    <x v="4"/>
    <n v="2012"/>
    <n v="2012"/>
    <n v="414201601"/>
    <n v="1"/>
    <x v="1"/>
    <s v="I"/>
    <n v="0"/>
    <n v="0"/>
    <n v="0"/>
    <n v="2"/>
  </r>
  <r>
    <x v="0"/>
    <x v="0"/>
    <s v="WA"/>
    <x v="4"/>
    <n v="2012"/>
    <n v="2012"/>
    <n v="427248013"/>
    <n v="1"/>
    <x v="1"/>
    <s v="I"/>
    <n v="0"/>
    <n v="0"/>
    <n v="0"/>
    <n v="146"/>
  </r>
  <r>
    <x v="0"/>
    <x v="1"/>
    <s v="WA"/>
    <x v="4"/>
    <n v="2012"/>
    <n v="2012"/>
    <n v="19116115"/>
    <n v="3"/>
    <x v="1"/>
    <s v="I"/>
    <n v="81"/>
    <n v="27"/>
    <n v="0"/>
    <n v="16"/>
  </r>
  <r>
    <x v="0"/>
    <x v="0"/>
    <s v="WA"/>
    <x v="4"/>
    <n v="2012"/>
    <n v="2012"/>
    <n v="337305629"/>
    <n v="1"/>
    <x v="1"/>
    <s v="I"/>
    <n v="11"/>
    <n v="11"/>
    <n v="0"/>
    <n v="116"/>
  </r>
  <r>
    <x v="0"/>
    <x v="0"/>
    <s v="WA"/>
    <x v="4"/>
    <n v="2012"/>
    <n v="2012"/>
    <n v="19981247"/>
    <n v="1"/>
    <x v="1"/>
    <s v="I"/>
    <n v="0"/>
    <n v="0"/>
    <n v="0"/>
    <n v="10"/>
  </r>
  <r>
    <x v="0"/>
    <x v="1"/>
    <s v="WA"/>
    <x v="4"/>
    <n v="2012"/>
    <n v="2012"/>
    <n v="18603633"/>
    <n v="1"/>
    <x v="1"/>
    <s v="I"/>
    <n v="0"/>
    <n v="0"/>
    <n v="0"/>
    <n v="1"/>
  </r>
  <r>
    <x v="0"/>
    <x v="1"/>
    <s v="WA"/>
    <x v="4"/>
    <n v="2012"/>
    <n v="2012"/>
    <n v="500219193"/>
    <n v="1"/>
    <x v="1"/>
    <s v="I"/>
    <n v="31"/>
    <n v="31"/>
    <n v="0"/>
    <n v="16"/>
  </r>
  <r>
    <x v="0"/>
    <x v="0"/>
    <s v="WA"/>
    <x v="4"/>
    <n v="2012"/>
    <n v="2012"/>
    <n v="16509345"/>
    <n v="1"/>
    <x v="1"/>
    <s v="I"/>
    <n v="16"/>
    <n v="16"/>
    <n v="0"/>
    <n v="83"/>
  </r>
  <r>
    <x v="0"/>
    <x v="0"/>
    <s v="WA"/>
    <x v="4"/>
    <n v="2012"/>
    <n v="2012"/>
    <n v="14833182"/>
    <n v="1"/>
    <x v="1"/>
    <s v="I"/>
    <n v="35"/>
    <n v="35"/>
    <n v="0"/>
    <n v="10"/>
  </r>
  <r>
    <x v="0"/>
    <x v="1"/>
    <s v="WA"/>
    <x v="4"/>
    <n v="2012"/>
    <n v="2012"/>
    <n v="16654064"/>
    <n v="3"/>
    <x v="1"/>
    <s v="I"/>
    <n v="70"/>
    <n v="23.333333333333332"/>
    <n v="0"/>
    <n v="79"/>
  </r>
  <r>
    <x v="0"/>
    <x v="1"/>
    <s v="WA"/>
    <x v="4"/>
    <n v="2012"/>
    <n v="2012"/>
    <n v="500009293"/>
    <n v="3"/>
    <x v="1"/>
    <s v="I"/>
    <n v="92"/>
    <n v="30.666666666666668"/>
    <n v="0"/>
    <n v="11"/>
  </r>
  <r>
    <x v="0"/>
    <x v="0"/>
    <s v="WA"/>
    <x v="4"/>
    <n v="2012"/>
    <n v="2012"/>
    <n v="15691845"/>
    <n v="1"/>
    <x v="1"/>
    <s v="I"/>
    <n v="28"/>
    <n v="28"/>
    <n v="0"/>
    <n v="29"/>
  </r>
  <r>
    <x v="0"/>
    <x v="0"/>
    <s v="WA"/>
    <x v="4"/>
    <n v="2012"/>
    <n v="2012"/>
    <n v="500243391"/>
    <n v="2"/>
    <x v="1"/>
    <s v="I"/>
    <n v="62"/>
    <n v="31"/>
    <n v="0"/>
    <n v="134"/>
  </r>
  <r>
    <x v="0"/>
    <x v="0"/>
    <s v="WA"/>
    <x v="4"/>
    <n v="2012"/>
    <n v="2012"/>
    <n v="15622187"/>
    <n v="2"/>
    <x v="1"/>
    <s v="I"/>
    <n v="56"/>
    <n v="28"/>
    <n v="0"/>
    <n v="1141"/>
  </r>
  <r>
    <x v="0"/>
    <x v="0"/>
    <s v="WA"/>
    <x v="4"/>
    <n v="2012"/>
    <n v="2012"/>
    <n v="15974871"/>
    <n v="1"/>
    <x v="1"/>
    <s v="I"/>
    <n v="11"/>
    <n v="11"/>
    <n v="0"/>
    <n v="461"/>
  </r>
  <r>
    <x v="0"/>
    <x v="1"/>
    <s v="WA"/>
    <x v="4"/>
    <n v="2012"/>
    <n v="2012"/>
    <n v="500093970"/>
    <n v="2"/>
    <x v="1"/>
    <s v="I"/>
    <n v="63"/>
    <n v="31.5"/>
    <n v="0"/>
    <n v="6"/>
  </r>
  <r>
    <x v="0"/>
    <x v="0"/>
    <s v="WA"/>
    <x v="4"/>
    <n v="2012"/>
    <n v="2012"/>
    <n v="19330946"/>
    <n v="1"/>
    <x v="1"/>
    <s v="I"/>
    <n v="18"/>
    <n v="18"/>
    <n v="0"/>
    <n v="162"/>
  </r>
  <r>
    <x v="0"/>
    <x v="0"/>
    <s v="WA"/>
    <x v="4"/>
    <n v="2012"/>
    <n v="2012"/>
    <n v="500078471"/>
    <n v="1"/>
    <x v="1"/>
    <s v="I"/>
    <n v="22"/>
    <n v="22"/>
    <n v="0"/>
    <n v="314"/>
  </r>
  <r>
    <x v="0"/>
    <x v="0"/>
    <s v="WA"/>
    <x v="4"/>
    <n v="2012"/>
    <n v="2012"/>
    <n v="16450167"/>
    <n v="1"/>
    <x v="1"/>
    <s v="I"/>
    <n v="29"/>
    <n v="29"/>
    <n v="0"/>
    <n v="7"/>
  </r>
  <r>
    <x v="0"/>
    <x v="1"/>
    <s v="WA"/>
    <x v="4"/>
    <n v="2012"/>
    <n v="2012"/>
    <n v="500128283"/>
    <n v="1"/>
    <x v="1"/>
    <s v="I"/>
    <n v="4"/>
    <n v="4"/>
    <n v="0"/>
    <n v="9"/>
  </r>
  <r>
    <x v="0"/>
    <x v="0"/>
    <s v="WA"/>
    <x v="4"/>
    <n v="2012"/>
    <n v="2012"/>
    <n v="500277700"/>
    <n v="1"/>
    <x v="1"/>
    <s v="I"/>
    <n v="15"/>
    <n v="15"/>
    <n v="0"/>
    <n v="188"/>
  </r>
  <r>
    <x v="1"/>
    <x v="0"/>
    <s v="WA"/>
    <x v="4"/>
    <n v="2012"/>
    <n v="2012"/>
    <n v="18901110"/>
    <n v="1"/>
    <x v="1"/>
    <s v="I"/>
    <n v="17"/>
    <n v="17"/>
    <n v="0"/>
    <n v="60"/>
  </r>
  <r>
    <x v="0"/>
    <x v="0"/>
    <s v="WA"/>
    <x v="4"/>
    <n v="2012"/>
    <n v="2012"/>
    <n v="18105450"/>
    <n v="1"/>
    <x v="1"/>
    <s v="I"/>
    <n v="29"/>
    <n v="29"/>
    <n v="0"/>
    <n v="1"/>
  </r>
  <r>
    <x v="0"/>
    <x v="0"/>
    <s v="WA"/>
    <x v="4"/>
    <n v="2012"/>
    <n v="2012"/>
    <n v="19218064"/>
    <n v="1"/>
    <x v="1"/>
    <s v="I"/>
    <n v="0"/>
    <n v="0"/>
    <n v="0"/>
    <n v="62"/>
  </r>
  <r>
    <x v="0"/>
    <x v="0"/>
    <s v="WA"/>
    <x v="4"/>
    <n v="2012"/>
    <n v="2012"/>
    <n v="19972978"/>
    <n v="1"/>
    <x v="1"/>
    <s v="I"/>
    <n v="30"/>
    <n v="30"/>
    <n v="0"/>
    <n v="1"/>
  </r>
  <r>
    <x v="0"/>
    <x v="0"/>
    <s v="WA"/>
    <x v="4"/>
    <n v="2012"/>
    <n v="2012"/>
    <n v="18380862"/>
    <n v="1"/>
    <x v="1"/>
    <s v="I"/>
    <n v="30"/>
    <n v="30"/>
    <n v="0"/>
    <n v="10"/>
  </r>
  <r>
    <x v="0"/>
    <x v="1"/>
    <s v="WA"/>
    <x v="4"/>
    <n v="2012"/>
    <n v="2012"/>
    <n v="371260823"/>
    <n v="1"/>
    <x v="1"/>
    <s v="I"/>
    <n v="28"/>
    <n v="28"/>
    <n v="0"/>
    <n v="2"/>
  </r>
  <r>
    <x v="0"/>
    <x v="0"/>
    <s v="WA"/>
    <x v="4"/>
    <n v="2012"/>
    <n v="2012"/>
    <n v="18100879"/>
    <n v="1"/>
    <x v="1"/>
    <s v="I"/>
    <n v="0"/>
    <n v="0"/>
    <n v="0"/>
    <n v="520"/>
  </r>
  <r>
    <x v="0"/>
    <x v="0"/>
    <s v="WA"/>
    <x v="4"/>
    <n v="2012"/>
    <n v="2012"/>
    <n v="500037188"/>
    <n v="1"/>
    <x v="1"/>
    <s v="I"/>
    <n v="21"/>
    <n v="21"/>
    <n v="0"/>
    <n v="382"/>
  </r>
  <r>
    <x v="0"/>
    <x v="0"/>
    <s v="WA"/>
    <x v="4"/>
    <n v="2012"/>
    <n v="2012"/>
    <n v="500224992"/>
    <n v="2"/>
    <x v="1"/>
    <s v="I"/>
    <n v="36"/>
    <n v="18"/>
    <n v="0"/>
    <n v="155"/>
  </r>
  <r>
    <x v="0"/>
    <x v="0"/>
    <s v="WA"/>
    <x v="4"/>
    <n v="2012"/>
    <n v="2012"/>
    <n v="17924895"/>
    <n v="1"/>
    <x v="1"/>
    <s v="I"/>
    <n v="4"/>
    <n v="4"/>
    <n v="0"/>
    <n v="64"/>
  </r>
  <r>
    <x v="0"/>
    <x v="0"/>
    <s v="WA"/>
    <x v="4"/>
    <n v="2012"/>
    <n v="2012"/>
    <n v="403228811"/>
    <n v="1"/>
    <x v="1"/>
    <s v="I"/>
    <n v="29"/>
    <n v="29"/>
    <n v="0"/>
    <n v="60"/>
  </r>
  <r>
    <x v="0"/>
    <x v="0"/>
    <s v="WA"/>
    <x v="4"/>
    <n v="2012"/>
    <n v="2012"/>
    <n v="17370331"/>
    <n v="1"/>
    <x v="1"/>
    <s v="I"/>
    <n v="27"/>
    <n v="27"/>
    <n v="0"/>
    <n v="10"/>
  </r>
  <r>
    <x v="0"/>
    <x v="1"/>
    <s v="WA"/>
    <x v="4"/>
    <n v="2012"/>
    <n v="2012"/>
    <n v="500146553"/>
    <n v="1"/>
    <x v="1"/>
    <s v="I"/>
    <n v="1"/>
    <n v="1"/>
    <n v="0"/>
    <n v="16"/>
  </r>
  <r>
    <x v="0"/>
    <x v="1"/>
    <s v="WA"/>
    <x v="4"/>
    <n v="2012"/>
    <n v="2012"/>
    <n v="17834164"/>
    <n v="2"/>
    <x v="1"/>
    <s v="I"/>
    <n v="52"/>
    <n v="26"/>
    <n v="0"/>
    <n v="85"/>
  </r>
  <r>
    <x v="0"/>
    <x v="1"/>
    <s v="WA"/>
    <x v="4"/>
    <n v="2012"/>
    <n v="2012"/>
    <n v="17768932"/>
    <n v="1"/>
    <x v="1"/>
    <s v="I"/>
    <n v="28"/>
    <n v="28"/>
    <n v="0"/>
    <n v="28"/>
  </r>
  <r>
    <x v="0"/>
    <x v="0"/>
    <s v="WA"/>
    <x v="4"/>
    <n v="2012"/>
    <n v="2012"/>
    <n v="17772091"/>
    <n v="1"/>
    <x v="1"/>
    <s v="I"/>
    <n v="11"/>
    <n v="11"/>
    <n v="0"/>
    <n v="477"/>
  </r>
  <r>
    <x v="0"/>
    <x v="0"/>
    <s v="WA"/>
    <x v="4"/>
    <n v="2012"/>
    <n v="2012"/>
    <n v="18367133"/>
    <n v="1"/>
    <x v="1"/>
    <s v="I"/>
    <n v="25"/>
    <n v="25"/>
    <n v="0"/>
    <n v="2"/>
  </r>
  <r>
    <x v="0"/>
    <x v="0"/>
    <s v="WA"/>
    <x v="4"/>
    <n v="2012"/>
    <n v="2012"/>
    <n v="14879175"/>
    <n v="1"/>
    <x v="1"/>
    <s v="I"/>
    <n v="4"/>
    <n v="4"/>
    <n v="0"/>
    <n v="30"/>
  </r>
  <r>
    <x v="0"/>
    <x v="0"/>
    <s v="WA"/>
    <x v="4"/>
    <n v="2012"/>
    <n v="2012"/>
    <n v="17448182"/>
    <n v="2"/>
    <x v="1"/>
    <s v="I"/>
    <n v="38"/>
    <n v="19"/>
    <n v="0"/>
    <n v="455"/>
  </r>
  <r>
    <x v="0"/>
    <x v="0"/>
    <s v="WA"/>
    <x v="4"/>
    <n v="2012"/>
    <n v="2012"/>
    <n v="500230884"/>
    <n v="1"/>
    <x v="1"/>
    <s v="I"/>
    <n v="31"/>
    <n v="31"/>
    <n v="0"/>
    <n v="69"/>
  </r>
  <r>
    <x v="0"/>
    <x v="0"/>
    <s v="WA"/>
    <x v="4"/>
    <n v="2012"/>
    <n v="2012"/>
    <n v="16792881"/>
    <n v="1"/>
    <x v="1"/>
    <s v="I"/>
    <n v="12"/>
    <n v="12"/>
    <n v="0"/>
    <n v="1018"/>
  </r>
  <r>
    <x v="0"/>
    <x v="1"/>
    <s v="WA"/>
    <x v="4"/>
    <n v="2012"/>
    <n v="2012"/>
    <n v="19238441"/>
    <n v="2"/>
    <x v="1"/>
    <s v="I"/>
    <n v="58"/>
    <n v="29"/>
    <n v="0"/>
    <n v="17"/>
  </r>
  <r>
    <x v="0"/>
    <x v="0"/>
    <s v="WA"/>
    <x v="4"/>
    <n v="2012"/>
    <n v="2012"/>
    <n v="500039730"/>
    <n v="2"/>
    <x v="1"/>
    <s v="I"/>
    <n v="63"/>
    <n v="31.5"/>
    <n v="0"/>
    <n v="276"/>
  </r>
  <r>
    <x v="0"/>
    <x v="1"/>
    <s v="WA"/>
    <x v="4"/>
    <n v="2012"/>
    <n v="2012"/>
    <n v="500081046"/>
    <n v="1"/>
    <x v="1"/>
    <s v="I"/>
    <n v="10"/>
    <n v="10"/>
    <n v="0"/>
    <n v="5"/>
  </r>
  <r>
    <x v="0"/>
    <x v="0"/>
    <s v="WA"/>
    <x v="4"/>
    <n v="2012"/>
    <n v="2012"/>
    <n v="500084760"/>
    <n v="1"/>
    <x v="1"/>
    <s v="I"/>
    <n v="0"/>
    <n v="0"/>
    <n v="0"/>
    <n v="404"/>
  </r>
  <r>
    <x v="0"/>
    <x v="0"/>
    <s v="WA"/>
    <x v="4"/>
    <n v="2012"/>
    <n v="2012"/>
    <n v="15698600"/>
    <n v="1"/>
    <x v="1"/>
    <s v="I"/>
    <n v="17"/>
    <n v="17"/>
    <n v="0"/>
    <n v="380"/>
  </r>
  <r>
    <x v="1"/>
    <x v="0"/>
    <s v="WA"/>
    <x v="4"/>
    <n v="2012"/>
    <n v="2013"/>
    <n v="500003969"/>
    <n v="2"/>
    <x v="1"/>
    <s v="I"/>
    <n v="42"/>
    <n v="21"/>
    <n v="0"/>
    <n v="44"/>
  </r>
  <r>
    <x v="0"/>
    <x v="0"/>
    <s v="WA"/>
    <x v="4"/>
    <n v="2012"/>
    <n v="2012"/>
    <n v="500280411"/>
    <n v="1"/>
    <x v="1"/>
    <s v="I"/>
    <n v="14"/>
    <n v="14"/>
    <n v="0"/>
    <n v="1"/>
  </r>
  <r>
    <x v="0"/>
    <x v="0"/>
    <s v="WA"/>
    <x v="4"/>
    <n v="2012"/>
    <n v="2012"/>
    <n v="14952595"/>
    <n v="2"/>
    <x v="1"/>
    <s v="I"/>
    <n v="63"/>
    <n v="31.5"/>
    <n v="0"/>
    <n v="275"/>
  </r>
  <r>
    <x v="0"/>
    <x v="0"/>
    <s v="WA"/>
    <x v="4"/>
    <n v="2012"/>
    <n v="2012"/>
    <n v="17352931"/>
    <n v="1"/>
    <x v="1"/>
    <s v="I"/>
    <n v="35"/>
    <n v="35"/>
    <n v="0"/>
    <n v="10"/>
  </r>
  <r>
    <x v="0"/>
    <x v="0"/>
    <s v="WA"/>
    <x v="4"/>
    <n v="2012"/>
    <n v="2012"/>
    <n v="18562570"/>
    <n v="1"/>
    <x v="1"/>
    <s v="I"/>
    <n v="32"/>
    <n v="32"/>
    <n v="0"/>
    <n v="90"/>
  </r>
  <r>
    <x v="0"/>
    <x v="1"/>
    <s v="WA"/>
    <x v="4"/>
    <n v="2012"/>
    <n v="2012"/>
    <n v="17781291"/>
    <n v="1"/>
    <x v="1"/>
    <s v="I"/>
    <n v="33"/>
    <n v="33"/>
    <n v="0"/>
    <n v="1"/>
  </r>
  <r>
    <x v="0"/>
    <x v="0"/>
    <s v="WA"/>
    <x v="4"/>
    <n v="2012"/>
    <n v="2013"/>
    <n v="19655129"/>
    <n v="2"/>
    <x v="1"/>
    <s v="I"/>
    <n v="48"/>
    <n v="24"/>
    <n v="0"/>
    <n v="190"/>
  </r>
  <r>
    <x v="0"/>
    <x v="0"/>
    <s v="WA"/>
    <x v="4"/>
    <n v="2012"/>
    <n v="2012"/>
    <n v="18058208"/>
    <n v="1"/>
    <x v="1"/>
    <s v="I"/>
    <n v="14"/>
    <n v="14"/>
    <n v="0"/>
    <n v="380"/>
  </r>
  <r>
    <x v="0"/>
    <x v="0"/>
    <s v="WA"/>
    <x v="4"/>
    <n v="2012"/>
    <n v="2012"/>
    <n v="18649932"/>
    <n v="1"/>
    <x v="1"/>
    <s v="I"/>
    <n v="0"/>
    <n v="0"/>
    <n v="0"/>
    <n v="33"/>
  </r>
  <r>
    <x v="0"/>
    <x v="0"/>
    <s v="WA"/>
    <x v="4"/>
    <n v="2012"/>
    <n v="2012"/>
    <n v="500246264"/>
    <n v="1"/>
    <x v="1"/>
    <s v="I"/>
    <n v="29"/>
    <n v="29"/>
    <n v="0"/>
    <n v="35"/>
  </r>
  <r>
    <x v="0"/>
    <x v="0"/>
    <s v="WA"/>
    <x v="4"/>
    <n v="2012"/>
    <n v="2012"/>
    <n v="17157934"/>
    <n v="1"/>
    <x v="1"/>
    <s v="I"/>
    <n v="30"/>
    <n v="30"/>
    <n v="0"/>
    <n v="10"/>
  </r>
  <r>
    <x v="0"/>
    <x v="0"/>
    <s v="WA"/>
    <x v="4"/>
    <n v="2012"/>
    <n v="2012"/>
    <n v="16301945"/>
    <n v="1"/>
    <x v="1"/>
    <s v="I"/>
    <n v="24"/>
    <n v="24"/>
    <n v="0"/>
    <n v="215"/>
  </r>
  <r>
    <x v="0"/>
    <x v="0"/>
    <s v="WA"/>
    <x v="4"/>
    <n v="2012"/>
    <n v="2012"/>
    <n v="15898154"/>
    <n v="1"/>
    <x v="1"/>
    <s v="I"/>
    <n v="24"/>
    <n v="24"/>
    <n v="0"/>
    <n v="125"/>
  </r>
  <r>
    <x v="0"/>
    <x v="0"/>
    <s v="WA"/>
    <x v="4"/>
    <n v="2012"/>
    <n v="2012"/>
    <n v="14898170"/>
    <n v="1"/>
    <x v="1"/>
    <s v="I"/>
    <n v="18"/>
    <n v="18"/>
    <n v="0"/>
    <n v="350"/>
  </r>
  <r>
    <x v="0"/>
    <x v="0"/>
    <s v="WA"/>
    <x v="4"/>
    <n v="2012"/>
    <n v="2012"/>
    <n v="446169630"/>
    <n v="1"/>
    <x v="1"/>
    <s v="I"/>
    <n v="5"/>
    <n v="5"/>
    <n v="0"/>
    <n v="28"/>
  </r>
  <r>
    <x v="0"/>
    <x v="0"/>
    <s v="WA"/>
    <x v="4"/>
    <n v="2012"/>
    <n v="2012"/>
    <n v="500158342"/>
    <n v="1"/>
    <x v="1"/>
    <s v="I"/>
    <n v="16"/>
    <n v="16"/>
    <n v="0"/>
    <n v="222"/>
  </r>
  <r>
    <x v="0"/>
    <x v="1"/>
    <s v="WA"/>
    <x v="4"/>
    <n v="2012"/>
    <n v="2012"/>
    <n v="15483489"/>
    <n v="1"/>
    <x v="1"/>
    <s v="I"/>
    <n v="31"/>
    <n v="31"/>
    <n v="0"/>
    <n v="3"/>
  </r>
  <r>
    <x v="0"/>
    <x v="0"/>
    <s v="WA"/>
    <x v="4"/>
    <n v="2012"/>
    <n v="2012"/>
    <n v="17621965"/>
    <n v="1"/>
    <x v="1"/>
    <s v="I"/>
    <n v="5"/>
    <n v="5"/>
    <n v="0"/>
    <n v="10"/>
  </r>
  <r>
    <x v="1"/>
    <x v="1"/>
    <s v="WA"/>
    <x v="4"/>
    <n v="2013"/>
    <n v="2013"/>
    <n v="14601957"/>
    <n v="1"/>
    <x v="1"/>
    <s v="I"/>
    <n v="23"/>
    <n v="23"/>
    <n v="0"/>
    <n v="20"/>
  </r>
  <r>
    <x v="0"/>
    <x v="1"/>
    <s v="WA"/>
    <x v="5"/>
    <n v="2013"/>
    <n v="2013"/>
    <n v="500212352"/>
    <n v="1"/>
    <x v="1"/>
    <s v="I"/>
    <n v="33"/>
    <n v="33"/>
    <n v="0"/>
    <n v="91"/>
  </r>
  <r>
    <x v="0"/>
    <x v="0"/>
    <s v="WA"/>
    <x v="5"/>
    <n v="2013"/>
    <n v="2013"/>
    <n v="500271025"/>
    <n v="2"/>
    <x v="1"/>
    <s v="I"/>
    <n v="64"/>
    <n v="32"/>
    <n v="0"/>
    <n v="2"/>
  </r>
  <r>
    <x v="0"/>
    <x v="1"/>
    <s v="WA"/>
    <x v="5"/>
    <n v="2013"/>
    <n v="2013"/>
    <n v="18596713"/>
    <n v="1"/>
    <x v="1"/>
    <s v="I"/>
    <n v="2"/>
    <n v="2"/>
    <n v="0"/>
    <n v="1"/>
  </r>
  <r>
    <x v="0"/>
    <x v="1"/>
    <s v="WA"/>
    <x v="4"/>
    <n v="2013"/>
    <n v="2013"/>
    <n v="500078840"/>
    <n v="1"/>
    <x v="1"/>
    <s v="I"/>
    <n v="0"/>
    <n v="0"/>
    <n v="0"/>
    <n v="17"/>
  </r>
  <r>
    <x v="0"/>
    <x v="1"/>
    <s v="WA"/>
    <x v="4"/>
    <n v="2013"/>
    <n v="2013"/>
    <n v="500183601"/>
    <n v="1"/>
    <x v="1"/>
    <s v="I"/>
    <n v="7"/>
    <n v="7"/>
    <n v="0"/>
    <n v="2"/>
  </r>
  <r>
    <x v="0"/>
    <x v="1"/>
    <s v="WA"/>
    <x v="5"/>
    <n v="2013"/>
    <n v="2013"/>
    <n v="500229630"/>
    <n v="1"/>
    <x v="1"/>
    <s v="I"/>
    <n v="2"/>
    <n v="2"/>
    <n v="0"/>
    <n v="9"/>
  </r>
  <r>
    <x v="0"/>
    <x v="0"/>
    <s v="WA"/>
    <x v="5"/>
    <n v="2013"/>
    <n v="2013"/>
    <n v="19043563"/>
    <n v="2"/>
    <x v="1"/>
    <s v="I"/>
    <n v="45"/>
    <n v="22.5"/>
    <n v="0"/>
    <n v="1220"/>
  </r>
  <r>
    <x v="0"/>
    <x v="0"/>
    <s v="WA"/>
    <x v="4"/>
    <n v="2013"/>
    <n v="2013"/>
    <n v="19596322"/>
    <n v="1"/>
    <x v="1"/>
    <s v="I"/>
    <n v="0"/>
    <n v="0"/>
    <n v="0"/>
    <n v="12"/>
  </r>
  <r>
    <x v="0"/>
    <x v="0"/>
    <s v="WA"/>
    <x v="5"/>
    <n v="2013"/>
    <n v="2013"/>
    <n v="19653778"/>
    <n v="1"/>
    <x v="1"/>
    <s v="I"/>
    <n v="7"/>
    <n v="7"/>
    <n v="0"/>
    <n v="30"/>
  </r>
  <r>
    <x v="0"/>
    <x v="0"/>
    <s v="WA"/>
    <x v="5"/>
    <n v="2013"/>
    <n v="2013"/>
    <n v="19630124"/>
    <n v="3"/>
    <x v="1"/>
    <s v="I"/>
    <n v="64"/>
    <n v="21.333333333333332"/>
    <n v="0"/>
    <n v="574"/>
  </r>
  <r>
    <x v="0"/>
    <x v="0"/>
    <s v="WA"/>
    <x v="5"/>
    <n v="2013"/>
    <n v="2013"/>
    <n v="500246115"/>
    <n v="1"/>
    <x v="1"/>
    <s v="I"/>
    <n v="33"/>
    <n v="33"/>
    <n v="0"/>
    <n v="33"/>
  </r>
  <r>
    <x v="0"/>
    <x v="1"/>
    <s v="WA"/>
    <x v="5"/>
    <n v="2013"/>
    <n v="2013"/>
    <n v="14952593"/>
    <n v="1"/>
    <x v="1"/>
    <s v="I"/>
    <n v="33"/>
    <n v="33"/>
    <n v="0"/>
    <n v="12"/>
  </r>
  <r>
    <x v="0"/>
    <x v="0"/>
    <s v="WA"/>
    <x v="5"/>
    <n v="2013"/>
    <n v="2013"/>
    <n v="17690062"/>
    <n v="3"/>
    <x v="1"/>
    <s v="I"/>
    <n v="95"/>
    <n v="31.666666666666668"/>
    <n v="0"/>
    <n v="310"/>
  </r>
  <r>
    <x v="0"/>
    <x v="0"/>
    <s v="WA"/>
    <x v="5"/>
    <n v="2013"/>
    <n v="2013"/>
    <n v="18014962"/>
    <n v="4"/>
    <x v="1"/>
    <s v="I"/>
    <n v="119"/>
    <n v="29.75"/>
    <n v="0"/>
    <n v="480"/>
  </r>
  <r>
    <x v="0"/>
    <x v="0"/>
    <s v="WA"/>
    <x v="5"/>
    <n v="2013"/>
    <n v="2013"/>
    <n v="17808770"/>
    <n v="2"/>
    <x v="1"/>
    <s v="I"/>
    <n v="49"/>
    <n v="24.5"/>
    <n v="0"/>
    <n v="2110"/>
  </r>
  <r>
    <x v="0"/>
    <x v="1"/>
    <s v="WA"/>
    <x v="5"/>
    <n v="2013"/>
    <n v="2013"/>
    <n v="16655634"/>
    <n v="2"/>
    <x v="1"/>
    <s v="I"/>
    <n v="64"/>
    <n v="32"/>
    <n v="0"/>
    <n v="3"/>
  </r>
  <r>
    <x v="0"/>
    <x v="0"/>
    <s v="WA"/>
    <x v="5"/>
    <n v="2013"/>
    <n v="2013"/>
    <n v="16008895"/>
    <n v="1"/>
    <x v="1"/>
    <s v="I"/>
    <n v="29"/>
    <n v="29"/>
    <n v="0"/>
    <n v="230"/>
  </r>
  <r>
    <x v="0"/>
    <x v="0"/>
    <s v="WA"/>
    <x v="5"/>
    <n v="2013"/>
    <n v="2013"/>
    <n v="16888828"/>
    <n v="1"/>
    <x v="1"/>
    <s v="I"/>
    <n v="9"/>
    <n v="9"/>
    <n v="0"/>
    <n v="270"/>
  </r>
  <r>
    <x v="0"/>
    <x v="0"/>
    <s v="WA"/>
    <x v="5"/>
    <n v="2013"/>
    <n v="2013"/>
    <n v="19471626"/>
    <n v="1"/>
    <x v="1"/>
    <s v="I"/>
    <n v="32"/>
    <n v="32"/>
    <n v="0"/>
    <n v="40"/>
  </r>
  <r>
    <x v="1"/>
    <x v="0"/>
    <s v="WA"/>
    <x v="5"/>
    <n v="2013"/>
    <n v="2013"/>
    <n v="500003969"/>
    <n v="7"/>
    <x v="1"/>
    <s v="I"/>
    <n v="210"/>
    <n v="30"/>
    <n v="0"/>
    <n v="120"/>
  </r>
  <r>
    <x v="1"/>
    <x v="1"/>
    <s v="WA"/>
    <x v="5"/>
    <n v="2013"/>
    <n v="2013"/>
    <n v="500118488"/>
    <n v="12"/>
    <x v="2"/>
    <s v="I"/>
    <n v="371"/>
    <n v="30.916666666666668"/>
    <n v="0"/>
    <n v="881289"/>
  </r>
  <r>
    <x v="0"/>
    <x v="0"/>
    <s v="WA"/>
    <x v="5"/>
    <n v="2013"/>
    <n v="2013"/>
    <n v="419040049"/>
    <n v="2"/>
    <x v="1"/>
    <s v="I"/>
    <n v="42"/>
    <n v="21"/>
    <n v="0"/>
    <n v="100"/>
  </r>
  <r>
    <x v="0"/>
    <x v="0"/>
    <s v="WA"/>
    <x v="5"/>
    <n v="2013"/>
    <n v="2013"/>
    <n v="14747556"/>
    <n v="2"/>
    <x v="1"/>
    <s v="I"/>
    <n v="61"/>
    <n v="30.5"/>
    <n v="0"/>
    <n v="100"/>
  </r>
  <r>
    <x v="0"/>
    <x v="1"/>
    <s v="WA"/>
    <x v="5"/>
    <n v="2013"/>
    <n v="2013"/>
    <n v="500075103"/>
    <n v="1"/>
    <x v="1"/>
    <s v="I"/>
    <n v="21"/>
    <n v="21"/>
    <n v="0"/>
    <n v="64"/>
  </r>
  <r>
    <x v="0"/>
    <x v="0"/>
    <s v="WA"/>
    <x v="5"/>
    <n v="2013"/>
    <n v="2013"/>
    <n v="19945467"/>
    <n v="1"/>
    <x v="1"/>
    <s v="I"/>
    <n v="11"/>
    <n v="11"/>
    <n v="0"/>
    <n v="299"/>
  </r>
  <r>
    <x v="0"/>
    <x v="0"/>
    <s v="WA"/>
    <x v="5"/>
    <n v="2013"/>
    <n v="2013"/>
    <n v="14114284"/>
    <n v="1"/>
    <x v="1"/>
    <s v="I"/>
    <n v="33"/>
    <n v="33"/>
    <n v="0"/>
    <n v="230"/>
  </r>
  <r>
    <x v="0"/>
    <x v="0"/>
    <s v="WA"/>
    <x v="5"/>
    <n v="2013"/>
    <n v="2013"/>
    <n v="14173749"/>
    <n v="2"/>
    <x v="1"/>
    <s v="I"/>
    <n v="31"/>
    <n v="15.5"/>
    <n v="0"/>
    <n v="80"/>
  </r>
  <r>
    <x v="0"/>
    <x v="1"/>
    <s v="WA"/>
    <x v="5"/>
    <n v="2013"/>
    <n v="2013"/>
    <n v="16466143"/>
    <n v="1"/>
    <x v="1"/>
    <s v="I"/>
    <n v="16"/>
    <n v="16"/>
    <n v="0"/>
    <n v="30"/>
  </r>
  <r>
    <x v="0"/>
    <x v="1"/>
    <s v="WA"/>
    <x v="5"/>
    <n v="2013"/>
    <n v="2013"/>
    <n v="500226912"/>
    <n v="1"/>
    <x v="1"/>
    <s v="I"/>
    <n v="33"/>
    <n v="33"/>
    <n v="0"/>
    <n v="22"/>
  </r>
  <r>
    <x v="0"/>
    <x v="0"/>
    <s v="WA"/>
    <x v="5"/>
    <n v="2013"/>
    <n v="2013"/>
    <n v="18881932"/>
    <n v="2"/>
    <x v="1"/>
    <s v="I"/>
    <n v="56"/>
    <n v="28"/>
    <n v="0"/>
    <n v="1200"/>
  </r>
  <r>
    <x v="0"/>
    <x v="1"/>
    <s v="WA"/>
    <x v="5"/>
    <n v="2013"/>
    <n v="2013"/>
    <n v="500118493"/>
    <n v="1"/>
    <x v="1"/>
    <s v="I"/>
    <n v="1"/>
    <n v="1"/>
    <n v="0"/>
    <n v="10"/>
  </r>
  <r>
    <x v="0"/>
    <x v="0"/>
    <s v="WA"/>
    <x v="5"/>
    <n v="2013"/>
    <n v="2013"/>
    <n v="500230077"/>
    <n v="1"/>
    <x v="1"/>
    <s v="I"/>
    <n v="0"/>
    <n v="0"/>
    <n v="0"/>
    <n v="34"/>
  </r>
  <r>
    <x v="0"/>
    <x v="0"/>
    <s v="WA"/>
    <x v="5"/>
    <n v="2013"/>
    <n v="2013"/>
    <n v="19464512"/>
    <n v="1"/>
    <x v="1"/>
    <s v="I"/>
    <n v="16"/>
    <n v="16"/>
    <n v="0"/>
    <n v="301"/>
  </r>
  <r>
    <x v="0"/>
    <x v="0"/>
    <s v="WA"/>
    <x v="5"/>
    <n v="2013"/>
    <n v="2013"/>
    <n v="18299520"/>
    <n v="1"/>
    <x v="1"/>
    <s v="I"/>
    <n v="28"/>
    <n v="28"/>
    <n v="0"/>
    <n v="80"/>
  </r>
  <r>
    <x v="0"/>
    <x v="0"/>
    <s v="WA"/>
    <x v="5"/>
    <n v="2013"/>
    <n v="2013"/>
    <n v="18422316"/>
    <n v="1"/>
    <x v="1"/>
    <s v="I"/>
    <n v="2"/>
    <n v="2"/>
    <n v="0"/>
    <n v="179"/>
  </r>
  <r>
    <x v="0"/>
    <x v="1"/>
    <s v="WA"/>
    <x v="5"/>
    <n v="2013"/>
    <n v="2013"/>
    <n v="16622102"/>
    <n v="1"/>
    <x v="1"/>
    <s v="I"/>
    <n v="1"/>
    <n v="1"/>
    <n v="0"/>
    <n v="5"/>
  </r>
  <r>
    <x v="0"/>
    <x v="0"/>
    <s v="WA"/>
    <x v="5"/>
    <n v="2013"/>
    <n v="2013"/>
    <n v="16622104"/>
    <n v="1"/>
    <x v="2"/>
    <s v="I"/>
    <n v="1"/>
    <n v="1"/>
    <n v="0"/>
    <n v="99650"/>
  </r>
  <r>
    <x v="0"/>
    <x v="1"/>
    <s v="WA"/>
    <x v="5"/>
    <n v="2013"/>
    <n v="2013"/>
    <n v="17698052"/>
    <n v="1"/>
    <x v="1"/>
    <s v="I"/>
    <n v="9"/>
    <n v="9"/>
    <n v="0"/>
    <n v="4"/>
  </r>
  <r>
    <x v="1"/>
    <x v="1"/>
    <s v="WA"/>
    <x v="5"/>
    <n v="2013"/>
    <n v="2013"/>
    <n v="16830465"/>
    <n v="1"/>
    <x v="1"/>
    <s v="I"/>
    <n v="30"/>
    <n v="30"/>
    <n v="0"/>
    <n v="1"/>
  </r>
  <r>
    <x v="0"/>
    <x v="1"/>
    <s v="WA"/>
    <x v="5"/>
    <n v="2013"/>
    <n v="2013"/>
    <n v="446351651"/>
    <n v="4"/>
    <x v="1"/>
    <s v="I"/>
    <n v="127"/>
    <n v="31.75"/>
    <n v="0"/>
    <n v="6"/>
  </r>
  <r>
    <x v="0"/>
    <x v="0"/>
    <s v="WA"/>
    <x v="5"/>
    <n v="2013"/>
    <n v="2013"/>
    <n v="16263795"/>
    <n v="1"/>
    <x v="1"/>
    <s v="I"/>
    <n v="15"/>
    <n v="15"/>
    <n v="0"/>
    <n v="380"/>
  </r>
  <r>
    <x v="0"/>
    <x v="0"/>
    <s v="WA"/>
    <x v="5"/>
    <n v="2013"/>
    <n v="2013"/>
    <n v="500189726"/>
    <n v="1"/>
    <x v="1"/>
    <s v="I"/>
    <n v="7"/>
    <n v="7"/>
    <n v="0"/>
    <n v="117"/>
  </r>
  <r>
    <x v="0"/>
    <x v="1"/>
    <s v="WA"/>
    <x v="5"/>
    <n v="2013"/>
    <n v="2013"/>
    <n v="421459296"/>
    <n v="1"/>
    <x v="1"/>
    <s v="I"/>
    <n v="8"/>
    <n v="8"/>
    <n v="0"/>
    <n v="46"/>
  </r>
  <r>
    <x v="1"/>
    <x v="1"/>
    <s v="WA"/>
    <x v="5"/>
    <n v="2013"/>
    <n v="2013"/>
    <n v="500020939"/>
    <n v="2"/>
    <x v="1"/>
    <s v="I"/>
    <n v="63"/>
    <n v="31.5"/>
    <n v="0"/>
    <n v="2"/>
  </r>
  <r>
    <x v="0"/>
    <x v="1"/>
    <s v="WA"/>
    <x v="5"/>
    <n v="2013"/>
    <n v="2013"/>
    <n v="16009735"/>
    <n v="2"/>
    <x v="1"/>
    <s v="I"/>
    <n v="53"/>
    <n v="26.5"/>
    <n v="0"/>
    <n v="147"/>
  </r>
  <r>
    <x v="0"/>
    <x v="0"/>
    <s v="WA"/>
    <x v="5"/>
    <n v="2013"/>
    <n v="2013"/>
    <n v="14638268"/>
    <n v="2"/>
    <x v="1"/>
    <s v="I"/>
    <n v="56"/>
    <n v="28"/>
    <n v="0"/>
    <n v="720"/>
  </r>
  <r>
    <x v="0"/>
    <x v="0"/>
    <s v="WA"/>
    <x v="5"/>
    <n v="2013"/>
    <n v="2013"/>
    <n v="15157194"/>
    <n v="1"/>
    <x v="1"/>
    <s v="I"/>
    <n v="22"/>
    <n v="22"/>
    <n v="0"/>
    <n v="490"/>
  </r>
  <r>
    <x v="0"/>
    <x v="1"/>
    <s v="WA"/>
    <x v="5"/>
    <n v="2013"/>
    <n v="2013"/>
    <n v="500066163"/>
    <n v="2"/>
    <x v="1"/>
    <s v="I"/>
    <n v="65"/>
    <n v="32.5"/>
    <n v="0"/>
    <n v="2"/>
  </r>
  <r>
    <x v="0"/>
    <x v="0"/>
    <s v="WA"/>
    <x v="5"/>
    <n v="2013"/>
    <n v="2013"/>
    <n v="500235251"/>
    <n v="1"/>
    <x v="1"/>
    <s v="I"/>
    <n v="0"/>
    <n v="0"/>
    <n v="0"/>
    <n v="12"/>
  </r>
  <r>
    <x v="1"/>
    <x v="1"/>
    <s v="WA"/>
    <x v="5"/>
    <n v="2013"/>
    <n v="2013"/>
    <n v="500119980"/>
    <n v="8"/>
    <x v="2"/>
    <s v="I"/>
    <n v="245"/>
    <n v="30.625"/>
    <n v="0"/>
    <n v="29680"/>
  </r>
  <r>
    <x v="0"/>
    <x v="0"/>
    <s v="WA"/>
    <x v="5"/>
    <n v="2013"/>
    <n v="2013"/>
    <n v="19970525"/>
    <n v="1"/>
    <x v="1"/>
    <s v="I"/>
    <n v="15"/>
    <n v="15"/>
    <n v="0"/>
    <n v="40"/>
  </r>
  <r>
    <x v="0"/>
    <x v="0"/>
    <s v="WA"/>
    <x v="5"/>
    <n v="2013"/>
    <n v="2013"/>
    <n v="18952699"/>
    <n v="1"/>
    <x v="1"/>
    <s v="I"/>
    <n v="1"/>
    <n v="1"/>
    <n v="0"/>
    <n v="30"/>
  </r>
  <r>
    <x v="0"/>
    <x v="0"/>
    <s v="WA"/>
    <x v="5"/>
    <n v="2013"/>
    <n v="2013"/>
    <n v="18550878"/>
    <n v="1"/>
    <x v="1"/>
    <s v="I"/>
    <n v="23"/>
    <n v="23"/>
    <n v="0"/>
    <n v="559"/>
  </r>
  <r>
    <x v="0"/>
    <x v="0"/>
    <s v="WA"/>
    <x v="5"/>
    <n v="2013"/>
    <n v="2013"/>
    <n v="19349983"/>
    <n v="1"/>
    <x v="1"/>
    <s v="I"/>
    <n v="0"/>
    <n v="0"/>
    <n v="0"/>
    <n v="30"/>
  </r>
  <r>
    <x v="0"/>
    <x v="1"/>
    <s v="WA"/>
    <x v="5"/>
    <n v="2013"/>
    <n v="2013"/>
    <n v="18690686"/>
    <n v="2"/>
    <x v="1"/>
    <s v="I"/>
    <n v="50"/>
    <n v="25"/>
    <n v="0"/>
    <n v="132"/>
  </r>
  <r>
    <x v="0"/>
    <x v="0"/>
    <s v="WA"/>
    <x v="5"/>
    <n v="2013"/>
    <n v="2013"/>
    <n v="19700451"/>
    <n v="3"/>
    <x v="1"/>
    <s v="I"/>
    <n v="39"/>
    <n v="13"/>
    <n v="0"/>
    <n v="280"/>
  </r>
  <r>
    <x v="0"/>
    <x v="0"/>
    <s v="WA"/>
    <x v="5"/>
    <n v="2013"/>
    <n v="2013"/>
    <n v="500050179"/>
    <n v="1"/>
    <x v="1"/>
    <s v="I"/>
    <n v="1"/>
    <n v="1"/>
    <n v="0"/>
    <n v="4"/>
  </r>
  <r>
    <x v="0"/>
    <x v="1"/>
    <s v="WA"/>
    <x v="5"/>
    <n v="2013"/>
    <n v="2013"/>
    <n v="18912093"/>
    <n v="1"/>
    <x v="1"/>
    <s v="I"/>
    <n v="0"/>
    <n v="0"/>
    <n v="0"/>
    <n v="1"/>
  </r>
  <r>
    <x v="0"/>
    <x v="0"/>
    <s v="WA"/>
    <x v="5"/>
    <n v="2013"/>
    <n v="2013"/>
    <n v="18936328"/>
    <n v="1"/>
    <x v="1"/>
    <s v="I"/>
    <n v="0"/>
    <n v="0"/>
    <n v="0"/>
    <n v="57"/>
  </r>
  <r>
    <x v="0"/>
    <x v="0"/>
    <s v="WA"/>
    <x v="5"/>
    <n v="2013"/>
    <n v="2013"/>
    <n v="17490440"/>
    <n v="1"/>
    <x v="1"/>
    <s v="I"/>
    <n v="0"/>
    <n v="0"/>
    <n v="0"/>
    <n v="120"/>
  </r>
  <r>
    <x v="0"/>
    <x v="0"/>
    <s v="WA"/>
    <x v="5"/>
    <n v="2013"/>
    <n v="2013"/>
    <n v="18010073"/>
    <n v="1"/>
    <x v="1"/>
    <s v="I"/>
    <n v="0"/>
    <n v="0"/>
    <n v="0"/>
    <n v="160"/>
  </r>
  <r>
    <x v="0"/>
    <x v="0"/>
    <s v="WA"/>
    <x v="5"/>
    <n v="2013"/>
    <n v="2013"/>
    <n v="16568850"/>
    <n v="1"/>
    <x v="1"/>
    <s v="I"/>
    <n v="23"/>
    <n v="23"/>
    <n v="0"/>
    <n v="798"/>
  </r>
  <r>
    <x v="0"/>
    <x v="0"/>
    <s v="WA"/>
    <x v="5"/>
    <n v="2013"/>
    <n v="2013"/>
    <n v="15982706"/>
    <n v="1"/>
    <x v="1"/>
    <s v="I"/>
    <n v="30"/>
    <n v="30"/>
    <n v="0"/>
    <n v="190"/>
  </r>
  <r>
    <x v="0"/>
    <x v="1"/>
    <s v="WA"/>
    <x v="5"/>
    <n v="2013"/>
    <n v="2013"/>
    <n v="500272668"/>
    <n v="1"/>
    <x v="1"/>
    <s v="I"/>
    <n v="11"/>
    <n v="11"/>
    <n v="0"/>
    <n v="32"/>
  </r>
  <r>
    <x v="0"/>
    <x v="0"/>
    <s v="WA"/>
    <x v="5"/>
    <n v="2013"/>
    <n v="2013"/>
    <n v="16118417"/>
    <n v="1"/>
    <x v="1"/>
    <s v="I"/>
    <n v="6"/>
    <n v="6"/>
    <n v="0"/>
    <n v="2"/>
  </r>
  <r>
    <x v="0"/>
    <x v="1"/>
    <s v="WA"/>
    <x v="5"/>
    <n v="2013"/>
    <n v="2013"/>
    <n v="19947577"/>
    <n v="1"/>
    <x v="1"/>
    <s v="I"/>
    <n v="24"/>
    <n v="24"/>
    <n v="0"/>
    <n v="7"/>
  </r>
  <r>
    <x v="0"/>
    <x v="1"/>
    <s v="WA"/>
    <x v="5"/>
    <n v="2013"/>
    <n v="2013"/>
    <n v="446354566"/>
    <n v="2"/>
    <x v="1"/>
    <s v="I"/>
    <n v="45"/>
    <n v="22.5"/>
    <n v="0"/>
    <n v="25"/>
  </r>
  <r>
    <x v="0"/>
    <x v="1"/>
    <s v="WA"/>
    <x v="5"/>
    <n v="2013"/>
    <n v="2013"/>
    <n v="15744915"/>
    <n v="1"/>
    <x v="1"/>
    <s v="I"/>
    <n v="3"/>
    <n v="3"/>
    <n v="0"/>
    <n v="11"/>
  </r>
  <r>
    <x v="0"/>
    <x v="1"/>
    <s v="WA"/>
    <x v="5"/>
    <n v="2013"/>
    <n v="2013"/>
    <n v="367459268"/>
    <n v="2"/>
    <x v="1"/>
    <s v="I"/>
    <n v="54"/>
    <n v="27"/>
    <n v="0"/>
    <n v="16"/>
  </r>
  <r>
    <x v="0"/>
    <x v="1"/>
    <s v="WA"/>
    <x v="5"/>
    <n v="2013"/>
    <n v="2013"/>
    <n v="500218624"/>
    <n v="7"/>
    <x v="1"/>
    <s v="I"/>
    <n v="200"/>
    <n v="28.571428571428569"/>
    <n v="0"/>
    <n v="36"/>
  </r>
  <r>
    <x v="0"/>
    <x v="1"/>
    <s v="WA"/>
    <x v="5"/>
    <n v="2013"/>
    <n v="2013"/>
    <n v="446349236"/>
    <n v="1"/>
    <x v="1"/>
    <s v="I"/>
    <n v="0"/>
    <n v="0"/>
    <n v="0"/>
    <n v="9"/>
  </r>
  <r>
    <x v="1"/>
    <x v="1"/>
    <s v="WA"/>
    <x v="5"/>
    <n v="2013"/>
    <n v="2013"/>
    <n v="500085113"/>
    <n v="4"/>
    <x v="1"/>
    <s v="I"/>
    <n v="102"/>
    <n v="25.5"/>
    <n v="0"/>
    <n v="81"/>
  </r>
  <r>
    <x v="0"/>
    <x v="0"/>
    <s v="WA"/>
    <x v="5"/>
    <n v="2013"/>
    <n v="2013"/>
    <n v="19687035"/>
    <n v="3"/>
    <x v="1"/>
    <s v="I"/>
    <n v="80"/>
    <n v="26.666666666666668"/>
    <n v="0"/>
    <n v="450"/>
  </r>
  <r>
    <x v="0"/>
    <x v="0"/>
    <s v="WA"/>
    <x v="5"/>
    <n v="2013"/>
    <n v="2013"/>
    <n v="14402205"/>
    <n v="2"/>
    <x v="1"/>
    <s v="I"/>
    <n v="47"/>
    <n v="23.5"/>
    <n v="0"/>
    <n v="187"/>
  </r>
  <r>
    <x v="0"/>
    <x v="0"/>
    <s v="WA"/>
    <x v="5"/>
    <n v="2013"/>
    <n v="2013"/>
    <n v="500126854"/>
    <n v="1"/>
    <x v="1"/>
    <s v="I"/>
    <n v="10"/>
    <n v="10"/>
    <n v="0"/>
    <n v="37"/>
  </r>
  <r>
    <x v="0"/>
    <x v="0"/>
    <s v="WA"/>
    <x v="5"/>
    <n v="2013"/>
    <n v="2013"/>
    <n v="14034159"/>
    <n v="1"/>
    <x v="1"/>
    <s v="I"/>
    <n v="30"/>
    <n v="30"/>
    <n v="0"/>
    <n v="371"/>
  </r>
  <r>
    <x v="0"/>
    <x v="0"/>
    <s v="WA"/>
    <x v="5"/>
    <n v="2013"/>
    <n v="2013"/>
    <n v="18657828"/>
    <n v="2"/>
    <x v="1"/>
    <s v="I"/>
    <n v="55"/>
    <n v="27.5"/>
    <n v="0"/>
    <n v="562"/>
  </r>
  <r>
    <x v="0"/>
    <x v="0"/>
    <s v="WA"/>
    <x v="5"/>
    <n v="2013"/>
    <n v="2013"/>
    <n v="18949523"/>
    <n v="1"/>
    <x v="1"/>
    <s v="I"/>
    <n v="32"/>
    <n v="32"/>
    <n v="0"/>
    <n v="1"/>
  </r>
  <r>
    <x v="0"/>
    <x v="1"/>
    <s v="WA"/>
    <x v="5"/>
    <n v="2013"/>
    <n v="2013"/>
    <n v="18947433"/>
    <n v="4"/>
    <x v="1"/>
    <s v="I"/>
    <n v="105"/>
    <n v="26.25"/>
    <n v="0"/>
    <n v="6"/>
  </r>
  <r>
    <x v="0"/>
    <x v="0"/>
    <s v="WA"/>
    <x v="5"/>
    <n v="2013"/>
    <n v="2013"/>
    <n v="18084602"/>
    <n v="4"/>
    <x v="1"/>
    <s v="I"/>
    <n v="127"/>
    <n v="31.75"/>
    <n v="0"/>
    <n v="366"/>
  </r>
  <r>
    <x v="0"/>
    <x v="1"/>
    <s v="WA"/>
    <x v="5"/>
    <n v="2013"/>
    <n v="2013"/>
    <n v="17737710"/>
    <n v="1"/>
    <x v="1"/>
    <s v="I"/>
    <n v="31"/>
    <n v="31"/>
    <n v="0"/>
    <n v="33"/>
  </r>
  <r>
    <x v="0"/>
    <x v="0"/>
    <s v="WA"/>
    <x v="5"/>
    <n v="2013"/>
    <n v="2013"/>
    <n v="17737712"/>
    <n v="1"/>
    <x v="1"/>
    <s v="I"/>
    <n v="31"/>
    <n v="31"/>
    <n v="0"/>
    <n v="70"/>
  </r>
  <r>
    <x v="0"/>
    <x v="0"/>
    <s v="WA"/>
    <x v="5"/>
    <n v="2013"/>
    <n v="2013"/>
    <n v="500020516"/>
    <n v="2"/>
    <x v="1"/>
    <s v="I"/>
    <n v="43"/>
    <n v="21.5"/>
    <n v="0"/>
    <n v="286"/>
  </r>
  <r>
    <x v="0"/>
    <x v="0"/>
    <s v="WA"/>
    <x v="5"/>
    <n v="2013"/>
    <n v="2013"/>
    <n v="17208577"/>
    <n v="4"/>
    <x v="1"/>
    <s v="I"/>
    <n v="115"/>
    <n v="28.75"/>
    <n v="0"/>
    <n v="192"/>
  </r>
  <r>
    <x v="0"/>
    <x v="1"/>
    <s v="WA"/>
    <x v="5"/>
    <n v="2013"/>
    <n v="2013"/>
    <n v="500025578"/>
    <n v="4"/>
    <x v="1"/>
    <s v="I"/>
    <n v="114"/>
    <n v="28.5"/>
    <n v="0"/>
    <n v="17"/>
  </r>
  <r>
    <x v="0"/>
    <x v="1"/>
    <s v="WA"/>
    <x v="5"/>
    <n v="2013"/>
    <n v="2013"/>
    <n v="339811272"/>
    <n v="1"/>
    <x v="1"/>
    <s v="I"/>
    <n v="8"/>
    <n v="8"/>
    <n v="0"/>
    <n v="22"/>
  </r>
  <r>
    <x v="0"/>
    <x v="0"/>
    <s v="WA"/>
    <x v="5"/>
    <n v="2013"/>
    <n v="2013"/>
    <n v="15414406"/>
    <n v="1"/>
    <x v="1"/>
    <s v="I"/>
    <n v="29"/>
    <n v="29"/>
    <n v="0"/>
    <n v="1"/>
  </r>
  <r>
    <x v="0"/>
    <x v="0"/>
    <s v="WA"/>
    <x v="5"/>
    <n v="2013"/>
    <n v="2013"/>
    <n v="500133664"/>
    <n v="2"/>
    <x v="1"/>
    <s v="I"/>
    <n v="55"/>
    <n v="27.5"/>
    <n v="0"/>
    <n v="914"/>
  </r>
  <r>
    <x v="0"/>
    <x v="0"/>
    <s v="WA"/>
    <x v="5"/>
    <n v="2013"/>
    <n v="2013"/>
    <n v="500071032"/>
    <n v="4"/>
    <x v="1"/>
    <s v="I"/>
    <n v="100"/>
    <n v="25"/>
    <n v="0"/>
    <n v="417"/>
  </r>
  <r>
    <x v="0"/>
    <x v="0"/>
    <s v="WA"/>
    <x v="5"/>
    <n v="2013"/>
    <n v="2013"/>
    <n v="16644650"/>
    <n v="2"/>
    <x v="1"/>
    <s v="I"/>
    <n v="39"/>
    <n v="19.5"/>
    <n v="0"/>
    <n v="29"/>
  </r>
  <r>
    <x v="0"/>
    <x v="1"/>
    <s v="WA"/>
    <x v="5"/>
    <n v="2013"/>
    <n v="2013"/>
    <n v="446346387"/>
    <n v="2"/>
    <x v="1"/>
    <s v="I"/>
    <n v="61"/>
    <n v="30.5"/>
    <n v="0"/>
    <n v="2"/>
  </r>
  <r>
    <x v="0"/>
    <x v="0"/>
    <s v="WA"/>
    <x v="5"/>
    <n v="2013"/>
    <n v="2013"/>
    <n v="16201944"/>
    <n v="1"/>
    <x v="1"/>
    <s v="I"/>
    <n v="29"/>
    <n v="29"/>
    <n v="0"/>
    <n v="660"/>
  </r>
  <r>
    <x v="0"/>
    <x v="0"/>
    <s v="WA"/>
    <x v="5"/>
    <n v="2013"/>
    <n v="2013"/>
    <n v="18648759"/>
    <n v="1"/>
    <x v="1"/>
    <s v="I"/>
    <n v="17"/>
    <n v="17"/>
    <n v="0"/>
    <n v="82"/>
  </r>
  <r>
    <x v="0"/>
    <x v="1"/>
    <s v="WA"/>
    <x v="5"/>
    <n v="2013"/>
    <n v="2013"/>
    <n v="500065406"/>
    <n v="1"/>
    <x v="1"/>
    <s v="I"/>
    <n v="19"/>
    <n v="19"/>
    <n v="0"/>
    <n v="13"/>
  </r>
  <r>
    <x v="0"/>
    <x v="1"/>
    <s v="WA"/>
    <x v="5"/>
    <n v="2013"/>
    <n v="2013"/>
    <n v="19387771"/>
    <n v="2"/>
    <x v="1"/>
    <s v="I"/>
    <n v="58"/>
    <n v="29"/>
    <n v="0"/>
    <n v="2"/>
  </r>
  <r>
    <x v="0"/>
    <x v="1"/>
    <s v="WA"/>
    <x v="5"/>
    <n v="2013"/>
    <n v="2013"/>
    <n v="19238796"/>
    <n v="1"/>
    <x v="1"/>
    <s v="I"/>
    <n v="32"/>
    <n v="32"/>
    <n v="0"/>
    <n v="1"/>
  </r>
  <r>
    <x v="0"/>
    <x v="0"/>
    <s v="WA"/>
    <x v="5"/>
    <n v="2013"/>
    <n v="2013"/>
    <n v="18093976"/>
    <n v="1"/>
    <x v="1"/>
    <s v="I"/>
    <n v="23"/>
    <n v="23"/>
    <n v="0"/>
    <n v="106"/>
  </r>
  <r>
    <x v="0"/>
    <x v="0"/>
    <s v="WA"/>
    <x v="5"/>
    <n v="2013"/>
    <n v="2013"/>
    <n v="500070044"/>
    <n v="1"/>
    <x v="1"/>
    <s v="I"/>
    <n v="28"/>
    <n v="28"/>
    <n v="0"/>
    <n v="13"/>
  </r>
  <r>
    <x v="0"/>
    <x v="0"/>
    <s v="WA"/>
    <x v="5"/>
    <n v="2013"/>
    <n v="2013"/>
    <n v="19562167"/>
    <n v="1"/>
    <x v="1"/>
    <s v="I"/>
    <n v="1"/>
    <n v="1"/>
    <n v="0"/>
    <n v="10"/>
  </r>
  <r>
    <x v="0"/>
    <x v="0"/>
    <s v="WA"/>
    <x v="5"/>
    <n v="2013"/>
    <n v="2013"/>
    <n v="18303670"/>
    <n v="1"/>
    <x v="1"/>
    <s v="I"/>
    <n v="3"/>
    <n v="3"/>
    <n v="0"/>
    <n v="23"/>
  </r>
  <r>
    <x v="0"/>
    <x v="1"/>
    <s v="WA"/>
    <x v="5"/>
    <n v="2013"/>
    <n v="2013"/>
    <n v="500241666"/>
    <n v="1"/>
    <x v="1"/>
    <s v="I"/>
    <n v="0"/>
    <n v="0"/>
    <n v="0"/>
    <n v="2"/>
  </r>
  <r>
    <x v="0"/>
    <x v="0"/>
    <s v="WA"/>
    <x v="5"/>
    <n v="2013"/>
    <n v="2013"/>
    <n v="500290574"/>
    <n v="1"/>
    <x v="1"/>
    <s v="I"/>
    <n v="0"/>
    <n v="0"/>
    <n v="0"/>
    <n v="774"/>
  </r>
  <r>
    <x v="0"/>
    <x v="0"/>
    <s v="WA"/>
    <x v="5"/>
    <n v="2013"/>
    <n v="2013"/>
    <n v="19225600"/>
    <n v="1"/>
    <x v="1"/>
    <s v="I"/>
    <n v="32"/>
    <n v="32"/>
    <n v="0"/>
    <n v="120"/>
  </r>
  <r>
    <x v="0"/>
    <x v="1"/>
    <s v="WA"/>
    <x v="5"/>
    <n v="2013"/>
    <n v="2013"/>
    <n v="500290487"/>
    <n v="1"/>
    <x v="1"/>
    <s v="I"/>
    <n v="0"/>
    <n v="0"/>
    <n v="0"/>
    <n v="3"/>
  </r>
  <r>
    <x v="0"/>
    <x v="1"/>
    <s v="WA"/>
    <x v="5"/>
    <n v="2013"/>
    <n v="2013"/>
    <n v="500075618"/>
    <n v="1"/>
    <x v="1"/>
    <s v="I"/>
    <n v="0"/>
    <n v="0"/>
    <n v="0"/>
    <n v="13"/>
  </r>
  <r>
    <x v="0"/>
    <x v="0"/>
    <s v="WA"/>
    <x v="5"/>
    <n v="2013"/>
    <n v="2013"/>
    <n v="500210376"/>
    <n v="1"/>
    <x v="1"/>
    <s v="I"/>
    <n v="5"/>
    <n v="5"/>
    <n v="0"/>
    <n v="10"/>
  </r>
  <r>
    <x v="0"/>
    <x v="1"/>
    <s v="WA"/>
    <x v="5"/>
    <n v="2013"/>
    <n v="2013"/>
    <n v="442627220"/>
    <n v="1"/>
    <x v="1"/>
    <s v="I"/>
    <n v="4"/>
    <n v="4"/>
    <n v="0"/>
    <n v="7"/>
  </r>
  <r>
    <x v="0"/>
    <x v="0"/>
    <s v="WA"/>
    <x v="5"/>
    <n v="2013"/>
    <n v="2013"/>
    <n v="17377547"/>
    <n v="3"/>
    <x v="1"/>
    <s v="I"/>
    <n v="68"/>
    <n v="22.666666666666664"/>
    <n v="0"/>
    <n v="234"/>
  </r>
  <r>
    <x v="0"/>
    <x v="0"/>
    <s v="WA"/>
    <x v="5"/>
    <n v="2013"/>
    <n v="2013"/>
    <n v="500025367"/>
    <n v="1"/>
    <x v="1"/>
    <s v="I"/>
    <n v="2"/>
    <n v="2"/>
    <n v="0"/>
    <n v="47"/>
  </r>
  <r>
    <x v="0"/>
    <x v="1"/>
    <s v="WA"/>
    <x v="5"/>
    <n v="2013"/>
    <n v="2013"/>
    <n v="16828641"/>
    <n v="2"/>
    <x v="1"/>
    <s v="I"/>
    <n v="66"/>
    <n v="33"/>
    <n v="0"/>
    <n v="2"/>
  </r>
  <r>
    <x v="0"/>
    <x v="0"/>
    <s v="WA"/>
    <x v="5"/>
    <n v="2013"/>
    <n v="2013"/>
    <n v="500290175"/>
    <n v="1"/>
    <x v="1"/>
    <s v="I"/>
    <n v="1"/>
    <n v="1"/>
    <n v="0"/>
    <n v="265"/>
  </r>
  <r>
    <x v="0"/>
    <x v="0"/>
    <s v="WA"/>
    <x v="5"/>
    <n v="2013"/>
    <n v="2013"/>
    <n v="18857088"/>
    <n v="3"/>
    <x v="1"/>
    <s v="I"/>
    <n v="92"/>
    <n v="30.666666666666668"/>
    <n v="0"/>
    <n v="340"/>
  </r>
  <r>
    <x v="0"/>
    <x v="1"/>
    <s v="WA"/>
    <x v="5"/>
    <n v="2013"/>
    <n v="2013"/>
    <n v="500224179"/>
    <n v="1"/>
    <x v="1"/>
    <s v="I"/>
    <n v="10"/>
    <n v="10"/>
    <n v="0"/>
    <n v="6"/>
  </r>
  <r>
    <x v="0"/>
    <x v="1"/>
    <s v="WA"/>
    <x v="5"/>
    <n v="2013"/>
    <n v="2013"/>
    <n v="500213908"/>
    <n v="2"/>
    <x v="1"/>
    <s v="I"/>
    <n v="48"/>
    <n v="24"/>
    <n v="0"/>
    <n v="29"/>
  </r>
  <r>
    <x v="0"/>
    <x v="1"/>
    <s v="WA"/>
    <x v="5"/>
    <n v="2013"/>
    <n v="2013"/>
    <n v="14042621"/>
    <n v="1"/>
    <x v="1"/>
    <s v="I"/>
    <n v="24"/>
    <n v="24"/>
    <n v="0"/>
    <n v="32"/>
  </r>
  <r>
    <x v="0"/>
    <x v="1"/>
    <s v="WA"/>
    <x v="5"/>
    <n v="2013"/>
    <n v="2013"/>
    <n v="438912159"/>
    <n v="1"/>
    <x v="1"/>
    <s v="I"/>
    <n v="17"/>
    <n v="17"/>
    <n v="0"/>
    <n v="1"/>
  </r>
  <r>
    <x v="0"/>
    <x v="0"/>
    <s v="WA"/>
    <x v="5"/>
    <n v="2013"/>
    <n v="2013"/>
    <n v="500220761"/>
    <n v="1"/>
    <x v="1"/>
    <s v="I"/>
    <n v="32"/>
    <n v="32"/>
    <n v="0"/>
    <n v="10"/>
  </r>
  <r>
    <x v="0"/>
    <x v="1"/>
    <s v="WA"/>
    <x v="5"/>
    <n v="2013"/>
    <n v="2013"/>
    <n v="500087332"/>
    <n v="2"/>
    <x v="1"/>
    <s v="I"/>
    <n v="41"/>
    <n v="20.5"/>
    <n v="0"/>
    <n v="7"/>
  </r>
  <r>
    <x v="0"/>
    <x v="1"/>
    <s v="WA"/>
    <x v="5"/>
    <n v="2013"/>
    <n v="2013"/>
    <n v="500197958"/>
    <n v="2"/>
    <x v="1"/>
    <s v="I"/>
    <n v="59"/>
    <n v="29.5"/>
    <n v="0"/>
    <n v="9"/>
  </r>
  <r>
    <x v="0"/>
    <x v="0"/>
    <s v="WA"/>
    <x v="5"/>
    <n v="2013"/>
    <n v="2013"/>
    <n v="15813266"/>
    <n v="1"/>
    <x v="1"/>
    <s v="I"/>
    <n v="17"/>
    <n v="17"/>
    <n v="0"/>
    <n v="3"/>
  </r>
  <r>
    <x v="0"/>
    <x v="0"/>
    <s v="WA"/>
    <x v="5"/>
    <n v="2013"/>
    <n v="2013"/>
    <n v="500034390"/>
    <n v="1"/>
    <x v="1"/>
    <s v="I"/>
    <n v="1"/>
    <n v="1"/>
    <n v="0"/>
    <n v="18"/>
  </r>
  <r>
    <x v="0"/>
    <x v="0"/>
    <s v="WA"/>
    <x v="5"/>
    <n v="2013"/>
    <n v="2013"/>
    <n v="15217298"/>
    <n v="1"/>
    <x v="1"/>
    <s v="I"/>
    <n v="29"/>
    <n v="29"/>
    <n v="0"/>
    <n v="190"/>
  </r>
  <r>
    <x v="0"/>
    <x v="0"/>
    <s v="WA"/>
    <x v="5"/>
    <n v="2013"/>
    <n v="2013"/>
    <n v="15177215"/>
    <n v="2"/>
    <x v="1"/>
    <s v="I"/>
    <n v="53"/>
    <n v="26.5"/>
    <n v="0"/>
    <n v="118"/>
  </r>
  <r>
    <x v="0"/>
    <x v="0"/>
    <s v="WA"/>
    <x v="5"/>
    <n v="2013"/>
    <n v="2013"/>
    <n v="500040586"/>
    <n v="1"/>
    <x v="1"/>
    <s v="I"/>
    <n v="4"/>
    <n v="4"/>
    <n v="0"/>
    <n v="14"/>
  </r>
  <r>
    <x v="0"/>
    <x v="0"/>
    <s v="WA"/>
    <x v="5"/>
    <n v="2013"/>
    <n v="2013"/>
    <n v="15678555"/>
    <n v="1"/>
    <x v="1"/>
    <s v="I"/>
    <n v="1"/>
    <n v="1"/>
    <n v="0"/>
    <n v="50"/>
  </r>
  <r>
    <x v="0"/>
    <x v="1"/>
    <s v="WA"/>
    <x v="5"/>
    <n v="2013"/>
    <n v="2013"/>
    <n v="500009750"/>
    <n v="1"/>
    <x v="1"/>
    <s v="I"/>
    <n v="1"/>
    <n v="1"/>
    <n v="0"/>
    <n v="5"/>
  </r>
  <r>
    <x v="0"/>
    <x v="1"/>
    <s v="WA"/>
    <x v="5"/>
    <n v="2013"/>
    <n v="2013"/>
    <n v="500208216"/>
    <n v="1"/>
    <x v="1"/>
    <s v="I"/>
    <n v="20"/>
    <n v="20"/>
    <n v="0"/>
    <n v="4"/>
  </r>
  <r>
    <x v="0"/>
    <x v="0"/>
    <s v="WA"/>
    <x v="5"/>
    <n v="2013"/>
    <n v="2013"/>
    <n v="500207248"/>
    <n v="1"/>
    <x v="1"/>
    <s v="I"/>
    <n v="5"/>
    <n v="5"/>
    <n v="0"/>
    <n v="25"/>
  </r>
  <r>
    <x v="0"/>
    <x v="0"/>
    <s v="WA"/>
    <x v="5"/>
    <n v="2013"/>
    <n v="2013"/>
    <n v="14128379"/>
    <n v="1"/>
    <x v="1"/>
    <s v="I"/>
    <n v="0"/>
    <n v="0"/>
    <n v="0"/>
    <n v="500"/>
  </r>
  <r>
    <x v="0"/>
    <x v="0"/>
    <s v="WA"/>
    <x v="5"/>
    <n v="2013"/>
    <n v="2013"/>
    <n v="354931224"/>
    <n v="1"/>
    <x v="1"/>
    <s v="I"/>
    <n v="13"/>
    <n v="13"/>
    <n v="0"/>
    <n v="1244"/>
  </r>
  <r>
    <x v="0"/>
    <x v="0"/>
    <s v="WA"/>
    <x v="5"/>
    <n v="2013"/>
    <n v="2013"/>
    <n v="19591124"/>
    <n v="1"/>
    <x v="1"/>
    <s v="I"/>
    <n v="0"/>
    <n v="0"/>
    <n v="0"/>
    <n v="50"/>
  </r>
  <r>
    <x v="0"/>
    <x v="1"/>
    <s v="WA"/>
    <x v="5"/>
    <n v="2013"/>
    <n v="2013"/>
    <n v="19909904"/>
    <n v="1"/>
    <x v="1"/>
    <s v="I"/>
    <n v="0"/>
    <n v="0"/>
    <n v="0"/>
    <n v="7"/>
  </r>
  <r>
    <x v="0"/>
    <x v="1"/>
    <s v="WA"/>
    <x v="5"/>
    <n v="2013"/>
    <n v="2013"/>
    <n v="19913792"/>
    <n v="1"/>
    <x v="1"/>
    <s v="I"/>
    <n v="0"/>
    <n v="0"/>
    <n v="0"/>
    <n v="2"/>
  </r>
  <r>
    <x v="0"/>
    <x v="0"/>
    <s v="WA"/>
    <x v="5"/>
    <n v="2013"/>
    <n v="2013"/>
    <n v="500274651"/>
    <n v="1"/>
    <x v="1"/>
    <s v="I"/>
    <n v="33"/>
    <n v="33"/>
    <n v="0"/>
    <n v="107"/>
  </r>
  <r>
    <x v="0"/>
    <x v="1"/>
    <s v="WA"/>
    <x v="5"/>
    <n v="2013"/>
    <n v="2013"/>
    <n v="14416867"/>
    <n v="2"/>
    <x v="1"/>
    <s v="I"/>
    <n v="38"/>
    <n v="19"/>
    <n v="0"/>
    <n v="16"/>
  </r>
  <r>
    <x v="0"/>
    <x v="1"/>
    <s v="WA"/>
    <x v="5"/>
    <n v="2013"/>
    <n v="2013"/>
    <n v="19388370"/>
    <n v="1"/>
    <x v="1"/>
    <s v="I"/>
    <n v="3"/>
    <n v="3"/>
    <n v="0"/>
    <n v="1"/>
  </r>
  <r>
    <x v="0"/>
    <x v="0"/>
    <s v="WA"/>
    <x v="5"/>
    <n v="2013"/>
    <n v="2013"/>
    <n v="19978229"/>
    <n v="1"/>
    <x v="1"/>
    <s v="I"/>
    <n v="8"/>
    <n v="8"/>
    <n v="0"/>
    <n v="1"/>
  </r>
  <r>
    <x v="0"/>
    <x v="0"/>
    <s v="WA"/>
    <x v="5"/>
    <n v="2013"/>
    <n v="2013"/>
    <n v="19231671"/>
    <n v="1"/>
    <x v="1"/>
    <s v="I"/>
    <n v="25"/>
    <n v="25"/>
    <n v="0"/>
    <n v="299"/>
  </r>
  <r>
    <x v="0"/>
    <x v="1"/>
    <s v="WA"/>
    <x v="5"/>
    <n v="2013"/>
    <n v="2013"/>
    <n v="19315679"/>
    <n v="1"/>
    <x v="1"/>
    <s v="I"/>
    <n v="9"/>
    <n v="9"/>
    <n v="0"/>
    <n v="2"/>
  </r>
  <r>
    <x v="0"/>
    <x v="0"/>
    <s v="WA"/>
    <x v="5"/>
    <n v="2013"/>
    <n v="2013"/>
    <n v="18368269"/>
    <n v="1"/>
    <x v="1"/>
    <s v="I"/>
    <n v="34"/>
    <n v="34"/>
    <n v="0"/>
    <n v="1"/>
  </r>
  <r>
    <x v="0"/>
    <x v="0"/>
    <s v="WA"/>
    <x v="5"/>
    <n v="2013"/>
    <n v="2013"/>
    <n v="18957815"/>
    <n v="1"/>
    <x v="1"/>
    <s v="I"/>
    <n v="4"/>
    <n v="4"/>
    <n v="0"/>
    <n v="10"/>
  </r>
  <r>
    <x v="0"/>
    <x v="1"/>
    <s v="WA"/>
    <x v="5"/>
    <n v="2013"/>
    <n v="2013"/>
    <n v="500003258"/>
    <n v="3"/>
    <x v="1"/>
    <s v="I"/>
    <n v="87"/>
    <n v="29"/>
    <n v="0"/>
    <n v="6"/>
  </r>
  <r>
    <x v="0"/>
    <x v="0"/>
    <s v="WA"/>
    <x v="5"/>
    <n v="2013"/>
    <n v="2013"/>
    <n v="18488694"/>
    <n v="3"/>
    <x v="1"/>
    <s v="I"/>
    <n v="78"/>
    <n v="26"/>
    <n v="0"/>
    <n v="300"/>
  </r>
  <r>
    <x v="0"/>
    <x v="1"/>
    <s v="WA"/>
    <x v="5"/>
    <n v="2013"/>
    <n v="2013"/>
    <n v="17833048"/>
    <n v="1"/>
    <x v="1"/>
    <s v="I"/>
    <n v="33"/>
    <n v="33"/>
    <n v="0"/>
    <n v="2"/>
  </r>
  <r>
    <x v="0"/>
    <x v="0"/>
    <s v="WA"/>
    <x v="5"/>
    <n v="2013"/>
    <n v="2013"/>
    <n v="18049130"/>
    <n v="1"/>
    <x v="1"/>
    <s v="I"/>
    <n v="6"/>
    <n v="6"/>
    <n v="0"/>
    <n v="61"/>
  </r>
  <r>
    <x v="0"/>
    <x v="0"/>
    <s v="WA"/>
    <x v="5"/>
    <n v="2013"/>
    <n v="2013"/>
    <n v="16335929"/>
    <n v="1"/>
    <x v="1"/>
    <s v="I"/>
    <n v="32"/>
    <n v="32"/>
    <n v="0"/>
    <n v="10"/>
  </r>
  <r>
    <x v="0"/>
    <x v="0"/>
    <s v="WA"/>
    <x v="5"/>
    <n v="2013"/>
    <n v="2013"/>
    <n v="19632187"/>
    <n v="1"/>
    <x v="1"/>
    <s v="I"/>
    <n v="21"/>
    <n v="21"/>
    <n v="0"/>
    <n v="146"/>
  </r>
  <r>
    <x v="0"/>
    <x v="0"/>
    <s v="WA"/>
    <x v="5"/>
    <n v="2013"/>
    <n v="2013"/>
    <n v="16291193"/>
    <n v="1"/>
    <x v="1"/>
    <s v="I"/>
    <n v="0"/>
    <n v="0"/>
    <n v="0"/>
    <n v="13"/>
  </r>
  <r>
    <x v="1"/>
    <x v="1"/>
    <s v="WA"/>
    <x v="5"/>
    <n v="2013"/>
    <n v="2013"/>
    <n v="15915582"/>
    <n v="1"/>
    <x v="1"/>
    <s v="I"/>
    <n v="108"/>
    <n v="108"/>
    <n v="0"/>
    <n v="750"/>
  </r>
  <r>
    <x v="0"/>
    <x v="0"/>
    <s v="WA"/>
    <x v="5"/>
    <n v="2013"/>
    <n v="2013"/>
    <n v="16119887"/>
    <n v="2"/>
    <x v="1"/>
    <s v="I"/>
    <n v="55"/>
    <n v="27.5"/>
    <n v="0"/>
    <n v="17"/>
  </r>
  <r>
    <x v="0"/>
    <x v="0"/>
    <s v="WA"/>
    <x v="5"/>
    <n v="2013"/>
    <n v="2013"/>
    <n v="16262497"/>
    <n v="3"/>
    <x v="1"/>
    <s v="I"/>
    <n v="66"/>
    <n v="22"/>
    <n v="0"/>
    <n v="120"/>
  </r>
  <r>
    <x v="1"/>
    <x v="1"/>
    <s v="WA"/>
    <x v="5"/>
    <n v="2013"/>
    <n v="2013"/>
    <n v="16281098"/>
    <n v="1"/>
    <x v="1"/>
    <s v="I"/>
    <n v="22"/>
    <n v="22"/>
    <n v="0"/>
    <n v="5"/>
  </r>
  <r>
    <x v="0"/>
    <x v="1"/>
    <s v="WA"/>
    <x v="5"/>
    <n v="2013"/>
    <n v="2013"/>
    <n v="16249185"/>
    <n v="3"/>
    <x v="1"/>
    <s v="I"/>
    <n v="84"/>
    <n v="28"/>
    <n v="0"/>
    <n v="11"/>
  </r>
  <r>
    <x v="0"/>
    <x v="0"/>
    <s v="WA"/>
    <x v="5"/>
    <n v="2013"/>
    <n v="2013"/>
    <n v="15866442"/>
    <n v="1"/>
    <x v="1"/>
    <s v="I"/>
    <n v="20"/>
    <n v="20"/>
    <n v="0"/>
    <n v="390"/>
  </r>
  <r>
    <x v="0"/>
    <x v="0"/>
    <s v="WA"/>
    <x v="5"/>
    <n v="2013"/>
    <n v="2013"/>
    <n v="14067503"/>
    <n v="2"/>
    <x v="1"/>
    <s v="I"/>
    <n v="49"/>
    <n v="24.5"/>
    <n v="0"/>
    <n v="102"/>
  </r>
  <r>
    <x v="0"/>
    <x v="0"/>
    <s v="WA"/>
    <x v="5"/>
    <n v="2013"/>
    <n v="2013"/>
    <n v="500044502"/>
    <n v="1"/>
    <x v="1"/>
    <s v="I"/>
    <n v="0"/>
    <n v="0"/>
    <n v="0"/>
    <n v="500"/>
  </r>
  <r>
    <x v="0"/>
    <x v="0"/>
    <s v="WA"/>
    <x v="5"/>
    <n v="2013"/>
    <n v="2013"/>
    <n v="16657999"/>
    <n v="1"/>
    <x v="1"/>
    <s v="I"/>
    <n v="14"/>
    <n v="14"/>
    <n v="0"/>
    <n v="10"/>
  </r>
  <r>
    <x v="0"/>
    <x v="0"/>
    <s v="WA"/>
    <x v="5"/>
    <n v="2013"/>
    <n v="2013"/>
    <n v="16629460"/>
    <n v="1"/>
    <x v="1"/>
    <s v="I"/>
    <n v="15"/>
    <n v="15"/>
    <n v="0"/>
    <n v="417"/>
  </r>
  <r>
    <x v="0"/>
    <x v="0"/>
    <s v="WA"/>
    <x v="5"/>
    <n v="2013"/>
    <n v="2013"/>
    <n v="500020994"/>
    <n v="7"/>
    <x v="1"/>
    <s v="I"/>
    <n v="205"/>
    <n v="29.285714285714288"/>
    <n v="0"/>
    <n v="343"/>
  </r>
  <r>
    <x v="0"/>
    <x v="1"/>
    <s v="WA"/>
    <x v="5"/>
    <n v="2013"/>
    <n v="2013"/>
    <n v="500073427"/>
    <n v="1"/>
    <x v="1"/>
    <s v="I"/>
    <n v="11"/>
    <n v="11"/>
    <n v="0"/>
    <n v="23"/>
  </r>
  <r>
    <x v="0"/>
    <x v="0"/>
    <s v="WA"/>
    <x v="5"/>
    <n v="2013"/>
    <n v="2013"/>
    <n v="15461041"/>
    <n v="2"/>
    <x v="1"/>
    <s v="I"/>
    <n v="57"/>
    <n v="28.5"/>
    <n v="0"/>
    <n v="290"/>
  </r>
  <r>
    <x v="0"/>
    <x v="0"/>
    <s v="WA"/>
    <x v="5"/>
    <n v="2013"/>
    <n v="2013"/>
    <n v="15279698"/>
    <n v="2"/>
    <x v="1"/>
    <s v="I"/>
    <n v="51"/>
    <n v="25.5"/>
    <n v="0"/>
    <n v="50"/>
  </r>
  <r>
    <x v="0"/>
    <x v="0"/>
    <s v="WA"/>
    <x v="5"/>
    <n v="2013"/>
    <n v="2013"/>
    <n v="16010785"/>
    <n v="3"/>
    <x v="1"/>
    <s v="I"/>
    <n v="76"/>
    <n v="25.333333333333336"/>
    <n v="0"/>
    <n v="260"/>
  </r>
  <r>
    <x v="0"/>
    <x v="1"/>
    <s v="WA"/>
    <x v="5"/>
    <n v="2013"/>
    <n v="2013"/>
    <n v="15070459"/>
    <n v="2"/>
    <x v="1"/>
    <s v="I"/>
    <n v="64"/>
    <n v="32"/>
    <n v="0"/>
    <n v="14"/>
  </r>
  <r>
    <x v="0"/>
    <x v="1"/>
    <s v="WA"/>
    <x v="5"/>
    <n v="2013"/>
    <n v="2013"/>
    <n v="15476949"/>
    <n v="2"/>
    <x v="1"/>
    <s v="I"/>
    <n v="32"/>
    <n v="16"/>
    <n v="0"/>
    <n v="9"/>
  </r>
  <r>
    <x v="0"/>
    <x v="0"/>
    <s v="WA"/>
    <x v="5"/>
    <n v="2013"/>
    <n v="2013"/>
    <n v="15476951"/>
    <n v="2"/>
    <x v="1"/>
    <s v="I"/>
    <n v="32"/>
    <n v="16"/>
    <n v="0"/>
    <n v="150"/>
  </r>
  <r>
    <x v="0"/>
    <x v="0"/>
    <s v="WA"/>
    <x v="5"/>
    <n v="2013"/>
    <n v="2013"/>
    <n v="15457435"/>
    <n v="1"/>
    <x v="1"/>
    <s v="I"/>
    <n v="20"/>
    <n v="20"/>
    <n v="0"/>
    <n v="147"/>
  </r>
  <r>
    <x v="0"/>
    <x v="0"/>
    <s v="WA"/>
    <x v="5"/>
    <n v="2013"/>
    <n v="2013"/>
    <n v="15811217"/>
    <n v="1"/>
    <x v="1"/>
    <s v="I"/>
    <n v="21"/>
    <n v="21"/>
    <n v="0"/>
    <n v="197"/>
  </r>
  <r>
    <x v="0"/>
    <x v="0"/>
    <s v="WA"/>
    <x v="5"/>
    <n v="2013"/>
    <n v="2013"/>
    <n v="15136271"/>
    <n v="2"/>
    <x v="1"/>
    <s v="I"/>
    <n v="41"/>
    <n v="20.5"/>
    <n v="0"/>
    <n v="250"/>
  </r>
  <r>
    <x v="0"/>
    <x v="1"/>
    <s v="WA"/>
    <x v="5"/>
    <n v="2013"/>
    <n v="2013"/>
    <n v="14856865"/>
    <n v="1"/>
    <x v="1"/>
    <s v="I"/>
    <n v="33"/>
    <n v="33"/>
    <n v="0"/>
    <n v="1"/>
  </r>
  <r>
    <x v="0"/>
    <x v="0"/>
    <s v="WA"/>
    <x v="5"/>
    <n v="2013"/>
    <n v="2013"/>
    <n v="19949063"/>
    <n v="1"/>
    <x v="1"/>
    <s v="I"/>
    <n v="14"/>
    <n v="14"/>
    <n v="0"/>
    <n v="79"/>
  </r>
  <r>
    <x v="0"/>
    <x v="0"/>
    <s v="WA"/>
    <x v="5"/>
    <n v="2013"/>
    <n v="2013"/>
    <n v="14140513"/>
    <n v="1"/>
    <x v="1"/>
    <s v="I"/>
    <n v="21"/>
    <n v="21"/>
    <n v="0"/>
    <n v="70"/>
  </r>
  <r>
    <x v="0"/>
    <x v="0"/>
    <s v="WA"/>
    <x v="5"/>
    <n v="2013"/>
    <n v="2013"/>
    <n v="14037681"/>
    <n v="1"/>
    <x v="1"/>
    <s v="I"/>
    <n v="26"/>
    <n v="26"/>
    <n v="0"/>
    <n v="250"/>
  </r>
  <r>
    <x v="0"/>
    <x v="0"/>
    <s v="WA"/>
    <x v="5"/>
    <n v="2013"/>
    <n v="2013"/>
    <n v="19629372"/>
    <n v="3"/>
    <x v="1"/>
    <s v="I"/>
    <n v="74"/>
    <n v="24.666666666666664"/>
    <n v="0"/>
    <n v="120"/>
  </r>
  <r>
    <x v="0"/>
    <x v="0"/>
    <s v="WA"/>
    <x v="5"/>
    <n v="2013"/>
    <n v="2013"/>
    <n v="19354794"/>
    <n v="1"/>
    <x v="1"/>
    <s v="I"/>
    <n v="1"/>
    <n v="1"/>
    <n v="0"/>
    <n v="10"/>
  </r>
  <r>
    <x v="0"/>
    <x v="1"/>
    <s v="WA"/>
    <x v="5"/>
    <n v="2013"/>
    <n v="2013"/>
    <n v="19413564"/>
    <n v="1"/>
    <x v="1"/>
    <s v="I"/>
    <n v="24"/>
    <n v="24"/>
    <n v="0"/>
    <n v="5"/>
  </r>
  <r>
    <x v="0"/>
    <x v="1"/>
    <s v="WA"/>
    <x v="5"/>
    <n v="2013"/>
    <n v="2013"/>
    <n v="441849647"/>
    <n v="1"/>
    <x v="1"/>
    <s v="I"/>
    <n v="32"/>
    <n v="32"/>
    <n v="0"/>
    <n v="8"/>
  </r>
  <r>
    <x v="0"/>
    <x v="0"/>
    <s v="WA"/>
    <x v="5"/>
    <n v="2013"/>
    <n v="2013"/>
    <n v="500013092"/>
    <n v="1"/>
    <x v="1"/>
    <s v="I"/>
    <n v="2"/>
    <n v="2"/>
    <n v="0"/>
    <n v="1"/>
  </r>
  <r>
    <x v="0"/>
    <x v="0"/>
    <s v="WA"/>
    <x v="5"/>
    <n v="2013"/>
    <n v="2013"/>
    <n v="18144477"/>
    <n v="1"/>
    <x v="1"/>
    <s v="I"/>
    <n v="2"/>
    <n v="2"/>
    <n v="0"/>
    <n v="31"/>
  </r>
  <r>
    <x v="0"/>
    <x v="1"/>
    <s v="WA"/>
    <x v="5"/>
    <n v="2013"/>
    <n v="2013"/>
    <n v="500072388"/>
    <n v="1"/>
    <x v="1"/>
    <s v="I"/>
    <n v="30"/>
    <n v="30"/>
    <n v="0"/>
    <n v="8"/>
  </r>
  <r>
    <x v="0"/>
    <x v="1"/>
    <s v="WA"/>
    <x v="5"/>
    <n v="2013"/>
    <n v="2013"/>
    <n v="500156576"/>
    <n v="1"/>
    <x v="1"/>
    <s v="I"/>
    <n v="4"/>
    <n v="4"/>
    <n v="0"/>
    <n v="1"/>
  </r>
  <r>
    <x v="0"/>
    <x v="0"/>
    <s v="WA"/>
    <x v="5"/>
    <n v="2013"/>
    <n v="2013"/>
    <n v="18640475"/>
    <n v="1"/>
    <x v="1"/>
    <s v="I"/>
    <n v="29"/>
    <n v="29"/>
    <n v="0"/>
    <n v="86"/>
  </r>
  <r>
    <x v="0"/>
    <x v="0"/>
    <s v="WA"/>
    <x v="5"/>
    <n v="2013"/>
    <n v="2013"/>
    <n v="18924613"/>
    <n v="1"/>
    <x v="1"/>
    <s v="I"/>
    <n v="0"/>
    <n v="0"/>
    <n v="0"/>
    <n v="10"/>
  </r>
  <r>
    <x v="0"/>
    <x v="1"/>
    <s v="WA"/>
    <x v="5"/>
    <n v="2013"/>
    <n v="2013"/>
    <n v="17916950"/>
    <n v="2"/>
    <x v="1"/>
    <s v="I"/>
    <n v="49"/>
    <n v="24.5"/>
    <n v="0"/>
    <n v="38"/>
  </r>
  <r>
    <x v="0"/>
    <x v="1"/>
    <s v="WA"/>
    <x v="5"/>
    <n v="2013"/>
    <n v="2013"/>
    <n v="16130003"/>
    <n v="1"/>
    <x v="1"/>
    <s v="I"/>
    <n v="15"/>
    <n v="15"/>
    <n v="0"/>
    <n v="3"/>
  </r>
  <r>
    <x v="0"/>
    <x v="0"/>
    <s v="WA"/>
    <x v="5"/>
    <n v="2013"/>
    <n v="2013"/>
    <n v="18357915"/>
    <n v="2"/>
    <x v="1"/>
    <s v="I"/>
    <n v="51"/>
    <n v="25.5"/>
    <n v="0"/>
    <n v="480"/>
  </r>
  <r>
    <x v="0"/>
    <x v="0"/>
    <s v="WA"/>
    <x v="5"/>
    <n v="2013"/>
    <n v="2013"/>
    <n v="14300048"/>
    <n v="6"/>
    <x v="1"/>
    <s v="I"/>
    <n v="184"/>
    <n v="30.666666666666668"/>
    <n v="0"/>
    <n v="996"/>
  </r>
  <r>
    <x v="0"/>
    <x v="0"/>
    <s v="WA"/>
    <x v="5"/>
    <n v="2013"/>
    <n v="2013"/>
    <n v="16877501"/>
    <n v="2"/>
    <x v="1"/>
    <s v="I"/>
    <n v="62"/>
    <n v="31"/>
    <n v="0"/>
    <n v="2"/>
  </r>
  <r>
    <x v="0"/>
    <x v="0"/>
    <s v="WA"/>
    <x v="5"/>
    <n v="2013"/>
    <n v="2013"/>
    <n v="16884952"/>
    <n v="1"/>
    <x v="1"/>
    <s v="I"/>
    <n v="4"/>
    <n v="4"/>
    <n v="0"/>
    <n v="41"/>
  </r>
  <r>
    <x v="0"/>
    <x v="0"/>
    <s v="WA"/>
    <x v="5"/>
    <n v="2013"/>
    <n v="2013"/>
    <n v="17137464"/>
    <n v="1"/>
    <x v="1"/>
    <s v="I"/>
    <n v="26"/>
    <n v="26"/>
    <n v="0"/>
    <n v="70"/>
  </r>
  <r>
    <x v="0"/>
    <x v="1"/>
    <s v="WA"/>
    <x v="5"/>
    <n v="2013"/>
    <n v="2013"/>
    <n v="16831714"/>
    <n v="1"/>
    <x v="1"/>
    <s v="I"/>
    <n v="15"/>
    <n v="15"/>
    <n v="0"/>
    <n v="7"/>
  </r>
  <r>
    <x v="0"/>
    <x v="1"/>
    <s v="WA"/>
    <x v="5"/>
    <n v="2013"/>
    <n v="2013"/>
    <n v="500162715"/>
    <n v="1"/>
    <x v="1"/>
    <s v="I"/>
    <n v="27"/>
    <n v="27"/>
    <n v="0"/>
    <n v="7"/>
  </r>
  <r>
    <x v="0"/>
    <x v="0"/>
    <s v="WA"/>
    <x v="5"/>
    <n v="2013"/>
    <n v="2013"/>
    <n v="14743535"/>
    <n v="1"/>
    <x v="1"/>
    <s v="I"/>
    <n v="28"/>
    <n v="28"/>
    <n v="0"/>
    <n v="187"/>
  </r>
  <r>
    <x v="0"/>
    <x v="0"/>
    <s v="WA"/>
    <x v="5"/>
    <n v="2013"/>
    <n v="2013"/>
    <n v="500037578"/>
    <n v="2"/>
    <x v="1"/>
    <s v="I"/>
    <n v="46"/>
    <n v="23"/>
    <n v="0"/>
    <n v="1280"/>
  </r>
  <r>
    <x v="0"/>
    <x v="0"/>
    <s v="WA"/>
    <x v="5"/>
    <n v="2013"/>
    <n v="2013"/>
    <n v="15110126"/>
    <n v="1"/>
    <x v="1"/>
    <s v="I"/>
    <n v="22"/>
    <n v="22"/>
    <n v="0"/>
    <n v="16"/>
  </r>
  <r>
    <x v="0"/>
    <x v="0"/>
    <s v="WA"/>
    <x v="5"/>
    <n v="2013"/>
    <n v="2013"/>
    <n v="14328488"/>
    <n v="1"/>
    <x v="1"/>
    <s v="I"/>
    <n v="18"/>
    <n v="18"/>
    <n v="0"/>
    <n v="310"/>
  </r>
  <r>
    <x v="0"/>
    <x v="0"/>
    <s v="WA"/>
    <x v="5"/>
    <n v="2013"/>
    <n v="2013"/>
    <n v="18218960"/>
    <n v="1"/>
    <x v="1"/>
    <s v="I"/>
    <n v="1"/>
    <n v="1"/>
    <n v="0"/>
    <n v="5"/>
  </r>
  <r>
    <x v="0"/>
    <x v="0"/>
    <s v="WA"/>
    <x v="5"/>
    <n v="2013"/>
    <n v="2013"/>
    <n v="500171615"/>
    <n v="1"/>
    <x v="1"/>
    <s v="I"/>
    <n v="0"/>
    <n v="0"/>
    <n v="0"/>
    <n v="12"/>
  </r>
  <r>
    <x v="0"/>
    <x v="0"/>
    <s v="WA"/>
    <x v="5"/>
    <n v="2013"/>
    <n v="2013"/>
    <n v="19013276"/>
    <n v="1"/>
    <x v="1"/>
    <s v="I"/>
    <n v="29"/>
    <n v="29"/>
    <n v="0"/>
    <n v="10"/>
  </r>
  <r>
    <x v="0"/>
    <x v="0"/>
    <s v="WA"/>
    <x v="5"/>
    <n v="2013"/>
    <n v="2013"/>
    <n v="17199644"/>
    <n v="1"/>
    <x v="1"/>
    <s v="I"/>
    <n v="28"/>
    <n v="28"/>
    <n v="0"/>
    <n v="1"/>
  </r>
  <r>
    <x v="1"/>
    <x v="0"/>
    <s v="WA"/>
    <x v="5"/>
    <n v="2013"/>
    <n v="2014"/>
    <n v="19962488"/>
    <n v="12"/>
    <x v="2"/>
    <s v="I"/>
    <n v="365"/>
    <n v="30.416666666666668"/>
    <n v="0"/>
    <n v="166705"/>
  </r>
  <r>
    <x v="0"/>
    <x v="0"/>
    <s v="WA"/>
    <x v="5"/>
    <n v="2013"/>
    <n v="2013"/>
    <n v="19694929"/>
    <n v="2"/>
    <x v="1"/>
    <s v="I"/>
    <n v="51"/>
    <n v="25.5"/>
    <n v="0"/>
    <n v="72"/>
  </r>
  <r>
    <x v="0"/>
    <x v="0"/>
    <s v="WA"/>
    <x v="5"/>
    <n v="2013"/>
    <n v="2013"/>
    <n v="17662416"/>
    <n v="1"/>
    <x v="1"/>
    <s v="I"/>
    <n v="7"/>
    <n v="7"/>
    <n v="0"/>
    <n v="63"/>
  </r>
  <r>
    <x v="1"/>
    <x v="1"/>
    <s v="WA"/>
    <x v="5"/>
    <n v="2013"/>
    <n v="2013"/>
    <n v="16165733"/>
    <n v="3"/>
    <x v="1"/>
    <s v="I"/>
    <n v="91"/>
    <n v="30.333333333333332"/>
    <n v="0"/>
    <n v="14"/>
  </r>
  <r>
    <x v="0"/>
    <x v="0"/>
    <s v="WA"/>
    <x v="5"/>
    <n v="2013"/>
    <n v="2013"/>
    <n v="500158099"/>
    <n v="1"/>
    <x v="1"/>
    <s v="I"/>
    <n v="9"/>
    <n v="9"/>
    <n v="0"/>
    <n v="90"/>
  </r>
  <r>
    <x v="0"/>
    <x v="0"/>
    <s v="WA"/>
    <x v="5"/>
    <n v="2013"/>
    <n v="2013"/>
    <n v="16121714"/>
    <n v="1"/>
    <x v="1"/>
    <s v="I"/>
    <n v="18"/>
    <n v="18"/>
    <n v="0"/>
    <n v="64"/>
  </r>
  <r>
    <x v="0"/>
    <x v="1"/>
    <s v="WA"/>
    <x v="5"/>
    <n v="2013"/>
    <n v="2013"/>
    <n v="17463349"/>
    <n v="2"/>
    <x v="1"/>
    <s v="I"/>
    <n v="63"/>
    <n v="31.5"/>
    <n v="0"/>
    <n v="2"/>
  </r>
  <r>
    <x v="0"/>
    <x v="0"/>
    <s v="WA"/>
    <x v="5"/>
    <n v="2013"/>
    <n v="2013"/>
    <n v="16919418"/>
    <n v="2"/>
    <x v="1"/>
    <s v="I"/>
    <n v="42"/>
    <n v="21"/>
    <n v="0"/>
    <n v="360"/>
  </r>
  <r>
    <x v="0"/>
    <x v="0"/>
    <s v="WA"/>
    <x v="5"/>
    <n v="2013"/>
    <n v="2013"/>
    <n v="15649336"/>
    <n v="4"/>
    <x v="1"/>
    <s v="I"/>
    <n v="98"/>
    <n v="24.5"/>
    <n v="0"/>
    <n v="630"/>
  </r>
  <r>
    <x v="0"/>
    <x v="0"/>
    <s v="WA"/>
    <x v="5"/>
    <n v="2013"/>
    <n v="2013"/>
    <n v="14551717"/>
    <n v="2"/>
    <x v="1"/>
    <s v="I"/>
    <n v="55"/>
    <n v="27.5"/>
    <n v="0"/>
    <n v="320"/>
  </r>
  <r>
    <x v="0"/>
    <x v="1"/>
    <s v="WA"/>
    <x v="5"/>
    <n v="2013"/>
    <n v="2013"/>
    <n v="402537764"/>
    <n v="1"/>
    <x v="1"/>
    <s v="I"/>
    <n v="38"/>
    <n v="38"/>
    <n v="0"/>
    <n v="7"/>
  </r>
  <r>
    <x v="0"/>
    <x v="0"/>
    <s v="WA"/>
    <x v="5"/>
    <n v="2013"/>
    <n v="2013"/>
    <n v="18848960"/>
    <n v="1"/>
    <x v="1"/>
    <s v="I"/>
    <n v="1"/>
    <n v="1"/>
    <n v="0"/>
    <n v="100"/>
  </r>
  <r>
    <x v="1"/>
    <x v="0"/>
    <s v="WA"/>
    <x v="5"/>
    <n v="2013"/>
    <n v="2013"/>
    <n v="16490520"/>
    <n v="1"/>
    <x v="1"/>
    <s v="I"/>
    <n v="28"/>
    <n v="28"/>
    <n v="0"/>
    <n v="160"/>
  </r>
  <r>
    <x v="0"/>
    <x v="1"/>
    <s v="WA"/>
    <x v="5"/>
    <n v="2013"/>
    <n v="2013"/>
    <n v="14422703"/>
    <n v="1"/>
    <x v="1"/>
    <s v="I"/>
    <n v="33"/>
    <n v="33"/>
    <n v="0"/>
    <n v="3"/>
  </r>
  <r>
    <x v="0"/>
    <x v="0"/>
    <s v="WA"/>
    <x v="5"/>
    <n v="2013"/>
    <n v="2013"/>
    <n v="14424308"/>
    <n v="1"/>
    <x v="1"/>
    <s v="I"/>
    <n v="2"/>
    <n v="2"/>
    <n v="0"/>
    <n v="16"/>
  </r>
  <r>
    <x v="0"/>
    <x v="0"/>
    <s v="WA"/>
    <x v="5"/>
    <n v="2013"/>
    <n v="2013"/>
    <n v="14373356"/>
    <n v="1"/>
    <x v="1"/>
    <s v="I"/>
    <n v="17"/>
    <n v="17"/>
    <n v="0"/>
    <n v="10"/>
  </r>
  <r>
    <x v="0"/>
    <x v="1"/>
    <s v="WA"/>
    <x v="5"/>
    <n v="2013"/>
    <n v="2013"/>
    <n v="500048181"/>
    <n v="3"/>
    <x v="1"/>
    <s v="I"/>
    <n v="92"/>
    <n v="30.666666666666668"/>
    <n v="0"/>
    <n v="8"/>
  </r>
  <r>
    <x v="0"/>
    <x v="0"/>
    <s v="WA"/>
    <x v="5"/>
    <n v="2013"/>
    <n v="2013"/>
    <n v="14870413"/>
    <n v="2"/>
    <x v="1"/>
    <s v="I"/>
    <n v="63"/>
    <n v="31.5"/>
    <n v="0"/>
    <n v="1200"/>
  </r>
  <r>
    <x v="0"/>
    <x v="0"/>
    <s v="WA"/>
    <x v="5"/>
    <n v="2013"/>
    <n v="2013"/>
    <n v="397353677"/>
    <n v="1"/>
    <x v="1"/>
    <s v="I"/>
    <n v="8"/>
    <n v="8"/>
    <n v="0"/>
    <n v="96"/>
  </r>
  <r>
    <x v="0"/>
    <x v="0"/>
    <s v="WA"/>
    <x v="5"/>
    <n v="2013"/>
    <n v="2013"/>
    <n v="15762323"/>
    <n v="1"/>
    <x v="1"/>
    <s v="I"/>
    <n v="1"/>
    <n v="1"/>
    <n v="0"/>
    <n v="710"/>
  </r>
  <r>
    <x v="0"/>
    <x v="0"/>
    <s v="WA"/>
    <x v="5"/>
    <n v="2013"/>
    <n v="2013"/>
    <n v="15109714"/>
    <n v="1"/>
    <x v="1"/>
    <s v="I"/>
    <n v="16"/>
    <n v="16"/>
    <n v="0"/>
    <n v="140"/>
  </r>
  <r>
    <x v="0"/>
    <x v="0"/>
    <s v="WA"/>
    <x v="5"/>
    <n v="2013"/>
    <n v="2013"/>
    <n v="14027895"/>
    <n v="1"/>
    <x v="1"/>
    <s v="I"/>
    <n v="22"/>
    <n v="22"/>
    <n v="0"/>
    <n v="270"/>
  </r>
  <r>
    <x v="0"/>
    <x v="0"/>
    <s v="WA"/>
    <x v="5"/>
    <n v="2013"/>
    <n v="2013"/>
    <n v="16545345"/>
    <n v="1"/>
    <x v="1"/>
    <s v="I"/>
    <n v="8"/>
    <n v="8"/>
    <n v="0"/>
    <n v="1"/>
  </r>
  <r>
    <x v="0"/>
    <x v="0"/>
    <s v="WA"/>
    <x v="5"/>
    <n v="2013"/>
    <n v="2013"/>
    <n v="16549148"/>
    <n v="1"/>
    <x v="1"/>
    <s v="I"/>
    <n v="19"/>
    <n v="19"/>
    <n v="0"/>
    <n v="59"/>
  </r>
  <r>
    <x v="0"/>
    <x v="1"/>
    <s v="WA"/>
    <x v="5"/>
    <n v="2013"/>
    <n v="2013"/>
    <n v="500224832"/>
    <n v="4"/>
    <x v="1"/>
    <s v="I"/>
    <n v="113"/>
    <n v="28.25"/>
    <n v="0"/>
    <n v="49"/>
  </r>
  <r>
    <x v="0"/>
    <x v="0"/>
    <s v="WA"/>
    <x v="5"/>
    <n v="2013"/>
    <n v="2013"/>
    <n v="19899396"/>
    <n v="1"/>
    <x v="1"/>
    <s v="I"/>
    <n v="11"/>
    <n v="11"/>
    <n v="0"/>
    <n v="10"/>
  </r>
  <r>
    <x v="0"/>
    <x v="0"/>
    <s v="WA"/>
    <x v="5"/>
    <n v="2013"/>
    <n v="2013"/>
    <n v="19871645"/>
    <n v="1"/>
    <x v="1"/>
    <s v="I"/>
    <n v="8"/>
    <n v="8"/>
    <n v="0"/>
    <n v="10"/>
  </r>
  <r>
    <x v="0"/>
    <x v="0"/>
    <s v="WA"/>
    <x v="5"/>
    <n v="2013"/>
    <n v="2013"/>
    <n v="14161493"/>
    <n v="1"/>
    <x v="1"/>
    <s v="I"/>
    <n v="12"/>
    <n v="12"/>
    <n v="0"/>
    <n v="21"/>
  </r>
  <r>
    <x v="0"/>
    <x v="1"/>
    <s v="WA"/>
    <x v="5"/>
    <n v="2013"/>
    <n v="2013"/>
    <n v="19314261"/>
    <n v="2"/>
    <x v="1"/>
    <s v="I"/>
    <n v="57"/>
    <n v="28.5"/>
    <n v="0"/>
    <n v="5"/>
  </r>
  <r>
    <x v="0"/>
    <x v="1"/>
    <s v="WA"/>
    <x v="5"/>
    <n v="2013"/>
    <n v="2013"/>
    <n v="16463109"/>
    <n v="1"/>
    <x v="1"/>
    <s v="I"/>
    <n v="9"/>
    <n v="9"/>
    <n v="0"/>
    <n v="1"/>
  </r>
  <r>
    <x v="0"/>
    <x v="0"/>
    <s v="WA"/>
    <x v="5"/>
    <n v="2013"/>
    <n v="2013"/>
    <n v="16334879"/>
    <n v="1"/>
    <x v="1"/>
    <s v="I"/>
    <n v="5"/>
    <n v="5"/>
    <n v="0"/>
    <n v="50"/>
  </r>
  <r>
    <x v="0"/>
    <x v="1"/>
    <s v="WA"/>
    <x v="5"/>
    <n v="2013"/>
    <n v="2013"/>
    <n v="18402140"/>
    <n v="1"/>
    <x v="1"/>
    <s v="I"/>
    <n v="27"/>
    <n v="27"/>
    <n v="0"/>
    <n v="19"/>
  </r>
  <r>
    <x v="0"/>
    <x v="1"/>
    <s v="WA"/>
    <x v="5"/>
    <n v="2013"/>
    <n v="2013"/>
    <n v="402019202"/>
    <n v="4"/>
    <x v="1"/>
    <s v="I"/>
    <n v="125"/>
    <n v="31.25"/>
    <n v="0"/>
    <n v="181"/>
  </r>
  <r>
    <x v="0"/>
    <x v="0"/>
    <s v="WA"/>
    <x v="5"/>
    <n v="2013"/>
    <n v="2013"/>
    <n v="17085227"/>
    <n v="1"/>
    <x v="1"/>
    <s v="I"/>
    <n v="29"/>
    <n v="29"/>
    <n v="0"/>
    <n v="10"/>
  </r>
  <r>
    <x v="0"/>
    <x v="0"/>
    <s v="WA"/>
    <x v="5"/>
    <n v="2013"/>
    <n v="2013"/>
    <n v="18096835"/>
    <n v="1"/>
    <x v="1"/>
    <s v="I"/>
    <n v="10"/>
    <n v="10"/>
    <n v="0"/>
    <n v="1"/>
  </r>
  <r>
    <x v="0"/>
    <x v="1"/>
    <s v="WA"/>
    <x v="5"/>
    <n v="2013"/>
    <n v="2013"/>
    <n v="18662080"/>
    <n v="2"/>
    <x v="1"/>
    <s v="I"/>
    <n v="36"/>
    <n v="18"/>
    <n v="0"/>
    <n v="6"/>
  </r>
  <r>
    <x v="0"/>
    <x v="0"/>
    <s v="WA"/>
    <x v="5"/>
    <n v="2013"/>
    <n v="2013"/>
    <n v="18662082"/>
    <n v="2"/>
    <x v="1"/>
    <s v="I"/>
    <n v="36"/>
    <n v="18"/>
    <n v="0"/>
    <n v="90"/>
  </r>
  <r>
    <x v="0"/>
    <x v="0"/>
    <s v="WA"/>
    <x v="5"/>
    <n v="2013"/>
    <n v="2013"/>
    <n v="14423965"/>
    <n v="1"/>
    <x v="1"/>
    <s v="I"/>
    <n v="16"/>
    <n v="16"/>
    <n v="0"/>
    <n v="232"/>
  </r>
  <r>
    <x v="0"/>
    <x v="0"/>
    <s v="WA"/>
    <x v="5"/>
    <n v="2013"/>
    <n v="2013"/>
    <n v="15345219"/>
    <n v="2"/>
    <x v="1"/>
    <s v="I"/>
    <n v="43"/>
    <n v="21.5"/>
    <n v="0"/>
    <n v="550"/>
  </r>
  <r>
    <x v="1"/>
    <x v="1"/>
    <s v="WA"/>
    <x v="5"/>
    <n v="2013"/>
    <n v="2013"/>
    <n v="500029523"/>
    <n v="2"/>
    <x v="1"/>
    <s v="I"/>
    <n v="54"/>
    <n v="27"/>
    <n v="0"/>
    <n v="167"/>
  </r>
  <r>
    <x v="0"/>
    <x v="1"/>
    <s v="WA"/>
    <x v="5"/>
    <n v="2013"/>
    <n v="2013"/>
    <n v="19700872"/>
    <n v="2"/>
    <x v="1"/>
    <s v="I"/>
    <n v="48"/>
    <n v="24"/>
    <n v="0"/>
    <n v="3"/>
  </r>
  <r>
    <x v="0"/>
    <x v="1"/>
    <s v="WA"/>
    <x v="5"/>
    <n v="2013"/>
    <n v="2013"/>
    <n v="15173358"/>
    <n v="2"/>
    <x v="1"/>
    <s v="I"/>
    <n v="54"/>
    <n v="27"/>
    <n v="0"/>
    <n v="9"/>
  </r>
  <r>
    <x v="0"/>
    <x v="1"/>
    <s v="WA"/>
    <x v="5"/>
    <n v="2013"/>
    <n v="2013"/>
    <n v="18131069"/>
    <n v="1"/>
    <x v="1"/>
    <s v="I"/>
    <n v="0"/>
    <n v="0"/>
    <n v="0"/>
    <n v="5"/>
  </r>
  <r>
    <x v="0"/>
    <x v="1"/>
    <s v="WA"/>
    <x v="5"/>
    <n v="2013"/>
    <n v="2013"/>
    <n v="500208216"/>
    <n v="3"/>
    <x v="1"/>
    <s v="I"/>
    <n v="87"/>
    <n v="29"/>
    <n v="0"/>
    <n v="13"/>
  </r>
  <r>
    <x v="0"/>
    <x v="1"/>
    <s v="WA"/>
    <x v="5"/>
    <n v="2013"/>
    <n v="2013"/>
    <n v="386467214"/>
    <n v="1"/>
    <x v="1"/>
    <s v="I"/>
    <n v="1"/>
    <n v="1"/>
    <n v="0"/>
    <n v="8"/>
  </r>
  <r>
    <x v="0"/>
    <x v="0"/>
    <s v="WA"/>
    <x v="5"/>
    <n v="2013"/>
    <n v="2013"/>
    <n v="17079817"/>
    <n v="3"/>
    <x v="1"/>
    <s v="I"/>
    <n v="80"/>
    <n v="26.666666666666668"/>
    <n v="0"/>
    <n v="480"/>
  </r>
  <r>
    <x v="0"/>
    <x v="1"/>
    <s v="WA"/>
    <x v="5"/>
    <n v="2013"/>
    <n v="2013"/>
    <n v="17496910"/>
    <n v="1"/>
    <x v="1"/>
    <s v="I"/>
    <n v="0"/>
    <n v="0"/>
    <n v="0"/>
    <n v="12"/>
  </r>
  <r>
    <x v="0"/>
    <x v="0"/>
    <s v="WA"/>
    <x v="5"/>
    <n v="2013"/>
    <n v="2013"/>
    <n v="19349659"/>
    <n v="2"/>
    <x v="1"/>
    <s v="I"/>
    <n v="65"/>
    <n v="32.5"/>
    <n v="0"/>
    <n v="114"/>
  </r>
  <r>
    <x v="1"/>
    <x v="0"/>
    <s v="WA"/>
    <x v="5"/>
    <n v="2013"/>
    <n v="2013"/>
    <n v="19400237"/>
    <n v="1"/>
    <x v="1"/>
    <s v="I"/>
    <n v="0"/>
    <n v="0"/>
    <n v="0"/>
    <n v="10"/>
  </r>
  <r>
    <x v="0"/>
    <x v="0"/>
    <s v="WA"/>
    <x v="5"/>
    <n v="2013"/>
    <n v="2013"/>
    <n v="16338644"/>
    <n v="2"/>
    <x v="1"/>
    <s v="I"/>
    <n v="61"/>
    <n v="30.5"/>
    <n v="0"/>
    <n v="180"/>
  </r>
  <r>
    <x v="0"/>
    <x v="1"/>
    <s v="WA"/>
    <x v="5"/>
    <n v="2013"/>
    <n v="2013"/>
    <n v="15401096"/>
    <n v="4"/>
    <x v="1"/>
    <s v="I"/>
    <n v="124"/>
    <n v="31"/>
    <n v="0"/>
    <n v="37"/>
  </r>
  <r>
    <x v="0"/>
    <x v="0"/>
    <s v="WA"/>
    <x v="5"/>
    <n v="2013"/>
    <n v="2013"/>
    <n v="16186584"/>
    <n v="1"/>
    <x v="1"/>
    <s v="I"/>
    <n v="32"/>
    <n v="32"/>
    <n v="0"/>
    <n v="101"/>
  </r>
  <r>
    <x v="0"/>
    <x v="0"/>
    <s v="WA"/>
    <x v="5"/>
    <n v="2013"/>
    <n v="2013"/>
    <n v="17452688"/>
    <n v="2"/>
    <x v="1"/>
    <s v="I"/>
    <n v="65"/>
    <n v="32.5"/>
    <n v="0"/>
    <n v="312"/>
  </r>
  <r>
    <x v="0"/>
    <x v="0"/>
    <s v="WA"/>
    <x v="5"/>
    <n v="2013"/>
    <n v="2013"/>
    <n v="18491666"/>
    <n v="2"/>
    <x v="1"/>
    <s v="I"/>
    <n v="57"/>
    <n v="28.5"/>
    <n v="0"/>
    <n v="309"/>
  </r>
  <r>
    <x v="0"/>
    <x v="0"/>
    <s v="WA"/>
    <x v="5"/>
    <n v="2013"/>
    <n v="2013"/>
    <n v="16456916"/>
    <n v="1"/>
    <x v="1"/>
    <s v="I"/>
    <n v="0"/>
    <n v="0"/>
    <n v="0"/>
    <n v="25"/>
  </r>
  <r>
    <x v="0"/>
    <x v="0"/>
    <s v="WA"/>
    <x v="5"/>
    <n v="2013"/>
    <n v="2013"/>
    <n v="18914285"/>
    <n v="1"/>
    <x v="1"/>
    <s v="I"/>
    <n v="28"/>
    <n v="28"/>
    <n v="0"/>
    <n v="880"/>
  </r>
  <r>
    <x v="0"/>
    <x v="1"/>
    <s v="WA"/>
    <x v="5"/>
    <n v="2013"/>
    <n v="2013"/>
    <n v="446350451"/>
    <n v="1"/>
    <x v="1"/>
    <s v="I"/>
    <n v="28"/>
    <n v="28"/>
    <n v="0"/>
    <n v="25"/>
  </r>
  <r>
    <x v="1"/>
    <x v="0"/>
    <s v="WA"/>
    <x v="5"/>
    <n v="2013"/>
    <n v="2013"/>
    <n v="19914506"/>
    <n v="2"/>
    <x v="1"/>
    <s v="I"/>
    <n v="60"/>
    <n v="30"/>
    <n v="0"/>
    <n v="488"/>
  </r>
  <r>
    <x v="0"/>
    <x v="0"/>
    <s v="WA"/>
    <x v="5"/>
    <n v="2013"/>
    <n v="2013"/>
    <n v="500027802"/>
    <n v="2"/>
    <x v="1"/>
    <s v="I"/>
    <n v="62"/>
    <n v="31"/>
    <n v="0"/>
    <n v="19"/>
  </r>
  <r>
    <x v="0"/>
    <x v="1"/>
    <s v="WA"/>
    <x v="5"/>
    <n v="2013"/>
    <n v="2013"/>
    <n v="500020090"/>
    <n v="2"/>
    <x v="1"/>
    <s v="I"/>
    <n v="70"/>
    <n v="35"/>
    <n v="0"/>
    <n v="16"/>
  </r>
  <r>
    <x v="0"/>
    <x v="0"/>
    <s v="WA"/>
    <x v="5"/>
    <n v="2013"/>
    <n v="2013"/>
    <n v="500035147"/>
    <n v="1"/>
    <x v="1"/>
    <s v="I"/>
    <n v="30"/>
    <n v="30"/>
    <n v="0"/>
    <n v="72"/>
  </r>
  <r>
    <x v="0"/>
    <x v="1"/>
    <s v="WA"/>
    <x v="5"/>
    <n v="2013"/>
    <n v="2013"/>
    <n v="15876627"/>
    <n v="1"/>
    <x v="1"/>
    <s v="I"/>
    <n v="29"/>
    <n v="29"/>
    <n v="0"/>
    <n v="1"/>
  </r>
  <r>
    <x v="0"/>
    <x v="0"/>
    <s v="WA"/>
    <x v="5"/>
    <n v="2013"/>
    <n v="2013"/>
    <n v="17959204"/>
    <n v="1"/>
    <x v="1"/>
    <s v="I"/>
    <n v="31"/>
    <n v="31"/>
    <n v="0"/>
    <n v="277"/>
  </r>
  <r>
    <x v="0"/>
    <x v="0"/>
    <s v="WA"/>
    <x v="5"/>
    <n v="2013"/>
    <n v="2013"/>
    <n v="500087108"/>
    <n v="1"/>
    <x v="1"/>
    <s v="I"/>
    <n v="9"/>
    <n v="9"/>
    <n v="0"/>
    <n v="147"/>
  </r>
  <r>
    <x v="0"/>
    <x v="0"/>
    <s v="WA"/>
    <x v="5"/>
    <n v="2013"/>
    <n v="2013"/>
    <n v="17069043"/>
    <n v="2"/>
    <x v="1"/>
    <s v="I"/>
    <n v="55"/>
    <n v="27.5"/>
    <n v="0"/>
    <n v="2084"/>
  </r>
  <r>
    <x v="1"/>
    <x v="0"/>
    <s v="WA"/>
    <x v="5"/>
    <n v="2013"/>
    <n v="2013"/>
    <n v="19563731"/>
    <n v="2"/>
    <x v="1"/>
    <s v="I"/>
    <n v="58"/>
    <n v="29"/>
    <n v="0"/>
    <n v="2760"/>
  </r>
  <r>
    <x v="0"/>
    <x v="0"/>
    <s v="WA"/>
    <x v="5"/>
    <n v="2013"/>
    <n v="2013"/>
    <n v="19141368"/>
    <n v="1"/>
    <x v="1"/>
    <s v="I"/>
    <n v="21"/>
    <n v="21"/>
    <n v="0"/>
    <n v="537"/>
  </r>
  <r>
    <x v="0"/>
    <x v="1"/>
    <s v="WA"/>
    <x v="5"/>
    <n v="2013"/>
    <n v="2013"/>
    <n v="500009067"/>
    <n v="1"/>
    <x v="1"/>
    <s v="I"/>
    <n v="11"/>
    <n v="11"/>
    <n v="0"/>
    <n v="5"/>
  </r>
  <r>
    <x v="0"/>
    <x v="0"/>
    <s v="WA"/>
    <x v="5"/>
    <n v="2013"/>
    <n v="2013"/>
    <n v="19955853"/>
    <n v="1"/>
    <x v="1"/>
    <s v="I"/>
    <n v="30"/>
    <n v="30"/>
    <n v="0"/>
    <n v="9"/>
  </r>
  <r>
    <x v="0"/>
    <x v="0"/>
    <s v="WA"/>
    <x v="5"/>
    <n v="2013"/>
    <n v="2013"/>
    <n v="14424059"/>
    <n v="1"/>
    <x v="1"/>
    <s v="I"/>
    <n v="26"/>
    <n v="26"/>
    <n v="0"/>
    <n v="60"/>
  </r>
  <r>
    <x v="0"/>
    <x v="0"/>
    <s v="WA"/>
    <x v="5"/>
    <n v="2013"/>
    <n v="2013"/>
    <n v="14573491"/>
    <n v="1"/>
    <x v="1"/>
    <s v="I"/>
    <n v="0"/>
    <n v="0"/>
    <n v="0"/>
    <n v="80"/>
  </r>
  <r>
    <x v="0"/>
    <x v="0"/>
    <s v="WA"/>
    <x v="5"/>
    <n v="2013"/>
    <n v="2013"/>
    <n v="14637189"/>
    <n v="4"/>
    <x v="1"/>
    <s v="I"/>
    <n v="111"/>
    <n v="27.75"/>
    <n v="0"/>
    <n v="350"/>
  </r>
  <r>
    <x v="1"/>
    <x v="0"/>
    <s v="WA"/>
    <x v="5"/>
    <n v="2013"/>
    <n v="2013"/>
    <n v="500047905"/>
    <n v="1"/>
    <x v="1"/>
    <s v="I"/>
    <n v="29"/>
    <n v="29"/>
    <n v="0"/>
    <n v="1"/>
  </r>
  <r>
    <x v="0"/>
    <x v="1"/>
    <s v="WA"/>
    <x v="5"/>
    <n v="2013"/>
    <n v="2013"/>
    <n v="16199538"/>
    <n v="1"/>
    <x v="1"/>
    <s v="I"/>
    <n v="16"/>
    <n v="16"/>
    <n v="0"/>
    <n v="44"/>
  </r>
  <r>
    <x v="0"/>
    <x v="0"/>
    <s v="WA"/>
    <x v="5"/>
    <n v="2013"/>
    <n v="2013"/>
    <n v="18346121"/>
    <n v="2"/>
    <x v="1"/>
    <s v="I"/>
    <n v="62"/>
    <n v="31"/>
    <n v="0"/>
    <n v="310"/>
  </r>
  <r>
    <x v="0"/>
    <x v="0"/>
    <s v="WA"/>
    <x v="5"/>
    <n v="2013"/>
    <n v="2013"/>
    <n v="18893500"/>
    <n v="1"/>
    <x v="1"/>
    <s v="I"/>
    <n v="8"/>
    <n v="8"/>
    <n v="0"/>
    <n v="170"/>
  </r>
  <r>
    <x v="0"/>
    <x v="0"/>
    <s v="WA"/>
    <x v="5"/>
    <n v="2013"/>
    <n v="2013"/>
    <n v="18306427"/>
    <n v="1"/>
    <x v="1"/>
    <s v="I"/>
    <n v="12"/>
    <n v="12"/>
    <n v="0"/>
    <n v="43"/>
  </r>
  <r>
    <x v="0"/>
    <x v="1"/>
    <s v="WA"/>
    <x v="5"/>
    <n v="2013"/>
    <n v="2013"/>
    <n v="500257093"/>
    <n v="1"/>
    <x v="1"/>
    <s v="I"/>
    <n v="32"/>
    <n v="32"/>
    <n v="0"/>
    <n v="9"/>
  </r>
  <r>
    <x v="0"/>
    <x v="0"/>
    <s v="WA"/>
    <x v="5"/>
    <n v="2013"/>
    <n v="2013"/>
    <n v="500212443"/>
    <n v="2"/>
    <x v="1"/>
    <s v="I"/>
    <n v="48"/>
    <n v="24"/>
    <n v="0"/>
    <n v="107"/>
  </r>
  <r>
    <x v="0"/>
    <x v="0"/>
    <s v="WA"/>
    <x v="5"/>
    <n v="2013"/>
    <n v="2013"/>
    <n v="18914118"/>
    <n v="1"/>
    <x v="1"/>
    <s v="I"/>
    <n v="22"/>
    <n v="22"/>
    <n v="0"/>
    <n v="264"/>
  </r>
  <r>
    <x v="0"/>
    <x v="0"/>
    <s v="WA"/>
    <x v="5"/>
    <n v="2013"/>
    <n v="2013"/>
    <n v="18999546"/>
    <n v="2"/>
    <x v="1"/>
    <s v="I"/>
    <n v="65"/>
    <n v="32.5"/>
    <n v="0"/>
    <n v="220"/>
  </r>
  <r>
    <x v="0"/>
    <x v="0"/>
    <s v="WA"/>
    <x v="5"/>
    <n v="2013"/>
    <n v="2013"/>
    <n v="500198753"/>
    <n v="1"/>
    <x v="1"/>
    <s v="I"/>
    <n v="16"/>
    <n v="16"/>
    <n v="0"/>
    <n v="5"/>
  </r>
  <r>
    <x v="0"/>
    <x v="1"/>
    <s v="WA"/>
    <x v="5"/>
    <n v="2013"/>
    <n v="2013"/>
    <n v="18059519"/>
    <n v="1"/>
    <x v="1"/>
    <s v="I"/>
    <n v="13"/>
    <n v="13"/>
    <n v="0"/>
    <n v="8"/>
  </r>
  <r>
    <x v="0"/>
    <x v="0"/>
    <s v="WA"/>
    <x v="5"/>
    <n v="2013"/>
    <n v="2013"/>
    <n v="500195687"/>
    <n v="1"/>
    <x v="1"/>
    <s v="I"/>
    <n v="4"/>
    <n v="4"/>
    <n v="0"/>
    <n v="9"/>
  </r>
  <r>
    <x v="0"/>
    <x v="0"/>
    <s v="WA"/>
    <x v="5"/>
    <n v="2013"/>
    <n v="2013"/>
    <n v="17797258"/>
    <n v="1"/>
    <x v="1"/>
    <s v="I"/>
    <n v="86"/>
    <n v="86"/>
    <n v="0"/>
    <n v="160"/>
  </r>
  <r>
    <x v="0"/>
    <x v="0"/>
    <s v="WA"/>
    <x v="5"/>
    <n v="2013"/>
    <n v="2013"/>
    <n v="19710483"/>
    <n v="2"/>
    <x v="1"/>
    <s v="I"/>
    <n v="56"/>
    <n v="28"/>
    <n v="0"/>
    <n v="200"/>
  </r>
  <r>
    <x v="0"/>
    <x v="0"/>
    <s v="WA"/>
    <x v="5"/>
    <n v="2013"/>
    <n v="2013"/>
    <n v="16006467"/>
    <n v="3"/>
    <x v="1"/>
    <s v="I"/>
    <n v="84"/>
    <n v="28"/>
    <n v="0"/>
    <n v="200"/>
  </r>
  <r>
    <x v="0"/>
    <x v="1"/>
    <s v="WA"/>
    <x v="5"/>
    <n v="2013"/>
    <n v="2013"/>
    <n v="19884064"/>
    <n v="1"/>
    <x v="1"/>
    <s v="I"/>
    <n v="28"/>
    <n v="28"/>
    <n v="0"/>
    <n v="1"/>
  </r>
  <r>
    <x v="0"/>
    <x v="1"/>
    <s v="WA"/>
    <x v="5"/>
    <n v="2013"/>
    <n v="2013"/>
    <n v="16121712"/>
    <n v="2"/>
    <x v="1"/>
    <s v="I"/>
    <n v="58"/>
    <n v="29"/>
    <n v="0"/>
    <n v="15"/>
  </r>
  <r>
    <x v="0"/>
    <x v="0"/>
    <s v="WA"/>
    <x v="5"/>
    <n v="2013"/>
    <n v="2013"/>
    <n v="15070152"/>
    <n v="1"/>
    <x v="1"/>
    <s v="I"/>
    <n v="27"/>
    <n v="27"/>
    <n v="0"/>
    <n v="90"/>
  </r>
  <r>
    <x v="0"/>
    <x v="0"/>
    <s v="WA"/>
    <x v="5"/>
    <n v="2013"/>
    <n v="2013"/>
    <n v="14438756"/>
    <n v="1"/>
    <x v="1"/>
    <s v="I"/>
    <n v="20"/>
    <n v="20"/>
    <n v="0"/>
    <n v="72"/>
  </r>
  <r>
    <x v="0"/>
    <x v="0"/>
    <s v="WA"/>
    <x v="5"/>
    <n v="2013"/>
    <n v="2013"/>
    <n v="19955477"/>
    <n v="2"/>
    <x v="1"/>
    <s v="I"/>
    <n v="37"/>
    <n v="18.5"/>
    <n v="0"/>
    <n v="70"/>
  </r>
  <r>
    <x v="0"/>
    <x v="0"/>
    <s v="WA"/>
    <x v="5"/>
    <n v="2013"/>
    <n v="2013"/>
    <n v="15968987"/>
    <n v="2"/>
    <x v="1"/>
    <s v="I"/>
    <n v="62"/>
    <n v="31"/>
    <n v="0"/>
    <n v="220"/>
  </r>
  <r>
    <x v="0"/>
    <x v="0"/>
    <s v="WA"/>
    <x v="5"/>
    <n v="2013"/>
    <n v="2013"/>
    <n v="500049396"/>
    <n v="1"/>
    <x v="1"/>
    <s v="I"/>
    <n v="7"/>
    <n v="7"/>
    <n v="0"/>
    <n v="150"/>
  </r>
  <r>
    <x v="0"/>
    <x v="0"/>
    <s v="WA"/>
    <x v="5"/>
    <n v="2013"/>
    <n v="2013"/>
    <n v="15385419"/>
    <n v="1"/>
    <x v="1"/>
    <s v="I"/>
    <n v="21"/>
    <n v="21"/>
    <n v="0"/>
    <n v="340"/>
  </r>
  <r>
    <x v="1"/>
    <x v="0"/>
    <s v="WA"/>
    <x v="5"/>
    <n v="2013"/>
    <n v="2013"/>
    <n v="14035629"/>
    <n v="1"/>
    <x v="1"/>
    <s v="I"/>
    <n v="29"/>
    <n v="29"/>
    <n v="0"/>
    <n v="13"/>
  </r>
  <r>
    <x v="0"/>
    <x v="0"/>
    <s v="WA"/>
    <x v="5"/>
    <n v="2013"/>
    <n v="2013"/>
    <n v="19471348"/>
    <n v="2"/>
    <x v="1"/>
    <s v="I"/>
    <n v="56"/>
    <n v="28"/>
    <n v="0"/>
    <n v="235"/>
  </r>
  <r>
    <x v="1"/>
    <x v="0"/>
    <s v="WA"/>
    <x v="5"/>
    <n v="2013"/>
    <n v="2013"/>
    <n v="500275758"/>
    <n v="1"/>
    <x v="1"/>
    <s v="I"/>
    <n v="32"/>
    <n v="32"/>
    <n v="0"/>
    <n v="124"/>
  </r>
  <r>
    <x v="0"/>
    <x v="0"/>
    <s v="WA"/>
    <x v="5"/>
    <n v="2013"/>
    <n v="2013"/>
    <n v="14652375"/>
    <n v="2"/>
    <x v="1"/>
    <s v="I"/>
    <n v="63"/>
    <n v="31.5"/>
    <n v="0"/>
    <n v="90"/>
  </r>
  <r>
    <x v="0"/>
    <x v="1"/>
    <s v="WA"/>
    <x v="5"/>
    <n v="2013"/>
    <n v="2013"/>
    <n v="14058400"/>
    <n v="2"/>
    <x v="1"/>
    <s v="I"/>
    <n v="36"/>
    <n v="18"/>
    <n v="0"/>
    <n v="18"/>
  </r>
  <r>
    <x v="0"/>
    <x v="1"/>
    <s v="WA"/>
    <x v="5"/>
    <n v="2013"/>
    <n v="2013"/>
    <n v="500229754"/>
    <n v="2"/>
    <x v="1"/>
    <s v="I"/>
    <n v="46"/>
    <n v="23"/>
    <n v="0"/>
    <n v="41"/>
  </r>
  <r>
    <x v="0"/>
    <x v="0"/>
    <s v="WA"/>
    <x v="5"/>
    <n v="2013"/>
    <n v="2013"/>
    <n v="16275520"/>
    <n v="1"/>
    <x v="1"/>
    <s v="I"/>
    <n v="1"/>
    <n v="1"/>
    <n v="0"/>
    <n v="80"/>
  </r>
  <r>
    <x v="0"/>
    <x v="0"/>
    <s v="WA"/>
    <x v="5"/>
    <n v="2013"/>
    <n v="2013"/>
    <n v="15063244"/>
    <n v="1"/>
    <x v="1"/>
    <s v="I"/>
    <n v="18"/>
    <n v="18"/>
    <n v="0"/>
    <n v="60"/>
  </r>
  <r>
    <x v="0"/>
    <x v="0"/>
    <s v="WA"/>
    <x v="5"/>
    <n v="2013"/>
    <n v="2013"/>
    <n v="15182301"/>
    <n v="1"/>
    <x v="1"/>
    <s v="I"/>
    <n v="12"/>
    <n v="12"/>
    <n v="0"/>
    <n v="330"/>
  </r>
  <r>
    <x v="0"/>
    <x v="1"/>
    <s v="WA"/>
    <x v="5"/>
    <n v="2013"/>
    <n v="2013"/>
    <n v="15110491"/>
    <n v="1"/>
    <x v="1"/>
    <s v="I"/>
    <n v="21"/>
    <n v="21"/>
    <n v="0"/>
    <n v="76"/>
  </r>
  <r>
    <x v="0"/>
    <x v="1"/>
    <s v="WA"/>
    <x v="5"/>
    <n v="2013"/>
    <n v="2013"/>
    <n v="355708803"/>
    <n v="1"/>
    <x v="1"/>
    <s v="I"/>
    <n v="13"/>
    <n v="13"/>
    <n v="0"/>
    <n v="1"/>
  </r>
  <r>
    <x v="0"/>
    <x v="0"/>
    <s v="WA"/>
    <x v="5"/>
    <n v="2013"/>
    <n v="2013"/>
    <n v="19264928"/>
    <n v="1"/>
    <x v="1"/>
    <s v="I"/>
    <n v="4"/>
    <n v="4"/>
    <n v="0"/>
    <n v="180"/>
  </r>
  <r>
    <x v="0"/>
    <x v="0"/>
    <s v="WA"/>
    <x v="5"/>
    <n v="2013"/>
    <n v="2013"/>
    <n v="18028203"/>
    <n v="1"/>
    <x v="1"/>
    <s v="I"/>
    <n v="31"/>
    <n v="31"/>
    <n v="0"/>
    <n v="173"/>
  </r>
  <r>
    <x v="0"/>
    <x v="1"/>
    <s v="WA"/>
    <x v="5"/>
    <n v="2013"/>
    <n v="2013"/>
    <n v="405820874"/>
    <n v="1"/>
    <x v="1"/>
    <s v="I"/>
    <n v="14"/>
    <n v="14"/>
    <n v="0"/>
    <n v="2"/>
  </r>
  <r>
    <x v="1"/>
    <x v="0"/>
    <s v="WA"/>
    <x v="6"/>
    <n v="2014"/>
    <n v="2014"/>
    <n v="18036981"/>
    <n v="2"/>
    <x v="1"/>
    <s v="I"/>
    <n v="59"/>
    <n v="29.5"/>
    <n v="0"/>
    <n v="30"/>
  </r>
  <r>
    <x v="0"/>
    <x v="1"/>
    <s v="WA"/>
    <x v="6"/>
    <n v="2014"/>
    <n v="2014"/>
    <n v="373766426"/>
    <n v="1"/>
    <x v="1"/>
    <s v="I"/>
    <n v="31"/>
    <n v="31"/>
    <n v="0"/>
    <n v="6"/>
  </r>
  <r>
    <x v="0"/>
    <x v="0"/>
    <s v="WA"/>
    <x v="6"/>
    <n v="2014"/>
    <n v="2014"/>
    <n v="17581311"/>
    <n v="1"/>
    <x v="1"/>
    <s v="I"/>
    <n v="31"/>
    <n v="31"/>
    <n v="0"/>
    <n v="80"/>
  </r>
  <r>
    <x v="0"/>
    <x v="1"/>
    <s v="WA"/>
    <x v="6"/>
    <n v="2014"/>
    <n v="2014"/>
    <n v="16285308"/>
    <n v="1"/>
    <x v="1"/>
    <s v="I"/>
    <n v="32"/>
    <n v="32"/>
    <n v="0"/>
    <n v="1"/>
  </r>
  <r>
    <x v="0"/>
    <x v="0"/>
    <s v="WA"/>
    <x v="6"/>
    <n v="2014"/>
    <n v="2014"/>
    <n v="16290442"/>
    <n v="2"/>
    <x v="1"/>
    <s v="I"/>
    <n v="65"/>
    <n v="32.5"/>
    <n v="0"/>
    <n v="80"/>
  </r>
  <r>
    <x v="0"/>
    <x v="1"/>
    <s v="WA"/>
    <x v="6"/>
    <n v="2014"/>
    <n v="2014"/>
    <n v="500244467"/>
    <n v="1"/>
    <x v="1"/>
    <s v="I"/>
    <n v="7"/>
    <n v="7"/>
    <n v="0"/>
    <n v="51"/>
  </r>
  <r>
    <x v="0"/>
    <x v="0"/>
    <s v="WA"/>
    <x v="6"/>
    <n v="2014"/>
    <n v="2014"/>
    <n v="17158779"/>
    <n v="1"/>
    <x v="1"/>
    <s v="I"/>
    <n v="33"/>
    <n v="33"/>
    <n v="0"/>
    <n v="74"/>
  </r>
  <r>
    <x v="0"/>
    <x v="1"/>
    <s v="WA"/>
    <x v="6"/>
    <n v="2014"/>
    <n v="2014"/>
    <n v="18050340"/>
    <n v="3"/>
    <x v="1"/>
    <s v="I"/>
    <n v="88"/>
    <n v="29.333333333333336"/>
    <n v="0"/>
    <n v="19"/>
  </r>
  <r>
    <x v="0"/>
    <x v="1"/>
    <s v="WA"/>
    <x v="5"/>
    <n v="2013"/>
    <n v="2013"/>
    <n v="500004479"/>
    <n v="1"/>
    <x v="1"/>
    <s v="I"/>
    <n v="30"/>
    <n v="30"/>
    <n v="0"/>
    <n v="65"/>
  </r>
  <r>
    <x v="1"/>
    <x v="0"/>
    <s v="WA"/>
    <x v="6"/>
    <n v="2014"/>
    <n v="2014"/>
    <n v="500275758"/>
    <n v="1"/>
    <x v="1"/>
    <s v="I"/>
    <n v="31"/>
    <n v="31"/>
    <n v="0"/>
    <n v="255"/>
  </r>
  <r>
    <x v="1"/>
    <x v="0"/>
    <s v="WA"/>
    <x v="6"/>
    <n v="2014"/>
    <n v="2014"/>
    <n v="19787091"/>
    <n v="1"/>
    <x v="1"/>
    <s v="I"/>
    <n v="33"/>
    <n v="33"/>
    <n v="0"/>
    <n v="17"/>
  </r>
  <r>
    <x v="0"/>
    <x v="0"/>
    <s v="WA"/>
    <x v="6"/>
    <n v="2014"/>
    <n v="2014"/>
    <n v="19955477"/>
    <n v="1"/>
    <x v="1"/>
    <s v="I"/>
    <n v="32"/>
    <n v="32"/>
    <n v="0"/>
    <n v="60"/>
  </r>
  <r>
    <x v="0"/>
    <x v="1"/>
    <s v="WA"/>
    <x v="6"/>
    <n v="2014"/>
    <n v="2014"/>
    <n v="500179320"/>
    <n v="2"/>
    <x v="1"/>
    <s v="I"/>
    <n v="62"/>
    <n v="31"/>
    <n v="0"/>
    <n v="2"/>
  </r>
  <r>
    <x v="0"/>
    <x v="1"/>
    <s v="WA"/>
    <x v="6"/>
    <n v="2014"/>
    <n v="2014"/>
    <n v="500277733"/>
    <n v="3"/>
    <x v="1"/>
    <s v="I"/>
    <n v="65"/>
    <n v="21.666666666666664"/>
    <n v="0"/>
    <n v="17"/>
  </r>
  <r>
    <x v="0"/>
    <x v="1"/>
    <s v="WA"/>
    <x v="6"/>
    <n v="2014"/>
    <n v="2014"/>
    <n v="500265578"/>
    <n v="1"/>
    <x v="1"/>
    <s v="I"/>
    <n v="30"/>
    <n v="30"/>
    <n v="0"/>
    <n v="7"/>
  </r>
  <r>
    <x v="0"/>
    <x v="1"/>
    <s v="WA"/>
    <x v="6"/>
    <n v="2014"/>
    <n v="2014"/>
    <n v="343267211"/>
    <n v="1"/>
    <x v="1"/>
    <s v="I"/>
    <n v="17"/>
    <n v="17"/>
    <n v="0"/>
    <n v="20"/>
  </r>
  <r>
    <x v="0"/>
    <x v="0"/>
    <s v="WA"/>
    <x v="6"/>
    <n v="2014"/>
    <n v="2014"/>
    <n v="16122670"/>
    <n v="2"/>
    <x v="1"/>
    <s v="I"/>
    <n v="62"/>
    <n v="31"/>
    <n v="0"/>
    <n v="361"/>
  </r>
  <r>
    <x v="0"/>
    <x v="0"/>
    <s v="WA"/>
    <x v="6"/>
    <n v="2014"/>
    <n v="2014"/>
    <n v="14052420"/>
    <n v="1"/>
    <x v="1"/>
    <s v="I"/>
    <n v="32"/>
    <n v="32"/>
    <n v="0"/>
    <n v="245"/>
  </r>
  <r>
    <x v="0"/>
    <x v="0"/>
    <s v="WA"/>
    <x v="6"/>
    <n v="2014"/>
    <n v="2014"/>
    <n v="417657663"/>
    <n v="1"/>
    <x v="1"/>
    <s v="I"/>
    <n v="13"/>
    <n v="13"/>
    <n v="0"/>
    <n v="194"/>
  </r>
  <r>
    <x v="0"/>
    <x v="0"/>
    <s v="WA"/>
    <x v="6"/>
    <n v="2014"/>
    <n v="2014"/>
    <n v="15690840"/>
    <n v="1"/>
    <x v="1"/>
    <s v="I"/>
    <n v="8"/>
    <n v="8"/>
    <n v="0"/>
    <n v="210"/>
  </r>
  <r>
    <x v="0"/>
    <x v="0"/>
    <s v="WA"/>
    <x v="6"/>
    <n v="2014"/>
    <n v="2014"/>
    <n v="15461394"/>
    <n v="1"/>
    <x v="1"/>
    <s v="I"/>
    <n v="33"/>
    <n v="33"/>
    <n v="0"/>
    <n v="92"/>
  </r>
  <r>
    <x v="0"/>
    <x v="0"/>
    <s v="WA"/>
    <x v="6"/>
    <n v="2014"/>
    <n v="2014"/>
    <n v="14819013"/>
    <n v="2"/>
    <x v="1"/>
    <s v="I"/>
    <n v="66"/>
    <n v="33"/>
    <n v="0"/>
    <n v="5"/>
  </r>
  <r>
    <x v="0"/>
    <x v="0"/>
    <s v="WA"/>
    <x v="6"/>
    <n v="2014"/>
    <n v="2014"/>
    <n v="500020789"/>
    <n v="1"/>
    <x v="1"/>
    <s v="I"/>
    <n v="18"/>
    <n v="18"/>
    <n v="0"/>
    <n v="84"/>
  </r>
  <r>
    <x v="0"/>
    <x v="1"/>
    <s v="WA"/>
    <x v="6"/>
    <n v="2014"/>
    <n v="2014"/>
    <n v="500175227"/>
    <n v="3"/>
    <x v="1"/>
    <s v="I"/>
    <n v="120"/>
    <n v="40"/>
    <n v="0"/>
    <n v="3"/>
  </r>
  <r>
    <x v="0"/>
    <x v="0"/>
    <s v="WA"/>
    <x v="6"/>
    <n v="2014"/>
    <n v="2014"/>
    <n v="15216103"/>
    <n v="1"/>
    <x v="1"/>
    <s v="I"/>
    <n v="7"/>
    <n v="7"/>
    <n v="0"/>
    <n v="170"/>
  </r>
  <r>
    <x v="0"/>
    <x v="1"/>
    <s v="WA"/>
    <x v="6"/>
    <n v="2014"/>
    <n v="2014"/>
    <n v="429926417"/>
    <n v="1"/>
    <x v="1"/>
    <s v="I"/>
    <n v="21"/>
    <n v="21"/>
    <n v="0"/>
    <n v="167"/>
  </r>
  <r>
    <x v="0"/>
    <x v="0"/>
    <s v="WA"/>
    <x v="6"/>
    <n v="2014"/>
    <n v="2014"/>
    <n v="18684209"/>
    <n v="1"/>
    <x v="1"/>
    <s v="I"/>
    <n v="29"/>
    <n v="29"/>
    <n v="0"/>
    <n v="10"/>
  </r>
  <r>
    <x v="1"/>
    <x v="1"/>
    <s v="WA"/>
    <x v="6"/>
    <n v="2014"/>
    <n v="2014"/>
    <n v="16168336"/>
    <n v="1"/>
    <x v="1"/>
    <s v="I"/>
    <n v="4"/>
    <n v="4"/>
    <n v="0"/>
    <n v="112"/>
  </r>
  <r>
    <x v="0"/>
    <x v="0"/>
    <s v="WA"/>
    <x v="6"/>
    <n v="2014"/>
    <n v="2014"/>
    <n v="17464196"/>
    <n v="1"/>
    <x v="1"/>
    <s v="I"/>
    <n v="21"/>
    <n v="21"/>
    <n v="0"/>
    <n v="433"/>
  </r>
  <r>
    <x v="0"/>
    <x v="1"/>
    <s v="WA"/>
    <x v="6"/>
    <n v="2014"/>
    <n v="2014"/>
    <n v="401500833"/>
    <n v="1"/>
    <x v="1"/>
    <s v="I"/>
    <n v="31"/>
    <n v="31"/>
    <n v="0"/>
    <n v="6"/>
  </r>
  <r>
    <x v="0"/>
    <x v="1"/>
    <s v="WA"/>
    <x v="6"/>
    <n v="2014"/>
    <n v="2014"/>
    <n v="379123212"/>
    <n v="1"/>
    <x v="1"/>
    <s v="I"/>
    <n v="29"/>
    <n v="29"/>
    <n v="0"/>
    <n v="4"/>
  </r>
  <r>
    <x v="0"/>
    <x v="0"/>
    <s v="WA"/>
    <x v="6"/>
    <n v="2014"/>
    <n v="2014"/>
    <n v="18095933"/>
    <n v="2"/>
    <x v="1"/>
    <s v="I"/>
    <n v="35"/>
    <n v="17.5"/>
    <n v="0"/>
    <n v="1510"/>
  </r>
  <r>
    <x v="0"/>
    <x v="0"/>
    <s v="WA"/>
    <x v="6"/>
    <n v="2014"/>
    <n v="2014"/>
    <n v="500188886"/>
    <n v="1"/>
    <x v="1"/>
    <s v="I"/>
    <n v="4"/>
    <n v="4"/>
    <n v="0"/>
    <n v="207"/>
  </r>
  <r>
    <x v="0"/>
    <x v="1"/>
    <s v="WA"/>
    <x v="6"/>
    <n v="2014"/>
    <n v="2014"/>
    <n v="15218548"/>
    <n v="1"/>
    <x v="1"/>
    <s v="I"/>
    <n v="14"/>
    <n v="14"/>
    <n v="0"/>
    <n v="54"/>
  </r>
  <r>
    <x v="0"/>
    <x v="1"/>
    <s v="WA"/>
    <x v="6"/>
    <n v="2014"/>
    <n v="2014"/>
    <n v="16536288"/>
    <n v="2"/>
    <x v="1"/>
    <s v="I"/>
    <n v="61"/>
    <n v="30.5"/>
    <n v="0"/>
    <n v="2"/>
  </r>
  <r>
    <x v="0"/>
    <x v="1"/>
    <s v="WA"/>
    <x v="6"/>
    <n v="2014"/>
    <n v="2014"/>
    <n v="500187483"/>
    <n v="1"/>
    <x v="1"/>
    <s v="I"/>
    <n v="14"/>
    <n v="14"/>
    <n v="0"/>
    <n v="2"/>
  </r>
  <r>
    <x v="1"/>
    <x v="0"/>
    <s v="WA"/>
    <x v="6"/>
    <n v="2014"/>
    <n v="2014"/>
    <n v="16271196"/>
    <n v="1"/>
    <x v="1"/>
    <s v="I"/>
    <n v="31"/>
    <n v="31"/>
    <n v="0"/>
    <n v="1"/>
  </r>
  <r>
    <x v="0"/>
    <x v="1"/>
    <s v="WA"/>
    <x v="6"/>
    <n v="2014"/>
    <n v="2014"/>
    <n v="500116150"/>
    <n v="2"/>
    <x v="1"/>
    <s v="I"/>
    <n v="39"/>
    <n v="19.5"/>
    <n v="0"/>
    <n v="95"/>
  </r>
  <r>
    <x v="0"/>
    <x v="1"/>
    <s v="WA"/>
    <x v="6"/>
    <n v="2014"/>
    <n v="2014"/>
    <n v="500054503"/>
    <n v="1"/>
    <x v="1"/>
    <s v="I"/>
    <n v="9"/>
    <n v="9"/>
    <n v="0"/>
    <n v="1"/>
  </r>
  <r>
    <x v="0"/>
    <x v="1"/>
    <s v="WA"/>
    <x v="6"/>
    <n v="2014"/>
    <n v="2014"/>
    <n v="329097663"/>
    <n v="1"/>
    <x v="1"/>
    <s v="I"/>
    <n v="14"/>
    <n v="14"/>
    <n v="0"/>
    <n v="3"/>
  </r>
  <r>
    <x v="0"/>
    <x v="0"/>
    <s v="WA"/>
    <x v="6"/>
    <n v="2014"/>
    <n v="2014"/>
    <n v="19890055"/>
    <n v="1"/>
    <x v="1"/>
    <s v="I"/>
    <n v="29"/>
    <n v="29"/>
    <n v="0"/>
    <n v="2230"/>
  </r>
  <r>
    <x v="0"/>
    <x v="0"/>
    <s v="WA"/>
    <x v="6"/>
    <n v="2014"/>
    <n v="2014"/>
    <n v="17653381"/>
    <n v="1"/>
    <x v="1"/>
    <s v="I"/>
    <n v="2"/>
    <n v="2"/>
    <n v="0"/>
    <n v="54"/>
  </r>
  <r>
    <x v="0"/>
    <x v="0"/>
    <s v="WA"/>
    <x v="6"/>
    <n v="2014"/>
    <n v="2014"/>
    <n v="17998691"/>
    <n v="1"/>
    <x v="1"/>
    <s v="I"/>
    <n v="6"/>
    <n v="6"/>
    <n v="0"/>
    <n v="130"/>
  </r>
  <r>
    <x v="0"/>
    <x v="1"/>
    <s v="WA"/>
    <x v="6"/>
    <n v="2014"/>
    <n v="2014"/>
    <n v="15700548"/>
    <n v="1"/>
    <x v="1"/>
    <s v="I"/>
    <n v="12"/>
    <n v="12"/>
    <n v="0"/>
    <n v="27"/>
  </r>
  <r>
    <x v="0"/>
    <x v="1"/>
    <s v="WA"/>
    <x v="6"/>
    <n v="2014"/>
    <n v="2014"/>
    <n v="500000568"/>
    <n v="4"/>
    <x v="1"/>
    <s v="I"/>
    <n v="106"/>
    <n v="26.5"/>
    <n v="0"/>
    <n v="16"/>
  </r>
  <r>
    <x v="0"/>
    <x v="1"/>
    <s v="WA"/>
    <x v="6"/>
    <n v="2014"/>
    <n v="2014"/>
    <n v="500075028"/>
    <n v="5"/>
    <x v="1"/>
    <s v="I"/>
    <n v="196"/>
    <n v="39.200000000000003"/>
    <n v="0"/>
    <n v="67"/>
  </r>
  <r>
    <x v="0"/>
    <x v="1"/>
    <s v="WA"/>
    <x v="6"/>
    <n v="2014"/>
    <n v="2014"/>
    <n v="16877834"/>
    <n v="1"/>
    <x v="1"/>
    <s v="I"/>
    <n v="21"/>
    <n v="21"/>
    <n v="0"/>
    <n v="29"/>
  </r>
  <r>
    <x v="0"/>
    <x v="0"/>
    <s v="WA"/>
    <x v="6"/>
    <n v="2014"/>
    <n v="2014"/>
    <n v="18363573"/>
    <n v="1"/>
    <x v="1"/>
    <s v="I"/>
    <n v="6"/>
    <n v="6"/>
    <n v="0"/>
    <n v="2883"/>
  </r>
  <r>
    <x v="0"/>
    <x v="0"/>
    <s v="WA"/>
    <x v="6"/>
    <n v="2014"/>
    <n v="2014"/>
    <n v="16893212"/>
    <n v="3"/>
    <x v="1"/>
    <s v="I"/>
    <n v="70"/>
    <n v="23.333333333333332"/>
    <n v="0"/>
    <n v="115"/>
  </r>
  <r>
    <x v="0"/>
    <x v="0"/>
    <s v="WA"/>
    <x v="6"/>
    <n v="2014"/>
    <n v="2014"/>
    <n v="15288028"/>
    <n v="1"/>
    <x v="1"/>
    <s v="I"/>
    <n v="16"/>
    <n v="16"/>
    <n v="0"/>
    <n v="464"/>
  </r>
  <r>
    <x v="0"/>
    <x v="1"/>
    <s v="WA"/>
    <x v="6"/>
    <n v="2014"/>
    <n v="2014"/>
    <n v="500187483"/>
    <n v="1"/>
    <x v="1"/>
    <s v="I"/>
    <n v="0"/>
    <n v="0"/>
    <n v="0"/>
    <n v="3"/>
  </r>
  <r>
    <x v="0"/>
    <x v="1"/>
    <s v="WA"/>
    <x v="6"/>
    <n v="2014"/>
    <n v="2014"/>
    <n v="341193606"/>
    <n v="1"/>
    <x v="1"/>
    <s v="I"/>
    <n v="26"/>
    <n v="26"/>
    <n v="0"/>
    <n v="148"/>
  </r>
  <r>
    <x v="0"/>
    <x v="0"/>
    <s v="WA"/>
    <x v="6"/>
    <n v="2014"/>
    <n v="2014"/>
    <n v="18940563"/>
    <n v="1"/>
    <x v="1"/>
    <s v="I"/>
    <n v="29"/>
    <n v="29"/>
    <n v="0"/>
    <n v="40"/>
  </r>
  <r>
    <x v="0"/>
    <x v="1"/>
    <s v="WA"/>
    <x v="6"/>
    <n v="2014"/>
    <n v="2014"/>
    <n v="16634140"/>
    <n v="1"/>
    <x v="1"/>
    <s v="I"/>
    <n v="17"/>
    <n v="17"/>
    <n v="0"/>
    <n v="68"/>
  </r>
  <r>
    <x v="0"/>
    <x v="0"/>
    <s v="WA"/>
    <x v="6"/>
    <n v="2014"/>
    <n v="2014"/>
    <n v="500294119"/>
    <n v="1"/>
    <x v="1"/>
    <s v="I"/>
    <n v="0"/>
    <n v="0"/>
    <n v="0"/>
    <n v="406"/>
  </r>
  <r>
    <x v="1"/>
    <x v="0"/>
    <s v="WA"/>
    <x v="6"/>
    <n v="2014"/>
    <n v="2014"/>
    <n v="19582454"/>
    <n v="2"/>
    <x v="1"/>
    <s v="I"/>
    <n v="73"/>
    <n v="36.5"/>
    <n v="0"/>
    <n v="630"/>
  </r>
  <r>
    <x v="0"/>
    <x v="0"/>
    <s v="WA"/>
    <x v="6"/>
    <n v="2014"/>
    <n v="2014"/>
    <n v="14739686"/>
    <n v="1"/>
    <x v="1"/>
    <s v="I"/>
    <n v="3"/>
    <n v="3"/>
    <n v="0"/>
    <n v="27"/>
  </r>
  <r>
    <x v="0"/>
    <x v="0"/>
    <s v="WA"/>
    <x v="6"/>
    <n v="2014"/>
    <n v="2014"/>
    <n v="15109085"/>
    <n v="1"/>
    <x v="1"/>
    <s v="I"/>
    <n v="7"/>
    <n v="7"/>
    <n v="0"/>
    <n v="193"/>
  </r>
  <r>
    <x v="0"/>
    <x v="1"/>
    <s v="WA"/>
    <x v="6"/>
    <n v="2014"/>
    <n v="2014"/>
    <n v="19694449"/>
    <n v="1"/>
    <x v="1"/>
    <s v="I"/>
    <n v="0"/>
    <n v="0"/>
    <n v="0"/>
    <n v="48"/>
  </r>
  <r>
    <x v="0"/>
    <x v="1"/>
    <s v="WA"/>
    <x v="6"/>
    <n v="2014"/>
    <n v="2014"/>
    <n v="500088825"/>
    <n v="1"/>
    <x v="1"/>
    <s v="I"/>
    <n v="8"/>
    <n v="8"/>
    <n v="0"/>
    <n v="15"/>
  </r>
  <r>
    <x v="0"/>
    <x v="1"/>
    <s v="WA"/>
    <x v="6"/>
    <n v="2014"/>
    <n v="2014"/>
    <n v="500189102"/>
    <n v="1"/>
    <x v="1"/>
    <s v="I"/>
    <n v="10"/>
    <n v="10"/>
    <n v="0"/>
    <n v="1"/>
  </r>
  <r>
    <x v="0"/>
    <x v="0"/>
    <s v="WA"/>
    <x v="6"/>
    <n v="2014"/>
    <n v="2014"/>
    <n v="18878388"/>
    <n v="2"/>
    <x v="1"/>
    <s v="I"/>
    <n v="58"/>
    <n v="29"/>
    <n v="0"/>
    <n v="30"/>
  </r>
  <r>
    <x v="0"/>
    <x v="1"/>
    <s v="WA"/>
    <x v="6"/>
    <n v="2014"/>
    <n v="2014"/>
    <n v="500182591"/>
    <n v="1"/>
    <x v="1"/>
    <s v="I"/>
    <n v="29"/>
    <n v="29"/>
    <n v="0"/>
    <n v="12"/>
  </r>
  <r>
    <x v="0"/>
    <x v="0"/>
    <s v="WA"/>
    <x v="6"/>
    <n v="2014"/>
    <n v="2014"/>
    <n v="19947579"/>
    <n v="1"/>
    <x v="1"/>
    <s v="I"/>
    <n v="32"/>
    <n v="32"/>
    <n v="0"/>
    <n v="51"/>
  </r>
  <r>
    <x v="0"/>
    <x v="1"/>
    <s v="WA"/>
    <x v="6"/>
    <n v="2014"/>
    <n v="2014"/>
    <n v="14037819"/>
    <n v="1"/>
    <x v="1"/>
    <s v="I"/>
    <n v="29"/>
    <n v="29"/>
    <n v="0"/>
    <n v="1"/>
  </r>
  <r>
    <x v="0"/>
    <x v="0"/>
    <s v="WA"/>
    <x v="6"/>
    <n v="2014"/>
    <n v="2014"/>
    <n v="14154903"/>
    <n v="2"/>
    <x v="1"/>
    <s v="I"/>
    <n v="59"/>
    <n v="29.5"/>
    <n v="0"/>
    <n v="44"/>
  </r>
  <r>
    <x v="1"/>
    <x v="0"/>
    <s v="WA"/>
    <x v="6"/>
    <n v="2014"/>
    <n v="2014"/>
    <n v="19902761"/>
    <n v="1"/>
    <x v="1"/>
    <s v="I"/>
    <n v="21"/>
    <n v="21"/>
    <n v="0"/>
    <n v="550"/>
  </r>
  <r>
    <x v="0"/>
    <x v="0"/>
    <s v="WA"/>
    <x v="6"/>
    <n v="2014"/>
    <n v="2014"/>
    <n v="18356151"/>
    <n v="1"/>
    <x v="1"/>
    <s v="I"/>
    <n v="10"/>
    <n v="10"/>
    <n v="0"/>
    <n v="90"/>
  </r>
  <r>
    <x v="0"/>
    <x v="1"/>
    <s v="WA"/>
    <x v="6"/>
    <n v="2014"/>
    <n v="2014"/>
    <n v="19868406"/>
    <n v="1"/>
    <x v="1"/>
    <s v="I"/>
    <n v="21"/>
    <n v="21"/>
    <n v="0"/>
    <n v="1"/>
  </r>
  <r>
    <x v="0"/>
    <x v="1"/>
    <s v="WA"/>
    <x v="6"/>
    <n v="2014"/>
    <n v="2014"/>
    <n v="18011035"/>
    <n v="2"/>
    <x v="1"/>
    <s v="I"/>
    <n v="58"/>
    <n v="29"/>
    <n v="0"/>
    <n v="2"/>
  </r>
  <r>
    <x v="0"/>
    <x v="0"/>
    <s v="WA"/>
    <x v="6"/>
    <n v="2014"/>
    <n v="2014"/>
    <n v="19187947"/>
    <n v="1"/>
    <x v="1"/>
    <s v="I"/>
    <n v="16"/>
    <n v="16"/>
    <n v="0"/>
    <n v="7"/>
  </r>
  <r>
    <x v="0"/>
    <x v="0"/>
    <s v="WA"/>
    <x v="6"/>
    <n v="2014"/>
    <n v="2014"/>
    <n v="17662644"/>
    <n v="2"/>
    <x v="1"/>
    <s v="I"/>
    <n v="65"/>
    <n v="32.5"/>
    <n v="0"/>
    <n v="148"/>
  </r>
  <r>
    <x v="0"/>
    <x v="0"/>
    <s v="WA"/>
    <x v="6"/>
    <n v="2014"/>
    <n v="2014"/>
    <n v="17651090"/>
    <n v="1"/>
    <x v="1"/>
    <s v="I"/>
    <n v="30"/>
    <n v="30"/>
    <n v="0"/>
    <n v="1"/>
  </r>
  <r>
    <x v="0"/>
    <x v="0"/>
    <s v="WA"/>
    <x v="6"/>
    <n v="2014"/>
    <n v="2014"/>
    <n v="19608462"/>
    <n v="1"/>
    <x v="1"/>
    <s v="I"/>
    <n v="5"/>
    <n v="5"/>
    <n v="0"/>
    <n v="38"/>
  </r>
  <r>
    <x v="0"/>
    <x v="1"/>
    <s v="WA"/>
    <x v="6"/>
    <n v="2014"/>
    <n v="2014"/>
    <n v="500205927"/>
    <n v="1"/>
    <x v="1"/>
    <s v="I"/>
    <n v="7"/>
    <n v="7"/>
    <n v="0"/>
    <n v="4"/>
  </r>
  <r>
    <x v="0"/>
    <x v="0"/>
    <s v="WA"/>
    <x v="6"/>
    <n v="2014"/>
    <n v="2014"/>
    <n v="19192739"/>
    <n v="1"/>
    <x v="1"/>
    <s v="I"/>
    <n v="34"/>
    <n v="34"/>
    <n v="0"/>
    <n v="528"/>
  </r>
  <r>
    <x v="0"/>
    <x v="0"/>
    <s v="WA"/>
    <x v="6"/>
    <n v="2014"/>
    <n v="2014"/>
    <n v="16461137"/>
    <n v="1"/>
    <x v="1"/>
    <s v="I"/>
    <n v="25"/>
    <n v="25"/>
    <n v="0"/>
    <n v="120"/>
  </r>
  <r>
    <x v="0"/>
    <x v="0"/>
    <s v="WA"/>
    <x v="6"/>
    <n v="2014"/>
    <n v="2014"/>
    <n v="16457992"/>
    <n v="3"/>
    <x v="1"/>
    <s v="I"/>
    <n v="78"/>
    <n v="26"/>
    <n v="0"/>
    <n v="341"/>
  </r>
  <r>
    <x v="0"/>
    <x v="0"/>
    <s v="WA"/>
    <x v="6"/>
    <n v="2014"/>
    <n v="2014"/>
    <n v="446256041"/>
    <n v="1"/>
    <x v="1"/>
    <s v="I"/>
    <n v="0"/>
    <n v="0"/>
    <n v="0"/>
    <n v="130"/>
  </r>
  <r>
    <x v="1"/>
    <x v="1"/>
    <s v="WA"/>
    <x v="6"/>
    <n v="2014"/>
    <n v="2014"/>
    <n v="381369603"/>
    <n v="2"/>
    <x v="1"/>
    <s v="I"/>
    <n v="62"/>
    <n v="31"/>
    <n v="0"/>
    <n v="2"/>
  </r>
  <r>
    <x v="0"/>
    <x v="1"/>
    <s v="WA"/>
    <x v="6"/>
    <n v="2014"/>
    <n v="2014"/>
    <n v="15981493"/>
    <n v="1"/>
    <x v="1"/>
    <s v="I"/>
    <n v="29"/>
    <n v="29"/>
    <n v="0"/>
    <n v="3"/>
  </r>
  <r>
    <x v="0"/>
    <x v="1"/>
    <s v="WA"/>
    <x v="6"/>
    <n v="2014"/>
    <n v="2014"/>
    <n v="446346387"/>
    <n v="1"/>
    <x v="1"/>
    <s v="I"/>
    <n v="28"/>
    <n v="28"/>
    <n v="0"/>
    <n v="1"/>
  </r>
  <r>
    <x v="0"/>
    <x v="1"/>
    <s v="WA"/>
    <x v="6"/>
    <n v="2014"/>
    <n v="2014"/>
    <n v="500007738"/>
    <n v="1"/>
    <x v="1"/>
    <s v="I"/>
    <n v="7"/>
    <n v="7"/>
    <n v="0"/>
    <n v="5"/>
  </r>
  <r>
    <x v="0"/>
    <x v="1"/>
    <s v="WA"/>
    <x v="6"/>
    <n v="2014"/>
    <n v="2014"/>
    <n v="411177710"/>
    <n v="2"/>
    <x v="1"/>
    <s v="I"/>
    <n v="46"/>
    <n v="23"/>
    <n v="0"/>
    <n v="20"/>
  </r>
  <r>
    <x v="0"/>
    <x v="1"/>
    <s v="WA"/>
    <x v="6"/>
    <n v="2014"/>
    <n v="2014"/>
    <n v="500114152"/>
    <n v="1"/>
    <x v="1"/>
    <s v="I"/>
    <n v="2"/>
    <n v="2"/>
    <n v="0"/>
    <n v="3"/>
  </r>
  <r>
    <x v="0"/>
    <x v="0"/>
    <s v="WA"/>
    <x v="6"/>
    <n v="2014"/>
    <n v="2014"/>
    <n v="19694929"/>
    <n v="7"/>
    <x v="1"/>
    <s v="I"/>
    <n v="199"/>
    <n v="28.428571428571427"/>
    <n v="0"/>
    <n v="302"/>
  </r>
  <r>
    <x v="0"/>
    <x v="0"/>
    <s v="WA"/>
    <x v="6"/>
    <n v="2014"/>
    <n v="2014"/>
    <n v="18916229"/>
    <n v="2"/>
    <x v="1"/>
    <s v="I"/>
    <n v="40"/>
    <n v="20"/>
    <n v="0"/>
    <n v="149"/>
  </r>
  <r>
    <x v="0"/>
    <x v="0"/>
    <s v="WA"/>
    <x v="6"/>
    <n v="2014"/>
    <n v="2014"/>
    <n v="15982706"/>
    <n v="1"/>
    <x v="1"/>
    <s v="I"/>
    <n v="21"/>
    <n v="21"/>
    <n v="0"/>
    <n v="40"/>
  </r>
  <r>
    <x v="0"/>
    <x v="1"/>
    <s v="WA"/>
    <x v="6"/>
    <n v="2014"/>
    <n v="2014"/>
    <n v="19712812"/>
    <n v="2"/>
    <x v="1"/>
    <s v="I"/>
    <n v="41"/>
    <n v="20.5"/>
    <n v="0"/>
    <n v="13"/>
  </r>
  <r>
    <x v="0"/>
    <x v="0"/>
    <s v="WA"/>
    <x v="6"/>
    <n v="2014"/>
    <n v="2014"/>
    <n v="500228226"/>
    <n v="1"/>
    <x v="1"/>
    <s v="I"/>
    <n v="29"/>
    <n v="29"/>
    <n v="0"/>
    <n v="58"/>
  </r>
  <r>
    <x v="0"/>
    <x v="0"/>
    <s v="WA"/>
    <x v="6"/>
    <n v="2014"/>
    <n v="2014"/>
    <n v="18362723"/>
    <n v="1"/>
    <x v="1"/>
    <s v="I"/>
    <n v="18"/>
    <n v="18"/>
    <n v="0"/>
    <n v="120"/>
  </r>
  <r>
    <x v="0"/>
    <x v="0"/>
    <s v="WA"/>
    <x v="6"/>
    <n v="2014"/>
    <n v="2014"/>
    <n v="500193508"/>
    <n v="1"/>
    <x v="1"/>
    <s v="I"/>
    <n v="0"/>
    <n v="0"/>
    <n v="0"/>
    <n v="4"/>
  </r>
  <r>
    <x v="0"/>
    <x v="1"/>
    <s v="WA"/>
    <x v="6"/>
    <n v="2014"/>
    <n v="2014"/>
    <n v="446349919"/>
    <n v="5"/>
    <x v="1"/>
    <s v="I"/>
    <n v="130"/>
    <n v="26"/>
    <n v="0"/>
    <n v="29"/>
  </r>
  <r>
    <x v="0"/>
    <x v="1"/>
    <s v="WA"/>
    <x v="6"/>
    <n v="2014"/>
    <n v="2014"/>
    <n v="434505710"/>
    <n v="1"/>
    <x v="1"/>
    <s v="I"/>
    <n v="28"/>
    <n v="28"/>
    <n v="0"/>
    <n v="1"/>
  </r>
  <r>
    <x v="0"/>
    <x v="0"/>
    <s v="WA"/>
    <x v="6"/>
    <n v="2014"/>
    <n v="2014"/>
    <n v="500210379"/>
    <n v="1"/>
    <x v="1"/>
    <s v="I"/>
    <n v="1"/>
    <n v="1"/>
    <n v="0"/>
    <n v="3"/>
  </r>
  <r>
    <x v="0"/>
    <x v="0"/>
    <s v="WA"/>
    <x v="6"/>
    <n v="2014"/>
    <n v="2014"/>
    <n v="15284743"/>
    <n v="1"/>
    <x v="1"/>
    <s v="I"/>
    <n v="9"/>
    <n v="9"/>
    <n v="0"/>
    <n v="104"/>
  </r>
  <r>
    <x v="0"/>
    <x v="0"/>
    <s v="WA"/>
    <x v="6"/>
    <n v="2014"/>
    <n v="2014"/>
    <n v="17623460"/>
    <n v="1"/>
    <x v="1"/>
    <s v="I"/>
    <n v="4"/>
    <n v="4"/>
    <n v="0"/>
    <n v="21"/>
  </r>
  <r>
    <x v="0"/>
    <x v="0"/>
    <s v="WA"/>
    <x v="6"/>
    <n v="2014"/>
    <n v="2014"/>
    <n v="14917463"/>
    <n v="2"/>
    <x v="1"/>
    <s v="I"/>
    <n v="39"/>
    <n v="19.5"/>
    <n v="0"/>
    <n v="720"/>
  </r>
  <r>
    <x v="0"/>
    <x v="0"/>
    <s v="WA"/>
    <x v="6"/>
    <n v="2014"/>
    <n v="2014"/>
    <n v="14950780"/>
    <n v="1"/>
    <x v="1"/>
    <s v="I"/>
    <n v="8"/>
    <n v="8"/>
    <n v="0"/>
    <n v="90"/>
  </r>
  <r>
    <x v="0"/>
    <x v="1"/>
    <s v="WA"/>
    <x v="6"/>
    <n v="2014"/>
    <n v="2014"/>
    <n v="500057525"/>
    <n v="2"/>
    <x v="1"/>
    <s v="I"/>
    <n v="57"/>
    <n v="28.5"/>
    <n v="0"/>
    <n v="31"/>
  </r>
  <r>
    <x v="0"/>
    <x v="1"/>
    <s v="WA"/>
    <x v="6"/>
    <n v="2014"/>
    <n v="2014"/>
    <n v="440121740"/>
    <n v="2"/>
    <x v="1"/>
    <s v="I"/>
    <n v="58"/>
    <n v="29"/>
    <n v="0"/>
    <n v="27"/>
  </r>
  <r>
    <x v="0"/>
    <x v="0"/>
    <s v="WA"/>
    <x v="6"/>
    <n v="2014"/>
    <n v="2014"/>
    <n v="16925687"/>
    <n v="3"/>
    <x v="1"/>
    <s v="I"/>
    <n v="81"/>
    <n v="27"/>
    <n v="0"/>
    <n v="390"/>
  </r>
  <r>
    <x v="0"/>
    <x v="0"/>
    <s v="WA"/>
    <x v="6"/>
    <n v="2014"/>
    <n v="2014"/>
    <n v="19218134"/>
    <n v="1"/>
    <x v="1"/>
    <s v="I"/>
    <n v="17"/>
    <n v="17"/>
    <n v="0"/>
    <n v="79"/>
  </r>
  <r>
    <x v="0"/>
    <x v="0"/>
    <s v="WA"/>
    <x v="6"/>
    <n v="2014"/>
    <n v="2014"/>
    <n v="18340130"/>
    <n v="1"/>
    <x v="1"/>
    <s v="I"/>
    <n v="29"/>
    <n v="29"/>
    <n v="0"/>
    <n v="110"/>
  </r>
  <r>
    <x v="0"/>
    <x v="0"/>
    <s v="WA"/>
    <x v="6"/>
    <n v="2014"/>
    <n v="2014"/>
    <n v="19263486"/>
    <n v="1"/>
    <x v="1"/>
    <s v="I"/>
    <n v="33"/>
    <n v="33"/>
    <n v="0"/>
    <n v="1370"/>
  </r>
  <r>
    <x v="0"/>
    <x v="1"/>
    <s v="WA"/>
    <x v="6"/>
    <n v="2014"/>
    <n v="2014"/>
    <n v="18087942"/>
    <n v="1"/>
    <x v="1"/>
    <s v="I"/>
    <n v="32"/>
    <n v="32"/>
    <n v="0"/>
    <n v="11"/>
  </r>
  <r>
    <x v="0"/>
    <x v="0"/>
    <s v="WA"/>
    <x v="6"/>
    <n v="2014"/>
    <n v="2014"/>
    <n v="500096571"/>
    <n v="1"/>
    <x v="1"/>
    <s v="I"/>
    <n v="8"/>
    <n v="8"/>
    <n v="0"/>
    <n v="237"/>
  </r>
  <r>
    <x v="0"/>
    <x v="1"/>
    <s v="WA"/>
    <x v="6"/>
    <n v="2014"/>
    <n v="2014"/>
    <n v="500071249"/>
    <n v="1"/>
    <x v="1"/>
    <s v="I"/>
    <n v="7"/>
    <n v="7"/>
    <n v="0"/>
    <n v="3"/>
  </r>
  <r>
    <x v="0"/>
    <x v="0"/>
    <s v="WA"/>
    <x v="6"/>
    <n v="2014"/>
    <n v="2014"/>
    <n v="15011198"/>
    <n v="2"/>
    <x v="1"/>
    <s v="I"/>
    <n v="61"/>
    <n v="30.5"/>
    <n v="0"/>
    <n v="20"/>
  </r>
  <r>
    <x v="0"/>
    <x v="0"/>
    <s v="WA"/>
    <x v="6"/>
    <n v="2014"/>
    <n v="2014"/>
    <n v="17151206"/>
    <n v="3"/>
    <x v="1"/>
    <s v="I"/>
    <n v="80"/>
    <n v="26.666666666666668"/>
    <n v="0"/>
    <n v="193"/>
  </r>
  <r>
    <x v="0"/>
    <x v="0"/>
    <s v="WA"/>
    <x v="6"/>
    <n v="2014"/>
    <n v="2014"/>
    <n v="500229933"/>
    <n v="1"/>
    <x v="1"/>
    <s v="I"/>
    <n v="1"/>
    <n v="1"/>
    <n v="0"/>
    <n v="6"/>
  </r>
  <r>
    <x v="0"/>
    <x v="1"/>
    <s v="WA"/>
    <x v="6"/>
    <n v="2014"/>
    <n v="2014"/>
    <n v="500078565"/>
    <n v="1"/>
    <x v="1"/>
    <s v="I"/>
    <n v="28"/>
    <n v="28"/>
    <n v="0"/>
    <n v="9"/>
  </r>
  <r>
    <x v="0"/>
    <x v="0"/>
    <s v="WA"/>
    <x v="6"/>
    <n v="2014"/>
    <n v="2014"/>
    <n v="19784830"/>
    <n v="1"/>
    <x v="1"/>
    <s v="I"/>
    <n v="4"/>
    <n v="4"/>
    <n v="0"/>
    <n v="52"/>
  </r>
  <r>
    <x v="0"/>
    <x v="0"/>
    <s v="WA"/>
    <x v="6"/>
    <n v="2014"/>
    <n v="2014"/>
    <n v="19692706"/>
    <n v="1"/>
    <x v="1"/>
    <s v="I"/>
    <n v="29"/>
    <n v="29"/>
    <n v="0"/>
    <n v="10"/>
  </r>
  <r>
    <x v="0"/>
    <x v="0"/>
    <s v="WA"/>
    <x v="6"/>
    <n v="2014"/>
    <n v="2014"/>
    <n v="17014877"/>
    <n v="1"/>
    <x v="1"/>
    <s v="I"/>
    <n v="12"/>
    <n v="12"/>
    <n v="0"/>
    <n v="26"/>
  </r>
  <r>
    <x v="0"/>
    <x v="0"/>
    <s v="WA"/>
    <x v="6"/>
    <n v="2014"/>
    <n v="2014"/>
    <n v="18385518"/>
    <n v="1"/>
    <x v="1"/>
    <s v="I"/>
    <n v="19"/>
    <n v="19"/>
    <n v="0"/>
    <n v="112"/>
  </r>
  <r>
    <x v="0"/>
    <x v="0"/>
    <s v="WA"/>
    <x v="6"/>
    <n v="2014"/>
    <n v="2014"/>
    <n v="15557187"/>
    <n v="1"/>
    <x v="1"/>
    <s v="I"/>
    <n v="16"/>
    <n v="16"/>
    <n v="0"/>
    <n v="51"/>
  </r>
  <r>
    <x v="0"/>
    <x v="0"/>
    <s v="WA"/>
    <x v="6"/>
    <n v="2014"/>
    <n v="2014"/>
    <n v="500123893"/>
    <n v="1"/>
    <x v="1"/>
    <s v="I"/>
    <n v="2"/>
    <n v="2"/>
    <n v="0"/>
    <n v="5"/>
  </r>
  <r>
    <x v="0"/>
    <x v="0"/>
    <s v="WA"/>
    <x v="6"/>
    <n v="2014"/>
    <n v="2014"/>
    <n v="16881360"/>
    <n v="1"/>
    <x v="1"/>
    <s v="I"/>
    <n v="29"/>
    <n v="29"/>
    <n v="0"/>
    <n v="83"/>
  </r>
  <r>
    <x v="0"/>
    <x v="1"/>
    <s v="WA"/>
    <x v="6"/>
    <n v="2014"/>
    <n v="2014"/>
    <n v="18887085"/>
    <n v="1"/>
    <x v="1"/>
    <s v="I"/>
    <n v="33"/>
    <n v="33"/>
    <n v="0"/>
    <n v="1"/>
  </r>
  <r>
    <x v="0"/>
    <x v="0"/>
    <s v="WA"/>
    <x v="6"/>
    <n v="2014"/>
    <n v="2014"/>
    <n v="500223231"/>
    <n v="1"/>
    <x v="1"/>
    <s v="I"/>
    <n v="17"/>
    <n v="17"/>
    <n v="0"/>
    <n v="74"/>
  </r>
  <r>
    <x v="0"/>
    <x v="0"/>
    <s v="WA"/>
    <x v="6"/>
    <n v="2014"/>
    <n v="2014"/>
    <n v="19375602"/>
    <n v="2"/>
    <x v="1"/>
    <s v="I"/>
    <n v="65"/>
    <n v="32.5"/>
    <n v="0"/>
    <n v="4"/>
  </r>
  <r>
    <x v="0"/>
    <x v="0"/>
    <s v="WA"/>
    <x v="6"/>
    <n v="2014"/>
    <n v="2014"/>
    <n v="500181210"/>
    <n v="1"/>
    <x v="1"/>
    <s v="I"/>
    <n v="38"/>
    <n v="38"/>
    <n v="0"/>
    <n v="2"/>
  </r>
  <r>
    <x v="0"/>
    <x v="0"/>
    <s v="WA"/>
    <x v="6"/>
    <n v="2014"/>
    <n v="2014"/>
    <n v="17913545"/>
    <n v="1"/>
    <x v="1"/>
    <s v="I"/>
    <n v="12"/>
    <n v="12"/>
    <n v="0"/>
    <n v="35"/>
  </r>
  <r>
    <x v="0"/>
    <x v="0"/>
    <s v="WA"/>
    <x v="6"/>
    <n v="2014"/>
    <n v="2014"/>
    <n v="17920039"/>
    <n v="1"/>
    <x v="1"/>
    <s v="I"/>
    <n v="7"/>
    <n v="7"/>
    <n v="0"/>
    <n v="89"/>
  </r>
  <r>
    <x v="0"/>
    <x v="0"/>
    <s v="WA"/>
    <x v="6"/>
    <n v="2014"/>
    <n v="2014"/>
    <n v="18565455"/>
    <n v="1"/>
    <x v="1"/>
    <s v="I"/>
    <n v="3"/>
    <n v="3"/>
    <n v="0"/>
    <n v="50"/>
  </r>
  <r>
    <x v="0"/>
    <x v="0"/>
    <s v="WA"/>
    <x v="6"/>
    <n v="2014"/>
    <n v="2014"/>
    <n v="500155507"/>
    <n v="1"/>
    <x v="1"/>
    <s v="I"/>
    <n v="0"/>
    <n v="0"/>
    <n v="0"/>
    <n v="3"/>
  </r>
  <r>
    <x v="0"/>
    <x v="0"/>
    <s v="WA"/>
    <x v="6"/>
    <n v="2014"/>
    <n v="2014"/>
    <n v="500007147"/>
    <n v="2"/>
    <x v="1"/>
    <s v="I"/>
    <n v="62"/>
    <n v="31"/>
    <n v="0"/>
    <n v="287"/>
  </r>
  <r>
    <x v="0"/>
    <x v="0"/>
    <s v="WA"/>
    <x v="6"/>
    <n v="2014"/>
    <n v="2014"/>
    <n v="500124220"/>
    <n v="1"/>
    <x v="1"/>
    <s v="I"/>
    <n v="27"/>
    <n v="27"/>
    <n v="0"/>
    <n v="81"/>
  </r>
  <r>
    <x v="0"/>
    <x v="0"/>
    <s v="WA"/>
    <x v="6"/>
    <n v="2014"/>
    <n v="2014"/>
    <n v="17995456"/>
    <n v="3"/>
    <x v="1"/>
    <s v="I"/>
    <n v="66"/>
    <n v="22"/>
    <n v="0"/>
    <n v="450"/>
  </r>
  <r>
    <x v="0"/>
    <x v="1"/>
    <s v="WA"/>
    <x v="6"/>
    <n v="2014"/>
    <n v="2014"/>
    <n v="19311490"/>
    <n v="2"/>
    <x v="1"/>
    <s v="I"/>
    <n v="58"/>
    <n v="29"/>
    <n v="0"/>
    <n v="2"/>
  </r>
  <r>
    <x v="0"/>
    <x v="0"/>
    <s v="WA"/>
    <x v="6"/>
    <n v="2014"/>
    <n v="2014"/>
    <n v="16871949"/>
    <n v="1"/>
    <x v="1"/>
    <s v="I"/>
    <n v="29"/>
    <n v="29"/>
    <n v="0"/>
    <n v="14590"/>
  </r>
  <r>
    <x v="0"/>
    <x v="0"/>
    <s v="WA"/>
    <x v="6"/>
    <n v="2014"/>
    <n v="2014"/>
    <n v="18506643"/>
    <n v="1"/>
    <x v="1"/>
    <s v="I"/>
    <n v="13"/>
    <n v="13"/>
    <n v="0"/>
    <n v="35"/>
  </r>
  <r>
    <x v="0"/>
    <x v="0"/>
    <s v="WA"/>
    <x v="6"/>
    <n v="2014"/>
    <n v="2014"/>
    <n v="17360768"/>
    <n v="2"/>
    <x v="1"/>
    <s v="I"/>
    <n v="57"/>
    <n v="28.5"/>
    <n v="0"/>
    <n v="13"/>
  </r>
  <r>
    <x v="1"/>
    <x v="1"/>
    <s v="WA"/>
    <x v="6"/>
    <n v="2014"/>
    <n v="2014"/>
    <n v="17840082"/>
    <n v="1"/>
    <x v="1"/>
    <s v="I"/>
    <n v="30"/>
    <n v="30"/>
    <n v="0"/>
    <n v="1"/>
  </r>
  <r>
    <x v="0"/>
    <x v="0"/>
    <s v="WA"/>
    <x v="6"/>
    <n v="2014"/>
    <n v="2014"/>
    <n v="19023842"/>
    <n v="2"/>
    <x v="1"/>
    <s v="I"/>
    <n v="31"/>
    <n v="15.5"/>
    <n v="0"/>
    <n v="130"/>
  </r>
  <r>
    <x v="0"/>
    <x v="0"/>
    <s v="WA"/>
    <x v="6"/>
    <n v="2014"/>
    <n v="2014"/>
    <n v="18410338"/>
    <n v="1"/>
    <x v="1"/>
    <s v="I"/>
    <n v="0"/>
    <n v="0"/>
    <n v="0"/>
    <n v="110"/>
  </r>
  <r>
    <x v="0"/>
    <x v="0"/>
    <s v="WA"/>
    <x v="6"/>
    <n v="2014"/>
    <n v="2014"/>
    <n v="17954135"/>
    <n v="1"/>
    <x v="1"/>
    <s v="I"/>
    <n v="26"/>
    <n v="26"/>
    <n v="0"/>
    <n v="215"/>
  </r>
  <r>
    <x v="0"/>
    <x v="0"/>
    <s v="WA"/>
    <x v="6"/>
    <n v="2014"/>
    <n v="2014"/>
    <n v="19706695"/>
    <n v="1"/>
    <x v="1"/>
    <s v="I"/>
    <n v="6"/>
    <n v="6"/>
    <n v="0"/>
    <n v="1"/>
  </r>
  <r>
    <x v="0"/>
    <x v="0"/>
    <s v="WA"/>
    <x v="6"/>
    <n v="2014"/>
    <n v="2014"/>
    <n v="19838848"/>
    <n v="2"/>
    <x v="1"/>
    <s v="I"/>
    <n v="35"/>
    <n v="17.5"/>
    <n v="0"/>
    <n v="26"/>
  </r>
  <r>
    <x v="0"/>
    <x v="0"/>
    <s v="WA"/>
    <x v="6"/>
    <n v="2014"/>
    <n v="2014"/>
    <n v="15502224"/>
    <n v="5"/>
    <x v="1"/>
    <s v="I"/>
    <n v="127"/>
    <n v="25.4"/>
    <n v="0"/>
    <n v="163"/>
  </r>
  <r>
    <x v="0"/>
    <x v="1"/>
    <s v="WA"/>
    <x v="6"/>
    <n v="2014"/>
    <n v="2014"/>
    <n v="500074741"/>
    <n v="2"/>
    <x v="1"/>
    <s v="I"/>
    <n v="57"/>
    <n v="28.5"/>
    <n v="0"/>
    <n v="9"/>
  </r>
  <r>
    <x v="0"/>
    <x v="1"/>
    <s v="WA"/>
    <x v="6"/>
    <n v="2014"/>
    <n v="2014"/>
    <n v="344736068"/>
    <n v="1"/>
    <x v="1"/>
    <s v="I"/>
    <n v="32"/>
    <n v="32"/>
    <n v="0"/>
    <n v="1"/>
  </r>
  <r>
    <x v="0"/>
    <x v="0"/>
    <s v="WA"/>
    <x v="6"/>
    <n v="2014"/>
    <n v="2014"/>
    <n v="14760758"/>
    <n v="2"/>
    <x v="1"/>
    <s v="I"/>
    <n v="40"/>
    <n v="20"/>
    <n v="0"/>
    <n v="210"/>
  </r>
  <r>
    <x v="0"/>
    <x v="0"/>
    <s v="WA"/>
    <x v="6"/>
    <n v="2014"/>
    <n v="2014"/>
    <n v="14856639"/>
    <n v="3"/>
    <x v="1"/>
    <s v="I"/>
    <n v="81"/>
    <n v="27"/>
    <n v="0"/>
    <n v="410"/>
  </r>
  <r>
    <x v="0"/>
    <x v="0"/>
    <s v="WA"/>
    <x v="6"/>
    <n v="2014"/>
    <n v="2014"/>
    <n v="500303177"/>
    <n v="2"/>
    <x v="1"/>
    <s v="I"/>
    <n v="55"/>
    <n v="27.5"/>
    <n v="0"/>
    <n v="64"/>
  </r>
  <r>
    <x v="0"/>
    <x v="0"/>
    <s v="WA"/>
    <x v="6"/>
    <n v="2014"/>
    <n v="2014"/>
    <n v="19636715"/>
    <n v="1"/>
    <x v="1"/>
    <s v="I"/>
    <n v="29"/>
    <n v="29"/>
    <n v="0"/>
    <n v="1800"/>
  </r>
  <r>
    <x v="0"/>
    <x v="0"/>
    <s v="WA"/>
    <x v="6"/>
    <n v="2014"/>
    <n v="2014"/>
    <n v="14236555"/>
    <n v="1"/>
    <x v="1"/>
    <s v="I"/>
    <n v="13"/>
    <n v="13"/>
    <n v="0"/>
    <n v="20"/>
  </r>
  <r>
    <x v="0"/>
    <x v="0"/>
    <s v="WA"/>
    <x v="6"/>
    <n v="2014"/>
    <n v="2014"/>
    <n v="15112842"/>
    <n v="1"/>
    <x v="1"/>
    <s v="I"/>
    <n v="24"/>
    <n v="24"/>
    <n v="0"/>
    <n v="831"/>
  </r>
  <r>
    <x v="0"/>
    <x v="1"/>
    <s v="WA"/>
    <x v="6"/>
    <n v="2014"/>
    <n v="2014"/>
    <n v="500262369"/>
    <n v="3"/>
    <x v="1"/>
    <s v="I"/>
    <n v="97"/>
    <n v="32.333333333333336"/>
    <n v="0"/>
    <n v="13"/>
  </r>
  <r>
    <x v="0"/>
    <x v="1"/>
    <s v="WA"/>
    <x v="6"/>
    <n v="2014"/>
    <n v="2014"/>
    <n v="353116837"/>
    <n v="5"/>
    <x v="1"/>
    <s v="I"/>
    <n v="127"/>
    <n v="25.4"/>
    <n v="0"/>
    <n v="16"/>
  </r>
  <r>
    <x v="0"/>
    <x v="1"/>
    <s v="WA"/>
    <x v="6"/>
    <n v="2014"/>
    <n v="2014"/>
    <n v="500029300"/>
    <n v="1"/>
    <x v="1"/>
    <s v="I"/>
    <n v="29"/>
    <n v="29"/>
    <n v="0"/>
    <n v="1"/>
  </r>
  <r>
    <x v="0"/>
    <x v="1"/>
    <s v="WA"/>
    <x v="6"/>
    <n v="2014"/>
    <n v="2014"/>
    <n v="16155003"/>
    <n v="1"/>
    <x v="1"/>
    <s v="I"/>
    <n v="28"/>
    <n v="28"/>
    <n v="0"/>
    <n v="6"/>
  </r>
  <r>
    <x v="0"/>
    <x v="0"/>
    <s v="WA"/>
    <x v="6"/>
    <n v="2014"/>
    <n v="2014"/>
    <n v="14818153"/>
    <n v="2"/>
    <x v="1"/>
    <s v="I"/>
    <n v="60"/>
    <n v="30"/>
    <n v="0"/>
    <n v="570"/>
  </r>
  <r>
    <x v="0"/>
    <x v="0"/>
    <s v="WA"/>
    <x v="6"/>
    <n v="2014"/>
    <n v="2014"/>
    <n v="16122100"/>
    <n v="1"/>
    <x v="1"/>
    <s v="I"/>
    <n v="14"/>
    <n v="14"/>
    <n v="0"/>
    <n v="101"/>
  </r>
  <r>
    <x v="0"/>
    <x v="0"/>
    <s v="WA"/>
    <x v="6"/>
    <n v="2014"/>
    <n v="2014"/>
    <n v="16893258"/>
    <n v="3"/>
    <x v="1"/>
    <s v="I"/>
    <n v="75"/>
    <n v="25"/>
    <n v="0"/>
    <n v="201"/>
  </r>
  <r>
    <x v="0"/>
    <x v="0"/>
    <s v="WA"/>
    <x v="6"/>
    <n v="2014"/>
    <n v="2014"/>
    <n v="423273653"/>
    <n v="2"/>
    <x v="1"/>
    <s v="I"/>
    <n v="61"/>
    <n v="30.5"/>
    <n v="0"/>
    <n v="160"/>
  </r>
  <r>
    <x v="0"/>
    <x v="0"/>
    <s v="WA"/>
    <x v="6"/>
    <n v="2014"/>
    <n v="2014"/>
    <n v="18072196"/>
    <n v="1"/>
    <x v="1"/>
    <s v="I"/>
    <n v="18"/>
    <n v="18"/>
    <n v="0"/>
    <n v="390"/>
  </r>
  <r>
    <x v="0"/>
    <x v="0"/>
    <s v="WA"/>
    <x v="6"/>
    <n v="2014"/>
    <n v="2014"/>
    <n v="18992852"/>
    <n v="1"/>
    <x v="1"/>
    <s v="I"/>
    <n v="30"/>
    <n v="30"/>
    <n v="0"/>
    <n v="20"/>
  </r>
  <r>
    <x v="0"/>
    <x v="0"/>
    <s v="WA"/>
    <x v="6"/>
    <n v="2014"/>
    <n v="2014"/>
    <n v="18098549"/>
    <n v="1"/>
    <x v="1"/>
    <s v="I"/>
    <n v="23"/>
    <n v="23"/>
    <n v="0"/>
    <n v="211"/>
  </r>
  <r>
    <x v="0"/>
    <x v="0"/>
    <s v="WA"/>
    <x v="6"/>
    <n v="2014"/>
    <n v="2014"/>
    <n v="18110597"/>
    <n v="1"/>
    <x v="1"/>
    <s v="I"/>
    <n v="29"/>
    <n v="29"/>
    <n v="0"/>
    <n v="50"/>
  </r>
  <r>
    <x v="0"/>
    <x v="0"/>
    <s v="WA"/>
    <x v="6"/>
    <n v="2014"/>
    <n v="2014"/>
    <n v="16287198"/>
    <n v="1"/>
    <x v="1"/>
    <s v="I"/>
    <n v="28"/>
    <n v="28"/>
    <n v="0"/>
    <n v="10"/>
  </r>
  <r>
    <x v="1"/>
    <x v="0"/>
    <s v="WA"/>
    <x v="6"/>
    <n v="2014"/>
    <n v="2014"/>
    <n v="18930256"/>
    <n v="1"/>
    <x v="1"/>
    <s v="I"/>
    <n v="22"/>
    <n v="22"/>
    <n v="0"/>
    <n v="160"/>
  </r>
  <r>
    <x v="0"/>
    <x v="1"/>
    <s v="WA"/>
    <x v="6"/>
    <n v="2014"/>
    <n v="2014"/>
    <n v="18091656"/>
    <n v="1"/>
    <x v="1"/>
    <s v="I"/>
    <n v="30"/>
    <n v="30"/>
    <n v="0"/>
    <n v="7"/>
  </r>
  <r>
    <x v="0"/>
    <x v="1"/>
    <s v="WA"/>
    <x v="6"/>
    <n v="2014"/>
    <n v="2014"/>
    <n v="18303282"/>
    <n v="1"/>
    <x v="1"/>
    <s v="I"/>
    <n v="28"/>
    <n v="28"/>
    <n v="0"/>
    <n v="1"/>
  </r>
  <r>
    <x v="0"/>
    <x v="0"/>
    <s v="WA"/>
    <x v="6"/>
    <n v="2014"/>
    <n v="2014"/>
    <n v="18053620"/>
    <n v="3"/>
    <x v="1"/>
    <s v="I"/>
    <n v="87"/>
    <n v="29"/>
    <n v="0"/>
    <n v="318"/>
  </r>
  <r>
    <x v="0"/>
    <x v="0"/>
    <s v="WA"/>
    <x v="6"/>
    <n v="2014"/>
    <n v="2014"/>
    <n v="18904086"/>
    <n v="1"/>
    <x v="1"/>
    <s v="I"/>
    <n v="2"/>
    <n v="2"/>
    <n v="0"/>
    <n v="40"/>
  </r>
  <r>
    <x v="0"/>
    <x v="0"/>
    <s v="WA"/>
    <x v="6"/>
    <n v="2014"/>
    <n v="2014"/>
    <n v="500241059"/>
    <n v="1"/>
    <x v="1"/>
    <s v="I"/>
    <n v="29"/>
    <n v="29"/>
    <n v="0"/>
    <n v="4"/>
  </r>
  <r>
    <x v="0"/>
    <x v="0"/>
    <s v="WA"/>
    <x v="6"/>
    <n v="2014"/>
    <n v="2014"/>
    <n v="14662853"/>
    <n v="2"/>
    <x v="1"/>
    <s v="I"/>
    <n v="49"/>
    <n v="24.5"/>
    <n v="0"/>
    <n v="734"/>
  </r>
  <r>
    <x v="0"/>
    <x v="0"/>
    <s v="WA"/>
    <x v="6"/>
    <n v="2014"/>
    <n v="2014"/>
    <n v="500285296"/>
    <n v="2"/>
    <x v="1"/>
    <s v="I"/>
    <n v="64"/>
    <n v="32"/>
    <n v="0"/>
    <n v="91"/>
  </r>
  <r>
    <x v="0"/>
    <x v="0"/>
    <s v="WA"/>
    <x v="6"/>
    <n v="2014"/>
    <n v="2014"/>
    <n v="18114973"/>
    <n v="1"/>
    <x v="1"/>
    <s v="I"/>
    <n v="0"/>
    <n v="0"/>
    <n v="0"/>
    <n v="90"/>
  </r>
  <r>
    <x v="1"/>
    <x v="0"/>
    <s v="WA"/>
    <x v="6"/>
    <n v="2014"/>
    <n v="2014"/>
    <n v="18781171"/>
    <n v="2"/>
    <x v="1"/>
    <s v="I"/>
    <n v="53"/>
    <n v="26.5"/>
    <n v="0"/>
    <n v="212"/>
  </r>
  <r>
    <x v="0"/>
    <x v="0"/>
    <s v="WA"/>
    <x v="6"/>
    <n v="2014"/>
    <n v="2014"/>
    <n v="15441002"/>
    <n v="1"/>
    <x v="1"/>
    <s v="I"/>
    <n v="0"/>
    <n v="0"/>
    <n v="0"/>
    <n v="20"/>
  </r>
  <r>
    <x v="0"/>
    <x v="0"/>
    <s v="WA"/>
    <x v="6"/>
    <n v="2014"/>
    <n v="2014"/>
    <n v="15667350"/>
    <n v="1"/>
    <x v="1"/>
    <s v="I"/>
    <n v="0"/>
    <n v="0"/>
    <n v="0"/>
    <n v="250"/>
  </r>
  <r>
    <x v="0"/>
    <x v="1"/>
    <s v="WA"/>
    <x v="6"/>
    <n v="2014"/>
    <n v="2014"/>
    <n v="14883644"/>
    <n v="3"/>
    <x v="1"/>
    <s v="I"/>
    <n v="87"/>
    <n v="29"/>
    <n v="0"/>
    <n v="56"/>
  </r>
  <r>
    <x v="0"/>
    <x v="0"/>
    <s v="WA"/>
    <x v="6"/>
    <n v="2014"/>
    <n v="2014"/>
    <n v="17156745"/>
    <n v="1"/>
    <x v="1"/>
    <s v="I"/>
    <n v="7"/>
    <n v="7"/>
    <n v="0"/>
    <n v="661"/>
  </r>
  <r>
    <x v="0"/>
    <x v="0"/>
    <s v="WA"/>
    <x v="6"/>
    <n v="2014"/>
    <n v="2014"/>
    <n v="14621501"/>
    <n v="1"/>
    <x v="1"/>
    <s v="I"/>
    <n v="9"/>
    <n v="9"/>
    <n v="0"/>
    <n v="72"/>
  </r>
  <r>
    <x v="0"/>
    <x v="0"/>
    <s v="WA"/>
    <x v="6"/>
    <n v="2014"/>
    <n v="2014"/>
    <n v="18380763"/>
    <n v="2"/>
    <x v="1"/>
    <s v="I"/>
    <n v="67"/>
    <n v="33.5"/>
    <n v="0"/>
    <n v="43"/>
  </r>
  <r>
    <x v="0"/>
    <x v="0"/>
    <s v="WA"/>
    <x v="6"/>
    <n v="2014"/>
    <n v="2014"/>
    <n v="16286879"/>
    <n v="1"/>
    <x v="1"/>
    <s v="I"/>
    <n v="35"/>
    <n v="35"/>
    <n v="0"/>
    <n v="10"/>
  </r>
  <r>
    <x v="0"/>
    <x v="0"/>
    <s v="WA"/>
    <x v="6"/>
    <n v="2014"/>
    <n v="2014"/>
    <n v="16496010"/>
    <n v="3"/>
    <x v="1"/>
    <s v="I"/>
    <n v="76"/>
    <n v="25.333333333333336"/>
    <n v="0"/>
    <n v="80"/>
  </r>
  <r>
    <x v="0"/>
    <x v="0"/>
    <s v="WA"/>
    <x v="6"/>
    <n v="2014"/>
    <n v="2014"/>
    <n v="18423380"/>
    <n v="1"/>
    <x v="1"/>
    <s v="I"/>
    <n v="24"/>
    <n v="24"/>
    <n v="0"/>
    <n v="70"/>
  </r>
  <r>
    <x v="0"/>
    <x v="0"/>
    <s v="WA"/>
    <x v="6"/>
    <n v="2014"/>
    <n v="2014"/>
    <n v="18986206"/>
    <n v="1"/>
    <x v="1"/>
    <s v="I"/>
    <n v="21"/>
    <n v="21"/>
    <n v="0"/>
    <n v="60"/>
  </r>
  <r>
    <x v="0"/>
    <x v="1"/>
    <s v="WA"/>
    <x v="6"/>
    <n v="2014"/>
    <n v="2014"/>
    <n v="500241885"/>
    <n v="1"/>
    <x v="1"/>
    <s v="I"/>
    <n v="8"/>
    <n v="8"/>
    <n v="0"/>
    <n v="1"/>
  </r>
  <r>
    <x v="0"/>
    <x v="0"/>
    <s v="WA"/>
    <x v="6"/>
    <n v="2014"/>
    <n v="2014"/>
    <n v="19266662"/>
    <n v="1"/>
    <x v="1"/>
    <s v="I"/>
    <n v="3"/>
    <n v="3"/>
    <n v="0"/>
    <n v="70"/>
  </r>
  <r>
    <x v="0"/>
    <x v="0"/>
    <s v="WA"/>
    <x v="6"/>
    <n v="2014"/>
    <n v="2014"/>
    <n v="500226380"/>
    <n v="1"/>
    <x v="1"/>
    <s v="I"/>
    <n v="3"/>
    <n v="3"/>
    <n v="0"/>
    <n v="34"/>
  </r>
  <r>
    <x v="0"/>
    <x v="0"/>
    <s v="WA"/>
    <x v="6"/>
    <n v="2014"/>
    <n v="2014"/>
    <n v="17203682"/>
    <n v="1"/>
    <x v="1"/>
    <s v="I"/>
    <n v="7"/>
    <n v="7"/>
    <n v="0"/>
    <n v="190"/>
  </r>
  <r>
    <x v="0"/>
    <x v="0"/>
    <s v="WA"/>
    <x v="6"/>
    <n v="2014"/>
    <n v="2014"/>
    <n v="500284137"/>
    <n v="1"/>
    <x v="1"/>
    <s v="I"/>
    <n v="8"/>
    <n v="8"/>
    <n v="0"/>
    <n v="12"/>
  </r>
  <r>
    <x v="0"/>
    <x v="0"/>
    <s v="WA"/>
    <x v="6"/>
    <n v="2014"/>
    <n v="2014"/>
    <n v="17090226"/>
    <n v="1"/>
    <x v="1"/>
    <s v="I"/>
    <n v="16"/>
    <n v="16"/>
    <n v="0"/>
    <n v="177"/>
  </r>
  <r>
    <x v="0"/>
    <x v="0"/>
    <s v="WA"/>
    <x v="6"/>
    <n v="2014"/>
    <n v="2014"/>
    <n v="14173461"/>
    <n v="1"/>
    <x v="1"/>
    <s v="I"/>
    <n v="26"/>
    <n v="26"/>
    <n v="0"/>
    <n v="100"/>
  </r>
  <r>
    <x v="0"/>
    <x v="0"/>
    <s v="WA"/>
    <x v="6"/>
    <n v="2014"/>
    <n v="2014"/>
    <n v="500211533"/>
    <n v="1"/>
    <x v="1"/>
    <s v="I"/>
    <n v="31"/>
    <n v="31"/>
    <n v="0"/>
    <n v="9"/>
  </r>
  <r>
    <x v="0"/>
    <x v="0"/>
    <s v="WA"/>
    <x v="6"/>
    <n v="2014"/>
    <n v="2014"/>
    <n v="17820277"/>
    <n v="2"/>
    <x v="1"/>
    <s v="I"/>
    <n v="37"/>
    <n v="18.5"/>
    <n v="0"/>
    <n v="240"/>
  </r>
  <r>
    <x v="0"/>
    <x v="0"/>
    <s v="WA"/>
    <x v="6"/>
    <n v="2014"/>
    <n v="2014"/>
    <n v="14159188"/>
    <n v="1"/>
    <x v="1"/>
    <s v="I"/>
    <n v="0"/>
    <n v="0"/>
    <n v="0"/>
    <n v="92"/>
  </r>
  <r>
    <x v="0"/>
    <x v="1"/>
    <s v="WA"/>
    <x v="6"/>
    <n v="2014"/>
    <n v="2014"/>
    <n v="17790060"/>
    <n v="1"/>
    <x v="1"/>
    <s v="I"/>
    <n v="19"/>
    <n v="19"/>
    <n v="0"/>
    <n v="10"/>
  </r>
  <r>
    <x v="0"/>
    <x v="1"/>
    <s v="WA"/>
    <x v="6"/>
    <n v="2014"/>
    <n v="2014"/>
    <n v="18084511"/>
    <n v="1"/>
    <x v="1"/>
    <s v="I"/>
    <n v="23"/>
    <n v="23"/>
    <n v="0"/>
    <n v="4"/>
  </r>
  <r>
    <x v="0"/>
    <x v="0"/>
    <s v="WA"/>
    <x v="6"/>
    <n v="2014"/>
    <n v="2014"/>
    <n v="19556618"/>
    <n v="1"/>
    <x v="1"/>
    <s v="I"/>
    <n v="1"/>
    <n v="1"/>
    <n v="0"/>
    <n v="30"/>
  </r>
  <r>
    <x v="0"/>
    <x v="0"/>
    <s v="WA"/>
    <x v="6"/>
    <n v="2014"/>
    <n v="2014"/>
    <n v="19624041"/>
    <n v="1"/>
    <x v="1"/>
    <s v="I"/>
    <n v="3"/>
    <n v="3"/>
    <n v="0"/>
    <n v="150"/>
  </r>
  <r>
    <x v="0"/>
    <x v="1"/>
    <s v="WA"/>
    <x v="6"/>
    <n v="2014"/>
    <n v="2014"/>
    <n v="19984260"/>
    <n v="1"/>
    <x v="1"/>
    <s v="I"/>
    <n v="109"/>
    <n v="109"/>
    <n v="0"/>
    <n v="14"/>
  </r>
  <r>
    <x v="0"/>
    <x v="1"/>
    <s v="WA"/>
    <x v="6"/>
    <n v="2014"/>
    <n v="2014"/>
    <n v="500065813"/>
    <n v="1"/>
    <x v="1"/>
    <s v="I"/>
    <n v="6"/>
    <n v="6"/>
    <n v="0"/>
    <n v="1"/>
  </r>
  <r>
    <x v="0"/>
    <x v="0"/>
    <s v="WA"/>
    <x v="6"/>
    <n v="2014"/>
    <n v="2014"/>
    <n v="17811839"/>
    <n v="2"/>
    <x v="1"/>
    <s v="I"/>
    <n v="48"/>
    <n v="24"/>
    <n v="0"/>
    <n v="380"/>
  </r>
  <r>
    <x v="0"/>
    <x v="1"/>
    <s v="WA"/>
    <x v="6"/>
    <n v="2014"/>
    <n v="2014"/>
    <n v="500039997"/>
    <n v="2"/>
    <x v="1"/>
    <s v="I"/>
    <n v="55"/>
    <n v="27.5"/>
    <n v="0"/>
    <n v="36"/>
  </r>
  <r>
    <x v="0"/>
    <x v="0"/>
    <s v="WA"/>
    <x v="6"/>
    <n v="2014"/>
    <n v="2014"/>
    <n v="18891794"/>
    <n v="3"/>
    <x v="1"/>
    <s v="I"/>
    <n v="68"/>
    <n v="22.666666666666664"/>
    <n v="0"/>
    <n v="387"/>
  </r>
  <r>
    <x v="0"/>
    <x v="0"/>
    <s v="WA"/>
    <x v="6"/>
    <n v="2014"/>
    <n v="2014"/>
    <n v="19983225"/>
    <n v="1"/>
    <x v="1"/>
    <s v="I"/>
    <n v="58"/>
    <n v="58"/>
    <n v="0"/>
    <n v="1340"/>
  </r>
  <r>
    <x v="0"/>
    <x v="0"/>
    <s v="WA"/>
    <x v="6"/>
    <n v="2014"/>
    <n v="2014"/>
    <n v="15608377"/>
    <n v="3"/>
    <x v="1"/>
    <s v="I"/>
    <n v="72"/>
    <n v="24"/>
    <n v="0"/>
    <n v="158"/>
  </r>
  <r>
    <x v="0"/>
    <x v="1"/>
    <s v="WA"/>
    <x v="6"/>
    <n v="2014"/>
    <n v="2014"/>
    <n v="437788824"/>
    <n v="1"/>
    <x v="1"/>
    <s v="I"/>
    <n v="37"/>
    <n v="37"/>
    <n v="0"/>
    <n v="3"/>
  </r>
  <r>
    <x v="0"/>
    <x v="0"/>
    <s v="WA"/>
    <x v="6"/>
    <n v="2014"/>
    <n v="2014"/>
    <n v="19785842"/>
    <n v="1"/>
    <x v="1"/>
    <s v="I"/>
    <n v="0"/>
    <n v="0"/>
    <n v="0"/>
    <n v="3"/>
  </r>
  <r>
    <x v="0"/>
    <x v="0"/>
    <s v="WA"/>
    <x v="6"/>
    <n v="2014"/>
    <n v="2014"/>
    <n v="18880769"/>
    <n v="1"/>
    <x v="1"/>
    <s v="I"/>
    <n v="14"/>
    <n v="14"/>
    <n v="0"/>
    <n v="475"/>
  </r>
  <r>
    <x v="0"/>
    <x v="0"/>
    <s v="WA"/>
    <x v="6"/>
    <n v="2014"/>
    <n v="2014"/>
    <n v="500084148"/>
    <n v="2"/>
    <x v="1"/>
    <s v="I"/>
    <n v="40"/>
    <n v="20"/>
    <n v="0"/>
    <n v="350"/>
  </r>
  <r>
    <x v="0"/>
    <x v="0"/>
    <s v="WA"/>
    <x v="6"/>
    <n v="2014"/>
    <n v="2014"/>
    <n v="500241204"/>
    <n v="1"/>
    <x v="1"/>
    <s v="I"/>
    <n v="28"/>
    <n v="28"/>
    <n v="0"/>
    <n v="90"/>
  </r>
  <r>
    <x v="1"/>
    <x v="0"/>
    <s v="WA"/>
    <x v="6"/>
    <n v="2014"/>
    <n v="2014"/>
    <n v="500077308"/>
    <n v="1"/>
    <x v="2"/>
    <s v="I"/>
    <n v="32"/>
    <n v="32"/>
    <n v="0"/>
    <n v="99999"/>
  </r>
  <r>
    <x v="0"/>
    <x v="0"/>
    <s v="WA"/>
    <x v="6"/>
    <n v="2014"/>
    <n v="2014"/>
    <n v="14821910"/>
    <n v="1"/>
    <x v="1"/>
    <s v="I"/>
    <n v="9"/>
    <n v="9"/>
    <n v="0"/>
    <n v="200"/>
  </r>
  <r>
    <x v="0"/>
    <x v="0"/>
    <s v="WA"/>
    <x v="6"/>
    <n v="2014"/>
    <n v="2014"/>
    <n v="15492762"/>
    <n v="1"/>
    <x v="1"/>
    <s v="I"/>
    <n v="30"/>
    <n v="30"/>
    <n v="0"/>
    <n v="20"/>
  </r>
  <r>
    <x v="0"/>
    <x v="1"/>
    <s v="WA"/>
    <x v="6"/>
    <n v="2014"/>
    <n v="2014"/>
    <n v="500166248"/>
    <n v="2"/>
    <x v="1"/>
    <s v="I"/>
    <n v="56"/>
    <n v="28"/>
    <n v="0"/>
    <n v="8"/>
  </r>
  <r>
    <x v="0"/>
    <x v="0"/>
    <s v="WA"/>
    <x v="6"/>
    <n v="2014"/>
    <n v="2014"/>
    <n v="500121884"/>
    <n v="4"/>
    <x v="1"/>
    <s v="I"/>
    <n v="123"/>
    <n v="30.75"/>
    <n v="0"/>
    <n v="290"/>
  </r>
  <r>
    <x v="0"/>
    <x v="0"/>
    <s v="WA"/>
    <x v="6"/>
    <n v="2014"/>
    <n v="2014"/>
    <n v="14023104"/>
    <n v="3"/>
    <x v="1"/>
    <s v="I"/>
    <n v="75"/>
    <n v="25"/>
    <n v="0"/>
    <n v="270"/>
  </r>
  <r>
    <x v="0"/>
    <x v="0"/>
    <s v="WA"/>
    <x v="6"/>
    <n v="2014"/>
    <n v="2014"/>
    <n v="18668733"/>
    <n v="1"/>
    <x v="1"/>
    <s v="I"/>
    <n v="10"/>
    <n v="10"/>
    <n v="0"/>
    <n v="58"/>
  </r>
  <r>
    <x v="0"/>
    <x v="1"/>
    <s v="WA"/>
    <x v="6"/>
    <n v="2014"/>
    <n v="2014"/>
    <n v="18257507"/>
    <n v="1"/>
    <x v="1"/>
    <s v="I"/>
    <n v="11"/>
    <n v="11"/>
    <n v="0"/>
    <n v="6"/>
  </r>
  <r>
    <x v="0"/>
    <x v="1"/>
    <s v="WA"/>
    <x v="6"/>
    <n v="2014"/>
    <n v="2014"/>
    <n v="500287294"/>
    <n v="1"/>
    <x v="1"/>
    <s v="I"/>
    <n v="11"/>
    <n v="11"/>
    <n v="0"/>
    <n v="1"/>
  </r>
  <r>
    <x v="0"/>
    <x v="0"/>
    <s v="WA"/>
    <x v="6"/>
    <n v="2014"/>
    <n v="2014"/>
    <n v="15222019"/>
    <n v="2"/>
    <x v="1"/>
    <s v="I"/>
    <n v="50"/>
    <n v="25"/>
    <n v="0"/>
    <n v="227"/>
  </r>
  <r>
    <x v="0"/>
    <x v="0"/>
    <s v="WA"/>
    <x v="6"/>
    <n v="2014"/>
    <n v="2014"/>
    <n v="18090418"/>
    <n v="2"/>
    <x v="1"/>
    <s v="I"/>
    <n v="52"/>
    <n v="26"/>
    <n v="0"/>
    <n v="35"/>
  </r>
  <r>
    <x v="0"/>
    <x v="1"/>
    <s v="WA"/>
    <x v="6"/>
    <n v="2014"/>
    <n v="2014"/>
    <n v="500102316"/>
    <n v="1"/>
    <x v="1"/>
    <s v="I"/>
    <n v="22"/>
    <n v="22"/>
    <n v="0"/>
    <n v="3"/>
  </r>
  <r>
    <x v="0"/>
    <x v="0"/>
    <s v="WA"/>
    <x v="6"/>
    <n v="2014"/>
    <n v="2014"/>
    <n v="14879409"/>
    <n v="2"/>
    <x v="1"/>
    <s v="I"/>
    <n v="41"/>
    <n v="20.5"/>
    <n v="0"/>
    <n v="50"/>
  </r>
  <r>
    <x v="0"/>
    <x v="0"/>
    <s v="WA"/>
    <x v="6"/>
    <n v="2014"/>
    <n v="2014"/>
    <n v="17451699"/>
    <n v="2"/>
    <x v="1"/>
    <s v="I"/>
    <n v="57"/>
    <n v="28.5"/>
    <n v="0"/>
    <n v="1218"/>
  </r>
  <r>
    <x v="1"/>
    <x v="0"/>
    <s v="WA"/>
    <x v="6"/>
    <n v="2014"/>
    <n v="2014"/>
    <n v="500132434"/>
    <n v="1"/>
    <x v="1"/>
    <s v="I"/>
    <n v="53"/>
    <n v="53"/>
    <n v="0"/>
    <n v="80"/>
  </r>
  <r>
    <x v="0"/>
    <x v="0"/>
    <s v="WA"/>
    <x v="6"/>
    <n v="2014"/>
    <n v="2014"/>
    <n v="500046293"/>
    <n v="1"/>
    <x v="1"/>
    <s v="I"/>
    <n v="3"/>
    <n v="3"/>
    <n v="0"/>
    <n v="30"/>
  </r>
  <r>
    <x v="0"/>
    <x v="1"/>
    <s v="WA"/>
    <x v="6"/>
    <n v="2014"/>
    <n v="2014"/>
    <n v="500046346"/>
    <n v="1"/>
    <x v="1"/>
    <s v="I"/>
    <n v="3"/>
    <n v="3"/>
    <n v="0"/>
    <n v="1"/>
  </r>
  <r>
    <x v="0"/>
    <x v="1"/>
    <s v="WA"/>
    <x v="6"/>
    <n v="2014"/>
    <n v="2014"/>
    <n v="446345939"/>
    <n v="3"/>
    <x v="1"/>
    <s v="I"/>
    <n v="89"/>
    <n v="29.666666666666668"/>
    <n v="0"/>
    <n v="21"/>
  </r>
  <r>
    <x v="0"/>
    <x v="0"/>
    <s v="WA"/>
    <x v="6"/>
    <n v="2014"/>
    <n v="2014"/>
    <n v="500253675"/>
    <n v="1"/>
    <x v="1"/>
    <s v="I"/>
    <n v="12"/>
    <n v="12"/>
    <n v="0"/>
    <n v="119"/>
  </r>
  <r>
    <x v="1"/>
    <x v="0"/>
    <s v="WA"/>
    <x v="6"/>
    <n v="2014"/>
    <n v="2014"/>
    <n v="16590296"/>
    <n v="2"/>
    <x v="1"/>
    <s v="I"/>
    <n v="59"/>
    <n v="29.5"/>
    <n v="0"/>
    <n v="720"/>
  </r>
  <r>
    <x v="0"/>
    <x v="0"/>
    <s v="WA"/>
    <x v="6"/>
    <n v="2014"/>
    <n v="2014"/>
    <n v="18287713"/>
    <n v="1"/>
    <x v="1"/>
    <s v="I"/>
    <n v="29"/>
    <n v="29"/>
    <n v="0"/>
    <n v="215"/>
  </r>
  <r>
    <x v="0"/>
    <x v="0"/>
    <s v="WA"/>
    <x v="6"/>
    <n v="2014"/>
    <n v="2014"/>
    <n v="408758466"/>
    <n v="1"/>
    <x v="1"/>
    <s v="I"/>
    <n v="35"/>
    <n v="35"/>
    <n v="0"/>
    <n v="76"/>
  </r>
  <r>
    <x v="0"/>
    <x v="0"/>
    <s v="WA"/>
    <x v="6"/>
    <n v="2014"/>
    <n v="2014"/>
    <n v="19968619"/>
    <n v="1"/>
    <x v="1"/>
    <s v="I"/>
    <n v="10"/>
    <n v="10"/>
    <n v="0"/>
    <n v="30"/>
  </r>
  <r>
    <x v="0"/>
    <x v="1"/>
    <s v="WA"/>
    <x v="6"/>
    <n v="2014"/>
    <n v="2014"/>
    <n v="500244007"/>
    <n v="3"/>
    <x v="1"/>
    <s v="I"/>
    <n v="91"/>
    <n v="30.333333333333332"/>
    <n v="0"/>
    <n v="19"/>
  </r>
  <r>
    <x v="0"/>
    <x v="0"/>
    <s v="WA"/>
    <x v="6"/>
    <n v="2014"/>
    <n v="2014"/>
    <n v="18912721"/>
    <n v="1"/>
    <x v="1"/>
    <s v="I"/>
    <n v="27"/>
    <n v="27"/>
    <n v="0"/>
    <n v="183"/>
  </r>
  <r>
    <x v="0"/>
    <x v="0"/>
    <s v="WA"/>
    <x v="6"/>
    <n v="2014"/>
    <n v="2014"/>
    <n v="19838005"/>
    <n v="1"/>
    <x v="1"/>
    <s v="I"/>
    <n v="37"/>
    <n v="37"/>
    <n v="0"/>
    <n v="10"/>
  </r>
  <r>
    <x v="0"/>
    <x v="0"/>
    <s v="WA"/>
    <x v="6"/>
    <n v="2014"/>
    <n v="2014"/>
    <n v="500239470"/>
    <n v="1"/>
    <x v="1"/>
    <s v="I"/>
    <n v="28"/>
    <n v="28"/>
    <n v="0"/>
    <n v="3"/>
  </r>
  <r>
    <x v="0"/>
    <x v="1"/>
    <s v="WA"/>
    <x v="6"/>
    <n v="2014"/>
    <n v="2014"/>
    <n v="500114120"/>
    <n v="1"/>
    <x v="1"/>
    <s v="I"/>
    <n v="5"/>
    <n v="5"/>
    <n v="0"/>
    <n v="21"/>
  </r>
  <r>
    <x v="0"/>
    <x v="0"/>
    <s v="WA"/>
    <x v="6"/>
    <n v="2014"/>
    <n v="2014"/>
    <n v="500143174"/>
    <n v="1"/>
    <x v="1"/>
    <s v="I"/>
    <n v="11"/>
    <n v="11"/>
    <n v="0"/>
    <n v="29"/>
  </r>
  <r>
    <x v="0"/>
    <x v="1"/>
    <s v="WA"/>
    <x v="6"/>
    <n v="2014"/>
    <n v="2014"/>
    <n v="500143187"/>
    <n v="1"/>
    <x v="1"/>
    <s v="I"/>
    <n v="11"/>
    <n v="11"/>
    <n v="0"/>
    <n v="43"/>
  </r>
  <r>
    <x v="0"/>
    <x v="1"/>
    <s v="WA"/>
    <x v="6"/>
    <n v="2014"/>
    <n v="2014"/>
    <n v="17774206"/>
    <n v="1"/>
    <x v="1"/>
    <s v="I"/>
    <n v="29"/>
    <n v="29"/>
    <n v="0"/>
    <n v="1"/>
  </r>
  <r>
    <x v="0"/>
    <x v="1"/>
    <s v="WA"/>
    <x v="6"/>
    <n v="2014"/>
    <n v="2014"/>
    <n v="500045894"/>
    <n v="2"/>
    <x v="1"/>
    <s v="I"/>
    <n v="66"/>
    <n v="33"/>
    <n v="0"/>
    <n v="131"/>
  </r>
  <r>
    <x v="0"/>
    <x v="0"/>
    <s v="WA"/>
    <x v="6"/>
    <n v="2014"/>
    <n v="2014"/>
    <n v="19374656"/>
    <n v="1"/>
    <x v="1"/>
    <s v="I"/>
    <n v="0"/>
    <n v="0"/>
    <n v="0"/>
    <n v="80"/>
  </r>
  <r>
    <x v="0"/>
    <x v="0"/>
    <s v="WA"/>
    <x v="6"/>
    <n v="2014"/>
    <n v="2014"/>
    <n v="15681284"/>
    <n v="1"/>
    <x v="1"/>
    <s v="I"/>
    <n v="0"/>
    <n v="0"/>
    <n v="0"/>
    <n v="315"/>
  </r>
  <r>
    <x v="0"/>
    <x v="0"/>
    <s v="WA"/>
    <x v="6"/>
    <n v="2014"/>
    <n v="2014"/>
    <n v="16594350"/>
    <n v="1"/>
    <x v="1"/>
    <s v="I"/>
    <n v="31"/>
    <n v="31"/>
    <n v="0"/>
    <n v="891"/>
  </r>
  <r>
    <x v="0"/>
    <x v="1"/>
    <s v="WA"/>
    <x v="6"/>
    <n v="2014"/>
    <n v="2014"/>
    <n v="500040544"/>
    <n v="1"/>
    <x v="1"/>
    <s v="I"/>
    <n v="1"/>
    <n v="1"/>
    <n v="0"/>
    <n v="2"/>
  </r>
  <r>
    <x v="0"/>
    <x v="0"/>
    <s v="WA"/>
    <x v="6"/>
    <n v="2014"/>
    <n v="2014"/>
    <n v="446342937"/>
    <n v="1"/>
    <x v="1"/>
    <s v="I"/>
    <n v="12"/>
    <n v="12"/>
    <n v="0"/>
    <n v="90"/>
  </r>
  <r>
    <x v="0"/>
    <x v="0"/>
    <s v="WA"/>
    <x v="6"/>
    <n v="2014"/>
    <n v="2014"/>
    <n v="15607902"/>
    <n v="1"/>
    <x v="1"/>
    <s v="I"/>
    <n v="12"/>
    <n v="12"/>
    <n v="0"/>
    <n v="290"/>
  </r>
  <r>
    <x v="0"/>
    <x v="0"/>
    <s v="WA"/>
    <x v="6"/>
    <n v="2014"/>
    <n v="2014"/>
    <n v="15168466"/>
    <n v="2"/>
    <x v="1"/>
    <s v="I"/>
    <n v="68"/>
    <n v="34"/>
    <n v="0"/>
    <n v="148"/>
  </r>
  <r>
    <x v="0"/>
    <x v="0"/>
    <s v="WA"/>
    <x v="6"/>
    <n v="2014"/>
    <n v="2014"/>
    <n v="15199709"/>
    <n v="1"/>
    <x v="1"/>
    <s v="I"/>
    <n v="1"/>
    <n v="1"/>
    <n v="0"/>
    <n v="40"/>
  </r>
  <r>
    <x v="0"/>
    <x v="0"/>
    <s v="WA"/>
    <x v="6"/>
    <n v="2014"/>
    <n v="2014"/>
    <n v="18091775"/>
    <n v="1"/>
    <x v="1"/>
    <s v="I"/>
    <n v="7"/>
    <n v="7"/>
    <n v="0"/>
    <n v="220"/>
  </r>
  <r>
    <x v="1"/>
    <x v="0"/>
    <s v="WA"/>
    <x v="6"/>
    <n v="2014"/>
    <n v="2015"/>
    <n v="500254759"/>
    <n v="2"/>
    <x v="1"/>
    <s v="I"/>
    <n v="41"/>
    <n v="20.5"/>
    <n v="0"/>
    <n v="1045"/>
  </r>
  <r>
    <x v="0"/>
    <x v="0"/>
    <s v="WA"/>
    <x v="6"/>
    <n v="2014"/>
    <n v="2014"/>
    <n v="19281477"/>
    <n v="1"/>
    <x v="1"/>
    <s v="I"/>
    <n v="33"/>
    <n v="33"/>
    <n v="0"/>
    <n v="10"/>
  </r>
  <r>
    <x v="0"/>
    <x v="1"/>
    <s v="WA"/>
    <x v="6"/>
    <n v="2014"/>
    <n v="2014"/>
    <n v="14931090"/>
    <n v="2"/>
    <x v="1"/>
    <s v="I"/>
    <n v="46"/>
    <n v="23"/>
    <n v="0"/>
    <n v="66"/>
  </r>
  <r>
    <x v="0"/>
    <x v="1"/>
    <s v="WA"/>
    <x v="6"/>
    <n v="2014"/>
    <n v="2014"/>
    <n v="500027007"/>
    <n v="1"/>
    <x v="1"/>
    <s v="I"/>
    <n v="0"/>
    <n v="0"/>
    <n v="0"/>
    <n v="2"/>
  </r>
  <r>
    <x v="0"/>
    <x v="0"/>
    <s v="WA"/>
    <x v="6"/>
    <n v="2014"/>
    <n v="2014"/>
    <n v="16742069"/>
    <n v="1"/>
    <x v="1"/>
    <s v="I"/>
    <n v="19"/>
    <n v="19"/>
    <n v="0"/>
    <n v="1342"/>
  </r>
  <r>
    <x v="0"/>
    <x v="0"/>
    <s v="WA"/>
    <x v="6"/>
    <n v="2014"/>
    <n v="2014"/>
    <n v="17466284"/>
    <n v="1"/>
    <x v="1"/>
    <s v="I"/>
    <n v="24"/>
    <n v="24"/>
    <n v="0"/>
    <n v="380"/>
  </r>
  <r>
    <x v="0"/>
    <x v="1"/>
    <s v="WA"/>
    <x v="6"/>
    <n v="2014"/>
    <n v="2014"/>
    <n v="17488345"/>
    <n v="1"/>
    <x v="1"/>
    <s v="I"/>
    <n v="122"/>
    <n v="122"/>
    <n v="0"/>
    <n v="50"/>
  </r>
  <r>
    <x v="0"/>
    <x v="0"/>
    <s v="WA"/>
    <x v="6"/>
    <n v="2014"/>
    <n v="2014"/>
    <n v="16896508"/>
    <n v="1"/>
    <x v="1"/>
    <s v="I"/>
    <n v="29"/>
    <n v="29"/>
    <n v="0"/>
    <n v="10"/>
  </r>
  <r>
    <x v="0"/>
    <x v="0"/>
    <s v="WA"/>
    <x v="6"/>
    <n v="2014"/>
    <n v="2014"/>
    <n v="17836043"/>
    <n v="1"/>
    <x v="1"/>
    <s v="I"/>
    <n v="6"/>
    <n v="6"/>
    <n v="0"/>
    <n v="350"/>
  </r>
  <r>
    <x v="0"/>
    <x v="1"/>
    <s v="WA"/>
    <x v="6"/>
    <n v="2014"/>
    <n v="2014"/>
    <n v="16843928"/>
    <n v="1"/>
    <x v="1"/>
    <s v="I"/>
    <n v="33"/>
    <n v="33"/>
    <n v="0"/>
    <n v="1"/>
  </r>
  <r>
    <x v="1"/>
    <x v="0"/>
    <s v="WA"/>
    <x v="6"/>
    <n v="2014"/>
    <n v="2014"/>
    <n v="500152436"/>
    <n v="1"/>
    <x v="1"/>
    <s v="I"/>
    <n v="8"/>
    <n v="8"/>
    <n v="0"/>
    <n v="30"/>
  </r>
  <r>
    <x v="0"/>
    <x v="1"/>
    <s v="WA"/>
    <x v="6"/>
    <n v="2014"/>
    <n v="2014"/>
    <n v="500135252"/>
    <n v="1"/>
    <x v="1"/>
    <s v="I"/>
    <n v="18"/>
    <n v="18"/>
    <n v="0"/>
    <n v="3"/>
  </r>
  <r>
    <x v="0"/>
    <x v="1"/>
    <s v="WA"/>
    <x v="6"/>
    <n v="2014"/>
    <n v="2014"/>
    <n v="500206327"/>
    <n v="2"/>
    <x v="1"/>
    <s v="I"/>
    <n v="59"/>
    <n v="29.5"/>
    <n v="0"/>
    <n v="26"/>
  </r>
  <r>
    <x v="0"/>
    <x v="0"/>
    <s v="WA"/>
    <x v="6"/>
    <n v="2014"/>
    <n v="2014"/>
    <n v="19922725"/>
    <n v="1"/>
    <x v="1"/>
    <s v="I"/>
    <n v="14"/>
    <n v="14"/>
    <n v="0"/>
    <n v="130"/>
  </r>
  <r>
    <x v="0"/>
    <x v="0"/>
    <s v="WA"/>
    <x v="6"/>
    <n v="2014"/>
    <n v="2014"/>
    <n v="19922750"/>
    <n v="1"/>
    <x v="1"/>
    <s v="I"/>
    <n v="14"/>
    <n v="14"/>
    <n v="0"/>
    <n v="250"/>
  </r>
  <r>
    <x v="0"/>
    <x v="0"/>
    <s v="WA"/>
    <x v="6"/>
    <n v="2014"/>
    <n v="2014"/>
    <n v="500291247"/>
    <n v="1"/>
    <x v="1"/>
    <s v="I"/>
    <n v="1"/>
    <n v="1"/>
    <n v="0"/>
    <n v="22"/>
  </r>
  <r>
    <x v="0"/>
    <x v="1"/>
    <s v="WA"/>
    <x v="6"/>
    <n v="2014"/>
    <n v="2014"/>
    <n v="500226308"/>
    <n v="1"/>
    <x v="1"/>
    <s v="I"/>
    <n v="14"/>
    <n v="14"/>
    <n v="0"/>
    <n v="14"/>
  </r>
  <r>
    <x v="0"/>
    <x v="1"/>
    <s v="WA"/>
    <x v="6"/>
    <n v="2014"/>
    <n v="2014"/>
    <n v="446348897"/>
    <n v="1"/>
    <x v="1"/>
    <s v="I"/>
    <n v="33"/>
    <n v="33"/>
    <n v="0"/>
    <n v="43"/>
  </r>
  <r>
    <x v="0"/>
    <x v="0"/>
    <s v="WA"/>
    <x v="6"/>
    <n v="2014"/>
    <n v="2014"/>
    <n v="16605438"/>
    <n v="1"/>
    <x v="1"/>
    <s v="I"/>
    <n v="17"/>
    <n v="17"/>
    <n v="0"/>
    <n v="140"/>
  </r>
  <r>
    <x v="0"/>
    <x v="0"/>
    <s v="WA"/>
    <x v="6"/>
    <n v="2014"/>
    <n v="2014"/>
    <n v="16401399"/>
    <n v="1"/>
    <x v="1"/>
    <s v="I"/>
    <n v="35"/>
    <n v="35"/>
    <n v="0"/>
    <n v="4160"/>
  </r>
  <r>
    <x v="0"/>
    <x v="0"/>
    <s v="WA"/>
    <x v="6"/>
    <n v="2014"/>
    <n v="2014"/>
    <n v="16639034"/>
    <n v="1"/>
    <x v="1"/>
    <s v="I"/>
    <n v="33"/>
    <n v="33"/>
    <n v="0"/>
    <n v="33"/>
  </r>
  <r>
    <x v="0"/>
    <x v="0"/>
    <s v="WA"/>
    <x v="6"/>
    <n v="2015"/>
    <n v="2015"/>
    <n v="17639773"/>
    <n v="1"/>
    <x v="1"/>
    <s v="I"/>
    <n v="5"/>
    <n v="5"/>
    <n v="0"/>
    <n v="197"/>
  </r>
  <r>
    <x v="0"/>
    <x v="0"/>
    <s v="WA"/>
    <x v="6"/>
    <n v="2014"/>
    <n v="2014"/>
    <n v="15666191"/>
    <n v="1"/>
    <x v="1"/>
    <s v="I"/>
    <n v="31"/>
    <n v="31"/>
    <n v="0"/>
    <n v="20"/>
  </r>
  <r>
    <x v="0"/>
    <x v="0"/>
    <s v="WA"/>
    <x v="7"/>
    <n v="2015"/>
    <n v="2015"/>
    <n v="19006012"/>
    <n v="1"/>
    <x v="1"/>
    <s v="I"/>
    <n v="34"/>
    <n v="34"/>
    <n v="0"/>
    <n v="160"/>
  </r>
  <r>
    <x v="0"/>
    <x v="0"/>
    <s v="WA"/>
    <x v="7"/>
    <n v="2015"/>
    <n v="2015"/>
    <n v="19378277"/>
    <n v="1"/>
    <x v="1"/>
    <s v="I"/>
    <n v="32"/>
    <n v="32"/>
    <n v="0"/>
    <n v="80"/>
  </r>
  <r>
    <x v="0"/>
    <x v="1"/>
    <s v="WA"/>
    <x v="7"/>
    <n v="2015"/>
    <n v="2015"/>
    <n v="18662080"/>
    <n v="1"/>
    <x v="1"/>
    <s v="I"/>
    <n v="9"/>
    <n v="9"/>
    <n v="0"/>
    <n v="30"/>
  </r>
  <r>
    <x v="0"/>
    <x v="1"/>
    <s v="WA"/>
    <x v="7"/>
    <n v="2015"/>
    <n v="2015"/>
    <n v="500194574"/>
    <n v="1"/>
    <x v="1"/>
    <s v="I"/>
    <n v="21"/>
    <n v="21"/>
    <n v="0"/>
    <n v="47"/>
  </r>
  <r>
    <x v="0"/>
    <x v="0"/>
    <s v="WA"/>
    <x v="7"/>
    <n v="2015"/>
    <n v="2015"/>
    <n v="19341819"/>
    <n v="1"/>
    <x v="1"/>
    <s v="I"/>
    <n v="31"/>
    <n v="31"/>
    <n v="0"/>
    <n v="250"/>
  </r>
  <r>
    <x v="0"/>
    <x v="1"/>
    <s v="WA"/>
    <x v="6"/>
    <n v="2014"/>
    <n v="2014"/>
    <n v="442368059"/>
    <n v="1"/>
    <x v="1"/>
    <s v="I"/>
    <n v="32"/>
    <n v="32"/>
    <n v="0"/>
    <n v="1"/>
  </r>
  <r>
    <x v="0"/>
    <x v="1"/>
    <s v="WA"/>
    <x v="7"/>
    <n v="2015"/>
    <n v="2015"/>
    <n v="391996803"/>
    <n v="1"/>
    <x v="1"/>
    <s v="I"/>
    <n v="31"/>
    <n v="31"/>
    <n v="0"/>
    <n v="7"/>
  </r>
  <r>
    <x v="0"/>
    <x v="0"/>
    <s v="WA"/>
    <x v="6"/>
    <n v="2014"/>
    <n v="2014"/>
    <n v="500121698"/>
    <n v="1"/>
    <x v="1"/>
    <s v="I"/>
    <n v="18"/>
    <n v="18"/>
    <n v="0"/>
    <n v="86"/>
  </r>
  <r>
    <x v="0"/>
    <x v="0"/>
    <s v="WA"/>
    <x v="7"/>
    <n v="2015"/>
    <n v="2015"/>
    <n v="500239470"/>
    <n v="1"/>
    <x v="1"/>
    <s v="I"/>
    <n v="33"/>
    <n v="33"/>
    <n v="0"/>
    <n v="1978"/>
  </r>
  <r>
    <x v="1"/>
    <x v="1"/>
    <s v="WA"/>
    <x v="7"/>
    <n v="2015"/>
    <n v="2015"/>
    <n v="500252046"/>
    <n v="1"/>
    <x v="1"/>
    <s v="I"/>
    <n v="1"/>
    <n v="1"/>
    <n v="0"/>
    <n v="50"/>
  </r>
  <r>
    <x v="0"/>
    <x v="0"/>
    <s v="WA"/>
    <x v="7"/>
    <n v="2015"/>
    <n v="2015"/>
    <n v="500208465"/>
    <n v="1"/>
    <x v="1"/>
    <s v="I"/>
    <n v="23"/>
    <n v="23"/>
    <n v="0"/>
    <n v="96"/>
  </r>
  <r>
    <x v="0"/>
    <x v="1"/>
    <s v="WA"/>
    <x v="7"/>
    <n v="2015"/>
    <n v="2015"/>
    <n v="500211675"/>
    <n v="1"/>
    <x v="1"/>
    <s v="I"/>
    <n v="23"/>
    <n v="23"/>
    <n v="0"/>
    <n v="35"/>
  </r>
  <r>
    <x v="0"/>
    <x v="1"/>
    <s v="WA"/>
    <x v="7"/>
    <n v="2015"/>
    <n v="2015"/>
    <n v="500259968"/>
    <n v="1"/>
    <x v="1"/>
    <s v="I"/>
    <n v="7"/>
    <n v="7"/>
    <n v="0"/>
    <n v="14"/>
  </r>
  <r>
    <x v="0"/>
    <x v="0"/>
    <s v="WA"/>
    <x v="7"/>
    <n v="2015"/>
    <n v="2015"/>
    <n v="500121884"/>
    <n v="1"/>
    <x v="1"/>
    <s v="I"/>
    <n v="30"/>
    <n v="30"/>
    <n v="0"/>
    <n v="70"/>
  </r>
  <r>
    <x v="1"/>
    <x v="1"/>
    <s v="WA"/>
    <x v="7"/>
    <n v="2015"/>
    <n v="2015"/>
    <n v="500241470"/>
    <n v="1"/>
    <x v="1"/>
    <s v="I"/>
    <n v="32"/>
    <n v="32"/>
    <n v="0"/>
    <n v="2"/>
  </r>
  <r>
    <x v="0"/>
    <x v="1"/>
    <s v="WA"/>
    <x v="7"/>
    <n v="2015"/>
    <n v="2015"/>
    <n v="500207091"/>
    <n v="1"/>
    <x v="1"/>
    <s v="I"/>
    <n v="31"/>
    <n v="31"/>
    <n v="0"/>
    <n v="7"/>
  </r>
  <r>
    <x v="0"/>
    <x v="0"/>
    <s v="WA"/>
    <x v="7"/>
    <n v="2015"/>
    <n v="2015"/>
    <n v="15179443"/>
    <n v="1"/>
    <x v="1"/>
    <s v="I"/>
    <n v="11"/>
    <n v="11"/>
    <n v="0"/>
    <n v="16"/>
  </r>
  <r>
    <x v="0"/>
    <x v="1"/>
    <s v="WA"/>
    <x v="7"/>
    <n v="2015"/>
    <n v="2015"/>
    <n v="500248542"/>
    <n v="1"/>
    <x v="1"/>
    <s v="I"/>
    <n v="31"/>
    <n v="31"/>
    <n v="0"/>
    <n v="99"/>
  </r>
  <r>
    <x v="1"/>
    <x v="1"/>
    <s v="WA"/>
    <x v="7"/>
    <n v="2015"/>
    <n v="2015"/>
    <n v="15915959"/>
    <n v="1"/>
    <x v="1"/>
    <s v="I"/>
    <n v="33"/>
    <n v="33"/>
    <n v="0"/>
    <n v="77"/>
  </r>
  <r>
    <x v="0"/>
    <x v="1"/>
    <s v="WA"/>
    <x v="7"/>
    <n v="2015"/>
    <n v="2015"/>
    <n v="500136632"/>
    <n v="1"/>
    <x v="1"/>
    <s v="I"/>
    <n v="33"/>
    <n v="33"/>
    <n v="0"/>
    <n v="74"/>
  </r>
  <r>
    <x v="1"/>
    <x v="0"/>
    <s v="WA"/>
    <x v="7"/>
    <n v="2015"/>
    <n v="2015"/>
    <n v="446349948"/>
    <n v="1"/>
    <x v="1"/>
    <s v="I"/>
    <n v="6"/>
    <n v="6"/>
    <n v="0"/>
    <n v="562"/>
  </r>
  <r>
    <x v="1"/>
    <x v="0"/>
    <s v="WA"/>
    <x v="7"/>
    <n v="2015"/>
    <n v="2015"/>
    <n v="500053183"/>
    <n v="1"/>
    <x v="1"/>
    <s v="I"/>
    <n v="31"/>
    <n v="31"/>
    <n v="0"/>
    <n v="5"/>
  </r>
  <r>
    <x v="1"/>
    <x v="0"/>
    <s v="WA"/>
    <x v="7"/>
    <n v="2015"/>
    <n v="2015"/>
    <n v="16516585"/>
    <n v="1"/>
    <x v="1"/>
    <s v="I"/>
    <n v="9"/>
    <n v="9"/>
    <n v="0"/>
    <n v="90"/>
  </r>
  <r>
    <x v="0"/>
    <x v="1"/>
    <s v="WA"/>
    <x v="7"/>
    <n v="2015"/>
    <n v="2015"/>
    <n v="500073476"/>
    <n v="1"/>
    <x v="1"/>
    <s v="I"/>
    <n v="14"/>
    <n v="14"/>
    <n v="0"/>
    <n v="38"/>
  </r>
  <r>
    <x v="0"/>
    <x v="1"/>
    <s v="WA"/>
    <x v="7"/>
    <n v="2015"/>
    <n v="2015"/>
    <n v="401500865"/>
    <n v="1"/>
    <x v="1"/>
    <s v="I"/>
    <n v="20"/>
    <n v="20"/>
    <n v="0"/>
    <n v="95"/>
  </r>
  <r>
    <x v="0"/>
    <x v="0"/>
    <s v="WA"/>
    <x v="7"/>
    <n v="2015"/>
    <n v="2015"/>
    <n v="16472247"/>
    <n v="1"/>
    <x v="1"/>
    <s v="I"/>
    <n v="29"/>
    <n v="29"/>
    <n v="0"/>
    <n v="174"/>
  </r>
  <r>
    <x v="0"/>
    <x v="0"/>
    <s v="WA"/>
    <x v="7"/>
    <n v="2015"/>
    <n v="2015"/>
    <n v="500286323"/>
    <n v="1"/>
    <x v="1"/>
    <s v="I"/>
    <n v="34"/>
    <n v="34"/>
    <n v="0"/>
    <n v="4"/>
  </r>
  <r>
    <x v="0"/>
    <x v="0"/>
    <s v="WA"/>
    <x v="7"/>
    <n v="2015"/>
    <n v="2015"/>
    <n v="17676456"/>
    <n v="1"/>
    <x v="1"/>
    <s v="I"/>
    <n v="31"/>
    <n v="31"/>
    <n v="0"/>
    <n v="4"/>
  </r>
  <r>
    <x v="1"/>
    <x v="0"/>
    <s v="WA"/>
    <x v="7"/>
    <n v="2015"/>
    <n v="2015"/>
    <n v="500182777"/>
    <n v="1"/>
    <x v="1"/>
    <s v="I"/>
    <n v="33"/>
    <n v="33"/>
    <n v="0"/>
    <n v="64"/>
  </r>
  <r>
    <x v="0"/>
    <x v="0"/>
    <s v="WA"/>
    <x v="7"/>
    <n v="2015"/>
    <n v="2015"/>
    <n v="16880937"/>
    <n v="1"/>
    <x v="1"/>
    <s v="I"/>
    <n v="7"/>
    <n v="7"/>
    <n v="0"/>
    <n v="207"/>
  </r>
  <r>
    <x v="0"/>
    <x v="1"/>
    <s v="WA"/>
    <x v="7"/>
    <n v="2015"/>
    <n v="2015"/>
    <n v="19935836"/>
    <n v="1"/>
    <x v="1"/>
    <s v="I"/>
    <n v="30"/>
    <n v="30"/>
    <n v="0"/>
    <n v="1"/>
  </r>
  <r>
    <x v="0"/>
    <x v="1"/>
    <s v="WA"/>
    <x v="7"/>
    <n v="2015"/>
    <n v="2015"/>
    <n v="15432718"/>
    <n v="1"/>
    <x v="1"/>
    <s v="I"/>
    <n v="22"/>
    <n v="22"/>
    <n v="0"/>
    <n v="102"/>
  </r>
  <r>
    <x v="0"/>
    <x v="0"/>
    <s v="WA"/>
    <x v="7"/>
    <n v="2015"/>
    <n v="2015"/>
    <n v="14616591"/>
    <n v="1"/>
    <x v="1"/>
    <s v="I"/>
    <n v="32"/>
    <n v="32"/>
    <n v="0"/>
    <n v="327"/>
  </r>
  <r>
    <x v="0"/>
    <x v="0"/>
    <s v="WA"/>
    <x v="7"/>
    <n v="2015"/>
    <n v="2015"/>
    <n v="500015902"/>
    <n v="1"/>
    <x v="1"/>
    <s v="I"/>
    <n v="33"/>
    <n v="33"/>
    <n v="0"/>
    <n v="176"/>
  </r>
  <r>
    <x v="0"/>
    <x v="0"/>
    <s v="WA"/>
    <x v="7"/>
    <n v="2015"/>
    <n v="2015"/>
    <n v="500240138"/>
    <n v="1"/>
    <x v="1"/>
    <s v="I"/>
    <n v="31"/>
    <n v="31"/>
    <n v="0"/>
    <n v="4"/>
  </r>
  <r>
    <x v="0"/>
    <x v="0"/>
    <s v="WA"/>
    <x v="7"/>
    <n v="2015"/>
    <n v="2015"/>
    <n v="16879607"/>
    <n v="1"/>
    <x v="1"/>
    <s v="I"/>
    <n v="34"/>
    <n v="34"/>
    <n v="0"/>
    <n v="30"/>
  </r>
  <r>
    <x v="0"/>
    <x v="0"/>
    <s v="WA"/>
    <x v="7"/>
    <n v="2015"/>
    <n v="2015"/>
    <n v="500310713"/>
    <n v="1"/>
    <x v="1"/>
    <s v="I"/>
    <n v="13"/>
    <n v="13"/>
    <n v="0"/>
    <n v="1320"/>
  </r>
  <r>
    <x v="0"/>
    <x v="0"/>
    <s v="WA"/>
    <x v="7"/>
    <n v="2015"/>
    <n v="2015"/>
    <n v="17692482"/>
    <n v="1"/>
    <x v="1"/>
    <s v="I"/>
    <n v="25"/>
    <n v="25"/>
    <n v="0"/>
    <n v="1440"/>
  </r>
  <r>
    <x v="0"/>
    <x v="1"/>
    <s v="WA"/>
    <x v="7"/>
    <n v="2015"/>
    <n v="2015"/>
    <n v="500063760"/>
    <n v="1"/>
    <x v="1"/>
    <s v="I"/>
    <n v="9"/>
    <n v="9"/>
    <n v="0"/>
    <n v="73"/>
  </r>
  <r>
    <x v="0"/>
    <x v="0"/>
    <s v="WA"/>
    <x v="1"/>
    <n v="2009"/>
    <n v="2009"/>
    <n v="500241598"/>
    <n v="2"/>
    <x v="1"/>
    <s v="I"/>
    <n v="62"/>
    <n v="31"/>
    <n v="0"/>
    <n v="156"/>
  </r>
  <r>
    <x v="1"/>
    <x v="0"/>
    <s v="WA"/>
    <x v="1"/>
    <n v="2009"/>
    <n v="2009"/>
    <n v="446355988"/>
    <n v="2"/>
    <x v="1"/>
    <s v="I"/>
    <n v="62"/>
    <n v="31"/>
    <n v="0"/>
    <n v="1733"/>
  </r>
  <r>
    <x v="0"/>
    <x v="0"/>
    <s v="WA"/>
    <x v="1"/>
    <n v="2009"/>
    <n v="2009"/>
    <n v="19544195"/>
    <n v="1"/>
    <x v="1"/>
    <s v="I"/>
    <n v="1"/>
    <n v="1"/>
    <n v="0"/>
    <n v="27"/>
  </r>
  <r>
    <x v="0"/>
    <x v="0"/>
    <s v="WA"/>
    <x v="0"/>
    <n v="2009"/>
    <n v="2009"/>
    <n v="19710809"/>
    <n v="1"/>
    <x v="1"/>
    <s v="I"/>
    <n v="3"/>
    <n v="3"/>
    <n v="0"/>
    <n v="80"/>
  </r>
  <r>
    <x v="0"/>
    <x v="0"/>
    <s v="WA"/>
    <x v="1"/>
    <n v="2009"/>
    <n v="2009"/>
    <n v="18008327"/>
    <n v="2"/>
    <x v="1"/>
    <s v="I"/>
    <n v="62"/>
    <n v="31"/>
    <n v="0"/>
    <n v="1370"/>
  </r>
  <r>
    <x v="0"/>
    <x v="1"/>
    <s v="WA"/>
    <x v="1"/>
    <n v="2009"/>
    <n v="2009"/>
    <n v="500251778"/>
    <n v="1"/>
    <x v="1"/>
    <s v="I"/>
    <n v="33"/>
    <n v="33"/>
    <n v="0"/>
    <n v="171"/>
  </r>
  <r>
    <x v="0"/>
    <x v="0"/>
    <s v="WA"/>
    <x v="1"/>
    <n v="2009"/>
    <n v="2009"/>
    <n v="500049483"/>
    <n v="1"/>
    <x v="1"/>
    <s v="I"/>
    <n v="4"/>
    <n v="4"/>
    <n v="0"/>
    <n v="120"/>
  </r>
  <r>
    <x v="0"/>
    <x v="0"/>
    <s v="WA"/>
    <x v="1"/>
    <n v="2009"/>
    <n v="2009"/>
    <n v="17690062"/>
    <n v="1"/>
    <x v="1"/>
    <s v="I"/>
    <n v="34"/>
    <n v="34"/>
    <n v="0"/>
    <n v="1110"/>
  </r>
  <r>
    <x v="0"/>
    <x v="0"/>
    <s v="WA"/>
    <x v="1"/>
    <n v="2009"/>
    <n v="2009"/>
    <n v="17916486"/>
    <n v="1"/>
    <x v="1"/>
    <s v="I"/>
    <n v="0"/>
    <n v="0"/>
    <n v="0"/>
    <n v="1400"/>
  </r>
  <r>
    <x v="0"/>
    <x v="0"/>
    <s v="WA"/>
    <x v="1"/>
    <n v="2009"/>
    <n v="2009"/>
    <n v="17787938"/>
    <n v="1"/>
    <x v="1"/>
    <s v="I"/>
    <n v="5"/>
    <n v="5"/>
    <n v="0"/>
    <n v="10"/>
  </r>
  <r>
    <x v="0"/>
    <x v="1"/>
    <s v="WA"/>
    <x v="1"/>
    <n v="2009"/>
    <n v="2009"/>
    <n v="500021293"/>
    <n v="3"/>
    <x v="1"/>
    <s v="I"/>
    <n v="68"/>
    <n v="22.666666666666664"/>
    <n v="0"/>
    <n v="110"/>
  </r>
  <r>
    <x v="0"/>
    <x v="0"/>
    <s v="WA"/>
    <x v="1"/>
    <n v="2009"/>
    <n v="2009"/>
    <n v="17915161"/>
    <n v="1"/>
    <x v="1"/>
    <s v="I"/>
    <n v="0"/>
    <n v="0"/>
    <n v="0"/>
    <n v="330"/>
  </r>
  <r>
    <x v="0"/>
    <x v="0"/>
    <s v="WA"/>
    <x v="1"/>
    <n v="2009"/>
    <n v="2009"/>
    <n v="17806309"/>
    <n v="1"/>
    <x v="1"/>
    <s v="I"/>
    <n v="35"/>
    <n v="35"/>
    <n v="0"/>
    <n v="480"/>
  </r>
  <r>
    <x v="0"/>
    <x v="1"/>
    <s v="WA"/>
    <x v="1"/>
    <n v="2009"/>
    <n v="2009"/>
    <n v="352512025"/>
    <n v="1"/>
    <x v="1"/>
    <s v="I"/>
    <n v="12"/>
    <n v="12"/>
    <n v="0"/>
    <n v="13"/>
  </r>
  <r>
    <x v="0"/>
    <x v="0"/>
    <s v="WA"/>
    <x v="1"/>
    <n v="2009"/>
    <n v="2009"/>
    <n v="17509803"/>
    <n v="2"/>
    <x v="1"/>
    <s v="I"/>
    <n v="38"/>
    <n v="19"/>
    <n v="0"/>
    <n v="190"/>
  </r>
  <r>
    <x v="0"/>
    <x v="0"/>
    <s v="WA"/>
    <x v="1"/>
    <n v="2009"/>
    <n v="2009"/>
    <n v="15974714"/>
    <n v="5"/>
    <x v="1"/>
    <s v="I"/>
    <n v="150"/>
    <n v="30"/>
    <n v="0"/>
    <n v="11"/>
  </r>
  <r>
    <x v="0"/>
    <x v="1"/>
    <s v="WA"/>
    <x v="1"/>
    <n v="2009"/>
    <n v="2009"/>
    <n v="427248064"/>
    <n v="1"/>
    <x v="1"/>
    <s v="I"/>
    <n v="35"/>
    <n v="35"/>
    <n v="0"/>
    <n v="10"/>
  </r>
  <r>
    <x v="0"/>
    <x v="1"/>
    <s v="WA"/>
    <x v="1"/>
    <n v="2009"/>
    <n v="2009"/>
    <n v="500226984"/>
    <n v="3"/>
    <x v="1"/>
    <s v="I"/>
    <n v="61"/>
    <n v="20.333333333333332"/>
    <n v="0"/>
    <n v="159"/>
  </r>
  <r>
    <x v="0"/>
    <x v="0"/>
    <s v="WA"/>
    <x v="1"/>
    <n v="2009"/>
    <n v="2009"/>
    <n v="16481106"/>
    <n v="4"/>
    <x v="1"/>
    <s v="I"/>
    <n v="122"/>
    <n v="30.5"/>
    <n v="0"/>
    <n v="560"/>
  </r>
  <r>
    <x v="1"/>
    <x v="0"/>
    <s v="WA"/>
    <x v="1"/>
    <n v="2009"/>
    <n v="2009"/>
    <n v="15880372"/>
    <n v="3"/>
    <x v="1"/>
    <s v="I"/>
    <n v="95"/>
    <n v="31.666666666666668"/>
    <n v="0"/>
    <n v="308"/>
  </r>
  <r>
    <x v="0"/>
    <x v="0"/>
    <s v="WA"/>
    <x v="1"/>
    <n v="2009"/>
    <n v="2009"/>
    <n v="16188504"/>
    <n v="1"/>
    <x v="1"/>
    <s v="I"/>
    <n v="33"/>
    <n v="33"/>
    <n v="0"/>
    <n v="140"/>
  </r>
  <r>
    <x v="0"/>
    <x v="1"/>
    <s v="WA"/>
    <x v="1"/>
    <n v="2009"/>
    <n v="2009"/>
    <n v="500104369"/>
    <n v="2"/>
    <x v="1"/>
    <s v="I"/>
    <n v="46"/>
    <n v="23"/>
    <n v="0"/>
    <n v="59"/>
  </r>
  <r>
    <x v="0"/>
    <x v="1"/>
    <s v="WA"/>
    <x v="1"/>
    <n v="2009"/>
    <n v="2009"/>
    <n v="500152345"/>
    <n v="1"/>
    <x v="1"/>
    <s v="I"/>
    <n v="32"/>
    <n v="32"/>
    <n v="0"/>
    <n v="8"/>
  </r>
  <r>
    <x v="0"/>
    <x v="0"/>
    <s v="WA"/>
    <x v="1"/>
    <n v="2009"/>
    <n v="2009"/>
    <n v="14059418"/>
    <n v="1"/>
    <x v="1"/>
    <s v="I"/>
    <n v="33"/>
    <n v="33"/>
    <n v="0"/>
    <n v="2208"/>
  </r>
  <r>
    <x v="0"/>
    <x v="1"/>
    <s v="WA"/>
    <x v="1"/>
    <n v="2009"/>
    <n v="2009"/>
    <n v="500055255"/>
    <n v="2"/>
    <x v="1"/>
    <s v="I"/>
    <n v="65"/>
    <n v="32.5"/>
    <n v="0"/>
    <n v="18"/>
  </r>
  <r>
    <x v="0"/>
    <x v="0"/>
    <s v="WA"/>
    <x v="1"/>
    <n v="2009"/>
    <n v="2009"/>
    <n v="14812751"/>
    <n v="1"/>
    <x v="1"/>
    <s v="I"/>
    <n v="34"/>
    <n v="34"/>
    <n v="0"/>
    <n v="2590"/>
  </r>
  <r>
    <x v="0"/>
    <x v="0"/>
    <s v="WA"/>
    <x v="1"/>
    <n v="2009"/>
    <n v="2009"/>
    <n v="15181820"/>
    <n v="1"/>
    <x v="1"/>
    <s v="I"/>
    <n v="0"/>
    <n v="0"/>
    <n v="0"/>
    <n v="1910"/>
  </r>
  <r>
    <x v="0"/>
    <x v="0"/>
    <s v="WA"/>
    <x v="1"/>
    <n v="2009"/>
    <n v="2009"/>
    <n v="17509641"/>
    <n v="1"/>
    <x v="1"/>
    <s v="I"/>
    <n v="7"/>
    <n v="7"/>
    <n v="0"/>
    <n v="40"/>
  </r>
  <r>
    <x v="0"/>
    <x v="1"/>
    <s v="WA"/>
    <x v="1"/>
    <n v="2009"/>
    <n v="2009"/>
    <n v="14919007"/>
    <n v="1"/>
    <x v="1"/>
    <s v="I"/>
    <n v="36"/>
    <n v="36"/>
    <n v="0"/>
    <n v="157"/>
  </r>
  <r>
    <x v="1"/>
    <x v="1"/>
    <s v="WA"/>
    <x v="1"/>
    <n v="2009"/>
    <n v="2009"/>
    <n v="500111671"/>
    <n v="9"/>
    <x v="1"/>
    <s v="I"/>
    <n v="300"/>
    <n v="33.333333333333336"/>
    <n v="0"/>
    <n v="1610"/>
  </r>
  <r>
    <x v="0"/>
    <x v="0"/>
    <s v="WA"/>
    <x v="1"/>
    <n v="2009"/>
    <n v="2009"/>
    <n v="15370956"/>
    <n v="1"/>
    <x v="1"/>
    <s v="I"/>
    <n v="0"/>
    <n v="0"/>
    <n v="0"/>
    <n v="20"/>
  </r>
  <r>
    <x v="0"/>
    <x v="0"/>
    <s v="WA"/>
    <x v="1"/>
    <n v="2009"/>
    <n v="2009"/>
    <n v="14127120"/>
    <n v="1"/>
    <x v="1"/>
    <s v="I"/>
    <n v="0"/>
    <n v="0"/>
    <n v="0"/>
    <n v="438"/>
  </r>
  <r>
    <x v="0"/>
    <x v="0"/>
    <s v="WA"/>
    <x v="1"/>
    <n v="2009"/>
    <n v="2009"/>
    <n v="17919916"/>
    <n v="1"/>
    <x v="1"/>
    <s v="I"/>
    <n v="20"/>
    <n v="20"/>
    <n v="0"/>
    <n v="1010"/>
  </r>
  <r>
    <x v="0"/>
    <x v="1"/>
    <s v="WA"/>
    <x v="1"/>
    <n v="2009"/>
    <n v="2009"/>
    <n v="19716686"/>
    <n v="3"/>
    <x v="1"/>
    <s v="I"/>
    <n v="95"/>
    <n v="31.666666666666668"/>
    <n v="0"/>
    <n v="21"/>
  </r>
  <r>
    <x v="0"/>
    <x v="0"/>
    <s v="WA"/>
    <x v="1"/>
    <n v="2009"/>
    <n v="2009"/>
    <n v="500001952"/>
    <n v="3"/>
    <x v="1"/>
    <s v="I"/>
    <n v="94"/>
    <n v="31.333333333333332"/>
    <n v="0"/>
    <n v="205"/>
  </r>
  <r>
    <x v="1"/>
    <x v="0"/>
    <s v="WA"/>
    <x v="0"/>
    <n v="2009"/>
    <n v="2009"/>
    <n v="19962536"/>
    <n v="3"/>
    <x v="1"/>
    <s v="I"/>
    <n v="89"/>
    <n v="29.666666666666668"/>
    <n v="0"/>
    <n v="21099"/>
  </r>
  <r>
    <x v="0"/>
    <x v="1"/>
    <s v="WA"/>
    <x v="1"/>
    <n v="2009"/>
    <n v="2009"/>
    <n v="446350581"/>
    <n v="3"/>
    <x v="1"/>
    <s v="I"/>
    <n v="80"/>
    <n v="26.666666666666668"/>
    <n v="0"/>
    <n v="14"/>
  </r>
  <r>
    <x v="0"/>
    <x v="1"/>
    <s v="WA"/>
    <x v="1"/>
    <n v="2009"/>
    <n v="2009"/>
    <n v="19932323"/>
    <n v="1"/>
    <x v="1"/>
    <s v="I"/>
    <n v="0"/>
    <n v="0"/>
    <n v="0"/>
    <n v="34"/>
  </r>
  <r>
    <x v="1"/>
    <x v="1"/>
    <s v="WA"/>
    <x v="1"/>
    <n v="2009"/>
    <n v="2009"/>
    <n v="500162646"/>
    <n v="1"/>
    <x v="1"/>
    <s v="I"/>
    <n v="32"/>
    <n v="32"/>
    <n v="0"/>
    <n v="159"/>
  </r>
  <r>
    <x v="0"/>
    <x v="1"/>
    <s v="WA"/>
    <x v="1"/>
    <n v="2009"/>
    <n v="2009"/>
    <n v="19710807"/>
    <n v="1"/>
    <x v="1"/>
    <s v="I"/>
    <n v="31"/>
    <n v="31"/>
    <n v="0"/>
    <n v="53"/>
  </r>
  <r>
    <x v="0"/>
    <x v="0"/>
    <s v="WA"/>
    <x v="1"/>
    <n v="2009"/>
    <n v="2009"/>
    <n v="18925325"/>
    <n v="1"/>
    <x v="1"/>
    <s v="I"/>
    <n v="31"/>
    <n v="31"/>
    <n v="0"/>
    <n v="1480"/>
  </r>
  <r>
    <x v="0"/>
    <x v="0"/>
    <s v="WA"/>
    <x v="1"/>
    <n v="2009"/>
    <n v="2009"/>
    <n v="19024425"/>
    <n v="2"/>
    <x v="1"/>
    <s v="I"/>
    <n v="59"/>
    <n v="29.5"/>
    <n v="0"/>
    <n v="1140"/>
  </r>
  <r>
    <x v="0"/>
    <x v="0"/>
    <s v="WA"/>
    <x v="1"/>
    <n v="2009"/>
    <n v="2009"/>
    <n v="18949943"/>
    <n v="1"/>
    <x v="1"/>
    <s v="I"/>
    <n v="29"/>
    <n v="29"/>
    <n v="0"/>
    <n v="873"/>
  </r>
  <r>
    <x v="0"/>
    <x v="0"/>
    <s v="WA"/>
    <x v="1"/>
    <n v="2009"/>
    <n v="2009"/>
    <n v="18668291"/>
    <n v="1"/>
    <x v="1"/>
    <s v="I"/>
    <n v="0"/>
    <n v="0"/>
    <n v="0"/>
    <n v="102"/>
  </r>
  <r>
    <x v="1"/>
    <x v="0"/>
    <s v="WA"/>
    <x v="1"/>
    <n v="2009"/>
    <n v="2009"/>
    <n v="18492729"/>
    <n v="4"/>
    <x v="1"/>
    <s v="I"/>
    <n v="97"/>
    <n v="24.25"/>
    <n v="0"/>
    <n v="110"/>
  </r>
  <r>
    <x v="0"/>
    <x v="1"/>
    <s v="WA"/>
    <x v="1"/>
    <n v="2009"/>
    <n v="2009"/>
    <n v="500111406"/>
    <n v="1"/>
    <x v="1"/>
    <s v="I"/>
    <n v="12"/>
    <n v="12"/>
    <n v="0"/>
    <n v="10"/>
  </r>
  <r>
    <x v="0"/>
    <x v="0"/>
    <s v="WA"/>
    <x v="1"/>
    <n v="2009"/>
    <n v="2009"/>
    <n v="16657074"/>
    <n v="1"/>
    <x v="1"/>
    <s v="I"/>
    <n v="12"/>
    <n v="12"/>
    <n v="0"/>
    <n v="391"/>
  </r>
  <r>
    <x v="0"/>
    <x v="0"/>
    <s v="WA"/>
    <x v="1"/>
    <n v="2009"/>
    <n v="2009"/>
    <n v="16511803"/>
    <n v="3"/>
    <x v="1"/>
    <s v="I"/>
    <n v="68"/>
    <n v="22.666666666666664"/>
    <n v="0"/>
    <n v="1451"/>
  </r>
  <r>
    <x v="0"/>
    <x v="1"/>
    <s v="WA"/>
    <x v="1"/>
    <n v="2009"/>
    <n v="2009"/>
    <n v="16307675"/>
    <n v="1"/>
    <x v="1"/>
    <s v="I"/>
    <n v="30"/>
    <n v="30"/>
    <n v="0"/>
    <n v="47"/>
  </r>
  <r>
    <x v="0"/>
    <x v="1"/>
    <s v="WA"/>
    <x v="1"/>
    <n v="2009"/>
    <n v="2009"/>
    <n v="15471422"/>
    <n v="1"/>
    <x v="2"/>
    <s v="I"/>
    <n v="6"/>
    <n v="6"/>
    <n v="0"/>
    <n v="9558"/>
  </r>
  <r>
    <x v="0"/>
    <x v="0"/>
    <s v="WA"/>
    <x v="1"/>
    <n v="2009"/>
    <n v="2009"/>
    <n v="15471424"/>
    <n v="1"/>
    <x v="2"/>
    <s v="I"/>
    <n v="6"/>
    <n v="6"/>
    <n v="0"/>
    <n v="99387"/>
  </r>
  <r>
    <x v="0"/>
    <x v="0"/>
    <s v="WA"/>
    <x v="1"/>
    <n v="2009"/>
    <n v="2009"/>
    <n v="15428036"/>
    <n v="1"/>
    <x v="1"/>
    <s v="I"/>
    <n v="0"/>
    <n v="0"/>
    <n v="0"/>
    <n v="114"/>
  </r>
  <r>
    <x v="0"/>
    <x v="0"/>
    <s v="WA"/>
    <x v="1"/>
    <n v="2009"/>
    <n v="2009"/>
    <n v="500007357"/>
    <n v="2"/>
    <x v="1"/>
    <s v="I"/>
    <n v="108"/>
    <n v="54"/>
    <n v="0"/>
    <n v="90"/>
  </r>
  <r>
    <x v="0"/>
    <x v="0"/>
    <s v="WA"/>
    <x v="1"/>
    <n v="2009"/>
    <n v="2009"/>
    <n v="15138106"/>
    <n v="1"/>
    <x v="1"/>
    <s v="I"/>
    <n v="0"/>
    <n v="0"/>
    <n v="0"/>
    <n v="26"/>
  </r>
  <r>
    <x v="1"/>
    <x v="0"/>
    <s v="WA"/>
    <x v="1"/>
    <n v="2009"/>
    <n v="2009"/>
    <n v="14356978"/>
    <n v="2"/>
    <x v="1"/>
    <s v="I"/>
    <n v="50"/>
    <n v="25"/>
    <n v="0"/>
    <n v="1370"/>
  </r>
  <r>
    <x v="1"/>
    <x v="1"/>
    <s v="WA"/>
    <x v="1"/>
    <n v="2009"/>
    <n v="2009"/>
    <n v="14432871"/>
    <n v="2"/>
    <x v="1"/>
    <s v="I"/>
    <n v="64"/>
    <n v="32"/>
    <n v="0"/>
    <n v="5"/>
  </r>
  <r>
    <x v="0"/>
    <x v="0"/>
    <s v="WA"/>
    <x v="1"/>
    <n v="2009"/>
    <n v="2009"/>
    <n v="500193277"/>
    <n v="1"/>
    <x v="1"/>
    <s v="I"/>
    <n v="8"/>
    <n v="8"/>
    <n v="0"/>
    <n v="186"/>
  </r>
  <r>
    <x v="0"/>
    <x v="1"/>
    <s v="WA"/>
    <x v="1"/>
    <n v="2009"/>
    <n v="2009"/>
    <n v="500097725"/>
    <n v="1"/>
    <x v="1"/>
    <s v="I"/>
    <n v="6"/>
    <n v="6"/>
    <n v="0"/>
    <n v="21"/>
  </r>
  <r>
    <x v="0"/>
    <x v="0"/>
    <s v="WA"/>
    <x v="1"/>
    <n v="2009"/>
    <n v="2009"/>
    <n v="500213124"/>
    <n v="2"/>
    <x v="1"/>
    <s v="I"/>
    <n v="33"/>
    <n v="16.5"/>
    <n v="0"/>
    <n v="204"/>
  </r>
  <r>
    <x v="0"/>
    <x v="0"/>
    <s v="WA"/>
    <x v="1"/>
    <n v="2009"/>
    <n v="2009"/>
    <n v="14037254"/>
    <n v="1"/>
    <x v="1"/>
    <s v="I"/>
    <n v="10"/>
    <n v="10"/>
    <n v="0"/>
    <n v="2720"/>
  </r>
  <r>
    <x v="0"/>
    <x v="0"/>
    <s v="WA"/>
    <x v="1"/>
    <n v="2009"/>
    <n v="2009"/>
    <n v="15139744"/>
    <n v="1"/>
    <x v="1"/>
    <s v="I"/>
    <n v="13"/>
    <n v="13"/>
    <n v="0"/>
    <n v="40"/>
  </r>
  <r>
    <x v="0"/>
    <x v="0"/>
    <s v="WA"/>
    <x v="1"/>
    <n v="2009"/>
    <n v="2009"/>
    <n v="19370952"/>
    <n v="2"/>
    <x v="1"/>
    <s v="I"/>
    <n v="59"/>
    <n v="29.5"/>
    <n v="0"/>
    <n v="2450"/>
  </r>
  <r>
    <x v="0"/>
    <x v="0"/>
    <s v="WA"/>
    <x v="1"/>
    <n v="2009"/>
    <n v="2009"/>
    <n v="500225001"/>
    <n v="1"/>
    <x v="1"/>
    <s v="I"/>
    <n v="4"/>
    <n v="4"/>
    <n v="0"/>
    <n v="43"/>
  </r>
  <r>
    <x v="0"/>
    <x v="1"/>
    <s v="WA"/>
    <x v="1"/>
    <n v="2009"/>
    <n v="2009"/>
    <n v="411177784"/>
    <n v="1"/>
    <x v="1"/>
    <s v="I"/>
    <n v="0"/>
    <n v="0"/>
    <n v="0"/>
    <n v="3"/>
  </r>
  <r>
    <x v="0"/>
    <x v="0"/>
    <s v="WA"/>
    <x v="1"/>
    <n v="2009"/>
    <n v="2009"/>
    <n v="500020088"/>
    <n v="1"/>
    <x v="1"/>
    <s v="I"/>
    <n v="12"/>
    <n v="12"/>
    <n v="0"/>
    <n v="435"/>
  </r>
  <r>
    <x v="0"/>
    <x v="1"/>
    <s v="WA"/>
    <x v="1"/>
    <n v="2009"/>
    <n v="2009"/>
    <n v="500119837"/>
    <n v="1"/>
    <x v="1"/>
    <s v="I"/>
    <n v="12"/>
    <n v="12"/>
    <n v="0"/>
    <n v="14"/>
  </r>
  <r>
    <x v="0"/>
    <x v="0"/>
    <s v="WA"/>
    <x v="1"/>
    <n v="2009"/>
    <n v="2009"/>
    <n v="18871588"/>
    <n v="1"/>
    <x v="1"/>
    <s v="I"/>
    <n v="3"/>
    <n v="3"/>
    <n v="0"/>
    <n v="62"/>
  </r>
  <r>
    <x v="0"/>
    <x v="0"/>
    <s v="WA"/>
    <x v="1"/>
    <n v="2009"/>
    <n v="2009"/>
    <n v="500211323"/>
    <n v="1"/>
    <x v="1"/>
    <s v="I"/>
    <n v="0"/>
    <n v="0"/>
    <n v="0"/>
    <n v="97"/>
  </r>
  <r>
    <x v="0"/>
    <x v="1"/>
    <s v="WA"/>
    <x v="1"/>
    <n v="2009"/>
    <n v="2009"/>
    <n v="500190234"/>
    <n v="1"/>
    <x v="1"/>
    <s v="I"/>
    <n v="0"/>
    <n v="0"/>
    <n v="0"/>
    <n v="19"/>
  </r>
  <r>
    <x v="0"/>
    <x v="0"/>
    <s v="WA"/>
    <x v="1"/>
    <n v="2009"/>
    <n v="2009"/>
    <n v="15327045"/>
    <n v="1"/>
    <x v="1"/>
    <s v="I"/>
    <n v="28"/>
    <n v="28"/>
    <n v="0"/>
    <n v="180"/>
  </r>
  <r>
    <x v="0"/>
    <x v="1"/>
    <s v="WA"/>
    <x v="1"/>
    <n v="2009"/>
    <n v="2009"/>
    <n v="500054056"/>
    <n v="1"/>
    <x v="1"/>
    <s v="I"/>
    <n v="28"/>
    <n v="28"/>
    <n v="0"/>
    <n v="78"/>
  </r>
  <r>
    <x v="0"/>
    <x v="0"/>
    <s v="WA"/>
    <x v="1"/>
    <n v="2009"/>
    <n v="2009"/>
    <n v="19004644"/>
    <n v="1"/>
    <x v="1"/>
    <s v="I"/>
    <n v="5"/>
    <n v="5"/>
    <n v="0"/>
    <n v="20"/>
  </r>
  <r>
    <x v="0"/>
    <x v="1"/>
    <s v="WA"/>
    <x v="1"/>
    <n v="2009"/>
    <n v="2009"/>
    <n v="500255445"/>
    <n v="1"/>
    <x v="1"/>
    <s v="I"/>
    <n v="7"/>
    <n v="7"/>
    <n v="0"/>
    <n v="41"/>
  </r>
  <r>
    <x v="0"/>
    <x v="0"/>
    <s v="WA"/>
    <x v="1"/>
    <n v="2009"/>
    <n v="2009"/>
    <n v="500214852"/>
    <n v="1"/>
    <x v="1"/>
    <s v="I"/>
    <n v="7"/>
    <n v="7"/>
    <n v="0"/>
    <n v="84"/>
  </r>
  <r>
    <x v="0"/>
    <x v="1"/>
    <s v="WA"/>
    <x v="1"/>
    <n v="2009"/>
    <n v="2009"/>
    <n v="18303760"/>
    <n v="2"/>
    <x v="1"/>
    <s v="I"/>
    <n v="61"/>
    <n v="30.5"/>
    <n v="0"/>
    <n v="166"/>
  </r>
  <r>
    <x v="0"/>
    <x v="0"/>
    <s v="WA"/>
    <x v="1"/>
    <n v="2009"/>
    <n v="2009"/>
    <n v="18303762"/>
    <n v="2"/>
    <x v="1"/>
    <s v="I"/>
    <n v="61"/>
    <n v="30.5"/>
    <n v="0"/>
    <n v="3500"/>
  </r>
  <r>
    <x v="0"/>
    <x v="0"/>
    <s v="WA"/>
    <x v="1"/>
    <n v="2009"/>
    <n v="2009"/>
    <n v="18553186"/>
    <n v="1"/>
    <x v="1"/>
    <s v="I"/>
    <n v="0"/>
    <n v="0"/>
    <n v="0"/>
    <n v="600"/>
  </r>
  <r>
    <x v="0"/>
    <x v="0"/>
    <s v="WA"/>
    <x v="1"/>
    <n v="2009"/>
    <n v="2009"/>
    <n v="16907622"/>
    <n v="2"/>
    <x v="1"/>
    <s v="I"/>
    <n v="58"/>
    <n v="29"/>
    <n v="0"/>
    <n v="480"/>
  </r>
  <r>
    <x v="0"/>
    <x v="0"/>
    <s v="WA"/>
    <x v="1"/>
    <n v="2009"/>
    <n v="2009"/>
    <n v="16286143"/>
    <n v="2"/>
    <x v="1"/>
    <s v="I"/>
    <n v="44"/>
    <n v="22"/>
    <n v="0"/>
    <n v="360"/>
  </r>
  <r>
    <x v="1"/>
    <x v="0"/>
    <s v="WA"/>
    <x v="1"/>
    <n v="2009"/>
    <n v="2009"/>
    <n v="395539247"/>
    <n v="1"/>
    <x v="1"/>
    <s v="I"/>
    <n v="28"/>
    <n v="28"/>
    <n v="0"/>
    <n v="1530"/>
  </r>
  <r>
    <x v="0"/>
    <x v="0"/>
    <s v="WA"/>
    <x v="1"/>
    <n v="2009"/>
    <n v="2009"/>
    <n v="16015409"/>
    <n v="1"/>
    <x v="1"/>
    <s v="I"/>
    <n v="18"/>
    <n v="18"/>
    <n v="0"/>
    <n v="80"/>
  </r>
  <r>
    <x v="1"/>
    <x v="1"/>
    <s v="WA"/>
    <x v="1"/>
    <n v="2009"/>
    <n v="2009"/>
    <n v="347760010"/>
    <n v="5"/>
    <x v="1"/>
    <s v="I"/>
    <n v="134"/>
    <n v="26.8"/>
    <n v="0"/>
    <n v="19"/>
  </r>
  <r>
    <x v="0"/>
    <x v="0"/>
    <s v="WA"/>
    <x v="1"/>
    <n v="2009"/>
    <n v="2009"/>
    <n v="500244050"/>
    <n v="1"/>
    <x v="1"/>
    <s v="I"/>
    <n v="16"/>
    <n v="16"/>
    <n v="0"/>
    <n v="355"/>
  </r>
  <r>
    <x v="0"/>
    <x v="0"/>
    <s v="WA"/>
    <x v="1"/>
    <n v="2009"/>
    <n v="2009"/>
    <n v="15946271"/>
    <n v="1"/>
    <x v="1"/>
    <s v="I"/>
    <n v="7"/>
    <n v="7"/>
    <n v="0"/>
    <n v="10"/>
  </r>
  <r>
    <x v="0"/>
    <x v="1"/>
    <s v="WA"/>
    <x v="1"/>
    <n v="2009"/>
    <n v="2009"/>
    <n v="19293737"/>
    <n v="2"/>
    <x v="1"/>
    <s v="I"/>
    <n v="38"/>
    <n v="19"/>
    <n v="0"/>
    <n v="26"/>
  </r>
  <r>
    <x v="0"/>
    <x v="0"/>
    <s v="WA"/>
    <x v="1"/>
    <n v="2009"/>
    <n v="2009"/>
    <n v="500234473"/>
    <n v="5"/>
    <x v="1"/>
    <s v="I"/>
    <n v="123"/>
    <n v="24.6"/>
    <n v="0"/>
    <n v="1293"/>
  </r>
  <r>
    <x v="0"/>
    <x v="0"/>
    <s v="WA"/>
    <x v="1"/>
    <n v="2009"/>
    <n v="2009"/>
    <n v="14135645"/>
    <n v="1"/>
    <x v="1"/>
    <s v="I"/>
    <n v="1"/>
    <n v="1"/>
    <n v="0"/>
    <n v="20"/>
  </r>
  <r>
    <x v="0"/>
    <x v="0"/>
    <s v="WA"/>
    <x v="1"/>
    <n v="2009"/>
    <n v="2009"/>
    <n v="16123670"/>
    <n v="1"/>
    <x v="1"/>
    <s v="I"/>
    <n v="6"/>
    <n v="6"/>
    <n v="0"/>
    <n v="340"/>
  </r>
  <r>
    <x v="0"/>
    <x v="0"/>
    <s v="WA"/>
    <x v="1"/>
    <n v="2009"/>
    <n v="2009"/>
    <n v="14180891"/>
    <n v="1"/>
    <x v="1"/>
    <s v="I"/>
    <n v="0"/>
    <n v="0"/>
    <n v="0"/>
    <n v="4"/>
  </r>
  <r>
    <x v="0"/>
    <x v="0"/>
    <s v="WA"/>
    <x v="1"/>
    <n v="2009"/>
    <n v="2009"/>
    <n v="13992972"/>
    <n v="1"/>
    <x v="1"/>
    <s v="I"/>
    <n v="28"/>
    <n v="28"/>
    <n v="0"/>
    <n v="20"/>
  </r>
  <r>
    <x v="0"/>
    <x v="0"/>
    <s v="WA"/>
    <x v="1"/>
    <n v="2009"/>
    <n v="2009"/>
    <n v="14099435"/>
    <n v="1"/>
    <x v="1"/>
    <s v="I"/>
    <n v="0"/>
    <n v="0"/>
    <n v="0"/>
    <n v="870"/>
  </r>
  <r>
    <x v="0"/>
    <x v="0"/>
    <s v="WA"/>
    <x v="1"/>
    <n v="2009"/>
    <n v="2009"/>
    <n v="14120246"/>
    <n v="1"/>
    <x v="1"/>
    <s v="I"/>
    <n v="0"/>
    <n v="0"/>
    <n v="0"/>
    <n v="60"/>
  </r>
  <r>
    <x v="0"/>
    <x v="0"/>
    <s v="WA"/>
    <x v="1"/>
    <n v="2009"/>
    <n v="2009"/>
    <n v="15188713"/>
    <n v="1"/>
    <x v="1"/>
    <s v="I"/>
    <n v="7"/>
    <n v="7"/>
    <n v="0"/>
    <n v="50"/>
  </r>
  <r>
    <x v="0"/>
    <x v="0"/>
    <s v="WA"/>
    <x v="1"/>
    <n v="2009"/>
    <n v="2009"/>
    <n v="500249180"/>
    <n v="1"/>
    <x v="1"/>
    <s v="I"/>
    <n v="0"/>
    <n v="0"/>
    <n v="0"/>
    <n v="556"/>
  </r>
  <r>
    <x v="0"/>
    <x v="0"/>
    <s v="WA"/>
    <x v="1"/>
    <n v="2009"/>
    <n v="2009"/>
    <n v="19979532"/>
    <n v="1"/>
    <x v="1"/>
    <s v="I"/>
    <n v="31"/>
    <n v="31"/>
    <n v="0"/>
    <n v="12"/>
  </r>
  <r>
    <x v="0"/>
    <x v="1"/>
    <s v="WA"/>
    <x v="1"/>
    <n v="2009"/>
    <n v="2009"/>
    <n v="16747160"/>
    <n v="1"/>
    <x v="1"/>
    <s v="I"/>
    <n v="20"/>
    <n v="20"/>
    <n v="0"/>
    <n v="25"/>
  </r>
  <r>
    <x v="0"/>
    <x v="0"/>
    <s v="WA"/>
    <x v="1"/>
    <n v="2009"/>
    <n v="2009"/>
    <n v="19952729"/>
    <n v="2"/>
    <x v="1"/>
    <s v="I"/>
    <n v="54"/>
    <n v="27"/>
    <n v="0"/>
    <n v="2524"/>
  </r>
  <r>
    <x v="0"/>
    <x v="0"/>
    <s v="WA"/>
    <x v="1"/>
    <n v="2009"/>
    <n v="2009"/>
    <n v="19326006"/>
    <n v="1"/>
    <x v="1"/>
    <s v="I"/>
    <n v="0"/>
    <n v="0"/>
    <n v="0"/>
    <n v="30"/>
  </r>
  <r>
    <x v="0"/>
    <x v="0"/>
    <s v="WA"/>
    <x v="1"/>
    <n v="2009"/>
    <n v="2009"/>
    <n v="500096138"/>
    <n v="1"/>
    <x v="1"/>
    <s v="I"/>
    <n v="6"/>
    <n v="6"/>
    <n v="0"/>
    <n v="112"/>
  </r>
  <r>
    <x v="0"/>
    <x v="0"/>
    <s v="WA"/>
    <x v="1"/>
    <n v="2009"/>
    <n v="2009"/>
    <n v="19990703"/>
    <n v="1"/>
    <x v="1"/>
    <s v="I"/>
    <n v="20"/>
    <n v="20"/>
    <n v="0"/>
    <n v="144"/>
  </r>
  <r>
    <x v="0"/>
    <x v="0"/>
    <s v="WA"/>
    <x v="1"/>
    <n v="2009"/>
    <n v="2009"/>
    <n v="18062518"/>
    <n v="1"/>
    <x v="1"/>
    <s v="I"/>
    <n v="0"/>
    <n v="0"/>
    <n v="0"/>
    <n v="70"/>
  </r>
  <r>
    <x v="0"/>
    <x v="1"/>
    <s v="WA"/>
    <x v="1"/>
    <n v="2009"/>
    <n v="2009"/>
    <n v="16600257"/>
    <n v="1"/>
    <x v="2"/>
    <s v="I"/>
    <n v="1"/>
    <n v="1"/>
    <n v="0"/>
    <n v="9612"/>
  </r>
  <r>
    <x v="0"/>
    <x v="1"/>
    <s v="WA"/>
    <x v="1"/>
    <n v="2009"/>
    <n v="2009"/>
    <n v="18731281"/>
    <n v="1"/>
    <x v="1"/>
    <s v="I"/>
    <n v="0"/>
    <n v="0"/>
    <n v="0"/>
    <n v="3"/>
  </r>
  <r>
    <x v="0"/>
    <x v="1"/>
    <s v="WA"/>
    <x v="1"/>
    <n v="2009"/>
    <n v="2009"/>
    <n v="377222405"/>
    <n v="1"/>
    <x v="1"/>
    <s v="I"/>
    <n v="17"/>
    <n v="17"/>
    <n v="0"/>
    <n v="136"/>
  </r>
  <r>
    <x v="1"/>
    <x v="0"/>
    <s v="WA"/>
    <x v="1"/>
    <n v="2009"/>
    <n v="2009"/>
    <n v="500096309"/>
    <n v="6"/>
    <x v="1"/>
    <s v="I"/>
    <n v="182"/>
    <n v="30.333333333333332"/>
    <n v="0"/>
    <n v="129"/>
  </r>
  <r>
    <x v="0"/>
    <x v="0"/>
    <s v="WA"/>
    <x v="1"/>
    <n v="2009"/>
    <n v="2009"/>
    <n v="500214113"/>
    <n v="1"/>
    <x v="1"/>
    <s v="I"/>
    <n v="0"/>
    <n v="0"/>
    <n v="0"/>
    <n v="144"/>
  </r>
  <r>
    <x v="0"/>
    <x v="0"/>
    <s v="WA"/>
    <x v="1"/>
    <n v="2009"/>
    <n v="2009"/>
    <n v="18645947"/>
    <n v="1"/>
    <x v="1"/>
    <s v="I"/>
    <n v="2"/>
    <n v="2"/>
    <n v="0"/>
    <n v="70"/>
  </r>
  <r>
    <x v="0"/>
    <x v="1"/>
    <s v="WA"/>
    <x v="1"/>
    <n v="2009"/>
    <n v="2009"/>
    <n v="500210280"/>
    <n v="1"/>
    <x v="1"/>
    <s v="I"/>
    <n v="6"/>
    <n v="6"/>
    <n v="0"/>
    <n v="23"/>
  </r>
  <r>
    <x v="0"/>
    <x v="0"/>
    <s v="WA"/>
    <x v="1"/>
    <n v="2009"/>
    <n v="2009"/>
    <n v="500240859"/>
    <n v="1"/>
    <x v="1"/>
    <s v="I"/>
    <n v="13"/>
    <n v="13"/>
    <n v="0"/>
    <n v="1"/>
  </r>
  <r>
    <x v="0"/>
    <x v="0"/>
    <s v="WA"/>
    <x v="1"/>
    <n v="2009"/>
    <n v="2009"/>
    <n v="17580456"/>
    <n v="1"/>
    <x v="1"/>
    <s v="I"/>
    <n v="27"/>
    <n v="27"/>
    <n v="0"/>
    <n v="4"/>
  </r>
  <r>
    <x v="0"/>
    <x v="0"/>
    <s v="WA"/>
    <x v="1"/>
    <n v="2009"/>
    <n v="2009"/>
    <n v="17419400"/>
    <n v="2"/>
    <x v="1"/>
    <s v="I"/>
    <n v="49"/>
    <n v="24.5"/>
    <n v="0"/>
    <n v="1380"/>
  </r>
  <r>
    <x v="0"/>
    <x v="1"/>
    <s v="WA"/>
    <x v="1"/>
    <n v="2009"/>
    <n v="2009"/>
    <n v="17177313"/>
    <n v="1"/>
    <x v="1"/>
    <s v="I"/>
    <n v="15"/>
    <n v="15"/>
    <n v="0"/>
    <n v="40"/>
  </r>
  <r>
    <x v="0"/>
    <x v="0"/>
    <s v="WA"/>
    <x v="1"/>
    <n v="2009"/>
    <n v="2009"/>
    <n v="16747162"/>
    <n v="1"/>
    <x v="1"/>
    <s v="I"/>
    <n v="16"/>
    <n v="16"/>
    <n v="0"/>
    <n v="61"/>
  </r>
  <r>
    <x v="0"/>
    <x v="0"/>
    <s v="WA"/>
    <x v="1"/>
    <n v="2009"/>
    <n v="2009"/>
    <n v="500183806"/>
    <n v="1"/>
    <x v="1"/>
    <s v="I"/>
    <n v="19"/>
    <n v="19"/>
    <n v="0"/>
    <n v="399"/>
  </r>
  <r>
    <x v="0"/>
    <x v="0"/>
    <s v="WA"/>
    <x v="1"/>
    <n v="2009"/>
    <n v="2009"/>
    <n v="397699212"/>
    <n v="1"/>
    <x v="1"/>
    <s v="I"/>
    <n v="0"/>
    <n v="0"/>
    <n v="0"/>
    <n v="358"/>
  </r>
  <r>
    <x v="0"/>
    <x v="0"/>
    <s v="WA"/>
    <x v="1"/>
    <n v="2009"/>
    <n v="2009"/>
    <n v="17493694"/>
    <n v="1"/>
    <x v="1"/>
    <s v="I"/>
    <n v="10"/>
    <n v="10"/>
    <n v="0"/>
    <n v="7"/>
  </r>
  <r>
    <x v="0"/>
    <x v="0"/>
    <s v="WA"/>
    <x v="1"/>
    <n v="2009"/>
    <n v="2009"/>
    <n v="16594441"/>
    <n v="1"/>
    <x v="1"/>
    <s v="I"/>
    <n v="4"/>
    <n v="4"/>
    <n v="0"/>
    <n v="56"/>
  </r>
  <r>
    <x v="1"/>
    <x v="1"/>
    <s v="WA"/>
    <x v="1"/>
    <n v="2009"/>
    <n v="2009"/>
    <n v="340848031"/>
    <n v="1"/>
    <x v="1"/>
    <s v="I"/>
    <n v="14"/>
    <n v="14"/>
    <n v="0"/>
    <n v="126"/>
  </r>
  <r>
    <x v="0"/>
    <x v="1"/>
    <s v="WA"/>
    <x v="1"/>
    <n v="2009"/>
    <n v="2009"/>
    <n v="15006497"/>
    <n v="1"/>
    <x v="1"/>
    <s v="I"/>
    <n v="10"/>
    <n v="10"/>
    <n v="0"/>
    <n v="10"/>
  </r>
  <r>
    <x v="0"/>
    <x v="0"/>
    <s v="WA"/>
    <x v="1"/>
    <n v="2009"/>
    <n v="2009"/>
    <n v="14740171"/>
    <n v="1"/>
    <x v="1"/>
    <s v="I"/>
    <n v="0"/>
    <n v="0"/>
    <n v="0"/>
    <n v="500"/>
  </r>
  <r>
    <x v="0"/>
    <x v="0"/>
    <s v="WA"/>
    <x v="1"/>
    <n v="2009"/>
    <n v="2009"/>
    <n v="15457435"/>
    <n v="1"/>
    <x v="1"/>
    <s v="I"/>
    <n v="20"/>
    <n v="20"/>
    <n v="0"/>
    <n v="280"/>
  </r>
  <r>
    <x v="0"/>
    <x v="1"/>
    <s v="WA"/>
    <x v="1"/>
    <n v="2009"/>
    <n v="2009"/>
    <n v="500215864"/>
    <n v="2"/>
    <x v="1"/>
    <s v="I"/>
    <n v="62"/>
    <n v="31"/>
    <n v="0"/>
    <n v="19"/>
  </r>
  <r>
    <x v="1"/>
    <x v="1"/>
    <s v="WA"/>
    <x v="1"/>
    <n v="2009"/>
    <n v="2009"/>
    <n v="500256978"/>
    <n v="1"/>
    <x v="1"/>
    <s v="I"/>
    <n v="0"/>
    <n v="0"/>
    <n v="0"/>
    <n v="3"/>
  </r>
  <r>
    <x v="0"/>
    <x v="1"/>
    <s v="WA"/>
    <x v="1"/>
    <n v="2009"/>
    <n v="2009"/>
    <n v="445564877"/>
    <n v="1"/>
    <x v="1"/>
    <s v="I"/>
    <n v="23"/>
    <n v="23"/>
    <n v="0"/>
    <n v="43"/>
  </r>
  <r>
    <x v="0"/>
    <x v="1"/>
    <s v="WA"/>
    <x v="1"/>
    <n v="2009"/>
    <n v="2009"/>
    <n v="14867675"/>
    <n v="3"/>
    <x v="1"/>
    <s v="I"/>
    <n v="67"/>
    <n v="22.333333333333332"/>
    <n v="0"/>
    <n v="24"/>
  </r>
  <r>
    <x v="0"/>
    <x v="0"/>
    <s v="WA"/>
    <x v="1"/>
    <n v="2009"/>
    <n v="2009"/>
    <n v="14578451"/>
    <n v="2"/>
    <x v="1"/>
    <s v="I"/>
    <n v="36"/>
    <n v="18"/>
    <n v="0"/>
    <n v="20"/>
  </r>
  <r>
    <x v="0"/>
    <x v="0"/>
    <s v="WA"/>
    <x v="1"/>
    <n v="2009"/>
    <n v="2009"/>
    <n v="14688491"/>
    <n v="1"/>
    <x v="1"/>
    <s v="I"/>
    <n v="15"/>
    <n v="15"/>
    <n v="0"/>
    <n v="40"/>
  </r>
  <r>
    <x v="1"/>
    <x v="0"/>
    <s v="WA"/>
    <x v="1"/>
    <n v="2009"/>
    <n v="2009"/>
    <n v="500024472"/>
    <n v="1"/>
    <x v="1"/>
    <s v="I"/>
    <n v="29"/>
    <n v="29"/>
    <n v="0"/>
    <n v="215"/>
  </r>
  <r>
    <x v="0"/>
    <x v="0"/>
    <s v="WA"/>
    <x v="1"/>
    <n v="2009"/>
    <n v="2009"/>
    <n v="18353217"/>
    <n v="1"/>
    <x v="1"/>
    <s v="I"/>
    <n v="2"/>
    <n v="2"/>
    <n v="0"/>
    <n v="40"/>
  </r>
  <r>
    <x v="0"/>
    <x v="0"/>
    <s v="WA"/>
    <x v="1"/>
    <n v="2009"/>
    <n v="2009"/>
    <n v="19934123"/>
    <n v="1"/>
    <x v="1"/>
    <s v="I"/>
    <n v="28"/>
    <n v="28"/>
    <n v="0"/>
    <n v="240"/>
  </r>
  <r>
    <x v="0"/>
    <x v="0"/>
    <s v="WA"/>
    <x v="1"/>
    <n v="2009"/>
    <n v="2009"/>
    <n v="19980060"/>
    <n v="1"/>
    <x v="1"/>
    <s v="I"/>
    <n v="28"/>
    <n v="28"/>
    <n v="0"/>
    <n v="50"/>
  </r>
  <r>
    <x v="0"/>
    <x v="0"/>
    <s v="WA"/>
    <x v="1"/>
    <n v="2009"/>
    <n v="2009"/>
    <n v="19468241"/>
    <n v="2"/>
    <x v="1"/>
    <s v="I"/>
    <n v="60"/>
    <n v="30"/>
    <n v="0"/>
    <n v="340"/>
  </r>
  <r>
    <x v="0"/>
    <x v="0"/>
    <s v="WA"/>
    <x v="1"/>
    <n v="2009"/>
    <n v="2009"/>
    <n v="19893772"/>
    <n v="1"/>
    <x v="1"/>
    <s v="I"/>
    <n v="11"/>
    <n v="11"/>
    <n v="0"/>
    <n v="10"/>
  </r>
  <r>
    <x v="0"/>
    <x v="1"/>
    <s v="WA"/>
    <x v="1"/>
    <n v="2009"/>
    <n v="2009"/>
    <n v="500039020"/>
    <n v="1"/>
    <x v="1"/>
    <s v="I"/>
    <n v="11"/>
    <n v="11"/>
    <n v="0"/>
    <n v="7"/>
  </r>
  <r>
    <x v="0"/>
    <x v="1"/>
    <s v="WA"/>
    <x v="1"/>
    <n v="2009"/>
    <n v="2009"/>
    <n v="351475204"/>
    <n v="1"/>
    <x v="1"/>
    <s v="I"/>
    <n v="0"/>
    <n v="0"/>
    <n v="0"/>
    <n v="2"/>
  </r>
  <r>
    <x v="0"/>
    <x v="0"/>
    <s v="WA"/>
    <x v="1"/>
    <n v="2009"/>
    <n v="2009"/>
    <n v="18813798"/>
    <n v="1"/>
    <x v="1"/>
    <s v="I"/>
    <n v="4"/>
    <n v="4"/>
    <n v="0"/>
    <n v="30"/>
  </r>
  <r>
    <x v="0"/>
    <x v="0"/>
    <s v="WA"/>
    <x v="1"/>
    <n v="2009"/>
    <n v="2009"/>
    <n v="19267707"/>
    <n v="1"/>
    <x v="1"/>
    <s v="I"/>
    <n v="3"/>
    <n v="3"/>
    <n v="0"/>
    <n v="60"/>
  </r>
  <r>
    <x v="0"/>
    <x v="0"/>
    <s v="WA"/>
    <x v="1"/>
    <n v="2009"/>
    <n v="2009"/>
    <n v="18958665"/>
    <n v="1"/>
    <x v="1"/>
    <s v="I"/>
    <n v="0"/>
    <n v="0"/>
    <n v="0"/>
    <n v="20"/>
  </r>
  <r>
    <x v="0"/>
    <x v="0"/>
    <s v="WA"/>
    <x v="1"/>
    <n v="2009"/>
    <n v="2009"/>
    <n v="18616542"/>
    <n v="1"/>
    <x v="1"/>
    <s v="I"/>
    <n v="31"/>
    <n v="31"/>
    <n v="0"/>
    <n v="65"/>
  </r>
  <r>
    <x v="0"/>
    <x v="0"/>
    <s v="WA"/>
    <x v="1"/>
    <n v="2009"/>
    <n v="2009"/>
    <n v="19339945"/>
    <n v="2"/>
    <x v="1"/>
    <s v="I"/>
    <n v="63"/>
    <n v="31.5"/>
    <n v="0"/>
    <n v="537"/>
  </r>
  <r>
    <x v="0"/>
    <x v="0"/>
    <s v="WA"/>
    <x v="1"/>
    <n v="2009"/>
    <n v="2009"/>
    <n v="19864464"/>
    <n v="1"/>
    <x v="1"/>
    <s v="I"/>
    <n v="9"/>
    <n v="9"/>
    <n v="0"/>
    <n v="10"/>
  </r>
  <r>
    <x v="0"/>
    <x v="0"/>
    <s v="WA"/>
    <x v="1"/>
    <n v="2009"/>
    <n v="2009"/>
    <n v="19354060"/>
    <n v="1"/>
    <x v="1"/>
    <s v="I"/>
    <n v="7"/>
    <n v="7"/>
    <n v="0"/>
    <n v="10"/>
  </r>
  <r>
    <x v="0"/>
    <x v="0"/>
    <s v="WA"/>
    <x v="1"/>
    <n v="2009"/>
    <n v="2009"/>
    <n v="18221691"/>
    <n v="1"/>
    <x v="1"/>
    <s v="I"/>
    <n v="0"/>
    <n v="0"/>
    <n v="0"/>
    <n v="30"/>
  </r>
  <r>
    <x v="0"/>
    <x v="0"/>
    <s v="WA"/>
    <x v="1"/>
    <n v="2009"/>
    <n v="2009"/>
    <n v="18381736"/>
    <n v="1"/>
    <x v="1"/>
    <s v="I"/>
    <n v="25"/>
    <n v="25"/>
    <n v="0"/>
    <n v="12"/>
  </r>
  <r>
    <x v="0"/>
    <x v="0"/>
    <s v="WA"/>
    <x v="1"/>
    <n v="2009"/>
    <n v="2009"/>
    <n v="19850473"/>
    <n v="1"/>
    <x v="1"/>
    <s v="I"/>
    <n v="11"/>
    <n v="11"/>
    <n v="0"/>
    <n v="1439"/>
  </r>
  <r>
    <x v="0"/>
    <x v="0"/>
    <s v="WA"/>
    <x v="1"/>
    <n v="2009"/>
    <n v="2009"/>
    <n v="18970289"/>
    <n v="1"/>
    <x v="1"/>
    <s v="I"/>
    <n v="0"/>
    <n v="0"/>
    <n v="0"/>
    <n v="30"/>
  </r>
  <r>
    <x v="0"/>
    <x v="1"/>
    <s v="WA"/>
    <x v="1"/>
    <n v="2009"/>
    <n v="2009"/>
    <n v="404438406"/>
    <n v="2"/>
    <x v="1"/>
    <s v="I"/>
    <n v="63"/>
    <n v="31.5"/>
    <n v="0"/>
    <n v="11"/>
  </r>
  <r>
    <x v="0"/>
    <x v="1"/>
    <s v="WA"/>
    <x v="1"/>
    <n v="2009"/>
    <n v="2009"/>
    <n v="18995007"/>
    <n v="1"/>
    <x v="1"/>
    <s v="I"/>
    <n v="0"/>
    <n v="0"/>
    <n v="0"/>
    <n v="1"/>
  </r>
  <r>
    <x v="0"/>
    <x v="1"/>
    <s v="WA"/>
    <x v="1"/>
    <n v="2009"/>
    <n v="2009"/>
    <n v="500217348"/>
    <n v="3"/>
    <x v="1"/>
    <s v="I"/>
    <n v="81"/>
    <n v="27"/>
    <n v="0"/>
    <n v="33"/>
  </r>
  <r>
    <x v="0"/>
    <x v="1"/>
    <s v="WA"/>
    <x v="1"/>
    <n v="2009"/>
    <n v="2009"/>
    <n v="500199025"/>
    <n v="3"/>
    <x v="1"/>
    <s v="I"/>
    <n v="82"/>
    <n v="27.333333333333336"/>
    <n v="0"/>
    <n v="48"/>
  </r>
  <r>
    <x v="0"/>
    <x v="1"/>
    <s v="WA"/>
    <x v="1"/>
    <n v="2009"/>
    <n v="2009"/>
    <n v="500095827"/>
    <n v="1"/>
    <x v="1"/>
    <s v="I"/>
    <n v="25"/>
    <n v="25"/>
    <n v="0"/>
    <n v="128"/>
  </r>
  <r>
    <x v="0"/>
    <x v="0"/>
    <s v="WA"/>
    <x v="1"/>
    <n v="2009"/>
    <n v="2009"/>
    <n v="17581124"/>
    <n v="2"/>
    <x v="1"/>
    <s v="I"/>
    <n v="42"/>
    <n v="21"/>
    <n v="0"/>
    <n v="590"/>
  </r>
  <r>
    <x v="0"/>
    <x v="0"/>
    <s v="WA"/>
    <x v="1"/>
    <n v="2009"/>
    <n v="2009"/>
    <n v="16802730"/>
    <n v="1"/>
    <x v="1"/>
    <s v="I"/>
    <n v="33"/>
    <n v="33"/>
    <n v="0"/>
    <n v="68"/>
  </r>
  <r>
    <x v="0"/>
    <x v="1"/>
    <s v="WA"/>
    <x v="1"/>
    <n v="2009"/>
    <n v="2009"/>
    <n v="17715963"/>
    <n v="1"/>
    <x v="1"/>
    <s v="I"/>
    <n v="22"/>
    <n v="22"/>
    <n v="0"/>
    <n v="71"/>
  </r>
  <r>
    <x v="0"/>
    <x v="0"/>
    <s v="WA"/>
    <x v="1"/>
    <n v="2009"/>
    <n v="2009"/>
    <n v="500182349"/>
    <n v="1"/>
    <x v="1"/>
    <s v="I"/>
    <n v="25"/>
    <n v="25"/>
    <n v="0"/>
    <n v="1"/>
  </r>
  <r>
    <x v="0"/>
    <x v="0"/>
    <s v="WA"/>
    <x v="1"/>
    <n v="2009"/>
    <n v="2009"/>
    <n v="500210882"/>
    <n v="1"/>
    <x v="1"/>
    <s v="I"/>
    <n v="0"/>
    <n v="0"/>
    <n v="0"/>
    <n v="93"/>
  </r>
  <r>
    <x v="0"/>
    <x v="0"/>
    <s v="WA"/>
    <x v="1"/>
    <n v="2009"/>
    <n v="2009"/>
    <n v="17071577"/>
    <n v="2"/>
    <x v="1"/>
    <s v="I"/>
    <n v="59"/>
    <n v="29.5"/>
    <n v="0"/>
    <n v="600"/>
  </r>
  <r>
    <x v="0"/>
    <x v="0"/>
    <s v="WA"/>
    <x v="1"/>
    <n v="2009"/>
    <n v="2009"/>
    <n v="16521422"/>
    <n v="1"/>
    <x v="1"/>
    <s v="I"/>
    <n v="14"/>
    <n v="14"/>
    <n v="0"/>
    <n v="120"/>
  </r>
  <r>
    <x v="0"/>
    <x v="1"/>
    <s v="WA"/>
    <x v="1"/>
    <n v="2009"/>
    <n v="2009"/>
    <n v="15752651"/>
    <n v="1"/>
    <x v="2"/>
    <s v="I"/>
    <n v="1"/>
    <n v="1"/>
    <n v="0"/>
    <n v="9581"/>
  </r>
  <r>
    <x v="1"/>
    <x v="0"/>
    <s v="WA"/>
    <x v="1"/>
    <n v="2009"/>
    <n v="2009"/>
    <n v="16789236"/>
    <n v="1"/>
    <x v="1"/>
    <s v="I"/>
    <n v="31"/>
    <n v="31"/>
    <n v="0"/>
    <n v="10"/>
  </r>
  <r>
    <x v="0"/>
    <x v="1"/>
    <s v="WA"/>
    <x v="1"/>
    <n v="2009"/>
    <n v="2009"/>
    <n v="500195179"/>
    <n v="1"/>
    <x v="1"/>
    <s v="I"/>
    <n v="34"/>
    <n v="34"/>
    <n v="0"/>
    <n v="17"/>
  </r>
  <r>
    <x v="0"/>
    <x v="0"/>
    <s v="WA"/>
    <x v="1"/>
    <n v="2009"/>
    <n v="2009"/>
    <n v="17209728"/>
    <n v="1"/>
    <x v="1"/>
    <s v="I"/>
    <n v="30"/>
    <n v="30"/>
    <n v="0"/>
    <n v="160"/>
  </r>
  <r>
    <x v="0"/>
    <x v="0"/>
    <s v="WA"/>
    <x v="1"/>
    <n v="2009"/>
    <n v="2009"/>
    <n v="500158338"/>
    <n v="2"/>
    <x v="1"/>
    <s v="I"/>
    <n v="51"/>
    <n v="25.5"/>
    <n v="0"/>
    <n v="375"/>
  </r>
  <r>
    <x v="0"/>
    <x v="0"/>
    <s v="WA"/>
    <x v="1"/>
    <n v="2009"/>
    <n v="2009"/>
    <n v="15636883"/>
    <n v="1"/>
    <x v="1"/>
    <s v="I"/>
    <n v="5"/>
    <n v="5"/>
    <n v="0"/>
    <n v="226"/>
  </r>
  <r>
    <x v="0"/>
    <x v="1"/>
    <s v="WA"/>
    <x v="1"/>
    <n v="2009"/>
    <n v="2009"/>
    <n v="500160844"/>
    <n v="3"/>
    <x v="1"/>
    <s v="I"/>
    <n v="78"/>
    <n v="26"/>
    <n v="0"/>
    <n v="19"/>
  </r>
  <r>
    <x v="0"/>
    <x v="0"/>
    <s v="WA"/>
    <x v="1"/>
    <n v="2009"/>
    <n v="2009"/>
    <n v="15070192"/>
    <n v="1"/>
    <x v="1"/>
    <s v="I"/>
    <n v="15"/>
    <n v="15"/>
    <n v="0"/>
    <n v="10"/>
  </r>
  <r>
    <x v="0"/>
    <x v="0"/>
    <s v="WA"/>
    <x v="1"/>
    <n v="2009"/>
    <n v="2009"/>
    <n v="15616743"/>
    <n v="4"/>
    <x v="1"/>
    <s v="I"/>
    <n v="101"/>
    <n v="25.25"/>
    <n v="0"/>
    <n v="370"/>
  </r>
  <r>
    <x v="0"/>
    <x v="0"/>
    <s v="WA"/>
    <x v="1"/>
    <n v="2009"/>
    <n v="2009"/>
    <n v="16119050"/>
    <n v="2"/>
    <x v="1"/>
    <s v="I"/>
    <n v="44"/>
    <n v="22"/>
    <n v="0"/>
    <n v="340"/>
  </r>
  <r>
    <x v="0"/>
    <x v="0"/>
    <s v="WA"/>
    <x v="1"/>
    <n v="2009"/>
    <n v="2009"/>
    <n v="500213680"/>
    <n v="3"/>
    <x v="1"/>
    <s v="I"/>
    <n v="92"/>
    <n v="30.666666666666668"/>
    <n v="0"/>
    <n v="237"/>
  </r>
  <r>
    <x v="0"/>
    <x v="1"/>
    <s v="WA"/>
    <x v="1"/>
    <n v="2009"/>
    <n v="2009"/>
    <n v="14685511"/>
    <n v="1"/>
    <x v="1"/>
    <s v="I"/>
    <n v="5"/>
    <n v="5"/>
    <n v="0"/>
    <n v="8"/>
  </r>
  <r>
    <x v="1"/>
    <x v="0"/>
    <s v="WA"/>
    <x v="1"/>
    <n v="2009"/>
    <n v="2010"/>
    <n v="17645610"/>
    <n v="7"/>
    <x v="2"/>
    <s v="I"/>
    <n v="211"/>
    <n v="30.142857142857142"/>
    <n v="0"/>
    <n v="507664"/>
  </r>
  <r>
    <x v="1"/>
    <x v="0"/>
    <s v="WA"/>
    <x v="1"/>
    <n v="2009"/>
    <n v="2010"/>
    <n v="500127424"/>
    <n v="6"/>
    <x v="2"/>
    <s v="I"/>
    <n v="181"/>
    <n v="30.166666666666668"/>
    <n v="0"/>
    <n v="161368"/>
  </r>
  <r>
    <x v="0"/>
    <x v="1"/>
    <s v="WA"/>
    <x v="1"/>
    <n v="2009"/>
    <n v="2009"/>
    <n v="343008013"/>
    <n v="1"/>
    <x v="1"/>
    <s v="I"/>
    <n v="10"/>
    <n v="10"/>
    <n v="0"/>
    <n v="4"/>
  </r>
  <r>
    <x v="0"/>
    <x v="0"/>
    <s v="WA"/>
    <x v="1"/>
    <n v="2009"/>
    <n v="2009"/>
    <n v="17971836"/>
    <n v="1"/>
    <x v="1"/>
    <s v="I"/>
    <n v="17"/>
    <n v="17"/>
    <n v="0"/>
    <n v="840"/>
  </r>
  <r>
    <x v="0"/>
    <x v="0"/>
    <s v="WA"/>
    <x v="1"/>
    <n v="2009"/>
    <n v="2009"/>
    <n v="500075754"/>
    <n v="3"/>
    <x v="1"/>
    <s v="I"/>
    <n v="78"/>
    <n v="26"/>
    <n v="0"/>
    <n v="254"/>
  </r>
  <r>
    <x v="0"/>
    <x v="0"/>
    <s v="WA"/>
    <x v="1"/>
    <n v="2009"/>
    <n v="2009"/>
    <n v="500157140"/>
    <n v="1"/>
    <x v="1"/>
    <s v="I"/>
    <n v="8"/>
    <n v="8"/>
    <n v="0"/>
    <n v="25"/>
  </r>
  <r>
    <x v="0"/>
    <x v="0"/>
    <s v="WA"/>
    <x v="1"/>
    <n v="2009"/>
    <n v="2009"/>
    <n v="17459641"/>
    <n v="2"/>
    <x v="1"/>
    <s v="I"/>
    <n v="59"/>
    <n v="29.5"/>
    <n v="0"/>
    <n v="820"/>
  </r>
  <r>
    <x v="0"/>
    <x v="1"/>
    <s v="WA"/>
    <x v="1"/>
    <n v="2009"/>
    <n v="2009"/>
    <n v="500050463"/>
    <n v="1"/>
    <x v="1"/>
    <s v="I"/>
    <n v="27"/>
    <n v="27"/>
    <n v="0"/>
    <n v="10"/>
  </r>
  <r>
    <x v="0"/>
    <x v="0"/>
    <s v="WA"/>
    <x v="1"/>
    <n v="2009"/>
    <n v="2009"/>
    <n v="19676335"/>
    <n v="1"/>
    <x v="1"/>
    <s v="I"/>
    <n v="3"/>
    <n v="3"/>
    <n v="0"/>
    <n v="70"/>
  </r>
  <r>
    <x v="1"/>
    <x v="0"/>
    <s v="WA"/>
    <x v="1"/>
    <n v="2009"/>
    <n v="2009"/>
    <n v="16767285"/>
    <n v="1"/>
    <x v="1"/>
    <s v="I"/>
    <n v="0"/>
    <n v="0"/>
    <n v="0"/>
    <n v="6"/>
  </r>
  <r>
    <x v="0"/>
    <x v="0"/>
    <s v="WA"/>
    <x v="1"/>
    <n v="2009"/>
    <n v="2009"/>
    <n v="19568342"/>
    <n v="2"/>
    <x v="1"/>
    <s v="I"/>
    <n v="62"/>
    <n v="31"/>
    <n v="0"/>
    <n v="30"/>
  </r>
  <r>
    <x v="0"/>
    <x v="0"/>
    <s v="WA"/>
    <x v="1"/>
    <n v="2009"/>
    <n v="2009"/>
    <n v="19588064"/>
    <n v="1"/>
    <x v="1"/>
    <s v="I"/>
    <n v="1"/>
    <n v="1"/>
    <n v="0"/>
    <n v="12"/>
  </r>
  <r>
    <x v="0"/>
    <x v="0"/>
    <s v="WA"/>
    <x v="1"/>
    <n v="2009"/>
    <n v="2009"/>
    <n v="500033886"/>
    <n v="1"/>
    <x v="1"/>
    <s v="I"/>
    <n v="0"/>
    <n v="0"/>
    <n v="0"/>
    <n v="36"/>
  </r>
  <r>
    <x v="1"/>
    <x v="1"/>
    <s v="WA"/>
    <x v="1"/>
    <n v="2009"/>
    <n v="2009"/>
    <n v="19945497"/>
    <n v="1"/>
    <x v="1"/>
    <s v="I"/>
    <n v="31"/>
    <n v="31"/>
    <n v="0"/>
    <n v="1"/>
  </r>
  <r>
    <x v="0"/>
    <x v="0"/>
    <s v="WA"/>
    <x v="1"/>
    <n v="2009"/>
    <n v="2009"/>
    <n v="500111968"/>
    <n v="1"/>
    <x v="1"/>
    <s v="I"/>
    <n v="0"/>
    <n v="0"/>
    <n v="0"/>
    <n v="72"/>
  </r>
  <r>
    <x v="0"/>
    <x v="0"/>
    <s v="WA"/>
    <x v="1"/>
    <n v="2009"/>
    <n v="2009"/>
    <n v="500208236"/>
    <n v="1"/>
    <x v="1"/>
    <s v="I"/>
    <n v="0"/>
    <n v="0"/>
    <n v="0"/>
    <n v="216"/>
  </r>
  <r>
    <x v="0"/>
    <x v="1"/>
    <s v="WA"/>
    <x v="1"/>
    <n v="2009"/>
    <n v="2009"/>
    <n v="19291528"/>
    <n v="1"/>
    <x v="1"/>
    <s v="I"/>
    <n v="0"/>
    <n v="0"/>
    <n v="0"/>
    <n v="2"/>
  </r>
  <r>
    <x v="0"/>
    <x v="0"/>
    <s v="WA"/>
    <x v="1"/>
    <n v="2009"/>
    <n v="2009"/>
    <n v="500110785"/>
    <n v="1"/>
    <x v="1"/>
    <s v="I"/>
    <n v="5"/>
    <n v="5"/>
    <n v="0"/>
    <n v="40"/>
  </r>
  <r>
    <x v="0"/>
    <x v="0"/>
    <s v="WA"/>
    <x v="1"/>
    <n v="2009"/>
    <n v="2009"/>
    <n v="19655672"/>
    <n v="1"/>
    <x v="1"/>
    <s v="I"/>
    <n v="0"/>
    <n v="0"/>
    <n v="0"/>
    <n v="10"/>
  </r>
  <r>
    <x v="0"/>
    <x v="1"/>
    <s v="WA"/>
    <x v="1"/>
    <n v="2009"/>
    <n v="2009"/>
    <n v="19227426"/>
    <n v="1"/>
    <x v="1"/>
    <s v="I"/>
    <n v="21"/>
    <n v="21"/>
    <n v="0"/>
    <n v="4"/>
  </r>
  <r>
    <x v="0"/>
    <x v="1"/>
    <s v="WA"/>
    <x v="1"/>
    <n v="2009"/>
    <n v="2009"/>
    <n v="18412949"/>
    <n v="1"/>
    <x v="1"/>
    <s v="I"/>
    <n v="31"/>
    <n v="31"/>
    <n v="0"/>
    <n v="1"/>
  </r>
  <r>
    <x v="0"/>
    <x v="0"/>
    <s v="WA"/>
    <x v="1"/>
    <n v="2009"/>
    <n v="2009"/>
    <n v="17412065"/>
    <n v="1"/>
    <x v="1"/>
    <s v="I"/>
    <n v="33"/>
    <n v="33"/>
    <n v="0"/>
    <n v="8"/>
  </r>
  <r>
    <x v="0"/>
    <x v="1"/>
    <s v="WA"/>
    <x v="1"/>
    <n v="2009"/>
    <n v="2009"/>
    <n v="500125170"/>
    <n v="1"/>
    <x v="1"/>
    <s v="I"/>
    <n v="31"/>
    <n v="31"/>
    <n v="0"/>
    <n v="1"/>
  </r>
  <r>
    <x v="0"/>
    <x v="0"/>
    <s v="WA"/>
    <x v="1"/>
    <n v="2009"/>
    <n v="2009"/>
    <n v="446169618"/>
    <n v="3"/>
    <x v="1"/>
    <s v="I"/>
    <n v="70"/>
    <n v="23.333333333333332"/>
    <n v="0"/>
    <n v="244"/>
  </r>
  <r>
    <x v="0"/>
    <x v="0"/>
    <s v="WA"/>
    <x v="1"/>
    <n v="2009"/>
    <n v="2009"/>
    <n v="16130124"/>
    <n v="1"/>
    <x v="1"/>
    <s v="I"/>
    <n v="7"/>
    <n v="7"/>
    <n v="0"/>
    <n v="170"/>
  </r>
  <r>
    <x v="0"/>
    <x v="0"/>
    <s v="WA"/>
    <x v="1"/>
    <n v="2009"/>
    <n v="2009"/>
    <n v="442022443"/>
    <n v="2"/>
    <x v="1"/>
    <s v="I"/>
    <n v="33"/>
    <n v="16.5"/>
    <n v="0"/>
    <n v="150"/>
  </r>
  <r>
    <x v="0"/>
    <x v="0"/>
    <s v="WA"/>
    <x v="1"/>
    <n v="2009"/>
    <n v="2009"/>
    <n v="500098355"/>
    <n v="1"/>
    <x v="1"/>
    <s v="I"/>
    <n v="8"/>
    <n v="8"/>
    <n v="0"/>
    <n v="270"/>
  </r>
  <r>
    <x v="0"/>
    <x v="0"/>
    <s v="WA"/>
    <x v="1"/>
    <n v="2009"/>
    <n v="2009"/>
    <n v="17825794"/>
    <n v="1"/>
    <x v="1"/>
    <s v="I"/>
    <n v="16"/>
    <n v="16"/>
    <n v="0"/>
    <n v="170"/>
  </r>
  <r>
    <x v="0"/>
    <x v="0"/>
    <s v="WA"/>
    <x v="1"/>
    <n v="2009"/>
    <n v="2009"/>
    <n v="17394828"/>
    <n v="2"/>
    <x v="1"/>
    <s v="I"/>
    <n v="61"/>
    <n v="30.5"/>
    <n v="0"/>
    <n v="140"/>
  </r>
  <r>
    <x v="0"/>
    <x v="1"/>
    <s v="WA"/>
    <x v="1"/>
    <n v="2009"/>
    <n v="2009"/>
    <n v="429753610"/>
    <n v="1"/>
    <x v="1"/>
    <s v="I"/>
    <n v="14"/>
    <n v="14"/>
    <n v="0"/>
    <n v="2"/>
  </r>
  <r>
    <x v="0"/>
    <x v="0"/>
    <s v="WA"/>
    <x v="1"/>
    <n v="2009"/>
    <n v="2009"/>
    <n v="18938164"/>
    <n v="1"/>
    <x v="1"/>
    <s v="I"/>
    <n v="14"/>
    <n v="14"/>
    <n v="0"/>
    <n v="2"/>
  </r>
  <r>
    <x v="0"/>
    <x v="1"/>
    <s v="WA"/>
    <x v="1"/>
    <n v="2009"/>
    <n v="2009"/>
    <n v="403315270"/>
    <n v="2"/>
    <x v="1"/>
    <s v="I"/>
    <n v="59"/>
    <n v="29.5"/>
    <n v="0"/>
    <n v="14"/>
  </r>
  <r>
    <x v="0"/>
    <x v="0"/>
    <s v="WA"/>
    <x v="1"/>
    <n v="2009"/>
    <n v="2009"/>
    <n v="17213337"/>
    <n v="1"/>
    <x v="1"/>
    <s v="I"/>
    <n v="0"/>
    <n v="0"/>
    <n v="0"/>
    <n v="53"/>
  </r>
  <r>
    <x v="0"/>
    <x v="0"/>
    <s v="WA"/>
    <x v="1"/>
    <n v="2009"/>
    <n v="2009"/>
    <n v="500190856"/>
    <n v="1"/>
    <x v="1"/>
    <s v="I"/>
    <n v="10"/>
    <n v="10"/>
    <n v="0"/>
    <n v="1"/>
  </r>
  <r>
    <x v="0"/>
    <x v="0"/>
    <s v="WA"/>
    <x v="1"/>
    <n v="2009"/>
    <n v="2009"/>
    <n v="16619291"/>
    <n v="3"/>
    <x v="1"/>
    <s v="I"/>
    <n v="73"/>
    <n v="24.333333333333332"/>
    <n v="0"/>
    <n v="430"/>
  </r>
  <r>
    <x v="0"/>
    <x v="0"/>
    <s v="WA"/>
    <x v="1"/>
    <n v="2009"/>
    <n v="2009"/>
    <n v="16400938"/>
    <n v="7"/>
    <x v="1"/>
    <s v="I"/>
    <n v="193"/>
    <n v="27.571428571428569"/>
    <n v="0"/>
    <n v="340"/>
  </r>
  <r>
    <x v="0"/>
    <x v="0"/>
    <s v="WA"/>
    <x v="1"/>
    <n v="2009"/>
    <n v="2009"/>
    <n v="16285440"/>
    <n v="1"/>
    <x v="1"/>
    <s v="I"/>
    <n v="33"/>
    <n v="33"/>
    <n v="0"/>
    <n v="820"/>
  </r>
  <r>
    <x v="0"/>
    <x v="1"/>
    <s v="WA"/>
    <x v="1"/>
    <n v="2009"/>
    <n v="2009"/>
    <n v="16345490"/>
    <n v="1"/>
    <x v="1"/>
    <s v="I"/>
    <n v="29"/>
    <n v="29"/>
    <n v="0"/>
    <n v="9"/>
  </r>
  <r>
    <x v="0"/>
    <x v="0"/>
    <s v="WA"/>
    <x v="1"/>
    <n v="2009"/>
    <n v="2009"/>
    <n v="15550418"/>
    <n v="1"/>
    <x v="1"/>
    <s v="I"/>
    <n v="0"/>
    <n v="0"/>
    <n v="0"/>
    <n v="150"/>
  </r>
  <r>
    <x v="1"/>
    <x v="1"/>
    <s v="WA"/>
    <x v="1"/>
    <n v="2009"/>
    <n v="2009"/>
    <n v="15994931"/>
    <n v="1"/>
    <x v="1"/>
    <s v="I"/>
    <n v="30"/>
    <n v="30"/>
    <n v="0"/>
    <n v="1"/>
  </r>
  <r>
    <x v="0"/>
    <x v="0"/>
    <s v="WA"/>
    <x v="1"/>
    <n v="2009"/>
    <n v="2009"/>
    <n v="500069146"/>
    <n v="3"/>
    <x v="1"/>
    <s v="I"/>
    <n v="72"/>
    <n v="24"/>
    <n v="0"/>
    <n v="671"/>
  </r>
  <r>
    <x v="0"/>
    <x v="0"/>
    <s v="WA"/>
    <x v="1"/>
    <n v="2009"/>
    <n v="2009"/>
    <n v="15969945"/>
    <n v="6"/>
    <x v="1"/>
    <s v="I"/>
    <n v="159"/>
    <n v="26.5"/>
    <n v="0"/>
    <n v="320"/>
  </r>
  <r>
    <x v="1"/>
    <x v="1"/>
    <s v="WA"/>
    <x v="1"/>
    <n v="2009"/>
    <n v="2009"/>
    <n v="500024842"/>
    <n v="1"/>
    <x v="1"/>
    <s v="I"/>
    <n v="30"/>
    <n v="30"/>
    <n v="0"/>
    <n v="1"/>
  </r>
  <r>
    <x v="0"/>
    <x v="1"/>
    <s v="WA"/>
    <x v="1"/>
    <n v="2009"/>
    <n v="2009"/>
    <n v="17492065"/>
    <n v="1"/>
    <x v="1"/>
    <s v="I"/>
    <n v="5"/>
    <n v="5"/>
    <n v="0"/>
    <n v="35"/>
  </r>
  <r>
    <x v="0"/>
    <x v="0"/>
    <s v="WA"/>
    <x v="1"/>
    <n v="2009"/>
    <n v="2009"/>
    <n v="17492067"/>
    <n v="1"/>
    <x v="1"/>
    <s v="I"/>
    <n v="5"/>
    <n v="5"/>
    <n v="0"/>
    <n v="40"/>
  </r>
  <r>
    <x v="0"/>
    <x v="0"/>
    <s v="WA"/>
    <x v="1"/>
    <n v="2009"/>
    <n v="2009"/>
    <n v="15470906"/>
    <n v="1"/>
    <x v="1"/>
    <s v="I"/>
    <n v="21"/>
    <n v="21"/>
    <n v="0"/>
    <n v="120"/>
  </r>
  <r>
    <x v="0"/>
    <x v="0"/>
    <s v="WA"/>
    <x v="1"/>
    <n v="2009"/>
    <n v="2009"/>
    <n v="500200711"/>
    <n v="1"/>
    <x v="1"/>
    <s v="I"/>
    <n v="0"/>
    <n v="0"/>
    <n v="0"/>
    <n v="7"/>
  </r>
  <r>
    <x v="0"/>
    <x v="0"/>
    <s v="WA"/>
    <x v="1"/>
    <n v="2009"/>
    <n v="2009"/>
    <n v="15487670"/>
    <n v="1"/>
    <x v="1"/>
    <s v="I"/>
    <n v="33"/>
    <n v="33"/>
    <n v="0"/>
    <n v="864"/>
  </r>
  <r>
    <x v="0"/>
    <x v="0"/>
    <s v="WA"/>
    <x v="1"/>
    <n v="2009"/>
    <n v="2009"/>
    <n v="15282408"/>
    <n v="1"/>
    <x v="1"/>
    <s v="I"/>
    <n v="29"/>
    <n v="29"/>
    <n v="0"/>
    <n v="40"/>
  </r>
  <r>
    <x v="0"/>
    <x v="0"/>
    <s v="WA"/>
    <x v="1"/>
    <n v="2009"/>
    <n v="2009"/>
    <n v="19727251"/>
    <n v="1"/>
    <x v="1"/>
    <s v="I"/>
    <n v="31"/>
    <n v="31"/>
    <n v="0"/>
    <n v="10"/>
  </r>
  <r>
    <x v="0"/>
    <x v="0"/>
    <s v="WA"/>
    <x v="1"/>
    <n v="2009"/>
    <n v="2009"/>
    <n v="500011056"/>
    <n v="1"/>
    <x v="1"/>
    <s v="I"/>
    <n v="4"/>
    <n v="4"/>
    <n v="0"/>
    <n v="83"/>
  </r>
  <r>
    <x v="0"/>
    <x v="0"/>
    <s v="WA"/>
    <x v="1"/>
    <n v="2009"/>
    <n v="2009"/>
    <n v="16908632"/>
    <n v="1"/>
    <x v="1"/>
    <s v="I"/>
    <n v="0"/>
    <n v="0"/>
    <n v="0"/>
    <n v="54"/>
  </r>
  <r>
    <x v="0"/>
    <x v="0"/>
    <s v="WA"/>
    <x v="1"/>
    <n v="2009"/>
    <n v="2009"/>
    <n v="15557187"/>
    <n v="1"/>
    <x v="1"/>
    <s v="I"/>
    <n v="123"/>
    <n v="123"/>
    <n v="0"/>
    <n v="2330"/>
  </r>
  <r>
    <x v="0"/>
    <x v="1"/>
    <s v="WA"/>
    <x v="1"/>
    <n v="2009"/>
    <n v="2009"/>
    <n v="500208320"/>
    <n v="1"/>
    <x v="1"/>
    <s v="I"/>
    <n v="2"/>
    <n v="2"/>
    <n v="0"/>
    <n v="2"/>
  </r>
  <r>
    <x v="0"/>
    <x v="0"/>
    <s v="WA"/>
    <x v="1"/>
    <n v="2009"/>
    <n v="2009"/>
    <n v="19699416"/>
    <n v="1"/>
    <x v="1"/>
    <s v="I"/>
    <n v="8"/>
    <n v="8"/>
    <n v="0"/>
    <n v="130"/>
  </r>
  <r>
    <x v="0"/>
    <x v="0"/>
    <s v="WA"/>
    <x v="1"/>
    <n v="2009"/>
    <n v="2009"/>
    <n v="14131061"/>
    <n v="1"/>
    <x v="1"/>
    <s v="I"/>
    <n v="12"/>
    <n v="12"/>
    <n v="0"/>
    <n v="1"/>
  </r>
  <r>
    <x v="0"/>
    <x v="0"/>
    <s v="WA"/>
    <x v="1"/>
    <n v="2009"/>
    <n v="2009"/>
    <n v="15657662"/>
    <n v="2"/>
    <x v="1"/>
    <s v="I"/>
    <n v="59"/>
    <n v="29.5"/>
    <n v="0"/>
    <n v="370"/>
  </r>
  <r>
    <x v="1"/>
    <x v="0"/>
    <s v="WA"/>
    <x v="1"/>
    <n v="2009"/>
    <n v="2009"/>
    <n v="19135636"/>
    <n v="1"/>
    <x v="1"/>
    <s v="I"/>
    <n v="14"/>
    <n v="14"/>
    <n v="0"/>
    <n v="800"/>
  </r>
  <r>
    <x v="0"/>
    <x v="0"/>
    <s v="WA"/>
    <x v="1"/>
    <n v="2009"/>
    <n v="2009"/>
    <n v="500074245"/>
    <n v="1"/>
    <x v="1"/>
    <s v="I"/>
    <n v="9"/>
    <n v="9"/>
    <n v="0"/>
    <n v="43"/>
  </r>
  <r>
    <x v="0"/>
    <x v="0"/>
    <s v="WA"/>
    <x v="1"/>
    <n v="2009"/>
    <n v="2009"/>
    <n v="18631149"/>
    <n v="1"/>
    <x v="1"/>
    <s v="I"/>
    <n v="3"/>
    <n v="3"/>
    <n v="0"/>
    <n v="190"/>
  </r>
  <r>
    <x v="0"/>
    <x v="1"/>
    <s v="WA"/>
    <x v="1"/>
    <n v="2009"/>
    <n v="2009"/>
    <n v="18907126"/>
    <n v="1"/>
    <x v="1"/>
    <s v="I"/>
    <n v="0"/>
    <n v="0"/>
    <n v="0"/>
    <n v="10"/>
  </r>
  <r>
    <x v="0"/>
    <x v="0"/>
    <s v="WA"/>
    <x v="1"/>
    <n v="2009"/>
    <n v="2009"/>
    <n v="18092369"/>
    <n v="4"/>
    <x v="1"/>
    <s v="I"/>
    <n v="115"/>
    <n v="28.75"/>
    <n v="0"/>
    <n v="390"/>
  </r>
  <r>
    <x v="0"/>
    <x v="0"/>
    <s v="WA"/>
    <x v="1"/>
    <n v="2009"/>
    <n v="2009"/>
    <n v="18033397"/>
    <n v="1"/>
    <x v="1"/>
    <s v="I"/>
    <n v="0"/>
    <n v="0"/>
    <n v="0"/>
    <n v="209"/>
  </r>
  <r>
    <x v="1"/>
    <x v="1"/>
    <s v="WA"/>
    <x v="1"/>
    <n v="2009"/>
    <n v="2009"/>
    <n v="15878407"/>
    <n v="1"/>
    <x v="1"/>
    <s v="I"/>
    <n v="0"/>
    <n v="0"/>
    <n v="0"/>
    <n v="31"/>
  </r>
  <r>
    <x v="0"/>
    <x v="0"/>
    <s v="WA"/>
    <x v="1"/>
    <n v="2009"/>
    <n v="2009"/>
    <n v="18362013"/>
    <n v="1"/>
    <x v="1"/>
    <s v="I"/>
    <n v="23"/>
    <n v="23"/>
    <n v="0"/>
    <n v="40"/>
  </r>
  <r>
    <x v="0"/>
    <x v="0"/>
    <s v="WA"/>
    <x v="1"/>
    <n v="2009"/>
    <n v="2009"/>
    <n v="13987620"/>
    <n v="2"/>
    <x v="1"/>
    <s v="I"/>
    <n v="59"/>
    <n v="29.5"/>
    <n v="0"/>
    <n v="200"/>
  </r>
  <r>
    <x v="0"/>
    <x v="0"/>
    <s v="WA"/>
    <x v="1"/>
    <n v="2009"/>
    <n v="2009"/>
    <n v="500173129"/>
    <n v="1"/>
    <x v="1"/>
    <s v="I"/>
    <n v="0"/>
    <n v="0"/>
    <n v="0"/>
    <n v="8"/>
  </r>
  <r>
    <x v="0"/>
    <x v="0"/>
    <s v="WA"/>
    <x v="1"/>
    <n v="2009"/>
    <n v="2009"/>
    <n v="16902867"/>
    <n v="1"/>
    <x v="1"/>
    <s v="I"/>
    <n v="4"/>
    <n v="4"/>
    <n v="0"/>
    <n v="69"/>
  </r>
  <r>
    <x v="0"/>
    <x v="0"/>
    <s v="WA"/>
    <x v="1"/>
    <n v="2009"/>
    <n v="2009"/>
    <n v="17803135"/>
    <n v="1"/>
    <x v="1"/>
    <s v="I"/>
    <n v="0"/>
    <n v="0"/>
    <n v="0"/>
    <n v="200"/>
  </r>
  <r>
    <x v="0"/>
    <x v="0"/>
    <s v="WA"/>
    <x v="1"/>
    <n v="2009"/>
    <n v="2009"/>
    <n v="17677306"/>
    <n v="1"/>
    <x v="1"/>
    <s v="I"/>
    <n v="14"/>
    <n v="14"/>
    <n v="0"/>
    <n v="90"/>
  </r>
  <r>
    <x v="0"/>
    <x v="1"/>
    <s v="WA"/>
    <x v="1"/>
    <n v="2009"/>
    <n v="2009"/>
    <n v="500217749"/>
    <n v="1"/>
    <x v="1"/>
    <s v="I"/>
    <n v="12"/>
    <n v="12"/>
    <n v="0"/>
    <n v="21"/>
  </r>
  <r>
    <x v="0"/>
    <x v="1"/>
    <s v="WA"/>
    <x v="1"/>
    <n v="2009"/>
    <n v="2009"/>
    <n v="16847770"/>
    <n v="1"/>
    <x v="1"/>
    <s v="I"/>
    <n v="8"/>
    <n v="8"/>
    <n v="0"/>
    <n v="1"/>
  </r>
  <r>
    <x v="0"/>
    <x v="1"/>
    <s v="WA"/>
    <x v="1"/>
    <n v="2009"/>
    <n v="2009"/>
    <n v="500009355"/>
    <n v="3"/>
    <x v="1"/>
    <s v="I"/>
    <n v="73"/>
    <n v="24.333333333333332"/>
    <n v="0"/>
    <n v="9"/>
  </r>
  <r>
    <x v="0"/>
    <x v="0"/>
    <s v="WA"/>
    <x v="1"/>
    <n v="2009"/>
    <n v="2009"/>
    <n v="16221811"/>
    <n v="1"/>
    <x v="1"/>
    <s v="I"/>
    <n v="0"/>
    <n v="0"/>
    <n v="0"/>
    <n v="30"/>
  </r>
  <r>
    <x v="0"/>
    <x v="0"/>
    <s v="WA"/>
    <x v="1"/>
    <n v="2009"/>
    <n v="2009"/>
    <n v="500165996"/>
    <n v="1"/>
    <x v="1"/>
    <s v="I"/>
    <n v="1"/>
    <n v="1"/>
    <n v="0"/>
    <n v="8"/>
  </r>
  <r>
    <x v="0"/>
    <x v="0"/>
    <s v="WA"/>
    <x v="1"/>
    <n v="2009"/>
    <n v="2009"/>
    <n v="500237639"/>
    <n v="1"/>
    <x v="1"/>
    <s v="I"/>
    <n v="120"/>
    <n v="120"/>
    <n v="0"/>
    <n v="2438"/>
  </r>
  <r>
    <x v="0"/>
    <x v="1"/>
    <s v="WA"/>
    <x v="1"/>
    <n v="2009"/>
    <n v="2009"/>
    <n v="500250893"/>
    <n v="1"/>
    <x v="1"/>
    <s v="I"/>
    <n v="21"/>
    <n v="21"/>
    <n v="0"/>
    <n v="1"/>
  </r>
  <r>
    <x v="0"/>
    <x v="1"/>
    <s v="WA"/>
    <x v="1"/>
    <n v="2009"/>
    <n v="2009"/>
    <n v="500201812"/>
    <n v="3"/>
    <x v="1"/>
    <s v="I"/>
    <n v="88"/>
    <n v="29.333333333333336"/>
    <n v="0"/>
    <n v="35"/>
  </r>
  <r>
    <x v="0"/>
    <x v="1"/>
    <s v="WA"/>
    <x v="1"/>
    <n v="2009"/>
    <n v="2009"/>
    <n v="500199654"/>
    <n v="4"/>
    <x v="1"/>
    <s v="I"/>
    <n v="107"/>
    <n v="26.75"/>
    <n v="0"/>
    <n v="26"/>
  </r>
  <r>
    <x v="0"/>
    <x v="1"/>
    <s v="WA"/>
    <x v="1"/>
    <n v="2009"/>
    <n v="2009"/>
    <n v="440640078"/>
    <n v="1"/>
    <x v="1"/>
    <s v="I"/>
    <n v="29"/>
    <n v="29"/>
    <n v="0"/>
    <n v="1"/>
  </r>
  <r>
    <x v="0"/>
    <x v="0"/>
    <s v="WA"/>
    <x v="1"/>
    <n v="2009"/>
    <n v="2009"/>
    <n v="14425147"/>
    <n v="1"/>
    <x v="1"/>
    <s v="I"/>
    <n v="12"/>
    <n v="12"/>
    <n v="0"/>
    <n v="30"/>
  </r>
  <r>
    <x v="0"/>
    <x v="0"/>
    <s v="WA"/>
    <x v="1"/>
    <n v="2009"/>
    <n v="2009"/>
    <n v="15389836"/>
    <n v="3"/>
    <x v="1"/>
    <s v="I"/>
    <n v="89"/>
    <n v="29.666666666666668"/>
    <n v="0"/>
    <n v="1580"/>
  </r>
  <r>
    <x v="0"/>
    <x v="0"/>
    <s v="WA"/>
    <x v="1"/>
    <n v="2009"/>
    <n v="2009"/>
    <n v="15613463"/>
    <n v="1"/>
    <x v="1"/>
    <s v="I"/>
    <n v="33"/>
    <n v="33"/>
    <n v="0"/>
    <n v="410"/>
  </r>
  <r>
    <x v="0"/>
    <x v="1"/>
    <s v="WA"/>
    <x v="1"/>
    <n v="2009"/>
    <n v="2009"/>
    <n v="15490797"/>
    <n v="5"/>
    <x v="1"/>
    <s v="I"/>
    <n v="138"/>
    <n v="27.6"/>
    <n v="0"/>
    <n v="20"/>
  </r>
  <r>
    <x v="0"/>
    <x v="1"/>
    <s v="WA"/>
    <x v="1"/>
    <n v="2009"/>
    <n v="2009"/>
    <n v="16845035"/>
    <n v="1"/>
    <x v="1"/>
    <s v="I"/>
    <n v="13"/>
    <n v="13"/>
    <n v="0"/>
    <n v="1"/>
  </r>
  <r>
    <x v="0"/>
    <x v="0"/>
    <s v="WA"/>
    <x v="1"/>
    <n v="2009"/>
    <n v="2009"/>
    <n v="19687839"/>
    <n v="1"/>
    <x v="1"/>
    <s v="I"/>
    <n v="0"/>
    <n v="0"/>
    <n v="0"/>
    <n v="60"/>
  </r>
  <r>
    <x v="0"/>
    <x v="1"/>
    <s v="WA"/>
    <x v="1"/>
    <n v="2009"/>
    <n v="2009"/>
    <n v="415756803"/>
    <n v="1"/>
    <x v="1"/>
    <s v="I"/>
    <n v="19"/>
    <n v="19"/>
    <n v="0"/>
    <n v="3"/>
  </r>
  <r>
    <x v="0"/>
    <x v="0"/>
    <s v="WA"/>
    <x v="1"/>
    <n v="2009"/>
    <n v="2009"/>
    <n v="14133285"/>
    <n v="1"/>
    <x v="1"/>
    <s v="I"/>
    <n v="0"/>
    <n v="0"/>
    <n v="0"/>
    <n v="2"/>
  </r>
  <r>
    <x v="0"/>
    <x v="0"/>
    <s v="WA"/>
    <x v="1"/>
    <n v="2009"/>
    <n v="2009"/>
    <n v="17389609"/>
    <n v="1"/>
    <x v="1"/>
    <s v="I"/>
    <n v="25"/>
    <n v="25"/>
    <n v="0"/>
    <n v="10"/>
  </r>
  <r>
    <x v="0"/>
    <x v="0"/>
    <s v="WA"/>
    <x v="1"/>
    <n v="2009"/>
    <n v="2009"/>
    <n v="18015427"/>
    <n v="1"/>
    <x v="1"/>
    <s v="I"/>
    <n v="24"/>
    <n v="24"/>
    <n v="0"/>
    <n v="1"/>
  </r>
  <r>
    <x v="0"/>
    <x v="1"/>
    <s v="WA"/>
    <x v="1"/>
    <n v="2009"/>
    <n v="2009"/>
    <n v="17036488"/>
    <n v="3"/>
    <x v="1"/>
    <s v="I"/>
    <n v="90"/>
    <n v="30"/>
    <n v="0"/>
    <n v="21"/>
  </r>
  <r>
    <x v="0"/>
    <x v="0"/>
    <s v="WA"/>
    <x v="1"/>
    <n v="2009"/>
    <n v="2009"/>
    <n v="354844801"/>
    <n v="1"/>
    <x v="1"/>
    <s v="I"/>
    <n v="30"/>
    <n v="30"/>
    <n v="0"/>
    <n v="381"/>
  </r>
  <r>
    <x v="0"/>
    <x v="0"/>
    <s v="WA"/>
    <x v="1"/>
    <n v="2009"/>
    <n v="2009"/>
    <n v="500013134"/>
    <n v="1"/>
    <x v="1"/>
    <s v="I"/>
    <n v="3"/>
    <n v="3"/>
    <n v="0"/>
    <n v="43"/>
  </r>
  <r>
    <x v="0"/>
    <x v="1"/>
    <s v="WA"/>
    <x v="1"/>
    <n v="2009"/>
    <n v="2009"/>
    <n v="19706918"/>
    <n v="1"/>
    <x v="1"/>
    <s v="I"/>
    <n v="0"/>
    <n v="0"/>
    <n v="0"/>
    <n v="5"/>
  </r>
  <r>
    <x v="0"/>
    <x v="1"/>
    <s v="WA"/>
    <x v="1"/>
    <n v="2009"/>
    <n v="2009"/>
    <n v="19940509"/>
    <n v="1"/>
    <x v="1"/>
    <s v="I"/>
    <n v="0"/>
    <n v="0"/>
    <n v="0"/>
    <n v="1"/>
  </r>
  <r>
    <x v="0"/>
    <x v="0"/>
    <s v="WA"/>
    <x v="1"/>
    <n v="2009"/>
    <n v="2009"/>
    <n v="16467344"/>
    <n v="1"/>
    <x v="1"/>
    <s v="I"/>
    <n v="6"/>
    <n v="6"/>
    <n v="0"/>
    <n v="252"/>
  </r>
  <r>
    <x v="0"/>
    <x v="0"/>
    <s v="WA"/>
    <x v="1"/>
    <n v="2009"/>
    <n v="2009"/>
    <n v="19383172"/>
    <n v="1"/>
    <x v="1"/>
    <s v="I"/>
    <n v="0"/>
    <n v="0"/>
    <n v="0"/>
    <n v="80"/>
  </r>
  <r>
    <x v="0"/>
    <x v="1"/>
    <s v="WA"/>
    <x v="1"/>
    <n v="2009"/>
    <n v="2009"/>
    <n v="500240231"/>
    <n v="1"/>
    <x v="1"/>
    <s v="I"/>
    <n v="7"/>
    <n v="7"/>
    <n v="0"/>
    <n v="5"/>
  </r>
  <r>
    <x v="0"/>
    <x v="0"/>
    <s v="WA"/>
    <x v="1"/>
    <n v="2009"/>
    <n v="2009"/>
    <n v="18653531"/>
    <n v="1"/>
    <x v="1"/>
    <s v="I"/>
    <n v="0"/>
    <n v="0"/>
    <n v="0"/>
    <n v="30"/>
  </r>
  <r>
    <x v="0"/>
    <x v="0"/>
    <s v="WA"/>
    <x v="1"/>
    <n v="2009"/>
    <n v="2009"/>
    <n v="19268727"/>
    <n v="1"/>
    <x v="1"/>
    <s v="I"/>
    <n v="0"/>
    <n v="0"/>
    <n v="0"/>
    <n v="10"/>
  </r>
  <r>
    <x v="0"/>
    <x v="0"/>
    <s v="WA"/>
    <x v="1"/>
    <n v="2009"/>
    <n v="2009"/>
    <n v="15815466"/>
    <n v="1"/>
    <x v="1"/>
    <s v="I"/>
    <n v="7"/>
    <n v="7"/>
    <n v="0"/>
    <n v="80"/>
  </r>
  <r>
    <x v="0"/>
    <x v="0"/>
    <s v="WA"/>
    <x v="1"/>
    <n v="2009"/>
    <n v="2009"/>
    <n v="18516579"/>
    <n v="1"/>
    <x v="1"/>
    <s v="I"/>
    <n v="21"/>
    <n v="21"/>
    <n v="0"/>
    <n v="120"/>
  </r>
  <r>
    <x v="0"/>
    <x v="0"/>
    <s v="WA"/>
    <x v="1"/>
    <n v="2009"/>
    <n v="2009"/>
    <n v="17718847"/>
    <n v="2"/>
    <x v="1"/>
    <s v="I"/>
    <n v="58"/>
    <n v="29"/>
    <n v="0"/>
    <n v="100"/>
  </r>
  <r>
    <x v="0"/>
    <x v="0"/>
    <s v="WA"/>
    <x v="1"/>
    <n v="2009"/>
    <n v="2009"/>
    <n v="18555781"/>
    <n v="2"/>
    <x v="1"/>
    <s v="I"/>
    <n v="45"/>
    <n v="22.5"/>
    <n v="0"/>
    <n v="90"/>
  </r>
  <r>
    <x v="0"/>
    <x v="0"/>
    <s v="WA"/>
    <x v="1"/>
    <n v="2009"/>
    <n v="2009"/>
    <n v="18708615"/>
    <n v="1"/>
    <x v="1"/>
    <s v="I"/>
    <n v="35"/>
    <n v="35"/>
    <n v="0"/>
    <n v="870"/>
  </r>
  <r>
    <x v="0"/>
    <x v="0"/>
    <s v="WA"/>
    <x v="1"/>
    <n v="2009"/>
    <n v="2009"/>
    <n v="17843490"/>
    <n v="1"/>
    <x v="1"/>
    <s v="I"/>
    <n v="0"/>
    <n v="0"/>
    <n v="0"/>
    <n v="7"/>
  </r>
  <r>
    <x v="0"/>
    <x v="0"/>
    <s v="WA"/>
    <x v="1"/>
    <n v="2009"/>
    <n v="2009"/>
    <n v="17778713"/>
    <n v="1"/>
    <x v="1"/>
    <s v="I"/>
    <n v="6"/>
    <n v="6"/>
    <n v="0"/>
    <n v="80"/>
  </r>
  <r>
    <x v="0"/>
    <x v="0"/>
    <s v="WA"/>
    <x v="1"/>
    <n v="2009"/>
    <n v="2009"/>
    <n v="17672756"/>
    <n v="1"/>
    <x v="1"/>
    <s v="I"/>
    <n v="14"/>
    <n v="14"/>
    <n v="0"/>
    <n v="100"/>
  </r>
  <r>
    <x v="0"/>
    <x v="1"/>
    <s v="WA"/>
    <x v="1"/>
    <n v="2009"/>
    <n v="2009"/>
    <n v="500036078"/>
    <n v="5"/>
    <x v="1"/>
    <s v="I"/>
    <n v="151"/>
    <n v="30.2"/>
    <n v="0"/>
    <n v="17"/>
  </r>
  <r>
    <x v="0"/>
    <x v="0"/>
    <s v="WA"/>
    <x v="1"/>
    <n v="2009"/>
    <n v="2009"/>
    <n v="15549518"/>
    <n v="2"/>
    <x v="1"/>
    <s v="I"/>
    <n v="56"/>
    <n v="28"/>
    <n v="0"/>
    <n v="327"/>
  </r>
  <r>
    <x v="0"/>
    <x v="0"/>
    <s v="WA"/>
    <x v="1"/>
    <n v="2009"/>
    <n v="2009"/>
    <n v="17843392"/>
    <n v="1"/>
    <x v="1"/>
    <s v="I"/>
    <n v="0"/>
    <n v="0"/>
    <n v="0"/>
    <n v="51"/>
  </r>
  <r>
    <x v="0"/>
    <x v="1"/>
    <s v="WA"/>
    <x v="1"/>
    <n v="2009"/>
    <n v="2009"/>
    <n v="446345357"/>
    <n v="1"/>
    <x v="1"/>
    <s v="I"/>
    <n v="0"/>
    <n v="0"/>
    <n v="0"/>
    <n v="3"/>
  </r>
  <r>
    <x v="0"/>
    <x v="1"/>
    <s v="WA"/>
    <x v="1"/>
    <n v="2009"/>
    <n v="2009"/>
    <n v="17446573"/>
    <n v="1"/>
    <x v="1"/>
    <s v="I"/>
    <n v="0"/>
    <n v="0"/>
    <n v="0"/>
    <n v="6"/>
  </r>
  <r>
    <x v="0"/>
    <x v="1"/>
    <s v="WA"/>
    <x v="1"/>
    <n v="2009"/>
    <n v="2009"/>
    <n v="18563135"/>
    <n v="1"/>
    <x v="2"/>
    <s v="I"/>
    <n v="1"/>
    <n v="1"/>
    <n v="0"/>
    <n v="9947"/>
  </r>
  <r>
    <x v="0"/>
    <x v="0"/>
    <s v="WA"/>
    <x v="1"/>
    <n v="2009"/>
    <n v="2009"/>
    <n v="19288594"/>
    <n v="1"/>
    <x v="1"/>
    <s v="I"/>
    <n v="14"/>
    <n v="14"/>
    <n v="0"/>
    <n v="130"/>
  </r>
  <r>
    <x v="0"/>
    <x v="0"/>
    <s v="WA"/>
    <x v="1"/>
    <n v="2009"/>
    <n v="2009"/>
    <n v="15677521"/>
    <n v="4"/>
    <x v="1"/>
    <s v="I"/>
    <n v="90"/>
    <n v="22.5"/>
    <n v="0"/>
    <n v="159"/>
  </r>
  <r>
    <x v="0"/>
    <x v="0"/>
    <s v="WA"/>
    <x v="1"/>
    <n v="2009"/>
    <n v="2009"/>
    <n v="341193614"/>
    <n v="1"/>
    <x v="1"/>
    <s v="I"/>
    <n v="23"/>
    <n v="23"/>
    <n v="0"/>
    <n v="340"/>
  </r>
  <r>
    <x v="0"/>
    <x v="1"/>
    <s v="WA"/>
    <x v="1"/>
    <n v="2009"/>
    <n v="2009"/>
    <n v="443664130"/>
    <n v="3"/>
    <x v="1"/>
    <s v="I"/>
    <n v="89"/>
    <n v="29.666666666666668"/>
    <n v="0"/>
    <n v="7"/>
  </r>
  <r>
    <x v="0"/>
    <x v="0"/>
    <s v="WA"/>
    <x v="1"/>
    <n v="2009"/>
    <n v="2009"/>
    <n v="438739372"/>
    <n v="2"/>
    <x v="1"/>
    <s v="I"/>
    <n v="62"/>
    <n v="31"/>
    <n v="0"/>
    <n v="112"/>
  </r>
  <r>
    <x v="0"/>
    <x v="1"/>
    <s v="WA"/>
    <x v="1"/>
    <n v="2009"/>
    <n v="2009"/>
    <n v="14889545"/>
    <n v="1"/>
    <x v="1"/>
    <s v="I"/>
    <n v="10"/>
    <n v="10"/>
    <n v="0"/>
    <n v="3"/>
  </r>
  <r>
    <x v="0"/>
    <x v="0"/>
    <s v="WA"/>
    <x v="1"/>
    <n v="2009"/>
    <n v="2009"/>
    <n v="19943848"/>
    <n v="1"/>
    <x v="1"/>
    <s v="I"/>
    <n v="25"/>
    <n v="25"/>
    <n v="0"/>
    <n v="70"/>
  </r>
  <r>
    <x v="0"/>
    <x v="0"/>
    <s v="WA"/>
    <x v="1"/>
    <n v="2009"/>
    <n v="2009"/>
    <n v="500083729"/>
    <n v="1"/>
    <x v="1"/>
    <s v="I"/>
    <n v="12"/>
    <n v="12"/>
    <n v="0"/>
    <n v="401"/>
  </r>
  <r>
    <x v="0"/>
    <x v="0"/>
    <s v="WA"/>
    <x v="1"/>
    <n v="2009"/>
    <n v="2009"/>
    <n v="14095831"/>
    <n v="1"/>
    <x v="1"/>
    <s v="I"/>
    <n v="21"/>
    <n v="21"/>
    <n v="0"/>
    <n v="120"/>
  </r>
  <r>
    <x v="0"/>
    <x v="1"/>
    <s v="WA"/>
    <x v="1"/>
    <n v="2009"/>
    <n v="2009"/>
    <n v="500211227"/>
    <n v="4"/>
    <x v="1"/>
    <s v="I"/>
    <n v="119"/>
    <n v="29.75"/>
    <n v="0"/>
    <n v="40"/>
  </r>
  <r>
    <x v="0"/>
    <x v="0"/>
    <s v="WA"/>
    <x v="1"/>
    <n v="2009"/>
    <n v="2009"/>
    <n v="19359163"/>
    <n v="1"/>
    <x v="1"/>
    <s v="I"/>
    <n v="32"/>
    <n v="32"/>
    <n v="0"/>
    <n v="78"/>
  </r>
  <r>
    <x v="0"/>
    <x v="0"/>
    <s v="WA"/>
    <x v="1"/>
    <n v="2009"/>
    <n v="2009"/>
    <n v="17215526"/>
    <n v="1"/>
    <x v="1"/>
    <s v="I"/>
    <n v="23"/>
    <n v="23"/>
    <n v="0"/>
    <n v="10"/>
  </r>
  <r>
    <x v="0"/>
    <x v="0"/>
    <s v="WA"/>
    <x v="1"/>
    <n v="2009"/>
    <n v="2009"/>
    <n v="500184155"/>
    <n v="3"/>
    <x v="1"/>
    <s v="I"/>
    <n v="71"/>
    <n v="23.666666666666664"/>
    <n v="0"/>
    <n v="5"/>
  </r>
  <r>
    <x v="0"/>
    <x v="1"/>
    <s v="WA"/>
    <x v="1"/>
    <n v="2009"/>
    <n v="2009"/>
    <n v="500066163"/>
    <n v="1"/>
    <x v="1"/>
    <s v="I"/>
    <n v="29"/>
    <n v="29"/>
    <n v="0"/>
    <n v="1"/>
  </r>
  <r>
    <x v="0"/>
    <x v="0"/>
    <s v="WA"/>
    <x v="1"/>
    <n v="2009"/>
    <n v="2009"/>
    <n v="19913535"/>
    <n v="1"/>
    <x v="1"/>
    <s v="I"/>
    <n v="0"/>
    <n v="0"/>
    <n v="0"/>
    <n v="10"/>
  </r>
  <r>
    <x v="0"/>
    <x v="0"/>
    <s v="WA"/>
    <x v="1"/>
    <n v="2009"/>
    <n v="2009"/>
    <n v="18934456"/>
    <n v="1"/>
    <x v="1"/>
    <s v="I"/>
    <n v="1"/>
    <n v="1"/>
    <n v="0"/>
    <n v="6"/>
  </r>
  <r>
    <x v="0"/>
    <x v="1"/>
    <s v="WA"/>
    <x v="1"/>
    <n v="2009"/>
    <n v="2009"/>
    <n v="425088056"/>
    <n v="1"/>
    <x v="1"/>
    <s v="I"/>
    <n v="29"/>
    <n v="29"/>
    <n v="0"/>
    <n v="1"/>
  </r>
  <r>
    <x v="0"/>
    <x v="0"/>
    <s v="WA"/>
    <x v="1"/>
    <n v="2009"/>
    <n v="2009"/>
    <n v="18329586"/>
    <n v="1"/>
    <x v="1"/>
    <s v="I"/>
    <n v="5"/>
    <n v="5"/>
    <n v="0"/>
    <n v="50"/>
  </r>
  <r>
    <x v="0"/>
    <x v="1"/>
    <s v="WA"/>
    <x v="1"/>
    <n v="2009"/>
    <n v="2009"/>
    <n v="500256245"/>
    <n v="2"/>
    <x v="1"/>
    <s v="I"/>
    <n v="34"/>
    <n v="17"/>
    <n v="0"/>
    <n v="11"/>
  </r>
  <r>
    <x v="0"/>
    <x v="1"/>
    <s v="WA"/>
    <x v="1"/>
    <n v="2009"/>
    <n v="2009"/>
    <n v="371692852"/>
    <n v="3"/>
    <x v="1"/>
    <s v="I"/>
    <n v="89"/>
    <n v="29.666666666666668"/>
    <n v="0"/>
    <n v="31"/>
  </r>
  <r>
    <x v="0"/>
    <x v="0"/>
    <s v="WA"/>
    <x v="1"/>
    <n v="2009"/>
    <n v="2009"/>
    <n v="16420259"/>
    <n v="1"/>
    <x v="1"/>
    <s v="I"/>
    <n v="7"/>
    <n v="7"/>
    <n v="0"/>
    <n v="200"/>
  </r>
  <r>
    <x v="0"/>
    <x v="0"/>
    <s v="WA"/>
    <x v="1"/>
    <n v="2009"/>
    <n v="2009"/>
    <n v="500227120"/>
    <n v="1"/>
    <x v="1"/>
    <s v="I"/>
    <n v="3"/>
    <n v="3"/>
    <n v="0"/>
    <n v="78"/>
  </r>
  <r>
    <x v="0"/>
    <x v="0"/>
    <s v="WA"/>
    <x v="1"/>
    <n v="2009"/>
    <n v="2009"/>
    <n v="17706114"/>
    <n v="1"/>
    <x v="1"/>
    <s v="I"/>
    <n v="4"/>
    <n v="4"/>
    <n v="0"/>
    <n v="90"/>
  </r>
  <r>
    <x v="0"/>
    <x v="0"/>
    <s v="WA"/>
    <x v="1"/>
    <n v="2009"/>
    <n v="2009"/>
    <n v="17781248"/>
    <n v="4"/>
    <x v="1"/>
    <s v="I"/>
    <n v="100"/>
    <n v="25"/>
    <n v="0"/>
    <n v="890"/>
  </r>
  <r>
    <x v="0"/>
    <x v="1"/>
    <s v="WA"/>
    <x v="1"/>
    <n v="2009"/>
    <n v="2009"/>
    <n v="381369656"/>
    <n v="1"/>
    <x v="1"/>
    <s v="I"/>
    <n v="32"/>
    <n v="32"/>
    <n v="0"/>
    <n v="1"/>
  </r>
  <r>
    <x v="0"/>
    <x v="0"/>
    <s v="WA"/>
    <x v="1"/>
    <n v="2009"/>
    <n v="2009"/>
    <n v="16923911"/>
    <n v="1"/>
    <x v="1"/>
    <s v="I"/>
    <n v="14"/>
    <n v="14"/>
    <n v="0"/>
    <n v="10"/>
  </r>
  <r>
    <x v="0"/>
    <x v="1"/>
    <s v="WA"/>
    <x v="1"/>
    <n v="2009"/>
    <n v="2009"/>
    <n v="500200663"/>
    <n v="1"/>
    <x v="1"/>
    <s v="I"/>
    <n v="10"/>
    <n v="10"/>
    <n v="0"/>
    <n v="2"/>
  </r>
  <r>
    <x v="0"/>
    <x v="0"/>
    <s v="WA"/>
    <x v="1"/>
    <n v="2009"/>
    <n v="2009"/>
    <n v="16932375"/>
    <n v="1"/>
    <x v="1"/>
    <s v="I"/>
    <n v="0"/>
    <n v="0"/>
    <n v="0"/>
    <n v="10"/>
  </r>
  <r>
    <x v="0"/>
    <x v="0"/>
    <s v="WA"/>
    <x v="1"/>
    <n v="2009"/>
    <n v="2009"/>
    <n v="500214173"/>
    <n v="1"/>
    <x v="1"/>
    <s v="I"/>
    <n v="0"/>
    <n v="0"/>
    <n v="0"/>
    <n v="11"/>
  </r>
  <r>
    <x v="0"/>
    <x v="1"/>
    <s v="WA"/>
    <x v="1"/>
    <n v="2009"/>
    <n v="2009"/>
    <n v="500018746"/>
    <n v="3"/>
    <x v="1"/>
    <s v="I"/>
    <n v="71"/>
    <n v="23.666666666666664"/>
    <n v="0"/>
    <n v="75"/>
  </r>
  <r>
    <x v="0"/>
    <x v="0"/>
    <s v="WA"/>
    <x v="1"/>
    <n v="2009"/>
    <n v="2009"/>
    <n v="16940435"/>
    <n v="3"/>
    <x v="1"/>
    <s v="I"/>
    <n v="57"/>
    <n v="19"/>
    <n v="0"/>
    <n v="191"/>
  </r>
  <r>
    <x v="0"/>
    <x v="1"/>
    <s v="WA"/>
    <x v="1"/>
    <n v="2009"/>
    <n v="2009"/>
    <n v="16536687"/>
    <n v="2"/>
    <x v="1"/>
    <s v="I"/>
    <n v="36"/>
    <n v="18"/>
    <n v="0"/>
    <n v="7"/>
  </r>
  <r>
    <x v="0"/>
    <x v="0"/>
    <s v="WA"/>
    <x v="1"/>
    <n v="2009"/>
    <n v="2009"/>
    <n v="16899043"/>
    <n v="1"/>
    <x v="1"/>
    <s v="I"/>
    <n v="0"/>
    <n v="0"/>
    <n v="0"/>
    <n v="32"/>
  </r>
  <r>
    <x v="0"/>
    <x v="1"/>
    <s v="WA"/>
    <x v="1"/>
    <n v="2009"/>
    <n v="2009"/>
    <n v="16600174"/>
    <n v="1"/>
    <x v="1"/>
    <s v="I"/>
    <n v="7"/>
    <n v="7"/>
    <n v="0"/>
    <n v="2"/>
  </r>
  <r>
    <x v="0"/>
    <x v="0"/>
    <s v="WA"/>
    <x v="1"/>
    <n v="2009"/>
    <n v="2009"/>
    <n v="18935934"/>
    <n v="1"/>
    <x v="1"/>
    <s v="I"/>
    <n v="48"/>
    <n v="48"/>
    <n v="0"/>
    <n v="90"/>
  </r>
  <r>
    <x v="0"/>
    <x v="0"/>
    <s v="WA"/>
    <x v="1"/>
    <n v="2009"/>
    <n v="2009"/>
    <n v="500077740"/>
    <n v="1"/>
    <x v="1"/>
    <s v="I"/>
    <n v="1"/>
    <n v="1"/>
    <n v="0"/>
    <n v="34"/>
  </r>
  <r>
    <x v="0"/>
    <x v="1"/>
    <s v="WA"/>
    <x v="1"/>
    <n v="2009"/>
    <n v="2009"/>
    <n v="500078106"/>
    <n v="3"/>
    <x v="1"/>
    <s v="I"/>
    <n v="76"/>
    <n v="25.333333333333336"/>
    <n v="0"/>
    <n v="36"/>
  </r>
  <r>
    <x v="0"/>
    <x v="0"/>
    <s v="WA"/>
    <x v="1"/>
    <n v="2009"/>
    <n v="2009"/>
    <n v="15350710"/>
    <n v="1"/>
    <x v="1"/>
    <s v="I"/>
    <n v="0"/>
    <n v="0"/>
    <n v="0"/>
    <n v="70"/>
  </r>
  <r>
    <x v="0"/>
    <x v="1"/>
    <s v="WA"/>
    <x v="1"/>
    <n v="2009"/>
    <n v="2009"/>
    <n v="500241289"/>
    <n v="1"/>
    <x v="1"/>
    <s v="I"/>
    <n v="29"/>
    <n v="29"/>
    <n v="0"/>
    <n v="52"/>
  </r>
  <r>
    <x v="0"/>
    <x v="0"/>
    <s v="WA"/>
    <x v="1"/>
    <n v="2009"/>
    <n v="2009"/>
    <n v="15171731"/>
    <n v="1"/>
    <x v="1"/>
    <s v="I"/>
    <n v="15"/>
    <n v="15"/>
    <n v="0"/>
    <n v="10"/>
  </r>
  <r>
    <x v="0"/>
    <x v="0"/>
    <s v="WA"/>
    <x v="1"/>
    <n v="2009"/>
    <n v="2009"/>
    <n v="15139485"/>
    <n v="2"/>
    <x v="1"/>
    <s v="I"/>
    <n v="37"/>
    <n v="18.5"/>
    <n v="0"/>
    <n v="336"/>
  </r>
  <r>
    <x v="0"/>
    <x v="0"/>
    <s v="WA"/>
    <x v="1"/>
    <n v="2009"/>
    <n v="2009"/>
    <n v="14581175"/>
    <n v="2"/>
    <x v="1"/>
    <s v="I"/>
    <n v="56"/>
    <n v="28"/>
    <n v="0"/>
    <n v="400"/>
  </r>
  <r>
    <x v="0"/>
    <x v="1"/>
    <s v="WA"/>
    <x v="1"/>
    <n v="2009"/>
    <n v="2009"/>
    <n v="405821014"/>
    <n v="1"/>
    <x v="1"/>
    <s v="I"/>
    <n v="18"/>
    <n v="18"/>
    <n v="0"/>
    <n v="10"/>
  </r>
  <r>
    <x v="0"/>
    <x v="1"/>
    <s v="WA"/>
    <x v="1"/>
    <n v="2009"/>
    <n v="2009"/>
    <n v="500023781"/>
    <n v="1"/>
    <x v="1"/>
    <s v="I"/>
    <n v="13"/>
    <n v="13"/>
    <n v="0"/>
    <n v="1"/>
  </r>
  <r>
    <x v="0"/>
    <x v="0"/>
    <s v="WA"/>
    <x v="1"/>
    <n v="2009"/>
    <n v="2009"/>
    <n v="14561536"/>
    <n v="1"/>
    <x v="1"/>
    <s v="I"/>
    <n v="29"/>
    <n v="29"/>
    <n v="0"/>
    <n v="20"/>
  </r>
  <r>
    <x v="0"/>
    <x v="0"/>
    <s v="WA"/>
    <x v="1"/>
    <n v="2009"/>
    <n v="2009"/>
    <n v="14297989"/>
    <n v="1"/>
    <x v="1"/>
    <s v="I"/>
    <n v="32"/>
    <n v="32"/>
    <n v="0"/>
    <n v="10"/>
  </r>
  <r>
    <x v="0"/>
    <x v="0"/>
    <s v="WA"/>
    <x v="1"/>
    <n v="2009"/>
    <n v="2009"/>
    <n v="14654046"/>
    <n v="2"/>
    <x v="1"/>
    <s v="I"/>
    <n v="49"/>
    <n v="24.5"/>
    <n v="0"/>
    <n v="410"/>
  </r>
  <r>
    <x v="0"/>
    <x v="0"/>
    <s v="WA"/>
    <x v="1"/>
    <n v="2009"/>
    <n v="2009"/>
    <n v="14113779"/>
    <n v="1"/>
    <x v="1"/>
    <s v="I"/>
    <n v="20"/>
    <n v="20"/>
    <n v="0"/>
    <n v="110"/>
  </r>
  <r>
    <x v="0"/>
    <x v="1"/>
    <s v="WA"/>
    <x v="1"/>
    <n v="2009"/>
    <n v="2009"/>
    <n v="422755475"/>
    <n v="3"/>
    <x v="1"/>
    <s v="I"/>
    <n v="84"/>
    <n v="28"/>
    <n v="0"/>
    <n v="17"/>
  </r>
  <r>
    <x v="0"/>
    <x v="0"/>
    <s v="WA"/>
    <x v="1"/>
    <n v="2009"/>
    <n v="2009"/>
    <n v="14145838"/>
    <n v="1"/>
    <x v="1"/>
    <s v="I"/>
    <n v="0"/>
    <n v="0"/>
    <n v="0"/>
    <n v="95"/>
  </r>
  <r>
    <x v="0"/>
    <x v="0"/>
    <s v="WA"/>
    <x v="1"/>
    <n v="2009"/>
    <n v="2009"/>
    <n v="14342953"/>
    <n v="1"/>
    <x v="1"/>
    <s v="I"/>
    <n v="28"/>
    <n v="28"/>
    <n v="0"/>
    <n v="158"/>
  </r>
  <r>
    <x v="0"/>
    <x v="0"/>
    <s v="WA"/>
    <x v="1"/>
    <n v="2009"/>
    <n v="2009"/>
    <n v="19980235"/>
    <n v="2"/>
    <x v="1"/>
    <s v="I"/>
    <n v="34"/>
    <n v="17"/>
    <n v="0"/>
    <n v="520"/>
  </r>
  <r>
    <x v="0"/>
    <x v="0"/>
    <s v="WA"/>
    <x v="1"/>
    <n v="2009"/>
    <n v="2009"/>
    <n v="17758096"/>
    <n v="1"/>
    <x v="1"/>
    <s v="I"/>
    <n v="26"/>
    <n v="26"/>
    <n v="0"/>
    <n v="10"/>
  </r>
  <r>
    <x v="0"/>
    <x v="0"/>
    <s v="WA"/>
    <x v="1"/>
    <n v="2009"/>
    <n v="2009"/>
    <n v="19985660"/>
    <n v="2"/>
    <x v="1"/>
    <s v="I"/>
    <n v="48"/>
    <n v="24"/>
    <n v="0"/>
    <n v="1020"/>
  </r>
  <r>
    <x v="0"/>
    <x v="0"/>
    <s v="WA"/>
    <x v="1"/>
    <n v="2009"/>
    <n v="2009"/>
    <n v="17329055"/>
    <n v="1"/>
    <x v="1"/>
    <s v="I"/>
    <n v="12"/>
    <n v="12"/>
    <n v="0"/>
    <n v="76"/>
  </r>
  <r>
    <x v="0"/>
    <x v="1"/>
    <s v="WA"/>
    <x v="1"/>
    <n v="2009"/>
    <n v="2009"/>
    <n v="19372156"/>
    <n v="1"/>
    <x v="1"/>
    <s v="I"/>
    <n v="1"/>
    <n v="1"/>
    <n v="0"/>
    <n v="2"/>
  </r>
  <r>
    <x v="1"/>
    <x v="0"/>
    <s v="WA"/>
    <x v="1"/>
    <n v="2009"/>
    <n v="2009"/>
    <n v="500131373"/>
    <n v="3"/>
    <x v="1"/>
    <s v="I"/>
    <n v="90"/>
    <n v="30"/>
    <n v="0"/>
    <n v="78"/>
  </r>
  <r>
    <x v="0"/>
    <x v="0"/>
    <s v="WA"/>
    <x v="1"/>
    <n v="2009"/>
    <n v="2009"/>
    <n v="19375639"/>
    <n v="1"/>
    <x v="1"/>
    <s v="I"/>
    <n v="28"/>
    <n v="28"/>
    <n v="0"/>
    <n v="150"/>
  </r>
  <r>
    <x v="0"/>
    <x v="0"/>
    <s v="WA"/>
    <x v="1"/>
    <n v="2009"/>
    <n v="2009"/>
    <n v="18725582"/>
    <n v="1"/>
    <x v="1"/>
    <s v="I"/>
    <n v="0"/>
    <n v="0"/>
    <n v="0"/>
    <n v="10"/>
  </r>
  <r>
    <x v="0"/>
    <x v="0"/>
    <s v="WA"/>
    <x v="1"/>
    <n v="2009"/>
    <n v="2009"/>
    <n v="18682733"/>
    <n v="1"/>
    <x v="1"/>
    <s v="I"/>
    <n v="0"/>
    <n v="0"/>
    <n v="0"/>
    <n v="7"/>
  </r>
  <r>
    <x v="0"/>
    <x v="0"/>
    <s v="WA"/>
    <x v="1"/>
    <n v="2009"/>
    <n v="2009"/>
    <n v="18646181"/>
    <n v="1"/>
    <x v="1"/>
    <s v="I"/>
    <n v="0"/>
    <n v="0"/>
    <n v="0"/>
    <n v="80"/>
  </r>
  <r>
    <x v="0"/>
    <x v="0"/>
    <s v="WA"/>
    <x v="1"/>
    <n v="2009"/>
    <n v="2009"/>
    <n v="18115564"/>
    <n v="1"/>
    <x v="1"/>
    <s v="I"/>
    <n v="0"/>
    <n v="0"/>
    <n v="0"/>
    <n v="10"/>
  </r>
  <r>
    <x v="0"/>
    <x v="0"/>
    <s v="WA"/>
    <x v="1"/>
    <n v="2009"/>
    <n v="2009"/>
    <n v="18042412"/>
    <n v="1"/>
    <x v="1"/>
    <s v="I"/>
    <n v="2"/>
    <n v="2"/>
    <n v="0"/>
    <n v="72"/>
  </r>
  <r>
    <x v="0"/>
    <x v="0"/>
    <s v="WA"/>
    <x v="1"/>
    <n v="2009"/>
    <n v="2009"/>
    <n v="18626584"/>
    <n v="1"/>
    <x v="1"/>
    <s v="I"/>
    <n v="0"/>
    <n v="0"/>
    <n v="0"/>
    <n v="20"/>
  </r>
  <r>
    <x v="0"/>
    <x v="0"/>
    <s v="WA"/>
    <x v="1"/>
    <n v="2009"/>
    <n v="2009"/>
    <n v="18095014"/>
    <n v="1"/>
    <x v="1"/>
    <s v="I"/>
    <n v="89"/>
    <n v="89"/>
    <n v="0"/>
    <n v="190"/>
  </r>
  <r>
    <x v="0"/>
    <x v="0"/>
    <s v="WA"/>
    <x v="1"/>
    <n v="2009"/>
    <n v="2009"/>
    <n v="500191848"/>
    <n v="1"/>
    <x v="1"/>
    <s v="I"/>
    <n v="0"/>
    <n v="0"/>
    <n v="0"/>
    <n v="12"/>
  </r>
  <r>
    <x v="0"/>
    <x v="0"/>
    <s v="WA"/>
    <x v="1"/>
    <n v="2009"/>
    <n v="2009"/>
    <n v="17715391"/>
    <n v="3"/>
    <x v="1"/>
    <s v="I"/>
    <n v="86"/>
    <n v="28.666666666666668"/>
    <n v="0"/>
    <n v="720"/>
  </r>
  <r>
    <x v="0"/>
    <x v="0"/>
    <s v="WA"/>
    <x v="1"/>
    <n v="2009"/>
    <n v="2009"/>
    <n v="17795373"/>
    <n v="1"/>
    <x v="1"/>
    <s v="I"/>
    <n v="0"/>
    <n v="0"/>
    <n v="0"/>
    <n v="120"/>
  </r>
  <r>
    <x v="0"/>
    <x v="0"/>
    <s v="WA"/>
    <x v="1"/>
    <n v="2009"/>
    <n v="2009"/>
    <n v="16613087"/>
    <n v="2"/>
    <x v="1"/>
    <s v="I"/>
    <n v="31"/>
    <n v="15.5"/>
    <n v="0"/>
    <n v="214"/>
  </r>
  <r>
    <x v="0"/>
    <x v="1"/>
    <s v="WA"/>
    <x v="1"/>
    <n v="2009"/>
    <n v="2009"/>
    <n v="14835564"/>
    <n v="1"/>
    <x v="1"/>
    <s v="I"/>
    <n v="27"/>
    <n v="27"/>
    <n v="0"/>
    <n v="1"/>
  </r>
  <r>
    <x v="0"/>
    <x v="1"/>
    <s v="WA"/>
    <x v="1"/>
    <n v="2009"/>
    <n v="2009"/>
    <n v="15456148"/>
    <n v="1"/>
    <x v="2"/>
    <s v="I"/>
    <n v="1"/>
    <n v="1"/>
    <n v="0"/>
    <n v="9769"/>
  </r>
  <r>
    <x v="1"/>
    <x v="1"/>
    <s v="WA"/>
    <x v="1"/>
    <n v="2009"/>
    <n v="2009"/>
    <n v="14881896"/>
    <n v="1"/>
    <x v="1"/>
    <s v="I"/>
    <n v="10"/>
    <n v="10"/>
    <n v="0"/>
    <n v="13"/>
  </r>
  <r>
    <x v="0"/>
    <x v="1"/>
    <s v="WA"/>
    <x v="1"/>
    <n v="2009"/>
    <n v="2009"/>
    <n v="435196957"/>
    <n v="1"/>
    <x v="1"/>
    <s v="I"/>
    <n v="75"/>
    <n v="75"/>
    <n v="0"/>
    <n v="15"/>
  </r>
  <r>
    <x v="0"/>
    <x v="1"/>
    <s v="WA"/>
    <x v="1"/>
    <n v="2009"/>
    <n v="2009"/>
    <n v="500201973"/>
    <n v="1"/>
    <x v="1"/>
    <s v="I"/>
    <n v="3"/>
    <n v="3"/>
    <n v="0"/>
    <n v="5"/>
  </r>
  <r>
    <x v="0"/>
    <x v="0"/>
    <s v="WA"/>
    <x v="1"/>
    <n v="2009"/>
    <n v="2009"/>
    <n v="16008942"/>
    <n v="1"/>
    <x v="1"/>
    <s v="I"/>
    <n v="28"/>
    <n v="28"/>
    <n v="0"/>
    <n v="560"/>
  </r>
  <r>
    <x v="0"/>
    <x v="0"/>
    <s v="WA"/>
    <x v="1"/>
    <n v="2009"/>
    <n v="2009"/>
    <n v="15110040"/>
    <n v="1"/>
    <x v="1"/>
    <s v="I"/>
    <n v="28"/>
    <n v="28"/>
    <n v="0"/>
    <n v="1"/>
  </r>
  <r>
    <x v="0"/>
    <x v="1"/>
    <s v="WA"/>
    <x v="1"/>
    <n v="2009"/>
    <n v="2009"/>
    <n v="500226737"/>
    <n v="2"/>
    <x v="1"/>
    <s v="I"/>
    <n v="38"/>
    <n v="19"/>
    <n v="0"/>
    <n v="68"/>
  </r>
  <r>
    <x v="0"/>
    <x v="1"/>
    <s v="WA"/>
    <x v="1"/>
    <n v="2009"/>
    <n v="2009"/>
    <n v="343872112"/>
    <n v="1"/>
    <x v="1"/>
    <s v="I"/>
    <n v="0"/>
    <n v="0"/>
    <n v="0"/>
    <n v="12"/>
  </r>
  <r>
    <x v="0"/>
    <x v="0"/>
    <s v="WA"/>
    <x v="1"/>
    <n v="2009"/>
    <n v="2009"/>
    <n v="15188847"/>
    <n v="1"/>
    <x v="1"/>
    <s v="I"/>
    <n v="20"/>
    <n v="20"/>
    <n v="0"/>
    <n v="57"/>
  </r>
  <r>
    <x v="0"/>
    <x v="1"/>
    <s v="WA"/>
    <x v="1"/>
    <n v="2009"/>
    <n v="2009"/>
    <n v="500061369"/>
    <n v="1"/>
    <x v="1"/>
    <s v="I"/>
    <n v="0"/>
    <n v="0"/>
    <n v="0"/>
    <n v="44"/>
  </r>
  <r>
    <x v="0"/>
    <x v="1"/>
    <s v="WA"/>
    <x v="1"/>
    <n v="2009"/>
    <n v="2009"/>
    <n v="500042507"/>
    <n v="2"/>
    <x v="1"/>
    <s v="I"/>
    <n v="40"/>
    <n v="20"/>
    <n v="0"/>
    <n v="57"/>
  </r>
  <r>
    <x v="1"/>
    <x v="1"/>
    <s v="WA"/>
    <x v="1"/>
    <n v="2009"/>
    <n v="2009"/>
    <n v="500088397"/>
    <n v="1"/>
    <x v="1"/>
    <s v="I"/>
    <n v="28"/>
    <n v="28"/>
    <n v="0"/>
    <n v="1"/>
  </r>
  <r>
    <x v="0"/>
    <x v="0"/>
    <s v="WA"/>
    <x v="1"/>
    <n v="2009"/>
    <n v="2009"/>
    <n v="500121197"/>
    <n v="3"/>
    <x v="1"/>
    <s v="I"/>
    <n v="78"/>
    <n v="26"/>
    <n v="0"/>
    <n v="1017"/>
  </r>
  <r>
    <x v="0"/>
    <x v="0"/>
    <s v="WA"/>
    <x v="1"/>
    <n v="2009"/>
    <n v="2009"/>
    <n v="17655557"/>
    <n v="1"/>
    <x v="1"/>
    <s v="I"/>
    <n v="0"/>
    <n v="0"/>
    <n v="0"/>
    <n v="88"/>
  </r>
  <r>
    <x v="0"/>
    <x v="0"/>
    <s v="WA"/>
    <x v="1"/>
    <n v="2009"/>
    <n v="2009"/>
    <n v="500227974"/>
    <n v="1"/>
    <x v="1"/>
    <s v="I"/>
    <n v="0"/>
    <n v="0"/>
    <n v="0"/>
    <n v="3"/>
  </r>
  <r>
    <x v="0"/>
    <x v="0"/>
    <s v="WA"/>
    <x v="1"/>
    <n v="2009"/>
    <n v="2009"/>
    <n v="14148290"/>
    <n v="3"/>
    <x v="1"/>
    <s v="I"/>
    <n v="112"/>
    <n v="37.333333333333329"/>
    <n v="0"/>
    <n v="340"/>
  </r>
  <r>
    <x v="0"/>
    <x v="0"/>
    <s v="WA"/>
    <x v="1"/>
    <n v="2009"/>
    <n v="2009"/>
    <n v="14147212"/>
    <n v="1"/>
    <x v="1"/>
    <s v="I"/>
    <n v="12"/>
    <n v="12"/>
    <n v="0"/>
    <n v="10"/>
  </r>
  <r>
    <x v="0"/>
    <x v="0"/>
    <s v="WA"/>
    <x v="1"/>
    <n v="2009"/>
    <n v="2009"/>
    <n v="19663335"/>
    <n v="1"/>
    <x v="1"/>
    <s v="I"/>
    <n v="14"/>
    <n v="14"/>
    <n v="0"/>
    <n v="70"/>
  </r>
  <r>
    <x v="0"/>
    <x v="1"/>
    <s v="WA"/>
    <x v="1"/>
    <n v="2009"/>
    <n v="2009"/>
    <n v="16334585"/>
    <n v="1"/>
    <x v="1"/>
    <s v="I"/>
    <n v="10"/>
    <n v="10"/>
    <n v="0"/>
    <n v="8"/>
  </r>
  <r>
    <x v="0"/>
    <x v="0"/>
    <s v="WA"/>
    <x v="1"/>
    <n v="2009"/>
    <n v="2009"/>
    <n v="16153294"/>
    <n v="2"/>
    <x v="1"/>
    <s v="I"/>
    <n v="56"/>
    <n v="28"/>
    <n v="0"/>
    <n v="41"/>
  </r>
  <r>
    <x v="0"/>
    <x v="1"/>
    <s v="WA"/>
    <x v="1"/>
    <n v="2009"/>
    <n v="2009"/>
    <n v="500076780"/>
    <n v="1"/>
    <x v="1"/>
    <s v="I"/>
    <n v="6"/>
    <n v="6"/>
    <n v="0"/>
    <n v="4"/>
  </r>
  <r>
    <x v="0"/>
    <x v="1"/>
    <s v="WA"/>
    <x v="1"/>
    <n v="2009"/>
    <n v="2009"/>
    <n v="18626020"/>
    <n v="1"/>
    <x v="1"/>
    <s v="I"/>
    <n v="0"/>
    <n v="0"/>
    <n v="0"/>
    <n v="5"/>
  </r>
  <r>
    <x v="0"/>
    <x v="0"/>
    <s v="WA"/>
    <x v="1"/>
    <n v="2009"/>
    <n v="2009"/>
    <n v="19466441"/>
    <n v="1"/>
    <x v="1"/>
    <s v="I"/>
    <n v="0"/>
    <n v="0"/>
    <n v="0"/>
    <n v="100"/>
  </r>
  <r>
    <x v="0"/>
    <x v="1"/>
    <s v="WA"/>
    <x v="1"/>
    <n v="2009"/>
    <n v="2009"/>
    <n v="500058416"/>
    <n v="1"/>
    <x v="1"/>
    <s v="I"/>
    <n v="12"/>
    <n v="12"/>
    <n v="0"/>
    <n v="19"/>
  </r>
  <r>
    <x v="0"/>
    <x v="0"/>
    <s v="WA"/>
    <x v="1"/>
    <n v="2009"/>
    <n v="2009"/>
    <n v="19020639"/>
    <n v="1"/>
    <x v="1"/>
    <s v="I"/>
    <n v="0"/>
    <n v="0"/>
    <n v="0"/>
    <n v="60"/>
  </r>
  <r>
    <x v="0"/>
    <x v="0"/>
    <s v="WA"/>
    <x v="1"/>
    <n v="2009"/>
    <n v="2009"/>
    <n v="17090956"/>
    <n v="2"/>
    <x v="1"/>
    <s v="I"/>
    <n v="60"/>
    <n v="30"/>
    <n v="0"/>
    <n v="71"/>
  </r>
  <r>
    <x v="0"/>
    <x v="1"/>
    <s v="WA"/>
    <x v="1"/>
    <n v="2009"/>
    <n v="2009"/>
    <n v="500113585"/>
    <n v="1"/>
    <x v="1"/>
    <s v="I"/>
    <n v="13"/>
    <n v="13"/>
    <n v="0"/>
    <n v="57"/>
  </r>
  <r>
    <x v="0"/>
    <x v="0"/>
    <s v="WA"/>
    <x v="1"/>
    <n v="2009"/>
    <n v="2009"/>
    <n v="339379224"/>
    <n v="1"/>
    <x v="1"/>
    <s v="I"/>
    <n v="0"/>
    <n v="0"/>
    <n v="0"/>
    <n v="40"/>
  </r>
  <r>
    <x v="0"/>
    <x v="0"/>
    <s v="WA"/>
    <x v="1"/>
    <n v="2009"/>
    <n v="2009"/>
    <n v="17176349"/>
    <n v="1"/>
    <x v="1"/>
    <s v="I"/>
    <n v="6"/>
    <n v="6"/>
    <n v="0"/>
    <n v="120"/>
  </r>
  <r>
    <x v="0"/>
    <x v="1"/>
    <s v="WA"/>
    <x v="1"/>
    <n v="2009"/>
    <n v="2009"/>
    <n v="17173703"/>
    <n v="1"/>
    <x v="1"/>
    <s v="I"/>
    <n v="0"/>
    <n v="0"/>
    <n v="0"/>
    <n v="26"/>
  </r>
  <r>
    <x v="0"/>
    <x v="0"/>
    <s v="WA"/>
    <x v="1"/>
    <n v="2009"/>
    <n v="2009"/>
    <n v="15112060"/>
    <n v="1"/>
    <x v="1"/>
    <s v="I"/>
    <n v="26"/>
    <n v="26"/>
    <n v="0"/>
    <n v="31"/>
  </r>
  <r>
    <x v="0"/>
    <x v="0"/>
    <s v="WA"/>
    <x v="1"/>
    <n v="2009"/>
    <n v="2009"/>
    <n v="17401985"/>
    <n v="1"/>
    <x v="1"/>
    <s v="I"/>
    <n v="0"/>
    <n v="0"/>
    <n v="0"/>
    <n v="30"/>
  </r>
  <r>
    <x v="0"/>
    <x v="0"/>
    <s v="WA"/>
    <x v="1"/>
    <n v="2009"/>
    <n v="2009"/>
    <n v="16571454"/>
    <n v="1"/>
    <x v="1"/>
    <s v="I"/>
    <n v="6"/>
    <n v="6"/>
    <n v="0"/>
    <n v="470"/>
  </r>
  <r>
    <x v="0"/>
    <x v="1"/>
    <s v="WA"/>
    <x v="1"/>
    <n v="2009"/>
    <n v="2009"/>
    <n v="500254820"/>
    <n v="2"/>
    <x v="1"/>
    <s v="I"/>
    <n v="58"/>
    <n v="29"/>
    <n v="0"/>
    <n v="130"/>
  </r>
  <r>
    <x v="0"/>
    <x v="0"/>
    <s v="WA"/>
    <x v="1"/>
    <n v="2009"/>
    <n v="2009"/>
    <n v="500244500"/>
    <n v="1"/>
    <x v="1"/>
    <s v="I"/>
    <n v="9"/>
    <n v="9"/>
    <n v="0"/>
    <n v="250"/>
  </r>
  <r>
    <x v="0"/>
    <x v="0"/>
    <s v="WA"/>
    <x v="1"/>
    <n v="2009"/>
    <n v="2009"/>
    <n v="18042204"/>
    <n v="1"/>
    <x v="1"/>
    <s v="I"/>
    <n v="16"/>
    <n v="16"/>
    <n v="0"/>
    <n v="10"/>
  </r>
  <r>
    <x v="0"/>
    <x v="0"/>
    <s v="WA"/>
    <x v="1"/>
    <n v="2009"/>
    <n v="2009"/>
    <n v="16088842"/>
    <n v="2"/>
    <x v="1"/>
    <s v="I"/>
    <n v="45"/>
    <n v="22.5"/>
    <n v="0"/>
    <n v="990"/>
  </r>
  <r>
    <x v="0"/>
    <x v="0"/>
    <s v="WA"/>
    <x v="1"/>
    <n v="2009"/>
    <n v="2009"/>
    <n v="18646247"/>
    <n v="1"/>
    <x v="1"/>
    <s v="I"/>
    <n v="18"/>
    <n v="18"/>
    <n v="0"/>
    <n v="250"/>
  </r>
  <r>
    <x v="0"/>
    <x v="1"/>
    <s v="WA"/>
    <x v="1"/>
    <n v="2009"/>
    <n v="2009"/>
    <n v="16301202"/>
    <n v="2"/>
    <x v="1"/>
    <s v="I"/>
    <n v="49"/>
    <n v="24.5"/>
    <n v="0"/>
    <n v="82"/>
  </r>
  <r>
    <x v="1"/>
    <x v="1"/>
    <s v="WA"/>
    <x v="1"/>
    <n v="2009"/>
    <n v="2009"/>
    <n v="500011201"/>
    <n v="2"/>
    <x v="1"/>
    <s v="I"/>
    <n v="38"/>
    <n v="19"/>
    <n v="0"/>
    <n v="7"/>
  </r>
  <r>
    <x v="0"/>
    <x v="0"/>
    <s v="WA"/>
    <x v="1"/>
    <n v="2009"/>
    <n v="2009"/>
    <n v="14741756"/>
    <n v="2"/>
    <x v="1"/>
    <s v="I"/>
    <n v="59"/>
    <n v="29.5"/>
    <n v="0"/>
    <n v="90"/>
  </r>
  <r>
    <x v="0"/>
    <x v="0"/>
    <s v="WA"/>
    <x v="1"/>
    <n v="2009"/>
    <n v="2009"/>
    <n v="15705612"/>
    <n v="1"/>
    <x v="1"/>
    <s v="I"/>
    <n v="0"/>
    <n v="0"/>
    <n v="0"/>
    <n v="20"/>
  </r>
  <r>
    <x v="0"/>
    <x v="0"/>
    <s v="WA"/>
    <x v="1"/>
    <n v="2009"/>
    <n v="2009"/>
    <n v="15714041"/>
    <n v="1"/>
    <x v="1"/>
    <s v="I"/>
    <n v="0"/>
    <n v="0"/>
    <n v="0"/>
    <n v="370"/>
  </r>
  <r>
    <x v="0"/>
    <x v="1"/>
    <s v="WA"/>
    <x v="1"/>
    <n v="2009"/>
    <n v="2009"/>
    <n v="500054504"/>
    <n v="1"/>
    <x v="1"/>
    <s v="I"/>
    <n v="0"/>
    <n v="0"/>
    <n v="0"/>
    <n v="4"/>
  </r>
  <r>
    <x v="0"/>
    <x v="0"/>
    <s v="WA"/>
    <x v="1"/>
    <n v="2009"/>
    <n v="2009"/>
    <n v="15750217"/>
    <n v="1"/>
    <x v="1"/>
    <s v="I"/>
    <n v="23"/>
    <n v="23"/>
    <n v="0"/>
    <n v="370"/>
  </r>
  <r>
    <x v="0"/>
    <x v="0"/>
    <s v="WA"/>
    <x v="1"/>
    <n v="2009"/>
    <n v="2009"/>
    <n v="15136332"/>
    <n v="1"/>
    <x v="1"/>
    <s v="I"/>
    <n v="5"/>
    <n v="5"/>
    <n v="0"/>
    <n v="120"/>
  </r>
  <r>
    <x v="0"/>
    <x v="0"/>
    <s v="WA"/>
    <x v="1"/>
    <n v="2009"/>
    <n v="2009"/>
    <n v="500249928"/>
    <n v="1"/>
    <x v="1"/>
    <s v="I"/>
    <n v="0"/>
    <n v="0"/>
    <n v="0"/>
    <n v="55"/>
  </r>
  <r>
    <x v="0"/>
    <x v="0"/>
    <s v="WA"/>
    <x v="1"/>
    <n v="2009"/>
    <n v="2009"/>
    <n v="500139900"/>
    <n v="2"/>
    <x v="1"/>
    <s v="I"/>
    <n v="57"/>
    <n v="28.5"/>
    <n v="0"/>
    <n v="10560"/>
  </r>
  <r>
    <x v="0"/>
    <x v="1"/>
    <s v="WA"/>
    <x v="1"/>
    <n v="2009"/>
    <n v="2009"/>
    <n v="500003656"/>
    <n v="1"/>
    <x v="1"/>
    <s v="I"/>
    <n v="8"/>
    <n v="8"/>
    <n v="0"/>
    <n v="3"/>
  </r>
  <r>
    <x v="0"/>
    <x v="1"/>
    <s v="WA"/>
    <x v="1"/>
    <n v="2009"/>
    <n v="2009"/>
    <n v="500038349"/>
    <n v="2"/>
    <x v="1"/>
    <s v="I"/>
    <n v="49"/>
    <n v="24.5"/>
    <n v="0"/>
    <n v="8"/>
  </r>
  <r>
    <x v="0"/>
    <x v="0"/>
    <s v="WA"/>
    <x v="1"/>
    <n v="2009"/>
    <n v="2009"/>
    <n v="19542284"/>
    <n v="1"/>
    <x v="1"/>
    <s v="I"/>
    <n v="32"/>
    <n v="32"/>
    <n v="0"/>
    <n v="16"/>
  </r>
  <r>
    <x v="0"/>
    <x v="0"/>
    <s v="WA"/>
    <x v="1"/>
    <n v="2009"/>
    <n v="2009"/>
    <n v="14339771"/>
    <n v="1"/>
    <x v="1"/>
    <s v="I"/>
    <n v="2"/>
    <n v="2"/>
    <n v="0"/>
    <n v="128"/>
  </r>
  <r>
    <x v="0"/>
    <x v="0"/>
    <s v="WA"/>
    <x v="1"/>
    <n v="2009"/>
    <n v="2009"/>
    <n v="408758464"/>
    <n v="1"/>
    <x v="1"/>
    <s v="I"/>
    <n v="0"/>
    <n v="0"/>
    <n v="0"/>
    <n v="30"/>
  </r>
  <r>
    <x v="0"/>
    <x v="0"/>
    <s v="WA"/>
    <x v="1"/>
    <n v="2009"/>
    <n v="2009"/>
    <n v="19000938"/>
    <n v="1"/>
    <x v="1"/>
    <s v="I"/>
    <n v="27"/>
    <n v="27"/>
    <n v="0"/>
    <n v="1241"/>
  </r>
  <r>
    <x v="0"/>
    <x v="0"/>
    <s v="WA"/>
    <x v="1"/>
    <n v="2009"/>
    <n v="2009"/>
    <n v="19972720"/>
    <n v="1"/>
    <x v="1"/>
    <s v="I"/>
    <n v="15"/>
    <n v="15"/>
    <n v="0"/>
    <n v="100"/>
  </r>
  <r>
    <x v="0"/>
    <x v="1"/>
    <s v="WA"/>
    <x v="1"/>
    <n v="2009"/>
    <n v="2009"/>
    <n v="19894647"/>
    <n v="1"/>
    <x v="1"/>
    <s v="I"/>
    <n v="34"/>
    <n v="34"/>
    <n v="0"/>
    <n v="81"/>
  </r>
  <r>
    <x v="0"/>
    <x v="1"/>
    <s v="WA"/>
    <x v="1"/>
    <n v="2009"/>
    <n v="2009"/>
    <n v="19348220"/>
    <n v="1"/>
    <x v="1"/>
    <s v="I"/>
    <n v="0"/>
    <n v="0"/>
    <n v="0"/>
    <n v="11"/>
  </r>
  <r>
    <x v="0"/>
    <x v="0"/>
    <s v="WA"/>
    <x v="1"/>
    <n v="2009"/>
    <n v="2009"/>
    <n v="19665330"/>
    <n v="1"/>
    <x v="1"/>
    <s v="I"/>
    <n v="1"/>
    <n v="1"/>
    <n v="0"/>
    <n v="65"/>
  </r>
  <r>
    <x v="0"/>
    <x v="1"/>
    <s v="WA"/>
    <x v="1"/>
    <n v="2009"/>
    <n v="2009"/>
    <n v="500070067"/>
    <n v="1"/>
    <x v="1"/>
    <s v="I"/>
    <n v="3"/>
    <n v="3"/>
    <n v="0"/>
    <n v="1"/>
  </r>
  <r>
    <x v="0"/>
    <x v="0"/>
    <s v="WA"/>
    <x v="1"/>
    <n v="2009"/>
    <n v="2009"/>
    <n v="19685483"/>
    <n v="1"/>
    <x v="1"/>
    <s v="I"/>
    <n v="0"/>
    <n v="0"/>
    <n v="0"/>
    <n v="50"/>
  </r>
  <r>
    <x v="0"/>
    <x v="1"/>
    <s v="WA"/>
    <x v="1"/>
    <n v="2009"/>
    <n v="2009"/>
    <n v="18693843"/>
    <n v="1"/>
    <x v="1"/>
    <s v="I"/>
    <n v="0"/>
    <n v="0"/>
    <n v="0"/>
    <n v="5"/>
  </r>
  <r>
    <x v="0"/>
    <x v="1"/>
    <s v="WA"/>
    <x v="1"/>
    <n v="2009"/>
    <n v="2009"/>
    <n v="356918408"/>
    <n v="1"/>
    <x v="1"/>
    <s v="I"/>
    <n v="0"/>
    <n v="0"/>
    <n v="0"/>
    <n v="3"/>
  </r>
  <r>
    <x v="0"/>
    <x v="1"/>
    <s v="WA"/>
    <x v="1"/>
    <n v="2009"/>
    <n v="2009"/>
    <n v="500248509"/>
    <n v="1"/>
    <x v="1"/>
    <s v="I"/>
    <n v="0"/>
    <n v="0"/>
    <n v="0"/>
    <n v="6"/>
  </r>
  <r>
    <x v="0"/>
    <x v="0"/>
    <s v="WA"/>
    <x v="1"/>
    <n v="2009"/>
    <n v="2009"/>
    <n v="500187019"/>
    <n v="1"/>
    <x v="1"/>
    <s v="I"/>
    <n v="0"/>
    <n v="0"/>
    <n v="0"/>
    <n v="34"/>
  </r>
  <r>
    <x v="0"/>
    <x v="0"/>
    <s v="WA"/>
    <x v="1"/>
    <n v="2009"/>
    <n v="2009"/>
    <n v="500218489"/>
    <n v="1"/>
    <x v="1"/>
    <s v="I"/>
    <n v="0"/>
    <n v="0"/>
    <n v="0"/>
    <n v="39"/>
  </r>
  <r>
    <x v="0"/>
    <x v="0"/>
    <s v="WA"/>
    <x v="1"/>
    <n v="2009"/>
    <n v="2009"/>
    <n v="17677897"/>
    <n v="1"/>
    <x v="1"/>
    <s v="I"/>
    <n v="30"/>
    <n v="30"/>
    <n v="0"/>
    <n v="2"/>
  </r>
  <r>
    <x v="0"/>
    <x v="1"/>
    <s v="WA"/>
    <x v="1"/>
    <n v="2009"/>
    <n v="2009"/>
    <n v="500133951"/>
    <n v="1"/>
    <x v="1"/>
    <s v="I"/>
    <n v="0"/>
    <n v="0"/>
    <n v="0"/>
    <n v="2"/>
  </r>
  <r>
    <x v="0"/>
    <x v="0"/>
    <s v="WA"/>
    <x v="1"/>
    <n v="2009"/>
    <n v="2009"/>
    <n v="18576345"/>
    <n v="1"/>
    <x v="1"/>
    <s v="I"/>
    <n v="0"/>
    <n v="0"/>
    <n v="0"/>
    <n v="10"/>
  </r>
  <r>
    <x v="0"/>
    <x v="0"/>
    <s v="WA"/>
    <x v="1"/>
    <n v="2009"/>
    <n v="2009"/>
    <n v="353289605"/>
    <n v="1"/>
    <x v="1"/>
    <s v="I"/>
    <n v="31"/>
    <n v="31"/>
    <n v="0"/>
    <n v="240"/>
  </r>
  <r>
    <x v="0"/>
    <x v="0"/>
    <s v="WA"/>
    <x v="1"/>
    <n v="2009"/>
    <n v="2009"/>
    <n v="500202102"/>
    <n v="1"/>
    <x v="1"/>
    <s v="I"/>
    <n v="0"/>
    <n v="0"/>
    <n v="0"/>
    <n v="461"/>
  </r>
  <r>
    <x v="0"/>
    <x v="0"/>
    <s v="WA"/>
    <x v="1"/>
    <n v="2009"/>
    <n v="2009"/>
    <n v="18043216"/>
    <n v="1"/>
    <x v="1"/>
    <s v="I"/>
    <n v="0"/>
    <n v="0"/>
    <n v="0"/>
    <n v="4"/>
  </r>
  <r>
    <x v="0"/>
    <x v="0"/>
    <s v="WA"/>
    <x v="1"/>
    <n v="2009"/>
    <n v="2010"/>
    <n v="18097508"/>
    <n v="2"/>
    <x v="1"/>
    <s v="I"/>
    <n v="59"/>
    <n v="29.5"/>
    <n v="0"/>
    <n v="190"/>
  </r>
  <r>
    <x v="0"/>
    <x v="1"/>
    <s v="WA"/>
    <x v="1"/>
    <n v="2009"/>
    <n v="2009"/>
    <n v="18401380"/>
    <n v="1"/>
    <x v="1"/>
    <s v="I"/>
    <n v="0"/>
    <n v="0"/>
    <n v="0"/>
    <n v="4"/>
  </r>
  <r>
    <x v="0"/>
    <x v="1"/>
    <s v="WA"/>
    <x v="1"/>
    <n v="2009"/>
    <n v="2009"/>
    <n v="17083583"/>
    <n v="1"/>
    <x v="1"/>
    <s v="I"/>
    <n v="1"/>
    <n v="1"/>
    <n v="0"/>
    <n v="7"/>
  </r>
  <r>
    <x v="0"/>
    <x v="1"/>
    <s v="WA"/>
    <x v="1"/>
    <n v="2009"/>
    <n v="2009"/>
    <n v="15875934"/>
    <n v="1"/>
    <x v="1"/>
    <s v="I"/>
    <n v="5"/>
    <n v="5"/>
    <n v="0"/>
    <n v="16"/>
  </r>
  <r>
    <x v="0"/>
    <x v="0"/>
    <s v="WA"/>
    <x v="1"/>
    <n v="2009"/>
    <n v="2009"/>
    <n v="19590048"/>
    <n v="1"/>
    <x v="1"/>
    <s v="I"/>
    <n v="0"/>
    <n v="0"/>
    <n v="0"/>
    <n v="4"/>
  </r>
  <r>
    <x v="0"/>
    <x v="0"/>
    <s v="WA"/>
    <x v="1"/>
    <n v="2009"/>
    <n v="2009"/>
    <n v="17162971"/>
    <n v="1"/>
    <x v="1"/>
    <s v="I"/>
    <n v="20"/>
    <n v="20"/>
    <n v="0"/>
    <n v="20"/>
  </r>
  <r>
    <x v="1"/>
    <x v="0"/>
    <s v="WA"/>
    <x v="1"/>
    <n v="2009"/>
    <n v="2009"/>
    <n v="16399603"/>
    <n v="1"/>
    <x v="1"/>
    <s v="I"/>
    <n v="28"/>
    <n v="28"/>
    <n v="0"/>
    <n v="2"/>
  </r>
  <r>
    <x v="0"/>
    <x v="1"/>
    <s v="WA"/>
    <x v="1"/>
    <n v="2009"/>
    <n v="2009"/>
    <n v="397958457"/>
    <n v="1"/>
    <x v="1"/>
    <s v="I"/>
    <n v="0"/>
    <n v="0"/>
    <n v="0"/>
    <n v="6"/>
  </r>
  <r>
    <x v="0"/>
    <x v="1"/>
    <s v="WA"/>
    <x v="1"/>
    <n v="2009"/>
    <n v="2009"/>
    <n v="500259679"/>
    <n v="1"/>
    <x v="1"/>
    <s v="I"/>
    <n v="0"/>
    <n v="0"/>
    <n v="0"/>
    <n v="13"/>
  </r>
  <r>
    <x v="0"/>
    <x v="0"/>
    <s v="WA"/>
    <x v="1"/>
    <n v="2009"/>
    <n v="2009"/>
    <n v="15705262"/>
    <n v="1"/>
    <x v="1"/>
    <s v="I"/>
    <n v="0"/>
    <n v="0"/>
    <n v="0"/>
    <n v="90"/>
  </r>
  <r>
    <x v="0"/>
    <x v="0"/>
    <s v="WA"/>
    <x v="1"/>
    <n v="2009"/>
    <n v="2009"/>
    <n v="15028532"/>
    <n v="1"/>
    <x v="1"/>
    <s v="I"/>
    <n v="0"/>
    <n v="0"/>
    <n v="0"/>
    <n v="31"/>
  </r>
  <r>
    <x v="0"/>
    <x v="0"/>
    <s v="WA"/>
    <x v="1"/>
    <n v="2009"/>
    <n v="2009"/>
    <n v="500014141"/>
    <n v="1"/>
    <x v="1"/>
    <s v="I"/>
    <n v="0"/>
    <n v="0"/>
    <n v="0"/>
    <n v="201"/>
  </r>
  <r>
    <x v="0"/>
    <x v="1"/>
    <s v="WA"/>
    <x v="1"/>
    <n v="2009"/>
    <n v="2009"/>
    <n v="15168756"/>
    <n v="1"/>
    <x v="1"/>
    <s v="I"/>
    <n v="14"/>
    <n v="14"/>
    <n v="0"/>
    <n v="31"/>
  </r>
  <r>
    <x v="0"/>
    <x v="0"/>
    <s v="WA"/>
    <x v="1"/>
    <n v="2009"/>
    <n v="2009"/>
    <n v="17456918"/>
    <n v="1"/>
    <x v="1"/>
    <s v="I"/>
    <n v="21"/>
    <n v="21"/>
    <n v="0"/>
    <n v="630"/>
  </r>
  <r>
    <x v="0"/>
    <x v="0"/>
    <s v="WA"/>
    <x v="1"/>
    <n v="2009"/>
    <n v="2009"/>
    <n v="14857983"/>
    <n v="1"/>
    <x v="1"/>
    <s v="I"/>
    <n v="7"/>
    <n v="7"/>
    <n v="0"/>
    <n v="360"/>
  </r>
  <r>
    <x v="0"/>
    <x v="0"/>
    <s v="WA"/>
    <x v="1"/>
    <n v="2009"/>
    <n v="2009"/>
    <n v="14644135"/>
    <n v="1"/>
    <x v="1"/>
    <s v="I"/>
    <n v="13"/>
    <n v="13"/>
    <n v="0"/>
    <n v="30"/>
  </r>
  <r>
    <x v="0"/>
    <x v="0"/>
    <s v="WA"/>
    <x v="1"/>
    <n v="2009"/>
    <n v="2009"/>
    <n v="500249174"/>
    <n v="1"/>
    <x v="1"/>
    <s v="I"/>
    <n v="0"/>
    <n v="0"/>
    <n v="0"/>
    <n v="224"/>
  </r>
  <r>
    <x v="0"/>
    <x v="0"/>
    <s v="WA"/>
    <x v="1"/>
    <n v="2009"/>
    <n v="2009"/>
    <n v="446346717"/>
    <n v="1"/>
    <x v="1"/>
    <s v="I"/>
    <n v="0"/>
    <n v="0"/>
    <n v="0"/>
    <n v="91"/>
  </r>
  <r>
    <x v="0"/>
    <x v="0"/>
    <s v="WA"/>
    <x v="1"/>
    <n v="2010"/>
    <n v="2010"/>
    <n v="500014008"/>
    <n v="1"/>
    <x v="1"/>
    <s v="I"/>
    <n v="0"/>
    <n v="0"/>
    <n v="0"/>
    <n v="178"/>
  </r>
  <r>
    <x v="0"/>
    <x v="0"/>
    <s v="WA"/>
    <x v="2"/>
    <n v="2010"/>
    <n v="2010"/>
    <n v="16264994"/>
    <n v="1"/>
    <x v="1"/>
    <s v="I"/>
    <n v="1"/>
    <n v="1"/>
    <n v="0"/>
    <n v="553"/>
  </r>
  <r>
    <x v="0"/>
    <x v="0"/>
    <s v="WA"/>
    <x v="1"/>
    <n v="2010"/>
    <n v="2010"/>
    <n v="19644608"/>
    <n v="1"/>
    <x v="1"/>
    <s v="I"/>
    <n v="0"/>
    <n v="0"/>
    <n v="0"/>
    <n v="2025"/>
  </r>
  <r>
    <x v="0"/>
    <x v="0"/>
    <s v="WA"/>
    <x v="2"/>
    <n v="2010"/>
    <n v="2010"/>
    <n v="344563246"/>
    <n v="2"/>
    <x v="1"/>
    <s v="I"/>
    <n v="62"/>
    <n v="31"/>
    <n v="0"/>
    <n v="69"/>
  </r>
  <r>
    <x v="1"/>
    <x v="0"/>
    <s v="WA"/>
    <x v="1"/>
    <n v="2010"/>
    <n v="2010"/>
    <n v="19246781"/>
    <n v="1"/>
    <x v="1"/>
    <s v="I"/>
    <n v="26"/>
    <n v="26"/>
    <n v="0"/>
    <n v="44"/>
  </r>
  <r>
    <x v="0"/>
    <x v="0"/>
    <s v="WA"/>
    <x v="1"/>
    <n v="2010"/>
    <n v="2010"/>
    <n v="19333758"/>
    <n v="1"/>
    <x v="1"/>
    <s v="I"/>
    <n v="0"/>
    <n v="0"/>
    <n v="0"/>
    <n v="306"/>
  </r>
  <r>
    <x v="0"/>
    <x v="0"/>
    <s v="WA"/>
    <x v="1"/>
    <n v="2010"/>
    <n v="2010"/>
    <n v="372384016"/>
    <n v="1"/>
    <x v="1"/>
    <s v="I"/>
    <n v="11"/>
    <n v="11"/>
    <n v="0"/>
    <n v="30"/>
  </r>
  <r>
    <x v="0"/>
    <x v="0"/>
    <s v="WA"/>
    <x v="1"/>
    <n v="2010"/>
    <n v="2010"/>
    <n v="18874133"/>
    <n v="1"/>
    <x v="1"/>
    <s v="I"/>
    <n v="7"/>
    <n v="7"/>
    <n v="0"/>
    <n v="200"/>
  </r>
  <r>
    <x v="0"/>
    <x v="0"/>
    <s v="WA"/>
    <x v="1"/>
    <n v="2010"/>
    <n v="2010"/>
    <n v="500195302"/>
    <n v="1"/>
    <x v="1"/>
    <s v="I"/>
    <n v="0"/>
    <n v="0"/>
    <n v="0"/>
    <n v="220"/>
  </r>
  <r>
    <x v="1"/>
    <x v="1"/>
    <s v="WA"/>
    <x v="2"/>
    <n v="2010"/>
    <n v="2010"/>
    <n v="15340855"/>
    <n v="3"/>
    <x v="1"/>
    <s v="I"/>
    <n v="86"/>
    <n v="28.666666666666668"/>
    <n v="0"/>
    <n v="178"/>
  </r>
  <r>
    <x v="0"/>
    <x v="0"/>
    <s v="WA"/>
    <x v="1"/>
    <n v="2010"/>
    <n v="2010"/>
    <n v="17924140"/>
    <n v="1"/>
    <x v="1"/>
    <s v="I"/>
    <n v="5"/>
    <n v="5"/>
    <n v="0"/>
    <n v="380"/>
  </r>
  <r>
    <x v="0"/>
    <x v="1"/>
    <s v="WA"/>
    <x v="1"/>
    <n v="2010"/>
    <n v="2010"/>
    <n v="500201999"/>
    <n v="1"/>
    <x v="1"/>
    <s v="I"/>
    <n v="1"/>
    <n v="1"/>
    <n v="0"/>
    <n v="19"/>
  </r>
  <r>
    <x v="0"/>
    <x v="0"/>
    <s v="WA"/>
    <x v="2"/>
    <n v="2010"/>
    <n v="2010"/>
    <n v="17972381"/>
    <n v="1"/>
    <x v="1"/>
    <s v="I"/>
    <n v="21"/>
    <n v="21"/>
    <n v="0"/>
    <n v="230"/>
  </r>
  <r>
    <x v="0"/>
    <x v="1"/>
    <s v="WA"/>
    <x v="2"/>
    <n v="2010"/>
    <n v="2010"/>
    <n v="500079355"/>
    <n v="1"/>
    <x v="1"/>
    <s v="I"/>
    <n v="0"/>
    <n v="0"/>
    <n v="0"/>
    <n v="2"/>
  </r>
  <r>
    <x v="0"/>
    <x v="0"/>
    <s v="WA"/>
    <x v="1"/>
    <n v="2010"/>
    <n v="2010"/>
    <n v="18100760"/>
    <n v="1"/>
    <x v="1"/>
    <s v="I"/>
    <n v="28"/>
    <n v="28"/>
    <n v="0"/>
    <n v="1290"/>
  </r>
  <r>
    <x v="0"/>
    <x v="1"/>
    <s v="WA"/>
    <x v="1"/>
    <n v="2010"/>
    <n v="2010"/>
    <n v="500245695"/>
    <n v="1"/>
    <x v="1"/>
    <s v="I"/>
    <n v="12"/>
    <n v="12"/>
    <n v="0"/>
    <n v="62"/>
  </r>
  <r>
    <x v="0"/>
    <x v="0"/>
    <s v="WA"/>
    <x v="2"/>
    <n v="2010"/>
    <n v="2010"/>
    <n v="18364742"/>
    <n v="1"/>
    <x v="1"/>
    <s v="I"/>
    <n v="4"/>
    <n v="4"/>
    <n v="0"/>
    <n v="20"/>
  </r>
  <r>
    <x v="0"/>
    <x v="0"/>
    <s v="WA"/>
    <x v="2"/>
    <n v="2010"/>
    <n v="2010"/>
    <n v="16400938"/>
    <n v="1"/>
    <x v="1"/>
    <s v="I"/>
    <n v="29"/>
    <n v="29"/>
    <n v="0"/>
    <n v="60"/>
  </r>
  <r>
    <x v="0"/>
    <x v="0"/>
    <s v="WA"/>
    <x v="2"/>
    <n v="2010"/>
    <n v="2010"/>
    <n v="16582129"/>
    <n v="2"/>
    <x v="1"/>
    <s v="I"/>
    <n v="59"/>
    <n v="29.5"/>
    <n v="0"/>
    <n v="130"/>
  </r>
  <r>
    <x v="0"/>
    <x v="0"/>
    <s v="WA"/>
    <x v="2"/>
    <n v="2010"/>
    <n v="2010"/>
    <n v="16588921"/>
    <n v="1"/>
    <x v="1"/>
    <s v="I"/>
    <n v="31"/>
    <n v="31"/>
    <n v="0"/>
    <n v="200"/>
  </r>
  <r>
    <x v="0"/>
    <x v="0"/>
    <s v="WA"/>
    <x v="2"/>
    <n v="2010"/>
    <n v="2010"/>
    <n v="17411496"/>
    <n v="1"/>
    <x v="1"/>
    <s v="I"/>
    <n v="0"/>
    <n v="0"/>
    <n v="0"/>
    <n v="70"/>
  </r>
  <r>
    <x v="0"/>
    <x v="1"/>
    <s v="WA"/>
    <x v="2"/>
    <n v="2010"/>
    <n v="2010"/>
    <n v="14739878"/>
    <n v="2"/>
    <x v="1"/>
    <s v="I"/>
    <n v="58"/>
    <n v="29"/>
    <n v="0"/>
    <n v="15"/>
  </r>
  <r>
    <x v="0"/>
    <x v="1"/>
    <s v="WA"/>
    <x v="2"/>
    <n v="2010"/>
    <n v="2010"/>
    <n v="500220324"/>
    <n v="1"/>
    <x v="1"/>
    <s v="I"/>
    <n v="33"/>
    <n v="33"/>
    <n v="0"/>
    <n v="4"/>
  </r>
  <r>
    <x v="0"/>
    <x v="0"/>
    <s v="WA"/>
    <x v="2"/>
    <n v="2010"/>
    <n v="2010"/>
    <n v="15454100"/>
    <n v="1"/>
    <x v="1"/>
    <s v="I"/>
    <n v="34"/>
    <n v="34"/>
    <n v="0"/>
    <n v="10"/>
  </r>
  <r>
    <x v="0"/>
    <x v="0"/>
    <s v="WA"/>
    <x v="2"/>
    <n v="2010"/>
    <n v="2010"/>
    <n v="16274231"/>
    <n v="1"/>
    <x v="1"/>
    <s v="I"/>
    <n v="14"/>
    <n v="14"/>
    <n v="0"/>
    <n v="490"/>
  </r>
  <r>
    <x v="0"/>
    <x v="0"/>
    <s v="WA"/>
    <x v="2"/>
    <n v="2010"/>
    <n v="2010"/>
    <n v="16279395"/>
    <n v="2"/>
    <x v="1"/>
    <s v="I"/>
    <n v="1"/>
    <n v="0.5"/>
    <n v="0"/>
    <n v="520"/>
  </r>
  <r>
    <x v="1"/>
    <x v="1"/>
    <s v="WA"/>
    <x v="2"/>
    <n v="2010"/>
    <n v="2010"/>
    <n v="16559267"/>
    <n v="2"/>
    <x v="1"/>
    <s v="I"/>
    <n v="61"/>
    <n v="30.5"/>
    <n v="0"/>
    <n v="211"/>
  </r>
  <r>
    <x v="0"/>
    <x v="0"/>
    <s v="WA"/>
    <x v="2"/>
    <n v="2010"/>
    <n v="2010"/>
    <n v="500201105"/>
    <n v="1"/>
    <x v="1"/>
    <s v="I"/>
    <n v="2"/>
    <n v="2"/>
    <n v="0"/>
    <n v="186"/>
  </r>
  <r>
    <x v="0"/>
    <x v="0"/>
    <s v="WA"/>
    <x v="2"/>
    <n v="2010"/>
    <n v="2010"/>
    <n v="15861300"/>
    <n v="1"/>
    <x v="1"/>
    <s v="I"/>
    <n v="6"/>
    <n v="6"/>
    <n v="0"/>
    <n v="10"/>
  </r>
  <r>
    <x v="0"/>
    <x v="1"/>
    <s v="WA"/>
    <x v="2"/>
    <n v="2010"/>
    <n v="2010"/>
    <n v="500054686"/>
    <n v="1"/>
    <x v="1"/>
    <s v="I"/>
    <n v="32"/>
    <n v="32"/>
    <n v="0"/>
    <n v="95"/>
  </r>
  <r>
    <x v="0"/>
    <x v="0"/>
    <s v="WA"/>
    <x v="2"/>
    <n v="2010"/>
    <n v="2010"/>
    <n v="15973118"/>
    <n v="1"/>
    <x v="1"/>
    <s v="I"/>
    <n v="0"/>
    <n v="0"/>
    <n v="0"/>
    <n v="5680"/>
  </r>
  <r>
    <x v="0"/>
    <x v="0"/>
    <s v="WA"/>
    <x v="2"/>
    <n v="2010"/>
    <n v="2010"/>
    <n v="15603907"/>
    <n v="1"/>
    <x v="1"/>
    <s v="I"/>
    <n v="0"/>
    <n v="0"/>
    <n v="0"/>
    <n v="10"/>
  </r>
  <r>
    <x v="1"/>
    <x v="1"/>
    <s v="WA"/>
    <x v="1"/>
    <n v="2010"/>
    <n v="2010"/>
    <n v="15916899"/>
    <n v="1"/>
    <x v="1"/>
    <s v="I"/>
    <n v="13"/>
    <n v="13"/>
    <n v="0"/>
    <n v="779"/>
  </r>
  <r>
    <x v="0"/>
    <x v="1"/>
    <s v="WA"/>
    <x v="2"/>
    <n v="2010"/>
    <n v="2010"/>
    <n v="15817255"/>
    <n v="2"/>
    <x v="1"/>
    <s v="I"/>
    <n v="46"/>
    <n v="23"/>
    <n v="0"/>
    <n v="200"/>
  </r>
  <r>
    <x v="0"/>
    <x v="1"/>
    <s v="WA"/>
    <x v="2"/>
    <n v="2010"/>
    <n v="2010"/>
    <n v="500207865"/>
    <n v="2"/>
    <x v="1"/>
    <s v="I"/>
    <n v="56"/>
    <n v="28"/>
    <n v="0"/>
    <n v="80"/>
  </r>
  <r>
    <x v="0"/>
    <x v="0"/>
    <s v="WA"/>
    <x v="2"/>
    <n v="2010"/>
    <n v="2010"/>
    <n v="14644135"/>
    <n v="1"/>
    <x v="1"/>
    <s v="I"/>
    <n v="33"/>
    <n v="33"/>
    <n v="0"/>
    <n v="600"/>
  </r>
  <r>
    <x v="0"/>
    <x v="0"/>
    <s v="WA"/>
    <x v="2"/>
    <n v="2010"/>
    <n v="2010"/>
    <n v="15982762"/>
    <n v="1"/>
    <x v="1"/>
    <s v="I"/>
    <n v="13"/>
    <n v="13"/>
    <n v="0"/>
    <n v="312"/>
  </r>
  <r>
    <x v="0"/>
    <x v="0"/>
    <s v="WA"/>
    <x v="2"/>
    <n v="2010"/>
    <n v="2010"/>
    <n v="500082208"/>
    <n v="1"/>
    <x v="1"/>
    <s v="I"/>
    <n v="1"/>
    <n v="1"/>
    <n v="0"/>
    <n v="2"/>
  </r>
  <r>
    <x v="0"/>
    <x v="0"/>
    <s v="WA"/>
    <x v="2"/>
    <n v="2010"/>
    <n v="2010"/>
    <n v="500205728"/>
    <n v="1"/>
    <x v="1"/>
    <s v="I"/>
    <n v="1"/>
    <n v="1"/>
    <n v="0"/>
    <n v="36"/>
  </r>
  <r>
    <x v="0"/>
    <x v="0"/>
    <s v="WA"/>
    <x v="2"/>
    <n v="2010"/>
    <n v="2010"/>
    <n v="19961929"/>
    <n v="2"/>
    <x v="1"/>
    <s v="I"/>
    <n v="31"/>
    <n v="15.5"/>
    <n v="0"/>
    <n v="2590"/>
  </r>
  <r>
    <x v="0"/>
    <x v="1"/>
    <s v="WA"/>
    <x v="2"/>
    <n v="2010"/>
    <n v="2010"/>
    <n v="500095742"/>
    <n v="1"/>
    <x v="1"/>
    <s v="I"/>
    <n v="32"/>
    <n v="32"/>
    <n v="0"/>
    <n v="2"/>
  </r>
  <r>
    <x v="0"/>
    <x v="0"/>
    <s v="WA"/>
    <x v="2"/>
    <n v="2010"/>
    <n v="2010"/>
    <n v="500264014"/>
    <n v="1"/>
    <x v="1"/>
    <s v="I"/>
    <n v="2"/>
    <n v="2"/>
    <n v="0"/>
    <n v="573"/>
  </r>
  <r>
    <x v="0"/>
    <x v="0"/>
    <s v="WA"/>
    <x v="2"/>
    <n v="2010"/>
    <n v="2010"/>
    <n v="18984322"/>
    <n v="1"/>
    <x v="1"/>
    <s v="I"/>
    <n v="0"/>
    <n v="0"/>
    <n v="0"/>
    <n v="1"/>
  </r>
  <r>
    <x v="0"/>
    <x v="1"/>
    <s v="WA"/>
    <x v="2"/>
    <n v="2010"/>
    <n v="2010"/>
    <n v="500234286"/>
    <n v="1"/>
    <x v="1"/>
    <s v="I"/>
    <n v="1"/>
    <n v="1"/>
    <n v="0"/>
    <n v="4"/>
  </r>
  <r>
    <x v="0"/>
    <x v="0"/>
    <s v="WA"/>
    <x v="2"/>
    <n v="2010"/>
    <n v="2010"/>
    <n v="18329470"/>
    <n v="1"/>
    <x v="1"/>
    <s v="I"/>
    <n v="0"/>
    <n v="0"/>
    <n v="0"/>
    <n v="30"/>
  </r>
  <r>
    <x v="0"/>
    <x v="0"/>
    <s v="WA"/>
    <x v="2"/>
    <n v="2010"/>
    <n v="2010"/>
    <n v="17750534"/>
    <n v="1"/>
    <x v="1"/>
    <s v="I"/>
    <n v="0"/>
    <n v="0"/>
    <n v="0"/>
    <n v="110"/>
  </r>
  <r>
    <x v="0"/>
    <x v="0"/>
    <s v="WA"/>
    <x v="2"/>
    <n v="2010"/>
    <n v="2010"/>
    <n v="17833369"/>
    <n v="2"/>
    <x v="1"/>
    <s v="I"/>
    <n v="63"/>
    <n v="31.5"/>
    <n v="0"/>
    <n v="80"/>
  </r>
  <r>
    <x v="0"/>
    <x v="0"/>
    <s v="WA"/>
    <x v="2"/>
    <n v="2010"/>
    <n v="2010"/>
    <n v="18080718"/>
    <n v="1"/>
    <x v="1"/>
    <s v="I"/>
    <n v="31"/>
    <n v="31"/>
    <n v="0"/>
    <n v="50"/>
  </r>
  <r>
    <x v="1"/>
    <x v="1"/>
    <s v="WA"/>
    <x v="2"/>
    <n v="2010"/>
    <n v="2010"/>
    <n v="16163445"/>
    <n v="1"/>
    <x v="1"/>
    <s v="I"/>
    <n v="33"/>
    <n v="33"/>
    <n v="0"/>
    <n v="394"/>
  </r>
  <r>
    <x v="0"/>
    <x v="1"/>
    <s v="WA"/>
    <x v="2"/>
    <n v="2010"/>
    <n v="2010"/>
    <n v="342921636"/>
    <n v="1"/>
    <x v="1"/>
    <s v="I"/>
    <n v="0"/>
    <n v="0"/>
    <n v="0"/>
    <n v="6"/>
  </r>
  <r>
    <x v="0"/>
    <x v="0"/>
    <s v="WA"/>
    <x v="2"/>
    <n v="2010"/>
    <n v="2010"/>
    <n v="18351231"/>
    <n v="1"/>
    <x v="1"/>
    <s v="I"/>
    <n v="22"/>
    <n v="22"/>
    <n v="0"/>
    <n v="97"/>
  </r>
  <r>
    <x v="0"/>
    <x v="0"/>
    <s v="WA"/>
    <x v="2"/>
    <n v="2010"/>
    <n v="2010"/>
    <n v="16084038"/>
    <n v="1"/>
    <x v="1"/>
    <s v="I"/>
    <n v="0"/>
    <n v="0"/>
    <n v="0"/>
    <n v="980"/>
  </r>
  <r>
    <x v="0"/>
    <x v="0"/>
    <s v="WA"/>
    <x v="2"/>
    <n v="2010"/>
    <n v="2010"/>
    <n v="500204741"/>
    <n v="1"/>
    <x v="1"/>
    <s v="I"/>
    <n v="24"/>
    <n v="24"/>
    <n v="0"/>
    <n v="932"/>
  </r>
  <r>
    <x v="0"/>
    <x v="1"/>
    <s v="WA"/>
    <x v="2"/>
    <n v="2010"/>
    <n v="2010"/>
    <n v="500078850"/>
    <n v="2"/>
    <x v="1"/>
    <s v="I"/>
    <n v="58"/>
    <n v="29"/>
    <n v="0"/>
    <n v="38"/>
  </r>
  <r>
    <x v="0"/>
    <x v="0"/>
    <s v="WA"/>
    <x v="2"/>
    <n v="2010"/>
    <n v="2010"/>
    <n v="15465711"/>
    <n v="1"/>
    <x v="1"/>
    <s v="I"/>
    <n v="2"/>
    <n v="2"/>
    <n v="0"/>
    <n v="10"/>
  </r>
  <r>
    <x v="0"/>
    <x v="0"/>
    <s v="WA"/>
    <x v="2"/>
    <n v="2010"/>
    <n v="2010"/>
    <n v="15491770"/>
    <n v="2"/>
    <x v="1"/>
    <s v="I"/>
    <n v="42"/>
    <n v="21"/>
    <n v="0"/>
    <n v="300"/>
  </r>
  <r>
    <x v="0"/>
    <x v="1"/>
    <s v="WA"/>
    <x v="2"/>
    <n v="2010"/>
    <n v="2010"/>
    <n v="19867989"/>
    <n v="1"/>
    <x v="1"/>
    <s v="I"/>
    <n v="28"/>
    <n v="28"/>
    <n v="0"/>
    <n v="1"/>
  </r>
  <r>
    <x v="0"/>
    <x v="1"/>
    <s v="WA"/>
    <x v="2"/>
    <n v="2010"/>
    <n v="2010"/>
    <n v="500026952"/>
    <n v="1"/>
    <x v="1"/>
    <s v="I"/>
    <n v="28"/>
    <n v="28"/>
    <n v="0"/>
    <n v="1"/>
  </r>
  <r>
    <x v="0"/>
    <x v="0"/>
    <s v="WA"/>
    <x v="2"/>
    <n v="2010"/>
    <n v="2010"/>
    <n v="14384644"/>
    <n v="1"/>
    <x v="1"/>
    <s v="I"/>
    <n v="11"/>
    <n v="11"/>
    <n v="0"/>
    <n v="40"/>
  </r>
  <r>
    <x v="0"/>
    <x v="0"/>
    <s v="WA"/>
    <x v="2"/>
    <n v="2010"/>
    <n v="2010"/>
    <n v="14299097"/>
    <n v="1"/>
    <x v="1"/>
    <s v="I"/>
    <n v="6"/>
    <n v="6"/>
    <n v="0"/>
    <n v="236"/>
  </r>
  <r>
    <x v="0"/>
    <x v="0"/>
    <s v="WA"/>
    <x v="2"/>
    <n v="2010"/>
    <n v="2010"/>
    <n v="19888713"/>
    <n v="1"/>
    <x v="1"/>
    <s v="I"/>
    <n v="0"/>
    <n v="0"/>
    <n v="0"/>
    <n v="10"/>
  </r>
  <r>
    <x v="0"/>
    <x v="0"/>
    <s v="WA"/>
    <x v="2"/>
    <n v="2010"/>
    <n v="2010"/>
    <n v="19832920"/>
    <n v="1"/>
    <x v="1"/>
    <s v="I"/>
    <n v="7"/>
    <n v="7"/>
    <n v="0"/>
    <n v="100"/>
  </r>
  <r>
    <x v="0"/>
    <x v="1"/>
    <s v="WA"/>
    <x v="2"/>
    <n v="2010"/>
    <n v="2010"/>
    <n v="500251756"/>
    <n v="2"/>
    <x v="1"/>
    <s v="I"/>
    <n v="37"/>
    <n v="18.5"/>
    <n v="0"/>
    <n v="55"/>
  </r>
  <r>
    <x v="0"/>
    <x v="0"/>
    <s v="WA"/>
    <x v="2"/>
    <n v="2010"/>
    <n v="2010"/>
    <n v="500056753"/>
    <n v="1"/>
    <x v="1"/>
    <s v="I"/>
    <n v="0"/>
    <n v="0"/>
    <n v="0"/>
    <n v="85"/>
  </r>
  <r>
    <x v="0"/>
    <x v="1"/>
    <s v="WA"/>
    <x v="2"/>
    <n v="2010"/>
    <n v="2010"/>
    <n v="18705142"/>
    <n v="1"/>
    <x v="1"/>
    <s v="I"/>
    <n v="15"/>
    <n v="15"/>
    <n v="0"/>
    <n v="6"/>
  </r>
  <r>
    <x v="0"/>
    <x v="0"/>
    <s v="WA"/>
    <x v="2"/>
    <n v="2010"/>
    <n v="2010"/>
    <n v="18641054"/>
    <n v="1"/>
    <x v="1"/>
    <s v="I"/>
    <n v="28"/>
    <n v="28"/>
    <n v="0"/>
    <n v="180"/>
  </r>
  <r>
    <x v="0"/>
    <x v="0"/>
    <s v="WA"/>
    <x v="2"/>
    <n v="2010"/>
    <n v="2010"/>
    <n v="18603765"/>
    <n v="1"/>
    <x v="1"/>
    <s v="I"/>
    <n v="0"/>
    <n v="0"/>
    <n v="0"/>
    <n v="40"/>
  </r>
  <r>
    <x v="0"/>
    <x v="0"/>
    <s v="WA"/>
    <x v="2"/>
    <n v="2010"/>
    <n v="2010"/>
    <n v="18563832"/>
    <n v="1"/>
    <x v="1"/>
    <s v="I"/>
    <n v="0"/>
    <n v="0"/>
    <n v="0"/>
    <n v="171"/>
  </r>
  <r>
    <x v="0"/>
    <x v="0"/>
    <s v="WA"/>
    <x v="2"/>
    <n v="2010"/>
    <n v="2010"/>
    <n v="19268871"/>
    <n v="1"/>
    <x v="1"/>
    <s v="I"/>
    <n v="0"/>
    <n v="0"/>
    <n v="0"/>
    <n v="210"/>
  </r>
  <r>
    <x v="0"/>
    <x v="0"/>
    <s v="WA"/>
    <x v="2"/>
    <n v="2010"/>
    <n v="2010"/>
    <n v="18936546"/>
    <n v="3"/>
    <x v="1"/>
    <s v="I"/>
    <n v="78"/>
    <n v="26"/>
    <n v="0"/>
    <n v="565"/>
  </r>
  <r>
    <x v="0"/>
    <x v="0"/>
    <s v="WA"/>
    <x v="2"/>
    <n v="2010"/>
    <n v="2010"/>
    <n v="500241035"/>
    <n v="3"/>
    <x v="1"/>
    <s v="I"/>
    <n v="79"/>
    <n v="26.333333333333336"/>
    <n v="0"/>
    <n v="1546"/>
  </r>
  <r>
    <x v="0"/>
    <x v="1"/>
    <s v="WA"/>
    <x v="2"/>
    <n v="2010"/>
    <n v="2010"/>
    <n v="18350296"/>
    <n v="1"/>
    <x v="1"/>
    <s v="I"/>
    <n v="0"/>
    <n v="0"/>
    <n v="0"/>
    <n v="1"/>
  </r>
  <r>
    <x v="0"/>
    <x v="0"/>
    <s v="WA"/>
    <x v="2"/>
    <n v="2010"/>
    <n v="2010"/>
    <n v="18560329"/>
    <n v="1"/>
    <x v="1"/>
    <s v="I"/>
    <n v="0"/>
    <n v="0"/>
    <n v="0"/>
    <n v="40"/>
  </r>
  <r>
    <x v="0"/>
    <x v="0"/>
    <s v="WA"/>
    <x v="2"/>
    <n v="2010"/>
    <n v="2010"/>
    <n v="16126637"/>
    <n v="1"/>
    <x v="1"/>
    <s v="I"/>
    <n v="0"/>
    <n v="0"/>
    <n v="0"/>
    <n v="60"/>
  </r>
  <r>
    <x v="0"/>
    <x v="0"/>
    <s v="WA"/>
    <x v="2"/>
    <n v="2010"/>
    <n v="2010"/>
    <n v="18076915"/>
    <n v="1"/>
    <x v="1"/>
    <s v="I"/>
    <n v="29"/>
    <n v="29"/>
    <n v="0"/>
    <n v="16"/>
  </r>
  <r>
    <x v="0"/>
    <x v="0"/>
    <s v="WA"/>
    <x v="2"/>
    <n v="2010"/>
    <n v="2010"/>
    <n v="17851330"/>
    <n v="1"/>
    <x v="1"/>
    <s v="I"/>
    <n v="3"/>
    <n v="3"/>
    <n v="0"/>
    <n v="950"/>
  </r>
  <r>
    <x v="0"/>
    <x v="0"/>
    <s v="WA"/>
    <x v="2"/>
    <n v="2010"/>
    <n v="2010"/>
    <n v="18361140"/>
    <n v="2"/>
    <x v="1"/>
    <s v="I"/>
    <n v="31"/>
    <n v="15.5"/>
    <n v="0"/>
    <n v="230"/>
  </r>
  <r>
    <x v="0"/>
    <x v="0"/>
    <s v="WA"/>
    <x v="2"/>
    <n v="2010"/>
    <n v="2010"/>
    <n v="17690062"/>
    <n v="1"/>
    <x v="1"/>
    <s v="I"/>
    <n v="26"/>
    <n v="26"/>
    <n v="0"/>
    <n v="30"/>
  </r>
  <r>
    <x v="1"/>
    <x v="1"/>
    <s v="WA"/>
    <x v="2"/>
    <n v="2010"/>
    <n v="2010"/>
    <n v="17403096"/>
    <n v="1"/>
    <x v="1"/>
    <s v="I"/>
    <n v="29"/>
    <n v="29"/>
    <n v="0"/>
    <n v="1"/>
  </r>
  <r>
    <x v="0"/>
    <x v="0"/>
    <s v="WA"/>
    <x v="2"/>
    <n v="2010"/>
    <n v="2010"/>
    <n v="17116436"/>
    <n v="1"/>
    <x v="1"/>
    <s v="I"/>
    <n v="30"/>
    <n v="30"/>
    <n v="0"/>
    <n v="2347"/>
  </r>
  <r>
    <x v="0"/>
    <x v="0"/>
    <s v="WA"/>
    <x v="2"/>
    <n v="2010"/>
    <n v="2010"/>
    <n v="17157857"/>
    <n v="1"/>
    <x v="1"/>
    <s v="I"/>
    <n v="31"/>
    <n v="31"/>
    <n v="0"/>
    <n v="420"/>
  </r>
  <r>
    <x v="0"/>
    <x v="0"/>
    <s v="WA"/>
    <x v="2"/>
    <n v="2010"/>
    <n v="2010"/>
    <n v="16287237"/>
    <n v="1"/>
    <x v="1"/>
    <s v="I"/>
    <n v="0"/>
    <n v="0"/>
    <n v="0"/>
    <n v="280"/>
  </r>
  <r>
    <x v="0"/>
    <x v="1"/>
    <s v="WA"/>
    <x v="2"/>
    <n v="2010"/>
    <n v="2010"/>
    <n v="16343843"/>
    <n v="1"/>
    <x v="1"/>
    <s v="I"/>
    <n v="0"/>
    <n v="0"/>
    <n v="0"/>
    <n v="25"/>
  </r>
  <r>
    <x v="0"/>
    <x v="1"/>
    <s v="WA"/>
    <x v="2"/>
    <n v="2010"/>
    <n v="2010"/>
    <n v="424396912"/>
    <n v="1"/>
    <x v="1"/>
    <s v="I"/>
    <n v="0"/>
    <n v="0"/>
    <n v="0"/>
    <n v="4"/>
  </r>
  <r>
    <x v="0"/>
    <x v="0"/>
    <s v="WA"/>
    <x v="2"/>
    <n v="2010"/>
    <n v="2010"/>
    <n v="16613577"/>
    <n v="1"/>
    <x v="1"/>
    <s v="I"/>
    <n v="0"/>
    <n v="0"/>
    <n v="0"/>
    <n v="257"/>
  </r>
  <r>
    <x v="0"/>
    <x v="1"/>
    <s v="WA"/>
    <x v="2"/>
    <n v="2010"/>
    <n v="2010"/>
    <n v="19285265"/>
    <n v="1"/>
    <x v="1"/>
    <s v="I"/>
    <n v="0"/>
    <n v="0"/>
    <n v="0"/>
    <n v="29"/>
  </r>
  <r>
    <x v="1"/>
    <x v="0"/>
    <s v="WA"/>
    <x v="2"/>
    <n v="2010"/>
    <n v="2010"/>
    <n v="15067669"/>
    <n v="1"/>
    <x v="1"/>
    <s v="I"/>
    <n v="33"/>
    <n v="33"/>
    <n v="0"/>
    <n v="10"/>
  </r>
  <r>
    <x v="0"/>
    <x v="1"/>
    <s v="WA"/>
    <x v="2"/>
    <n v="2010"/>
    <n v="2010"/>
    <n v="432691301"/>
    <n v="1"/>
    <x v="1"/>
    <s v="I"/>
    <n v="30"/>
    <n v="30"/>
    <n v="0"/>
    <n v="2"/>
  </r>
  <r>
    <x v="0"/>
    <x v="1"/>
    <s v="WA"/>
    <x v="2"/>
    <n v="2010"/>
    <n v="2010"/>
    <n v="500038018"/>
    <n v="1"/>
    <x v="1"/>
    <s v="I"/>
    <n v="0"/>
    <n v="0"/>
    <n v="0"/>
    <n v="47"/>
  </r>
  <r>
    <x v="0"/>
    <x v="1"/>
    <s v="WA"/>
    <x v="2"/>
    <n v="2010"/>
    <n v="2010"/>
    <n v="500264822"/>
    <n v="1"/>
    <x v="1"/>
    <s v="I"/>
    <n v="0"/>
    <n v="0"/>
    <n v="0"/>
    <n v="45"/>
  </r>
  <r>
    <x v="0"/>
    <x v="0"/>
    <s v="WA"/>
    <x v="2"/>
    <n v="2010"/>
    <n v="2010"/>
    <n v="14952342"/>
    <n v="1"/>
    <x v="1"/>
    <s v="I"/>
    <n v="17"/>
    <n v="17"/>
    <n v="0"/>
    <n v="50"/>
  </r>
  <r>
    <x v="0"/>
    <x v="0"/>
    <s v="WA"/>
    <x v="2"/>
    <n v="2010"/>
    <n v="2010"/>
    <n v="15097742"/>
    <n v="7"/>
    <x v="1"/>
    <s v="I"/>
    <n v="197"/>
    <n v="28.142857142857142"/>
    <n v="0"/>
    <n v="430"/>
  </r>
  <r>
    <x v="0"/>
    <x v="1"/>
    <s v="WA"/>
    <x v="2"/>
    <n v="2010"/>
    <n v="2010"/>
    <n v="19613425"/>
    <n v="2"/>
    <x v="1"/>
    <s v="I"/>
    <n v="65"/>
    <n v="32.5"/>
    <n v="0"/>
    <n v="2"/>
  </r>
  <r>
    <x v="0"/>
    <x v="0"/>
    <s v="WA"/>
    <x v="2"/>
    <n v="2010"/>
    <n v="2010"/>
    <n v="14104847"/>
    <n v="2"/>
    <x v="1"/>
    <s v="I"/>
    <n v="62"/>
    <n v="31"/>
    <n v="0"/>
    <n v="60"/>
  </r>
  <r>
    <x v="0"/>
    <x v="0"/>
    <s v="WA"/>
    <x v="2"/>
    <n v="2010"/>
    <n v="2010"/>
    <n v="14153399"/>
    <n v="1"/>
    <x v="1"/>
    <s v="I"/>
    <n v="0"/>
    <n v="0"/>
    <n v="0"/>
    <n v="20"/>
  </r>
  <r>
    <x v="0"/>
    <x v="0"/>
    <s v="WA"/>
    <x v="2"/>
    <n v="2010"/>
    <n v="2010"/>
    <n v="16610503"/>
    <n v="1"/>
    <x v="1"/>
    <s v="I"/>
    <n v="27"/>
    <n v="27"/>
    <n v="0"/>
    <n v="1154"/>
  </r>
  <r>
    <x v="0"/>
    <x v="0"/>
    <s v="WA"/>
    <x v="2"/>
    <n v="2010"/>
    <n v="2010"/>
    <n v="16002838"/>
    <n v="1"/>
    <x v="2"/>
    <s v="I"/>
    <n v="1"/>
    <n v="1"/>
    <n v="0"/>
    <n v="98950"/>
  </r>
  <r>
    <x v="0"/>
    <x v="1"/>
    <s v="WA"/>
    <x v="2"/>
    <n v="2010"/>
    <n v="2010"/>
    <n v="500123225"/>
    <n v="1"/>
    <x v="1"/>
    <s v="I"/>
    <n v="0"/>
    <n v="0"/>
    <n v="0"/>
    <n v="3"/>
  </r>
  <r>
    <x v="0"/>
    <x v="0"/>
    <s v="WA"/>
    <x v="2"/>
    <n v="2010"/>
    <n v="2010"/>
    <n v="19472728"/>
    <n v="1"/>
    <x v="1"/>
    <s v="I"/>
    <n v="6"/>
    <n v="6"/>
    <n v="0"/>
    <n v="90"/>
  </r>
  <r>
    <x v="0"/>
    <x v="0"/>
    <s v="WA"/>
    <x v="2"/>
    <n v="2010"/>
    <n v="2010"/>
    <n v="500133384"/>
    <n v="1"/>
    <x v="1"/>
    <s v="I"/>
    <n v="34"/>
    <n v="34"/>
    <n v="0"/>
    <n v="2"/>
  </r>
  <r>
    <x v="1"/>
    <x v="1"/>
    <s v="WA"/>
    <x v="2"/>
    <n v="2010"/>
    <n v="2010"/>
    <n v="500076815"/>
    <n v="1"/>
    <x v="1"/>
    <s v="I"/>
    <n v="5"/>
    <n v="5"/>
    <n v="0"/>
    <n v="1"/>
  </r>
  <r>
    <x v="0"/>
    <x v="0"/>
    <s v="WA"/>
    <x v="2"/>
    <n v="2010"/>
    <n v="2010"/>
    <n v="16154659"/>
    <n v="1"/>
    <x v="1"/>
    <s v="I"/>
    <n v="0"/>
    <n v="0"/>
    <n v="0"/>
    <n v="3"/>
  </r>
  <r>
    <x v="0"/>
    <x v="0"/>
    <s v="WA"/>
    <x v="2"/>
    <n v="2010"/>
    <n v="2010"/>
    <n v="18652085"/>
    <n v="1"/>
    <x v="1"/>
    <s v="I"/>
    <n v="0"/>
    <n v="0"/>
    <n v="0"/>
    <n v="10"/>
  </r>
  <r>
    <x v="0"/>
    <x v="0"/>
    <s v="WA"/>
    <x v="2"/>
    <n v="2010"/>
    <n v="2010"/>
    <n v="17050909"/>
    <n v="1"/>
    <x v="1"/>
    <s v="I"/>
    <n v="29"/>
    <n v="29"/>
    <n v="0"/>
    <n v="10"/>
  </r>
  <r>
    <x v="0"/>
    <x v="0"/>
    <s v="WA"/>
    <x v="2"/>
    <n v="2010"/>
    <n v="2010"/>
    <n v="18656419"/>
    <n v="1"/>
    <x v="1"/>
    <s v="I"/>
    <n v="0"/>
    <n v="0"/>
    <n v="0"/>
    <n v="1"/>
  </r>
  <r>
    <x v="0"/>
    <x v="0"/>
    <s v="WA"/>
    <x v="2"/>
    <n v="2010"/>
    <n v="2010"/>
    <n v="18701593"/>
    <n v="1"/>
    <x v="1"/>
    <s v="I"/>
    <n v="0"/>
    <n v="0"/>
    <n v="0"/>
    <n v="30"/>
  </r>
  <r>
    <x v="0"/>
    <x v="0"/>
    <s v="WA"/>
    <x v="2"/>
    <n v="2010"/>
    <n v="2010"/>
    <n v="500172835"/>
    <n v="1"/>
    <x v="1"/>
    <s v="I"/>
    <n v="30"/>
    <n v="30"/>
    <n v="0"/>
    <n v="362"/>
  </r>
  <r>
    <x v="0"/>
    <x v="0"/>
    <s v="WA"/>
    <x v="2"/>
    <n v="2010"/>
    <n v="2010"/>
    <n v="500058994"/>
    <n v="1"/>
    <x v="1"/>
    <s v="I"/>
    <n v="0"/>
    <n v="0"/>
    <n v="0"/>
    <n v="16"/>
  </r>
  <r>
    <x v="0"/>
    <x v="0"/>
    <s v="WA"/>
    <x v="2"/>
    <n v="2010"/>
    <n v="2010"/>
    <n v="388022435"/>
    <n v="1"/>
    <x v="1"/>
    <s v="I"/>
    <n v="32"/>
    <n v="32"/>
    <n v="0"/>
    <n v="10"/>
  </r>
  <r>
    <x v="0"/>
    <x v="0"/>
    <s v="WA"/>
    <x v="2"/>
    <n v="2010"/>
    <n v="2010"/>
    <n v="17815359"/>
    <n v="1"/>
    <x v="1"/>
    <s v="I"/>
    <n v="0"/>
    <n v="0"/>
    <n v="0"/>
    <n v="227"/>
  </r>
  <r>
    <x v="0"/>
    <x v="1"/>
    <s v="WA"/>
    <x v="2"/>
    <n v="2010"/>
    <n v="2010"/>
    <n v="17823071"/>
    <n v="1"/>
    <x v="1"/>
    <s v="I"/>
    <n v="0"/>
    <n v="0"/>
    <n v="0"/>
    <n v="1"/>
  </r>
  <r>
    <x v="0"/>
    <x v="0"/>
    <s v="WA"/>
    <x v="2"/>
    <n v="2010"/>
    <n v="2010"/>
    <n v="500197220"/>
    <n v="1"/>
    <x v="1"/>
    <s v="I"/>
    <n v="9"/>
    <n v="9"/>
    <n v="0"/>
    <n v="11"/>
  </r>
  <r>
    <x v="0"/>
    <x v="0"/>
    <s v="WA"/>
    <x v="2"/>
    <n v="2010"/>
    <n v="2010"/>
    <n v="500200108"/>
    <n v="2"/>
    <x v="1"/>
    <s v="I"/>
    <n v="33"/>
    <n v="16.5"/>
    <n v="0"/>
    <n v="148"/>
  </r>
  <r>
    <x v="0"/>
    <x v="1"/>
    <s v="WA"/>
    <x v="2"/>
    <n v="2010"/>
    <n v="2010"/>
    <n v="500250463"/>
    <n v="1"/>
    <x v="1"/>
    <s v="I"/>
    <n v="0"/>
    <n v="0"/>
    <n v="0"/>
    <n v="4"/>
  </r>
  <r>
    <x v="0"/>
    <x v="0"/>
    <s v="WA"/>
    <x v="2"/>
    <n v="2010"/>
    <n v="2010"/>
    <n v="16589753"/>
    <n v="1"/>
    <x v="1"/>
    <s v="I"/>
    <n v="0"/>
    <n v="0"/>
    <n v="0"/>
    <n v="660"/>
  </r>
  <r>
    <x v="0"/>
    <x v="0"/>
    <s v="WA"/>
    <x v="2"/>
    <n v="2010"/>
    <n v="2010"/>
    <n v="15683485"/>
    <n v="1"/>
    <x v="1"/>
    <s v="I"/>
    <n v="22"/>
    <n v="22"/>
    <n v="0"/>
    <n v="180"/>
  </r>
  <r>
    <x v="0"/>
    <x v="1"/>
    <s v="WA"/>
    <x v="2"/>
    <n v="2010"/>
    <n v="2010"/>
    <n v="500246655"/>
    <n v="1"/>
    <x v="1"/>
    <s v="I"/>
    <n v="6"/>
    <n v="6"/>
    <n v="0"/>
    <n v="1"/>
  </r>
  <r>
    <x v="0"/>
    <x v="1"/>
    <s v="WA"/>
    <x v="2"/>
    <n v="2010"/>
    <n v="2010"/>
    <n v="331862420"/>
    <n v="1"/>
    <x v="1"/>
    <s v="I"/>
    <n v="5"/>
    <n v="5"/>
    <n v="0"/>
    <n v="5"/>
  </r>
  <r>
    <x v="0"/>
    <x v="0"/>
    <s v="WA"/>
    <x v="2"/>
    <n v="2010"/>
    <n v="2010"/>
    <n v="15908648"/>
    <n v="1"/>
    <x v="1"/>
    <s v="I"/>
    <n v="0"/>
    <n v="0"/>
    <n v="0"/>
    <n v="80"/>
  </r>
  <r>
    <x v="0"/>
    <x v="0"/>
    <s v="WA"/>
    <x v="2"/>
    <n v="2010"/>
    <n v="2010"/>
    <n v="15138735"/>
    <n v="1"/>
    <x v="1"/>
    <s v="I"/>
    <n v="7"/>
    <n v="7"/>
    <n v="0"/>
    <n v="7"/>
  </r>
  <r>
    <x v="0"/>
    <x v="0"/>
    <s v="WA"/>
    <x v="2"/>
    <n v="2010"/>
    <n v="2010"/>
    <n v="383443231"/>
    <n v="4"/>
    <x v="1"/>
    <s v="I"/>
    <n v="110"/>
    <n v="27.5"/>
    <n v="0"/>
    <n v="470"/>
  </r>
  <r>
    <x v="0"/>
    <x v="1"/>
    <s v="WA"/>
    <x v="2"/>
    <n v="2010"/>
    <n v="2010"/>
    <n v="500083462"/>
    <n v="3"/>
    <x v="1"/>
    <s v="I"/>
    <n v="78"/>
    <n v="26"/>
    <n v="0"/>
    <n v="39"/>
  </r>
  <r>
    <x v="0"/>
    <x v="0"/>
    <s v="WA"/>
    <x v="2"/>
    <n v="2010"/>
    <n v="2010"/>
    <n v="500094890"/>
    <n v="2"/>
    <x v="1"/>
    <s v="I"/>
    <n v="52"/>
    <n v="26"/>
    <n v="0"/>
    <n v="80"/>
  </r>
  <r>
    <x v="1"/>
    <x v="1"/>
    <s v="WA"/>
    <x v="2"/>
    <n v="2010"/>
    <n v="2010"/>
    <n v="14599651"/>
    <n v="1"/>
    <x v="1"/>
    <s v="I"/>
    <n v="29"/>
    <n v="29"/>
    <n v="0"/>
    <n v="64"/>
  </r>
  <r>
    <x v="0"/>
    <x v="1"/>
    <s v="WA"/>
    <x v="2"/>
    <n v="2010"/>
    <n v="2010"/>
    <n v="500139317"/>
    <n v="1"/>
    <x v="1"/>
    <s v="I"/>
    <n v="0"/>
    <n v="0"/>
    <n v="0"/>
    <n v="4"/>
  </r>
  <r>
    <x v="0"/>
    <x v="0"/>
    <s v="WA"/>
    <x v="2"/>
    <n v="2010"/>
    <n v="2010"/>
    <n v="398304060"/>
    <n v="1"/>
    <x v="1"/>
    <s v="I"/>
    <n v="0"/>
    <n v="0"/>
    <n v="0"/>
    <n v="10"/>
  </r>
  <r>
    <x v="0"/>
    <x v="0"/>
    <s v="WA"/>
    <x v="2"/>
    <n v="2010"/>
    <n v="2010"/>
    <n v="500225826"/>
    <n v="1"/>
    <x v="1"/>
    <s v="I"/>
    <n v="0"/>
    <n v="0"/>
    <n v="0"/>
    <n v="44"/>
  </r>
  <r>
    <x v="0"/>
    <x v="1"/>
    <s v="WA"/>
    <x v="2"/>
    <n v="2010"/>
    <n v="2010"/>
    <n v="17316930"/>
    <n v="1"/>
    <x v="1"/>
    <s v="I"/>
    <n v="34"/>
    <n v="34"/>
    <n v="0"/>
    <n v="1"/>
  </r>
  <r>
    <x v="0"/>
    <x v="0"/>
    <s v="WA"/>
    <x v="2"/>
    <n v="2010"/>
    <n v="2010"/>
    <n v="19906303"/>
    <n v="1"/>
    <x v="1"/>
    <s v="I"/>
    <n v="29"/>
    <n v="29"/>
    <n v="0"/>
    <n v="1"/>
  </r>
  <r>
    <x v="0"/>
    <x v="0"/>
    <s v="WA"/>
    <x v="2"/>
    <n v="2010"/>
    <n v="2010"/>
    <n v="19248050"/>
    <n v="1"/>
    <x v="1"/>
    <s v="I"/>
    <n v="0"/>
    <n v="0"/>
    <n v="0"/>
    <n v="330"/>
  </r>
  <r>
    <x v="0"/>
    <x v="1"/>
    <s v="WA"/>
    <x v="2"/>
    <n v="2010"/>
    <n v="2010"/>
    <n v="19220799"/>
    <n v="3"/>
    <x v="1"/>
    <s v="I"/>
    <n v="85"/>
    <n v="28.333333333333336"/>
    <n v="0"/>
    <n v="15"/>
  </r>
  <r>
    <x v="0"/>
    <x v="1"/>
    <s v="WA"/>
    <x v="2"/>
    <n v="2010"/>
    <n v="2010"/>
    <n v="395280024"/>
    <n v="1"/>
    <x v="1"/>
    <s v="I"/>
    <n v="30"/>
    <n v="30"/>
    <n v="0"/>
    <n v="2"/>
  </r>
  <r>
    <x v="0"/>
    <x v="0"/>
    <s v="WA"/>
    <x v="2"/>
    <n v="2010"/>
    <n v="2010"/>
    <n v="500182129"/>
    <n v="4"/>
    <x v="1"/>
    <s v="I"/>
    <n v="124"/>
    <n v="31"/>
    <n v="0"/>
    <n v="45"/>
  </r>
  <r>
    <x v="0"/>
    <x v="1"/>
    <s v="WA"/>
    <x v="2"/>
    <n v="2010"/>
    <n v="2010"/>
    <n v="372902466"/>
    <n v="1"/>
    <x v="1"/>
    <s v="I"/>
    <n v="0"/>
    <n v="0"/>
    <n v="0"/>
    <n v="3"/>
  </r>
  <r>
    <x v="0"/>
    <x v="1"/>
    <s v="WA"/>
    <x v="2"/>
    <n v="2010"/>
    <n v="2010"/>
    <n v="17999499"/>
    <n v="1"/>
    <x v="1"/>
    <s v="I"/>
    <n v="32"/>
    <n v="32"/>
    <n v="0"/>
    <n v="31"/>
  </r>
  <r>
    <x v="0"/>
    <x v="1"/>
    <s v="WA"/>
    <x v="2"/>
    <n v="2010"/>
    <n v="2010"/>
    <n v="446353077"/>
    <n v="2"/>
    <x v="1"/>
    <s v="I"/>
    <n v="53"/>
    <n v="26.5"/>
    <n v="0"/>
    <n v="123"/>
  </r>
  <r>
    <x v="1"/>
    <x v="0"/>
    <s v="WA"/>
    <x v="2"/>
    <n v="2010"/>
    <n v="2010"/>
    <n v="17356835"/>
    <n v="2"/>
    <x v="1"/>
    <s v="I"/>
    <n v="62"/>
    <n v="31"/>
    <n v="0"/>
    <n v="20"/>
  </r>
  <r>
    <x v="0"/>
    <x v="0"/>
    <s v="WA"/>
    <x v="2"/>
    <n v="2010"/>
    <n v="2010"/>
    <n v="17171326"/>
    <n v="1"/>
    <x v="1"/>
    <s v="I"/>
    <n v="5"/>
    <n v="5"/>
    <n v="0"/>
    <n v="15"/>
  </r>
  <r>
    <x v="0"/>
    <x v="1"/>
    <s v="WA"/>
    <x v="2"/>
    <n v="2010"/>
    <n v="2010"/>
    <n v="16897534"/>
    <n v="1"/>
    <x v="1"/>
    <s v="I"/>
    <n v="0"/>
    <n v="0"/>
    <n v="0"/>
    <n v="36"/>
  </r>
  <r>
    <x v="0"/>
    <x v="1"/>
    <s v="WA"/>
    <x v="2"/>
    <n v="2010"/>
    <n v="2010"/>
    <n v="17200264"/>
    <n v="1"/>
    <x v="1"/>
    <s v="I"/>
    <n v="0"/>
    <n v="0"/>
    <n v="0"/>
    <n v="2"/>
  </r>
  <r>
    <x v="1"/>
    <x v="0"/>
    <s v="WA"/>
    <x v="2"/>
    <n v="2010"/>
    <n v="2011"/>
    <n v="17326203"/>
    <n v="11"/>
    <x v="2"/>
    <s v="I"/>
    <n v="334"/>
    <n v="30.36363636363636"/>
    <n v="0"/>
    <n v="100455"/>
  </r>
  <r>
    <x v="0"/>
    <x v="1"/>
    <s v="WA"/>
    <x v="2"/>
    <n v="2010"/>
    <n v="2010"/>
    <n v="500032363"/>
    <n v="2"/>
    <x v="1"/>
    <s v="I"/>
    <n v="32"/>
    <n v="16"/>
    <n v="0"/>
    <n v="163"/>
  </r>
  <r>
    <x v="0"/>
    <x v="1"/>
    <s v="WA"/>
    <x v="2"/>
    <n v="2010"/>
    <n v="2010"/>
    <n v="500004986"/>
    <n v="5"/>
    <x v="1"/>
    <s v="I"/>
    <n v="133"/>
    <n v="26.6"/>
    <n v="0"/>
    <n v="16"/>
  </r>
  <r>
    <x v="0"/>
    <x v="1"/>
    <s v="WA"/>
    <x v="2"/>
    <n v="2010"/>
    <n v="2010"/>
    <n v="500116220"/>
    <n v="1"/>
    <x v="1"/>
    <s v="I"/>
    <n v="0"/>
    <n v="0"/>
    <n v="0"/>
    <n v="12"/>
  </r>
  <r>
    <x v="0"/>
    <x v="0"/>
    <s v="WA"/>
    <x v="2"/>
    <n v="2010"/>
    <n v="2010"/>
    <n v="500237639"/>
    <n v="1"/>
    <x v="1"/>
    <s v="I"/>
    <n v="32"/>
    <n v="32"/>
    <n v="0"/>
    <n v="1503"/>
  </r>
  <r>
    <x v="0"/>
    <x v="0"/>
    <s v="WA"/>
    <x v="2"/>
    <n v="2010"/>
    <n v="2010"/>
    <n v="16121645"/>
    <n v="1"/>
    <x v="1"/>
    <s v="I"/>
    <n v="10"/>
    <n v="10"/>
    <n v="0"/>
    <n v="80"/>
  </r>
  <r>
    <x v="0"/>
    <x v="1"/>
    <s v="WA"/>
    <x v="2"/>
    <n v="2010"/>
    <n v="2010"/>
    <n v="16122328"/>
    <n v="1"/>
    <x v="1"/>
    <s v="I"/>
    <n v="3"/>
    <n v="3"/>
    <n v="0"/>
    <n v="6"/>
  </r>
  <r>
    <x v="0"/>
    <x v="0"/>
    <s v="WA"/>
    <x v="2"/>
    <n v="2010"/>
    <n v="2010"/>
    <n v="15277610"/>
    <n v="1"/>
    <x v="1"/>
    <s v="I"/>
    <n v="0"/>
    <n v="0"/>
    <n v="0"/>
    <n v="20"/>
  </r>
  <r>
    <x v="0"/>
    <x v="0"/>
    <s v="WA"/>
    <x v="2"/>
    <n v="2010"/>
    <n v="2010"/>
    <n v="14912642"/>
    <n v="3"/>
    <x v="1"/>
    <s v="I"/>
    <n v="80"/>
    <n v="26.666666666666668"/>
    <n v="0"/>
    <n v="370"/>
  </r>
  <r>
    <x v="0"/>
    <x v="0"/>
    <s v="WA"/>
    <x v="2"/>
    <n v="2010"/>
    <n v="2010"/>
    <n v="15158089"/>
    <n v="1"/>
    <x v="1"/>
    <s v="I"/>
    <n v="27"/>
    <n v="27"/>
    <n v="0"/>
    <n v="64"/>
  </r>
  <r>
    <x v="0"/>
    <x v="1"/>
    <s v="WA"/>
    <x v="2"/>
    <n v="2010"/>
    <n v="2010"/>
    <n v="19950820"/>
    <n v="1"/>
    <x v="1"/>
    <s v="I"/>
    <n v="10"/>
    <n v="10"/>
    <n v="0"/>
    <n v="2"/>
  </r>
  <r>
    <x v="0"/>
    <x v="0"/>
    <s v="WA"/>
    <x v="2"/>
    <n v="2010"/>
    <n v="2010"/>
    <n v="445564835"/>
    <n v="1"/>
    <x v="1"/>
    <s v="I"/>
    <n v="0"/>
    <n v="0"/>
    <n v="0"/>
    <n v="19"/>
  </r>
  <r>
    <x v="0"/>
    <x v="0"/>
    <s v="WA"/>
    <x v="2"/>
    <n v="2010"/>
    <n v="2010"/>
    <n v="14120355"/>
    <n v="1"/>
    <x v="1"/>
    <s v="I"/>
    <n v="0"/>
    <n v="0"/>
    <n v="0"/>
    <n v="8"/>
  </r>
  <r>
    <x v="0"/>
    <x v="1"/>
    <s v="WA"/>
    <x v="2"/>
    <n v="2010"/>
    <n v="2010"/>
    <n v="408844971"/>
    <n v="1"/>
    <x v="1"/>
    <s v="I"/>
    <n v="16"/>
    <n v="16"/>
    <n v="0"/>
    <n v="8"/>
  </r>
  <r>
    <x v="0"/>
    <x v="0"/>
    <s v="WA"/>
    <x v="2"/>
    <n v="2010"/>
    <n v="2010"/>
    <n v="500211901"/>
    <n v="3"/>
    <x v="1"/>
    <s v="I"/>
    <n v="78"/>
    <n v="26"/>
    <n v="0"/>
    <n v="402"/>
  </r>
  <r>
    <x v="0"/>
    <x v="0"/>
    <s v="WA"/>
    <x v="2"/>
    <n v="2010"/>
    <n v="2010"/>
    <n v="14416909"/>
    <n v="1"/>
    <x v="1"/>
    <s v="I"/>
    <n v="32"/>
    <n v="32"/>
    <n v="0"/>
    <n v="38"/>
  </r>
  <r>
    <x v="0"/>
    <x v="1"/>
    <s v="WA"/>
    <x v="2"/>
    <n v="2010"/>
    <n v="2010"/>
    <n v="17664868"/>
    <n v="1"/>
    <x v="1"/>
    <s v="I"/>
    <n v="30"/>
    <n v="30"/>
    <n v="0"/>
    <n v="22"/>
  </r>
  <r>
    <x v="0"/>
    <x v="0"/>
    <s v="WA"/>
    <x v="2"/>
    <n v="2010"/>
    <n v="2010"/>
    <n v="16121630"/>
    <n v="1"/>
    <x v="1"/>
    <s v="I"/>
    <n v="12"/>
    <n v="12"/>
    <n v="0"/>
    <n v="10"/>
  </r>
  <r>
    <x v="0"/>
    <x v="0"/>
    <s v="WA"/>
    <x v="2"/>
    <n v="2010"/>
    <n v="2010"/>
    <n v="19953538"/>
    <n v="1"/>
    <x v="1"/>
    <s v="I"/>
    <n v="0"/>
    <n v="0"/>
    <n v="0"/>
    <n v="20"/>
  </r>
  <r>
    <x v="0"/>
    <x v="1"/>
    <s v="WA"/>
    <x v="2"/>
    <n v="2010"/>
    <n v="2010"/>
    <n v="500123229"/>
    <n v="1"/>
    <x v="1"/>
    <s v="I"/>
    <n v="5"/>
    <n v="5"/>
    <n v="0"/>
    <n v="1"/>
  </r>
  <r>
    <x v="0"/>
    <x v="1"/>
    <s v="WA"/>
    <x v="2"/>
    <n v="2010"/>
    <n v="2010"/>
    <n v="500010451"/>
    <n v="1"/>
    <x v="1"/>
    <s v="I"/>
    <n v="17"/>
    <n v="17"/>
    <n v="0"/>
    <n v="1"/>
  </r>
  <r>
    <x v="0"/>
    <x v="0"/>
    <s v="WA"/>
    <x v="2"/>
    <n v="2010"/>
    <n v="2010"/>
    <n v="17189218"/>
    <n v="1"/>
    <x v="1"/>
    <s v="I"/>
    <n v="32"/>
    <n v="32"/>
    <n v="0"/>
    <n v="1"/>
  </r>
  <r>
    <x v="0"/>
    <x v="1"/>
    <s v="WA"/>
    <x v="2"/>
    <n v="2010"/>
    <n v="2010"/>
    <n v="500186239"/>
    <n v="3"/>
    <x v="1"/>
    <s v="I"/>
    <n v="89"/>
    <n v="29.666666666666668"/>
    <n v="0"/>
    <n v="42"/>
  </r>
  <r>
    <x v="1"/>
    <x v="1"/>
    <s v="WA"/>
    <x v="2"/>
    <n v="2010"/>
    <n v="2010"/>
    <n v="19011658"/>
    <n v="1"/>
    <x v="1"/>
    <s v="I"/>
    <n v="0"/>
    <n v="0"/>
    <n v="0"/>
    <n v="1"/>
  </r>
  <r>
    <x v="0"/>
    <x v="1"/>
    <s v="WA"/>
    <x v="2"/>
    <n v="2010"/>
    <n v="2010"/>
    <n v="19603046"/>
    <n v="1"/>
    <x v="1"/>
    <s v="I"/>
    <n v="0"/>
    <n v="0"/>
    <n v="0"/>
    <n v="1"/>
  </r>
  <r>
    <x v="0"/>
    <x v="0"/>
    <s v="WA"/>
    <x v="2"/>
    <n v="2010"/>
    <n v="2010"/>
    <n v="19563284"/>
    <n v="1"/>
    <x v="1"/>
    <s v="I"/>
    <n v="31"/>
    <n v="31"/>
    <n v="0"/>
    <n v="1"/>
  </r>
  <r>
    <x v="0"/>
    <x v="0"/>
    <s v="WA"/>
    <x v="2"/>
    <n v="2010"/>
    <n v="2010"/>
    <n v="16747994"/>
    <n v="1"/>
    <x v="1"/>
    <s v="I"/>
    <n v="18"/>
    <n v="18"/>
    <n v="0"/>
    <n v="44"/>
  </r>
  <r>
    <x v="0"/>
    <x v="0"/>
    <s v="WA"/>
    <x v="2"/>
    <n v="2010"/>
    <n v="2010"/>
    <n v="18062094"/>
    <n v="1"/>
    <x v="1"/>
    <s v="I"/>
    <n v="36"/>
    <n v="36"/>
    <n v="0"/>
    <n v="10"/>
  </r>
  <r>
    <x v="0"/>
    <x v="0"/>
    <s v="WA"/>
    <x v="2"/>
    <n v="2010"/>
    <n v="2010"/>
    <n v="19785607"/>
    <n v="1"/>
    <x v="1"/>
    <s v="I"/>
    <n v="0"/>
    <n v="0"/>
    <n v="0"/>
    <n v="21"/>
  </r>
  <r>
    <x v="0"/>
    <x v="0"/>
    <s v="WA"/>
    <x v="2"/>
    <n v="2010"/>
    <n v="2010"/>
    <n v="18961311"/>
    <n v="1"/>
    <x v="1"/>
    <s v="I"/>
    <n v="0"/>
    <n v="0"/>
    <n v="0"/>
    <n v="10"/>
  </r>
  <r>
    <x v="0"/>
    <x v="0"/>
    <s v="WA"/>
    <x v="2"/>
    <n v="2010"/>
    <n v="2010"/>
    <n v="500196081"/>
    <n v="2"/>
    <x v="1"/>
    <s v="I"/>
    <n v="45"/>
    <n v="22.5"/>
    <n v="0"/>
    <n v="291"/>
  </r>
  <r>
    <x v="0"/>
    <x v="0"/>
    <s v="WA"/>
    <x v="2"/>
    <n v="2010"/>
    <n v="2010"/>
    <n v="19344868"/>
    <n v="1"/>
    <x v="1"/>
    <s v="I"/>
    <n v="0"/>
    <n v="0"/>
    <n v="0"/>
    <n v="4"/>
  </r>
  <r>
    <x v="0"/>
    <x v="0"/>
    <s v="WA"/>
    <x v="2"/>
    <n v="2010"/>
    <n v="2010"/>
    <n v="500230073"/>
    <n v="1"/>
    <x v="1"/>
    <s v="I"/>
    <n v="0"/>
    <n v="0"/>
    <n v="0"/>
    <n v="29"/>
  </r>
  <r>
    <x v="0"/>
    <x v="1"/>
    <s v="WA"/>
    <x v="2"/>
    <n v="2010"/>
    <n v="2010"/>
    <n v="500017437"/>
    <n v="1"/>
    <x v="1"/>
    <s v="I"/>
    <n v="0"/>
    <n v="0"/>
    <n v="0"/>
    <n v="2"/>
  </r>
  <r>
    <x v="0"/>
    <x v="0"/>
    <s v="WA"/>
    <x v="2"/>
    <n v="2010"/>
    <n v="2010"/>
    <n v="18299613"/>
    <n v="1"/>
    <x v="1"/>
    <s v="I"/>
    <n v="0"/>
    <n v="0"/>
    <n v="0"/>
    <n v="40"/>
  </r>
  <r>
    <x v="0"/>
    <x v="0"/>
    <s v="WA"/>
    <x v="2"/>
    <n v="2010"/>
    <n v="2010"/>
    <n v="18266332"/>
    <n v="1"/>
    <x v="1"/>
    <s v="I"/>
    <n v="1"/>
    <n v="1"/>
    <n v="0"/>
    <n v="20"/>
  </r>
  <r>
    <x v="0"/>
    <x v="0"/>
    <s v="WA"/>
    <x v="2"/>
    <n v="2010"/>
    <n v="2010"/>
    <n v="17757945"/>
    <n v="1"/>
    <x v="1"/>
    <s v="I"/>
    <n v="0"/>
    <n v="0"/>
    <n v="0"/>
    <n v="10"/>
  </r>
  <r>
    <x v="0"/>
    <x v="0"/>
    <s v="WA"/>
    <x v="2"/>
    <n v="2010"/>
    <n v="2010"/>
    <n v="17763322"/>
    <n v="1"/>
    <x v="1"/>
    <s v="I"/>
    <n v="0"/>
    <n v="0"/>
    <n v="0"/>
    <n v="20"/>
  </r>
  <r>
    <x v="0"/>
    <x v="1"/>
    <s v="WA"/>
    <x v="2"/>
    <n v="2010"/>
    <n v="2010"/>
    <n v="17767719"/>
    <n v="1"/>
    <x v="1"/>
    <s v="I"/>
    <n v="0"/>
    <n v="0"/>
    <n v="0"/>
    <n v="2"/>
  </r>
  <r>
    <x v="0"/>
    <x v="0"/>
    <s v="WA"/>
    <x v="2"/>
    <n v="2010"/>
    <n v="2010"/>
    <n v="17699602"/>
    <n v="1"/>
    <x v="1"/>
    <s v="I"/>
    <n v="0"/>
    <n v="0"/>
    <n v="0"/>
    <n v="140"/>
  </r>
  <r>
    <x v="0"/>
    <x v="1"/>
    <s v="WA"/>
    <x v="2"/>
    <n v="2010"/>
    <n v="2010"/>
    <n v="500095101"/>
    <n v="1"/>
    <x v="1"/>
    <s v="I"/>
    <n v="32"/>
    <n v="32"/>
    <n v="0"/>
    <n v="8"/>
  </r>
  <r>
    <x v="0"/>
    <x v="1"/>
    <s v="WA"/>
    <x v="2"/>
    <n v="2010"/>
    <n v="2010"/>
    <n v="13988696"/>
    <n v="1"/>
    <x v="1"/>
    <s v="I"/>
    <n v="28"/>
    <n v="28"/>
    <n v="0"/>
    <n v="32"/>
  </r>
  <r>
    <x v="0"/>
    <x v="0"/>
    <s v="WA"/>
    <x v="2"/>
    <n v="2010"/>
    <n v="2010"/>
    <n v="500075691"/>
    <n v="1"/>
    <x v="1"/>
    <s v="I"/>
    <n v="44"/>
    <n v="44"/>
    <n v="0"/>
    <n v="332"/>
  </r>
  <r>
    <x v="0"/>
    <x v="0"/>
    <s v="WA"/>
    <x v="2"/>
    <n v="2010"/>
    <n v="2010"/>
    <n v="17164145"/>
    <n v="1"/>
    <x v="1"/>
    <s v="I"/>
    <n v="4"/>
    <n v="4"/>
    <n v="0"/>
    <n v="10"/>
  </r>
  <r>
    <x v="0"/>
    <x v="0"/>
    <s v="WA"/>
    <x v="2"/>
    <n v="2010"/>
    <n v="2010"/>
    <n v="500243618"/>
    <n v="2"/>
    <x v="1"/>
    <s v="I"/>
    <n v="21"/>
    <n v="10.5"/>
    <n v="0"/>
    <n v="264"/>
  </r>
  <r>
    <x v="0"/>
    <x v="0"/>
    <s v="WA"/>
    <x v="2"/>
    <n v="2010"/>
    <n v="2010"/>
    <n v="16821167"/>
    <n v="1"/>
    <x v="1"/>
    <s v="I"/>
    <n v="0"/>
    <n v="0"/>
    <n v="0"/>
    <n v="10"/>
  </r>
  <r>
    <x v="0"/>
    <x v="1"/>
    <s v="WA"/>
    <x v="2"/>
    <n v="2010"/>
    <n v="2010"/>
    <n v="16916560"/>
    <n v="1"/>
    <x v="1"/>
    <s v="I"/>
    <n v="0"/>
    <n v="0"/>
    <n v="0"/>
    <n v="11"/>
  </r>
  <r>
    <x v="0"/>
    <x v="0"/>
    <s v="WA"/>
    <x v="2"/>
    <n v="2010"/>
    <n v="2010"/>
    <n v="15626625"/>
    <n v="2"/>
    <x v="1"/>
    <s v="I"/>
    <n v="62"/>
    <n v="31"/>
    <n v="0"/>
    <n v="670"/>
  </r>
  <r>
    <x v="0"/>
    <x v="0"/>
    <s v="WA"/>
    <x v="2"/>
    <n v="2010"/>
    <n v="2010"/>
    <n v="15550371"/>
    <n v="1"/>
    <x v="1"/>
    <s v="I"/>
    <n v="26"/>
    <n v="26"/>
    <n v="0"/>
    <n v="3"/>
  </r>
  <r>
    <x v="0"/>
    <x v="1"/>
    <s v="WA"/>
    <x v="2"/>
    <n v="2010"/>
    <n v="2010"/>
    <n v="401414486"/>
    <n v="1"/>
    <x v="1"/>
    <s v="I"/>
    <n v="4"/>
    <n v="4"/>
    <n v="0"/>
    <n v="1"/>
  </r>
  <r>
    <x v="0"/>
    <x v="0"/>
    <s v="WA"/>
    <x v="2"/>
    <n v="2010"/>
    <n v="2010"/>
    <n v="14046736"/>
    <n v="1"/>
    <x v="1"/>
    <s v="I"/>
    <n v="0"/>
    <n v="0"/>
    <n v="0"/>
    <n v="22"/>
  </r>
  <r>
    <x v="0"/>
    <x v="0"/>
    <s v="WA"/>
    <x v="2"/>
    <n v="2010"/>
    <n v="2010"/>
    <n v="16016561"/>
    <n v="1"/>
    <x v="1"/>
    <s v="I"/>
    <n v="0"/>
    <n v="0"/>
    <n v="0"/>
    <n v="60"/>
  </r>
  <r>
    <x v="0"/>
    <x v="1"/>
    <s v="WA"/>
    <x v="2"/>
    <n v="2010"/>
    <n v="2010"/>
    <n v="436320186"/>
    <n v="1"/>
    <x v="1"/>
    <s v="I"/>
    <n v="0"/>
    <n v="0"/>
    <n v="0"/>
    <n v="1"/>
  </r>
  <r>
    <x v="0"/>
    <x v="0"/>
    <s v="WA"/>
    <x v="2"/>
    <n v="2010"/>
    <n v="2010"/>
    <n v="500246528"/>
    <n v="1"/>
    <x v="1"/>
    <s v="I"/>
    <n v="13"/>
    <n v="13"/>
    <n v="0"/>
    <n v="18"/>
  </r>
  <r>
    <x v="0"/>
    <x v="1"/>
    <s v="WA"/>
    <x v="2"/>
    <n v="2010"/>
    <n v="2010"/>
    <n v="15211882"/>
    <n v="2"/>
    <x v="1"/>
    <s v="I"/>
    <n v="53"/>
    <n v="26.5"/>
    <n v="0"/>
    <n v="13"/>
  </r>
  <r>
    <x v="0"/>
    <x v="0"/>
    <s v="WA"/>
    <x v="2"/>
    <n v="2010"/>
    <n v="2010"/>
    <n v="413510449"/>
    <n v="1"/>
    <x v="1"/>
    <s v="I"/>
    <n v="15"/>
    <n v="15"/>
    <n v="0"/>
    <n v="110"/>
  </r>
  <r>
    <x v="0"/>
    <x v="0"/>
    <s v="WA"/>
    <x v="2"/>
    <n v="2010"/>
    <n v="2010"/>
    <n v="14130013"/>
    <n v="1"/>
    <x v="1"/>
    <s v="I"/>
    <n v="0"/>
    <n v="0"/>
    <n v="0"/>
    <n v="10"/>
  </r>
  <r>
    <x v="0"/>
    <x v="0"/>
    <s v="WA"/>
    <x v="2"/>
    <n v="2010"/>
    <n v="2010"/>
    <n v="14350087"/>
    <n v="3"/>
    <x v="1"/>
    <s v="I"/>
    <n v="73"/>
    <n v="24.333333333333332"/>
    <n v="0"/>
    <n v="1620"/>
  </r>
  <r>
    <x v="0"/>
    <x v="0"/>
    <s v="WA"/>
    <x v="2"/>
    <n v="2010"/>
    <n v="2010"/>
    <n v="427507319"/>
    <n v="1"/>
    <x v="1"/>
    <s v="I"/>
    <n v="14"/>
    <n v="14"/>
    <n v="0"/>
    <n v="90"/>
  </r>
  <r>
    <x v="0"/>
    <x v="0"/>
    <s v="WA"/>
    <x v="2"/>
    <n v="2010"/>
    <n v="2010"/>
    <n v="19558422"/>
    <n v="1"/>
    <x v="1"/>
    <s v="I"/>
    <n v="27"/>
    <n v="27"/>
    <n v="0"/>
    <n v="250"/>
  </r>
  <r>
    <x v="0"/>
    <x v="0"/>
    <s v="WA"/>
    <x v="2"/>
    <n v="2010"/>
    <n v="2010"/>
    <n v="500029475"/>
    <n v="1"/>
    <x v="1"/>
    <s v="I"/>
    <n v="0"/>
    <n v="0"/>
    <n v="0"/>
    <n v="10"/>
  </r>
  <r>
    <x v="0"/>
    <x v="0"/>
    <s v="WA"/>
    <x v="2"/>
    <n v="2010"/>
    <n v="2010"/>
    <n v="18353919"/>
    <n v="1"/>
    <x v="1"/>
    <s v="I"/>
    <n v="0"/>
    <n v="0"/>
    <n v="0"/>
    <n v="40"/>
  </r>
  <r>
    <x v="0"/>
    <x v="0"/>
    <s v="WA"/>
    <x v="2"/>
    <n v="2010"/>
    <n v="2010"/>
    <n v="500188626"/>
    <n v="2"/>
    <x v="1"/>
    <s v="I"/>
    <n v="46"/>
    <n v="23"/>
    <n v="0"/>
    <n v="1127"/>
  </r>
  <r>
    <x v="0"/>
    <x v="0"/>
    <s v="WA"/>
    <x v="2"/>
    <n v="2010"/>
    <n v="2010"/>
    <n v="500097845"/>
    <n v="2"/>
    <x v="1"/>
    <s v="I"/>
    <n v="38"/>
    <n v="19"/>
    <n v="0"/>
    <n v="1633"/>
  </r>
  <r>
    <x v="0"/>
    <x v="1"/>
    <s v="WA"/>
    <x v="2"/>
    <n v="2010"/>
    <n v="2010"/>
    <n v="365731208"/>
    <n v="2"/>
    <x v="1"/>
    <s v="I"/>
    <n v="42"/>
    <n v="21"/>
    <n v="0"/>
    <n v="3"/>
  </r>
  <r>
    <x v="0"/>
    <x v="0"/>
    <s v="WA"/>
    <x v="2"/>
    <n v="2010"/>
    <n v="2010"/>
    <n v="18812896"/>
    <n v="1"/>
    <x v="1"/>
    <s v="I"/>
    <n v="7"/>
    <n v="7"/>
    <n v="0"/>
    <n v="57"/>
  </r>
  <r>
    <x v="0"/>
    <x v="1"/>
    <s v="WA"/>
    <x v="2"/>
    <n v="2010"/>
    <n v="2010"/>
    <n v="500206693"/>
    <n v="1"/>
    <x v="1"/>
    <s v="I"/>
    <n v="0"/>
    <n v="0"/>
    <n v="0"/>
    <n v="6"/>
  </r>
  <r>
    <x v="0"/>
    <x v="0"/>
    <s v="WA"/>
    <x v="2"/>
    <n v="2010"/>
    <n v="2010"/>
    <n v="17810970"/>
    <n v="1"/>
    <x v="1"/>
    <s v="I"/>
    <n v="14"/>
    <n v="14"/>
    <n v="0"/>
    <n v="2"/>
  </r>
  <r>
    <x v="0"/>
    <x v="0"/>
    <s v="WA"/>
    <x v="2"/>
    <n v="2010"/>
    <n v="2010"/>
    <n v="18702500"/>
    <n v="1"/>
    <x v="1"/>
    <s v="I"/>
    <n v="14"/>
    <n v="14"/>
    <n v="0"/>
    <n v="360"/>
  </r>
  <r>
    <x v="0"/>
    <x v="0"/>
    <s v="WA"/>
    <x v="2"/>
    <n v="2010"/>
    <n v="2010"/>
    <n v="16470519"/>
    <n v="1"/>
    <x v="2"/>
    <s v="I"/>
    <n v="1"/>
    <n v="1"/>
    <n v="0"/>
    <n v="99680"/>
  </r>
  <r>
    <x v="1"/>
    <x v="1"/>
    <s v="WA"/>
    <x v="2"/>
    <n v="2010"/>
    <n v="2010"/>
    <n v="16783695"/>
    <n v="1"/>
    <x v="1"/>
    <s v="I"/>
    <n v="30"/>
    <n v="30"/>
    <n v="0"/>
    <n v="1"/>
  </r>
  <r>
    <x v="0"/>
    <x v="0"/>
    <s v="WA"/>
    <x v="2"/>
    <n v="2010"/>
    <n v="2010"/>
    <n v="500224728"/>
    <n v="1"/>
    <x v="1"/>
    <s v="I"/>
    <n v="4"/>
    <n v="4"/>
    <n v="0"/>
    <n v="115"/>
  </r>
  <r>
    <x v="1"/>
    <x v="0"/>
    <s v="WA"/>
    <x v="2"/>
    <n v="2010"/>
    <n v="2010"/>
    <n v="500046405"/>
    <n v="1"/>
    <x v="1"/>
    <s v="I"/>
    <n v="0"/>
    <n v="0"/>
    <n v="0"/>
    <n v="11"/>
  </r>
  <r>
    <x v="0"/>
    <x v="0"/>
    <s v="WA"/>
    <x v="2"/>
    <n v="2010"/>
    <n v="2010"/>
    <n v="426297638"/>
    <n v="1"/>
    <x v="1"/>
    <s v="I"/>
    <n v="32"/>
    <n v="32"/>
    <n v="0"/>
    <n v="1"/>
  </r>
  <r>
    <x v="0"/>
    <x v="1"/>
    <s v="WA"/>
    <x v="2"/>
    <n v="2010"/>
    <n v="2010"/>
    <n v="18105946"/>
    <n v="1"/>
    <x v="1"/>
    <s v="I"/>
    <n v="0"/>
    <n v="0"/>
    <n v="0"/>
    <n v="1"/>
  </r>
  <r>
    <x v="0"/>
    <x v="0"/>
    <s v="WA"/>
    <x v="2"/>
    <n v="2010"/>
    <n v="2010"/>
    <n v="18105948"/>
    <n v="1"/>
    <x v="1"/>
    <s v="I"/>
    <n v="0"/>
    <n v="0"/>
    <n v="0"/>
    <n v="80"/>
  </r>
  <r>
    <x v="1"/>
    <x v="0"/>
    <s v="WA"/>
    <x v="2"/>
    <n v="2010"/>
    <n v="2010"/>
    <n v="18036647"/>
    <n v="1"/>
    <x v="1"/>
    <s v="I"/>
    <n v="29"/>
    <n v="29"/>
    <n v="0"/>
    <n v="23"/>
  </r>
  <r>
    <x v="0"/>
    <x v="0"/>
    <s v="WA"/>
    <x v="2"/>
    <n v="2010"/>
    <n v="2010"/>
    <n v="17758341"/>
    <n v="1"/>
    <x v="1"/>
    <s v="I"/>
    <n v="0"/>
    <n v="0"/>
    <n v="0"/>
    <n v="30"/>
  </r>
  <r>
    <x v="0"/>
    <x v="0"/>
    <s v="WA"/>
    <x v="2"/>
    <n v="2010"/>
    <n v="2010"/>
    <n v="500067345"/>
    <n v="3"/>
    <x v="1"/>
    <s v="I"/>
    <n v="96"/>
    <n v="32"/>
    <n v="0"/>
    <n v="81"/>
  </r>
  <r>
    <x v="0"/>
    <x v="0"/>
    <s v="WA"/>
    <x v="2"/>
    <n v="2010"/>
    <n v="2010"/>
    <n v="500262621"/>
    <n v="1"/>
    <x v="1"/>
    <s v="I"/>
    <n v="1"/>
    <n v="1"/>
    <n v="0"/>
    <n v="106"/>
  </r>
  <r>
    <x v="0"/>
    <x v="1"/>
    <s v="WA"/>
    <x v="2"/>
    <n v="2010"/>
    <n v="2010"/>
    <n v="500231629"/>
    <n v="1"/>
    <x v="1"/>
    <s v="I"/>
    <n v="7"/>
    <n v="7"/>
    <n v="0"/>
    <n v="9"/>
  </r>
  <r>
    <x v="0"/>
    <x v="1"/>
    <s v="WA"/>
    <x v="2"/>
    <n v="2010"/>
    <n v="2010"/>
    <n v="500201657"/>
    <n v="1"/>
    <x v="1"/>
    <s v="I"/>
    <n v="0"/>
    <n v="0"/>
    <n v="0"/>
    <n v="3"/>
  </r>
  <r>
    <x v="0"/>
    <x v="1"/>
    <s v="WA"/>
    <x v="2"/>
    <n v="2010"/>
    <n v="2010"/>
    <n v="16838459"/>
    <n v="1"/>
    <x v="1"/>
    <s v="I"/>
    <n v="28"/>
    <n v="28"/>
    <n v="0"/>
    <n v="9"/>
  </r>
  <r>
    <x v="0"/>
    <x v="0"/>
    <s v="WA"/>
    <x v="2"/>
    <n v="2010"/>
    <n v="2010"/>
    <n v="17158416"/>
    <n v="1"/>
    <x v="1"/>
    <s v="I"/>
    <n v="24"/>
    <n v="24"/>
    <n v="0"/>
    <n v="130"/>
  </r>
  <r>
    <x v="0"/>
    <x v="0"/>
    <s v="WA"/>
    <x v="2"/>
    <n v="2010"/>
    <n v="2010"/>
    <n v="16298221"/>
    <n v="1"/>
    <x v="1"/>
    <s v="I"/>
    <n v="2"/>
    <n v="2"/>
    <n v="0"/>
    <n v="59"/>
  </r>
  <r>
    <x v="0"/>
    <x v="0"/>
    <s v="WA"/>
    <x v="2"/>
    <n v="2010"/>
    <n v="2010"/>
    <n v="16301970"/>
    <n v="4"/>
    <x v="1"/>
    <s v="I"/>
    <n v="120"/>
    <n v="30"/>
    <n v="0"/>
    <n v="370"/>
  </r>
  <r>
    <x v="0"/>
    <x v="1"/>
    <s v="WA"/>
    <x v="2"/>
    <n v="2010"/>
    <n v="2010"/>
    <n v="500001650"/>
    <n v="1"/>
    <x v="1"/>
    <s v="I"/>
    <n v="31"/>
    <n v="31"/>
    <n v="0"/>
    <n v="1"/>
  </r>
  <r>
    <x v="0"/>
    <x v="1"/>
    <s v="WA"/>
    <x v="2"/>
    <n v="2010"/>
    <n v="2010"/>
    <n v="500146345"/>
    <n v="1"/>
    <x v="1"/>
    <s v="I"/>
    <n v="0"/>
    <n v="0"/>
    <n v="0"/>
    <n v="28"/>
  </r>
  <r>
    <x v="0"/>
    <x v="0"/>
    <s v="WA"/>
    <x v="2"/>
    <n v="2010"/>
    <n v="2010"/>
    <n v="15649065"/>
    <n v="1"/>
    <x v="1"/>
    <s v="I"/>
    <n v="33"/>
    <n v="33"/>
    <n v="0"/>
    <n v="150"/>
  </r>
  <r>
    <x v="0"/>
    <x v="0"/>
    <s v="WA"/>
    <x v="2"/>
    <n v="2010"/>
    <n v="2010"/>
    <n v="500001354"/>
    <n v="1"/>
    <x v="1"/>
    <s v="I"/>
    <n v="1"/>
    <n v="1"/>
    <n v="0"/>
    <n v="1"/>
  </r>
  <r>
    <x v="0"/>
    <x v="0"/>
    <s v="WA"/>
    <x v="2"/>
    <n v="2010"/>
    <n v="2010"/>
    <n v="15695714"/>
    <n v="1"/>
    <x v="1"/>
    <s v="I"/>
    <n v="0"/>
    <n v="0"/>
    <n v="0"/>
    <n v="10"/>
  </r>
  <r>
    <x v="0"/>
    <x v="0"/>
    <s v="WA"/>
    <x v="2"/>
    <n v="2010"/>
    <n v="2010"/>
    <n v="15494154"/>
    <n v="2"/>
    <x v="1"/>
    <s v="I"/>
    <n v="61"/>
    <n v="30.5"/>
    <n v="0"/>
    <n v="671"/>
  </r>
  <r>
    <x v="0"/>
    <x v="0"/>
    <s v="WA"/>
    <x v="2"/>
    <n v="2010"/>
    <n v="2010"/>
    <n v="500256847"/>
    <n v="1"/>
    <x v="1"/>
    <s v="I"/>
    <n v="0"/>
    <n v="0"/>
    <n v="0"/>
    <n v="2"/>
  </r>
  <r>
    <x v="1"/>
    <x v="0"/>
    <s v="WA"/>
    <x v="2"/>
    <n v="2010"/>
    <n v="2010"/>
    <n v="500244144"/>
    <n v="2"/>
    <x v="1"/>
    <s v="I"/>
    <n v="43"/>
    <n v="21.5"/>
    <n v="0"/>
    <n v="43"/>
  </r>
  <r>
    <x v="0"/>
    <x v="1"/>
    <s v="WA"/>
    <x v="2"/>
    <n v="2010"/>
    <n v="2010"/>
    <n v="14236303"/>
    <n v="1"/>
    <x v="1"/>
    <s v="I"/>
    <n v="31"/>
    <n v="31"/>
    <n v="0"/>
    <n v="1"/>
  </r>
  <r>
    <x v="0"/>
    <x v="0"/>
    <s v="WA"/>
    <x v="2"/>
    <n v="2010"/>
    <n v="2010"/>
    <n v="432691257"/>
    <n v="3"/>
    <x v="1"/>
    <s v="I"/>
    <n v="79"/>
    <n v="26.333333333333336"/>
    <n v="0"/>
    <n v="1070"/>
  </r>
  <r>
    <x v="0"/>
    <x v="1"/>
    <s v="WA"/>
    <x v="2"/>
    <n v="2010"/>
    <n v="2010"/>
    <n v="433987233"/>
    <n v="3"/>
    <x v="1"/>
    <s v="I"/>
    <n v="79"/>
    <n v="26.333333333333336"/>
    <n v="0"/>
    <n v="8"/>
  </r>
  <r>
    <x v="0"/>
    <x v="1"/>
    <s v="WA"/>
    <x v="2"/>
    <n v="2010"/>
    <n v="2010"/>
    <n v="500068451"/>
    <n v="1"/>
    <x v="1"/>
    <s v="I"/>
    <n v="6"/>
    <n v="6"/>
    <n v="0"/>
    <n v="2"/>
  </r>
  <r>
    <x v="0"/>
    <x v="0"/>
    <s v="WA"/>
    <x v="2"/>
    <n v="2010"/>
    <n v="2010"/>
    <n v="500222063"/>
    <n v="1"/>
    <x v="2"/>
    <s v="I"/>
    <n v="1"/>
    <n v="1"/>
    <n v="0"/>
    <n v="99640"/>
  </r>
  <r>
    <x v="0"/>
    <x v="0"/>
    <s v="WA"/>
    <x v="2"/>
    <n v="2010"/>
    <n v="2010"/>
    <n v="500229413"/>
    <n v="4"/>
    <x v="1"/>
    <s v="I"/>
    <n v="100"/>
    <n v="25"/>
    <n v="0"/>
    <n v="233"/>
  </r>
  <r>
    <x v="0"/>
    <x v="0"/>
    <s v="WA"/>
    <x v="2"/>
    <n v="2010"/>
    <n v="2010"/>
    <n v="500221590"/>
    <n v="1"/>
    <x v="1"/>
    <s v="I"/>
    <n v="0"/>
    <n v="0"/>
    <n v="0"/>
    <n v="6"/>
  </r>
  <r>
    <x v="0"/>
    <x v="0"/>
    <s v="WA"/>
    <x v="2"/>
    <n v="2010"/>
    <n v="2010"/>
    <n v="18355003"/>
    <n v="1"/>
    <x v="1"/>
    <s v="I"/>
    <n v="0"/>
    <n v="0"/>
    <n v="0"/>
    <n v="10"/>
  </r>
  <r>
    <x v="0"/>
    <x v="0"/>
    <s v="WA"/>
    <x v="2"/>
    <n v="2010"/>
    <n v="2010"/>
    <n v="15130315"/>
    <n v="1"/>
    <x v="1"/>
    <s v="I"/>
    <n v="17"/>
    <n v="17"/>
    <n v="0"/>
    <n v="10"/>
  </r>
  <r>
    <x v="0"/>
    <x v="0"/>
    <s v="WA"/>
    <x v="2"/>
    <n v="2010"/>
    <n v="2010"/>
    <n v="18905234"/>
    <n v="1"/>
    <x v="1"/>
    <s v="I"/>
    <n v="3"/>
    <n v="3"/>
    <n v="0"/>
    <n v="130"/>
  </r>
  <r>
    <x v="0"/>
    <x v="0"/>
    <s v="WA"/>
    <x v="2"/>
    <n v="2010"/>
    <n v="2010"/>
    <n v="18945944"/>
    <n v="1"/>
    <x v="1"/>
    <s v="I"/>
    <n v="0"/>
    <n v="0"/>
    <n v="0"/>
    <n v="10"/>
  </r>
  <r>
    <x v="0"/>
    <x v="1"/>
    <s v="WA"/>
    <x v="2"/>
    <n v="2010"/>
    <n v="2010"/>
    <n v="500062467"/>
    <n v="2"/>
    <x v="1"/>
    <s v="I"/>
    <n v="60"/>
    <n v="30"/>
    <n v="0"/>
    <n v="30"/>
  </r>
  <r>
    <x v="0"/>
    <x v="0"/>
    <s v="WA"/>
    <x v="2"/>
    <n v="2010"/>
    <n v="2010"/>
    <n v="19866684"/>
    <n v="1"/>
    <x v="1"/>
    <s v="I"/>
    <n v="8"/>
    <n v="8"/>
    <n v="0"/>
    <n v="1"/>
  </r>
  <r>
    <x v="0"/>
    <x v="0"/>
    <s v="WA"/>
    <x v="2"/>
    <n v="2010"/>
    <n v="2010"/>
    <n v="500253822"/>
    <n v="1"/>
    <x v="1"/>
    <s v="I"/>
    <n v="3"/>
    <n v="3"/>
    <n v="0"/>
    <n v="4"/>
  </r>
  <r>
    <x v="0"/>
    <x v="0"/>
    <s v="WA"/>
    <x v="2"/>
    <n v="2010"/>
    <n v="2010"/>
    <n v="19377310"/>
    <n v="1"/>
    <x v="1"/>
    <s v="I"/>
    <n v="9"/>
    <n v="9"/>
    <n v="0"/>
    <n v="1"/>
  </r>
  <r>
    <x v="0"/>
    <x v="0"/>
    <s v="WA"/>
    <x v="2"/>
    <n v="2010"/>
    <n v="2010"/>
    <n v="500001708"/>
    <n v="1"/>
    <x v="1"/>
    <s v="I"/>
    <n v="0"/>
    <n v="0"/>
    <n v="0"/>
    <n v="12"/>
  </r>
  <r>
    <x v="0"/>
    <x v="0"/>
    <s v="WA"/>
    <x v="2"/>
    <n v="2010"/>
    <n v="2010"/>
    <n v="18260628"/>
    <n v="2"/>
    <x v="1"/>
    <s v="I"/>
    <n v="54"/>
    <n v="27"/>
    <n v="0"/>
    <n v="200"/>
  </r>
  <r>
    <x v="0"/>
    <x v="0"/>
    <s v="WA"/>
    <x v="2"/>
    <n v="2010"/>
    <n v="2010"/>
    <n v="18306357"/>
    <n v="1"/>
    <x v="1"/>
    <s v="I"/>
    <n v="0"/>
    <n v="0"/>
    <n v="0"/>
    <n v="10"/>
  </r>
  <r>
    <x v="0"/>
    <x v="0"/>
    <s v="WA"/>
    <x v="2"/>
    <n v="2010"/>
    <n v="2010"/>
    <n v="17776979"/>
    <n v="1"/>
    <x v="1"/>
    <s v="I"/>
    <n v="1"/>
    <n v="1"/>
    <n v="0"/>
    <n v="10"/>
  </r>
  <r>
    <x v="0"/>
    <x v="1"/>
    <s v="WA"/>
    <x v="2"/>
    <n v="2010"/>
    <n v="2010"/>
    <n v="500133608"/>
    <n v="1"/>
    <x v="1"/>
    <s v="I"/>
    <n v="26"/>
    <n v="26"/>
    <n v="0"/>
    <n v="5"/>
  </r>
  <r>
    <x v="0"/>
    <x v="0"/>
    <s v="WA"/>
    <x v="2"/>
    <n v="2010"/>
    <n v="2010"/>
    <n v="17809176"/>
    <n v="3"/>
    <x v="1"/>
    <s v="I"/>
    <n v="101"/>
    <n v="33.666666666666664"/>
    <n v="0"/>
    <n v="1233"/>
  </r>
  <r>
    <x v="0"/>
    <x v="0"/>
    <s v="WA"/>
    <x v="2"/>
    <n v="2010"/>
    <n v="2010"/>
    <n v="500256178"/>
    <n v="1"/>
    <x v="1"/>
    <s v="I"/>
    <n v="2"/>
    <n v="2"/>
    <n v="0"/>
    <n v="11"/>
  </r>
  <r>
    <x v="0"/>
    <x v="0"/>
    <s v="WA"/>
    <x v="2"/>
    <n v="2010"/>
    <n v="2010"/>
    <n v="18506706"/>
    <n v="1"/>
    <x v="1"/>
    <s v="I"/>
    <n v="5"/>
    <n v="5"/>
    <n v="0"/>
    <n v="50"/>
  </r>
  <r>
    <x v="0"/>
    <x v="0"/>
    <s v="WA"/>
    <x v="2"/>
    <n v="2010"/>
    <n v="2010"/>
    <n v="16424814"/>
    <n v="4"/>
    <x v="1"/>
    <s v="I"/>
    <n v="106"/>
    <n v="26.5"/>
    <n v="0"/>
    <n v="960"/>
  </r>
  <r>
    <x v="0"/>
    <x v="1"/>
    <s v="WA"/>
    <x v="2"/>
    <n v="2010"/>
    <n v="2010"/>
    <n v="500243430"/>
    <n v="5"/>
    <x v="1"/>
    <s v="I"/>
    <n v="143"/>
    <n v="28.6"/>
    <n v="0"/>
    <n v="28"/>
  </r>
  <r>
    <x v="0"/>
    <x v="1"/>
    <s v="WA"/>
    <x v="2"/>
    <n v="2010"/>
    <n v="2010"/>
    <n v="500203089"/>
    <n v="2"/>
    <x v="1"/>
    <s v="I"/>
    <n v="58"/>
    <n v="29"/>
    <n v="0"/>
    <n v="4"/>
  </r>
  <r>
    <x v="0"/>
    <x v="0"/>
    <s v="WA"/>
    <x v="2"/>
    <n v="2010"/>
    <n v="2010"/>
    <n v="17462613"/>
    <n v="1"/>
    <x v="1"/>
    <s v="I"/>
    <n v="5"/>
    <n v="5"/>
    <n v="0"/>
    <n v="130"/>
  </r>
  <r>
    <x v="0"/>
    <x v="0"/>
    <s v="WA"/>
    <x v="2"/>
    <n v="2010"/>
    <n v="2010"/>
    <n v="500223296"/>
    <n v="2"/>
    <x v="1"/>
    <s v="I"/>
    <n v="47"/>
    <n v="23.5"/>
    <n v="0"/>
    <n v="230"/>
  </r>
  <r>
    <x v="0"/>
    <x v="0"/>
    <s v="WA"/>
    <x v="2"/>
    <n v="2010"/>
    <n v="2010"/>
    <n v="16577700"/>
    <n v="1"/>
    <x v="1"/>
    <s v="I"/>
    <n v="0"/>
    <n v="0"/>
    <n v="0"/>
    <n v="10"/>
  </r>
  <r>
    <x v="1"/>
    <x v="0"/>
    <s v="WA"/>
    <x v="2"/>
    <n v="2010"/>
    <n v="2010"/>
    <n v="16572557"/>
    <n v="1"/>
    <x v="1"/>
    <s v="I"/>
    <n v="27"/>
    <n v="27"/>
    <n v="0"/>
    <n v="1"/>
  </r>
  <r>
    <x v="0"/>
    <x v="0"/>
    <s v="WA"/>
    <x v="2"/>
    <n v="2010"/>
    <n v="2010"/>
    <n v="19044624"/>
    <n v="1"/>
    <x v="1"/>
    <s v="I"/>
    <n v="14"/>
    <n v="14"/>
    <n v="0"/>
    <n v="50"/>
  </r>
  <r>
    <x v="0"/>
    <x v="1"/>
    <s v="WA"/>
    <x v="2"/>
    <n v="2010"/>
    <n v="2010"/>
    <n v="16878474"/>
    <n v="3"/>
    <x v="1"/>
    <s v="I"/>
    <n v="95"/>
    <n v="31.666666666666668"/>
    <n v="0"/>
    <n v="19"/>
  </r>
  <r>
    <x v="0"/>
    <x v="0"/>
    <s v="WA"/>
    <x v="2"/>
    <n v="2010"/>
    <n v="2010"/>
    <n v="16182696"/>
    <n v="2"/>
    <x v="1"/>
    <s v="I"/>
    <n v="46"/>
    <n v="23"/>
    <n v="0"/>
    <n v="718"/>
  </r>
  <r>
    <x v="1"/>
    <x v="0"/>
    <s v="WA"/>
    <x v="2"/>
    <n v="2010"/>
    <n v="2010"/>
    <n v="15939052"/>
    <n v="1"/>
    <x v="1"/>
    <s v="I"/>
    <n v="34"/>
    <n v="34"/>
    <n v="0"/>
    <n v="20"/>
  </r>
  <r>
    <x v="0"/>
    <x v="0"/>
    <s v="WA"/>
    <x v="2"/>
    <n v="2010"/>
    <n v="2010"/>
    <n v="500027855"/>
    <n v="1"/>
    <x v="1"/>
    <s v="I"/>
    <n v="19"/>
    <n v="19"/>
    <n v="0"/>
    <n v="4"/>
  </r>
  <r>
    <x v="0"/>
    <x v="0"/>
    <s v="WA"/>
    <x v="2"/>
    <n v="2010"/>
    <n v="2010"/>
    <n v="500177458"/>
    <n v="1"/>
    <x v="1"/>
    <s v="I"/>
    <n v="29"/>
    <n v="29"/>
    <n v="0"/>
    <n v="1"/>
  </r>
  <r>
    <x v="0"/>
    <x v="0"/>
    <s v="WA"/>
    <x v="2"/>
    <n v="2010"/>
    <n v="2010"/>
    <n v="15423325"/>
    <n v="2"/>
    <x v="1"/>
    <s v="I"/>
    <n v="62"/>
    <n v="31"/>
    <n v="0"/>
    <n v="2"/>
  </r>
  <r>
    <x v="1"/>
    <x v="1"/>
    <s v="WA"/>
    <x v="2"/>
    <n v="2010"/>
    <n v="2010"/>
    <n v="15429681"/>
    <n v="1"/>
    <x v="1"/>
    <s v="I"/>
    <n v="23"/>
    <n v="23"/>
    <n v="0"/>
    <n v="6"/>
  </r>
  <r>
    <x v="0"/>
    <x v="0"/>
    <s v="WA"/>
    <x v="2"/>
    <n v="2010"/>
    <n v="2010"/>
    <n v="17740022"/>
    <n v="1"/>
    <x v="1"/>
    <s v="I"/>
    <n v="20"/>
    <n v="20"/>
    <n v="0"/>
    <n v="320"/>
  </r>
  <r>
    <x v="0"/>
    <x v="0"/>
    <s v="WA"/>
    <x v="2"/>
    <n v="2010"/>
    <n v="2010"/>
    <n v="17636405"/>
    <n v="1"/>
    <x v="2"/>
    <s v="I"/>
    <n v="1"/>
    <n v="1"/>
    <n v="0"/>
    <n v="99970"/>
  </r>
  <r>
    <x v="0"/>
    <x v="1"/>
    <s v="WA"/>
    <x v="2"/>
    <n v="2010"/>
    <n v="2010"/>
    <n v="16118946"/>
    <n v="1"/>
    <x v="1"/>
    <s v="I"/>
    <n v="7"/>
    <n v="7"/>
    <n v="0"/>
    <n v="4"/>
  </r>
  <r>
    <x v="0"/>
    <x v="0"/>
    <s v="WA"/>
    <x v="2"/>
    <n v="2010"/>
    <n v="2010"/>
    <n v="19249847"/>
    <n v="1"/>
    <x v="1"/>
    <s v="I"/>
    <n v="7"/>
    <n v="7"/>
    <n v="0"/>
    <n v="70"/>
  </r>
  <r>
    <x v="0"/>
    <x v="0"/>
    <s v="WA"/>
    <x v="2"/>
    <n v="2010"/>
    <n v="2010"/>
    <n v="500000300"/>
    <n v="1"/>
    <x v="1"/>
    <s v="I"/>
    <n v="0"/>
    <n v="0"/>
    <n v="0"/>
    <n v="57"/>
  </r>
  <r>
    <x v="0"/>
    <x v="1"/>
    <s v="WA"/>
    <x v="2"/>
    <n v="2010"/>
    <n v="2010"/>
    <n v="412992014"/>
    <n v="4"/>
    <x v="1"/>
    <s v="I"/>
    <n v="121"/>
    <n v="30.25"/>
    <n v="0"/>
    <n v="18"/>
  </r>
  <r>
    <x v="0"/>
    <x v="0"/>
    <s v="WA"/>
    <x v="2"/>
    <n v="2010"/>
    <n v="2010"/>
    <n v="17787237"/>
    <n v="1"/>
    <x v="1"/>
    <s v="I"/>
    <n v="28"/>
    <n v="28"/>
    <n v="0"/>
    <n v="20"/>
  </r>
  <r>
    <x v="0"/>
    <x v="0"/>
    <s v="WA"/>
    <x v="2"/>
    <n v="2010"/>
    <n v="2010"/>
    <n v="500066538"/>
    <n v="1"/>
    <x v="1"/>
    <s v="I"/>
    <n v="0"/>
    <n v="0"/>
    <n v="0"/>
    <n v="14"/>
  </r>
  <r>
    <x v="0"/>
    <x v="0"/>
    <s v="WA"/>
    <x v="2"/>
    <n v="2010"/>
    <n v="2010"/>
    <n v="15819450"/>
    <n v="1"/>
    <x v="1"/>
    <s v="I"/>
    <n v="9"/>
    <n v="9"/>
    <n v="0"/>
    <n v="50"/>
  </r>
  <r>
    <x v="0"/>
    <x v="0"/>
    <s v="WA"/>
    <x v="2"/>
    <n v="2010"/>
    <n v="2010"/>
    <n v="16573724"/>
    <n v="1"/>
    <x v="1"/>
    <s v="I"/>
    <n v="21"/>
    <n v="21"/>
    <n v="0"/>
    <n v="39"/>
  </r>
  <r>
    <x v="0"/>
    <x v="0"/>
    <s v="WA"/>
    <x v="2"/>
    <n v="2010"/>
    <n v="2010"/>
    <n v="17973064"/>
    <n v="1"/>
    <x v="1"/>
    <s v="I"/>
    <n v="7"/>
    <n v="7"/>
    <n v="0"/>
    <n v="80"/>
  </r>
  <r>
    <x v="0"/>
    <x v="1"/>
    <s v="WA"/>
    <x v="2"/>
    <n v="2010"/>
    <n v="2010"/>
    <n v="18022426"/>
    <n v="3"/>
    <x v="1"/>
    <s v="I"/>
    <n v="71"/>
    <n v="23.666666666666664"/>
    <n v="0"/>
    <n v="23"/>
  </r>
  <r>
    <x v="0"/>
    <x v="0"/>
    <s v="WA"/>
    <x v="2"/>
    <n v="2010"/>
    <n v="2010"/>
    <n v="18506706"/>
    <n v="2"/>
    <x v="1"/>
    <s v="I"/>
    <n v="16"/>
    <n v="8"/>
    <n v="0"/>
    <n v="400"/>
  </r>
  <r>
    <x v="0"/>
    <x v="0"/>
    <s v="WA"/>
    <x v="2"/>
    <n v="2010"/>
    <n v="2010"/>
    <n v="18000954"/>
    <n v="1"/>
    <x v="1"/>
    <s v="I"/>
    <n v="0"/>
    <n v="0"/>
    <n v="0"/>
    <n v="20"/>
  </r>
  <r>
    <x v="0"/>
    <x v="0"/>
    <s v="WA"/>
    <x v="2"/>
    <n v="2010"/>
    <n v="2010"/>
    <n v="18127860"/>
    <n v="2"/>
    <x v="1"/>
    <s v="I"/>
    <n v="47"/>
    <n v="23.5"/>
    <n v="0"/>
    <n v="220"/>
  </r>
  <r>
    <x v="0"/>
    <x v="0"/>
    <s v="WA"/>
    <x v="2"/>
    <n v="2010"/>
    <n v="2010"/>
    <n v="500149867"/>
    <n v="1"/>
    <x v="1"/>
    <s v="I"/>
    <n v="0"/>
    <n v="0"/>
    <n v="0"/>
    <n v="120"/>
  </r>
  <r>
    <x v="0"/>
    <x v="0"/>
    <s v="WA"/>
    <x v="2"/>
    <n v="2010"/>
    <n v="2010"/>
    <n v="19256688"/>
    <n v="1"/>
    <x v="1"/>
    <s v="I"/>
    <n v="9"/>
    <n v="9"/>
    <n v="0"/>
    <n v="20"/>
  </r>
  <r>
    <x v="0"/>
    <x v="0"/>
    <s v="WA"/>
    <x v="2"/>
    <n v="2010"/>
    <n v="2010"/>
    <n v="17839313"/>
    <n v="2"/>
    <x v="1"/>
    <s v="I"/>
    <n v="52"/>
    <n v="26"/>
    <n v="0"/>
    <n v="1340"/>
  </r>
  <r>
    <x v="0"/>
    <x v="0"/>
    <s v="WA"/>
    <x v="2"/>
    <n v="2010"/>
    <n v="2010"/>
    <n v="17512804"/>
    <n v="2"/>
    <x v="1"/>
    <s v="I"/>
    <n v="33"/>
    <n v="16.5"/>
    <n v="0"/>
    <n v="270"/>
  </r>
  <r>
    <x v="0"/>
    <x v="0"/>
    <s v="WA"/>
    <x v="2"/>
    <n v="2010"/>
    <n v="2010"/>
    <n v="17393188"/>
    <n v="1"/>
    <x v="1"/>
    <s v="I"/>
    <n v="0"/>
    <n v="0"/>
    <n v="0"/>
    <n v="70"/>
  </r>
  <r>
    <x v="0"/>
    <x v="0"/>
    <s v="WA"/>
    <x v="2"/>
    <n v="2010"/>
    <n v="2010"/>
    <n v="17149952"/>
    <n v="1"/>
    <x v="1"/>
    <s v="I"/>
    <n v="30"/>
    <n v="30"/>
    <n v="0"/>
    <n v="1"/>
  </r>
  <r>
    <x v="0"/>
    <x v="0"/>
    <s v="WA"/>
    <x v="2"/>
    <n v="2010"/>
    <n v="2010"/>
    <n v="389318432"/>
    <n v="1"/>
    <x v="1"/>
    <s v="I"/>
    <n v="15"/>
    <n v="15"/>
    <n v="0"/>
    <n v="39"/>
  </r>
  <r>
    <x v="0"/>
    <x v="0"/>
    <s v="WA"/>
    <x v="2"/>
    <n v="2010"/>
    <n v="2010"/>
    <n v="16611197"/>
    <n v="1"/>
    <x v="1"/>
    <s v="I"/>
    <n v="4"/>
    <n v="4"/>
    <n v="0"/>
    <n v="30"/>
  </r>
  <r>
    <x v="0"/>
    <x v="0"/>
    <s v="WA"/>
    <x v="2"/>
    <n v="2010"/>
    <n v="2010"/>
    <n v="15406997"/>
    <n v="1"/>
    <x v="1"/>
    <s v="I"/>
    <n v="22"/>
    <n v="22"/>
    <n v="0"/>
    <n v="47"/>
  </r>
  <r>
    <x v="0"/>
    <x v="0"/>
    <s v="WA"/>
    <x v="2"/>
    <n v="2010"/>
    <n v="2010"/>
    <n v="16874039"/>
    <n v="1"/>
    <x v="1"/>
    <s v="I"/>
    <n v="9"/>
    <n v="9"/>
    <n v="0"/>
    <n v="142"/>
  </r>
  <r>
    <x v="0"/>
    <x v="0"/>
    <s v="WA"/>
    <x v="2"/>
    <n v="2010"/>
    <n v="2010"/>
    <n v="15392843"/>
    <n v="1"/>
    <x v="1"/>
    <s v="I"/>
    <n v="1"/>
    <n v="1"/>
    <n v="0"/>
    <n v="100"/>
  </r>
  <r>
    <x v="0"/>
    <x v="0"/>
    <s v="WA"/>
    <x v="2"/>
    <n v="2010"/>
    <n v="2010"/>
    <n v="337219240"/>
    <n v="2"/>
    <x v="1"/>
    <s v="I"/>
    <n v="59"/>
    <n v="29.5"/>
    <n v="0"/>
    <n v="30"/>
  </r>
  <r>
    <x v="0"/>
    <x v="0"/>
    <s v="WA"/>
    <x v="2"/>
    <n v="2010"/>
    <n v="2010"/>
    <n v="16331481"/>
    <n v="4"/>
    <x v="1"/>
    <s v="I"/>
    <n v="123"/>
    <n v="30.75"/>
    <n v="0"/>
    <n v="320"/>
  </r>
  <r>
    <x v="0"/>
    <x v="0"/>
    <s v="WA"/>
    <x v="2"/>
    <n v="2010"/>
    <n v="2010"/>
    <n v="500170194"/>
    <n v="2"/>
    <x v="1"/>
    <s v="I"/>
    <n v="62"/>
    <n v="31"/>
    <n v="0"/>
    <n v="308"/>
  </r>
  <r>
    <x v="0"/>
    <x v="1"/>
    <s v="WA"/>
    <x v="2"/>
    <n v="2010"/>
    <n v="2010"/>
    <n v="500114119"/>
    <n v="3"/>
    <x v="1"/>
    <s v="I"/>
    <n v="71"/>
    <n v="23.666666666666664"/>
    <n v="0"/>
    <n v="11"/>
  </r>
  <r>
    <x v="0"/>
    <x v="0"/>
    <s v="WA"/>
    <x v="2"/>
    <n v="2010"/>
    <n v="2010"/>
    <n v="19940445"/>
    <n v="1"/>
    <x v="1"/>
    <s v="I"/>
    <n v="1"/>
    <n v="1"/>
    <n v="0"/>
    <n v="7"/>
  </r>
  <r>
    <x v="0"/>
    <x v="1"/>
    <s v="WA"/>
    <x v="2"/>
    <n v="2010"/>
    <n v="2010"/>
    <n v="14317821"/>
    <n v="1"/>
    <x v="1"/>
    <s v="I"/>
    <n v="0"/>
    <n v="0"/>
    <n v="0"/>
    <n v="1"/>
  </r>
  <r>
    <x v="0"/>
    <x v="0"/>
    <s v="WA"/>
    <x v="2"/>
    <n v="2010"/>
    <n v="2010"/>
    <n v="500263175"/>
    <n v="1"/>
    <x v="1"/>
    <s v="I"/>
    <n v="11"/>
    <n v="11"/>
    <n v="0"/>
    <n v="41"/>
  </r>
  <r>
    <x v="0"/>
    <x v="0"/>
    <s v="WA"/>
    <x v="2"/>
    <n v="2010"/>
    <n v="2010"/>
    <n v="422150442"/>
    <n v="1"/>
    <x v="1"/>
    <s v="I"/>
    <n v="4"/>
    <n v="4"/>
    <n v="0"/>
    <n v="70"/>
  </r>
  <r>
    <x v="1"/>
    <x v="0"/>
    <s v="WA"/>
    <x v="2"/>
    <n v="2010"/>
    <n v="2010"/>
    <n v="14613800"/>
    <n v="1"/>
    <x v="1"/>
    <s v="I"/>
    <n v="21"/>
    <n v="21"/>
    <n v="0"/>
    <n v="310"/>
  </r>
  <r>
    <x v="0"/>
    <x v="1"/>
    <s v="WA"/>
    <x v="2"/>
    <n v="2010"/>
    <n v="2010"/>
    <n v="14502606"/>
    <n v="1"/>
    <x v="1"/>
    <s v="I"/>
    <n v="31"/>
    <n v="31"/>
    <n v="0"/>
    <n v="1"/>
  </r>
  <r>
    <x v="0"/>
    <x v="1"/>
    <s v="WA"/>
    <x v="2"/>
    <n v="2010"/>
    <n v="2010"/>
    <n v="500226733"/>
    <n v="1"/>
    <x v="1"/>
    <s v="I"/>
    <n v="1"/>
    <n v="1"/>
    <n v="0"/>
    <n v="4"/>
  </r>
  <r>
    <x v="0"/>
    <x v="0"/>
    <s v="WA"/>
    <x v="2"/>
    <n v="2010"/>
    <n v="2010"/>
    <n v="500192910"/>
    <n v="2"/>
    <x v="1"/>
    <s v="I"/>
    <n v="58"/>
    <n v="29"/>
    <n v="0"/>
    <n v="208"/>
  </r>
  <r>
    <x v="0"/>
    <x v="1"/>
    <s v="WA"/>
    <x v="2"/>
    <n v="2010"/>
    <n v="2010"/>
    <n v="19234296"/>
    <n v="1"/>
    <x v="1"/>
    <s v="I"/>
    <n v="9"/>
    <n v="9"/>
    <n v="0"/>
    <n v="3"/>
  </r>
  <r>
    <x v="0"/>
    <x v="1"/>
    <s v="WA"/>
    <x v="2"/>
    <n v="2010"/>
    <n v="2010"/>
    <n v="500223818"/>
    <n v="1"/>
    <x v="1"/>
    <s v="I"/>
    <n v="33"/>
    <n v="33"/>
    <n v="0"/>
    <n v="1"/>
  </r>
  <r>
    <x v="0"/>
    <x v="0"/>
    <s v="WA"/>
    <x v="2"/>
    <n v="2010"/>
    <n v="2010"/>
    <n v="19009517"/>
    <n v="1"/>
    <x v="1"/>
    <s v="I"/>
    <n v="0"/>
    <n v="0"/>
    <n v="0"/>
    <n v="26"/>
  </r>
  <r>
    <x v="0"/>
    <x v="1"/>
    <s v="WA"/>
    <x v="2"/>
    <n v="2010"/>
    <n v="2010"/>
    <n v="500024165"/>
    <n v="1"/>
    <x v="1"/>
    <s v="I"/>
    <n v="30"/>
    <n v="30"/>
    <n v="0"/>
    <n v="7"/>
  </r>
  <r>
    <x v="0"/>
    <x v="1"/>
    <s v="WA"/>
    <x v="2"/>
    <n v="2010"/>
    <n v="2010"/>
    <n v="353030405"/>
    <n v="1"/>
    <x v="1"/>
    <s v="I"/>
    <n v="31"/>
    <n v="31"/>
    <n v="0"/>
    <n v="9"/>
  </r>
  <r>
    <x v="0"/>
    <x v="0"/>
    <s v="WA"/>
    <x v="2"/>
    <n v="2010"/>
    <n v="2010"/>
    <n v="353030406"/>
    <n v="1"/>
    <x v="1"/>
    <s v="I"/>
    <n v="31"/>
    <n v="31"/>
    <n v="0"/>
    <n v="360"/>
  </r>
  <r>
    <x v="0"/>
    <x v="0"/>
    <s v="WA"/>
    <x v="2"/>
    <n v="2010"/>
    <n v="2010"/>
    <n v="500173007"/>
    <n v="1"/>
    <x v="1"/>
    <s v="I"/>
    <n v="1"/>
    <n v="1"/>
    <n v="0"/>
    <n v="21"/>
  </r>
  <r>
    <x v="0"/>
    <x v="0"/>
    <s v="WA"/>
    <x v="2"/>
    <n v="2010"/>
    <n v="2010"/>
    <n v="18493534"/>
    <n v="1"/>
    <x v="1"/>
    <s v="I"/>
    <n v="0"/>
    <n v="0"/>
    <n v="0"/>
    <n v="51"/>
  </r>
  <r>
    <x v="0"/>
    <x v="1"/>
    <s v="WA"/>
    <x v="2"/>
    <n v="2010"/>
    <n v="2010"/>
    <n v="18051410"/>
    <n v="2"/>
    <x v="1"/>
    <s v="I"/>
    <n v="36"/>
    <n v="18"/>
    <n v="0"/>
    <n v="7"/>
  </r>
  <r>
    <x v="0"/>
    <x v="0"/>
    <s v="WA"/>
    <x v="2"/>
    <n v="2010"/>
    <n v="2010"/>
    <n v="18359942"/>
    <n v="1"/>
    <x v="1"/>
    <s v="I"/>
    <n v="6"/>
    <n v="6"/>
    <n v="0"/>
    <n v="30"/>
  </r>
  <r>
    <x v="0"/>
    <x v="0"/>
    <s v="WA"/>
    <x v="2"/>
    <n v="2010"/>
    <n v="2010"/>
    <n v="339811253"/>
    <n v="1"/>
    <x v="1"/>
    <s v="I"/>
    <n v="22"/>
    <n v="22"/>
    <n v="0"/>
    <n v="950"/>
  </r>
  <r>
    <x v="0"/>
    <x v="0"/>
    <s v="WA"/>
    <x v="2"/>
    <n v="2010"/>
    <n v="2010"/>
    <n v="16944562"/>
    <n v="2"/>
    <x v="1"/>
    <s v="I"/>
    <n v="61"/>
    <n v="30.5"/>
    <n v="0"/>
    <n v="80"/>
  </r>
  <r>
    <x v="0"/>
    <x v="1"/>
    <s v="WA"/>
    <x v="2"/>
    <n v="2010"/>
    <n v="2010"/>
    <n v="17178302"/>
    <n v="1"/>
    <x v="1"/>
    <s v="I"/>
    <n v="11"/>
    <n v="11"/>
    <n v="0"/>
    <n v="5"/>
  </r>
  <r>
    <x v="0"/>
    <x v="0"/>
    <s v="WA"/>
    <x v="2"/>
    <n v="2010"/>
    <n v="2010"/>
    <n v="16493684"/>
    <n v="1"/>
    <x v="1"/>
    <s v="I"/>
    <n v="0"/>
    <n v="0"/>
    <n v="0"/>
    <n v="40"/>
  </r>
  <r>
    <x v="0"/>
    <x v="0"/>
    <s v="WA"/>
    <x v="2"/>
    <n v="2010"/>
    <n v="2010"/>
    <n v="16301643"/>
    <n v="2"/>
    <x v="1"/>
    <s v="I"/>
    <n v="43"/>
    <n v="21.5"/>
    <n v="0"/>
    <n v="80"/>
  </r>
  <r>
    <x v="0"/>
    <x v="0"/>
    <s v="WA"/>
    <x v="2"/>
    <n v="2010"/>
    <n v="2010"/>
    <n v="15649065"/>
    <n v="3"/>
    <x v="1"/>
    <s v="I"/>
    <n v="78"/>
    <n v="26"/>
    <n v="0"/>
    <n v="1770"/>
  </r>
  <r>
    <x v="0"/>
    <x v="1"/>
    <s v="WA"/>
    <x v="2"/>
    <n v="2010"/>
    <n v="2010"/>
    <n v="500098469"/>
    <n v="3"/>
    <x v="1"/>
    <s v="I"/>
    <n v="75"/>
    <n v="25"/>
    <n v="0"/>
    <n v="13"/>
  </r>
  <r>
    <x v="0"/>
    <x v="1"/>
    <s v="WA"/>
    <x v="2"/>
    <n v="2010"/>
    <n v="2010"/>
    <n v="404352067"/>
    <n v="1"/>
    <x v="1"/>
    <s v="I"/>
    <n v="18"/>
    <n v="18"/>
    <n v="0"/>
    <n v="38"/>
  </r>
  <r>
    <x v="0"/>
    <x v="0"/>
    <s v="WA"/>
    <x v="2"/>
    <n v="2010"/>
    <n v="2010"/>
    <n v="14844306"/>
    <n v="1"/>
    <x v="1"/>
    <s v="I"/>
    <n v="21"/>
    <n v="21"/>
    <n v="0"/>
    <n v="700"/>
  </r>
  <r>
    <x v="0"/>
    <x v="1"/>
    <s v="WA"/>
    <x v="2"/>
    <n v="2010"/>
    <n v="2010"/>
    <n v="14878867"/>
    <n v="1"/>
    <x v="1"/>
    <s v="I"/>
    <n v="0"/>
    <n v="0"/>
    <n v="0"/>
    <n v="6"/>
  </r>
  <r>
    <x v="1"/>
    <x v="0"/>
    <s v="WA"/>
    <x v="2"/>
    <n v="2010"/>
    <n v="2010"/>
    <n v="500122501"/>
    <n v="1"/>
    <x v="1"/>
    <s v="I"/>
    <n v="31"/>
    <n v="31"/>
    <n v="0"/>
    <n v="1"/>
  </r>
  <r>
    <x v="0"/>
    <x v="1"/>
    <s v="WA"/>
    <x v="2"/>
    <n v="2010"/>
    <n v="2010"/>
    <n v="500067706"/>
    <n v="1"/>
    <x v="1"/>
    <s v="I"/>
    <n v="8"/>
    <n v="8"/>
    <n v="0"/>
    <n v="1"/>
  </r>
  <r>
    <x v="0"/>
    <x v="0"/>
    <s v="WA"/>
    <x v="2"/>
    <n v="2010"/>
    <n v="2010"/>
    <n v="500110082"/>
    <n v="1"/>
    <x v="1"/>
    <s v="I"/>
    <n v="4"/>
    <n v="4"/>
    <n v="0"/>
    <n v="109"/>
  </r>
  <r>
    <x v="0"/>
    <x v="0"/>
    <s v="WA"/>
    <x v="2"/>
    <n v="2010"/>
    <n v="2010"/>
    <n v="442368082"/>
    <n v="1"/>
    <x v="1"/>
    <s v="I"/>
    <n v="1"/>
    <n v="1"/>
    <n v="0"/>
    <n v="340"/>
  </r>
  <r>
    <x v="0"/>
    <x v="0"/>
    <s v="WA"/>
    <x v="2"/>
    <n v="2010"/>
    <n v="2010"/>
    <n v="14106829"/>
    <n v="1"/>
    <x v="1"/>
    <s v="I"/>
    <n v="7"/>
    <n v="7"/>
    <n v="0"/>
    <n v="10"/>
  </r>
  <r>
    <x v="0"/>
    <x v="0"/>
    <s v="WA"/>
    <x v="2"/>
    <n v="2010"/>
    <n v="2010"/>
    <n v="16863890"/>
    <n v="1"/>
    <x v="1"/>
    <s v="I"/>
    <n v="25"/>
    <n v="25"/>
    <n v="0"/>
    <n v="1860"/>
  </r>
  <r>
    <x v="0"/>
    <x v="0"/>
    <s v="WA"/>
    <x v="2"/>
    <n v="2010"/>
    <n v="2010"/>
    <n v="14929476"/>
    <n v="1"/>
    <x v="1"/>
    <s v="I"/>
    <n v="10"/>
    <n v="10"/>
    <n v="0"/>
    <n v="1"/>
  </r>
  <r>
    <x v="0"/>
    <x v="0"/>
    <s v="WA"/>
    <x v="2"/>
    <n v="2010"/>
    <n v="2010"/>
    <n v="500251502"/>
    <n v="1"/>
    <x v="1"/>
    <s v="I"/>
    <n v="30"/>
    <n v="30"/>
    <n v="0"/>
    <n v="3"/>
  </r>
  <r>
    <x v="0"/>
    <x v="0"/>
    <s v="WA"/>
    <x v="2"/>
    <n v="2010"/>
    <n v="2010"/>
    <n v="500044409"/>
    <n v="1"/>
    <x v="1"/>
    <s v="I"/>
    <n v="21"/>
    <n v="21"/>
    <n v="0"/>
    <n v="100"/>
  </r>
  <r>
    <x v="0"/>
    <x v="0"/>
    <s v="WA"/>
    <x v="2"/>
    <n v="2010"/>
    <n v="2010"/>
    <n v="19419155"/>
    <n v="1"/>
    <x v="1"/>
    <s v="I"/>
    <n v="7"/>
    <n v="7"/>
    <n v="0"/>
    <n v="90"/>
  </r>
  <r>
    <x v="0"/>
    <x v="0"/>
    <s v="WA"/>
    <x v="2"/>
    <n v="2010"/>
    <n v="2010"/>
    <n v="360892806"/>
    <n v="1"/>
    <x v="1"/>
    <s v="I"/>
    <n v="5"/>
    <n v="5"/>
    <n v="0"/>
    <n v="20"/>
  </r>
  <r>
    <x v="0"/>
    <x v="0"/>
    <s v="WA"/>
    <x v="2"/>
    <n v="2010"/>
    <n v="2010"/>
    <n v="19991304"/>
    <n v="2"/>
    <x v="1"/>
    <s v="I"/>
    <n v="89"/>
    <n v="44.5"/>
    <n v="0"/>
    <n v="430"/>
  </r>
  <r>
    <x v="0"/>
    <x v="0"/>
    <s v="WA"/>
    <x v="2"/>
    <n v="2010"/>
    <n v="2010"/>
    <n v="18983918"/>
    <n v="2"/>
    <x v="1"/>
    <s v="I"/>
    <n v="62"/>
    <n v="31"/>
    <n v="0"/>
    <n v="550"/>
  </r>
  <r>
    <x v="0"/>
    <x v="1"/>
    <s v="WA"/>
    <x v="2"/>
    <n v="2010"/>
    <n v="2010"/>
    <n v="19303944"/>
    <n v="1"/>
    <x v="1"/>
    <s v="I"/>
    <n v="1"/>
    <n v="1"/>
    <n v="0"/>
    <n v="1"/>
  </r>
  <r>
    <x v="0"/>
    <x v="1"/>
    <s v="WA"/>
    <x v="2"/>
    <n v="2010"/>
    <n v="2010"/>
    <n v="437529617"/>
    <n v="1"/>
    <x v="1"/>
    <s v="I"/>
    <n v="3"/>
    <n v="3"/>
    <n v="0"/>
    <n v="3"/>
  </r>
  <r>
    <x v="1"/>
    <x v="0"/>
    <s v="WA"/>
    <x v="2"/>
    <n v="2010"/>
    <n v="2010"/>
    <n v="18675134"/>
    <n v="2"/>
    <x v="1"/>
    <s v="I"/>
    <n v="62"/>
    <n v="31"/>
    <n v="0"/>
    <n v="50"/>
  </r>
  <r>
    <x v="0"/>
    <x v="0"/>
    <s v="WA"/>
    <x v="2"/>
    <n v="2010"/>
    <n v="2010"/>
    <n v="18724276"/>
    <n v="1"/>
    <x v="1"/>
    <s v="I"/>
    <n v="0"/>
    <n v="0"/>
    <n v="0"/>
    <n v="350"/>
  </r>
  <r>
    <x v="0"/>
    <x v="1"/>
    <s v="WA"/>
    <x v="2"/>
    <n v="2010"/>
    <n v="2010"/>
    <n v="500205854"/>
    <n v="1"/>
    <x v="1"/>
    <s v="I"/>
    <n v="0"/>
    <n v="0"/>
    <n v="0"/>
    <n v="37"/>
  </r>
  <r>
    <x v="0"/>
    <x v="0"/>
    <s v="WA"/>
    <x v="2"/>
    <n v="2010"/>
    <n v="2010"/>
    <n v="18054340"/>
    <n v="1"/>
    <x v="1"/>
    <s v="I"/>
    <n v="29"/>
    <n v="29"/>
    <n v="0"/>
    <n v="73"/>
  </r>
  <r>
    <x v="0"/>
    <x v="0"/>
    <s v="WA"/>
    <x v="2"/>
    <n v="2010"/>
    <n v="2010"/>
    <n v="18197518"/>
    <n v="1"/>
    <x v="1"/>
    <s v="I"/>
    <n v="0"/>
    <n v="0"/>
    <n v="0"/>
    <n v="40"/>
  </r>
  <r>
    <x v="0"/>
    <x v="1"/>
    <s v="WA"/>
    <x v="2"/>
    <n v="2010"/>
    <n v="2010"/>
    <n v="15874315"/>
    <n v="2"/>
    <x v="1"/>
    <s v="I"/>
    <n v="36"/>
    <n v="18"/>
    <n v="0"/>
    <n v="11"/>
  </r>
  <r>
    <x v="0"/>
    <x v="0"/>
    <s v="WA"/>
    <x v="2"/>
    <n v="2010"/>
    <n v="2010"/>
    <n v="14352930"/>
    <n v="1"/>
    <x v="1"/>
    <s v="I"/>
    <n v="18"/>
    <n v="18"/>
    <n v="0"/>
    <n v="400"/>
  </r>
  <r>
    <x v="0"/>
    <x v="0"/>
    <s v="WA"/>
    <x v="2"/>
    <n v="2010"/>
    <n v="2010"/>
    <n v="15884656"/>
    <n v="1"/>
    <x v="1"/>
    <s v="I"/>
    <n v="30"/>
    <n v="30"/>
    <n v="0"/>
    <n v="10"/>
  </r>
  <r>
    <x v="1"/>
    <x v="0"/>
    <s v="WA"/>
    <x v="2"/>
    <n v="2010"/>
    <n v="2010"/>
    <n v="15735677"/>
    <n v="1"/>
    <x v="1"/>
    <s v="I"/>
    <n v="29"/>
    <n v="29"/>
    <n v="0"/>
    <n v="590"/>
  </r>
  <r>
    <x v="0"/>
    <x v="0"/>
    <s v="WA"/>
    <x v="2"/>
    <n v="2010"/>
    <n v="2010"/>
    <n v="16232848"/>
    <n v="1"/>
    <x v="1"/>
    <s v="I"/>
    <n v="13"/>
    <n v="13"/>
    <n v="0"/>
    <n v="10"/>
  </r>
  <r>
    <x v="0"/>
    <x v="1"/>
    <s v="WA"/>
    <x v="2"/>
    <n v="2010"/>
    <n v="2010"/>
    <n v="446345038"/>
    <n v="1"/>
    <x v="1"/>
    <s v="I"/>
    <n v="4"/>
    <n v="4"/>
    <n v="0"/>
    <n v="1"/>
  </r>
  <r>
    <x v="1"/>
    <x v="1"/>
    <s v="WA"/>
    <x v="2"/>
    <n v="2010"/>
    <n v="2010"/>
    <n v="394848088"/>
    <n v="1"/>
    <x v="1"/>
    <s v="I"/>
    <n v="7"/>
    <n v="7"/>
    <n v="0"/>
    <n v="12"/>
  </r>
  <r>
    <x v="1"/>
    <x v="1"/>
    <s v="WA"/>
    <x v="2"/>
    <n v="2010"/>
    <n v="2010"/>
    <n v="500135136"/>
    <n v="2"/>
    <x v="1"/>
    <s v="I"/>
    <n v="61"/>
    <n v="30.5"/>
    <n v="0"/>
    <n v="75"/>
  </r>
  <r>
    <x v="0"/>
    <x v="1"/>
    <s v="WA"/>
    <x v="2"/>
    <n v="2010"/>
    <n v="2010"/>
    <n v="500201980"/>
    <n v="2"/>
    <x v="1"/>
    <s v="I"/>
    <n v="53"/>
    <n v="26.5"/>
    <n v="0"/>
    <n v="18"/>
  </r>
  <r>
    <x v="0"/>
    <x v="1"/>
    <s v="WA"/>
    <x v="2"/>
    <n v="2010"/>
    <n v="2010"/>
    <n v="14335669"/>
    <n v="1"/>
    <x v="1"/>
    <s v="I"/>
    <n v="12"/>
    <n v="12"/>
    <n v="0"/>
    <n v="73"/>
  </r>
  <r>
    <x v="0"/>
    <x v="0"/>
    <s v="WA"/>
    <x v="2"/>
    <n v="2010"/>
    <n v="2010"/>
    <n v="14172940"/>
    <n v="1"/>
    <x v="1"/>
    <s v="I"/>
    <n v="17"/>
    <n v="17"/>
    <n v="0"/>
    <n v="1"/>
  </r>
  <r>
    <x v="0"/>
    <x v="0"/>
    <s v="WA"/>
    <x v="2"/>
    <n v="2010"/>
    <n v="2010"/>
    <n v="19650430"/>
    <n v="1"/>
    <x v="1"/>
    <s v="I"/>
    <n v="29"/>
    <n v="29"/>
    <n v="0"/>
    <n v="440"/>
  </r>
  <r>
    <x v="0"/>
    <x v="1"/>
    <s v="WA"/>
    <x v="2"/>
    <n v="2010"/>
    <n v="2010"/>
    <n v="16453331"/>
    <n v="1"/>
    <x v="1"/>
    <s v="I"/>
    <n v="33"/>
    <n v="33"/>
    <n v="0"/>
    <n v="38"/>
  </r>
  <r>
    <x v="0"/>
    <x v="0"/>
    <s v="WA"/>
    <x v="2"/>
    <n v="2010"/>
    <n v="2010"/>
    <n v="17159284"/>
    <n v="1"/>
    <x v="1"/>
    <s v="I"/>
    <n v="25"/>
    <n v="25"/>
    <n v="0"/>
    <n v="1650"/>
  </r>
  <r>
    <x v="0"/>
    <x v="1"/>
    <s v="WA"/>
    <x v="2"/>
    <n v="2010"/>
    <n v="2010"/>
    <n v="500102745"/>
    <n v="1"/>
    <x v="1"/>
    <s v="I"/>
    <n v="28"/>
    <n v="28"/>
    <n v="0"/>
    <n v="1"/>
  </r>
  <r>
    <x v="1"/>
    <x v="0"/>
    <s v="WA"/>
    <x v="2"/>
    <n v="2010"/>
    <n v="2010"/>
    <n v="18577413"/>
    <n v="1"/>
    <x v="1"/>
    <s v="I"/>
    <n v="0"/>
    <n v="0"/>
    <n v="0"/>
    <n v="10"/>
  </r>
  <r>
    <x v="0"/>
    <x v="0"/>
    <s v="WA"/>
    <x v="2"/>
    <n v="2010"/>
    <n v="2010"/>
    <n v="19463879"/>
    <n v="1"/>
    <x v="1"/>
    <s v="I"/>
    <n v="30"/>
    <n v="30"/>
    <n v="0"/>
    <n v="400"/>
  </r>
  <r>
    <x v="0"/>
    <x v="0"/>
    <s v="WA"/>
    <x v="2"/>
    <n v="2010"/>
    <n v="2010"/>
    <n v="500042548"/>
    <n v="1"/>
    <x v="1"/>
    <s v="I"/>
    <n v="10"/>
    <n v="10"/>
    <n v="0"/>
    <n v="369"/>
  </r>
  <r>
    <x v="0"/>
    <x v="0"/>
    <s v="WA"/>
    <x v="2"/>
    <n v="2010"/>
    <n v="2010"/>
    <n v="500249074"/>
    <n v="1"/>
    <x v="1"/>
    <s v="I"/>
    <n v="0"/>
    <n v="0"/>
    <n v="0"/>
    <n v="239"/>
  </r>
  <r>
    <x v="0"/>
    <x v="0"/>
    <s v="WA"/>
    <x v="2"/>
    <n v="2010"/>
    <n v="2010"/>
    <n v="16565444"/>
    <n v="1"/>
    <x v="1"/>
    <s v="I"/>
    <n v="14"/>
    <n v="14"/>
    <n v="0"/>
    <n v="390"/>
  </r>
  <r>
    <x v="0"/>
    <x v="0"/>
    <s v="WA"/>
    <x v="2"/>
    <n v="2010"/>
    <n v="2010"/>
    <n v="16873990"/>
    <n v="1"/>
    <x v="1"/>
    <s v="I"/>
    <n v="5"/>
    <n v="5"/>
    <n v="0"/>
    <n v="140"/>
  </r>
  <r>
    <x v="0"/>
    <x v="0"/>
    <s v="WA"/>
    <x v="2"/>
    <n v="2010"/>
    <n v="2010"/>
    <n v="15884610"/>
    <n v="1"/>
    <x v="1"/>
    <s v="I"/>
    <n v="28"/>
    <n v="28"/>
    <n v="0"/>
    <n v="30"/>
  </r>
  <r>
    <x v="0"/>
    <x v="0"/>
    <s v="WA"/>
    <x v="2"/>
    <n v="2010"/>
    <n v="2010"/>
    <n v="16339053"/>
    <n v="1"/>
    <x v="1"/>
    <s v="I"/>
    <n v="24"/>
    <n v="24"/>
    <n v="0"/>
    <n v="1340"/>
  </r>
  <r>
    <x v="0"/>
    <x v="0"/>
    <s v="WA"/>
    <x v="2"/>
    <n v="2010"/>
    <n v="2010"/>
    <n v="500185084"/>
    <n v="1"/>
    <x v="1"/>
    <s v="I"/>
    <n v="33"/>
    <n v="33"/>
    <n v="0"/>
    <n v="6"/>
  </r>
  <r>
    <x v="1"/>
    <x v="1"/>
    <s v="WA"/>
    <x v="2"/>
    <n v="2010"/>
    <n v="2010"/>
    <n v="16553284"/>
    <n v="1"/>
    <x v="1"/>
    <s v="I"/>
    <n v="32"/>
    <n v="32"/>
    <n v="0"/>
    <n v="1"/>
  </r>
  <r>
    <x v="0"/>
    <x v="0"/>
    <s v="WA"/>
    <x v="2"/>
    <n v="2010"/>
    <n v="2010"/>
    <n v="500042578"/>
    <n v="1"/>
    <x v="1"/>
    <s v="I"/>
    <n v="8"/>
    <n v="8"/>
    <n v="0"/>
    <n v="110"/>
  </r>
  <r>
    <x v="0"/>
    <x v="1"/>
    <s v="WA"/>
    <x v="2"/>
    <n v="2010"/>
    <n v="2010"/>
    <n v="14949237"/>
    <n v="1"/>
    <x v="1"/>
    <s v="I"/>
    <n v="31"/>
    <n v="31"/>
    <n v="0"/>
    <n v="146"/>
  </r>
  <r>
    <x v="0"/>
    <x v="0"/>
    <s v="WA"/>
    <x v="2"/>
    <n v="2011"/>
    <n v="2011"/>
    <n v="14129006"/>
    <n v="1"/>
    <x v="1"/>
    <s v="I"/>
    <n v="61"/>
    <n v="61"/>
    <n v="0"/>
    <n v="150"/>
  </r>
  <r>
    <x v="0"/>
    <x v="0"/>
    <s v="WA"/>
    <x v="2"/>
    <n v="2011"/>
    <n v="2011"/>
    <n v="17639635"/>
    <n v="1"/>
    <x v="1"/>
    <s v="I"/>
    <n v="0"/>
    <n v="0"/>
    <n v="0"/>
    <n v="20"/>
  </r>
  <r>
    <x v="0"/>
    <x v="0"/>
    <s v="WA"/>
    <x v="3"/>
    <n v="2011"/>
    <n v="2011"/>
    <n v="18941450"/>
    <n v="1"/>
    <x v="1"/>
    <s v="I"/>
    <n v="30"/>
    <n v="30"/>
    <n v="0"/>
    <n v="180"/>
  </r>
  <r>
    <x v="0"/>
    <x v="0"/>
    <s v="WA"/>
    <x v="2"/>
    <n v="2011"/>
    <n v="2011"/>
    <n v="19945467"/>
    <n v="1"/>
    <x v="1"/>
    <s v="I"/>
    <n v="19"/>
    <n v="19"/>
    <n v="0"/>
    <n v="50"/>
  </r>
  <r>
    <x v="0"/>
    <x v="0"/>
    <s v="WA"/>
    <x v="2"/>
    <n v="2011"/>
    <n v="2011"/>
    <n v="500231369"/>
    <n v="1"/>
    <x v="1"/>
    <s v="I"/>
    <n v="17"/>
    <n v="17"/>
    <n v="0"/>
    <n v="406"/>
  </r>
  <r>
    <x v="0"/>
    <x v="1"/>
    <s v="WA"/>
    <x v="2"/>
    <n v="2011"/>
    <n v="2011"/>
    <n v="391996803"/>
    <n v="1"/>
    <x v="1"/>
    <s v="I"/>
    <n v="33"/>
    <n v="33"/>
    <n v="0"/>
    <n v="18"/>
  </r>
  <r>
    <x v="0"/>
    <x v="0"/>
    <s v="WA"/>
    <x v="3"/>
    <n v="2011"/>
    <n v="2011"/>
    <n v="19402266"/>
    <n v="1"/>
    <x v="1"/>
    <s v="I"/>
    <n v="0"/>
    <n v="0"/>
    <n v="0"/>
    <n v="970"/>
  </r>
  <r>
    <x v="0"/>
    <x v="1"/>
    <s v="WA"/>
    <x v="3"/>
    <n v="2011"/>
    <n v="2011"/>
    <n v="500187490"/>
    <n v="1"/>
    <x v="1"/>
    <s v="I"/>
    <n v="30"/>
    <n v="30"/>
    <n v="0"/>
    <n v="8"/>
  </r>
  <r>
    <x v="0"/>
    <x v="1"/>
    <s v="WA"/>
    <x v="2"/>
    <n v="2011"/>
    <n v="2011"/>
    <n v="18865216"/>
    <n v="1"/>
    <x v="1"/>
    <s v="I"/>
    <n v="15"/>
    <n v="15"/>
    <n v="0"/>
    <n v="45"/>
  </r>
  <r>
    <x v="1"/>
    <x v="0"/>
    <s v="WA"/>
    <x v="3"/>
    <n v="2011"/>
    <n v="2011"/>
    <n v="500132755"/>
    <n v="2"/>
    <x v="1"/>
    <s v="I"/>
    <n v="59"/>
    <n v="29.5"/>
    <n v="0"/>
    <n v="14"/>
  </r>
  <r>
    <x v="0"/>
    <x v="0"/>
    <s v="WA"/>
    <x v="3"/>
    <n v="2011"/>
    <n v="2011"/>
    <n v="17845219"/>
    <n v="1"/>
    <x v="1"/>
    <s v="I"/>
    <n v="30"/>
    <n v="30"/>
    <n v="0"/>
    <n v="10"/>
  </r>
  <r>
    <x v="0"/>
    <x v="1"/>
    <s v="WA"/>
    <x v="3"/>
    <n v="2011"/>
    <n v="2011"/>
    <n v="17190433"/>
    <n v="1"/>
    <x v="1"/>
    <s v="I"/>
    <n v="0"/>
    <n v="0"/>
    <n v="0"/>
    <n v="18"/>
  </r>
  <r>
    <x v="0"/>
    <x v="0"/>
    <s v="WA"/>
    <x v="3"/>
    <n v="2011"/>
    <n v="2011"/>
    <n v="17911328"/>
    <n v="1"/>
    <x v="1"/>
    <s v="I"/>
    <n v="0"/>
    <n v="0"/>
    <n v="0"/>
    <n v="300"/>
  </r>
  <r>
    <x v="0"/>
    <x v="0"/>
    <s v="WA"/>
    <x v="3"/>
    <n v="2011"/>
    <n v="2011"/>
    <n v="18314503"/>
    <n v="1"/>
    <x v="1"/>
    <s v="I"/>
    <n v="29"/>
    <n v="29"/>
    <n v="0"/>
    <n v="20"/>
  </r>
  <r>
    <x v="0"/>
    <x v="0"/>
    <s v="WA"/>
    <x v="3"/>
    <n v="2011"/>
    <n v="2011"/>
    <n v="500171925"/>
    <n v="1"/>
    <x v="1"/>
    <s v="I"/>
    <n v="26"/>
    <n v="26"/>
    <n v="0"/>
    <n v="1"/>
  </r>
  <r>
    <x v="0"/>
    <x v="1"/>
    <s v="WA"/>
    <x v="3"/>
    <n v="2011"/>
    <n v="2011"/>
    <n v="500137971"/>
    <n v="2"/>
    <x v="1"/>
    <s v="I"/>
    <n v="55"/>
    <n v="27.5"/>
    <n v="0"/>
    <n v="41"/>
  </r>
  <r>
    <x v="0"/>
    <x v="0"/>
    <s v="WA"/>
    <x v="3"/>
    <n v="2011"/>
    <n v="2011"/>
    <n v="500072997"/>
    <n v="1"/>
    <x v="1"/>
    <s v="I"/>
    <n v="31"/>
    <n v="31"/>
    <n v="0"/>
    <n v="385"/>
  </r>
  <r>
    <x v="0"/>
    <x v="1"/>
    <s v="WA"/>
    <x v="3"/>
    <n v="2011"/>
    <n v="2011"/>
    <n v="17708842"/>
    <n v="2"/>
    <x v="1"/>
    <s v="I"/>
    <n v="32"/>
    <n v="16"/>
    <n v="0"/>
    <n v="321"/>
  </r>
  <r>
    <x v="0"/>
    <x v="1"/>
    <s v="WA"/>
    <x v="3"/>
    <n v="2011"/>
    <n v="2011"/>
    <n v="16416048"/>
    <n v="2"/>
    <x v="1"/>
    <s v="I"/>
    <n v="63"/>
    <n v="31.5"/>
    <n v="0"/>
    <n v="58"/>
  </r>
  <r>
    <x v="0"/>
    <x v="1"/>
    <s v="WA"/>
    <x v="3"/>
    <n v="2011"/>
    <n v="2011"/>
    <n v="500046553"/>
    <n v="1"/>
    <x v="1"/>
    <s v="I"/>
    <n v="0"/>
    <n v="0"/>
    <n v="0"/>
    <n v="14"/>
  </r>
  <r>
    <x v="0"/>
    <x v="0"/>
    <s v="WA"/>
    <x v="3"/>
    <n v="2011"/>
    <n v="2011"/>
    <n v="17364495"/>
    <n v="2"/>
    <x v="1"/>
    <s v="I"/>
    <n v="43"/>
    <n v="21.5"/>
    <n v="0"/>
    <n v="910"/>
  </r>
  <r>
    <x v="0"/>
    <x v="0"/>
    <s v="WA"/>
    <x v="3"/>
    <n v="2011"/>
    <n v="2011"/>
    <n v="16488380"/>
    <n v="1"/>
    <x v="1"/>
    <s v="I"/>
    <n v="30"/>
    <n v="30"/>
    <n v="0"/>
    <n v="16"/>
  </r>
  <r>
    <x v="0"/>
    <x v="0"/>
    <s v="WA"/>
    <x v="3"/>
    <n v="2011"/>
    <n v="2011"/>
    <n v="17675667"/>
    <n v="1"/>
    <x v="1"/>
    <s v="I"/>
    <n v="0"/>
    <n v="0"/>
    <n v="0"/>
    <n v="3"/>
  </r>
  <r>
    <x v="0"/>
    <x v="1"/>
    <s v="WA"/>
    <x v="3"/>
    <n v="2011"/>
    <n v="2011"/>
    <n v="16336259"/>
    <n v="1"/>
    <x v="1"/>
    <s v="I"/>
    <n v="29"/>
    <n v="29"/>
    <n v="0"/>
    <n v="7"/>
  </r>
  <r>
    <x v="0"/>
    <x v="1"/>
    <s v="WA"/>
    <x v="3"/>
    <n v="2011"/>
    <n v="2011"/>
    <n v="17163456"/>
    <n v="1"/>
    <x v="1"/>
    <s v="I"/>
    <n v="29"/>
    <n v="29"/>
    <n v="0"/>
    <n v="3"/>
  </r>
  <r>
    <x v="0"/>
    <x v="1"/>
    <s v="WA"/>
    <x v="3"/>
    <n v="2011"/>
    <n v="2011"/>
    <n v="16881257"/>
    <n v="3"/>
    <x v="1"/>
    <s v="I"/>
    <n v="85"/>
    <n v="28.333333333333336"/>
    <n v="0"/>
    <n v="45"/>
  </r>
  <r>
    <x v="0"/>
    <x v="0"/>
    <s v="WA"/>
    <x v="3"/>
    <n v="2011"/>
    <n v="2011"/>
    <n v="500087443"/>
    <n v="1"/>
    <x v="1"/>
    <s v="I"/>
    <n v="29"/>
    <n v="29"/>
    <n v="0"/>
    <n v="97"/>
  </r>
  <r>
    <x v="0"/>
    <x v="1"/>
    <s v="WA"/>
    <x v="3"/>
    <n v="2011"/>
    <n v="2011"/>
    <n v="500072214"/>
    <n v="1"/>
    <x v="1"/>
    <s v="I"/>
    <n v="22"/>
    <n v="22"/>
    <n v="0"/>
    <n v="26"/>
  </r>
  <r>
    <x v="0"/>
    <x v="1"/>
    <s v="WA"/>
    <x v="3"/>
    <n v="2011"/>
    <n v="2011"/>
    <n v="421545735"/>
    <n v="1"/>
    <x v="1"/>
    <s v="I"/>
    <n v="4"/>
    <n v="4"/>
    <n v="0"/>
    <n v="41"/>
  </r>
  <r>
    <x v="0"/>
    <x v="1"/>
    <s v="WA"/>
    <x v="3"/>
    <n v="2011"/>
    <n v="2011"/>
    <n v="500000837"/>
    <n v="1"/>
    <x v="1"/>
    <s v="I"/>
    <n v="29"/>
    <n v="29"/>
    <n v="0"/>
    <n v="145"/>
  </r>
  <r>
    <x v="0"/>
    <x v="1"/>
    <s v="WA"/>
    <x v="3"/>
    <n v="2011"/>
    <n v="2011"/>
    <n v="500005291"/>
    <n v="2"/>
    <x v="1"/>
    <s v="I"/>
    <n v="45"/>
    <n v="22.5"/>
    <n v="0"/>
    <n v="5"/>
  </r>
  <r>
    <x v="0"/>
    <x v="0"/>
    <s v="WA"/>
    <x v="3"/>
    <n v="2011"/>
    <n v="2011"/>
    <n v="500072514"/>
    <n v="1"/>
    <x v="1"/>
    <s v="I"/>
    <n v="21"/>
    <n v="21"/>
    <n v="0"/>
    <n v="729"/>
  </r>
  <r>
    <x v="0"/>
    <x v="0"/>
    <s v="WA"/>
    <x v="3"/>
    <n v="2011"/>
    <n v="2011"/>
    <n v="500084859"/>
    <n v="1"/>
    <x v="1"/>
    <s v="I"/>
    <n v="31"/>
    <n v="31"/>
    <n v="0"/>
    <n v="999"/>
  </r>
  <r>
    <x v="0"/>
    <x v="1"/>
    <s v="WA"/>
    <x v="3"/>
    <n v="2011"/>
    <n v="2011"/>
    <n v="446351801"/>
    <n v="1"/>
    <x v="1"/>
    <s v="I"/>
    <n v="31"/>
    <n v="31"/>
    <n v="0"/>
    <n v="80"/>
  </r>
  <r>
    <x v="0"/>
    <x v="0"/>
    <s v="WA"/>
    <x v="3"/>
    <n v="2011"/>
    <n v="2011"/>
    <n v="500042578"/>
    <n v="1"/>
    <x v="1"/>
    <s v="I"/>
    <n v="32"/>
    <n v="32"/>
    <n v="0"/>
    <n v="480"/>
  </r>
  <r>
    <x v="0"/>
    <x v="1"/>
    <s v="WA"/>
    <x v="3"/>
    <n v="2011"/>
    <n v="2011"/>
    <n v="500003604"/>
    <n v="1"/>
    <x v="1"/>
    <s v="I"/>
    <n v="31"/>
    <n v="31"/>
    <n v="0"/>
    <n v="17"/>
  </r>
  <r>
    <x v="1"/>
    <x v="1"/>
    <s v="WA"/>
    <x v="3"/>
    <n v="2011"/>
    <n v="2011"/>
    <n v="500260589"/>
    <n v="11"/>
    <x v="1"/>
    <s v="I"/>
    <n v="317"/>
    <n v="28.818181818181817"/>
    <n v="0"/>
    <n v="805"/>
  </r>
  <r>
    <x v="0"/>
    <x v="0"/>
    <s v="WA"/>
    <x v="3"/>
    <n v="2011"/>
    <n v="2011"/>
    <n v="14884743"/>
    <n v="3"/>
    <x v="1"/>
    <s v="I"/>
    <n v="58"/>
    <n v="19.333333333333332"/>
    <n v="0"/>
    <n v="2046"/>
  </r>
  <r>
    <x v="0"/>
    <x v="0"/>
    <s v="WA"/>
    <x v="3"/>
    <n v="2011"/>
    <n v="2011"/>
    <n v="14019047"/>
    <n v="1"/>
    <x v="1"/>
    <s v="I"/>
    <n v="30"/>
    <n v="30"/>
    <n v="0"/>
    <n v="10"/>
  </r>
  <r>
    <x v="0"/>
    <x v="1"/>
    <s v="WA"/>
    <x v="3"/>
    <n v="2011"/>
    <n v="2011"/>
    <n v="500208157"/>
    <n v="1"/>
    <x v="1"/>
    <s v="I"/>
    <n v="32"/>
    <n v="32"/>
    <n v="0"/>
    <n v="51"/>
  </r>
  <r>
    <x v="1"/>
    <x v="1"/>
    <s v="WA"/>
    <x v="3"/>
    <n v="2011"/>
    <n v="2011"/>
    <n v="14415095"/>
    <n v="3"/>
    <x v="1"/>
    <s v="I"/>
    <n v="66"/>
    <n v="22"/>
    <n v="0"/>
    <n v="249"/>
  </r>
  <r>
    <x v="0"/>
    <x v="0"/>
    <s v="WA"/>
    <x v="3"/>
    <n v="2011"/>
    <n v="2011"/>
    <n v="500036015"/>
    <n v="1"/>
    <x v="1"/>
    <s v="I"/>
    <n v="22"/>
    <n v="22"/>
    <n v="0"/>
    <n v="1720"/>
  </r>
  <r>
    <x v="0"/>
    <x v="0"/>
    <s v="WA"/>
    <x v="3"/>
    <n v="2011"/>
    <n v="2011"/>
    <n v="19622512"/>
    <n v="6"/>
    <x v="1"/>
    <s v="I"/>
    <n v="174"/>
    <n v="29"/>
    <n v="0"/>
    <n v="390"/>
  </r>
  <r>
    <x v="0"/>
    <x v="0"/>
    <s v="WA"/>
    <x v="3"/>
    <n v="2011"/>
    <n v="2011"/>
    <n v="19945467"/>
    <n v="1"/>
    <x v="1"/>
    <s v="I"/>
    <n v="29"/>
    <n v="29"/>
    <n v="0"/>
    <n v="301"/>
  </r>
  <r>
    <x v="0"/>
    <x v="0"/>
    <s v="WA"/>
    <x v="3"/>
    <n v="2011"/>
    <n v="2011"/>
    <n v="19880632"/>
    <n v="1"/>
    <x v="1"/>
    <s v="I"/>
    <n v="27"/>
    <n v="27"/>
    <n v="0"/>
    <n v="86"/>
  </r>
  <r>
    <x v="0"/>
    <x v="1"/>
    <s v="WA"/>
    <x v="3"/>
    <n v="2011"/>
    <n v="2011"/>
    <n v="19985023"/>
    <n v="1"/>
    <x v="1"/>
    <s v="I"/>
    <n v="53"/>
    <n v="53"/>
    <n v="0"/>
    <n v="458"/>
  </r>
  <r>
    <x v="1"/>
    <x v="0"/>
    <s v="WA"/>
    <x v="3"/>
    <n v="2011"/>
    <n v="2011"/>
    <n v="19246781"/>
    <n v="6"/>
    <x v="1"/>
    <s v="I"/>
    <n v="184"/>
    <n v="30.666666666666668"/>
    <n v="0"/>
    <n v="21"/>
  </r>
  <r>
    <x v="0"/>
    <x v="1"/>
    <s v="WA"/>
    <x v="3"/>
    <n v="2011"/>
    <n v="2011"/>
    <n v="19412176"/>
    <n v="3"/>
    <x v="1"/>
    <s v="I"/>
    <n v="63"/>
    <n v="21"/>
    <n v="0"/>
    <n v="14"/>
  </r>
  <r>
    <x v="0"/>
    <x v="0"/>
    <s v="WA"/>
    <x v="3"/>
    <n v="2011"/>
    <n v="2011"/>
    <n v="19665129"/>
    <n v="3"/>
    <x v="1"/>
    <s v="I"/>
    <n v="57"/>
    <n v="19"/>
    <n v="0"/>
    <n v="547"/>
  </r>
  <r>
    <x v="0"/>
    <x v="0"/>
    <s v="WA"/>
    <x v="3"/>
    <n v="2011"/>
    <n v="2011"/>
    <n v="19212371"/>
    <n v="1"/>
    <x v="1"/>
    <s v="I"/>
    <n v="0"/>
    <n v="0"/>
    <n v="0"/>
    <n v="953"/>
  </r>
  <r>
    <x v="0"/>
    <x v="0"/>
    <s v="WA"/>
    <x v="3"/>
    <n v="2011"/>
    <n v="2011"/>
    <n v="19354089"/>
    <n v="1"/>
    <x v="1"/>
    <s v="I"/>
    <n v="4"/>
    <n v="4"/>
    <n v="0"/>
    <n v="10"/>
  </r>
  <r>
    <x v="0"/>
    <x v="1"/>
    <s v="WA"/>
    <x v="3"/>
    <n v="2011"/>
    <n v="2011"/>
    <n v="500218265"/>
    <n v="1"/>
    <x v="1"/>
    <s v="I"/>
    <n v="28"/>
    <n v="28"/>
    <n v="0"/>
    <n v="1"/>
  </r>
  <r>
    <x v="0"/>
    <x v="1"/>
    <s v="WA"/>
    <x v="3"/>
    <n v="2011"/>
    <n v="2011"/>
    <n v="500174598"/>
    <n v="6"/>
    <x v="1"/>
    <s v="I"/>
    <n v="176"/>
    <n v="29.333333333333336"/>
    <n v="0"/>
    <n v="13"/>
  </r>
  <r>
    <x v="0"/>
    <x v="0"/>
    <s v="WA"/>
    <x v="3"/>
    <n v="2011"/>
    <n v="2011"/>
    <n v="16127415"/>
    <n v="2"/>
    <x v="1"/>
    <s v="I"/>
    <n v="62"/>
    <n v="31"/>
    <n v="0"/>
    <n v="20"/>
  </r>
  <r>
    <x v="0"/>
    <x v="0"/>
    <s v="WA"/>
    <x v="3"/>
    <n v="2011"/>
    <n v="2011"/>
    <n v="19894387"/>
    <n v="1"/>
    <x v="1"/>
    <s v="I"/>
    <n v="1"/>
    <n v="1"/>
    <n v="0"/>
    <n v="110"/>
  </r>
  <r>
    <x v="0"/>
    <x v="1"/>
    <s v="WA"/>
    <x v="3"/>
    <n v="2011"/>
    <n v="2011"/>
    <n v="421891266"/>
    <n v="1"/>
    <x v="1"/>
    <s v="I"/>
    <n v="23"/>
    <n v="23"/>
    <n v="0"/>
    <n v="1"/>
  </r>
  <r>
    <x v="0"/>
    <x v="1"/>
    <s v="WA"/>
    <x v="3"/>
    <n v="2011"/>
    <n v="2011"/>
    <n v="18689193"/>
    <n v="1"/>
    <x v="1"/>
    <s v="I"/>
    <n v="0"/>
    <n v="0"/>
    <n v="0"/>
    <n v="6"/>
  </r>
  <r>
    <x v="0"/>
    <x v="0"/>
    <s v="WA"/>
    <x v="3"/>
    <n v="2011"/>
    <n v="2011"/>
    <n v="18123223"/>
    <n v="1"/>
    <x v="1"/>
    <s v="I"/>
    <n v="0"/>
    <n v="0"/>
    <n v="0"/>
    <n v="130"/>
  </r>
  <r>
    <x v="1"/>
    <x v="0"/>
    <s v="WA"/>
    <x v="3"/>
    <n v="2011"/>
    <n v="2011"/>
    <n v="500122813"/>
    <n v="8"/>
    <x v="2"/>
    <s v="I"/>
    <n v="243"/>
    <n v="30.375"/>
    <n v="0"/>
    <n v="1462086"/>
  </r>
  <r>
    <x v="1"/>
    <x v="0"/>
    <s v="WA"/>
    <x v="3"/>
    <n v="2011"/>
    <n v="2011"/>
    <n v="19962572"/>
    <n v="9"/>
    <x v="2"/>
    <s v="I"/>
    <n v="276"/>
    <n v="30.666666666666668"/>
    <n v="0"/>
    <n v="811786"/>
  </r>
  <r>
    <x v="0"/>
    <x v="0"/>
    <s v="WA"/>
    <x v="3"/>
    <n v="2011"/>
    <n v="2011"/>
    <n v="17783840"/>
    <n v="1"/>
    <x v="1"/>
    <s v="I"/>
    <n v="0"/>
    <n v="0"/>
    <n v="0"/>
    <n v="60"/>
  </r>
  <r>
    <x v="0"/>
    <x v="1"/>
    <s v="WA"/>
    <x v="3"/>
    <n v="2011"/>
    <n v="2011"/>
    <n v="17706263"/>
    <n v="1"/>
    <x v="1"/>
    <s v="I"/>
    <n v="49"/>
    <n v="49"/>
    <n v="0"/>
    <n v="139"/>
  </r>
  <r>
    <x v="0"/>
    <x v="0"/>
    <s v="WA"/>
    <x v="3"/>
    <n v="2011"/>
    <n v="2011"/>
    <n v="19044749"/>
    <n v="1"/>
    <x v="1"/>
    <s v="I"/>
    <n v="29"/>
    <n v="29"/>
    <n v="0"/>
    <n v="10"/>
  </r>
  <r>
    <x v="0"/>
    <x v="0"/>
    <s v="WA"/>
    <x v="3"/>
    <n v="2011"/>
    <n v="2011"/>
    <n v="15961850"/>
    <n v="1"/>
    <x v="1"/>
    <s v="I"/>
    <n v="28"/>
    <n v="28"/>
    <n v="0"/>
    <n v="1"/>
  </r>
  <r>
    <x v="0"/>
    <x v="1"/>
    <s v="WA"/>
    <x v="3"/>
    <n v="2011"/>
    <n v="2011"/>
    <n v="383529632"/>
    <n v="1"/>
    <x v="1"/>
    <s v="I"/>
    <n v="0"/>
    <n v="0"/>
    <n v="0"/>
    <n v="4"/>
  </r>
  <r>
    <x v="0"/>
    <x v="0"/>
    <s v="WA"/>
    <x v="3"/>
    <n v="2011"/>
    <n v="2011"/>
    <n v="15219857"/>
    <n v="1"/>
    <x v="1"/>
    <s v="I"/>
    <n v="28"/>
    <n v="28"/>
    <n v="0"/>
    <n v="10"/>
  </r>
  <r>
    <x v="0"/>
    <x v="0"/>
    <s v="WA"/>
    <x v="3"/>
    <n v="2011"/>
    <n v="2011"/>
    <n v="15189825"/>
    <n v="1"/>
    <x v="1"/>
    <s v="I"/>
    <n v="0"/>
    <n v="0"/>
    <n v="0"/>
    <n v="3"/>
  </r>
  <r>
    <x v="0"/>
    <x v="0"/>
    <s v="WA"/>
    <x v="3"/>
    <n v="2011"/>
    <n v="2011"/>
    <n v="500129290"/>
    <n v="1"/>
    <x v="1"/>
    <s v="I"/>
    <n v="0"/>
    <n v="0"/>
    <n v="0"/>
    <n v="20"/>
  </r>
  <r>
    <x v="0"/>
    <x v="0"/>
    <s v="WA"/>
    <x v="3"/>
    <n v="2011"/>
    <n v="2011"/>
    <n v="14948991"/>
    <n v="1"/>
    <x v="1"/>
    <s v="I"/>
    <n v="0"/>
    <n v="0"/>
    <n v="0"/>
    <n v="30"/>
  </r>
  <r>
    <x v="0"/>
    <x v="1"/>
    <s v="WA"/>
    <x v="3"/>
    <n v="2011"/>
    <n v="2011"/>
    <n v="500271310"/>
    <n v="1"/>
    <x v="1"/>
    <s v="I"/>
    <n v="4"/>
    <n v="4"/>
    <n v="0"/>
    <n v="13"/>
  </r>
  <r>
    <x v="0"/>
    <x v="1"/>
    <s v="WA"/>
    <x v="3"/>
    <n v="2011"/>
    <n v="2011"/>
    <n v="19949303"/>
    <n v="2"/>
    <x v="1"/>
    <s v="I"/>
    <n v="56"/>
    <n v="28"/>
    <n v="0"/>
    <n v="353"/>
  </r>
  <r>
    <x v="0"/>
    <x v="1"/>
    <s v="WA"/>
    <x v="3"/>
    <n v="2011"/>
    <n v="2011"/>
    <n v="405043203"/>
    <n v="1"/>
    <x v="1"/>
    <s v="I"/>
    <n v="0"/>
    <n v="0"/>
    <n v="0"/>
    <n v="14"/>
  </r>
  <r>
    <x v="0"/>
    <x v="0"/>
    <s v="WA"/>
    <x v="3"/>
    <n v="2011"/>
    <n v="2011"/>
    <n v="500265421"/>
    <n v="1"/>
    <x v="1"/>
    <s v="I"/>
    <n v="27"/>
    <n v="27"/>
    <n v="0"/>
    <n v="154"/>
  </r>
  <r>
    <x v="0"/>
    <x v="1"/>
    <s v="WA"/>
    <x v="3"/>
    <n v="2011"/>
    <n v="2011"/>
    <n v="16162223"/>
    <n v="1"/>
    <x v="1"/>
    <s v="I"/>
    <n v="2"/>
    <n v="2"/>
    <n v="0"/>
    <n v="5"/>
  </r>
  <r>
    <x v="0"/>
    <x v="1"/>
    <s v="WA"/>
    <x v="3"/>
    <n v="2011"/>
    <n v="2011"/>
    <n v="17039818"/>
    <n v="2"/>
    <x v="1"/>
    <s v="I"/>
    <n v="35"/>
    <n v="17.5"/>
    <n v="0"/>
    <n v="5"/>
  </r>
  <r>
    <x v="0"/>
    <x v="0"/>
    <s v="WA"/>
    <x v="3"/>
    <n v="2011"/>
    <n v="2011"/>
    <n v="18786361"/>
    <n v="1"/>
    <x v="1"/>
    <s v="I"/>
    <n v="5"/>
    <n v="5"/>
    <n v="0"/>
    <n v="516"/>
  </r>
  <r>
    <x v="0"/>
    <x v="0"/>
    <s v="WA"/>
    <x v="3"/>
    <n v="2011"/>
    <n v="2011"/>
    <n v="446347969"/>
    <n v="1"/>
    <x v="1"/>
    <s v="I"/>
    <n v="0"/>
    <n v="0"/>
    <n v="0"/>
    <n v="4"/>
  </r>
  <r>
    <x v="0"/>
    <x v="1"/>
    <s v="WA"/>
    <x v="3"/>
    <n v="2011"/>
    <n v="2011"/>
    <n v="500198204"/>
    <n v="3"/>
    <x v="1"/>
    <s v="I"/>
    <n v="72"/>
    <n v="24"/>
    <n v="0"/>
    <n v="71"/>
  </r>
  <r>
    <x v="0"/>
    <x v="0"/>
    <s v="WA"/>
    <x v="3"/>
    <n v="2011"/>
    <n v="2011"/>
    <n v="18363573"/>
    <n v="1"/>
    <x v="1"/>
    <s v="I"/>
    <n v="2"/>
    <n v="2"/>
    <n v="0"/>
    <n v="109"/>
  </r>
  <r>
    <x v="0"/>
    <x v="1"/>
    <s v="WA"/>
    <x v="3"/>
    <n v="2011"/>
    <n v="2011"/>
    <n v="18652835"/>
    <n v="2"/>
    <x v="1"/>
    <s v="I"/>
    <n v="110"/>
    <n v="55"/>
    <n v="0"/>
    <n v="91"/>
  </r>
  <r>
    <x v="0"/>
    <x v="0"/>
    <s v="WA"/>
    <x v="3"/>
    <n v="2011"/>
    <n v="2011"/>
    <n v="17085854"/>
    <n v="1"/>
    <x v="1"/>
    <s v="I"/>
    <n v="28"/>
    <n v="28"/>
    <n v="0"/>
    <n v="10"/>
  </r>
  <r>
    <x v="0"/>
    <x v="1"/>
    <s v="WA"/>
    <x v="3"/>
    <n v="2011"/>
    <n v="2011"/>
    <n v="15127778"/>
    <n v="1"/>
    <x v="1"/>
    <s v="I"/>
    <n v="7"/>
    <n v="7"/>
    <n v="0"/>
    <n v="21"/>
  </r>
  <r>
    <x v="0"/>
    <x v="1"/>
    <s v="WA"/>
    <x v="3"/>
    <n v="2011"/>
    <n v="2011"/>
    <n v="16301202"/>
    <n v="1"/>
    <x v="1"/>
    <s v="I"/>
    <n v="27"/>
    <n v="27"/>
    <n v="0"/>
    <n v="1"/>
  </r>
  <r>
    <x v="0"/>
    <x v="0"/>
    <s v="WA"/>
    <x v="3"/>
    <n v="2011"/>
    <n v="2011"/>
    <n v="500080057"/>
    <n v="1"/>
    <x v="1"/>
    <s v="I"/>
    <n v="0"/>
    <n v="0"/>
    <n v="0"/>
    <n v="2"/>
  </r>
  <r>
    <x v="0"/>
    <x v="0"/>
    <s v="WA"/>
    <x v="3"/>
    <n v="2011"/>
    <n v="2011"/>
    <n v="16290700"/>
    <n v="1"/>
    <x v="1"/>
    <s v="I"/>
    <n v="0"/>
    <n v="0"/>
    <n v="0"/>
    <n v="21"/>
  </r>
  <r>
    <x v="0"/>
    <x v="1"/>
    <s v="WA"/>
    <x v="3"/>
    <n v="2011"/>
    <n v="2011"/>
    <n v="15186342"/>
    <n v="2"/>
    <x v="1"/>
    <s v="I"/>
    <n v="62"/>
    <n v="31"/>
    <n v="0"/>
    <n v="2"/>
  </r>
  <r>
    <x v="1"/>
    <x v="0"/>
    <s v="WA"/>
    <x v="3"/>
    <n v="2011"/>
    <n v="2011"/>
    <n v="500034742"/>
    <n v="1"/>
    <x v="1"/>
    <s v="I"/>
    <n v="0"/>
    <n v="0"/>
    <n v="0"/>
    <n v="8"/>
  </r>
  <r>
    <x v="0"/>
    <x v="1"/>
    <s v="WA"/>
    <x v="3"/>
    <n v="2011"/>
    <n v="2011"/>
    <n v="365817629"/>
    <n v="1"/>
    <x v="1"/>
    <s v="I"/>
    <n v="19"/>
    <n v="19"/>
    <n v="0"/>
    <n v="34"/>
  </r>
  <r>
    <x v="1"/>
    <x v="0"/>
    <s v="WA"/>
    <x v="3"/>
    <n v="2011"/>
    <n v="2011"/>
    <n v="500253538"/>
    <n v="1"/>
    <x v="1"/>
    <s v="I"/>
    <n v="0"/>
    <n v="0"/>
    <n v="0"/>
    <n v="30"/>
  </r>
  <r>
    <x v="0"/>
    <x v="0"/>
    <s v="WA"/>
    <x v="3"/>
    <n v="2011"/>
    <n v="2011"/>
    <n v="14946824"/>
    <n v="3"/>
    <x v="1"/>
    <s v="I"/>
    <n v="73"/>
    <n v="24.333333333333332"/>
    <n v="0"/>
    <n v="479"/>
  </r>
  <r>
    <x v="0"/>
    <x v="0"/>
    <s v="WA"/>
    <x v="3"/>
    <n v="2011"/>
    <n v="2011"/>
    <n v="19284209"/>
    <n v="1"/>
    <x v="1"/>
    <s v="I"/>
    <n v="21"/>
    <n v="21"/>
    <n v="0"/>
    <n v="725"/>
  </r>
  <r>
    <x v="0"/>
    <x v="0"/>
    <s v="WA"/>
    <x v="3"/>
    <n v="2011"/>
    <n v="2011"/>
    <n v="14128252"/>
    <n v="1"/>
    <x v="1"/>
    <s v="I"/>
    <n v="0"/>
    <n v="0"/>
    <n v="0"/>
    <n v="100"/>
  </r>
  <r>
    <x v="0"/>
    <x v="1"/>
    <s v="WA"/>
    <x v="3"/>
    <n v="2011"/>
    <n v="2011"/>
    <n v="500039861"/>
    <n v="1"/>
    <x v="1"/>
    <s v="I"/>
    <n v="28"/>
    <n v="28"/>
    <n v="0"/>
    <n v="16"/>
  </r>
  <r>
    <x v="0"/>
    <x v="1"/>
    <s v="WA"/>
    <x v="3"/>
    <n v="2011"/>
    <n v="2011"/>
    <n v="500237477"/>
    <n v="7"/>
    <x v="1"/>
    <s v="I"/>
    <n v="192"/>
    <n v="27.428571428571427"/>
    <n v="0"/>
    <n v="88"/>
  </r>
  <r>
    <x v="0"/>
    <x v="0"/>
    <s v="WA"/>
    <x v="3"/>
    <n v="2011"/>
    <n v="2011"/>
    <n v="19867937"/>
    <n v="2"/>
    <x v="1"/>
    <s v="I"/>
    <n v="34"/>
    <n v="17"/>
    <n v="0"/>
    <n v="155"/>
  </r>
  <r>
    <x v="0"/>
    <x v="1"/>
    <s v="WA"/>
    <x v="3"/>
    <n v="2011"/>
    <n v="2011"/>
    <n v="17961944"/>
    <n v="1"/>
    <x v="1"/>
    <s v="I"/>
    <n v="1"/>
    <n v="1"/>
    <n v="0"/>
    <n v="2"/>
  </r>
  <r>
    <x v="0"/>
    <x v="0"/>
    <s v="WA"/>
    <x v="3"/>
    <n v="2011"/>
    <n v="2011"/>
    <n v="18114855"/>
    <n v="1"/>
    <x v="1"/>
    <s v="I"/>
    <n v="0"/>
    <n v="0"/>
    <n v="0"/>
    <n v="21"/>
  </r>
  <r>
    <x v="0"/>
    <x v="0"/>
    <s v="WA"/>
    <x v="3"/>
    <n v="2011"/>
    <n v="2011"/>
    <n v="500235233"/>
    <n v="1"/>
    <x v="1"/>
    <s v="I"/>
    <n v="0"/>
    <n v="0"/>
    <n v="0"/>
    <n v="23"/>
  </r>
  <r>
    <x v="0"/>
    <x v="1"/>
    <s v="WA"/>
    <x v="3"/>
    <n v="2011"/>
    <n v="2011"/>
    <n v="17728466"/>
    <n v="2"/>
    <x v="1"/>
    <s v="I"/>
    <n v="37"/>
    <n v="18.5"/>
    <n v="0"/>
    <n v="5"/>
  </r>
  <r>
    <x v="0"/>
    <x v="1"/>
    <s v="WA"/>
    <x v="3"/>
    <n v="2011"/>
    <n v="2011"/>
    <n v="500083263"/>
    <n v="1"/>
    <x v="1"/>
    <s v="I"/>
    <n v="0"/>
    <n v="0"/>
    <n v="0"/>
    <n v="3"/>
  </r>
  <r>
    <x v="0"/>
    <x v="1"/>
    <s v="WA"/>
    <x v="3"/>
    <n v="2011"/>
    <n v="2011"/>
    <n v="18101593"/>
    <n v="1"/>
    <x v="1"/>
    <s v="I"/>
    <n v="28"/>
    <n v="28"/>
    <n v="0"/>
    <n v="37"/>
  </r>
  <r>
    <x v="0"/>
    <x v="0"/>
    <s v="WA"/>
    <x v="3"/>
    <n v="2011"/>
    <n v="2011"/>
    <n v="18069282"/>
    <n v="1"/>
    <x v="1"/>
    <s v="I"/>
    <n v="12"/>
    <n v="12"/>
    <n v="0"/>
    <n v="70"/>
  </r>
  <r>
    <x v="0"/>
    <x v="0"/>
    <s v="WA"/>
    <x v="3"/>
    <n v="2011"/>
    <n v="2011"/>
    <n v="16423098"/>
    <n v="1"/>
    <x v="1"/>
    <s v="I"/>
    <n v="17"/>
    <n v="17"/>
    <n v="0"/>
    <n v="327"/>
  </r>
  <r>
    <x v="0"/>
    <x v="0"/>
    <s v="WA"/>
    <x v="3"/>
    <n v="2011"/>
    <n v="2011"/>
    <n v="17362439"/>
    <n v="1"/>
    <x v="1"/>
    <s v="I"/>
    <n v="0"/>
    <n v="0"/>
    <n v="0"/>
    <n v="20"/>
  </r>
  <r>
    <x v="0"/>
    <x v="0"/>
    <s v="WA"/>
    <x v="3"/>
    <n v="2011"/>
    <n v="2011"/>
    <n v="17443251"/>
    <n v="1"/>
    <x v="1"/>
    <s v="I"/>
    <n v="15"/>
    <n v="15"/>
    <n v="0"/>
    <n v="228"/>
  </r>
  <r>
    <x v="0"/>
    <x v="1"/>
    <s v="WA"/>
    <x v="3"/>
    <n v="2011"/>
    <n v="2011"/>
    <n v="18005242"/>
    <n v="1"/>
    <x v="1"/>
    <s v="I"/>
    <n v="0"/>
    <n v="0"/>
    <n v="0"/>
    <n v="90"/>
  </r>
  <r>
    <x v="0"/>
    <x v="0"/>
    <s v="WA"/>
    <x v="3"/>
    <n v="2011"/>
    <n v="2011"/>
    <n v="17799717"/>
    <n v="1"/>
    <x v="1"/>
    <s v="I"/>
    <n v="0"/>
    <n v="0"/>
    <n v="0"/>
    <n v="10"/>
  </r>
  <r>
    <x v="0"/>
    <x v="1"/>
    <s v="WA"/>
    <x v="3"/>
    <n v="2011"/>
    <n v="2011"/>
    <n v="19049747"/>
    <n v="1"/>
    <x v="1"/>
    <s v="I"/>
    <n v="0"/>
    <n v="0"/>
    <n v="0"/>
    <n v="1"/>
  </r>
  <r>
    <x v="0"/>
    <x v="1"/>
    <s v="WA"/>
    <x v="3"/>
    <n v="2011"/>
    <n v="2011"/>
    <n v="500046843"/>
    <n v="1"/>
    <x v="1"/>
    <s v="I"/>
    <n v="14"/>
    <n v="14"/>
    <n v="0"/>
    <n v="11"/>
  </r>
  <r>
    <x v="0"/>
    <x v="1"/>
    <s v="WA"/>
    <x v="3"/>
    <n v="2011"/>
    <n v="2011"/>
    <n v="16798804"/>
    <n v="1"/>
    <x v="1"/>
    <s v="I"/>
    <n v="6"/>
    <n v="6"/>
    <n v="0"/>
    <n v="13"/>
  </r>
  <r>
    <x v="1"/>
    <x v="1"/>
    <s v="WA"/>
    <x v="3"/>
    <n v="2011"/>
    <n v="2011"/>
    <n v="16574246"/>
    <n v="7"/>
    <x v="1"/>
    <s v="I"/>
    <n v="196"/>
    <n v="28"/>
    <n v="0"/>
    <n v="64"/>
  </r>
  <r>
    <x v="0"/>
    <x v="1"/>
    <s v="WA"/>
    <x v="3"/>
    <n v="2011"/>
    <n v="2011"/>
    <n v="16833263"/>
    <n v="1"/>
    <x v="1"/>
    <s v="I"/>
    <n v="27"/>
    <n v="27"/>
    <n v="0"/>
    <n v="81"/>
  </r>
  <r>
    <x v="0"/>
    <x v="1"/>
    <s v="WA"/>
    <x v="3"/>
    <n v="2011"/>
    <n v="2011"/>
    <n v="500123304"/>
    <n v="2"/>
    <x v="1"/>
    <s v="I"/>
    <n v="39"/>
    <n v="19.5"/>
    <n v="0"/>
    <n v="20"/>
  </r>
  <r>
    <x v="0"/>
    <x v="0"/>
    <s v="WA"/>
    <x v="3"/>
    <n v="2011"/>
    <n v="2011"/>
    <n v="15181387"/>
    <n v="1"/>
    <x v="1"/>
    <s v="I"/>
    <n v="0"/>
    <n v="0"/>
    <n v="0"/>
    <n v="77"/>
  </r>
  <r>
    <x v="0"/>
    <x v="0"/>
    <s v="WA"/>
    <x v="3"/>
    <n v="2011"/>
    <n v="2011"/>
    <n v="15070461"/>
    <n v="1"/>
    <x v="1"/>
    <s v="I"/>
    <n v="28"/>
    <n v="28"/>
    <n v="0"/>
    <n v="5"/>
  </r>
  <r>
    <x v="0"/>
    <x v="0"/>
    <s v="WA"/>
    <x v="3"/>
    <n v="2011"/>
    <n v="2011"/>
    <n v="500093234"/>
    <n v="1"/>
    <x v="2"/>
    <s v="I"/>
    <n v="1"/>
    <n v="1"/>
    <n v="0"/>
    <n v="96613"/>
  </r>
  <r>
    <x v="1"/>
    <x v="1"/>
    <s v="WA"/>
    <x v="3"/>
    <n v="2011"/>
    <n v="2011"/>
    <n v="14913100"/>
    <n v="1"/>
    <x v="1"/>
    <s v="I"/>
    <n v="28"/>
    <n v="28"/>
    <n v="0"/>
    <n v="4"/>
  </r>
  <r>
    <x v="0"/>
    <x v="1"/>
    <s v="WA"/>
    <x v="3"/>
    <n v="2011"/>
    <n v="2011"/>
    <n v="500154924"/>
    <n v="1"/>
    <x v="1"/>
    <s v="I"/>
    <n v="18"/>
    <n v="18"/>
    <n v="0"/>
    <n v="27"/>
  </r>
  <r>
    <x v="1"/>
    <x v="0"/>
    <s v="WA"/>
    <x v="3"/>
    <n v="2011"/>
    <n v="2011"/>
    <n v="500242608"/>
    <n v="1"/>
    <x v="1"/>
    <s v="I"/>
    <n v="16"/>
    <n v="16"/>
    <n v="0"/>
    <n v="3920"/>
  </r>
  <r>
    <x v="0"/>
    <x v="0"/>
    <s v="WA"/>
    <x v="3"/>
    <n v="2011"/>
    <n v="2011"/>
    <n v="14144938"/>
    <n v="1"/>
    <x v="1"/>
    <s v="I"/>
    <n v="0"/>
    <n v="0"/>
    <n v="0"/>
    <n v="40"/>
  </r>
  <r>
    <x v="0"/>
    <x v="0"/>
    <s v="WA"/>
    <x v="3"/>
    <n v="2011"/>
    <n v="2011"/>
    <n v="19695289"/>
    <n v="1"/>
    <x v="1"/>
    <s v="I"/>
    <n v="3"/>
    <n v="3"/>
    <n v="0"/>
    <n v="160"/>
  </r>
  <r>
    <x v="0"/>
    <x v="0"/>
    <s v="WA"/>
    <x v="3"/>
    <n v="2011"/>
    <n v="2011"/>
    <n v="19319773"/>
    <n v="1"/>
    <x v="1"/>
    <s v="I"/>
    <n v="0"/>
    <n v="0"/>
    <n v="0"/>
    <n v="20"/>
  </r>
  <r>
    <x v="0"/>
    <x v="0"/>
    <s v="WA"/>
    <x v="3"/>
    <n v="2011"/>
    <n v="2011"/>
    <n v="19277919"/>
    <n v="1"/>
    <x v="1"/>
    <s v="I"/>
    <n v="0"/>
    <n v="0"/>
    <n v="0"/>
    <n v="10"/>
  </r>
  <r>
    <x v="0"/>
    <x v="1"/>
    <s v="WA"/>
    <x v="3"/>
    <n v="2011"/>
    <n v="2011"/>
    <n v="18334109"/>
    <n v="1"/>
    <x v="1"/>
    <s v="I"/>
    <n v="0"/>
    <n v="0"/>
    <n v="0"/>
    <n v="2"/>
  </r>
  <r>
    <x v="0"/>
    <x v="1"/>
    <s v="WA"/>
    <x v="3"/>
    <n v="2011"/>
    <n v="2011"/>
    <n v="18639487"/>
    <n v="1"/>
    <x v="1"/>
    <s v="I"/>
    <n v="1"/>
    <n v="1"/>
    <n v="0"/>
    <n v="2"/>
  </r>
  <r>
    <x v="0"/>
    <x v="0"/>
    <s v="WA"/>
    <x v="3"/>
    <n v="2011"/>
    <n v="2011"/>
    <n v="14639481"/>
    <n v="1"/>
    <x v="1"/>
    <s v="I"/>
    <n v="23"/>
    <n v="23"/>
    <n v="0"/>
    <n v="6"/>
  </r>
  <r>
    <x v="0"/>
    <x v="0"/>
    <s v="WA"/>
    <x v="3"/>
    <n v="2011"/>
    <n v="2011"/>
    <n v="14765671"/>
    <n v="1"/>
    <x v="1"/>
    <s v="I"/>
    <n v="28"/>
    <n v="28"/>
    <n v="0"/>
    <n v="10"/>
  </r>
  <r>
    <x v="0"/>
    <x v="0"/>
    <s v="WA"/>
    <x v="3"/>
    <n v="2011"/>
    <n v="2011"/>
    <n v="18146095"/>
    <n v="1"/>
    <x v="1"/>
    <s v="I"/>
    <n v="30"/>
    <n v="30"/>
    <n v="0"/>
    <n v="232"/>
  </r>
  <r>
    <x v="0"/>
    <x v="1"/>
    <s v="WA"/>
    <x v="3"/>
    <n v="2011"/>
    <n v="2011"/>
    <n v="18121606"/>
    <n v="1"/>
    <x v="1"/>
    <s v="I"/>
    <n v="1"/>
    <n v="1"/>
    <n v="0"/>
    <n v="1"/>
  </r>
  <r>
    <x v="0"/>
    <x v="0"/>
    <s v="WA"/>
    <x v="3"/>
    <n v="2011"/>
    <n v="2011"/>
    <n v="18088092"/>
    <n v="1"/>
    <x v="1"/>
    <s v="I"/>
    <n v="42"/>
    <n v="42"/>
    <n v="0"/>
    <n v="79"/>
  </r>
  <r>
    <x v="0"/>
    <x v="1"/>
    <s v="WA"/>
    <x v="3"/>
    <n v="2011"/>
    <n v="2011"/>
    <n v="393724839"/>
    <n v="1"/>
    <x v="1"/>
    <s v="I"/>
    <n v="32"/>
    <n v="32"/>
    <n v="0"/>
    <n v="1"/>
  </r>
  <r>
    <x v="0"/>
    <x v="0"/>
    <s v="WA"/>
    <x v="3"/>
    <n v="2011"/>
    <n v="2011"/>
    <n v="421891274"/>
    <n v="1"/>
    <x v="1"/>
    <s v="I"/>
    <n v="5"/>
    <n v="5"/>
    <n v="0"/>
    <n v="60"/>
  </r>
  <r>
    <x v="0"/>
    <x v="1"/>
    <s v="WA"/>
    <x v="3"/>
    <n v="2011"/>
    <n v="2011"/>
    <n v="500271715"/>
    <n v="1"/>
    <x v="1"/>
    <s v="I"/>
    <n v="0"/>
    <n v="0"/>
    <n v="0"/>
    <n v="1"/>
  </r>
  <r>
    <x v="0"/>
    <x v="0"/>
    <s v="WA"/>
    <x v="3"/>
    <n v="2011"/>
    <n v="2011"/>
    <n v="17175386"/>
    <n v="2"/>
    <x v="1"/>
    <s v="I"/>
    <n v="39"/>
    <n v="19.5"/>
    <n v="0"/>
    <n v="550"/>
  </r>
  <r>
    <x v="0"/>
    <x v="0"/>
    <s v="WA"/>
    <x v="3"/>
    <n v="2011"/>
    <n v="2011"/>
    <n v="16657526"/>
    <n v="1"/>
    <x v="1"/>
    <s v="I"/>
    <n v="27"/>
    <n v="27"/>
    <n v="0"/>
    <n v="80"/>
  </r>
  <r>
    <x v="0"/>
    <x v="1"/>
    <s v="WA"/>
    <x v="3"/>
    <n v="2011"/>
    <n v="2011"/>
    <n v="16872359"/>
    <n v="1"/>
    <x v="1"/>
    <s v="I"/>
    <n v="32"/>
    <n v="32"/>
    <n v="0"/>
    <n v="1"/>
  </r>
  <r>
    <x v="0"/>
    <x v="0"/>
    <s v="WA"/>
    <x v="3"/>
    <n v="2011"/>
    <n v="2011"/>
    <n v="500210906"/>
    <n v="1"/>
    <x v="1"/>
    <s v="I"/>
    <n v="0"/>
    <n v="0"/>
    <n v="0"/>
    <n v="51"/>
  </r>
  <r>
    <x v="0"/>
    <x v="1"/>
    <s v="WA"/>
    <x v="3"/>
    <n v="2011"/>
    <n v="2011"/>
    <n v="446348977"/>
    <n v="1"/>
    <x v="1"/>
    <s v="I"/>
    <n v="28"/>
    <n v="28"/>
    <n v="0"/>
    <n v="23"/>
  </r>
  <r>
    <x v="0"/>
    <x v="1"/>
    <s v="WA"/>
    <x v="3"/>
    <n v="2011"/>
    <n v="2011"/>
    <n v="500158887"/>
    <n v="1"/>
    <x v="1"/>
    <s v="I"/>
    <n v="12"/>
    <n v="12"/>
    <n v="0"/>
    <n v="9"/>
  </r>
  <r>
    <x v="0"/>
    <x v="0"/>
    <s v="WA"/>
    <x v="3"/>
    <n v="2011"/>
    <n v="2011"/>
    <n v="15722264"/>
    <n v="7"/>
    <x v="1"/>
    <s v="I"/>
    <n v="215"/>
    <n v="30.714285714285715"/>
    <n v="0"/>
    <n v="400"/>
  </r>
  <r>
    <x v="0"/>
    <x v="0"/>
    <s v="WA"/>
    <x v="3"/>
    <n v="2011"/>
    <n v="2011"/>
    <n v="18146095"/>
    <n v="1"/>
    <x v="1"/>
    <s v="I"/>
    <n v="17"/>
    <n v="17"/>
    <n v="0"/>
    <n v="110"/>
  </r>
  <r>
    <x v="0"/>
    <x v="0"/>
    <s v="WA"/>
    <x v="3"/>
    <n v="2011"/>
    <n v="2011"/>
    <n v="15626646"/>
    <n v="1"/>
    <x v="1"/>
    <s v="I"/>
    <n v="10"/>
    <n v="10"/>
    <n v="0"/>
    <n v="235"/>
  </r>
  <r>
    <x v="0"/>
    <x v="0"/>
    <s v="WA"/>
    <x v="3"/>
    <n v="2011"/>
    <n v="2011"/>
    <n v="15424449"/>
    <n v="2"/>
    <x v="1"/>
    <s v="I"/>
    <n v="48"/>
    <n v="24"/>
    <n v="0"/>
    <n v="140"/>
  </r>
  <r>
    <x v="0"/>
    <x v="1"/>
    <s v="WA"/>
    <x v="3"/>
    <n v="2011"/>
    <n v="2011"/>
    <n v="15495991"/>
    <n v="2"/>
    <x v="1"/>
    <s v="I"/>
    <n v="57"/>
    <n v="28.5"/>
    <n v="0"/>
    <n v="10"/>
  </r>
  <r>
    <x v="0"/>
    <x v="1"/>
    <s v="WA"/>
    <x v="3"/>
    <n v="2011"/>
    <n v="2011"/>
    <n v="397958485"/>
    <n v="1"/>
    <x v="1"/>
    <s v="I"/>
    <n v="19"/>
    <n v="19"/>
    <n v="0"/>
    <n v="28"/>
  </r>
  <r>
    <x v="0"/>
    <x v="0"/>
    <s v="WA"/>
    <x v="3"/>
    <n v="2011"/>
    <n v="2011"/>
    <n v="15816340"/>
    <n v="2"/>
    <x v="1"/>
    <s v="I"/>
    <n v="44"/>
    <n v="22"/>
    <n v="0"/>
    <n v="148"/>
  </r>
  <r>
    <x v="0"/>
    <x v="0"/>
    <s v="WA"/>
    <x v="3"/>
    <n v="2011"/>
    <n v="2011"/>
    <n v="500158790"/>
    <n v="1"/>
    <x v="1"/>
    <s v="I"/>
    <n v="0"/>
    <n v="0"/>
    <n v="0"/>
    <n v="8"/>
  </r>
  <r>
    <x v="0"/>
    <x v="0"/>
    <s v="WA"/>
    <x v="3"/>
    <n v="2011"/>
    <n v="2011"/>
    <n v="15816949"/>
    <n v="1"/>
    <x v="1"/>
    <s v="I"/>
    <n v="4"/>
    <n v="4"/>
    <n v="0"/>
    <n v="179"/>
  </r>
  <r>
    <x v="0"/>
    <x v="1"/>
    <s v="WA"/>
    <x v="3"/>
    <n v="2011"/>
    <n v="2011"/>
    <n v="15175648"/>
    <n v="2"/>
    <x v="1"/>
    <s v="I"/>
    <n v="66"/>
    <n v="33"/>
    <n v="0"/>
    <n v="18"/>
  </r>
  <r>
    <x v="0"/>
    <x v="0"/>
    <s v="WA"/>
    <x v="3"/>
    <n v="2011"/>
    <n v="2011"/>
    <n v="443836848"/>
    <n v="1"/>
    <x v="1"/>
    <s v="I"/>
    <n v="0"/>
    <n v="0"/>
    <n v="0"/>
    <n v="3"/>
  </r>
  <r>
    <x v="1"/>
    <x v="1"/>
    <s v="WA"/>
    <x v="3"/>
    <n v="2011"/>
    <n v="2011"/>
    <n v="19859152"/>
    <n v="1"/>
    <x v="1"/>
    <s v="I"/>
    <n v="16"/>
    <n v="16"/>
    <n v="0"/>
    <n v="8"/>
  </r>
  <r>
    <x v="0"/>
    <x v="0"/>
    <s v="WA"/>
    <x v="3"/>
    <n v="2011"/>
    <n v="2011"/>
    <n v="18667397"/>
    <n v="1"/>
    <x v="1"/>
    <s v="I"/>
    <n v="3"/>
    <n v="3"/>
    <n v="0"/>
    <n v="26"/>
  </r>
  <r>
    <x v="0"/>
    <x v="0"/>
    <s v="WA"/>
    <x v="3"/>
    <n v="2011"/>
    <n v="2011"/>
    <n v="19133966"/>
    <n v="1"/>
    <x v="1"/>
    <s v="I"/>
    <n v="33"/>
    <n v="33"/>
    <n v="0"/>
    <n v="10"/>
  </r>
  <r>
    <x v="0"/>
    <x v="0"/>
    <s v="WA"/>
    <x v="3"/>
    <n v="2011"/>
    <n v="2011"/>
    <n v="15811217"/>
    <n v="1"/>
    <x v="1"/>
    <s v="I"/>
    <n v="13"/>
    <n v="13"/>
    <n v="0"/>
    <n v="130"/>
  </r>
  <r>
    <x v="0"/>
    <x v="0"/>
    <s v="WA"/>
    <x v="3"/>
    <n v="2011"/>
    <n v="2011"/>
    <n v="16755404"/>
    <n v="1"/>
    <x v="1"/>
    <s v="I"/>
    <n v="7"/>
    <n v="7"/>
    <n v="0"/>
    <n v="39"/>
  </r>
  <r>
    <x v="0"/>
    <x v="0"/>
    <s v="WA"/>
    <x v="3"/>
    <n v="2011"/>
    <n v="2011"/>
    <n v="15106149"/>
    <n v="1"/>
    <x v="1"/>
    <s v="I"/>
    <n v="15"/>
    <n v="15"/>
    <n v="0"/>
    <n v="310"/>
  </r>
  <r>
    <x v="0"/>
    <x v="1"/>
    <s v="WA"/>
    <x v="3"/>
    <n v="2011"/>
    <n v="2011"/>
    <n v="434073609"/>
    <n v="5"/>
    <x v="1"/>
    <s v="I"/>
    <n v="157"/>
    <n v="31.4"/>
    <n v="0"/>
    <n v="12"/>
  </r>
  <r>
    <x v="0"/>
    <x v="0"/>
    <s v="WA"/>
    <x v="3"/>
    <n v="2011"/>
    <n v="2011"/>
    <n v="18904184"/>
    <n v="1"/>
    <x v="1"/>
    <s v="I"/>
    <n v="8"/>
    <n v="8"/>
    <n v="0"/>
    <n v="210"/>
  </r>
  <r>
    <x v="0"/>
    <x v="0"/>
    <s v="WA"/>
    <x v="3"/>
    <n v="2011"/>
    <n v="2011"/>
    <n v="19260821"/>
    <n v="1"/>
    <x v="1"/>
    <s v="I"/>
    <n v="15"/>
    <n v="15"/>
    <n v="0"/>
    <n v="180"/>
  </r>
  <r>
    <x v="0"/>
    <x v="0"/>
    <s v="WA"/>
    <x v="3"/>
    <n v="2011"/>
    <n v="2011"/>
    <n v="19589225"/>
    <n v="1"/>
    <x v="1"/>
    <s v="I"/>
    <n v="15"/>
    <n v="15"/>
    <n v="0"/>
    <n v="270"/>
  </r>
  <r>
    <x v="0"/>
    <x v="1"/>
    <s v="WA"/>
    <x v="3"/>
    <n v="2011"/>
    <n v="2011"/>
    <n v="500228858"/>
    <n v="1"/>
    <x v="1"/>
    <s v="I"/>
    <n v="1"/>
    <n v="1"/>
    <n v="0"/>
    <n v="2"/>
  </r>
  <r>
    <x v="0"/>
    <x v="1"/>
    <s v="WA"/>
    <x v="3"/>
    <n v="2011"/>
    <n v="2011"/>
    <n v="500171714"/>
    <n v="1"/>
    <x v="1"/>
    <s v="I"/>
    <n v="0"/>
    <n v="0"/>
    <n v="0"/>
    <n v="16"/>
  </r>
  <r>
    <x v="0"/>
    <x v="1"/>
    <s v="WA"/>
    <x v="3"/>
    <n v="2011"/>
    <n v="2011"/>
    <n v="18388794"/>
    <n v="1"/>
    <x v="1"/>
    <s v="I"/>
    <n v="0"/>
    <n v="0"/>
    <n v="0"/>
    <n v="1"/>
  </r>
  <r>
    <x v="0"/>
    <x v="0"/>
    <s v="WA"/>
    <x v="3"/>
    <n v="2011"/>
    <n v="2011"/>
    <n v="17919916"/>
    <n v="1"/>
    <x v="1"/>
    <s v="I"/>
    <n v="6"/>
    <n v="6"/>
    <n v="0"/>
    <n v="170"/>
  </r>
  <r>
    <x v="0"/>
    <x v="0"/>
    <s v="WA"/>
    <x v="3"/>
    <n v="2011"/>
    <n v="2011"/>
    <n v="15967794"/>
    <n v="1"/>
    <x v="1"/>
    <s v="I"/>
    <n v="28"/>
    <n v="28"/>
    <n v="0"/>
    <n v="10"/>
  </r>
  <r>
    <x v="1"/>
    <x v="0"/>
    <s v="WA"/>
    <x v="3"/>
    <n v="2011"/>
    <n v="2011"/>
    <n v="500070812"/>
    <n v="1"/>
    <x v="1"/>
    <s v="I"/>
    <n v="6"/>
    <n v="6"/>
    <n v="0"/>
    <n v="720"/>
  </r>
  <r>
    <x v="0"/>
    <x v="0"/>
    <s v="WA"/>
    <x v="3"/>
    <n v="2011"/>
    <n v="2011"/>
    <n v="18303470"/>
    <n v="2"/>
    <x v="1"/>
    <s v="I"/>
    <n v="61"/>
    <n v="30.5"/>
    <n v="0"/>
    <n v="90"/>
  </r>
  <r>
    <x v="0"/>
    <x v="1"/>
    <s v="WA"/>
    <x v="3"/>
    <n v="2011"/>
    <n v="2011"/>
    <n v="18334639"/>
    <n v="2"/>
    <x v="1"/>
    <s v="I"/>
    <n v="39"/>
    <n v="19.5"/>
    <n v="0"/>
    <n v="13"/>
  </r>
  <r>
    <x v="0"/>
    <x v="0"/>
    <s v="WA"/>
    <x v="3"/>
    <n v="2011"/>
    <n v="2011"/>
    <n v="17729551"/>
    <n v="1"/>
    <x v="1"/>
    <s v="I"/>
    <n v="34"/>
    <n v="34"/>
    <n v="0"/>
    <n v="70"/>
  </r>
  <r>
    <x v="0"/>
    <x v="1"/>
    <s v="WA"/>
    <x v="3"/>
    <n v="2011"/>
    <n v="2011"/>
    <n v="17802166"/>
    <n v="1"/>
    <x v="1"/>
    <s v="I"/>
    <n v="7"/>
    <n v="7"/>
    <n v="0"/>
    <n v="2"/>
  </r>
  <r>
    <x v="0"/>
    <x v="0"/>
    <s v="WA"/>
    <x v="3"/>
    <n v="2011"/>
    <n v="2011"/>
    <n v="17712096"/>
    <n v="1"/>
    <x v="1"/>
    <s v="I"/>
    <n v="6"/>
    <n v="6"/>
    <n v="0"/>
    <n v="20"/>
  </r>
  <r>
    <x v="0"/>
    <x v="1"/>
    <s v="WA"/>
    <x v="3"/>
    <n v="2011"/>
    <n v="2011"/>
    <n v="17176890"/>
    <n v="2"/>
    <x v="1"/>
    <s v="I"/>
    <n v="38"/>
    <n v="19"/>
    <n v="0"/>
    <n v="14"/>
  </r>
  <r>
    <x v="0"/>
    <x v="0"/>
    <s v="WA"/>
    <x v="3"/>
    <n v="2011"/>
    <n v="2011"/>
    <n v="17000954"/>
    <n v="1"/>
    <x v="1"/>
    <s v="I"/>
    <n v="9"/>
    <n v="9"/>
    <n v="0"/>
    <n v="20"/>
  </r>
  <r>
    <x v="0"/>
    <x v="1"/>
    <s v="WA"/>
    <x v="3"/>
    <n v="2011"/>
    <n v="2011"/>
    <n v="16611463"/>
    <n v="3"/>
    <x v="1"/>
    <s v="I"/>
    <n v="73"/>
    <n v="24.333333333333332"/>
    <n v="0"/>
    <n v="9"/>
  </r>
  <r>
    <x v="0"/>
    <x v="0"/>
    <s v="WA"/>
    <x v="3"/>
    <n v="2011"/>
    <n v="2011"/>
    <n v="16583107"/>
    <n v="4"/>
    <x v="1"/>
    <s v="I"/>
    <n v="102"/>
    <n v="25.5"/>
    <n v="0"/>
    <n v="160"/>
  </r>
  <r>
    <x v="1"/>
    <x v="0"/>
    <s v="WA"/>
    <x v="3"/>
    <n v="2011"/>
    <n v="2011"/>
    <n v="500273362"/>
    <n v="4"/>
    <x v="1"/>
    <s v="I"/>
    <n v="111"/>
    <n v="27.75"/>
    <n v="0"/>
    <n v="231"/>
  </r>
  <r>
    <x v="0"/>
    <x v="0"/>
    <s v="WA"/>
    <x v="3"/>
    <n v="2011"/>
    <n v="2011"/>
    <n v="19666555"/>
    <n v="1"/>
    <x v="1"/>
    <s v="I"/>
    <n v="3"/>
    <n v="3"/>
    <n v="0"/>
    <n v="33"/>
  </r>
  <r>
    <x v="0"/>
    <x v="0"/>
    <s v="WA"/>
    <x v="3"/>
    <n v="2011"/>
    <n v="2011"/>
    <n v="15739379"/>
    <n v="2"/>
    <x v="1"/>
    <s v="I"/>
    <n v="44"/>
    <n v="22"/>
    <n v="0"/>
    <n v="470"/>
  </r>
  <r>
    <x v="0"/>
    <x v="0"/>
    <s v="WA"/>
    <x v="3"/>
    <n v="2011"/>
    <n v="2011"/>
    <n v="16336261"/>
    <n v="1"/>
    <x v="1"/>
    <s v="I"/>
    <n v="41"/>
    <n v="41"/>
    <n v="0"/>
    <n v="121"/>
  </r>
  <r>
    <x v="0"/>
    <x v="0"/>
    <s v="WA"/>
    <x v="3"/>
    <n v="2011"/>
    <n v="2011"/>
    <n v="15395346"/>
    <n v="1"/>
    <x v="1"/>
    <s v="I"/>
    <n v="4"/>
    <n v="4"/>
    <n v="0"/>
    <n v="110"/>
  </r>
  <r>
    <x v="0"/>
    <x v="0"/>
    <s v="WA"/>
    <x v="3"/>
    <n v="2011"/>
    <n v="2011"/>
    <n v="500251776"/>
    <n v="2"/>
    <x v="1"/>
    <s v="I"/>
    <n v="43"/>
    <n v="21.5"/>
    <n v="0"/>
    <n v="718"/>
  </r>
  <r>
    <x v="0"/>
    <x v="1"/>
    <s v="WA"/>
    <x v="3"/>
    <n v="2011"/>
    <n v="2011"/>
    <n v="500117613"/>
    <n v="1"/>
    <x v="1"/>
    <s v="I"/>
    <n v="15"/>
    <n v="15"/>
    <n v="0"/>
    <n v="7"/>
  </r>
  <r>
    <x v="0"/>
    <x v="0"/>
    <s v="WA"/>
    <x v="3"/>
    <n v="2011"/>
    <n v="2011"/>
    <n v="15097535"/>
    <n v="1"/>
    <x v="1"/>
    <s v="I"/>
    <n v="2"/>
    <n v="2"/>
    <n v="0"/>
    <n v="10"/>
  </r>
  <r>
    <x v="0"/>
    <x v="0"/>
    <s v="WA"/>
    <x v="3"/>
    <n v="2011"/>
    <n v="2011"/>
    <n v="14922382"/>
    <n v="1"/>
    <x v="1"/>
    <s v="I"/>
    <n v="0"/>
    <n v="0"/>
    <n v="0"/>
    <n v="150"/>
  </r>
  <r>
    <x v="0"/>
    <x v="0"/>
    <s v="WA"/>
    <x v="3"/>
    <n v="2011"/>
    <n v="2011"/>
    <n v="18558937"/>
    <n v="5"/>
    <x v="1"/>
    <s v="I"/>
    <n v="140"/>
    <n v="28"/>
    <n v="0"/>
    <n v="1400"/>
  </r>
  <r>
    <x v="0"/>
    <x v="0"/>
    <s v="WA"/>
    <x v="3"/>
    <n v="2011"/>
    <n v="2011"/>
    <n v="14908281"/>
    <n v="1"/>
    <x v="1"/>
    <s v="I"/>
    <n v="33"/>
    <n v="33"/>
    <n v="0"/>
    <n v="50"/>
  </r>
  <r>
    <x v="0"/>
    <x v="0"/>
    <s v="WA"/>
    <x v="3"/>
    <n v="2011"/>
    <n v="2011"/>
    <n v="15813258"/>
    <n v="2"/>
    <x v="1"/>
    <s v="I"/>
    <n v="56"/>
    <n v="28"/>
    <n v="0"/>
    <n v="241"/>
  </r>
  <r>
    <x v="0"/>
    <x v="0"/>
    <s v="WA"/>
    <x v="3"/>
    <n v="2011"/>
    <n v="2011"/>
    <n v="500038927"/>
    <n v="1"/>
    <x v="1"/>
    <s v="I"/>
    <n v="9"/>
    <n v="9"/>
    <n v="0"/>
    <n v="19"/>
  </r>
  <r>
    <x v="0"/>
    <x v="0"/>
    <s v="WA"/>
    <x v="3"/>
    <n v="2011"/>
    <n v="2011"/>
    <n v="17614778"/>
    <n v="1"/>
    <x v="1"/>
    <s v="I"/>
    <n v="24"/>
    <n v="24"/>
    <n v="0"/>
    <n v="116"/>
  </r>
  <r>
    <x v="0"/>
    <x v="0"/>
    <s v="WA"/>
    <x v="3"/>
    <n v="2011"/>
    <n v="2011"/>
    <n v="15817562"/>
    <n v="1"/>
    <x v="1"/>
    <s v="I"/>
    <n v="21"/>
    <n v="21"/>
    <n v="0"/>
    <n v="95"/>
  </r>
  <r>
    <x v="0"/>
    <x v="0"/>
    <s v="WA"/>
    <x v="3"/>
    <n v="2011"/>
    <n v="2011"/>
    <n v="401500952"/>
    <n v="1"/>
    <x v="1"/>
    <s v="I"/>
    <n v="0"/>
    <n v="0"/>
    <n v="0"/>
    <n v="10"/>
  </r>
  <r>
    <x v="0"/>
    <x v="0"/>
    <s v="WA"/>
    <x v="3"/>
    <n v="2011"/>
    <n v="2011"/>
    <n v="14896014"/>
    <n v="1"/>
    <x v="1"/>
    <s v="I"/>
    <n v="8"/>
    <n v="8"/>
    <n v="0"/>
    <n v="20"/>
  </r>
  <r>
    <x v="0"/>
    <x v="0"/>
    <s v="WA"/>
    <x v="3"/>
    <n v="2011"/>
    <n v="2011"/>
    <n v="14939646"/>
    <n v="1"/>
    <x v="1"/>
    <s v="I"/>
    <n v="16"/>
    <n v="16"/>
    <n v="0"/>
    <n v="6"/>
  </r>
  <r>
    <x v="0"/>
    <x v="1"/>
    <s v="WA"/>
    <x v="3"/>
    <n v="2011"/>
    <n v="2011"/>
    <n v="500202823"/>
    <n v="1"/>
    <x v="1"/>
    <s v="I"/>
    <n v="7"/>
    <n v="7"/>
    <n v="0"/>
    <n v="5"/>
  </r>
  <r>
    <x v="0"/>
    <x v="0"/>
    <s v="WA"/>
    <x v="3"/>
    <n v="2011"/>
    <n v="2011"/>
    <n v="18061913"/>
    <n v="1"/>
    <x v="1"/>
    <s v="I"/>
    <n v="18"/>
    <n v="18"/>
    <n v="0"/>
    <n v="810"/>
  </r>
  <r>
    <x v="0"/>
    <x v="0"/>
    <s v="WA"/>
    <x v="3"/>
    <n v="2011"/>
    <n v="2011"/>
    <n v="19880425"/>
    <n v="2"/>
    <x v="1"/>
    <s v="I"/>
    <n v="57"/>
    <n v="28.5"/>
    <n v="0"/>
    <n v="431"/>
  </r>
  <r>
    <x v="0"/>
    <x v="1"/>
    <s v="WA"/>
    <x v="3"/>
    <n v="2011"/>
    <n v="2011"/>
    <n v="500142367"/>
    <n v="1"/>
    <x v="1"/>
    <s v="I"/>
    <n v="28"/>
    <n v="28"/>
    <n v="0"/>
    <n v="5"/>
  </r>
  <r>
    <x v="0"/>
    <x v="0"/>
    <s v="WA"/>
    <x v="3"/>
    <n v="2011"/>
    <n v="2011"/>
    <n v="500238695"/>
    <n v="1"/>
    <x v="1"/>
    <s v="I"/>
    <n v="3"/>
    <n v="3"/>
    <n v="0"/>
    <n v="120"/>
  </r>
  <r>
    <x v="0"/>
    <x v="1"/>
    <s v="WA"/>
    <x v="3"/>
    <n v="2011"/>
    <n v="2011"/>
    <n v="500194557"/>
    <n v="1"/>
    <x v="1"/>
    <s v="I"/>
    <n v="0"/>
    <n v="0"/>
    <n v="0"/>
    <n v="4"/>
  </r>
  <r>
    <x v="0"/>
    <x v="0"/>
    <s v="WA"/>
    <x v="3"/>
    <n v="2011"/>
    <n v="2011"/>
    <n v="18638517"/>
    <n v="1"/>
    <x v="1"/>
    <s v="I"/>
    <n v="15"/>
    <n v="15"/>
    <n v="0"/>
    <n v="111"/>
  </r>
  <r>
    <x v="0"/>
    <x v="0"/>
    <s v="WA"/>
    <x v="3"/>
    <n v="2011"/>
    <n v="2011"/>
    <n v="18672471"/>
    <n v="1"/>
    <x v="1"/>
    <s v="I"/>
    <n v="90"/>
    <n v="90"/>
    <n v="0"/>
    <n v="2940"/>
  </r>
  <r>
    <x v="0"/>
    <x v="0"/>
    <s v="WA"/>
    <x v="3"/>
    <n v="2011"/>
    <n v="2011"/>
    <n v="19650860"/>
    <n v="1"/>
    <x v="1"/>
    <s v="I"/>
    <n v="0"/>
    <n v="0"/>
    <n v="0"/>
    <n v="10"/>
  </r>
  <r>
    <x v="0"/>
    <x v="1"/>
    <s v="WA"/>
    <x v="3"/>
    <n v="2011"/>
    <n v="2011"/>
    <n v="19702306"/>
    <n v="1"/>
    <x v="1"/>
    <s v="I"/>
    <n v="13"/>
    <n v="13"/>
    <n v="0"/>
    <n v="6"/>
  </r>
  <r>
    <x v="0"/>
    <x v="0"/>
    <s v="WA"/>
    <x v="3"/>
    <n v="2011"/>
    <n v="2011"/>
    <n v="18219491"/>
    <n v="1"/>
    <x v="1"/>
    <s v="I"/>
    <n v="0"/>
    <n v="0"/>
    <n v="0"/>
    <n v="22"/>
  </r>
  <r>
    <x v="0"/>
    <x v="1"/>
    <s v="WA"/>
    <x v="3"/>
    <n v="2011"/>
    <n v="2011"/>
    <n v="19037258"/>
    <n v="1"/>
    <x v="1"/>
    <s v="I"/>
    <n v="20"/>
    <n v="20"/>
    <n v="0"/>
    <n v="4"/>
  </r>
  <r>
    <x v="0"/>
    <x v="0"/>
    <s v="WA"/>
    <x v="3"/>
    <n v="2011"/>
    <n v="2011"/>
    <n v="18127815"/>
    <n v="1"/>
    <x v="1"/>
    <s v="I"/>
    <n v="8"/>
    <n v="8"/>
    <n v="0"/>
    <n v="1"/>
  </r>
  <r>
    <x v="0"/>
    <x v="1"/>
    <s v="WA"/>
    <x v="3"/>
    <n v="2011"/>
    <n v="2011"/>
    <n v="500055753"/>
    <n v="1"/>
    <x v="1"/>
    <s v="I"/>
    <n v="26"/>
    <n v="26"/>
    <n v="0"/>
    <n v="26"/>
  </r>
  <r>
    <x v="0"/>
    <x v="0"/>
    <s v="WA"/>
    <x v="3"/>
    <n v="2011"/>
    <n v="2011"/>
    <n v="14048068"/>
    <n v="1"/>
    <x v="1"/>
    <s v="I"/>
    <n v="27"/>
    <n v="27"/>
    <n v="0"/>
    <n v="1"/>
  </r>
  <r>
    <x v="0"/>
    <x v="0"/>
    <s v="WA"/>
    <x v="3"/>
    <n v="2011"/>
    <n v="2011"/>
    <n v="500053854"/>
    <n v="1"/>
    <x v="1"/>
    <s v="I"/>
    <n v="0"/>
    <n v="0"/>
    <n v="0"/>
    <n v="2"/>
  </r>
  <r>
    <x v="0"/>
    <x v="0"/>
    <s v="WA"/>
    <x v="3"/>
    <n v="2011"/>
    <n v="2011"/>
    <n v="18275207"/>
    <n v="1"/>
    <x v="1"/>
    <s v="I"/>
    <n v="0"/>
    <n v="0"/>
    <n v="0"/>
    <n v="4"/>
  </r>
  <r>
    <x v="0"/>
    <x v="1"/>
    <s v="WA"/>
    <x v="3"/>
    <n v="2011"/>
    <n v="2011"/>
    <n v="17913084"/>
    <n v="1"/>
    <x v="1"/>
    <s v="I"/>
    <n v="5"/>
    <n v="5"/>
    <n v="0"/>
    <n v="2"/>
  </r>
  <r>
    <x v="0"/>
    <x v="0"/>
    <s v="WA"/>
    <x v="3"/>
    <n v="2011"/>
    <n v="2011"/>
    <n v="17847032"/>
    <n v="2"/>
    <x v="1"/>
    <s v="I"/>
    <n v="57"/>
    <n v="28.5"/>
    <n v="0"/>
    <n v="280"/>
  </r>
  <r>
    <x v="0"/>
    <x v="1"/>
    <s v="WA"/>
    <x v="3"/>
    <n v="2011"/>
    <n v="2011"/>
    <n v="437529676"/>
    <n v="1"/>
    <x v="1"/>
    <s v="I"/>
    <n v="0"/>
    <n v="0"/>
    <n v="0"/>
    <n v="4"/>
  </r>
  <r>
    <x v="1"/>
    <x v="1"/>
    <s v="WA"/>
    <x v="3"/>
    <n v="2011"/>
    <n v="2011"/>
    <n v="500125018"/>
    <n v="1"/>
    <x v="1"/>
    <s v="I"/>
    <n v="7"/>
    <n v="7"/>
    <n v="0"/>
    <n v="96"/>
  </r>
  <r>
    <x v="0"/>
    <x v="0"/>
    <s v="WA"/>
    <x v="3"/>
    <n v="2011"/>
    <n v="2011"/>
    <n v="17003455"/>
    <n v="1"/>
    <x v="1"/>
    <s v="I"/>
    <n v="12"/>
    <n v="12"/>
    <n v="0"/>
    <n v="10"/>
  </r>
  <r>
    <x v="0"/>
    <x v="1"/>
    <s v="WA"/>
    <x v="3"/>
    <n v="2011"/>
    <n v="2011"/>
    <n v="500077387"/>
    <n v="1"/>
    <x v="1"/>
    <s v="I"/>
    <n v="33"/>
    <n v="33"/>
    <n v="0"/>
    <n v="2"/>
  </r>
  <r>
    <x v="0"/>
    <x v="1"/>
    <s v="WA"/>
    <x v="3"/>
    <n v="2011"/>
    <n v="2011"/>
    <n v="500047437"/>
    <n v="1"/>
    <x v="1"/>
    <s v="I"/>
    <n v="29"/>
    <n v="29"/>
    <n v="0"/>
    <n v="1"/>
  </r>
  <r>
    <x v="0"/>
    <x v="0"/>
    <s v="WA"/>
    <x v="3"/>
    <n v="2011"/>
    <n v="2011"/>
    <n v="16815522"/>
    <n v="1"/>
    <x v="1"/>
    <s v="I"/>
    <n v="10"/>
    <n v="10"/>
    <n v="0"/>
    <n v="90"/>
  </r>
  <r>
    <x v="0"/>
    <x v="0"/>
    <s v="WA"/>
    <x v="3"/>
    <n v="2011"/>
    <n v="2011"/>
    <n v="500120812"/>
    <n v="1"/>
    <x v="1"/>
    <s v="I"/>
    <n v="18"/>
    <n v="18"/>
    <n v="0"/>
    <n v="13"/>
  </r>
  <r>
    <x v="0"/>
    <x v="1"/>
    <s v="WA"/>
    <x v="3"/>
    <n v="2011"/>
    <n v="2011"/>
    <n v="500192717"/>
    <n v="2"/>
    <x v="1"/>
    <s v="I"/>
    <n v="56"/>
    <n v="28"/>
    <n v="0"/>
    <n v="24"/>
  </r>
  <r>
    <x v="1"/>
    <x v="0"/>
    <s v="WA"/>
    <x v="3"/>
    <n v="2011"/>
    <n v="2011"/>
    <n v="15074950"/>
    <n v="4"/>
    <x v="1"/>
    <s v="I"/>
    <n v="106"/>
    <n v="26.5"/>
    <n v="0"/>
    <n v="267"/>
  </r>
  <r>
    <x v="0"/>
    <x v="1"/>
    <s v="WA"/>
    <x v="3"/>
    <n v="2011"/>
    <n v="2011"/>
    <n v="16121687"/>
    <n v="1"/>
    <x v="1"/>
    <s v="I"/>
    <n v="24"/>
    <n v="24"/>
    <n v="0"/>
    <n v="6"/>
  </r>
  <r>
    <x v="0"/>
    <x v="0"/>
    <s v="WA"/>
    <x v="3"/>
    <n v="2011"/>
    <n v="2011"/>
    <n v="14443981"/>
    <n v="3"/>
    <x v="1"/>
    <s v="I"/>
    <n v="66"/>
    <n v="22"/>
    <n v="0"/>
    <n v="704"/>
  </r>
  <r>
    <x v="0"/>
    <x v="0"/>
    <s v="WA"/>
    <x v="3"/>
    <n v="2011"/>
    <n v="2011"/>
    <n v="14351910"/>
    <n v="2"/>
    <x v="1"/>
    <s v="I"/>
    <n v="60"/>
    <n v="30"/>
    <n v="0"/>
    <n v="639"/>
  </r>
  <r>
    <x v="0"/>
    <x v="1"/>
    <s v="WA"/>
    <x v="3"/>
    <n v="2011"/>
    <n v="2011"/>
    <n v="14640106"/>
    <n v="1"/>
    <x v="1"/>
    <s v="I"/>
    <n v="17"/>
    <n v="17"/>
    <n v="0"/>
    <n v="11"/>
  </r>
  <r>
    <x v="0"/>
    <x v="1"/>
    <s v="WA"/>
    <x v="3"/>
    <n v="2011"/>
    <n v="2011"/>
    <n v="19987862"/>
    <n v="2"/>
    <x v="1"/>
    <s v="I"/>
    <n v="59"/>
    <n v="29.5"/>
    <n v="0"/>
    <n v="11"/>
  </r>
  <r>
    <x v="0"/>
    <x v="0"/>
    <s v="WA"/>
    <x v="3"/>
    <n v="2011"/>
    <n v="2011"/>
    <n v="18950029"/>
    <n v="1"/>
    <x v="1"/>
    <s v="I"/>
    <n v="0"/>
    <n v="0"/>
    <n v="0"/>
    <n v="10"/>
  </r>
  <r>
    <x v="0"/>
    <x v="1"/>
    <s v="WA"/>
    <x v="3"/>
    <n v="2011"/>
    <n v="2011"/>
    <n v="446350609"/>
    <n v="1"/>
    <x v="1"/>
    <s v="I"/>
    <n v="5"/>
    <n v="5"/>
    <n v="0"/>
    <n v="3"/>
  </r>
  <r>
    <x v="0"/>
    <x v="0"/>
    <s v="WA"/>
    <x v="3"/>
    <n v="2011"/>
    <n v="2011"/>
    <n v="18892349"/>
    <n v="1"/>
    <x v="1"/>
    <s v="I"/>
    <n v="28"/>
    <n v="28"/>
    <n v="0"/>
    <n v="537"/>
  </r>
  <r>
    <x v="0"/>
    <x v="0"/>
    <s v="WA"/>
    <x v="3"/>
    <n v="2011"/>
    <n v="2011"/>
    <n v="19651057"/>
    <n v="1"/>
    <x v="1"/>
    <s v="I"/>
    <n v="0"/>
    <n v="0"/>
    <n v="0"/>
    <n v="20"/>
  </r>
  <r>
    <x v="0"/>
    <x v="0"/>
    <s v="WA"/>
    <x v="3"/>
    <n v="2011"/>
    <n v="2011"/>
    <n v="18963407"/>
    <n v="1"/>
    <x v="1"/>
    <s v="I"/>
    <n v="10"/>
    <n v="10"/>
    <n v="0"/>
    <n v="34"/>
  </r>
  <r>
    <x v="0"/>
    <x v="0"/>
    <s v="WA"/>
    <x v="3"/>
    <n v="2011"/>
    <n v="2011"/>
    <n v="19598254"/>
    <n v="1"/>
    <x v="1"/>
    <s v="I"/>
    <n v="12"/>
    <n v="12"/>
    <n v="0"/>
    <n v="100"/>
  </r>
  <r>
    <x v="1"/>
    <x v="0"/>
    <s v="WA"/>
    <x v="3"/>
    <n v="2011"/>
    <n v="2011"/>
    <n v="500119805"/>
    <n v="4"/>
    <x v="1"/>
    <s v="I"/>
    <n v="122"/>
    <n v="30.5"/>
    <n v="0"/>
    <n v="70"/>
  </r>
  <r>
    <x v="0"/>
    <x v="1"/>
    <s v="WA"/>
    <x v="3"/>
    <n v="2011"/>
    <n v="2011"/>
    <n v="500008615"/>
    <n v="1"/>
    <x v="1"/>
    <s v="I"/>
    <n v="28"/>
    <n v="28"/>
    <n v="0"/>
    <n v="8"/>
  </r>
  <r>
    <x v="0"/>
    <x v="0"/>
    <s v="WA"/>
    <x v="3"/>
    <n v="2011"/>
    <n v="2011"/>
    <n v="19406964"/>
    <n v="1"/>
    <x v="1"/>
    <s v="I"/>
    <n v="0"/>
    <n v="0"/>
    <n v="0"/>
    <n v="4"/>
  </r>
  <r>
    <x v="0"/>
    <x v="0"/>
    <s v="WA"/>
    <x v="3"/>
    <n v="2011"/>
    <n v="2011"/>
    <n v="19187599"/>
    <n v="1"/>
    <x v="1"/>
    <s v="I"/>
    <n v="17"/>
    <n v="17"/>
    <n v="0"/>
    <n v="70"/>
  </r>
  <r>
    <x v="0"/>
    <x v="0"/>
    <s v="WA"/>
    <x v="3"/>
    <n v="2011"/>
    <n v="2011"/>
    <n v="19335285"/>
    <n v="1"/>
    <x v="1"/>
    <s v="I"/>
    <n v="8"/>
    <n v="8"/>
    <n v="0"/>
    <n v="50"/>
  </r>
  <r>
    <x v="0"/>
    <x v="0"/>
    <s v="WA"/>
    <x v="3"/>
    <n v="2011"/>
    <n v="2011"/>
    <n v="500271025"/>
    <n v="5"/>
    <x v="1"/>
    <s v="I"/>
    <n v="155"/>
    <n v="31"/>
    <n v="0"/>
    <n v="9"/>
  </r>
  <r>
    <x v="0"/>
    <x v="1"/>
    <s v="WA"/>
    <x v="3"/>
    <n v="2011"/>
    <n v="2011"/>
    <n v="500232363"/>
    <n v="1"/>
    <x v="1"/>
    <s v="I"/>
    <n v="3"/>
    <n v="3"/>
    <n v="0"/>
    <n v="1"/>
  </r>
  <r>
    <x v="0"/>
    <x v="0"/>
    <s v="WA"/>
    <x v="3"/>
    <n v="2011"/>
    <n v="2011"/>
    <n v="16128197"/>
    <n v="1"/>
    <x v="1"/>
    <s v="I"/>
    <n v="4"/>
    <n v="4"/>
    <n v="0"/>
    <n v="16"/>
  </r>
  <r>
    <x v="1"/>
    <x v="0"/>
    <s v="WA"/>
    <x v="3"/>
    <n v="2011"/>
    <n v="2011"/>
    <n v="17041329"/>
    <n v="8"/>
    <x v="1"/>
    <s v="I"/>
    <n v="245"/>
    <n v="30.625"/>
    <n v="0"/>
    <n v="26169"/>
  </r>
  <r>
    <x v="0"/>
    <x v="1"/>
    <s v="WA"/>
    <x v="3"/>
    <n v="2011"/>
    <n v="2011"/>
    <n v="500188146"/>
    <n v="1"/>
    <x v="1"/>
    <s v="I"/>
    <n v="0"/>
    <n v="0"/>
    <n v="0"/>
    <n v="17"/>
  </r>
  <r>
    <x v="0"/>
    <x v="1"/>
    <s v="WA"/>
    <x v="3"/>
    <n v="2011"/>
    <n v="2011"/>
    <n v="500109272"/>
    <n v="1"/>
    <x v="1"/>
    <s v="I"/>
    <n v="0"/>
    <n v="0"/>
    <n v="0"/>
    <n v="1"/>
  </r>
  <r>
    <x v="0"/>
    <x v="1"/>
    <s v="WA"/>
    <x v="3"/>
    <n v="2011"/>
    <n v="2011"/>
    <n v="17703640"/>
    <n v="1"/>
    <x v="1"/>
    <s v="I"/>
    <n v="29"/>
    <n v="29"/>
    <n v="0"/>
    <n v="5"/>
  </r>
  <r>
    <x v="0"/>
    <x v="0"/>
    <s v="WA"/>
    <x v="3"/>
    <n v="2011"/>
    <n v="2011"/>
    <n v="18493607"/>
    <n v="1"/>
    <x v="1"/>
    <s v="I"/>
    <n v="4"/>
    <n v="4"/>
    <n v="0"/>
    <n v="37"/>
  </r>
  <r>
    <x v="0"/>
    <x v="0"/>
    <s v="WA"/>
    <x v="3"/>
    <n v="2011"/>
    <n v="2011"/>
    <n v="19376046"/>
    <n v="1"/>
    <x v="1"/>
    <s v="I"/>
    <n v="0"/>
    <n v="0"/>
    <n v="0"/>
    <n v="30"/>
  </r>
  <r>
    <x v="0"/>
    <x v="0"/>
    <s v="WA"/>
    <x v="3"/>
    <n v="2011"/>
    <n v="2011"/>
    <n v="18655125"/>
    <n v="1"/>
    <x v="1"/>
    <s v="I"/>
    <n v="25"/>
    <n v="25"/>
    <n v="0"/>
    <n v="90"/>
  </r>
  <r>
    <x v="0"/>
    <x v="1"/>
    <s v="WA"/>
    <x v="3"/>
    <n v="2011"/>
    <n v="2011"/>
    <n v="500176076"/>
    <n v="1"/>
    <x v="1"/>
    <s v="I"/>
    <n v="17"/>
    <n v="17"/>
    <n v="0"/>
    <n v="4"/>
  </r>
  <r>
    <x v="0"/>
    <x v="0"/>
    <s v="WA"/>
    <x v="3"/>
    <n v="2011"/>
    <n v="2011"/>
    <n v="18362227"/>
    <n v="1"/>
    <x v="1"/>
    <s v="I"/>
    <n v="0"/>
    <n v="0"/>
    <n v="0"/>
    <n v="210"/>
  </r>
  <r>
    <x v="1"/>
    <x v="1"/>
    <s v="WA"/>
    <x v="3"/>
    <n v="2011"/>
    <n v="2011"/>
    <n v="500199306"/>
    <n v="1"/>
    <x v="1"/>
    <s v="I"/>
    <n v="29"/>
    <n v="29"/>
    <n v="0"/>
    <n v="7"/>
  </r>
  <r>
    <x v="0"/>
    <x v="0"/>
    <s v="WA"/>
    <x v="3"/>
    <n v="2011"/>
    <n v="2011"/>
    <n v="17806001"/>
    <n v="3"/>
    <x v="1"/>
    <s v="I"/>
    <n v="91"/>
    <n v="30.333333333333332"/>
    <n v="0"/>
    <n v="117"/>
  </r>
  <r>
    <x v="0"/>
    <x v="0"/>
    <s v="WA"/>
    <x v="3"/>
    <n v="2011"/>
    <n v="2011"/>
    <n v="17783311"/>
    <n v="1"/>
    <x v="1"/>
    <s v="I"/>
    <n v="0"/>
    <n v="0"/>
    <n v="0"/>
    <n v="10"/>
  </r>
  <r>
    <x v="0"/>
    <x v="0"/>
    <s v="WA"/>
    <x v="3"/>
    <n v="2011"/>
    <n v="2011"/>
    <n v="500030132"/>
    <n v="1"/>
    <x v="1"/>
    <s v="I"/>
    <n v="13"/>
    <n v="13"/>
    <n v="0"/>
    <n v="545"/>
  </r>
  <r>
    <x v="0"/>
    <x v="1"/>
    <s v="WA"/>
    <x v="3"/>
    <n v="2011"/>
    <n v="2011"/>
    <n v="500112719"/>
    <n v="1"/>
    <x v="1"/>
    <s v="I"/>
    <n v="31"/>
    <n v="31"/>
    <n v="0"/>
    <n v="6"/>
  </r>
  <r>
    <x v="0"/>
    <x v="1"/>
    <s v="WA"/>
    <x v="3"/>
    <n v="2011"/>
    <n v="2011"/>
    <n v="441763300"/>
    <n v="4"/>
    <x v="1"/>
    <s v="I"/>
    <n v="123"/>
    <n v="30.75"/>
    <n v="0"/>
    <n v="19"/>
  </r>
  <r>
    <x v="0"/>
    <x v="0"/>
    <s v="WA"/>
    <x v="3"/>
    <n v="2011"/>
    <n v="2011"/>
    <n v="18551900"/>
    <n v="1"/>
    <x v="1"/>
    <s v="I"/>
    <n v="29"/>
    <n v="29"/>
    <n v="0"/>
    <n v="10"/>
  </r>
  <r>
    <x v="0"/>
    <x v="1"/>
    <s v="WA"/>
    <x v="3"/>
    <n v="2011"/>
    <n v="2011"/>
    <n v="16498445"/>
    <n v="1"/>
    <x v="1"/>
    <s v="I"/>
    <n v="32"/>
    <n v="32"/>
    <n v="0"/>
    <n v="2"/>
  </r>
  <r>
    <x v="0"/>
    <x v="1"/>
    <s v="WA"/>
    <x v="3"/>
    <n v="2011"/>
    <n v="2011"/>
    <n v="500085774"/>
    <n v="1"/>
    <x v="1"/>
    <s v="I"/>
    <n v="31"/>
    <n v="31"/>
    <n v="0"/>
    <n v="1"/>
  </r>
  <r>
    <x v="0"/>
    <x v="0"/>
    <s v="WA"/>
    <x v="3"/>
    <n v="2011"/>
    <n v="2011"/>
    <n v="15620185"/>
    <n v="2"/>
    <x v="1"/>
    <s v="I"/>
    <n v="63"/>
    <n v="31.5"/>
    <n v="0"/>
    <n v="300"/>
  </r>
  <r>
    <x v="0"/>
    <x v="0"/>
    <s v="WA"/>
    <x v="3"/>
    <n v="2011"/>
    <n v="2011"/>
    <n v="14069363"/>
    <n v="2"/>
    <x v="1"/>
    <s v="I"/>
    <n v="47"/>
    <n v="23.5"/>
    <n v="0"/>
    <n v="103"/>
  </r>
  <r>
    <x v="0"/>
    <x v="0"/>
    <s v="WA"/>
    <x v="3"/>
    <n v="2011"/>
    <n v="2011"/>
    <n v="14825861"/>
    <n v="4"/>
    <x v="1"/>
    <s v="I"/>
    <n v="117"/>
    <n v="29.25"/>
    <n v="0"/>
    <n v="31"/>
  </r>
  <r>
    <x v="0"/>
    <x v="0"/>
    <s v="WA"/>
    <x v="3"/>
    <n v="2011"/>
    <n v="2011"/>
    <n v="500169631"/>
    <n v="1"/>
    <x v="1"/>
    <s v="I"/>
    <n v="2"/>
    <n v="2"/>
    <n v="0"/>
    <n v="40"/>
  </r>
  <r>
    <x v="0"/>
    <x v="1"/>
    <s v="WA"/>
    <x v="3"/>
    <n v="2011"/>
    <n v="2011"/>
    <n v="500233861"/>
    <n v="4"/>
    <x v="1"/>
    <s v="I"/>
    <n v="100"/>
    <n v="25"/>
    <n v="0"/>
    <n v="15"/>
  </r>
  <r>
    <x v="0"/>
    <x v="0"/>
    <s v="WA"/>
    <x v="3"/>
    <n v="2011"/>
    <n v="2011"/>
    <n v="16122077"/>
    <n v="1"/>
    <x v="1"/>
    <s v="I"/>
    <n v="6"/>
    <n v="6"/>
    <n v="0"/>
    <n v="71"/>
  </r>
  <r>
    <x v="0"/>
    <x v="0"/>
    <s v="WA"/>
    <x v="3"/>
    <n v="2011"/>
    <n v="2011"/>
    <n v="14666661"/>
    <n v="2"/>
    <x v="1"/>
    <s v="I"/>
    <n v="35"/>
    <n v="17.5"/>
    <n v="0"/>
    <n v="238"/>
  </r>
  <r>
    <x v="0"/>
    <x v="0"/>
    <s v="WA"/>
    <x v="3"/>
    <n v="2011"/>
    <n v="2011"/>
    <n v="500264422"/>
    <n v="1"/>
    <x v="1"/>
    <s v="I"/>
    <n v="0"/>
    <n v="0"/>
    <n v="0"/>
    <n v="2"/>
  </r>
  <r>
    <x v="0"/>
    <x v="1"/>
    <s v="WA"/>
    <x v="3"/>
    <n v="2011"/>
    <n v="2011"/>
    <n v="500093102"/>
    <n v="3"/>
    <x v="1"/>
    <s v="I"/>
    <n v="91"/>
    <n v="30.333333333333332"/>
    <n v="0"/>
    <n v="11"/>
  </r>
  <r>
    <x v="0"/>
    <x v="0"/>
    <s v="WA"/>
    <x v="3"/>
    <n v="2011"/>
    <n v="2011"/>
    <n v="343267206"/>
    <n v="2"/>
    <x v="1"/>
    <s v="I"/>
    <n v="47"/>
    <n v="23.5"/>
    <n v="0"/>
    <n v="350"/>
  </r>
  <r>
    <x v="0"/>
    <x v="1"/>
    <s v="WA"/>
    <x v="3"/>
    <n v="2011"/>
    <n v="2011"/>
    <n v="343872009"/>
    <n v="2"/>
    <x v="1"/>
    <s v="I"/>
    <n v="47"/>
    <n v="23.5"/>
    <n v="0"/>
    <n v="18"/>
  </r>
  <r>
    <x v="0"/>
    <x v="1"/>
    <s v="WA"/>
    <x v="3"/>
    <n v="2011"/>
    <n v="2011"/>
    <n v="18314754"/>
    <n v="1"/>
    <x v="1"/>
    <s v="I"/>
    <n v="29"/>
    <n v="29"/>
    <n v="0"/>
    <n v="1"/>
  </r>
  <r>
    <x v="0"/>
    <x v="0"/>
    <s v="WA"/>
    <x v="3"/>
    <n v="2011"/>
    <n v="2011"/>
    <n v="500274651"/>
    <n v="1"/>
    <x v="1"/>
    <s v="I"/>
    <n v="24"/>
    <n v="24"/>
    <n v="0"/>
    <n v="5"/>
  </r>
  <r>
    <x v="0"/>
    <x v="0"/>
    <s v="WA"/>
    <x v="3"/>
    <n v="2011"/>
    <n v="2011"/>
    <n v="19282157"/>
    <n v="2"/>
    <x v="1"/>
    <s v="I"/>
    <n v="38"/>
    <n v="19"/>
    <n v="0"/>
    <n v="450"/>
  </r>
  <r>
    <x v="0"/>
    <x v="0"/>
    <s v="WA"/>
    <x v="3"/>
    <n v="2011"/>
    <n v="2011"/>
    <n v="500177122"/>
    <n v="1"/>
    <x v="1"/>
    <s v="I"/>
    <n v="27"/>
    <n v="27"/>
    <n v="0"/>
    <n v="9"/>
  </r>
  <r>
    <x v="0"/>
    <x v="0"/>
    <s v="WA"/>
    <x v="3"/>
    <n v="2011"/>
    <n v="2011"/>
    <n v="500260322"/>
    <n v="1"/>
    <x v="1"/>
    <s v="I"/>
    <n v="29"/>
    <n v="29"/>
    <n v="0"/>
    <n v="84"/>
  </r>
  <r>
    <x v="0"/>
    <x v="0"/>
    <s v="WA"/>
    <x v="3"/>
    <n v="2011"/>
    <n v="2011"/>
    <n v="16161470"/>
    <n v="1"/>
    <x v="1"/>
    <s v="I"/>
    <n v="34"/>
    <n v="34"/>
    <n v="0"/>
    <n v="202"/>
  </r>
  <r>
    <x v="0"/>
    <x v="1"/>
    <s v="WA"/>
    <x v="3"/>
    <n v="2011"/>
    <n v="2011"/>
    <n v="18595226"/>
    <n v="1"/>
    <x v="1"/>
    <s v="I"/>
    <n v="29"/>
    <n v="29"/>
    <n v="0"/>
    <n v="9"/>
  </r>
  <r>
    <x v="0"/>
    <x v="0"/>
    <s v="WA"/>
    <x v="3"/>
    <n v="2011"/>
    <n v="2011"/>
    <n v="18401939"/>
    <n v="1"/>
    <x v="1"/>
    <s v="I"/>
    <n v="0"/>
    <n v="0"/>
    <n v="0"/>
    <n v="40"/>
  </r>
  <r>
    <x v="0"/>
    <x v="0"/>
    <s v="WA"/>
    <x v="3"/>
    <n v="2011"/>
    <n v="2011"/>
    <n v="500059443"/>
    <n v="1"/>
    <x v="1"/>
    <s v="I"/>
    <n v="0"/>
    <n v="0"/>
    <n v="0"/>
    <n v="7"/>
  </r>
  <r>
    <x v="0"/>
    <x v="0"/>
    <s v="WA"/>
    <x v="3"/>
    <n v="2011"/>
    <n v="2011"/>
    <n v="15887897"/>
    <n v="1"/>
    <x v="1"/>
    <s v="I"/>
    <n v="26"/>
    <n v="26"/>
    <n v="0"/>
    <n v="47"/>
  </r>
  <r>
    <x v="0"/>
    <x v="1"/>
    <s v="WA"/>
    <x v="3"/>
    <n v="2011"/>
    <n v="2011"/>
    <n v="15878307"/>
    <n v="2"/>
    <x v="1"/>
    <s v="I"/>
    <n v="63"/>
    <n v="31.5"/>
    <n v="0"/>
    <n v="5"/>
  </r>
  <r>
    <x v="0"/>
    <x v="0"/>
    <s v="WA"/>
    <x v="3"/>
    <n v="2011"/>
    <n v="2011"/>
    <n v="17015167"/>
    <n v="1"/>
    <x v="1"/>
    <s v="I"/>
    <n v="10"/>
    <n v="10"/>
    <n v="0"/>
    <n v="9"/>
  </r>
  <r>
    <x v="0"/>
    <x v="1"/>
    <s v="WA"/>
    <x v="3"/>
    <n v="2011"/>
    <n v="2011"/>
    <n v="16296523"/>
    <n v="1"/>
    <x v="1"/>
    <s v="I"/>
    <n v="19"/>
    <n v="19"/>
    <n v="0"/>
    <n v="6"/>
  </r>
  <r>
    <x v="0"/>
    <x v="0"/>
    <s v="WA"/>
    <x v="3"/>
    <n v="2011"/>
    <n v="2011"/>
    <n v="500269509"/>
    <n v="1"/>
    <x v="1"/>
    <s v="I"/>
    <n v="0"/>
    <n v="0"/>
    <n v="0"/>
    <n v="11"/>
  </r>
  <r>
    <x v="0"/>
    <x v="0"/>
    <s v="WA"/>
    <x v="3"/>
    <n v="2011"/>
    <n v="2011"/>
    <n v="16591537"/>
    <n v="2"/>
    <x v="1"/>
    <s v="I"/>
    <n v="38"/>
    <n v="19"/>
    <n v="0"/>
    <n v="583"/>
  </r>
  <r>
    <x v="1"/>
    <x v="0"/>
    <s v="WA"/>
    <x v="3"/>
    <n v="2011"/>
    <n v="2011"/>
    <n v="500246927"/>
    <n v="1"/>
    <x v="1"/>
    <s v="I"/>
    <n v="8"/>
    <n v="8"/>
    <n v="0"/>
    <n v="1"/>
  </r>
  <r>
    <x v="0"/>
    <x v="0"/>
    <s v="WA"/>
    <x v="3"/>
    <n v="2011"/>
    <n v="2011"/>
    <n v="500007356"/>
    <n v="1"/>
    <x v="1"/>
    <s v="I"/>
    <n v="17"/>
    <n v="17"/>
    <n v="0"/>
    <n v="15"/>
  </r>
  <r>
    <x v="1"/>
    <x v="0"/>
    <s v="WA"/>
    <x v="3"/>
    <n v="2011"/>
    <n v="2011"/>
    <n v="16775894"/>
    <n v="2"/>
    <x v="1"/>
    <s v="I"/>
    <n v="61"/>
    <n v="30.5"/>
    <n v="0"/>
    <n v="20"/>
  </r>
  <r>
    <x v="0"/>
    <x v="0"/>
    <s v="WA"/>
    <x v="3"/>
    <n v="2011"/>
    <n v="2011"/>
    <n v="15447892"/>
    <n v="1"/>
    <x v="1"/>
    <s v="I"/>
    <n v="11"/>
    <n v="11"/>
    <n v="0"/>
    <n v="280"/>
  </r>
  <r>
    <x v="0"/>
    <x v="0"/>
    <s v="WA"/>
    <x v="3"/>
    <n v="2011"/>
    <n v="2011"/>
    <n v="15338241"/>
    <n v="1"/>
    <x v="1"/>
    <s v="I"/>
    <n v="0"/>
    <n v="0"/>
    <n v="0"/>
    <n v="650"/>
  </r>
  <r>
    <x v="0"/>
    <x v="0"/>
    <s v="WA"/>
    <x v="3"/>
    <n v="2011"/>
    <n v="2011"/>
    <n v="14571467"/>
    <n v="1"/>
    <x v="1"/>
    <s v="I"/>
    <n v="14"/>
    <n v="14"/>
    <n v="0"/>
    <n v="120"/>
  </r>
  <r>
    <x v="0"/>
    <x v="0"/>
    <s v="WA"/>
    <x v="3"/>
    <n v="2011"/>
    <n v="2011"/>
    <n v="14390958"/>
    <n v="1"/>
    <x v="1"/>
    <s v="I"/>
    <n v="11"/>
    <n v="11"/>
    <n v="0"/>
    <n v="1"/>
  </r>
  <r>
    <x v="0"/>
    <x v="0"/>
    <s v="WA"/>
    <x v="3"/>
    <n v="2011"/>
    <n v="2011"/>
    <n v="14422216"/>
    <n v="1"/>
    <x v="1"/>
    <s v="I"/>
    <n v="7"/>
    <n v="7"/>
    <n v="0"/>
    <n v="5"/>
  </r>
  <r>
    <x v="1"/>
    <x v="0"/>
    <s v="WA"/>
    <x v="3"/>
    <n v="2011"/>
    <n v="2011"/>
    <n v="500002909"/>
    <n v="2"/>
    <x v="1"/>
    <s v="I"/>
    <n v="51"/>
    <n v="25.5"/>
    <n v="0"/>
    <n v="153"/>
  </r>
  <r>
    <x v="0"/>
    <x v="0"/>
    <s v="WA"/>
    <x v="3"/>
    <n v="2011"/>
    <n v="2011"/>
    <n v="14322686"/>
    <n v="1"/>
    <x v="1"/>
    <s v="I"/>
    <n v="0"/>
    <n v="0"/>
    <n v="0"/>
    <n v="10"/>
  </r>
  <r>
    <x v="0"/>
    <x v="0"/>
    <s v="WA"/>
    <x v="3"/>
    <n v="2011"/>
    <n v="2011"/>
    <n v="14361128"/>
    <n v="1"/>
    <x v="1"/>
    <s v="I"/>
    <n v="1"/>
    <n v="1"/>
    <n v="0"/>
    <n v="30"/>
  </r>
  <r>
    <x v="0"/>
    <x v="0"/>
    <s v="WA"/>
    <x v="3"/>
    <n v="2011"/>
    <n v="2011"/>
    <n v="18382516"/>
    <n v="1"/>
    <x v="1"/>
    <s v="I"/>
    <n v="4"/>
    <n v="4"/>
    <n v="0"/>
    <n v="1"/>
  </r>
  <r>
    <x v="0"/>
    <x v="1"/>
    <s v="WA"/>
    <x v="3"/>
    <n v="2011"/>
    <n v="2011"/>
    <n v="16617063"/>
    <n v="1"/>
    <x v="1"/>
    <s v="I"/>
    <n v="17"/>
    <n v="17"/>
    <n v="0"/>
    <n v="14"/>
  </r>
  <r>
    <x v="0"/>
    <x v="0"/>
    <s v="WA"/>
    <x v="3"/>
    <n v="2011"/>
    <n v="2011"/>
    <n v="19932984"/>
    <n v="1"/>
    <x v="1"/>
    <s v="I"/>
    <n v="0"/>
    <n v="0"/>
    <n v="0"/>
    <n v="20"/>
  </r>
  <r>
    <x v="0"/>
    <x v="0"/>
    <s v="WA"/>
    <x v="3"/>
    <n v="2011"/>
    <n v="2011"/>
    <n v="19889199"/>
    <n v="3"/>
    <x v="1"/>
    <s v="I"/>
    <n v="96"/>
    <n v="32"/>
    <n v="0"/>
    <n v="190"/>
  </r>
  <r>
    <x v="0"/>
    <x v="1"/>
    <s v="WA"/>
    <x v="3"/>
    <n v="2011"/>
    <n v="2011"/>
    <n v="500147528"/>
    <n v="1"/>
    <x v="1"/>
    <s v="I"/>
    <n v="34"/>
    <n v="34"/>
    <n v="0"/>
    <n v="1"/>
  </r>
  <r>
    <x v="0"/>
    <x v="1"/>
    <s v="WA"/>
    <x v="3"/>
    <n v="2011"/>
    <n v="2011"/>
    <n v="419990402"/>
    <n v="4"/>
    <x v="1"/>
    <s v="I"/>
    <n v="126"/>
    <n v="31.5"/>
    <n v="0"/>
    <n v="10"/>
  </r>
  <r>
    <x v="0"/>
    <x v="0"/>
    <s v="WA"/>
    <x v="3"/>
    <n v="2011"/>
    <n v="2011"/>
    <n v="18952565"/>
    <n v="3"/>
    <x v="1"/>
    <s v="I"/>
    <n v="78"/>
    <n v="26"/>
    <n v="0"/>
    <n v="400"/>
  </r>
  <r>
    <x v="0"/>
    <x v="0"/>
    <s v="WA"/>
    <x v="3"/>
    <n v="2011"/>
    <n v="2011"/>
    <n v="18952773"/>
    <n v="1"/>
    <x v="1"/>
    <s v="I"/>
    <n v="28"/>
    <n v="28"/>
    <n v="0"/>
    <n v="60"/>
  </r>
  <r>
    <x v="0"/>
    <x v="1"/>
    <s v="WA"/>
    <x v="3"/>
    <n v="2011"/>
    <n v="2011"/>
    <n v="18119501"/>
    <n v="1"/>
    <x v="1"/>
    <s v="I"/>
    <n v="3"/>
    <n v="3"/>
    <n v="0"/>
    <n v="2"/>
  </r>
  <r>
    <x v="0"/>
    <x v="1"/>
    <s v="WA"/>
    <x v="3"/>
    <n v="2011"/>
    <n v="2011"/>
    <n v="19549219"/>
    <n v="1"/>
    <x v="1"/>
    <s v="I"/>
    <n v="20"/>
    <n v="20"/>
    <n v="0"/>
    <n v="1"/>
  </r>
  <r>
    <x v="1"/>
    <x v="0"/>
    <s v="WA"/>
    <x v="3"/>
    <n v="2011"/>
    <n v="2011"/>
    <n v="18582972"/>
    <n v="1"/>
    <x v="1"/>
    <s v="I"/>
    <n v="27"/>
    <n v="27"/>
    <n v="0"/>
    <n v="140"/>
  </r>
  <r>
    <x v="0"/>
    <x v="0"/>
    <s v="WA"/>
    <x v="3"/>
    <n v="2011"/>
    <n v="2011"/>
    <n v="19341380"/>
    <n v="1"/>
    <x v="1"/>
    <s v="I"/>
    <n v="0"/>
    <n v="0"/>
    <n v="0"/>
    <n v="4"/>
  </r>
  <r>
    <x v="0"/>
    <x v="0"/>
    <s v="WA"/>
    <x v="3"/>
    <n v="2011"/>
    <n v="2011"/>
    <n v="18862648"/>
    <n v="3"/>
    <x v="1"/>
    <s v="I"/>
    <n v="64"/>
    <n v="21.333333333333332"/>
    <n v="0"/>
    <n v="1460"/>
  </r>
  <r>
    <x v="0"/>
    <x v="1"/>
    <s v="WA"/>
    <x v="3"/>
    <n v="2011"/>
    <n v="2011"/>
    <n v="500045991"/>
    <n v="1"/>
    <x v="1"/>
    <s v="I"/>
    <n v="22"/>
    <n v="22"/>
    <n v="0"/>
    <n v="3"/>
  </r>
  <r>
    <x v="0"/>
    <x v="1"/>
    <s v="WA"/>
    <x v="3"/>
    <n v="2011"/>
    <n v="2011"/>
    <n v="500241813"/>
    <n v="3"/>
    <x v="1"/>
    <s v="I"/>
    <n v="98"/>
    <n v="32.666666666666664"/>
    <n v="0"/>
    <n v="70"/>
  </r>
  <r>
    <x v="0"/>
    <x v="1"/>
    <s v="WA"/>
    <x v="3"/>
    <n v="2011"/>
    <n v="2011"/>
    <n v="18037086"/>
    <n v="1"/>
    <x v="1"/>
    <s v="I"/>
    <n v="29"/>
    <n v="29"/>
    <n v="0"/>
    <n v="13"/>
  </r>
  <r>
    <x v="0"/>
    <x v="1"/>
    <s v="WA"/>
    <x v="3"/>
    <n v="2011"/>
    <n v="2011"/>
    <n v="17513517"/>
    <n v="1"/>
    <x v="1"/>
    <s v="I"/>
    <n v="26"/>
    <n v="26"/>
    <n v="0"/>
    <n v="3"/>
  </r>
  <r>
    <x v="0"/>
    <x v="0"/>
    <s v="WA"/>
    <x v="3"/>
    <n v="2011"/>
    <n v="2011"/>
    <n v="500205192"/>
    <n v="2"/>
    <x v="1"/>
    <s v="I"/>
    <n v="62"/>
    <n v="31"/>
    <n v="0"/>
    <n v="211"/>
  </r>
  <r>
    <x v="0"/>
    <x v="1"/>
    <s v="WA"/>
    <x v="3"/>
    <n v="2011"/>
    <n v="2011"/>
    <n v="18091162"/>
    <n v="3"/>
    <x v="1"/>
    <s v="I"/>
    <n v="69"/>
    <n v="23"/>
    <n v="0"/>
    <n v="21"/>
  </r>
  <r>
    <x v="0"/>
    <x v="0"/>
    <s v="WA"/>
    <x v="3"/>
    <n v="2011"/>
    <n v="2011"/>
    <n v="17793270"/>
    <n v="1"/>
    <x v="1"/>
    <s v="I"/>
    <n v="7"/>
    <n v="7"/>
    <n v="0"/>
    <n v="10"/>
  </r>
  <r>
    <x v="0"/>
    <x v="1"/>
    <s v="WA"/>
    <x v="3"/>
    <n v="2011"/>
    <n v="2011"/>
    <n v="423360068"/>
    <n v="1"/>
    <x v="1"/>
    <s v="I"/>
    <n v="11"/>
    <n v="11"/>
    <n v="0"/>
    <n v="6"/>
  </r>
  <r>
    <x v="0"/>
    <x v="0"/>
    <s v="WA"/>
    <x v="3"/>
    <n v="2011"/>
    <n v="2011"/>
    <n v="500237403"/>
    <n v="1"/>
    <x v="1"/>
    <s v="I"/>
    <n v="0"/>
    <n v="0"/>
    <n v="0"/>
    <n v="13"/>
  </r>
  <r>
    <x v="0"/>
    <x v="0"/>
    <s v="WA"/>
    <x v="3"/>
    <n v="2011"/>
    <n v="2011"/>
    <n v="16265143"/>
    <n v="3"/>
    <x v="1"/>
    <s v="I"/>
    <n v="90"/>
    <n v="30"/>
    <n v="0"/>
    <n v="115"/>
  </r>
  <r>
    <x v="0"/>
    <x v="1"/>
    <s v="WA"/>
    <x v="3"/>
    <n v="2011"/>
    <n v="2011"/>
    <n v="16600347"/>
    <n v="1"/>
    <x v="1"/>
    <s v="I"/>
    <n v="28"/>
    <n v="28"/>
    <n v="0"/>
    <n v="5"/>
  </r>
  <r>
    <x v="0"/>
    <x v="0"/>
    <s v="WA"/>
    <x v="3"/>
    <n v="2011"/>
    <n v="2011"/>
    <n v="16329934"/>
    <n v="2"/>
    <x v="1"/>
    <s v="I"/>
    <n v="61"/>
    <n v="30.5"/>
    <n v="0"/>
    <n v="1000"/>
  </r>
  <r>
    <x v="0"/>
    <x v="1"/>
    <s v="WA"/>
    <x v="3"/>
    <n v="2011"/>
    <n v="2011"/>
    <n v="15698996"/>
    <n v="1"/>
    <x v="1"/>
    <s v="I"/>
    <n v="3"/>
    <n v="3"/>
    <n v="0"/>
    <n v="2"/>
  </r>
  <r>
    <x v="0"/>
    <x v="0"/>
    <s v="WA"/>
    <x v="3"/>
    <n v="2011"/>
    <n v="2011"/>
    <n v="17962955"/>
    <n v="1"/>
    <x v="1"/>
    <s v="I"/>
    <n v="21"/>
    <n v="21"/>
    <n v="0"/>
    <n v="140"/>
  </r>
  <r>
    <x v="0"/>
    <x v="0"/>
    <s v="WA"/>
    <x v="3"/>
    <n v="2011"/>
    <n v="2011"/>
    <n v="15699584"/>
    <n v="2"/>
    <x v="1"/>
    <s v="I"/>
    <n v="45"/>
    <n v="22.5"/>
    <n v="0"/>
    <n v="440"/>
  </r>
  <r>
    <x v="0"/>
    <x v="0"/>
    <s v="WA"/>
    <x v="3"/>
    <n v="2011"/>
    <n v="2011"/>
    <n v="18668733"/>
    <n v="1"/>
    <x v="1"/>
    <s v="I"/>
    <n v="26"/>
    <n v="26"/>
    <n v="0"/>
    <n v="21"/>
  </r>
  <r>
    <x v="0"/>
    <x v="0"/>
    <s v="WA"/>
    <x v="3"/>
    <n v="2011"/>
    <n v="2011"/>
    <n v="18643477"/>
    <n v="1"/>
    <x v="1"/>
    <s v="I"/>
    <n v="22"/>
    <n v="22"/>
    <n v="0"/>
    <n v="10"/>
  </r>
  <r>
    <x v="0"/>
    <x v="0"/>
    <s v="WA"/>
    <x v="3"/>
    <n v="2011"/>
    <n v="2011"/>
    <n v="15189023"/>
    <n v="1"/>
    <x v="1"/>
    <s v="I"/>
    <n v="0"/>
    <n v="0"/>
    <n v="0"/>
    <n v="3"/>
  </r>
  <r>
    <x v="0"/>
    <x v="0"/>
    <s v="WA"/>
    <x v="3"/>
    <n v="2011"/>
    <n v="2011"/>
    <n v="15459591"/>
    <n v="1"/>
    <x v="1"/>
    <s v="I"/>
    <n v="245"/>
    <n v="245"/>
    <n v="0"/>
    <n v="286"/>
  </r>
  <r>
    <x v="0"/>
    <x v="1"/>
    <s v="WA"/>
    <x v="3"/>
    <n v="2011"/>
    <n v="2011"/>
    <n v="14682006"/>
    <n v="1"/>
    <x v="1"/>
    <s v="I"/>
    <n v="5"/>
    <n v="5"/>
    <n v="0"/>
    <n v="5"/>
  </r>
  <r>
    <x v="0"/>
    <x v="1"/>
    <s v="WA"/>
    <x v="3"/>
    <n v="2011"/>
    <n v="2011"/>
    <n v="19694613"/>
    <n v="2"/>
    <x v="1"/>
    <s v="I"/>
    <n v="62"/>
    <n v="31"/>
    <n v="0"/>
    <n v="5"/>
  </r>
  <r>
    <x v="0"/>
    <x v="0"/>
    <s v="WA"/>
    <x v="3"/>
    <n v="2011"/>
    <n v="2011"/>
    <n v="18335059"/>
    <n v="1"/>
    <x v="1"/>
    <s v="I"/>
    <n v="28"/>
    <n v="28"/>
    <n v="0"/>
    <n v="80"/>
  </r>
  <r>
    <x v="0"/>
    <x v="0"/>
    <s v="WA"/>
    <x v="3"/>
    <n v="2011"/>
    <n v="2011"/>
    <n v="19864171"/>
    <n v="1"/>
    <x v="1"/>
    <s v="I"/>
    <n v="13"/>
    <n v="13"/>
    <n v="0"/>
    <n v="211"/>
  </r>
  <r>
    <x v="0"/>
    <x v="1"/>
    <s v="WA"/>
    <x v="3"/>
    <n v="2011"/>
    <n v="2011"/>
    <n v="397958504"/>
    <n v="3"/>
    <x v="1"/>
    <s v="I"/>
    <n v="92"/>
    <n v="30.666666666666668"/>
    <n v="0"/>
    <n v="23"/>
  </r>
  <r>
    <x v="0"/>
    <x v="0"/>
    <s v="WA"/>
    <x v="3"/>
    <n v="2011"/>
    <n v="2011"/>
    <n v="16156463"/>
    <n v="1"/>
    <x v="1"/>
    <s v="I"/>
    <n v="19"/>
    <n v="19"/>
    <n v="0"/>
    <n v="208"/>
  </r>
  <r>
    <x v="0"/>
    <x v="1"/>
    <s v="WA"/>
    <x v="3"/>
    <n v="2011"/>
    <n v="2011"/>
    <n v="500188391"/>
    <n v="1"/>
    <x v="1"/>
    <s v="I"/>
    <n v="30"/>
    <n v="30"/>
    <n v="0"/>
    <n v="13"/>
  </r>
  <r>
    <x v="0"/>
    <x v="0"/>
    <s v="WA"/>
    <x v="3"/>
    <n v="2011"/>
    <n v="2011"/>
    <n v="500022166"/>
    <n v="1"/>
    <x v="1"/>
    <s v="I"/>
    <n v="23"/>
    <n v="23"/>
    <n v="0"/>
    <n v="190"/>
  </r>
  <r>
    <x v="0"/>
    <x v="0"/>
    <s v="WA"/>
    <x v="3"/>
    <n v="2011"/>
    <n v="2011"/>
    <n v="18198319"/>
    <n v="1"/>
    <x v="1"/>
    <s v="I"/>
    <n v="24"/>
    <n v="24"/>
    <n v="0"/>
    <n v="5"/>
  </r>
  <r>
    <x v="0"/>
    <x v="0"/>
    <s v="WA"/>
    <x v="3"/>
    <n v="2011"/>
    <n v="2011"/>
    <n v="18862735"/>
    <n v="1"/>
    <x v="1"/>
    <s v="I"/>
    <n v="0"/>
    <n v="0"/>
    <n v="0"/>
    <n v="10"/>
  </r>
  <r>
    <x v="0"/>
    <x v="0"/>
    <s v="WA"/>
    <x v="3"/>
    <n v="2011"/>
    <n v="2011"/>
    <n v="17978909"/>
    <n v="1"/>
    <x v="1"/>
    <s v="I"/>
    <n v="0"/>
    <n v="0"/>
    <n v="0"/>
    <n v="111"/>
  </r>
  <r>
    <x v="0"/>
    <x v="1"/>
    <s v="WA"/>
    <x v="3"/>
    <n v="2011"/>
    <n v="2011"/>
    <n v="500157626"/>
    <n v="1"/>
    <x v="1"/>
    <s v="I"/>
    <n v="29"/>
    <n v="29"/>
    <n v="0"/>
    <n v="35"/>
  </r>
  <r>
    <x v="0"/>
    <x v="0"/>
    <s v="WA"/>
    <x v="3"/>
    <n v="2011"/>
    <n v="2011"/>
    <n v="500078983"/>
    <n v="2"/>
    <x v="1"/>
    <s v="I"/>
    <n v="59"/>
    <n v="29.5"/>
    <n v="0"/>
    <n v="3520"/>
  </r>
  <r>
    <x v="0"/>
    <x v="1"/>
    <s v="WA"/>
    <x v="3"/>
    <n v="2011"/>
    <n v="2011"/>
    <n v="17999808"/>
    <n v="1"/>
    <x v="1"/>
    <s v="I"/>
    <n v="3"/>
    <n v="3"/>
    <n v="0"/>
    <n v="7"/>
  </r>
  <r>
    <x v="0"/>
    <x v="0"/>
    <s v="WA"/>
    <x v="3"/>
    <n v="2011"/>
    <n v="2011"/>
    <n v="500091024"/>
    <n v="1"/>
    <x v="1"/>
    <s v="I"/>
    <n v="28"/>
    <n v="28"/>
    <n v="0"/>
    <n v="7"/>
  </r>
  <r>
    <x v="0"/>
    <x v="0"/>
    <s v="WA"/>
    <x v="3"/>
    <n v="2011"/>
    <n v="2011"/>
    <n v="16651595"/>
    <n v="1"/>
    <x v="1"/>
    <s v="I"/>
    <n v="11"/>
    <n v="11"/>
    <n v="0"/>
    <n v="40"/>
  </r>
  <r>
    <x v="0"/>
    <x v="1"/>
    <s v="WA"/>
    <x v="3"/>
    <n v="2011"/>
    <n v="2011"/>
    <n v="16598959"/>
    <n v="1"/>
    <x v="1"/>
    <s v="I"/>
    <n v="17"/>
    <n v="17"/>
    <n v="0"/>
    <n v="23"/>
  </r>
  <r>
    <x v="0"/>
    <x v="1"/>
    <s v="WA"/>
    <x v="3"/>
    <n v="2011"/>
    <n v="2011"/>
    <n v="16305372"/>
    <n v="1"/>
    <x v="1"/>
    <s v="I"/>
    <n v="21"/>
    <n v="21"/>
    <n v="0"/>
    <n v="4"/>
  </r>
  <r>
    <x v="0"/>
    <x v="0"/>
    <s v="WA"/>
    <x v="3"/>
    <n v="2011"/>
    <n v="2011"/>
    <n v="395452835"/>
    <n v="1"/>
    <x v="1"/>
    <s v="I"/>
    <n v="0"/>
    <n v="0"/>
    <n v="0"/>
    <n v="10"/>
  </r>
  <r>
    <x v="0"/>
    <x v="0"/>
    <s v="WA"/>
    <x v="3"/>
    <n v="2011"/>
    <n v="2011"/>
    <n v="15940807"/>
    <n v="2"/>
    <x v="1"/>
    <s v="I"/>
    <n v="50"/>
    <n v="25"/>
    <n v="0"/>
    <n v="890"/>
  </r>
  <r>
    <x v="0"/>
    <x v="1"/>
    <s v="WA"/>
    <x v="3"/>
    <n v="2011"/>
    <n v="2011"/>
    <n v="500114444"/>
    <n v="1"/>
    <x v="1"/>
    <s v="I"/>
    <n v="29"/>
    <n v="29"/>
    <n v="0"/>
    <n v="2"/>
  </r>
  <r>
    <x v="0"/>
    <x v="1"/>
    <s v="WA"/>
    <x v="3"/>
    <n v="2011"/>
    <n v="2011"/>
    <n v="16880010"/>
    <n v="1"/>
    <x v="1"/>
    <s v="I"/>
    <n v="30"/>
    <n v="30"/>
    <n v="0"/>
    <n v="57"/>
  </r>
  <r>
    <x v="1"/>
    <x v="0"/>
    <s v="WA"/>
    <x v="3"/>
    <n v="2011"/>
    <n v="2011"/>
    <n v="15205163"/>
    <n v="2"/>
    <x v="1"/>
    <s v="I"/>
    <n v="58"/>
    <n v="29"/>
    <n v="0"/>
    <n v="320"/>
  </r>
  <r>
    <x v="0"/>
    <x v="0"/>
    <s v="WA"/>
    <x v="3"/>
    <n v="2011"/>
    <n v="2011"/>
    <n v="18862628"/>
    <n v="1"/>
    <x v="1"/>
    <s v="I"/>
    <n v="21"/>
    <n v="21"/>
    <n v="0"/>
    <n v="742"/>
  </r>
  <r>
    <x v="0"/>
    <x v="0"/>
    <s v="WA"/>
    <x v="3"/>
    <n v="2011"/>
    <n v="2011"/>
    <n v="15960046"/>
    <n v="2"/>
    <x v="1"/>
    <s v="I"/>
    <n v="46"/>
    <n v="23"/>
    <n v="0"/>
    <n v="37"/>
  </r>
  <r>
    <x v="0"/>
    <x v="0"/>
    <s v="WA"/>
    <x v="3"/>
    <n v="2011"/>
    <n v="2011"/>
    <n v="15074596"/>
    <n v="1"/>
    <x v="1"/>
    <s v="I"/>
    <n v="32"/>
    <n v="32"/>
    <n v="0"/>
    <n v="44"/>
  </r>
  <r>
    <x v="0"/>
    <x v="0"/>
    <s v="WA"/>
    <x v="3"/>
    <n v="2011"/>
    <n v="2011"/>
    <n v="19939930"/>
    <n v="2"/>
    <x v="1"/>
    <s v="I"/>
    <n v="57"/>
    <n v="28.5"/>
    <n v="0"/>
    <n v="3380"/>
  </r>
  <r>
    <x v="0"/>
    <x v="1"/>
    <s v="WA"/>
    <x v="3"/>
    <n v="2011"/>
    <n v="2011"/>
    <n v="14690522"/>
    <n v="2"/>
    <x v="1"/>
    <s v="I"/>
    <n v="38"/>
    <n v="19"/>
    <n v="0"/>
    <n v="30"/>
  </r>
  <r>
    <x v="0"/>
    <x v="0"/>
    <s v="WA"/>
    <x v="3"/>
    <n v="2011"/>
    <n v="2011"/>
    <n v="17812286"/>
    <n v="1"/>
    <x v="1"/>
    <s v="I"/>
    <n v="4"/>
    <n v="4"/>
    <n v="0"/>
    <n v="11"/>
  </r>
  <r>
    <x v="0"/>
    <x v="0"/>
    <s v="WA"/>
    <x v="3"/>
    <n v="2011"/>
    <n v="2011"/>
    <n v="439430513"/>
    <n v="1"/>
    <x v="1"/>
    <s v="I"/>
    <n v="21"/>
    <n v="21"/>
    <n v="0"/>
    <n v="313"/>
  </r>
  <r>
    <x v="0"/>
    <x v="0"/>
    <s v="WA"/>
    <x v="3"/>
    <n v="2011"/>
    <n v="2011"/>
    <n v="500231381"/>
    <n v="1"/>
    <x v="1"/>
    <s v="I"/>
    <n v="29"/>
    <n v="29"/>
    <n v="0"/>
    <n v="2"/>
  </r>
  <r>
    <x v="0"/>
    <x v="0"/>
    <s v="WA"/>
    <x v="3"/>
    <n v="2011"/>
    <n v="2011"/>
    <n v="19908533"/>
    <n v="1"/>
    <x v="1"/>
    <s v="I"/>
    <n v="4"/>
    <n v="4"/>
    <n v="0"/>
    <n v="110"/>
  </r>
  <r>
    <x v="0"/>
    <x v="0"/>
    <s v="WA"/>
    <x v="3"/>
    <n v="2011"/>
    <n v="2011"/>
    <n v="500178957"/>
    <n v="1"/>
    <x v="1"/>
    <s v="I"/>
    <n v="1"/>
    <n v="1"/>
    <n v="0"/>
    <n v="10"/>
  </r>
  <r>
    <x v="0"/>
    <x v="1"/>
    <s v="WA"/>
    <x v="3"/>
    <n v="2011"/>
    <n v="2011"/>
    <n v="15973618"/>
    <n v="1"/>
    <x v="1"/>
    <s v="I"/>
    <n v="13"/>
    <n v="13"/>
    <n v="0"/>
    <n v="70"/>
  </r>
  <r>
    <x v="0"/>
    <x v="1"/>
    <s v="WA"/>
    <x v="3"/>
    <n v="2011"/>
    <n v="2011"/>
    <n v="18563901"/>
    <n v="1"/>
    <x v="1"/>
    <s v="I"/>
    <n v="5"/>
    <n v="5"/>
    <n v="0"/>
    <n v="25"/>
  </r>
  <r>
    <x v="0"/>
    <x v="0"/>
    <s v="WA"/>
    <x v="3"/>
    <n v="2011"/>
    <n v="2011"/>
    <n v="18864612"/>
    <n v="1"/>
    <x v="1"/>
    <s v="I"/>
    <n v="15"/>
    <n v="15"/>
    <n v="0"/>
    <n v="820"/>
  </r>
  <r>
    <x v="0"/>
    <x v="0"/>
    <s v="WA"/>
    <x v="3"/>
    <n v="2011"/>
    <n v="2011"/>
    <n v="15355760"/>
    <n v="1"/>
    <x v="1"/>
    <s v="I"/>
    <n v="22"/>
    <n v="22"/>
    <n v="0"/>
    <n v="530"/>
  </r>
  <r>
    <x v="0"/>
    <x v="1"/>
    <s v="WA"/>
    <x v="3"/>
    <n v="2011"/>
    <n v="2011"/>
    <n v="500161682"/>
    <n v="1"/>
    <x v="1"/>
    <s v="I"/>
    <n v="15"/>
    <n v="15"/>
    <n v="0"/>
    <n v="62"/>
  </r>
  <r>
    <x v="0"/>
    <x v="0"/>
    <s v="WA"/>
    <x v="3"/>
    <n v="2011"/>
    <n v="2011"/>
    <n v="384134410"/>
    <n v="1"/>
    <x v="1"/>
    <s v="I"/>
    <n v="0"/>
    <n v="0"/>
    <n v="0"/>
    <n v="220"/>
  </r>
  <r>
    <x v="0"/>
    <x v="1"/>
    <s v="WA"/>
    <x v="3"/>
    <n v="2011"/>
    <n v="2011"/>
    <n v="374716855"/>
    <n v="1"/>
    <x v="1"/>
    <s v="I"/>
    <n v="30"/>
    <n v="30"/>
    <n v="0"/>
    <n v="96"/>
  </r>
  <r>
    <x v="0"/>
    <x v="0"/>
    <s v="WA"/>
    <x v="3"/>
    <n v="2011"/>
    <n v="2011"/>
    <n v="17091316"/>
    <n v="1"/>
    <x v="1"/>
    <s v="I"/>
    <n v="2"/>
    <n v="2"/>
    <n v="0"/>
    <n v="20"/>
  </r>
  <r>
    <x v="0"/>
    <x v="1"/>
    <s v="WA"/>
    <x v="3"/>
    <n v="2011"/>
    <n v="2011"/>
    <n v="500134375"/>
    <n v="1"/>
    <x v="1"/>
    <s v="I"/>
    <n v="1"/>
    <n v="1"/>
    <n v="0"/>
    <n v="1"/>
  </r>
  <r>
    <x v="0"/>
    <x v="0"/>
    <s v="WA"/>
    <x v="3"/>
    <n v="2011"/>
    <n v="2011"/>
    <n v="17514800"/>
    <n v="1"/>
    <x v="1"/>
    <s v="I"/>
    <n v="3"/>
    <n v="3"/>
    <n v="0"/>
    <n v="160"/>
  </r>
  <r>
    <x v="0"/>
    <x v="0"/>
    <s v="WA"/>
    <x v="3"/>
    <n v="2011"/>
    <n v="2011"/>
    <n v="500149775"/>
    <n v="1"/>
    <x v="1"/>
    <s v="I"/>
    <n v="9"/>
    <n v="9"/>
    <n v="0"/>
    <n v="430"/>
  </r>
  <r>
    <x v="0"/>
    <x v="0"/>
    <s v="WA"/>
    <x v="3"/>
    <n v="2011"/>
    <n v="2011"/>
    <n v="15987452"/>
    <n v="1"/>
    <x v="1"/>
    <s v="I"/>
    <n v="0"/>
    <n v="0"/>
    <n v="0"/>
    <n v="10"/>
  </r>
  <r>
    <x v="0"/>
    <x v="0"/>
    <s v="WA"/>
    <x v="3"/>
    <n v="2011"/>
    <n v="2011"/>
    <n v="16945709"/>
    <n v="1"/>
    <x v="1"/>
    <s v="I"/>
    <n v="8"/>
    <n v="8"/>
    <n v="0"/>
    <n v="61"/>
  </r>
  <r>
    <x v="0"/>
    <x v="1"/>
    <s v="WA"/>
    <x v="3"/>
    <n v="2011"/>
    <n v="2011"/>
    <n v="500132620"/>
    <n v="1"/>
    <x v="1"/>
    <s v="I"/>
    <n v="31"/>
    <n v="31"/>
    <n v="0"/>
    <n v="6"/>
  </r>
  <r>
    <x v="0"/>
    <x v="0"/>
    <s v="WA"/>
    <x v="3"/>
    <n v="2011"/>
    <n v="2011"/>
    <n v="15334945"/>
    <n v="1"/>
    <x v="1"/>
    <s v="I"/>
    <n v="12"/>
    <n v="12"/>
    <n v="0"/>
    <n v="4"/>
  </r>
  <r>
    <x v="0"/>
    <x v="0"/>
    <s v="WA"/>
    <x v="3"/>
    <n v="2011"/>
    <n v="2011"/>
    <n v="19323642"/>
    <n v="1"/>
    <x v="1"/>
    <s v="I"/>
    <n v="20"/>
    <n v="20"/>
    <n v="0"/>
    <n v="278"/>
  </r>
  <r>
    <x v="0"/>
    <x v="0"/>
    <s v="WA"/>
    <x v="3"/>
    <n v="2011"/>
    <n v="2011"/>
    <n v="16307183"/>
    <n v="1"/>
    <x v="1"/>
    <s v="I"/>
    <n v="10"/>
    <n v="10"/>
    <n v="0"/>
    <n v="390"/>
  </r>
  <r>
    <x v="0"/>
    <x v="1"/>
    <s v="WA"/>
    <x v="3"/>
    <n v="2011"/>
    <n v="2011"/>
    <n v="439430546"/>
    <n v="1"/>
    <x v="1"/>
    <s v="I"/>
    <n v="15"/>
    <n v="15"/>
    <n v="0"/>
    <n v="4"/>
  </r>
  <r>
    <x v="0"/>
    <x v="0"/>
    <s v="WA"/>
    <x v="3"/>
    <n v="2011"/>
    <n v="2011"/>
    <n v="14947552"/>
    <n v="1"/>
    <x v="1"/>
    <s v="I"/>
    <n v="5"/>
    <n v="5"/>
    <n v="0"/>
    <n v="250"/>
  </r>
  <r>
    <x v="0"/>
    <x v="0"/>
    <s v="WA"/>
    <x v="3"/>
    <n v="2011"/>
    <n v="2011"/>
    <n v="14636611"/>
    <n v="1"/>
    <x v="1"/>
    <s v="I"/>
    <n v="4"/>
    <n v="4"/>
    <n v="0"/>
    <n v="10"/>
  </r>
  <r>
    <x v="0"/>
    <x v="0"/>
    <s v="WA"/>
    <x v="4"/>
    <n v="2012"/>
    <n v="2012"/>
    <n v="18695945"/>
    <n v="1"/>
    <x v="1"/>
    <s v="I"/>
    <n v="30"/>
    <n v="30"/>
    <n v="0"/>
    <n v="10"/>
  </r>
  <r>
    <x v="0"/>
    <x v="0"/>
    <s v="WA"/>
    <x v="3"/>
    <n v="2012"/>
    <n v="2012"/>
    <n v="19650560"/>
    <n v="1"/>
    <x v="1"/>
    <s v="I"/>
    <n v="28"/>
    <n v="28"/>
    <n v="0"/>
    <n v="260"/>
  </r>
  <r>
    <x v="0"/>
    <x v="0"/>
    <s v="WA"/>
    <x v="4"/>
    <n v="2012"/>
    <n v="2012"/>
    <n v="19136884"/>
    <n v="1"/>
    <x v="1"/>
    <s v="I"/>
    <n v="2"/>
    <n v="2"/>
    <n v="0"/>
    <n v="11"/>
  </r>
  <r>
    <x v="0"/>
    <x v="1"/>
    <s v="WA"/>
    <x v="4"/>
    <n v="2012"/>
    <n v="2012"/>
    <n v="17453302"/>
    <n v="1"/>
    <x v="1"/>
    <s v="I"/>
    <n v="31"/>
    <n v="31"/>
    <n v="0"/>
    <n v="50"/>
  </r>
  <r>
    <x v="0"/>
    <x v="0"/>
    <s v="WA"/>
    <x v="4"/>
    <n v="2012"/>
    <n v="2012"/>
    <n v="17453304"/>
    <n v="1"/>
    <x v="1"/>
    <s v="I"/>
    <n v="31"/>
    <n v="31"/>
    <n v="0"/>
    <n v="27"/>
  </r>
  <r>
    <x v="0"/>
    <x v="0"/>
    <s v="WA"/>
    <x v="4"/>
    <n v="2012"/>
    <n v="2012"/>
    <n v="500001708"/>
    <n v="4"/>
    <x v="1"/>
    <s v="I"/>
    <n v="121"/>
    <n v="30.25"/>
    <n v="0"/>
    <n v="40"/>
  </r>
  <r>
    <x v="0"/>
    <x v="0"/>
    <s v="WA"/>
    <x v="3"/>
    <n v="2012"/>
    <n v="2012"/>
    <n v="19402431"/>
    <n v="1"/>
    <x v="1"/>
    <s v="I"/>
    <n v="0"/>
    <n v="0"/>
    <n v="0"/>
    <n v="30"/>
  </r>
  <r>
    <x v="0"/>
    <x v="0"/>
    <s v="WA"/>
    <x v="4"/>
    <n v="2012"/>
    <n v="2012"/>
    <n v="17401077"/>
    <n v="1"/>
    <x v="1"/>
    <s v="I"/>
    <n v="31"/>
    <n v="31"/>
    <n v="0"/>
    <n v="29"/>
  </r>
  <r>
    <x v="0"/>
    <x v="1"/>
    <s v="WA"/>
    <x v="4"/>
    <n v="2012"/>
    <n v="2012"/>
    <n v="344822405"/>
    <n v="1"/>
    <x v="1"/>
    <s v="I"/>
    <n v="20"/>
    <n v="20"/>
    <n v="0"/>
    <n v="115"/>
  </r>
  <r>
    <x v="0"/>
    <x v="1"/>
    <s v="WA"/>
    <x v="4"/>
    <n v="2012"/>
    <n v="2012"/>
    <n v="500055078"/>
    <n v="2"/>
    <x v="1"/>
    <s v="I"/>
    <n v="33"/>
    <n v="16.5"/>
    <n v="0"/>
    <n v="62"/>
  </r>
  <r>
    <x v="0"/>
    <x v="1"/>
    <s v="WA"/>
    <x v="4"/>
    <n v="2012"/>
    <n v="2012"/>
    <n v="500278490"/>
    <n v="1"/>
    <x v="1"/>
    <s v="I"/>
    <n v="29"/>
    <n v="29"/>
    <n v="0"/>
    <n v="123"/>
  </r>
  <r>
    <x v="0"/>
    <x v="0"/>
    <s v="WA"/>
    <x v="4"/>
    <n v="2012"/>
    <n v="2012"/>
    <n v="14932476"/>
    <n v="1"/>
    <x v="1"/>
    <s v="I"/>
    <n v="29"/>
    <n v="29"/>
    <n v="0"/>
    <n v="7"/>
  </r>
  <r>
    <x v="0"/>
    <x v="1"/>
    <s v="WA"/>
    <x v="4"/>
    <n v="2012"/>
    <n v="2012"/>
    <n v="500268614"/>
    <n v="1"/>
    <x v="1"/>
    <s v="I"/>
    <n v="0"/>
    <n v="0"/>
    <n v="0"/>
    <n v="113"/>
  </r>
  <r>
    <x v="0"/>
    <x v="1"/>
    <s v="WA"/>
    <x v="4"/>
    <n v="2012"/>
    <n v="2012"/>
    <n v="500002071"/>
    <n v="1"/>
    <x v="1"/>
    <s v="I"/>
    <n v="29"/>
    <n v="29"/>
    <n v="0"/>
    <n v="28"/>
  </r>
  <r>
    <x v="1"/>
    <x v="0"/>
    <s v="WA"/>
    <x v="4"/>
    <n v="2012"/>
    <n v="2012"/>
    <n v="500268512"/>
    <n v="1"/>
    <x v="1"/>
    <s v="I"/>
    <n v="32"/>
    <n v="32"/>
    <n v="0"/>
    <n v="38"/>
  </r>
  <r>
    <x v="0"/>
    <x v="0"/>
    <s v="WA"/>
    <x v="4"/>
    <n v="2012"/>
    <n v="2012"/>
    <n v="362188843"/>
    <n v="1"/>
    <x v="1"/>
    <s v="I"/>
    <n v="34"/>
    <n v="34"/>
    <n v="0"/>
    <n v="112"/>
  </r>
  <r>
    <x v="0"/>
    <x v="0"/>
    <s v="WA"/>
    <x v="4"/>
    <n v="2012"/>
    <n v="2012"/>
    <n v="500212773"/>
    <n v="1"/>
    <x v="1"/>
    <s v="I"/>
    <n v="23"/>
    <n v="23"/>
    <n v="0"/>
    <n v="9"/>
  </r>
  <r>
    <x v="0"/>
    <x v="0"/>
    <s v="WA"/>
    <x v="4"/>
    <n v="2012"/>
    <n v="2012"/>
    <n v="500212087"/>
    <n v="1"/>
    <x v="1"/>
    <s v="I"/>
    <n v="15"/>
    <n v="15"/>
    <n v="0"/>
    <n v="175"/>
  </r>
  <r>
    <x v="0"/>
    <x v="1"/>
    <s v="WA"/>
    <x v="4"/>
    <n v="2012"/>
    <n v="2012"/>
    <n v="16262657"/>
    <n v="2"/>
    <x v="1"/>
    <s v="I"/>
    <n v="48"/>
    <n v="24"/>
    <n v="0"/>
    <n v="13"/>
  </r>
  <r>
    <x v="1"/>
    <x v="1"/>
    <s v="WA"/>
    <x v="4"/>
    <n v="2012"/>
    <n v="2012"/>
    <n v="500110650"/>
    <n v="12"/>
    <x v="2"/>
    <s v="I"/>
    <n v="364"/>
    <n v="30.333333333333332"/>
    <n v="0"/>
    <n v="26987"/>
  </r>
  <r>
    <x v="1"/>
    <x v="1"/>
    <s v="WA"/>
    <x v="4"/>
    <n v="2012"/>
    <n v="2012"/>
    <n v="500119980"/>
    <n v="9"/>
    <x v="2"/>
    <s v="I"/>
    <n v="277"/>
    <n v="30.777777777777775"/>
    <n v="0"/>
    <n v="30631"/>
  </r>
  <r>
    <x v="0"/>
    <x v="0"/>
    <s v="WA"/>
    <x v="4"/>
    <n v="2012"/>
    <n v="2012"/>
    <n v="14240792"/>
    <n v="1"/>
    <x v="1"/>
    <s v="I"/>
    <n v="16"/>
    <n v="16"/>
    <n v="0"/>
    <n v="1"/>
  </r>
  <r>
    <x v="0"/>
    <x v="1"/>
    <s v="WA"/>
    <x v="4"/>
    <n v="2012"/>
    <n v="2012"/>
    <n v="14909134"/>
    <n v="1"/>
    <x v="1"/>
    <s v="I"/>
    <n v="3"/>
    <n v="3"/>
    <n v="0"/>
    <n v="7"/>
  </r>
  <r>
    <x v="0"/>
    <x v="0"/>
    <s v="WA"/>
    <x v="4"/>
    <n v="2012"/>
    <n v="2012"/>
    <n v="19652899"/>
    <n v="3"/>
    <x v="1"/>
    <s v="I"/>
    <n v="92"/>
    <n v="30.666666666666668"/>
    <n v="0"/>
    <n v="100"/>
  </r>
  <r>
    <x v="0"/>
    <x v="0"/>
    <s v="WA"/>
    <x v="4"/>
    <n v="2012"/>
    <n v="2012"/>
    <n v="19721472"/>
    <n v="2"/>
    <x v="1"/>
    <s v="I"/>
    <n v="60"/>
    <n v="30"/>
    <n v="0"/>
    <n v="250"/>
  </r>
  <r>
    <x v="0"/>
    <x v="0"/>
    <s v="WA"/>
    <x v="4"/>
    <n v="2012"/>
    <n v="2012"/>
    <n v="500183704"/>
    <n v="11"/>
    <x v="1"/>
    <s v="I"/>
    <n v="336"/>
    <n v="30.545454545454543"/>
    <n v="0"/>
    <n v="20"/>
  </r>
  <r>
    <x v="0"/>
    <x v="1"/>
    <s v="WA"/>
    <x v="4"/>
    <n v="2012"/>
    <n v="2012"/>
    <n v="334281606"/>
    <n v="1"/>
    <x v="1"/>
    <s v="I"/>
    <n v="4"/>
    <n v="4"/>
    <n v="0"/>
    <n v="24"/>
  </r>
  <r>
    <x v="0"/>
    <x v="1"/>
    <s v="WA"/>
    <x v="4"/>
    <n v="2012"/>
    <n v="2012"/>
    <n v="18658841"/>
    <n v="1"/>
    <x v="1"/>
    <s v="I"/>
    <n v="17"/>
    <n v="17"/>
    <n v="0"/>
    <n v="52"/>
  </r>
  <r>
    <x v="0"/>
    <x v="0"/>
    <s v="WA"/>
    <x v="4"/>
    <n v="2012"/>
    <n v="2012"/>
    <n v="17623057"/>
    <n v="1"/>
    <x v="1"/>
    <s v="I"/>
    <n v="0"/>
    <n v="0"/>
    <n v="0"/>
    <n v="48"/>
  </r>
  <r>
    <x v="0"/>
    <x v="1"/>
    <s v="WA"/>
    <x v="4"/>
    <n v="2012"/>
    <n v="2012"/>
    <n v="500121294"/>
    <n v="1"/>
    <x v="1"/>
    <s v="I"/>
    <n v="29"/>
    <n v="29"/>
    <n v="0"/>
    <n v="81"/>
  </r>
  <r>
    <x v="0"/>
    <x v="1"/>
    <s v="WA"/>
    <x v="4"/>
    <n v="2012"/>
    <n v="2012"/>
    <n v="500123230"/>
    <n v="1"/>
    <x v="1"/>
    <s v="I"/>
    <n v="0"/>
    <n v="0"/>
    <n v="0"/>
    <n v="7"/>
  </r>
  <r>
    <x v="0"/>
    <x v="0"/>
    <s v="WA"/>
    <x v="4"/>
    <n v="2012"/>
    <n v="2012"/>
    <n v="19124652"/>
    <n v="1"/>
    <x v="1"/>
    <s v="I"/>
    <n v="28"/>
    <n v="28"/>
    <n v="0"/>
    <n v="10"/>
  </r>
  <r>
    <x v="0"/>
    <x v="0"/>
    <s v="WA"/>
    <x v="4"/>
    <n v="2012"/>
    <n v="2012"/>
    <n v="19212261"/>
    <n v="1"/>
    <x v="1"/>
    <s v="I"/>
    <n v="32"/>
    <n v="32"/>
    <n v="0"/>
    <n v="140"/>
  </r>
  <r>
    <x v="0"/>
    <x v="0"/>
    <s v="WA"/>
    <x v="4"/>
    <n v="2012"/>
    <n v="2012"/>
    <n v="500083428"/>
    <n v="1"/>
    <x v="1"/>
    <s v="I"/>
    <n v="9"/>
    <n v="9"/>
    <n v="0"/>
    <n v="1047"/>
  </r>
  <r>
    <x v="0"/>
    <x v="1"/>
    <s v="WA"/>
    <x v="4"/>
    <n v="2012"/>
    <n v="2012"/>
    <n v="16465494"/>
    <n v="5"/>
    <x v="1"/>
    <s v="I"/>
    <n v="128"/>
    <n v="25.6"/>
    <n v="0"/>
    <n v="22"/>
  </r>
  <r>
    <x v="0"/>
    <x v="1"/>
    <s v="WA"/>
    <x v="4"/>
    <n v="2012"/>
    <n v="2012"/>
    <n v="425174436"/>
    <n v="1"/>
    <x v="1"/>
    <s v="I"/>
    <n v="9"/>
    <n v="9"/>
    <n v="0"/>
    <n v="2"/>
  </r>
  <r>
    <x v="0"/>
    <x v="1"/>
    <s v="WA"/>
    <x v="4"/>
    <n v="2012"/>
    <n v="2012"/>
    <n v="18692338"/>
    <n v="1"/>
    <x v="1"/>
    <s v="I"/>
    <n v="18"/>
    <n v="18"/>
    <n v="0"/>
    <n v="25"/>
  </r>
  <r>
    <x v="0"/>
    <x v="1"/>
    <s v="WA"/>
    <x v="4"/>
    <n v="2012"/>
    <n v="2012"/>
    <n v="19227452"/>
    <n v="1"/>
    <x v="1"/>
    <s v="I"/>
    <n v="0"/>
    <n v="0"/>
    <n v="0"/>
    <n v="9"/>
  </r>
  <r>
    <x v="0"/>
    <x v="0"/>
    <s v="WA"/>
    <x v="4"/>
    <n v="2012"/>
    <n v="2012"/>
    <n v="16881804"/>
    <n v="1"/>
    <x v="1"/>
    <s v="I"/>
    <n v="29"/>
    <n v="29"/>
    <n v="0"/>
    <n v="20"/>
  </r>
  <r>
    <x v="0"/>
    <x v="0"/>
    <s v="WA"/>
    <x v="4"/>
    <n v="2012"/>
    <n v="2012"/>
    <n v="16893933"/>
    <n v="1"/>
    <x v="1"/>
    <s v="I"/>
    <n v="20"/>
    <n v="20"/>
    <n v="0"/>
    <n v="6"/>
  </r>
  <r>
    <x v="1"/>
    <x v="0"/>
    <s v="WA"/>
    <x v="4"/>
    <n v="2012"/>
    <n v="2013"/>
    <n v="19962512"/>
    <n v="12"/>
    <x v="2"/>
    <s v="I"/>
    <n v="366"/>
    <n v="30.5"/>
    <n v="0"/>
    <n v="1008461"/>
  </r>
  <r>
    <x v="0"/>
    <x v="1"/>
    <s v="WA"/>
    <x v="4"/>
    <n v="2012"/>
    <n v="2012"/>
    <n v="500021160"/>
    <n v="2"/>
    <x v="1"/>
    <s v="I"/>
    <n v="62"/>
    <n v="31"/>
    <n v="0"/>
    <n v="12"/>
  </r>
  <r>
    <x v="0"/>
    <x v="0"/>
    <s v="WA"/>
    <x v="4"/>
    <n v="2012"/>
    <n v="2012"/>
    <n v="384480022"/>
    <n v="1"/>
    <x v="1"/>
    <s v="I"/>
    <n v="29"/>
    <n v="29"/>
    <n v="0"/>
    <n v="50"/>
  </r>
  <r>
    <x v="0"/>
    <x v="0"/>
    <s v="WA"/>
    <x v="4"/>
    <n v="2012"/>
    <n v="2012"/>
    <n v="15619228"/>
    <n v="1"/>
    <x v="1"/>
    <s v="I"/>
    <n v="6"/>
    <n v="6"/>
    <n v="0"/>
    <n v="530"/>
  </r>
  <r>
    <x v="0"/>
    <x v="0"/>
    <s v="WA"/>
    <x v="4"/>
    <n v="2012"/>
    <n v="2012"/>
    <n v="500268754"/>
    <n v="3"/>
    <x v="1"/>
    <s v="I"/>
    <n v="66"/>
    <n v="22"/>
    <n v="0"/>
    <n v="515"/>
  </r>
  <r>
    <x v="1"/>
    <x v="0"/>
    <s v="WA"/>
    <x v="4"/>
    <n v="2012"/>
    <n v="2013"/>
    <n v="500280079"/>
    <n v="12"/>
    <x v="2"/>
    <s v="I"/>
    <n v="366"/>
    <n v="30.5"/>
    <n v="0"/>
    <n v="1668729"/>
  </r>
  <r>
    <x v="0"/>
    <x v="0"/>
    <s v="WA"/>
    <x v="4"/>
    <n v="2012"/>
    <n v="2012"/>
    <n v="15738006"/>
    <n v="2"/>
    <x v="1"/>
    <s v="I"/>
    <n v="61"/>
    <n v="30.5"/>
    <n v="0"/>
    <n v="3270"/>
  </r>
  <r>
    <x v="0"/>
    <x v="1"/>
    <s v="WA"/>
    <x v="4"/>
    <n v="2012"/>
    <n v="2012"/>
    <n v="500009610"/>
    <n v="1"/>
    <x v="1"/>
    <s v="I"/>
    <n v="6"/>
    <n v="6"/>
    <n v="0"/>
    <n v="39"/>
  </r>
  <r>
    <x v="0"/>
    <x v="0"/>
    <s v="WA"/>
    <x v="4"/>
    <n v="2012"/>
    <n v="2012"/>
    <n v="500118585"/>
    <n v="2"/>
    <x v="1"/>
    <s v="I"/>
    <n v="54"/>
    <n v="27"/>
    <n v="0"/>
    <n v="96"/>
  </r>
  <r>
    <x v="0"/>
    <x v="0"/>
    <s v="WA"/>
    <x v="4"/>
    <n v="2012"/>
    <n v="2012"/>
    <n v="14398945"/>
    <n v="1"/>
    <x v="1"/>
    <s v="I"/>
    <n v="0"/>
    <n v="0"/>
    <n v="0"/>
    <n v="9"/>
  </r>
  <r>
    <x v="0"/>
    <x v="0"/>
    <s v="WA"/>
    <x v="4"/>
    <n v="2012"/>
    <n v="2012"/>
    <n v="19892275"/>
    <n v="1"/>
    <x v="1"/>
    <s v="I"/>
    <n v="12"/>
    <n v="12"/>
    <n v="0"/>
    <n v="150"/>
  </r>
  <r>
    <x v="0"/>
    <x v="0"/>
    <s v="WA"/>
    <x v="4"/>
    <n v="2012"/>
    <n v="2012"/>
    <n v="16169820"/>
    <n v="1"/>
    <x v="1"/>
    <s v="I"/>
    <n v="0"/>
    <n v="0"/>
    <n v="0"/>
    <n v="7"/>
  </r>
  <r>
    <x v="0"/>
    <x v="1"/>
    <s v="WA"/>
    <x v="4"/>
    <n v="2012"/>
    <n v="2012"/>
    <n v="500122878"/>
    <n v="2"/>
    <x v="1"/>
    <s v="I"/>
    <n v="52"/>
    <n v="26"/>
    <n v="0"/>
    <n v="41"/>
  </r>
  <r>
    <x v="0"/>
    <x v="1"/>
    <s v="WA"/>
    <x v="4"/>
    <n v="2012"/>
    <n v="2012"/>
    <n v="446352499"/>
    <n v="1"/>
    <x v="1"/>
    <s v="I"/>
    <n v="22"/>
    <n v="22"/>
    <n v="0"/>
    <n v="24"/>
  </r>
  <r>
    <x v="0"/>
    <x v="1"/>
    <s v="WA"/>
    <x v="4"/>
    <n v="2012"/>
    <n v="2012"/>
    <n v="350092801"/>
    <n v="1"/>
    <x v="1"/>
    <s v="I"/>
    <n v="27"/>
    <n v="27"/>
    <n v="0"/>
    <n v="96"/>
  </r>
  <r>
    <x v="0"/>
    <x v="0"/>
    <s v="WA"/>
    <x v="4"/>
    <n v="2012"/>
    <n v="2012"/>
    <n v="19666541"/>
    <n v="1"/>
    <x v="1"/>
    <s v="I"/>
    <n v="14"/>
    <n v="14"/>
    <n v="0"/>
    <n v="63"/>
  </r>
  <r>
    <x v="0"/>
    <x v="0"/>
    <s v="WA"/>
    <x v="4"/>
    <n v="2012"/>
    <n v="2012"/>
    <n v="18784417"/>
    <n v="2"/>
    <x v="1"/>
    <s v="I"/>
    <n v="34"/>
    <n v="17"/>
    <n v="0"/>
    <n v="990"/>
  </r>
  <r>
    <x v="0"/>
    <x v="0"/>
    <s v="WA"/>
    <x v="4"/>
    <n v="2012"/>
    <n v="2012"/>
    <n v="18940497"/>
    <n v="1"/>
    <x v="1"/>
    <s v="I"/>
    <n v="1"/>
    <n v="1"/>
    <n v="0"/>
    <n v="10"/>
  </r>
  <r>
    <x v="0"/>
    <x v="0"/>
    <s v="WA"/>
    <x v="4"/>
    <n v="2012"/>
    <n v="2012"/>
    <n v="16595816"/>
    <n v="2"/>
    <x v="1"/>
    <s v="I"/>
    <n v="57"/>
    <n v="28.5"/>
    <n v="0"/>
    <n v="630"/>
  </r>
  <r>
    <x v="0"/>
    <x v="0"/>
    <s v="WA"/>
    <x v="4"/>
    <n v="2012"/>
    <n v="2012"/>
    <n v="17424531"/>
    <n v="2"/>
    <x v="1"/>
    <s v="I"/>
    <n v="123"/>
    <n v="61.5"/>
    <n v="0"/>
    <n v="902"/>
  </r>
  <r>
    <x v="0"/>
    <x v="0"/>
    <s v="WA"/>
    <x v="4"/>
    <n v="2012"/>
    <n v="2012"/>
    <n v="17848006"/>
    <n v="1"/>
    <x v="1"/>
    <s v="I"/>
    <n v="13"/>
    <n v="13"/>
    <n v="0"/>
    <n v="1"/>
  </r>
  <r>
    <x v="0"/>
    <x v="0"/>
    <s v="WA"/>
    <x v="4"/>
    <n v="2012"/>
    <n v="2012"/>
    <n v="17754345"/>
    <n v="1"/>
    <x v="1"/>
    <s v="I"/>
    <n v="0"/>
    <n v="0"/>
    <n v="0"/>
    <n v="236"/>
  </r>
  <r>
    <x v="0"/>
    <x v="1"/>
    <s v="WA"/>
    <x v="4"/>
    <n v="2012"/>
    <n v="2012"/>
    <n v="500024368"/>
    <n v="1"/>
    <x v="1"/>
    <s v="I"/>
    <n v="8"/>
    <n v="8"/>
    <n v="0"/>
    <n v="15"/>
  </r>
  <r>
    <x v="0"/>
    <x v="1"/>
    <s v="WA"/>
    <x v="4"/>
    <n v="2012"/>
    <n v="2012"/>
    <n v="16534578"/>
    <n v="2"/>
    <x v="1"/>
    <s v="I"/>
    <n v="49"/>
    <n v="24.5"/>
    <n v="0"/>
    <n v="109"/>
  </r>
  <r>
    <x v="0"/>
    <x v="0"/>
    <s v="WA"/>
    <x v="4"/>
    <n v="2012"/>
    <n v="2012"/>
    <n v="15133671"/>
    <n v="3"/>
    <x v="1"/>
    <s v="I"/>
    <n v="94"/>
    <n v="31.333333333333332"/>
    <n v="0"/>
    <n v="543"/>
  </r>
  <r>
    <x v="0"/>
    <x v="1"/>
    <s v="WA"/>
    <x v="4"/>
    <n v="2012"/>
    <n v="2012"/>
    <n v="14336068"/>
    <n v="1"/>
    <x v="1"/>
    <s v="I"/>
    <n v="16"/>
    <n v="16"/>
    <n v="0"/>
    <n v="15"/>
  </r>
  <r>
    <x v="0"/>
    <x v="0"/>
    <s v="WA"/>
    <x v="4"/>
    <n v="2012"/>
    <n v="2012"/>
    <n v="500227643"/>
    <n v="2"/>
    <x v="1"/>
    <s v="I"/>
    <n v="54"/>
    <n v="27"/>
    <n v="0"/>
    <n v="448"/>
  </r>
  <r>
    <x v="1"/>
    <x v="0"/>
    <s v="WA"/>
    <x v="4"/>
    <n v="2012"/>
    <n v="2012"/>
    <n v="19392473"/>
    <n v="1"/>
    <x v="1"/>
    <s v="I"/>
    <n v="30"/>
    <n v="30"/>
    <n v="0"/>
    <n v="10"/>
  </r>
  <r>
    <x v="0"/>
    <x v="1"/>
    <s v="WA"/>
    <x v="4"/>
    <n v="2012"/>
    <n v="2012"/>
    <n v="500235331"/>
    <n v="1"/>
    <x v="1"/>
    <s v="I"/>
    <n v="2"/>
    <n v="2"/>
    <n v="0"/>
    <n v="5"/>
  </r>
  <r>
    <x v="0"/>
    <x v="0"/>
    <s v="WA"/>
    <x v="4"/>
    <n v="2012"/>
    <n v="2012"/>
    <n v="18075402"/>
    <n v="2"/>
    <x v="1"/>
    <s v="I"/>
    <n v="43"/>
    <n v="21.5"/>
    <n v="0"/>
    <n v="1500"/>
  </r>
  <r>
    <x v="0"/>
    <x v="0"/>
    <s v="WA"/>
    <x v="4"/>
    <n v="2012"/>
    <n v="2012"/>
    <n v="18298675"/>
    <n v="2"/>
    <x v="1"/>
    <s v="I"/>
    <n v="60"/>
    <n v="30"/>
    <n v="0"/>
    <n v="40"/>
  </r>
  <r>
    <x v="0"/>
    <x v="0"/>
    <s v="WA"/>
    <x v="4"/>
    <n v="2012"/>
    <n v="2012"/>
    <n v="18914724"/>
    <n v="1"/>
    <x v="1"/>
    <s v="I"/>
    <n v="18"/>
    <n v="18"/>
    <n v="0"/>
    <n v="760"/>
  </r>
  <r>
    <x v="0"/>
    <x v="1"/>
    <s v="WA"/>
    <x v="4"/>
    <n v="2012"/>
    <n v="2012"/>
    <n v="500155942"/>
    <n v="2"/>
    <x v="1"/>
    <s v="I"/>
    <n v="57"/>
    <n v="28.5"/>
    <n v="0"/>
    <n v="45"/>
  </r>
  <r>
    <x v="0"/>
    <x v="0"/>
    <s v="WA"/>
    <x v="4"/>
    <n v="2012"/>
    <n v="2012"/>
    <n v="19017699"/>
    <n v="1"/>
    <x v="1"/>
    <s v="I"/>
    <n v="14"/>
    <n v="14"/>
    <n v="0"/>
    <n v="80"/>
  </r>
  <r>
    <x v="0"/>
    <x v="0"/>
    <s v="WA"/>
    <x v="4"/>
    <n v="2012"/>
    <n v="2012"/>
    <n v="18576345"/>
    <n v="1"/>
    <x v="1"/>
    <s v="I"/>
    <n v="28"/>
    <n v="28"/>
    <n v="0"/>
    <n v="150"/>
  </r>
  <r>
    <x v="0"/>
    <x v="1"/>
    <s v="WA"/>
    <x v="4"/>
    <n v="2012"/>
    <n v="2012"/>
    <n v="500140285"/>
    <n v="1"/>
    <x v="1"/>
    <s v="I"/>
    <n v="19"/>
    <n v="19"/>
    <n v="0"/>
    <n v="6"/>
  </r>
  <r>
    <x v="0"/>
    <x v="0"/>
    <s v="WA"/>
    <x v="4"/>
    <n v="2012"/>
    <n v="2012"/>
    <n v="18584045"/>
    <n v="1"/>
    <x v="1"/>
    <s v="I"/>
    <n v="0"/>
    <n v="0"/>
    <n v="0"/>
    <n v="60"/>
  </r>
  <r>
    <x v="0"/>
    <x v="0"/>
    <s v="WA"/>
    <x v="4"/>
    <n v="2012"/>
    <n v="2012"/>
    <n v="18689668"/>
    <n v="3"/>
    <x v="1"/>
    <s v="I"/>
    <n v="88"/>
    <n v="29.333333333333336"/>
    <n v="0"/>
    <n v="600"/>
  </r>
  <r>
    <x v="0"/>
    <x v="0"/>
    <s v="WA"/>
    <x v="4"/>
    <n v="2012"/>
    <n v="2012"/>
    <n v="500211789"/>
    <n v="2"/>
    <x v="1"/>
    <s v="I"/>
    <n v="32"/>
    <n v="16"/>
    <n v="0"/>
    <n v="592"/>
  </r>
  <r>
    <x v="0"/>
    <x v="1"/>
    <s v="WA"/>
    <x v="4"/>
    <n v="2012"/>
    <n v="2012"/>
    <n v="19408483"/>
    <n v="1"/>
    <x v="1"/>
    <s v="I"/>
    <n v="0"/>
    <n v="0"/>
    <n v="0"/>
    <n v="6"/>
  </r>
  <r>
    <x v="0"/>
    <x v="0"/>
    <s v="WA"/>
    <x v="4"/>
    <n v="2012"/>
    <n v="2012"/>
    <n v="17394940"/>
    <n v="1"/>
    <x v="1"/>
    <s v="I"/>
    <n v="0"/>
    <n v="0"/>
    <n v="0"/>
    <n v="230"/>
  </r>
  <r>
    <x v="0"/>
    <x v="0"/>
    <s v="WA"/>
    <x v="4"/>
    <n v="2012"/>
    <n v="2012"/>
    <n v="16772265"/>
    <n v="3"/>
    <x v="1"/>
    <s v="I"/>
    <n v="66"/>
    <n v="22"/>
    <n v="0"/>
    <n v="268"/>
  </r>
  <r>
    <x v="0"/>
    <x v="0"/>
    <s v="WA"/>
    <x v="4"/>
    <n v="2012"/>
    <n v="2012"/>
    <n v="15680359"/>
    <n v="1"/>
    <x v="1"/>
    <s v="I"/>
    <n v="26"/>
    <n v="26"/>
    <n v="0"/>
    <n v="160"/>
  </r>
  <r>
    <x v="0"/>
    <x v="0"/>
    <s v="WA"/>
    <x v="4"/>
    <n v="2012"/>
    <n v="2012"/>
    <n v="16215813"/>
    <n v="2"/>
    <x v="1"/>
    <s v="I"/>
    <n v="43"/>
    <n v="21.5"/>
    <n v="0"/>
    <n v="830"/>
  </r>
  <r>
    <x v="0"/>
    <x v="0"/>
    <s v="WA"/>
    <x v="4"/>
    <n v="2012"/>
    <n v="2012"/>
    <n v="16520194"/>
    <n v="2"/>
    <x v="1"/>
    <s v="I"/>
    <n v="31"/>
    <n v="15.5"/>
    <n v="0"/>
    <n v="30"/>
  </r>
  <r>
    <x v="0"/>
    <x v="1"/>
    <s v="WA"/>
    <x v="4"/>
    <n v="2012"/>
    <n v="2012"/>
    <n v="16332344"/>
    <n v="1"/>
    <x v="1"/>
    <s v="I"/>
    <n v="0"/>
    <n v="0"/>
    <n v="0"/>
    <n v="1"/>
  </r>
  <r>
    <x v="0"/>
    <x v="1"/>
    <s v="WA"/>
    <x v="4"/>
    <n v="2012"/>
    <n v="2012"/>
    <n v="15963635"/>
    <n v="1"/>
    <x v="1"/>
    <s v="I"/>
    <n v="0"/>
    <n v="0"/>
    <n v="0"/>
    <n v="3"/>
  </r>
  <r>
    <x v="1"/>
    <x v="0"/>
    <s v="WA"/>
    <x v="4"/>
    <n v="2012"/>
    <n v="2012"/>
    <n v="500033591"/>
    <n v="1"/>
    <x v="1"/>
    <s v="I"/>
    <n v="0"/>
    <n v="0"/>
    <n v="0"/>
    <n v="237"/>
  </r>
  <r>
    <x v="0"/>
    <x v="1"/>
    <s v="WA"/>
    <x v="4"/>
    <n v="2012"/>
    <n v="2012"/>
    <n v="385948825"/>
    <n v="1"/>
    <x v="1"/>
    <s v="I"/>
    <n v="13"/>
    <n v="13"/>
    <n v="0"/>
    <n v="41"/>
  </r>
  <r>
    <x v="0"/>
    <x v="1"/>
    <s v="WA"/>
    <x v="4"/>
    <n v="2012"/>
    <n v="2012"/>
    <n v="15420458"/>
    <n v="1"/>
    <x v="1"/>
    <s v="I"/>
    <n v="34"/>
    <n v="34"/>
    <n v="0"/>
    <n v="13"/>
  </r>
  <r>
    <x v="0"/>
    <x v="0"/>
    <s v="WA"/>
    <x v="4"/>
    <n v="2012"/>
    <n v="2012"/>
    <n v="362707237"/>
    <n v="1"/>
    <x v="1"/>
    <s v="I"/>
    <n v="0"/>
    <n v="0"/>
    <n v="0"/>
    <n v="20"/>
  </r>
  <r>
    <x v="0"/>
    <x v="0"/>
    <s v="WA"/>
    <x v="4"/>
    <n v="2012"/>
    <n v="2012"/>
    <n v="14854947"/>
    <n v="3"/>
    <x v="1"/>
    <s v="I"/>
    <n v="93"/>
    <n v="31"/>
    <n v="0"/>
    <n v="360"/>
  </r>
  <r>
    <x v="0"/>
    <x v="0"/>
    <s v="WA"/>
    <x v="4"/>
    <n v="2012"/>
    <n v="2012"/>
    <n v="19575695"/>
    <n v="1"/>
    <x v="1"/>
    <s v="I"/>
    <n v="31"/>
    <n v="31"/>
    <n v="0"/>
    <n v="10"/>
  </r>
  <r>
    <x v="0"/>
    <x v="1"/>
    <s v="WA"/>
    <x v="4"/>
    <n v="2012"/>
    <n v="2012"/>
    <n v="500203742"/>
    <n v="1"/>
    <x v="1"/>
    <s v="I"/>
    <n v="29"/>
    <n v="29"/>
    <n v="0"/>
    <n v="9"/>
  </r>
  <r>
    <x v="0"/>
    <x v="1"/>
    <s v="WA"/>
    <x v="4"/>
    <n v="2012"/>
    <n v="2012"/>
    <n v="19908088"/>
    <n v="1"/>
    <x v="1"/>
    <s v="I"/>
    <n v="28"/>
    <n v="28"/>
    <n v="0"/>
    <n v="53"/>
  </r>
  <r>
    <x v="0"/>
    <x v="1"/>
    <s v="WA"/>
    <x v="4"/>
    <n v="2012"/>
    <n v="2012"/>
    <n v="19988104"/>
    <n v="1"/>
    <x v="1"/>
    <s v="I"/>
    <n v="0"/>
    <n v="0"/>
    <n v="0"/>
    <n v="2"/>
  </r>
  <r>
    <x v="0"/>
    <x v="0"/>
    <s v="WA"/>
    <x v="4"/>
    <n v="2012"/>
    <n v="2012"/>
    <n v="17332798"/>
    <n v="1"/>
    <x v="1"/>
    <s v="I"/>
    <n v="0"/>
    <n v="0"/>
    <n v="0"/>
    <n v="196"/>
  </r>
  <r>
    <x v="0"/>
    <x v="0"/>
    <s v="WA"/>
    <x v="4"/>
    <n v="2012"/>
    <n v="2012"/>
    <n v="16463434"/>
    <n v="1"/>
    <x v="1"/>
    <s v="I"/>
    <n v="7"/>
    <n v="7"/>
    <n v="0"/>
    <n v="229"/>
  </r>
  <r>
    <x v="0"/>
    <x v="0"/>
    <s v="WA"/>
    <x v="4"/>
    <n v="2012"/>
    <n v="2012"/>
    <n v="19766584"/>
    <n v="1"/>
    <x v="1"/>
    <s v="I"/>
    <n v="30"/>
    <n v="30"/>
    <n v="0"/>
    <n v="49"/>
  </r>
  <r>
    <x v="0"/>
    <x v="0"/>
    <s v="WA"/>
    <x v="4"/>
    <n v="2012"/>
    <n v="2012"/>
    <n v="19893419"/>
    <n v="1"/>
    <x v="1"/>
    <s v="I"/>
    <n v="0"/>
    <n v="0"/>
    <n v="0"/>
    <n v="26"/>
  </r>
  <r>
    <x v="0"/>
    <x v="1"/>
    <s v="WA"/>
    <x v="4"/>
    <n v="2012"/>
    <n v="2012"/>
    <n v="500179320"/>
    <n v="2"/>
    <x v="1"/>
    <s v="I"/>
    <n v="41"/>
    <n v="20.5"/>
    <n v="0"/>
    <n v="8"/>
  </r>
  <r>
    <x v="0"/>
    <x v="1"/>
    <s v="WA"/>
    <x v="4"/>
    <n v="2012"/>
    <n v="2012"/>
    <n v="18349563"/>
    <n v="1"/>
    <x v="1"/>
    <s v="I"/>
    <n v="13"/>
    <n v="13"/>
    <n v="0"/>
    <n v="9"/>
  </r>
  <r>
    <x v="0"/>
    <x v="0"/>
    <s v="WA"/>
    <x v="4"/>
    <n v="2012"/>
    <n v="2012"/>
    <n v="18944170"/>
    <n v="3"/>
    <x v="1"/>
    <s v="I"/>
    <n v="81"/>
    <n v="27"/>
    <n v="0"/>
    <n v="500"/>
  </r>
  <r>
    <x v="0"/>
    <x v="0"/>
    <s v="WA"/>
    <x v="4"/>
    <n v="2012"/>
    <n v="2012"/>
    <n v="18848914"/>
    <n v="1"/>
    <x v="1"/>
    <s v="I"/>
    <n v="0"/>
    <n v="0"/>
    <n v="0"/>
    <n v="10"/>
  </r>
  <r>
    <x v="0"/>
    <x v="0"/>
    <s v="WA"/>
    <x v="4"/>
    <n v="2012"/>
    <n v="2012"/>
    <n v="18098350"/>
    <n v="3"/>
    <x v="1"/>
    <s v="I"/>
    <n v="95"/>
    <n v="31.666666666666668"/>
    <n v="0"/>
    <n v="100"/>
  </r>
  <r>
    <x v="0"/>
    <x v="1"/>
    <s v="WA"/>
    <x v="4"/>
    <n v="2012"/>
    <n v="2012"/>
    <n v="348105630"/>
    <n v="1"/>
    <x v="1"/>
    <s v="I"/>
    <n v="31"/>
    <n v="31"/>
    <n v="0"/>
    <n v="1"/>
  </r>
  <r>
    <x v="0"/>
    <x v="1"/>
    <s v="WA"/>
    <x v="4"/>
    <n v="2012"/>
    <n v="2012"/>
    <n v="500197409"/>
    <n v="1"/>
    <x v="1"/>
    <s v="I"/>
    <n v="7"/>
    <n v="7"/>
    <n v="0"/>
    <n v="2"/>
  </r>
  <r>
    <x v="0"/>
    <x v="0"/>
    <s v="WA"/>
    <x v="4"/>
    <n v="2012"/>
    <n v="2012"/>
    <n v="17840545"/>
    <n v="1"/>
    <x v="1"/>
    <s v="I"/>
    <n v="5"/>
    <n v="5"/>
    <n v="0"/>
    <n v="290"/>
  </r>
  <r>
    <x v="0"/>
    <x v="0"/>
    <s v="WA"/>
    <x v="4"/>
    <n v="2012"/>
    <n v="2012"/>
    <n v="18876941"/>
    <n v="1"/>
    <x v="1"/>
    <s v="I"/>
    <n v="0"/>
    <n v="0"/>
    <n v="0"/>
    <n v="90"/>
  </r>
  <r>
    <x v="0"/>
    <x v="0"/>
    <s v="WA"/>
    <x v="4"/>
    <n v="2012"/>
    <n v="2012"/>
    <n v="17412029"/>
    <n v="1"/>
    <x v="1"/>
    <s v="I"/>
    <n v="12"/>
    <n v="12"/>
    <n v="0"/>
    <n v="467"/>
  </r>
  <r>
    <x v="0"/>
    <x v="0"/>
    <s v="WA"/>
    <x v="4"/>
    <n v="2012"/>
    <n v="2012"/>
    <n v="14767751"/>
    <n v="1"/>
    <x v="1"/>
    <s v="I"/>
    <n v="4"/>
    <n v="4"/>
    <n v="0"/>
    <n v="65"/>
  </r>
  <r>
    <x v="0"/>
    <x v="0"/>
    <s v="WA"/>
    <x v="4"/>
    <n v="2012"/>
    <n v="2012"/>
    <n v="17350943"/>
    <n v="2"/>
    <x v="1"/>
    <s v="I"/>
    <n v="48"/>
    <n v="24"/>
    <n v="0"/>
    <n v="70"/>
  </r>
  <r>
    <x v="0"/>
    <x v="0"/>
    <s v="WA"/>
    <x v="4"/>
    <n v="2012"/>
    <n v="2012"/>
    <n v="16297887"/>
    <n v="3"/>
    <x v="1"/>
    <s v="I"/>
    <n v="68"/>
    <n v="22.666666666666664"/>
    <n v="0"/>
    <n v="460"/>
  </r>
  <r>
    <x v="0"/>
    <x v="0"/>
    <s v="WA"/>
    <x v="4"/>
    <n v="2012"/>
    <n v="2012"/>
    <n v="16635383"/>
    <n v="2"/>
    <x v="1"/>
    <s v="I"/>
    <n v="37"/>
    <n v="18.5"/>
    <n v="0"/>
    <n v="118"/>
  </r>
  <r>
    <x v="0"/>
    <x v="0"/>
    <s v="WA"/>
    <x v="4"/>
    <n v="2012"/>
    <n v="2012"/>
    <n v="500195409"/>
    <n v="1"/>
    <x v="1"/>
    <s v="I"/>
    <n v="9"/>
    <n v="9"/>
    <n v="0"/>
    <n v="1"/>
  </r>
  <r>
    <x v="0"/>
    <x v="0"/>
    <s v="WA"/>
    <x v="4"/>
    <n v="2012"/>
    <n v="2012"/>
    <n v="14054855"/>
    <n v="2"/>
    <x v="1"/>
    <s v="I"/>
    <n v="42"/>
    <n v="21"/>
    <n v="0"/>
    <n v="60"/>
  </r>
  <r>
    <x v="1"/>
    <x v="0"/>
    <s v="WA"/>
    <x v="4"/>
    <n v="2012"/>
    <n v="2012"/>
    <n v="418262432"/>
    <n v="2"/>
    <x v="1"/>
    <s v="I"/>
    <n v="56"/>
    <n v="28"/>
    <n v="0"/>
    <n v="1454"/>
  </r>
  <r>
    <x v="0"/>
    <x v="0"/>
    <s v="WA"/>
    <x v="4"/>
    <n v="2012"/>
    <n v="2012"/>
    <n v="14898675"/>
    <n v="1"/>
    <x v="1"/>
    <s v="I"/>
    <n v="25"/>
    <n v="25"/>
    <n v="0"/>
    <n v="390"/>
  </r>
  <r>
    <x v="0"/>
    <x v="0"/>
    <s v="WA"/>
    <x v="4"/>
    <n v="2012"/>
    <n v="2012"/>
    <n v="16119029"/>
    <n v="3"/>
    <x v="1"/>
    <s v="I"/>
    <n v="77"/>
    <n v="25.666666666666668"/>
    <n v="0"/>
    <n v="237"/>
  </r>
  <r>
    <x v="0"/>
    <x v="0"/>
    <s v="WA"/>
    <x v="4"/>
    <n v="2012"/>
    <n v="2012"/>
    <n v="500160573"/>
    <n v="1"/>
    <x v="1"/>
    <s v="I"/>
    <n v="23"/>
    <n v="23"/>
    <n v="0"/>
    <n v="219"/>
  </r>
  <r>
    <x v="0"/>
    <x v="1"/>
    <s v="WA"/>
    <x v="4"/>
    <n v="2012"/>
    <n v="2012"/>
    <n v="500251582"/>
    <n v="1"/>
    <x v="1"/>
    <s v="I"/>
    <n v="9"/>
    <n v="9"/>
    <n v="0"/>
    <n v="6"/>
  </r>
  <r>
    <x v="0"/>
    <x v="0"/>
    <s v="WA"/>
    <x v="4"/>
    <n v="2012"/>
    <n v="2012"/>
    <n v="500250589"/>
    <n v="1"/>
    <x v="1"/>
    <s v="I"/>
    <n v="1"/>
    <n v="1"/>
    <n v="0"/>
    <n v="8"/>
  </r>
  <r>
    <x v="0"/>
    <x v="0"/>
    <s v="WA"/>
    <x v="4"/>
    <n v="2012"/>
    <n v="2012"/>
    <n v="14375470"/>
    <n v="1"/>
    <x v="1"/>
    <s v="I"/>
    <n v="7"/>
    <n v="7"/>
    <n v="0"/>
    <n v="30"/>
  </r>
  <r>
    <x v="0"/>
    <x v="0"/>
    <s v="WA"/>
    <x v="4"/>
    <n v="2012"/>
    <n v="2012"/>
    <n v="19718963"/>
    <n v="1"/>
    <x v="1"/>
    <s v="I"/>
    <n v="1"/>
    <n v="1"/>
    <n v="0"/>
    <n v="20"/>
  </r>
  <r>
    <x v="0"/>
    <x v="0"/>
    <s v="WA"/>
    <x v="4"/>
    <n v="2012"/>
    <n v="2012"/>
    <n v="15557323"/>
    <n v="1"/>
    <x v="1"/>
    <s v="I"/>
    <n v="4"/>
    <n v="4"/>
    <n v="0"/>
    <n v="13"/>
  </r>
  <r>
    <x v="0"/>
    <x v="0"/>
    <s v="WA"/>
    <x v="4"/>
    <n v="2012"/>
    <n v="2012"/>
    <n v="19732475"/>
    <n v="1"/>
    <x v="1"/>
    <s v="I"/>
    <n v="31"/>
    <n v="31"/>
    <n v="0"/>
    <n v="240"/>
  </r>
  <r>
    <x v="0"/>
    <x v="1"/>
    <s v="WA"/>
    <x v="4"/>
    <n v="2012"/>
    <n v="2012"/>
    <n v="19900144"/>
    <n v="1"/>
    <x v="1"/>
    <s v="I"/>
    <n v="0"/>
    <n v="0"/>
    <n v="0"/>
    <n v="4"/>
  </r>
  <r>
    <x v="0"/>
    <x v="0"/>
    <s v="WA"/>
    <x v="4"/>
    <n v="2012"/>
    <n v="2012"/>
    <n v="19595962"/>
    <n v="1"/>
    <x v="1"/>
    <s v="I"/>
    <n v="18"/>
    <n v="18"/>
    <n v="0"/>
    <n v="88"/>
  </r>
  <r>
    <x v="0"/>
    <x v="0"/>
    <s v="WA"/>
    <x v="4"/>
    <n v="2012"/>
    <n v="2012"/>
    <n v="500185267"/>
    <n v="1"/>
    <x v="1"/>
    <s v="I"/>
    <n v="5"/>
    <n v="5"/>
    <n v="0"/>
    <n v="28"/>
  </r>
  <r>
    <x v="0"/>
    <x v="0"/>
    <s v="WA"/>
    <x v="4"/>
    <n v="2012"/>
    <n v="2012"/>
    <n v="15025508"/>
    <n v="1"/>
    <x v="1"/>
    <s v="I"/>
    <n v="17"/>
    <n v="17"/>
    <n v="0"/>
    <n v="80"/>
  </r>
  <r>
    <x v="0"/>
    <x v="1"/>
    <s v="WA"/>
    <x v="4"/>
    <n v="2012"/>
    <n v="2012"/>
    <n v="500228227"/>
    <n v="3"/>
    <x v="1"/>
    <s v="I"/>
    <n v="87"/>
    <n v="29"/>
    <n v="0"/>
    <n v="11"/>
  </r>
  <r>
    <x v="0"/>
    <x v="0"/>
    <s v="WA"/>
    <x v="4"/>
    <n v="2012"/>
    <n v="2012"/>
    <n v="500191891"/>
    <n v="1"/>
    <x v="1"/>
    <s v="I"/>
    <n v="3"/>
    <n v="3"/>
    <n v="0"/>
    <n v="7"/>
  </r>
  <r>
    <x v="0"/>
    <x v="0"/>
    <s v="WA"/>
    <x v="4"/>
    <n v="2012"/>
    <n v="2012"/>
    <n v="19610734"/>
    <n v="2"/>
    <x v="1"/>
    <s v="I"/>
    <n v="63"/>
    <n v="31.5"/>
    <n v="0"/>
    <n v="360"/>
  </r>
  <r>
    <x v="0"/>
    <x v="0"/>
    <s v="WA"/>
    <x v="4"/>
    <n v="2012"/>
    <n v="2012"/>
    <n v="19660780"/>
    <n v="1"/>
    <x v="1"/>
    <s v="I"/>
    <n v="29"/>
    <n v="29"/>
    <n v="0"/>
    <n v="280"/>
  </r>
  <r>
    <x v="0"/>
    <x v="0"/>
    <s v="WA"/>
    <x v="4"/>
    <n v="2012"/>
    <n v="2012"/>
    <n v="500120149"/>
    <n v="1"/>
    <x v="1"/>
    <s v="I"/>
    <n v="29"/>
    <n v="29"/>
    <n v="0"/>
    <n v="173"/>
  </r>
  <r>
    <x v="0"/>
    <x v="1"/>
    <s v="WA"/>
    <x v="4"/>
    <n v="2012"/>
    <n v="2012"/>
    <n v="500005745"/>
    <n v="1"/>
    <x v="1"/>
    <s v="I"/>
    <n v="1"/>
    <n v="1"/>
    <n v="0"/>
    <n v="2"/>
  </r>
  <r>
    <x v="0"/>
    <x v="0"/>
    <s v="WA"/>
    <x v="4"/>
    <n v="2012"/>
    <n v="2012"/>
    <n v="500231607"/>
    <n v="1"/>
    <x v="1"/>
    <s v="I"/>
    <n v="4"/>
    <n v="4"/>
    <n v="0"/>
    <n v="46"/>
  </r>
  <r>
    <x v="0"/>
    <x v="1"/>
    <s v="WA"/>
    <x v="4"/>
    <n v="2012"/>
    <n v="2012"/>
    <n v="18051410"/>
    <n v="1"/>
    <x v="1"/>
    <s v="I"/>
    <n v="35"/>
    <n v="35"/>
    <n v="0"/>
    <n v="1"/>
  </r>
  <r>
    <x v="0"/>
    <x v="0"/>
    <s v="WA"/>
    <x v="4"/>
    <n v="2012"/>
    <n v="2012"/>
    <n v="18287735"/>
    <n v="1"/>
    <x v="1"/>
    <s v="I"/>
    <n v="29"/>
    <n v="29"/>
    <n v="0"/>
    <n v="1020"/>
  </r>
  <r>
    <x v="0"/>
    <x v="0"/>
    <s v="WA"/>
    <x v="4"/>
    <n v="2012"/>
    <n v="2012"/>
    <n v="19269579"/>
    <n v="1"/>
    <x v="1"/>
    <s v="I"/>
    <n v="4"/>
    <n v="4"/>
    <n v="0"/>
    <n v="30"/>
  </r>
  <r>
    <x v="0"/>
    <x v="1"/>
    <s v="WA"/>
    <x v="4"/>
    <n v="2012"/>
    <n v="2012"/>
    <n v="18813083"/>
    <n v="1"/>
    <x v="1"/>
    <s v="I"/>
    <n v="0"/>
    <n v="0"/>
    <n v="0"/>
    <n v="3"/>
  </r>
  <r>
    <x v="0"/>
    <x v="0"/>
    <s v="WA"/>
    <x v="4"/>
    <n v="2012"/>
    <n v="2012"/>
    <n v="19783920"/>
    <n v="1"/>
    <x v="1"/>
    <s v="I"/>
    <n v="3"/>
    <n v="3"/>
    <n v="0"/>
    <n v="8"/>
  </r>
  <r>
    <x v="0"/>
    <x v="1"/>
    <s v="WA"/>
    <x v="4"/>
    <n v="2012"/>
    <n v="2012"/>
    <n v="500080223"/>
    <n v="1"/>
    <x v="1"/>
    <s v="I"/>
    <n v="7"/>
    <n v="7"/>
    <n v="0"/>
    <n v="6"/>
  </r>
  <r>
    <x v="0"/>
    <x v="0"/>
    <s v="WA"/>
    <x v="4"/>
    <n v="2012"/>
    <n v="2012"/>
    <n v="16896120"/>
    <n v="1"/>
    <x v="1"/>
    <s v="I"/>
    <n v="32"/>
    <n v="32"/>
    <n v="0"/>
    <n v="29"/>
  </r>
  <r>
    <x v="0"/>
    <x v="0"/>
    <s v="WA"/>
    <x v="4"/>
    <n v="2012"/>
    <n v="2012"/>
    <n v="429926500"/>
    <n v="1"/>
    <x v="1"/>
    <s v="I"/>
    <n v="32"/>
    <n v="32"/>
    <n v="0"/>
    <n v="99"/>
  </r>
  <r>
    <x v="0"/>
    <x v="0"/>
    <s v="WA"/>
    <x v="4"/>
    <n v="2012"/>
    <n v="2012"/>
    <n v="16264279"/>
    <n v="2"/>
    <x v="1"/>
    <s v="I"/>
    <n v="45"/>
    <n v="22.5"/>
    <n v="0"/>
    <n v="110"/>
  </r>
  <r>
    <x v="0"/>
    <x v="0"/>
    <s v="WA"/>
    <x v="4"/>
    <n v="2012"/>
    <n v="2012"/>
    <n v="16481243"/>
    <n v="1"/>
    <x v="1"/>
    <s v="I"/>
    <n v="10"/>
    <n v="10"/>
    <n v="0"/>
    <n v="110"/>
  </r>
  <r>
    <x v="1"/>
    <x v="1"/>
    <s v="WA"/>
    <x v="4"/>
    <n v="2012"/>
    <n v="2012"/>
    <n v="15396530"/>
    <n v="1"/>
    <x v="1"/>
    <s v="I"/>
    <n v="29"/>
    <n v="29"/>
    <n v="0"/>
    <n v="1"/>
  </r>
  <r>
    <x v="0"/>
    <x v="1"/>
    <s v="WA"/>
    <x v="4"/>
    <n v="2012"/>
    <n v="2012"/>
    <n v="500083747"/>
    <n v="1"/>
    <x v="1"/>
    <s v="I"/>
    <n v="13"/>
    <n v="13"/>
    <n v="0"/>
    <n v="6"/>
  </r>
  <r>
    <x v="0"/>
    <x v="1"/>
    <s v="WA"/>
    <x v="4"/>
    <n v="2012"/>
    <n v="2012"/>
    <n v="500240227"/>
    <n v="2"/>
    <x v="1"/>
    <s v="I"/>
    <n v="22"/>
    <n v="11"/>
    <n v="0"/>
    <n v="12"/>
  </r>
  <r>
    <x v="0"/>
    <x v="1"/>
    <s v="WA"/>
    <x v="4"/>
    <n v="2012"/>
    <n v="2012"/>
    <n v="500038219"/>
    <n v="1"/>
    <x v="1"/>
    <s v="I"/>
    <n v="11"/>
    <n v="11"/>
    <n v="0"/>
    <n v="13"/>
  </r>
  <r>
    <x v="0"/>
    <x v="0"/>
    <s v="WA"/>
    <x v="4"/>
    <n v="2012"/>
    <n v="2012"/>
    <n v="14176357"/>
    <n v="1"/>
    <x v="1"/>
    <s v="I"/>
    <n v="26"/>
    <n v="26"/>
    <n v="0"/>
    <n v="250"/>
  </r>
  <r>
    <x v="0"/>
    <x v="0"/>
    <s v="WA"/>
    <x v="4"/>
    <n v="2012"/>
    <n v="2012"/>
    <n v="17456674"/>
    <n v="4"/>
    <x v="1"/>
    <s v="I"/>
    <n v="124"/>
    <n v="31"/>
    <n v="0"/>
    <n v="200"/>
  </r>
  <r>
    <x v="1"/>
    <x v="0"/>
    <s v="WA"/>
    <x v="4"/>
    <n v="2012"/>
    <n v="2012"/>
    <n v="14313400"/>
    <n v="2"/>
    <x v="1"/>
    <s v="I"/>
    <n v="66"/>
    <n v="33"/>
    <n v="0"/>
    <n v="60"/>
  </r>
  <r>
    <x v="0"/>
    <x v="0"/>
    <s v="WA"/>
    <x v="4"/>
    <n v="2012"/>
    <n v="2012"/>
    <n v="15819653"/>
    <n v="1"/>
    <x v="1"/>
    <s v="I"/>
    <n v="10"/>
    <n v="10"/>
    <n v="0"/>
    <n v="29"/>
  </r>
  <r>
    <x v="1"/>
    <x v="1"/>
    <s v="WA"/>
    <x v="4"/>
    <n v="2012"/>
    <n v="2012"/>
    <n v="14583231"/>
    <n v="3"/>
    <x v="1"/>
    <s v="I"/>
    <n v="85"/>
    <n v="28.333333333333336"/>
    <n v="0"/>
    <n v="14"/>
  </r>
  <r>
    <x v="0"/>
    <x v="0"/>
    <s v="WA"/>
    <x v="4"/>
    <n v="2012"/>
    <n v="2012"/>
    <n v="406771243"/>
    <n v="2"/>
    <x v="1"/>
    <s v="I"/>
    <n v="54"/>
    <n v="27"/>
    <n v="0"/>
    <n v="172"/>
  </r>
  <r>
    <x v="0"/>
    <x v="0"/>
    <s v="WA"/>
    <x v="4"/>
    <n v="2012"/>
    <n v="2012"/>
    <n v="14372405"/>
    <n v="1"/>
    <x v="1"/>
    <s v="I"/>
    <n v="18"/>
    <n v="18"/>
    <n v="0"/>
    <n v="60"/>
  </r>
  <r>
    <x v="0"/>
    <x v="0"/>
    <s v="WA"/>
    <x v="4"/>
    <n v="2012"/>
    <n v="2012"/>
    <n v="17635451"/>
    <n v="1"/>
    <x v="1"/>
    <s v="I"/>
    <n v="2"/>
    <n v="2"/>
    <n v="0"/>
    <n v="12"/>
  </r>
  <r>
    <x v="0"/>
    <x v="1"/>
    <s v="WA"/>
    <x v="4"/>
    <n v="2012"/>
    <n v="2012"/>
    <n v="500188683"/>
    <n v="2"/>
    <x v="1"/>
    <s v="I"/>
    <n v="150"/>
    <n v="75"/>
    <n v="0"/>
    <n v="44"/>
  </r>
  <r>
    <x v="0"/>
    <x v="0"/>
    <s v="WA"/>
    <x v="4"/>
    <n v="2012"/>
    <n v="2012"/>
    <n v="500047969"/>
    <n v="2"/>
    <x v="1"/>
    <s v="I"/>
    <n v="56"/>
    <n v="28"/>
    <n v="0"/>
    <n v="184"/>
  </r>
  <r>
    <x v="0"/>
    <x v="1"/>
    <s v="WA"/>
    <x v="4"/>
    <n v="2012"/>
    <n v="2012"/>
    <n v="14177113"/>
    <n v="6"/>
    <x v="1"/>
    <s v="I"/>
    <n v="158"/>
    <n v="26.333333333333336"/>
    <n v="0"/>
    <n v="26"/>
  </r>
  <r>
    <x v="0"/>
    <x v="0"/>
    <s v="WA"/>
    <x v="4"/>
    <n v="2012"/>
    <n v="2012"/>
    <n v="399600004"/>
    <n v="4"/>
    <x v="1"/>
    <s v="I"/>
    <n v="103"/>
    <n v="25.75"/>
    <n v="0"/>
    <n v="233"/>
  </r>
  <r>
    <x v="0"/>
    <x v="0"/>
    <s v="WA"/>
    <x v="4"/>
    <n v="2012"/>
    <n v="2012"/>
    <n v="19947021"/>
    <n v="1"/>
    <x v="1"/>
    <s v="I"/>
    <n v="23"/>
    <n v="23"/>
    <n v="0"/>
    <n v="20"/>
  </r>
  <r>
    <x v="0"/>
    <x v="0"/>
    <s v="WA"/>
    <x v="4"/>
    <n v="2012"/>
    <n v="2012"/>
    <n v="19623581"/>
    <n v="2"/>
    <x v="1"/>
    <s v="I"/>
    <n v="53"/>
    <n v="26.5"/>
    <n v="0"/>
    <n v="630"/>
  </r>
  <r>
    <x v="0"/>
    <x v="0"/>
    <s v="WA"/>
    <x v="4"/>
    <n v="2012"/>
    <n v="2012"/>
    <n v="18579717"/>
    <n v="1"/>
    <x v="1"/>
    <s v="I"/>
    <n v="1"/>
    <n v="1"/>
    <n v="0"/>
    <n v="30"/>
  </r>
  <r>
    <x v="0"/>
    <x v="1"/>
    <s v="WA"/>
    <x v="4"/>
    <n v="2012"/>
    <n v="2012"/>
    <n v="500191732"/>
    <n v="1"/>
    <x v="1"/>
    <s v="I"/>
    <n v="6"/>
    <n v="6"/>
    <n v="0"/>
    <n v="4"/>
  </r>
  <r>
    <x v="0"/>
    <x v="0"/>
    <s v="WA"/>
    <x v="4"/>
    <n v="2012"/>
    <n v="2012"/>
    <n v="500227869"/>
    <n v="1"/>
    <x v="1"/>
    <s v="I"/>
    <n v="6"/>
    <n v="6"/>
    <n v="0"/>
    <n v="95"/>
  </r>
  <r>
    <x v="1"/>
    <x v="0"/>
    <s v="WA"/>
    <x v="4"/>
    <n v="2012"/>
    <n v="2012"/>
    <n v="500126473"/>
    <n v="1"/>
    <x v="1"/>
    <s v="I"/>
    <n v="29"/>
    <n v="29"/>
    <n v="0"/>
    <n v="10"/>
  </r>
  <r>
    <x v="1"/>
    <x v="1"/>
    <s v="WA"/>
    <x v="4"/>
    <n v="2012"/>
    <n v="2012"/>
    <n v="500053707"/>
    <n v="6"/>
    <x v="1"/>
    <s v="I"/>
    <n v="168"/>
    <n v="28"/>
    <n v="0"/>
    <n v="24"/>
  </r>
  <r>
    <x v="0"/>
    <x v="0"/>
    <s v="WA"/>
    <x v="4"/>
    <n v="2012"/>
    <n v="2012"/>
    <n v="18669114"/>
    <n v="1"/>
    <x v="1"/>
    <s v="I"/>
    <n v="17"/>
    <n v="17"/>
    <n v="0"/>
    <n v="50"/>
  </r>
  <r>
    <x v="0"/>
    <x v="1"/>
    <s v="WA"/>
    <x v="4"/>
    <n v="2012"/>
    <n v="2012"/>
    <n v="18694390"/>
    <n v="2"/>
    <x v="1"/>
    <s v="I"/>
    <n v="60"/>
    <n v="30"/>
    <n v="0"/>
    <n v="17"/>
  </r>
  <r>
    <x v="0"/>
    <x v="0"/>
    <s v="WA"/>
    <x v="4"/>
    <n v="2012"/>
    <n v="2012"/>
    <n v="18697839"/>
    <n v="1"/>
    <x v="1"/>
    <s v="I"/>
    <n v="10"/>
    <n v="10"/>
    <n v="0"/>
    <n v="1"/>
  </r>
  <r>
    <x v="0"/>
    <x v="0"/>
    <s v="WA"/>
    <x v="4"/>
    <n v="2012"/>
    <n v="2012"/>
    <n v="500209912"/>
    <n v="1"/>
    <x v="1"/>
    <s v="I"/>
    <n v="9"/>
    <n v="9"/>
    <n v="0"/>
    <n v="179"/>
  </r>
  <r>
    <x v="0"/>
    <x v="0"/>
    <s v="WA"/>
    <x v="4"/>
    <n v="2012"/>
    <n v="2012"/>
    <n v="500010429"/>
    <n v="2"/>
    <x v="1"/>
    <s v="I"/>
    <n v="63"/>
    <n v="31.5"/>
    <n v="0"/>
    <n v="213"/>
  </r>
  <r>
    <x v="0"/>
    <x v="0"/>
    <s v="WA"/>
    <x v="4"/>
    <n v="2012"/>
    <n v="2012"/>
    <n v="19304435"/>
    <n v="1"/>
    <x v="1"/>
    <s v="I"/>
    <n v="0"/>
    <n v="0"/>
    <n v="0"/>
    <n v="20"/>
  </r>
  <r>
    <x v="0"/>
    <x v="1"/>
    <s v="WA"/>
    <x v="4"/>
    <n v="2012"/>
    <n v="2012"/>
    <n v="397785642"/>
    <n v="2"/>
    <x v="1"/>
    <s v="I"/>
    <n v="46"/>
    <n v="23"/>
    <n v="0"/>
    <n v="12"/>
  </r>
  <r>
    <x v="0"/>
    <x v="0"/>
    <s v="WA"/>
    <x v="4"/>
    <n v="2012"/>
    <n v="2012"/>
    <n v="18267901"/>
    <n v="1"/>
    <x v="1"/>
    <s v="I"/>
    <n v="13"/>
    <n v="13"/>
    <n v="0"/>
    <n v="10"/>
  </r>
  <r>
    <x v="0"/>
    <x v="1"/>
    <s v="WA"/>
    <x v="4"/>
    <n v="2012"/>
    <n v="2012"/>
    <n v="500224448"/>
    <n v="3"/>
    <x v="1"/>
    <s v="I"/>
    <n v="69"/>
    <n v="23"/>
    <n v="0"/>
    <n v="23"/>
  </r>
  <r>
    <x v="0"/>
    <x v="0"/>
    <s v="WA"/>
    <x v="4"/>
    <n v="2012"/>
    <n v="2012"/>
    <n v="17819000"/>
    <n v="1"/>
    <x v="1"/>
    <s v="I"/>
    <n v="36"/>
    <n v="36"/>
    <n v="0"/>
    <n v="250"/>
  </r>
  <r>
    <x v="0"/>
    <x v="0"/>
    <s v="WA"/>
    <x v="4"/>
    <n v="2012"/>
    <n v="2012"/>
    <n v="17946231"/>
    <n v="1"/>
    <x v="1"/>
    <s v="I"/>
    <n v="14"/>
    <n v="14"/>
    <n v="0"/>
    <n v="1012"/>
  </r>
  <r>
    <x v="0"/>
    <x v="0"/>
    <s v="WA"/>
    <x v="4"/>
    <n v="2012"/>
    <n v="2012"/>
    <n v="16191295"/>
    <n v="1"/>
    <x v="1"/>
    <s v="I"/>
    <n v="31"/>
    <n v="31"/>
    <n v="0"/>
    <n v="220"/>
  </r>
  <r>
    <x v="0"/>
    <x v="0"/>
    <s v="WA"/>
    <x v="4"/>
    <n v="2012"/>
    <n v="2012"/>
    <n v="17202691"/>
    <n v="1"/>
    <x v="1"/>
    <s v="I"/>
    <n v="10"/>
    <n v="10"/>
    <n v="0"/>
    <n v="310"/>
  </r>
  <r>
    <x v="0"/>
    <x v="0"/>
    <s v="WA"/>
    <x v="4"/>
    <n v="2012"/>
    <n v="2012"/>
    <n v="17204274"/>
    <n v="1"/>
    <x v="1"/>
    <s v="I"/>
    <n v="6"/>
    <n v="6"/>
    <n v="0"/>
    <n v="10"/>
  </r>
  <r>
    <x v="0"/>
    <x v="0"/>
    <s v="WA"/>
    <x v="4"/>
    <n v="2012"/>
    <n v="2012"/>
    <n v="16297863"/>
    <n v="2"/>
    <x v="1"/>
    <s v="I"/>
    <n v="60"/>
    <n v="30"/>
    <n v="0"/>
    <n v="270"/>
  </r>
  <r>
    <x v="0"/>
    <x v="1"/>
    <s v="WA"/>
    <x v="4"/>
    <n v="2012"/>
    <n v="2012"/>
    <n v="17464230"/>
    <n v="1"/>
    <x v="1"/>
    <s v="I"/>
    <n v="30"/>
    <n v="30"/>
    <n v="0"/>
    <n v="3"/>
  </r>
  <r>
    <x v="0"/>
    <x v="0"/>
    <s v="WA"/>
    <x v="4"/>
    <n v="2012"/>
    <n v="2012"/>
    <n v="16927058"/>
    <n v="2"/>
    <x v="1"/>
    <s v="I"/>
    <n v="41"/>
    <n v="20.5"/>
    <n v="0"/>
    <n v="388"/>
  </r>
  <r>
    <x v="0"/>
    <x v="0"/>
    <s v="WA"/>
    <x v="4"/>
    <n v="2012"/>
    <n v="2012"/>
    <n v="355622420"/>
    <n v="1"/>
    <x v="1"/>
    <s v="I"/>
    <n v="12"/>
    <n v="12"/>
    <n v="0"/>
    <n v="10"/>
  </r>
  <r>
    <x v="0"/>
    <x v="0"/>
    <s v="WA"/>
    <x v="4"/>
    <n v="2012"/>
    <n v="2012"/>
    <n v="15974733"/>
    <n v="1"/>
    <x v="1"/>
    <s v="I"/>
    <n v="3"/>
    <n v="3"/>
    <n v="0"/>
    <n v="35"/>
  </r>
  <r>
    <x v="0"/>
    <x v="0"/>
    <s v="WA"/>
    <x v="4"/>
    <n v="2012"/>
    <n v="2012"/>
    <n v="19899396"/>
    <n v="1"/>
    <x v="1"/>
    <s v="I"/>
    <n v="27"/>
    <n v="27"/>
    <n v="0"/>
    <n v="190"/>
  </r>
  <r>
    <x v="0"/>
    <x v="0"/>
    <s v="WA"/>
    <x v="4"/>
    <n v="2012"/>
    <n v="2012"/>
    <n v="15811217"/>
    <n v="1"/>
    <x v="1"/>
    <s v="I"/>
    <n v="4"/>
    <n v="4"/>
    <n v="0"/>
    <n v="80"/>
  </r>
  <r>
    <x v="0"/>
    <x v="0"/>
    <s v="WA"/>
    <x v="4"/>
    <n v="2012"/>
    <n v="2012"/>
    <n v="19471145"/>
    <n v="1"/>
    <x v="1"/>
    <s v="I"/>
    <n v="30"/>
    <n v="30"/>
    <n v="0"/>
    <n v="10"/>
  </r>
  <r>
    <x v="0"/>
    <x v="0"/>
    <s v="WA"/>
    <x v="4"/>
    <n v="2012"/>
    <n v="2012"/>
    <n v="16451268"/>
    <n v="5"/>
    <x v="1"/>
    <s v="I"/>
    <n v="156"/>
    <n v="31.2"/>
    <n v="0"/>
    <n v="14"/>
  </r>
  <r>
    <x v="0"/>
    <x v="0"/>
    <s v="WA"/>
    <x v="4"/>
    <n v="2012"/>
    <n v="2012"/>
    <n v="500046020"/>
    <n v="1"/>
    <x v="1"/>
    <s v="I"/>
    <n v="26"/>
    <n v="26"/>
    <n v="0"/>
    <n v="88"/>
  </r>
  <r>
    <x v="0"/>
    <x v="1"/>
    <s v="WA"/>
    <x v="4"/>
    <n v="2012"/>
    <n v="2012"/>
    <n v="19890752"/>
    <n v="2"/>
    <x v="1"/>
    <s v="I"/>
    <n v="60"/>
    <n v="30"/>
    <n v="0"/>
    <n v="3"/>
  </r>
  <r>
    <x v="0"/>
    <x v="0"/>
    <s v="WA"/>
    <x v="4"/>
    <n v="2012"/>
    <n v="2012"/>
    <n v="500015506"/>
    <n v="1"/>
    <x v="1"/>
    <s v="I"/>
    <n v="11"/>
    <n v="11"/>
    <n v="0"/>
    <n v="34"/>
  </r>
  <r>
    <x v="0"/>
    <x v="1"/>
    <s v="WA"/>
    <x v="4"/>
    <n v="2012"/>
    <n v="2012"/>
    <n v="15598440"/>
    <n v="1"/>
    <x v="1"/>
    <s v="I"/>
    <n v="32"/>
    <n v="32"/>
    <n v="0"/>
    <n v="1"/>
  </r>
  <r>
    <x v="0"/>
    <x v="0"/>
    <s v="WA"/>
    <x v="4"/>
    <n v="2012"/>
    <n v="2012"/>
    <n v="19387773"/>
    <n v="1"/>
    <x v="1"/>
    <s v="I"/>
    <n v="32"/>
    <n v="32"/>
    <n v="0"/>
    <n v="10"/>
  </r>
  <r>
    <x v="0"/>
    <x v="1"/>
    <s v="WA"/>
    <x v="4"/>
    <n v="2012"/>
    <n v="2012"/>
    <n v="500282371"/>
    <n v="1"/>
    <x v="1"/>
    <s v="I"/>
    <n v="11"/>
    <n v="11"/>
    <n v="0"/>
    <n v="3"/>
  </r>
  <r>
    <x v="0"/>
    <x v="1"/>
    <s v="WA"/>
    <x v="4"/>
    <n v="2012"/>
    <n v="2012"/>
    <n v="19580887"/>
    <n v="2"/>
    <x v="1"/>
    <s v="I"/>
    <n v="57"/>
    <n v="28.5"/>
    <n v="0"/>
    <n v="8"/>
  </r>
  <r>
    <x v="0"/>
    <x v="0"/>
    <s v="WA"/>
    <x v="4"/>
    <n v="2012"/>
    <n v="2012"/>
    <n v="19580889"/>
    <n v="2"/>
    <x v="1"/>
    <s v="I"/>
    <n v="55"/>
    <n v="27.5"/>
    <n v="0"/>
    <n v="350"/>
  </r>
  <r>
    <x v="0"/>
    <x v="1"/>
    <s v="WA"/>
    <x v="4"/>
    <n v="2012"/>
    <n v="2012"/>
    <n v="19881949"/>
    <n v="1"/>
    <x v="1"/>
    <s v="I"/>
    <n v="23"/>
    <n v="23"/>
    <n v="0"/>
    <n v="6"/>
  </r>
  <r>
    <x v="0"/>
    <x v="1"/>
    <s v="WA"/>
    <x v="4"/>
    <n v="2012"/>
    <n v="2012"/>
    <n v="500004822"/>
    <n v="2"/>
    <x v="1"/>
    <s v="I"/>
    <n v="58"/>
    <n v="29"/>
    <n v="0"/>
    <n v="5"/>
  </r>
  <r>
    <x v="0"/>
    <x v="1"/>
    <s v="WA"/>
    <x v="4"/>
    <n v="2012"/>
    <n v="2012"/>
    <n v="500155324"/>
    <n v="1"/>
    <x v="1"/>
    <s v="I"/>
    <n v="8"/>
    <n v="8"/>
    <n v="0"/>
    <n v="2"/>
  </r>
  <r>
    <x v="0"/>
    <x v="0"/>
    <s v="WA"/>
    <x v="4"/>
    <n v="2012"/>
    <n v="2012"/>
    <n v="427248013"/>
    <n v="1"/>
    <x v="1"/>
    <s v="I"/>
    <n v="32"/>
    <n v="32"/>
    <n v="0"/>
    <n v="476"/>
  </r>
  <r>
    <x v="0"/>
    <x v="0"/>
    <s v="WA"/>
    <x v="4"/>
    <n v="2012"/>
    <n v="2012"/>
    <n v="17835162"/>
    <n v="1"/>
    <x v="1"/>
    <s v="I"/>
    <n v="29"/>
    <n v="29"/>
    <n v="0"/>
    <n v="130"/>
  </r>
  <r>
    <x v="0"/>
    <x v="0"/>
    <s v="WA"/>
    <x v="4"/>
    <n v="2012"/>
    <n v="2012"/>
    <n v="18953019"/>
    <n v="1"/>
    <x v="1"/>
    <s v="I"/>
    <n v="4"/>
    <n v="4"/>
    <n v="0"/>
    <n v="20"/>
  </r>
  <r>
    <x v="0"/>
    <x v="0"/>
    <s v="WA"/>
    <x v="4"/>
    <n v="2012"/>
    <n v="2012"/>
    <n v="500247210"/>
    <n v="1"/>
    <x v="1"/>
    <s v="I"/>
    <n v="1"/>
    <n v="1"/>
    <n v="0"/>
    <n v="32"/>
  </r>
  <r>
    <x v="0"/>
    <x v="0"/>
    <s v="WA"/>
    <x v="4"/>
    <n v="2012"/>
    <n v="2012"/>
    <n v="18703556"/>
    <n v="1"/>
    <x v="1"/>
    <s v="I"/>
    <n v="0"/>
    <n v="0"/>
    <n v="0"/>
    <n v="1102"/>
  </r>
  <r>
    <x v="0"/>
    <x v="1"/>
    <s v="WA"/>
    <x v="4"/>
    <n v="2012"/>
    <n v="2012"/>
    <n v="500002620"/>
    <n v="1"/>
    <x v="1"/>
    <s v="I"/>
    <n v="0"/>
    <n v="0"/>
    <n v="0"/>
    <n v="1"/>
  </r>
  <r>
    <x v="0"/>
    <x v="0"/>
    <s v="WA"/>
    <x v="4"/>
    <n v="2012"/>
    <n v="2012"/>
    <n v="18024840"/>
    <n v="2"/>
    <x v="1"/>
    <s v="I"/>
    <n v="57"/>
    <n v="28.5"/>
    <n v="0"/>
    <n v="180"/>
  </r>
  <r>
    <x v="0"/>
    <x v="0"/>
    <s v="WA"/>
    <x v="4"/>
    <n v="2012"/>
    <n v="2012"/>
    <n v="17716326"/>
    <n v="1"/>
    <x v="1"/>
    <s v="I"/>
    <n v="21"/>
    <n v="21"/>
    <n v="0"/>
    <n v="60"/>
  </r>
  <r>
    <x v="0"/>
    <x v="0"/>
    <s v="WA"/>
    <x v="4"/>
    <n v="2012"/>
    <n v="2012"/>
    <n v="18306315"/>
    <n v="2"/>
    <x v="1"/>
    <s v="I"/>
    <n v="36"/>
    <n v="18"/>
    <n v="0"/>
    <n v="102"/>
  </r>
  <r>
    <x v="0"/>
    <x v="0"/>
    <s v="WA"/>
    <x v="4"/>
    <n v="2012"/>
    <n v="2012"/>
    <n v="18105484"/>
    <n v="1"/>
    <x v="1"/>
    <s v="I"/>
    <n v="3"/>
    <n v="3"/>
    <n v="0"/>
    <n v="79"/>
  </r>
  <r>
    <x v="0"/>
    <x v="1"/>
    <s v="WA"/>
    <x v="4"/>
    <n v="2012"/>
    <n v="2012"/>
    <n v="500068683"/>
    <n v="1"/>
    <x v="1"/>
    <s v="I"/>
    <n v="28"/>
    <n v="28"/>
    <n v="0"/>
    <n v="4"/>
  </r>
  <r>
    <x v="0"/>
    <x v="0"/>
    <s v="WA"/>
    <x v="4"/>
    <n v="2012"/>
    <n v="2012"/>
    <n v="18107293"/>
    <n v="1"/>
    <x v="1"/>
    <s v="I"/>
    <n v="0"/>
    <n v="0"/>
    <n v="0"/>
    <n v="83"/>
  </r>
  <r>
    <x v="0"/>
    <x v="0"/>
    <s v="WA"/>
    <x v="4"/>
    <n v="2012"/>
    <n v="2012"/>
    <n v="347155209"/>
    <n v="1"/>
    <x v="1"/>
    <s v="I"/>
    <n v="26"/>
    <n v="26"/>
    <n v="0"/>
    <n v="370"/>
  </r>
  <r>
    <x v="0"/>
    <x v="0"/>
    <s v="WA"/>
    <x v="4"/>
    <n v="2012"/>
    <n v="2012"/>
    <n v="15980459"/>
    <n v="4"/>
    <x v="1"/>
    <s v="I"/>
    <n v="115"/>
    <n v="28.75"/>
    <n v="0"/>
    <n v="136"/>
  </r>
  <r>
    <x v="0"/>
    <x v="0"/>
    <s v="WA"/>
    <x v="4"/>
    <n v="2012"/>
    <n v="2012"/>
    <n v="17101899"/>
    <n v="1"/>
    <x v="1"/>
    <s v="I"/>
    <n v="19"/>
    <n v="19"/>
    <n v="0"/>
    <n v="170"/>
  </r>
  <r>
    <x v="1"/>
    <x v="0"/>
    <s v="WA"/>
    <x v="4"/>
    <n v="2012"/>
    <n v="2012"/>
    <n v="16563184"/>
    <n v="1"/>
    <x v="1"/>
    <s v="I"/>
    <n v="12"/>
    <n v="12"/>
    <n v="0"/>
    <n v="10"/>
  </r>
  <r>
    <x v="0"/>
    <x v="0"/>
    <s v="WA"/>
    <x v="4"/>
    <n v="2012"/>
    <n v="2012"/>
    <n v="500059529"/>
    <n v="1"/>
    <x v="1"/>
    <s v="I"/>
    <n v="1"/>
    <n v="1"/>
    <n v="0"/>
    <n v="66"/>
  </r>
  <r>
    <x v="0"/>
    <x v="1"/>
    <s v="WA"/>
    <x v="4"/>
    <n v="2012"/>
    <n v="2012"/>
    <n v="15930474"/>
    <n v="1"/>
    <x v="1"/>
    <s v="I"/>
    <n v="0"/>
    <n v="0"/>
    <n v="0"/>
    <n v="1"/>
  </r>
  <r>
    <x v="0"/>
    <x v="0"/>
    <s v="WA"/>
    <x v="4"/>
    <n v="2012"/>
    <n v="2012"/>
    <n v="500017586"/>
    <n v="2"/>
    <x v="1"/>
    <s v="I"/>
    <n v="48"/>
    <n v="24"/>
    <n v="0"/>
    <n v="179"/>
  </r>
  <r>
    <x v="0"/>
    <x v="0"/>
    <s v="WA"/>
    <x v="4"/>
    <n v="2012"/>
    <n v="2012"/>
    <n v="15648590"/>
    <n v="1"/>
    <x v="1"/>
    <s v="I"/>
    <n v="13"/>
    <n v="13"/>
    <n v="0"/>
    <n v="150"/>
  </r>
  <r>
    <x v="0"/>
    <x v="0"/>
    <s v="WA"/>
    <x v="4"/>
    <n v="2012"/>
    <n v="2012"/>
    <n v="15224573"/>
    <n v="2"/>
    <x v="1"/>
    <s v="I"/>
    <n v="57"/>
    <n v="28.5"/>
    <n v="0"/>
    <n v="210"/>
  </r>
  <r>
    <x v="0"/>
    <x v="0"/>
    <s v="WA"/>
    <x v="4"/>
    <n v="2012"/>
    <n v="2012"/>
    <n v="15685774"/>
    <n v="1"/>
    <x v="1"/>
    <s v="I"/>
    <n v="7"/>
    <n v="7"/>
    <n v="0"/>
    <n v="299"/>
  </r>
  <r>
    <x v="0"/>
    <x v="0"/>
    <s v="WA"/>
    <x v="4"/>
    <n v="2012"/>
    <n v="2012"/>
    <n v="500049033"/>
    <n v="1"/>
    <x v="1"/>
    <s v="I"/>
    <n v="24"/>
    <n v="24"/>
    <n v="0"/>
    <n v="595"/>
  </r>
  <r>
    <x v="0"/>
    <x v="0"/>
    <s v="WA"/>
    <x v="4"/>
    <n v="2012"/>
    <n v="2012"/>
    <n v="15819789"/>
    <n v="2"/>
    <x v="1"/>
    <s v="I"/>
    <n v="55"/>
    <n v="27.5"/>
    <n v="0"/>
    <n v="176"/>
  </r>
  <r>
    <x v="0"/>
    <x v="1"/>
    <s v="WA"/>
    <x v="4"/>
    <n v="2012"/>
    <n v="2012"/>
    <n v="500225069"/>
    <n v="1"/>
    <x v="1"/>
    <s v="I"/>
    <n v="3"/>
    <n v="3"/>
    <n v="0"/>
    <n v="1"/>
  </r>
  <r>
    <x v="0"/>
    <x v="0"/>
    <s v="WA"/>
    <x v="4"/>
    <n v="2012"/>
    <n v="2012"/>
    <n v="14351910"/>
    <n v="2"/>
    <x v="1"/>
    <s v="I"/>
    <n v="39"/>
    <n v="19.5"/>
    <n v="0"/>
    <n v="59"/>
  </r>
  <r>
    <x v="0"/>
    <x v="0"/>
    <s v="WA"/>
    <x v="4"/>
    <n v="2012"/>
    <n v="2012"/>
    <n v="19473132"/>
    <n v="4"/>
    <x v="1"/>
    <s v="I"/>
    <n v="125"/>
    <n v="31.25"/>
    <n v="0"/>
    <n v="140"/>
  </r>
  <r>
    <x v="0"/>
    <x v="0"/>
    <s v="WA"/>
    <x v="4"/>
    <n v="2012"/>
    <n v="2012"/>
    <n v="15542204"/>
    <n v="1"/>
    <x v="1"/>
    <s v="I"/>
    <n v="4"/>
    <n v="4"/>
    <n v="0"/>
    <n v="90"/>
  </r>
  <r>
    <x v="0"/>
    <x v="0"/>
    <s v="WA"/>
    <x v="4"/>
    <n v="2012"/>
    <n v="2012"/>
    <n v="16453307"/>
    <n v="1"/>
    <x v="1"/>
    <s v="I"/>
    <n v="24"/>
    <n v="24"/>
    <n v="0"/>
    <n v="211"/>
  </r>
  <r>
    <x v="0"/>
    <x v="0"/>
    <s v="WA"/>
    <x v="4"/>
    <n v="2012"/>
    <n v="2012"/>
    <n v="19937315"/>
    <n v="2"/>
    <x v="1"/>
    <s v="I"/>
    <n v="54"/>
    <n v="27"/>
    <n v="0"/>
    <n v="240"/>
  </r>
  <r>
    <x v="0"/>
    <x v="1"/>
    <s v="WA"/>
    <x v="4"/>
    <n v="2012"/>
    <n v="2012"/>
    <n v="18216928"/>
    <n v="2"/>
    <x v="1"/>
    <s v="I"/>
    <n v="42"/>
    <n v="21"/>
    <n v="0"/>
    <n v="4"/>
  </r>
  <r>
    <x v="0"/>
    <x v="0"/>
    <s v="WA"/>
    <x v="4"/>
    <n v="2012"/>
    <n v="2012"/>
    <n v="500196081"/>
    <n v="1"/>
    <x v="1"/>
    <s v="I"/>
    <n v="3"/>
    <n v="3"/>
    <n v="0"/>
    <n v="40"/>
  </r>
  <r>
    <x v="0"/>
    <x v="1"/>
    <s v="WA"/>
    <x v="4"/>
    <n v="2012"/>
    <n v="2012"/>
    <n v="19233985"/>
    <n v="1"/>
    <x v="1"/>
    <s v="I"/>
    <n v="9"/>
    <n v="9"/>
    <n v="0"/>
    <n v="3"/>
  </r>
  <r>
    <x v="0"/>
    <x v="0"/>
    <s v="WA"/>
    <x v="4"/>
    <n v="2012"/>
    <n v="2012"/>
    <n v="500226459"/>
    <n v="1"/>
    <x v="1"/>
    <s v="I"/>
    <n v="13"/>
    <n v="13"/>
    <n v="0"/>
    <n v="76"/>
  </r>
  <r>
    <x v="0"/>
    <x v="0"/>
    <s v="WA"/>
    <x v="4"/>
    <n v="2012"/>
    <n v="2012"/>
    <n v="18493722"/>
    <n v="1"/>
    <x v="1"/>
    <s v="I"/>
    <n v="29"/>
    <n v="29"/>
    <n v="0"/>
    <n v="8"/>
  </r>
  <r>
    <x v="0"/>
    <x v="0"/>
    <s v="WA"/>
    <x v="4"/>
    <n v="2012"/>
    <n v="2012"/>
    <n v="19596405"/>
    <n v="1"/>
    <x v="1"/>
    <s v="I"/>
    <n v="0"/>
    <n v="0"/>
    <n v="0"/>
    <n v="6"/>
  </r>
  <r>
    <x v="1"/>
    <x v="0"/>
    <s v="WA"/>
    <x v="4"/>
    <n v="2012"/>
    <n v="2012"/>
    <n v="19764076"/>
    <n v="4"/>
    <x v="1"/>
    <s v="I"/>
    <n v="122"/>
    <n v="30.5"/>
    <n v="0"/>
    <n v="130"/>
  </r>
  <r>
    <x v="1"/>
    <x v="0"/>
    <s v="WA"/>
    <x v="4"/>
    <n v="2012"/>
    <n v="2012"/>
    <n v="19012952"/>
    <n v="1"/>
    <x v="1"/>
    <s v="I"/>
    <n v="28"/>
    <n v="28"/>
    <n v="0"/>
    <n v="79"/>
  </r>
  <r>
    <x v="0"/>
    <x v="0"/>
    <s v="WA"/>
    <x v="4"/>
    <n v="2012"/>
    <n v="2012"/>
    <n v="19204206"/>
    <n v="1"/>
    <x v="1"/>
    <s v="I"/>
    <n v="9"/>
    <n v="9"/>
    <n v="0"/>
    <n v="210"/>
  </r>
  <r>
    <x v="0"/>
    <x v="0"/>
    <s v="WA"/>
    <x v="4"/>
    <n v="2012"/>
    <n v="2012"/>
    <n v="19042146"/>
    <n v="1"/>
    <x v="1"/>
    <s v="I"/>
    <n v="1"/>
    <n v="1"/>
    <n v="0"/>
    <n v="30"/>
  </r>
  <r>
    <x v="0"/>
    <x v="0"/>
    <s v="WA"/>
    <x v="4"/>
    <n v="2012"/>
    <n v="2012"/>
    <n v="16579777"/>
    <n v="3"/>
    <x v="1"/>
    <s v="I"/>
    <n v="70"/>
    <n v="23.333333333333332"/>
    <n v="0"/>
    <n v="170"/>
  </r>
  <r>
    <x v="0"/>
    <x v="0"/>
    <s v="WA"/>
    <x v="4"/>
    <n v="2012"/>
    <n v="2012"/>
    <n v="17469017"/>
    <n v="1"/>
    <x v="1"/>
    <s v="I"/>
    <n v="28"/>
    <n v="28"/>
    <n v="0"/>
    <n v="60"/>
  </r>
  <r>
    <x v="0"/>
    <x v="0"/>
    <s v="WA"/>
    <x v="4"/>
    <n v="2012"/>
    <n v="2012"/>
    <n v="500267103"/>
    <n v="2"/>
    <x v="1"/>
    <s v="I"/>
    <n v="18"/>
    <n v="9"/>
    <n v="0"/>
    <n v="258"/>
  </r>
  <r>
    <x v="0"/>
    <x v="0"/>
    <s v="WA"/>
    <x v="4"/>
    <n v="2012"/>
    <n v="2012"/>
    <n v="17985894"/>
    <n v="1"/>
    <x v="1"/>
    <s v="I"/>
    <n v="6"/>
    <n v="6"/>
    <n v="0"/>
    <n v="140"/>
  </r>
  <r>
    <x v="0"/>
    <x v="0"/>
    <s v="WA"/>
    <x v="4"/>
    <n v="2012"/>
    <n v="2012"/>
    <n v="17205284"/>
    <n v="1"/>
    <x v="1"/>
    <s v="I"/>
    <n v="0"/>
    <n v="0"/>
    <n v="0"/>
    <n v="5"/>
  </r>
  <r>
    <x v="0"/>
    <x v="0"/>
    <s v="WA"/>
    <x v="4"/>
    <n v="2012"/>
    <n v="2012"/>
    <n v="16804537"/>
    <n v="1"/>
    <x v="1"/>
    <s v="I"/>
    <n v="24"/>
    <n v="24"/>
    <n v="0"/>
    <n v="147"/>
  </r>
  <r>
    <x v="0"/>
    <x v="0"/>
    <s v="WA"/>
    <x v="4"/>
    <n v="2012"/>
    <n v="2012"/>
    <n v="500069359"/>
    <n v="2"/>
    <x v="1"/>
    <s v="I"/>
    <n v="45"/>
    <n v="22.5"/>
    <n v="0"/>
    <n v="66"/>
  </r>
  <r>
    <x v="0"/>
    <x v="0"/>
    <s v="WA"/>
    <x v="4"/>
    <n v="2012"/>
    <n v="2012"/>
    <n v="17145908"/>
    <n v="1"/>
    <x v="1"/>
    <s v="I"/>
    <n v="0"/>
    <n v="0"/>
    <n v="0"/>
    <n v="130"/>
  </r>
  <r>
    <x v="0"/>
    <x v="1"/>
    <s v="WA"/>
    <x v="4"/>
    <n v="2012"/>
    <n v="2012"/>
    <n v="15425445"/>
    <n v="2"/>
    <x v="1"/>
    <s v="I"/>
    <n v="60"/>
    <n v="30"/>
    <n v="0"/>
    <n v="16"/>
  </r>
  <r>
    <x v="0"/>
    <x v="0"/>
    <s v="WA"/>
    <x v="4"/>
    <n v="2012"/>
    <n v="2012"/>
    <n v="15110893"/>
    <n v="1"/>
    <x v="1"/>
    <s v="I"/>
    <n v="1"/>
    <n v="1"/>
    <n v="0"/>
    <n v="10"/>
  </r>
  <r>
    <x v="0"/>
    <x v="1"/>
    <s v="WA"/>
    <x v="4"/>
    <n v="2012"/>
    <n v="2012"/>
    <n v="16281761"/>
    <n v="1"/>
    <x v="1"/>
    <s v="I"/>
    <n v="23"/>
    <n v="23"/>
    <n v="0"/>
    <n v="8"/>
  </r>
  <r>
    <x v="0"/>
    <x v="0"/>
    <s v="WA"/>
    <x v="4"/>
    <n v="2012"/>
    <n v="2012"/>
    <n v="17397520"/>
    <n v="4"/>
    <x v="1"/>
    <s v="I"/>
    <n v="95"/>
    <n v="23.75"/>
    <n v="0"/>
    <n v="920"/>
  </r>
  <r>
    <x v="0"/>
    <x v="0"/>
    <s v="WA"/>
    <x v="4"/>
    <n v="2012"/>
    <n v="2012"/>
    <n v="19215678"/>
    <n v="1"/>
    <x v="1"/>
    <s v="I"/>
    <n v="30"/>
    <n v="30"/>
    <n v="0"/>
    <n v="471"/>
  </r>
  <r>
    <x v="0"/>
    <x v="0"/>
    <s v="WA"/>
    <x v="4"/>
    <n v="2012"/>
    <n v="2012"/>
    <n v="500118758"/>
    <n v="1"/>
    <x v="1"/>
    <s v="I"/>
    <n v="29"/>
    <n v="29"/>
    <n v="0"/>
    <n v="2"/>
  </r>
  <r>
    <x v="0"/>
    <x v="0"/>
    <s v="WA"/>
    <x v="4"/>
    <n v="2012"/>
    <n v="2012"/>
    <n v="15279040"/>
    <n v="1"/>
    <x v="1"/>
    <s v="I"/>
    <n v="3"/>
    <n v="3"/>
    <n v="0"/>
    <n v="20"/>
  </r>
  <r>
    <x v="0"/>
    <x v="0"/>
    <s v="WA"/>
    <x v="4"/>
    <n v="2012"/>
    <n v="2012"/>
    <n v="14578915"/>
    <n v="1"/>
    <x v="1"/>
    <s v="I"/>
    <n v="16"/>
    <n v="16"/>
    <n v="0"/>
    <n v="30"/>
  </r>
  <r>
    <x v="0"/>
    <x v="0"/>
    <s v="WA"/>
    <x v="4"/>
    <n v="2012"/>
    <n v="2012"/>
    <n v="500163593"/>
    <n v="1"/>
    <x v="1"/>
    <s v="I"/>
    <n v="11"/>
    <n v="11"/>
    <n v="0"/>
    <n v="36"/>
  </r>
  <r>
    <x v="0"/>
    <x v="0"/>
    <s v="WA"/>
    <x v="4"/>
    <n v="2012"/>
    <n v="2012"/>
    <n v="19204206"/>
    <n v="1"/>
    <x v="1"/>
    <s v="I"/>
    <n v="33"/>
    <n v="33"/>
    <n v="0"/>
    <n v="210"/>
  </r>
  <r>
    <x v="0"/>
    <x v="0"/>
    <s v="WA"/>
    <x v="4"/>
    <n v="2012"/>
    <n v="2012"/>
    <n v="17456123"/>
    <n v="1"/>
    <x v="1"/>
    <s v="I"/>
    <n v="7"/>
    <n v="7"/>
    <n v="0"/>
    <n v="63"/>
  </r>
  <r>
    <x v="0"/>
    <x v="1"/>
    <s v="WA"/>
    <x v="4"/>
    <n v="2012"/>
    <n v="2012"/>
    <n v="500146687"/>
    <n v="1"/>
    <x v="1"/>
    <s v="I"/>
    <n v="10"/>
    <n v="10"/>
    <n v="0"/>
    <n v="2"/>
  </r>
  <r>
    <x v="0"/>
    <x v="0"/>
    <s v="WA"/>
    <x v="4"/>
    <n v="2012"/>
    <n v="2012"/>
    <n v="500220356"/>
    <n v="1"/>
    <x v="1"/>
    <s v="I"/>
    <n v="25"/>
    <n v="25"/>
    <n v="0"/>
    <n v="82"/>
  </r>
  <r>
    <x v="0"/>
    <x v="0"/>
    <s v="WA"/>
    <x v="4"/>
    <n v="2012"/>
    <n v="2012"/>
    <n v="18788873"/>
    <n v="1"/>
    <x v="1"/>
    <s v="I"/>
    <n v="12"/>
    <n v="12"/>
    <n v="0"/>
    <n v="10"/>
  </r>
  <r>
    <x v="0"/>
    <x v="0"/>
    <s v="WA"/>
    <x v="4"/>
    <n v="2012"/>
    <n v="2012"/>
    <n v="424569605"/>
    <n v="2"/>
    <x v="1"/>
    <s v="I"/>
    <n v="38"/>
    <n v="19"/>
    <n v="0"/>
    <n v="170"/>
  </r>
  <r>
    <x v="0"/>
    <x v="1"/>
    <s v="WA"/>
    <x v="4"/>
    <n v="2012"/>
    <n v="2012"/>
    <n v="500212352"/>
    <n v="3"/>
    <x v="1"/>
    <s v="I"/>
    <n v="76"/>
    <n v="25.333333333333336"/>
    <n v="0"/>
    <n v="36"/>
  </r>
  <r>
    <x v="0"/>
    <x v="1"/>
    <s v="WA"/>
    <x v="4"/>
    <n v="2012"/>
    <n v="2012"/>
    <n v="500210027"/>
    <n v="1"/>
    <x v="1"/>
    <s v="I"/>
    <n v="7"/>
    <n v="7"/>
    <n v="0"/>
    <n v="1"/>
  </r>
  <r>
    <x v="0"/>
    <x v="1"/>
    <s v="WA"/>
    <x v="4"/>
    <n v="2012"/>
    <n v="2012"/>
    <n v="500247971"/>
    <n v="1"/>
    <x v="1"/>
    <s v="I"/>
    <n v="0"/>
    <n v="0"/>
    <n v="0"/>
    <n v="1"/>
  </r>
  <r>
    <x v="0"/>
    <x v="0"/>
    <s v="WA"/>
    <x v="4"/>
    <n v="2012"/>
    <n v="2012"/>
    <n v="500270191"/>
    <n v="1"/>
    <x v="1"/>
    <s v="I"/>
    <n v="0"/>
    <n v="0"/>
    <n v="0"/>
    <n v="334"/>
  </r>
  <r>
    <x v="0"/>
    <x v="0"/>
    <s v="WA"/>
    <x v="4"/>
    <n v="2012"/>
    <n v="2012"/>
    <n v="16252645"/>
    <n v="1"/>
    <x v="1"/>
    <s v="I"/>
    <n v="14"/>
    <n v="14"/>
    <n v="0"/>
    <n v="20"/>
  </r>
  <r>
    <x v="0"/>
    <x v="0"/>
    <s v="WA"/>
    <x v="4"/>
    <n v="2012"/>
    <n v="2012"/>
    <n v="16925660"/>
    <n v="2"/>
    <x v="1"/>
    <s v="I"/>
    <n v="37"/>
    <n v="18.5"/>
    <n v="0"/>
    <n v="480"/>
  </r>
  <r>
    <x v="1"/>
    <x v="0"/>
    <s v="WA"/>
    <x v="4"/>
    <n v="2012"/>
    <n v="2012"/>
    <n v="17402957"/>
    <n v="1"/>
    <x v="1"/>
    <s v="I"/>
    <n v="10"/>
    <n v="10"/>
    <n v="0"/>
    <n v="107"/>
  </r>
  <r>
    <x v="0"/>
    <x v="0"/>
    <s v="WA"/>
    <x v="4"/>
    <n v="2012"/>
    <n v="2012"/>
    <n v="500229687"/>
    <n v="1"/>
    <x v="1"/>
    <s v="I"/>
    <n v="15"/>
    <n v="15"/>
    <n v="0"/>
    <n v="2"/>
  </r>
  <r>
    <x v="0"/>
    <x v="0"/>
    <s v="WA"/>
    <x v="4"/>
    <n v="2012"/>
    <n v="2012"/>
    <n v="15968223"/>
    <n v="3"/>
    <x v="1"/>
    <s v="I"/>
    <n v="73"/>
    <n v="24.333333333333332"/>
    <n v="0"/>
    <n v="180"/>
  </r>
  <r>
    <x v="0"/>
    <x v="0"/>
    <s v="WA"/>
    <x v="4"/>
    <n v="2012"/>
    <n v="2012"/>
    <n v="500212180"/>
    <n v="1"/>
    <x v="1"/>
    <s v="I"/>
    <n v="25"/>
    <n v="25"/>
    <n v="0"/>
    <n v="17"/>
  </r>
  <r>
    <x v="0"/>
    <x v="0"/>
    <s v="WA"/>
    <x v="4"/>
    <n v="2012"/>
    <n v="2012"/>
    <n v="16530155"/>
    <n v="3"/>
    <x v="1"/>
    <s v="I"/>
    <n v="72"/>
    <n v="24"/>
    <n v="0"/>
    <n v="240"/>
  </r>
  <r>
    <x v="0"/>
    <x v="1"/>
    <s v="WA"/>
    <x v="4"/>
    <n v="2012"/>
    <n v="2012"/>
    <n v="14958961"/>
    <n v="3"/>
    <x v="1"/>
    <s v="I"/>
    <n v="83"/>
    <n v="27.666666666666668"/>
    <n v="0"/>
    <n v="101"/>
  </r>
  <r>
    <x v="0"/>
    <x v="0"/>
    <s v="WA"/>
    <x v="4"/>
    <n v="2012"/>
    <n v="2012"/>
    <n v="15647248"/>
    <n v="1"/>
    <x v="1"/>
    <s v="I"/>
    <n v="0"/>
    <n v="0"/>
    <n v="0"/>
    <n v="739"/>
  </r>
  <r>
    <x v="0"/>
    <x v="1"/>
    <s v="WA"/>
    <x v="4"/>
    <n v="2012"/>
    <n v="2012"/>
    <n v="15740409"/>
    <n v="1"/>
    <x v="1"/>
    <s v="I"/>
    <n v="31"/>
    <n v="31"/>
    <n v="0"/>
    <n v="16"/>
  </r>
  <r>
    <x v="0"/>
    <x v="1"/>
    <s v="WA"/>
    <x v="4"/>
    <n v="2012"/>
    <n v="2012"/>
    <n v="500194413"/>
    <n v="1"/>
    <x v="1"/>
    <s v="I"/>
    <n v="17"/>
    <n v="17"/>
    <n v="0"/>
    <n v="11"/>
  </r>
  <r>
    <x v="0"/>
    <x v="1"/>
    <s v="WA"/>
    <x v="4"/>
    <n v="2012"/>
    <n v="2012"/>
    <n v="500236602"/>
    <n v="1"/>
    <x v="1"/>
    <s v="I"/>
    <n v="30"/>
    <n v="30"/>
    <n v="0"/>
    <n v="19"/>
  </r>
  <r>
    <x v="0"/>
    <x v="1"/>
    <s v="WA"/>
    <x v="4"/>
    <n v="2012"/>
    <n v="2012"/>
    <n v="500002223"/>
    <n v="1"/>
    <x v="1"/>
    <s v="I"/>
    <n v="31"/>
    <n v="31"/>
    <n v="0"/>
    <n v="12"/>
  </r>
  <r>
    <x v="0"/>
    <x v="0"/>
    <s v="WA"/>
    <x v="4"/>
    <n v="2012"/>
    <n v="2012"/>
    <n v="14665422"/>
    <n v="1"/>
    <x v="1"/>
    <s v="I"/>
    <n v="28"/>
    <n v="28"/>
    <n v="0"/>
    <n v="313"/>
  </r>
  <r>
    <x v="0"/>
    <x v="0"/>
    <s v="WA"/>
    <x v="4"/>
    <n v="2012"/>
    <n v="2012"/>
    <n v="19773691"/>
    <n v="3"/>
    <x v="1"/>
    <s v="I"/>
    <n v="92"/>
    <n v="30.666666666666668"/>
    <n v="0"/>
    <n v="930"/>
  </r>
  <r>
    <x v="0"/>
    <x v="1"/>
    <s v="WA"/>
    <x v="4"/>
    <n v="2012"/>
    <n v="2012"/>
    <n v="387763205"/>
    <n v="1"/>
    <x v="1"/>
    <s v="I"/>
    <n v="0"/>
    <n v="0"/>
    <n v="0"/>
    <n v="42"/>
  </r>
  <r>
    <x v="0"/>
    <x v="1"/>
    <s v="WA"/>
    <x v="4"/>
    <n v="2012"/>
    <n v="2012"/>
    <n v="446349181"/>
    <n v="1"/>
    <x v="1"/>
    <s v="I"/>
    <n v="17"/>
    <n v="17"/>
    <n v="0"/>
    <n v="6"/>
  </r>
  <r>
    <x v="0"/>
    <x v="0"/>
    <s v="WA"/>
    <x v="4"/>
    <n v="2012"/>
    <n v="2012"/>
    <n v="19389494"/>
    <n v="1"/>
    <x v="1"/>
    <s v="I"/>
    <n v="0"/>
    <n v="0"/>
    <n v="0"/>
    <n v="1060"/>
  </r>
  <r>
    <x v="0"/>
    <x v="0"/>
    <s v="WA"/>
    <x v="4"/>
    <n v="2012"/>
    <n v="2012"/>
    <n v="18897026"/>
    <n v="1"/>
    <x v="1"/>
    <s v="I"/>
    <n v="31"/>
    <n v="31"/>
    <n v="0"/>
    <n v="70"/>
  </r>
  <r>
    <x v="0"/>
    <x v="0"/>
    <s v="WA"/>
    <x v="4"/>
    <n v="2012"/>
    <n v="2012"/>
    <n v="19870731"/>
    <n v="1"/>
    <x v="1"/>
    <s v="I"/>
    <n v="30"/>
    <n v="30"/>
    <n v="0"/>
    <n v="1"/>
  </r>
  <r>
    <x v="0"/>
    <x v="0"/>
    <s v="WA"/>
    <x v="4"/>
    <n v="2012"/>
    <n v="2012"/>
    <n v="19223276"/>
    <n v="1"/>
    <x v="1"/>
    <s v="I"/>
    <n v="21"/>
    <n v="21"/>
    <n v="0"/>
    <n v="20"/>
  </r>
  <r>
    <x v="0"/>
    <x v="0"/>
    <s v="WA"/>
    <x v="4"/>
    <n v="2012"/>
    <n v="2012"/>
    <n v="500011093"/>
    <n v="2"/>
    <x v="1"/>
    <s v="I"/>
    <n v="53"/>
    <n v="26.5"/>
    <n v="0"/>
    <n v="274"/>
  </r>
  <r>
    <x v="0"/>
    <x v="1"/>
    <s v="WA"/>
    <x v="4"/>
    <n v="2012"/>
    <n v="2012"/>
    <n v="500078252"/>
    <n v="1"/>
    <x v="1"/>
    <s v="I"/>
    <n v="21"/>
    <n v="21"/>
    <n v="0"/>
    <n v="51"/>
  </r>
  <r>
    <x v="0"/>
    <x v="1"/>
    <s v="WA"/>
    <x v="4"/>
    <n v="2012"/>
    <n v="2012"/>
    <n v="18570990"/>
    <n v="2"/>
    <x v="1"/>
    <s v="I"/>
    <n v="63"/>
    <n v="31.5"/>
    <n v="0"/>
    <n v="16"/>
  </r>
  <r>
    <x v="0"/>
    <x v="0"/>
    <s v="WA"/>
    <x v="4"/>
    <n v="2012"/>
    <n v="2012"/>
    <n v="500017990"/>
    <n v="1"/>
    <x v="1"/>
    <s v="I"/>
    <n v="32"/>
    <n v="32"/>
    <n v="0"/>
    <n v="962"/>
  </r>
  <r>
    <x v="0"/>
    <x v="1"/>
    <s v="WA"/>
    <x v="4"/>
    <n v="2012"/>
    <n v="2012"/>
    <n v="17080013"/>
    <n v="2"/>
    <x v="1"/>
    <s v="I"/>
    <n v="59"/>
    <n v="29.5"/>
    <n v="0"/>
    <n v="9"/>
  </r>
  <r>
    <x v="0"/>
    <x v="0"/>
    <s v="WA"/>
    <x v="4"/>
    <n v="2012"/>
    <n v="2012"/>
    <n v="15941981"/>
    <n v="1"/>
    <x v="1"/>
    <s v="I"/>
    <n v="3"/>
    <n v="3"/>
    <n v="0"/>
    <n v="20"/>
  </r>
  <r>
    <x v="0"/>
    <x v="0"/>
    <s v="WA"/>
    <x v="4"/>
    <n v="2012"/>
    <n v="2012"/>
    <n v="500263042"/>
    <n v="1"/>
    <x v="1"/>
    <s v="I"/>
    <n v="30"/>
    <n v="30"/>
    <n v="0"/>
    <n v="180"/>
  </r>
  <r>
    <x v="0"/>
    <x v="0"/>
    <s v="WA"/>
    <x v="4"/>
    <n v="2012"/>
    <n v="2012"/>
    <n v="17151438"/>
    <n v="1"/>
    <x v="1"/>
    <s v="I"/>
    <n v="22"/>
    <n v="22"/>
    <n v="0"/>
    <n v="43"/>
  </r>
  <r>
    <x v="0"/>
    <x v="1"/>
    <s v="WA"/>
    <x v="4"/>
    <n v="2012"/>
    <n v="2012"/>
    <n v="364608011"/>
    <n v="1"/>
    <x v="1"/>
    <s v="I"/>
    <n v="0"/>
    <n v="0"/>
    <n v="0"/>
    <n v="6"/>
  </r>
  <r>
    <x v="0"/>
    <x v="0"/>
    <s v="WA"/>
    <x v="4"/>
    <n v="2012"/>
    <n v="2012"/>
    <n v="17162838"/>
    <n v="2"/>
    <x v="1"/>
    <s v="I"/>
    <n v="49"/>
    <n v="24.5"/>
    <n v="0"/>
    <n v="180"/>
  </r>
  <r>
    <x v="0"/>
    <x v="1"/>
    <s v="WA"/>
    <x v="4"/>
    <n v="2012"/>
    <n v="2012"/>
    <n v="500028827"/>
    <n v="2"/>
    <x v="1"/>
    <s v="I"/>
    <n v="44"/>
    <n v="22"/>
    <n v="0"/>
    <n v="125"/>
  </r>
  <r>
    <x v="0"/>
    <x v="0"/>
    <s v="WA"/>
    <x v="4"/>
    <n v="2012"/>
    <n v="2012"/>
    <n v="14880507"/>
    <n v="2"/>
    <x v="1"/>
    <s v="I"/>
    <n v="56"/>
    <n v="28"/>
    <n v="0"/>
    <n v="583"/>
  </r>
  <r>
    <x v="0"/>
    <x v="1"/>
    <s v="WA"/>
    <x v="4"/>
    <n v="2012"/>
    <n v="2012"/>
    <n v="16342761"/>
    <n v="2"/>
    <x v="1"/>
    <s v="I"/>
    <n v="51"/>
    <n v="25.5"/>
    <n v="0"/>
    <n v="35"/>
  </r>
  <r>
    <x v="0"/>
    <x v="1"/>
    <s v="WA"/>
    <x v="4"/>
    <n v="2012"/>
    <n v="2012"/>
    <n v="500124461"/>
    <n v="2"/>
    <x v="1"/>
    <s v="I"/>
    <n v="53"/>
    <n v="26.5"/>
    <n v="0"/>
    <n v="11"/>
  </r>
  <r>
    <x v="0"/>
    <x v="0"/>
    <s v="WA"/>
    <x v="4"/>
    <n v="2012"/>
    <n v="2012"/>
    <n v="15974546"/>
    <n v="1"/>
    <x v="1"/>
    <s v="I"/>
    <n v="8"/>
    <n v="8"/>
    <n v="0"/>
    <n v="159"/>
  </r>
  <r>
    <x v="0"/>
    <x v="0"/>
    <s v="WA"/>
    <x v="4"/>
    <n v="2012"/>
    <n v="2012"/>
    <n v="500012831"/>
    <n v="1"/>
    <x v="1"/>
    <s v="I"/>
    <n v="0"/>
    <n v="0"/>
    <n v="0"/>
    <n v="27"/>
  </r>
  <r>
    <x v="0"/>
    <x v="0"/>
    <s v="WA"/>
    <x v="4"/>
    <n v="2012"/>
    <n v="2012"/>
    <n v="500024987"/>
    <n v="1"/>
    <x v="1"/>
    <s v="I"/>
    <n v="27"/>
    <n v="27"/>
    <n v="0"/>
    <n v="72"/>
  </r>
  <r>
    <x v="0"/>
    <x v="1"/>
    <s v="WA"/>
    <x v="4"/>
    <n v="2012"/>
    <n v="2012"/>
    <n v="15174429"/>
    <n v="1"/>
    <x v="1"/>
    <s v="I"/>
    <n v="15"/>
    <n v="15"/>
    <n v="0"/>
    <n v="13"/>
  </r>
  <r>
    <x v="0"/>
    <x v="1"/>
    <s v="WA"/>
    <x v="4"/>
    <n v="2012"/>
    <n v="2013"/>
    <n v="500044862"/>
    <n v="2"/>
    <x v="1"/>
    <s v="I"/>
    <n v="40"/>
    <n v="20"/>
    <n v="0"/>
    <n v="8"/>
  </r>
  <r>
    <x v="0"/>
    <x v="0"/>
    <s v="WA"/>
    <x v="4"/>
    <n v="2012"/>
    <n v="2012"/>
    <n v="14856700"/>
    <n v="1"/>
    <x v="1"/>
    <s v="I"/>
    <n v="32"/>
    <n v="32"/>
    <n v="0"/>
    <n v="1194"/>
  </r>
  <r>
    <x v="0"/>
    <x v="1"/>
    <s v="WA"/>
    <x v="4"/>
    <n v="2012"/>
    <n v="2012"/>
    <n v="386985649"/>
    <n v="1"/>
    <x v="1"/>
    <s v="I"/>
    <n v="2"/>
    <n v="2"/>
    <n v="0"/>
    <n v="5"/>
  </r>
  <r>
    <x v="0"/>
    <x v="0"/>
    <s v="WA"/>
    <x v="4"/>
    <n v="2012"/>
    <n v="2012"/>
    <n v="14404806"/>
    <n v="2"/>
    <x v="1"/>
    <s v="I"/>
    <n v="50"/>
    <n v="25"/>
    <n v="0"/>
    <n v="480"/>
  </r>
  <r>
    <x v="0"/>
    <x v="1"/>
    <s v="WA"/>
    <x v="4"/>
    <n v="2012"/>
    <n v="2012"/>
    <n v="14443683"/>
    <n v="1"/>
    <x v="1"/>
    <s v="I"/>
    <n v="9"/>
    <n v="9"/>
    <n v="0"/>
    <n v="6"/>
  </r>
  <r>
    <x v="0"/>
    <x v="0"/>
    <s v="WA"/>
    <x v="4"/>
    <n v="2012"/>
    <n v="2012"/>
    <n v="14443685"/>
    <n v="1"/>
    <x v="1"/>
    <s v="I"/>
    <n v="9"/>
    <n v="9"/>
    <n v="0"/>
    <n v="414"/>
  </r>
  <r>
    <x v="0"/>
    <x v="0"/>
    <s v="WA"/>
    <x v="4"/>
    <n v="2012"/>
    <n v="2012"/>
    <n v="17459309"/>
    <n v="1"/>
    <x v="1"/>
    <s v="I"/>
    <n v="21"/>
    <n v="21"/>
    <n v="0"/>
    <n v="1490"/>
  </r>
  <r>
    <x v="0"/>
    <x v="0"/>
    <s v="WA"/>
    <x v="4"/>
    <n v="2012"/>
    <n v="2012"/>
    <n v="19968644"/>
    <n v="1"/>
    <x v="1"/>
    <s v="I"/>
    <n v="18"/>
    <n v="18"/>
    <n v="0"/>
    <n v="180"/>
  </r>
  <r>
    <x v="0"/>
    <x v="0"/>
    <s v="WA"/>
    <x v="4"/>
    <n v="2012"/>
    <n v="2013"/>
    <n v="19223606"/>
    <n v="2"/>
    <x v="1"/>
    <s v="I"/>
    <n v="46"/>
    <n v="23"/>
    <n v="0"/>
    <n v="221"/>
  </r>
  <r>
    <x v="0"/>
    <x v="1"/>
    <s v="WA"/>
    <x v="4"/>
    <n v="2012"/>
    <n v="2012"/>
    <n v="18968900"/>
    <n v="1"/>
    <x v="1"/>
    <s v="I"/>
    <n v="10"/>
    <n v="10"/>
    <n v="0"/>
    <n v="15"/>
  </r>
  <r>
    <x v="0"/>
    <x v="0"/>
    <s v="WA"/>
    <x v="4"/>
    <n v="2012"/>
    <n v="2012"/>
    <n v="19022779"/>
    <n v="1"/>
    <x v="1"/>
    <s v="I"/>
    <n v="31"/>
    <n v="31"/>
    <n v="0"/>
    <n v="234"/>
  </r>
  <r>
    <x v="0"/>
    <x v="0"/>
    <s v="WA"/>
    <x v="4"/>
    <n v="2012"/>
    <n v="2012"/>
    <n v="19781244"/>
    <n v="1"/>
    <x v="1"/>
    <s v="I"/>
    <n v="13"/>
    <n v="13"/>
    <n v="0"/>
    <n v="10"/>
  </r>
  <r>
    <x v="0"/>
    <x v="0"/>
    <s v="WA"/>
    <x v="4"/>
    <n v="2012"/>
    <n v="2012"/>
    <n v="18341272"/>
    <n v="1"/>
    <x v="1"/>
    <s v="I"/>
    <n v="6"/>
    <n v="6"/>
    <n v="0"/>
    <n v="251"/>
  </r>
  <r>
    <x v="0"/>
    <x v="0"/>
    <s v="WA"/>
    <x v="4"/>
    <n v="2012"/>
    <n v="2012"/>
    <n v="18046322"/>
    <n v="1"/>
    <x v="1"/>
    <s v="I"/>
    <n v="5"/>
    <n v="5"/>
    <n v="0"/>
    <n v="110"/>
  </r>
  <r>
    <x v="0"/>
    <x v="0"/>
    <s v="WA"/>
    <x v="4"/>
    <n v="2012"/>
    <n v="2012"/>
    <n v="19851103"/>
    <n v="1"/>
    <x v="1"/>
    <s v="I"/>
    <n v="32"/>
    <n v="32"/>
    <n v="0"/>
    <n v="117"/>
  </r>
  <r>
    <x v="0"/>
    <x v="0"/>
    <s v="WA"/>
    <x v="4"/>
    <n v="2012"/>
    <n v="2012"/>
    <n v="18698595"/>
    <n v="1"/>
    <x v="1"/>
    <s v="I"/>
    <n v="34"/>
    <n v="34"/>
    <n v="0"/>
    <n v="20"/>
  </r>
  <r>
    <x v="0"/>
    <x v="1"/>
    <s v="WA"/>
    <x v="4"/>
    <n v="2012"/>
    <n v="2012"/>
    <n v="17212222"/>
    <n v="1"/>
    <x v="1"/>
    <s v="I"/>
    <n v="14"/>
    <n v="14"/>
    <n v="0"/>
    <n v="38"/>
  </r>
  <r>
    <x v="0"/>
    <x v="0"/>
    <s v="WA"/>
    <x v="4"/>
    <n v="2012"/>
    <n v="2012"/>
    <n v="14551682"/>
    <n v="1"/>
    <x v="1"/>
    <s v="I"/>
    <n v="29"/>
    <n v="29"/>
    <n v="0"/>
    <n v="30"/>
  </r>
  <r>
    <x v="0"/>
    <x v="1"/>
    <s v="WA"/>
    <x v="4"/>
    <n v="2012"/>
    <n v="2012"/>
    <n v="16873366"/>
    <n v="1"/>
    <x v="1"/>
    <s v="I"/>
    <n v="9"/>
    <n v="9"/>
    <n v="0"/>
    <n v="39"/>
  </r>
  <r>
    <x v="0"/>
    <x v="0"/>
    <s v="WA"/>
    <x v="4"/>
    <n v="2012"/>
    <n v="2012"/>
    <n v="16298369"/>
    <n v="1"/>
    <x v="1"/>
    <s v="I"/>
    <n v="31"/>
    <n v="31"/>
    <n v="0"/>
    <n v="16"/>
  </r>
  <r>
    <x v="0"/>
    <x v="1"/>
    <s v="WA"/>
    <x v="4"/>
    <n v="2012"/>
    <n v="2012"/>
    <n v="14743854"/>
    <n v="1"/>
    <x v="1"/>
    <s v="I"/>
    <n v="13"/>
    <n v="13"/>
    <n v="0"/>
    <n v="31"/>
  </r>
  <r>
    <x v="0"/>
    <x v="1"/>
    <s v="WA"/>
    <x v="4"/>
    <n v="2012"/>
    <n v="2012"/>
    <n v="14620730"/>
    <n v="1"/>
    <x v="1"/>
    <s v="I"/>
    <n v="8"/>
    <n v="8"/>
    <n v="0"/>
    <n v="3"/>
  </r>
  <r>
    <x v="0"/>
    <x v="0"/>
    <s v="WA"/>
    <x v="5"/>
    <n v="2013"/>
    <n v="2013"/>
    <n v="19140060"/>
    <n v="1"/>
    <x v="1"/>
    <s v="I"/>
    <n v="22"/>
    <n v="22"/>
    <n v="0"/>
    <n v="154"/>
  </r>
  <r>
    <x v="0"/>
    <x v="0"/>
    <s v="WA"/>
    <x v="5"/>
    <n v="2013"/>
    <n v="2013"/>
    <n v="18346184"/>
    <n v="3"/>
    <x v="1"/>
    <s v="I"/>
    <n v="90"/>
    <n v="30"/>
    <n v="0"/>
    <n v="200"/>
  </r>
  <r>
    <x v="0"/>
    <x v="1"/>
    <s v="WA"/>
    <x v="5"/>
    <n v="2013"/>
    <n v="2013"/>
    <n v="500059487"/>
    <n v="5"/>
    <x v="1"/>
    <s v="I"/>
    <n v="153"/>
    <n v="30.6"/>
    <n v="0"/>
    <n v="9"/>
  </r>
  <r>
    <x v="0"/>
    <x v="1"/>
    <s v="WA"/>
    <x v="4"/>
    <n v="2013"/>
    <n v="2013"/>
    <n v="19899394"/>
    <n v="1"/>
    <x v="1"/>
    <s v="I"/>
    <n v="11"/>
    <n v="11"/>
    <n v="0"/>
    <n v="32"/>
  </r>
  <r>
    <x v="0"/>
    <x v="0"/>
    <s v="WA"/>
    <x v="4"/>
    <n v="2013"/>
    <n v="2013"/>
    <n v="19930617"/>
    <n v="1"/>
    <x v="1"/>
    <s v="I"/>
    <n v="6"/>
    <n v="6"/>
    <n v="0"/>
    <n v="170"/>
  </r>
  <r>
    <x v="0"/>
    <x v="0"/>
    <s v="WA"/>
    <x v="5"/>
    <n v="2013"/>
    <n v="2013"/>
    <n v="18494564"/>
    <n v="1"/>
    <x v="1"/>
    <s v="I"/>
    <n v="33"/>
    <n v="33"/>
    <n v="0"/>
    <n v="40"/>
  </r>
  <r>
    <x v="0"/>
    <x v="0"/>
    <s v="WA"/>
    <x v="5"/>
    <n v="2013"/>
    <n v="2013"/>
    <n v="17163030"/>
    <n v="1"/>
    <x v="1"/>
    <s v="I"/>
    <n v="7"/>
    <n v="7"/>
    <n v="0"/>
    <n v="170"/>
  </r>
  <r>
    <x v="0"/>
    <x v="1"/>
    <s v="WA"/>
    <x v="5"/>
    <n v="2013"/>
    <n v="2013"/>
    <n v="500192918"/>
    <n v="2"/>
    <x v="1"/>
    <s v="I"/>
    <n v="69"/>
    <n v="34.5"/>
    <n v="0"/>
    <n v="14"/>
  </r>
  <r>
    <x v="1"/>
    <x v="1"/>
    <s v="WA"/>
    <x v="5"/>
    <n v="2013"/>
    <n v="2013"/>
    <n v="380764809"/>
    <n v="1"/>
    <x v="1"/>
    <s v="I"/>
    <n v="2"/>
    <n v="2"/>
    <n v="0"/>
    <n v="7"/>
  </r>
  <r>
    <x v="0"/>
    <x v="1"/>
    <s v="WA"/>
    <x v="5"/>
    <n v="2013"/>
    <n v="2013"/>
    <n v="500007702"/>
    <n v="1"/>
    <x v="1"/>
    <s v="I"/>
    <n v="31"/>
    <n v="31"/>
    <n v="0"/>
    <n v="1"/>
  </r>
  <r>
    <x v="0"/>
    <x v="0"/>
    <s v="WA"/>
    <x v="5"/>
    <n v="2013"/>
    <n v="2013"/>
    <n v="17912788"/>
    <n v="2"/>
    <x v="1"/>
    <s v="I"/>
    <n v="37"/>
    <n v="18.5"/>
    <n v="0"/>
    <n v="1079"/>
  </r>
  <r>
    <x v="0"/>
    <x v="1"/>
    <s v="WA"/>
    <x v="5"/>
    <n v="2013"/>
    <n v="2013"/>
    <n v="17834164"/>
    <n v="1"/>
    <x v="1"/>
    <s v="I"/>
    <n v="33"/>
    <n v="33"/>
    <n v="0"/>
    <n v="2"/>
  </r>
  <r>
    <x v="0"/>
    <x v="0"/>
    <s v="WA"/>
    <x v="5"/>
    <n v="2013"/>
    <n v="2013"/>
    <n v="16792881"/>
    <n v="1"/>
    <x v="1"/>
    <s v="I"/>
    <n v="34"/>
    <n v="34"/>
    <n v="0"/>
    <n v="400"/>
  </r>
  <r>
    <x v="0"/>
    <x v="0"/>
    <s v="WA"/>
    <x v="5"/>
    <n v="2013"/>
    <n v="2013"/>
    <n v="376704020"/>
    <n v="1"/>
    <x v="1"/>
    <s v="I"/>
    <n v="0"/>
    <n v="0"/>
    <n v="0"/>
    <n v="30"/>
  </r>
  <r>
    <x v="0"/>
    <x v="0"/>
    <s v="WA"/>
    <x v="5"/>
    <n v="2013"/>
    <n v="2013"/>
    <n v="17488391"/>
    <n v="1"/>
    <x v="1"/>
    <s v="I"/>
    <n v="33"/>
    <n v="33"/>
    <n v="0"/>
    <n v="3"/>
  </r>
  <r>
    <x v="0"/>
    <x v="0"/>
    <s v="WA"/>
    <x v="5"/>
    <n v="2013"/>
    <n v="2013"/>
    <n v="18947278"/>
    <n v="1"/>
    <x v="1"/>
    <s v="I"/>
    <n v="19"/>
    <n v="19"/>
    <n v="0"/>
    <n v="30"/>
  </r>
  <r>
    <x v="1"/>
    <x v="0"/>
    <s v="WA"/>
    <x v="5"/>
    <n v="2013"/>
    <n v="2013"/>
    <n v="17974820"/>
    <n v="1"/>
    <x v="1"/>
    <s v="I"/>
    <n v="32"/>
    <n v="32"/>
    <n v="0"/>
    <n v="200"/>
  </r>
  <r>
    <x v="0"/>
    <x v="0"/>
    <s v="WA"/>
    <x v="5"/>
    <n v="2013"/>
    <n v="2013"/>
    <n v="17497314"/>
    <n v="1"/>
    <x v="1"/>
    <s v="I"/>
    <n v="30"/>
    <n v="30"/>
    <n v="0"/>
    <n v="200"/>
  </r>
  <r>
    <x v="0"/>
    <x v="0"/>
    <s v="WA"/>
    <x v="5"/>
    <n v="2013"/>
    <n v="2013"/>
    <n v="400204849"/>
    <n v="1"/>
    <x v="1"/>
    <s v="I"/>
    <n v="34"/>
    <n v="34"/>
    <n v="0"/>
    <n v="40"/>
  </r>
  <r>
    <x v="0"/>
    <x v="0"/>
    <s v="WA"/>
    <x v="5"/>
    <n v="2013"/>
    <n v="2013"/>
    <n v="500154740"/>
    <n v="1"/>
    <x v="1"/>
    <s v="I"/>
    <n v="0"/>
    <n v="0"/>
    <n v="0"/>
    <n v="20"/>
  </r>
  <r>
    <x v="0"/>
    <x v="0"/>
    <s v="WA"/>
    <x v="4"/>
    <n v="2013"/>
    <n v="2013"/>
    <n v="500186610"/>
    <n v="1"/>
    <x v="1"/>
    <s v="I"/>
    <n v="0"/>
    <n v="0"/>
    <n v="0"/>
    <n v="47"/>
  </r>
  <r>
    <x v="0"/>
    <x v="0"/>
    <s v="WA"/>
    <x v="4"/>
    <n v="2013"/>
    <n v="2013"/>
    <n v="19980041"/>
    <n v="1"/>
    <x v="1"/>
    <s v="I"/>
    <n v="0"/>
    <n v="0"/>
    <n v="0"/>
    <n v="20"/>
  </r>
  <r>
    <x v="0"/>
    <x v="0"/>
    <s v="WA"/>
    <x v="5"/>
    <n v="2013"/>
    <n v="2013"/>
    <n v="17807974"/>
    <n v="1"/>
    <x v="1"/>
    <s v="I"/>
    <n v="12"/>
    <n v="12"/>
    <n v="0"/>
    <n v="53"/>
  </r>
  <r>
    <x v="1"/>
    <x v="1"/>
    <s v="WA"/>
    <x v="5"/>
    <n v="2013"/>
    <n v="2013"/>
    <n v="500141436"/>
    <n v="2"/>
    <x v="1"/>
    <s v="I"/>
    <n v="36"/>
    <n v="18"/>
    <n v="0"/>
    <n v="101"/>
  </r>
  <r>
    <x v="0"/>
    <x v="1"/>
    <s v="WA"/>
    <x v="5"/>
    <n v="2013"/>
    <n v="2013"/>
    <n v="14052901"/>
    <n v="2"/>
    <x v="1"/>
    <s v="I"/>
    <n v="63"/>
    <n v="31.5"/>
    <n v="0"/>
    <n v="94"/>
  </r>
  <r>
    <x v="0"/>
    <x v="0"/>
    <s v="WA"/>
    <x v="5"/>
    <n v="2013"/>
    <n v="2013"/>
    <n v="15621473"/>
    <n v="1"/>
    <x v="1"/>
    <s v="I"/>
    <n v="34"/>
    <n v="34"/>
    <n v="0"/>
    <n v="330"/>
  </r>
  <r>
    <x v="0"/>
    <x v="1"/>
    <s v="WA"/>
    <x v="5"/>
    <n v="2013"/>
    <n v="2013"/>
    <n v="500188687"/>
    <n v="1"/>
    <x v="1"/>
    <s v="I"/>
    <n v="34"/>
    <n v="34"/>
    <n v="0"/>
    <n v="3"/>
  </r>
  <r>
    <x v="1"/>
    <x v="0"/>
    <s v="WA"/>
    <x v="5"/>
    <n v="2013"/>
    <n v="2013"/>
    <n v="15022187"/>
    <n v="2"/>
    <x v="1"/>
    <s v="I"/>
    <n v="66"/>
    <n v="33"/>
    <n v="0"/>
    <n v="30"/>
  </r>
  <r>
    <x v="0"/>
    <x v="0"/>
    <s v="WA"/>
    <x v="5"/>
    <n v="2013"/>
    <n v="2013"/>
    <n v="423964943"/>
    <n v="1"/>
    <x v="1"/>
    <s v="I"/>
    <n v="34"/>
    <n v="34"/>
    <n v="0"/>
    <n v="470"/>
  </r>
  <r>
    <x v="0"/>
    <x v="0"/>
    <s v="WA"/>
    <x v="5"/>
    <n v="2013"/>
    <n v="2013"/>
    <n v="500258705"/>
    <n v="1"/>
    <x v="1"/>
    <s v="I"/>
    <n v="1"/>
    <n v="1"/>
    <n v="0"/>
    <n v="12"/>
  </r>
  <r>
    <x v="0"/>
    <x v="1"/>
    <s v="WA"/>
    <x v="5"/>
    <n v="2013"/>
    <n v="2013"/>
    <n v="441849771"/>
    <n v="1"/>
    <x v="1"/>
    <s v="I"/>
    <n v="7"/>
    <n v="7"/>
    <n v="0"/>
    <n v="28"/>
  </r>
  <r>
    <x v="0"/>
    <x v="0"/>
    <s v="WA"/>
    <x v="5"/>
    <n v="2013"/>
    <n v="2013"/>
    <n v="14396330"/>
    <n v="1"/>
    <x v="1"/>
    <s v="I"/>
    <n v="34"/>
    <n v="34"/>
    <n v="0"/>
    <n v="10"/>
  </r>
  <r>
    <x v="0"/>
    <x v="0"/>
    <s v="WA"/>
    <x v="5"/>
    <n v="2013"/>
    <n v="2013"/>
    <n v="14664341"/>
    <n v="1"/>
    <x v="1"/>
    <s v="I"/>
    <n v="23"/>
    <n v="23"/>
    <n v="0"/>
    <n v="2100"/>
  </r>
  <r>
    <x v="0"/>
    <x v="0"/>
    <s v="WA"/>
    <x v="5"/>
    <n v="2013"/>
    <n v="2013"/>
    <n v="14920609"/>
    <n v="2"/>
    <x v="1"/>
    <s v="I"/>
    <n v="36"/>
    <n v="18"/>
    <n v="0"/>
    <n v="2180"/>
  </r>
  <r>
    <x v="0"/>
    <x v="0"/>
    <s v="WA"/>
    <x v="5"/>
    <n v="2013"/>
    <n v="2013"/>
    <n v="14080724"/>
    <n v="1"/>
    <x v="1"/>
    <s v="I"/>
    <n v="32"/>
    <n v="32"/>
    <n v="0"/>
    <n v="540"/>
  </r>
  <r>
    <x v="0"/>
    <x v="0"/>
    <s v="WA"/>
    <x v="5"/>
    <n v="2013"/>
    <n v="2013"/>
    <n v="17774461"/>
    <n v="2"/>
    <x v="1"/>
    <s v="I"/>
    <n v="60"/>
    <n v="30"/>
    <n v="0"/>
    <n v="20"/>
  </r>
  <r>
    <x v="1"/>
    <x v="0"/>
    <s v="WA"/>
    <x v="5"/>
    <n v="2013"/>
    <n v="2013"/>
    <n v="379209635"/>
    <n v="3"/>
    <x v="1"/>
    <s v="I"/>
    <n v="78"/>
    <n v="26"/>
    <n v="0"/>
    <n v="500"/>
  </r>
  <r>
    <x v="0"/>
    <x v="0"/>
    <s v="WA"/>
    <x v="5"/>
    <n v="2013"/>
    <n v="2013"/>
    <n v="14183058"/>
    <n v="1"/>
    <x v="1"/>
    <s v="I"/>
    <n v="93"/>
    <n v="93"/>
    <n v="0"/>
    <n v="30"/>
  </r>
  <r>
    <x v="0"/>
    <x v="1"/>
    <s v="WA"/>
    <x v="5"/>
    <n v="2013"/>
    <n v="2013"/>
    <n v="14442911"/>
    <n v="1"/>
    <x v="1"/>
    <s v="I"/>
    <n v="7"/>
    <n v="7"/>
    <n v="0"/>
    <n v="8"/>
  </r>
  <r>
    <x v="0"/>
    <x v="1"/>
    <s v="WA"/>
    <x v="5"/>
    <n v="2013"/>
    <n v="2013"/>
    <n v="19990904"/>
    <n v="1"/>
    <x v="1"/>
    <s v="I"/>
    <n v="33"/>
    <n v="33"/>
    <n v="0"/>
    <n v="130"/>
  </r>
  <r>
    <x v="0"/>
    <x v="0"/>
    <s v="WA"/>
    <x v="5"/>
    <n v="2013"/>
    <n v="2013"/>
    <n v="19265090"/>
    <n v="1"/>
    <x v="1"/>
    <s v="I"/>
    <n v="0"/>
    <n v="0"/>
    <n v="0"/>
    <n v="24"/>
  </r>
  <r>
    <x v="0"/>
    <x v="1"/>
    <s v="WA"/>
    <x v="5"/>
    <n v="2013"/>
    <n v="2013"/>
    <n v="500225543"/>
    <n v="1"/>
    <x v="1"/>
    <s v="I"/>
    <n v="1"/>
    <n v="1"/>
    <n v="0"/>
    <n v="29"/>
  </r>
  <r>
    <x v="0"/>
    <x v="0"/>
    <s v="WA"/>
    <x v="5"/>
    <n v="2013"/>
    <n v="2013"/>
    <n v="18128301"/>
    <n v="1"/>
    <x v="1"/>
    <s v="I"/>
    <n v="27"/>
    <n v="27"/>
    <n v="0"/>
    <n v="100"/>
  </r>
  <r>
    <x v="0"/>
    <x v="0"/>
    <s v="WA"/>
    <x v="5"/>
    <n v="2013"/>
    <n v="2013"/>
    <n v="19365921"/>
    <n v="2"/>
    <x v="1"/>
    <s v="I"/>
    <n v="32"/>
    <n v="16"/>
    <n v="0"/>
    <n v="340"/>
  </r>
  <r>
    <x v="0"/>
    <x v="1"/>
    <s v="WA"/>
    <x v="5"/>
    <n v="2013"/>
    <n v="2013"/>
    <n v="500028690"/>
    <n v="2"/>
    <x v="1"/>
    <s v="I"/>
    <n v="50"/>
    <n v="25"/>
    <n v="0"/>
    <n v="67"/>
  </r>
  <r>
    <x v="0"/>
    <x v="0"/>
    <s v="WA"/>
    <x v="5"/>
    <n v="2013"/>
    <n v="2013"/>
    <n v="17446075"/>
    <n v="2"/>
    <x v="1"/>
    <s v="I"/>
    <n v="59"/>
    <n v="29.5"/>
    <n v="0"/>
    <n v="1360"/>
  </r>
  <r>
    <x v="0"/>
    <x v="0"/>
    <s v="WA"/>
    <x v="5"/>
    <n v="2013"/>
    <n v="2013"/>
    <n v="15973032"/>
    <n v="1"/>
    <x v="1"/>
    <s v="I"/>
    <n v="15"/>
    <n v="15"/>
    <n v="0"/>
    <n v="30"/>
  </r>
  <r>
    <x v="1"/>
    <x v="0"/>
    <s v="WA"/>
    <x v="5"/>
    <n v="2013"/>
    <n v="2013"/>
    <n v="17014391"/>
    <n v="2"/>
    <x v="1"/>
    <s v="I"/>
    <n v="60"/>
    <n v="30"/>
    <n v="0"/>
    <n v="509"/>
  </r>
  <r>
    <x v="0"/>
    <x v="0"/>
    <s v="WA"/>
    <x v="5"/>
    <n v="2013"/>
    <n v="2013"/>
    <n v="16929428"/>
    <n v="2"/>
    <x v="1"/>
    <s v="I"/>
    <n v="34"/>
    <n v="17"/>
    <n v="0"/>
    <n v="1163"/>
  </r>
  <r>
    <x v="0"/>
    <x v="0"/>
    <s v="WA"/>
    <x v="5"/>
    <n v="2013"/>
    <n v="2013"/>
    <n v="16341640"/>
    <n v="1"/>
    <x v="1"/>
    <s v="I"/>
    <n v="13"/>
    <n v="13"/>
    <n v="0"/>
    <n v="775"/>
  </r>
  <r>
    <x v="0"/>
    <x v="0"/>
    <s v="WA"/>
    <x v="5"/>
    <n v="2013"/>
    <n v="2013"/>
    <n v="15076456"/>
    <n v="2"/>
    <x v="1"/>
    <s v="I"/>
    <n v="61"/>
    <n v="30.5"/>
    <n v="0"/>
    <n v="4740"/>
  </r>
  <r>
    <x v="0"/>
    <x v="1"/>
    <s v="WA"/>
    <x v="5"/>
    <n v="2013"/>
    <n v="2013"/>
    <n v="397180847"/>
    <n v="2"/>
    <x v="1"/>
    <s v="I"/>
    <n v="48"/>
    <n v="24"/>
    <n v="0"/>
    <n v="37"/>
  </r>
  <r>
    <x v="0"/>
    <x v="0"/>
    <s v="WA"/>
    <x v="5"/>
    <n v="2013"/>
    <n v="2013"/>
    <n v="15185132"/>
    <n v="1"/>
    <x v="1"/>
    <s v="I"/>
    <n v="12"/>
    <n v="12"/>
    <n v="0"/>
    <n v="640"/>
  </r>
  <r>
    <x v="0"/>
    <x v="1"/>
    <s v="WA"/>
    <x v="5"/>
    <n v="2013"/>
    <n v="2013"/>
    <n v="500174139"/>
    <n v="3"/>
    <x v="1"/>
    <s v="I"/>
    <n v="70"/>
    <n v="23.333333333333332"/>
    <n v="0"/>
    <n v="7"/>
  </r>
  <r>
    <x v="0"/>
    <x v="0"/>
    <s v="WA"/>
    <x v="5"/>
    <n v="2013"/>
    <n v="2013"/>
    <n v="14450011"/>
    <n v="1"/>
    <x v="1"/>
    <s v="I"/>
    <n v="6"/>
    <n v="6"/>
    <n v="0"/>
    <n v="270"/>
  </r>
  <r>
    <x v="0"/>
    <x v="1"/>
    <s v="WA"/>
    <x v="5"/>
    <n v="2013"/>
    <n v="2013"/>
    <n v="17441190"/>
    <n v="4"/>
    <x v="1"/>
    <s v="I"/>
    <n v="121"/>
    <n v="30.25"/>
    <n v="0"/>
    <n v="4"/>
  </r>
  <r>
    <x v="0"/>
    <x v="0"/>
    <s v="WA"/>
    <x v="5"/>
    <n v="2013"/>
    <n v="2013"/>
    <n v="19353053"/>
    <n v="1"/>
    <x v="1"/>
    <s v="I"/>
    <n v="0"/>
    <n v="0"/>
    <n v="0"/>
    <n v="340"/>
  </r>
  <r>
    <x v="0"/>
    <x v="0"/>
    <s v="WA"/>
    <x v="5"/>
    <n v="2013"/>
    <n v="2013"/>
    <n v="18968902"/>
    <n v="2"/>
    <x v="1"/>
    <s v="I"/>
    <n v="58"/>
    <n v="29"/>
    <n v="0"/>
    <n v="130"/>
  </r>
  <r>
    <x v="0"/>
    <x v="0"/>
    <s v="WA"/>
    <x v="5"/>
    <n v="2013"/>
    <n v="2013"/>
    <n v="18703653"/>
    <n v="1"/>
    <x v="1"/>
    <s v="I"/>
    <n v="0"/>
    <n v="0"/>
    <n v="0"/>
    <n v="10"/>
  </r>
  <r>
    <x v="0"/>
    <x v="1"/>
    <s v="WA"/>
    <x v="5"/>
    <n v="2013"/>
    <n v="2013"/>
    <n v="18704465"/>
    <n v="1"/>
    <x v="1"/>
    <s v="I"/>
    <n v="0"/>
    <n v="0"/>
    <n v="0"/>
    <n v="5"/>
  </r>
  <r>
    <x v="0"/>
    <x v="1"/>
    <s v="WA"/>
    <x v="5"/>
    <n v="2013"/>
    <n v="2013"/>
    <n v="446343127"/>
    <n v="1"/>
    <x v="1"/>
    <s v="I"/>
    <n v="21"/>
    <n v="21"/>
    <n v="0"/>
    <n v="57"/>
  </r>
  <r>
    <x v="1"/>
    <x v="1"/>
    <s v="WA"/>
    <x v="5"/>
    <n v="2013"/>
    <n v="2013"/>
    <n v="19261912"/>
    <n v="1"/>
    <x v="1"/>
    <s v="I"/>
    <n v="0"/>
    <n v="0"/>
    <n v="0"/>
    <n v="5"/>
  </r>
  <r>
    <x v="0"/>
    <x v="0"/>
    <s v="WA"/>
    <x v="5"/>
    <n v="2013"/>
    <n v="2013"/>
    <n v="18628206"/>
    <n v="2"/>
    <x v="1"/>
    <s v="I"/>
    <n v="43"/>
    <n v="21.5"/>
    <n v="0"/>
    <n v="990"/>
  </r>
  <r>
    <x v="0"/>
    <x v="1"/>
    <s v="WA"/>
    <x v="5"/>
    <n v="2013"/>
    <n v="2013"/>
    <n v="500243212"/>
    <n v="1"/>
    <x v="1"/>
    <s v="I"/>
    <n v="0"/>
    <n v="0"/>
    <n v="0"/>
    <n v="30"/>
  </r>
  <r>
    <x v="0"/>
    <x v="1"/>
    <s v="WA"/>
    <x v="5"/>
    <n v="2013"/>
    <n v="2013"/>
    <n v="17487050"/>
    <n v="3"/>
    <x v="1"/>
    <s v="I"/>
    <n v="72"/>
    <n v="24"/>
    <n v="0"/>
    <n v="17"/>
  </r>
  <r>
    <x v="0"/>
    <x v="1"/>
    <s v="WA"/>
    <x v="5"/>
    <n v="2013"/>
    <n v="2013"/>
    <n v="18128197"/>
    <n v="1"/>
    <x v="1"/>
    <s v="I"/>
    <n v="19"/>
    <n v="19"/>
    <n v="0"/>
    <n v="7"/>
  </r>
  <r>
    <x v="0"/>
    <x v="1"/>
    <s v="WA"/>
    <x v="5"/>
    <n v="2013"/>
    <n v="2013"/>
    <n v="500049877"/>
    <n v="1"/>
    <x v="1"/>
    <s v="I"/>
    <n v="5"/>
    <n v="5"/>
    <n v="0"/>
    <n v="19"/>
  </r>
  <r>
    <x v="0"/>
    <x v="1"/>
    <s v="WA"/>
    <x v="5"/>
    <n v="2013"/>
    <n v="2013"/>
    <n v="15962817"/>
    <n v="1"/>
    <x v="1"/>
    <s v="I"/>
    <n v="32"/>
    <n v="32"/>
    <n v="0"/>
    <n v="1"/>
  </r>
  <r>
    <x v="0"/>
    <x v="1"/>
    <s v="WA"/>
    <x v="5"/>
    <n v="2013"/>
    <n v="2013"/>
    <n v="17218719"/>
    <n v="2"/>
    <x v="1"/>
    <s v="I"/>
    <n v="41"/>
    <n v="20.5"/>
    <n v="0"/>
    <n v="57"/>
  </r>
  <r>
    <x v="0"/>
    <x v="1"/>
    <s v="WA"/>
    <x v="5"/>
    <n v="2013"/>
    <n v="2013"/>
    <n v="421805001"/>
    <n v="3"/>
    <x v="1"/>
    <s v="I"/>
    <n v="69"/>
    <n v="23"/>
    <n v="0"/>
    <n v="24"/>
  </r>
  <r>
    <x v="0"/>
    <x v="0"/>
    <s v="WA"/>
    <x v="5"/>
    <n v="2013"/>
    <n v="2013"/>
    <n v="377136164"/>
    <n v="3"/>
    <x v="1"/>
    <s v="I"/>
    <n v="65"/>
    <n v="21.666666666666664"/>
    <n v="0"/>
    <n v="1234"/>
  </r>
  <r>
    <x v="0"/>
    <x v="0"/>
    <s v="WA"/>
    <x v="5"/>
    <n v="2013"/>
    <n v="2013"/>
    <n v="16199112"/>
    <n v="2"/>
    <x v="1"/>
    <s v="I"/>
    <n v="55"/>
    <n v="27.5"/>
    <n v="0"/>
    <n v="177"/>
  </r>
  <r>
    <x v="0"/>
    <x v="1"/>
    <s v="WA"/>
    <x v="5"/>
    <n v="2013"/>
    <n v="2013"/>
    <n v="500073427"/>
    <n v="1"/>
    <x v="1"/>
    <s v="I"/>
    <n v="18"/>
    <n v="18"/>
    <n v="0"/>
    <n v="102"/>
  </r>
  <r>
    <x v="0"/>
    <x v="0"/>
    <s v="WA"/>
    <x v="5"/>
    <n v="2013"/>
    <n v="2013"/>
    <n v="15221170"/>
    <n v="1"/>
    <x v="1"/>
    <s v="I"/>
    <n v="29"/>
    <n v="29"/>
    <n v="0"/>
    <n v="304"/>
  </r>
  <r>
    <x v="0"/>
    <x v="0"/>
    <s v="WA"/>
    <x v="5"/>
    <n v="2013"/>
    <n v="2013"/>
    <n v="14310114"/>
    <n v="1"/>
    <x v="1"/>
    <s v="I"/>
    <n v="26"/>
    <n v="26"/>
    <n v="0"/>
    <n v="88"/>
  </r>
  <r>
    <x v="0"/>
    <x v="1"/>
    <s v="WA"/>
    <x v="5"/>
    <n v="2013"/>
    <n v="2013"/>
    <n v="446351259"/>
    <n v="1"/>
    <x v="1"/>
    <s v="I"/>
    <n v="2"/>
    <n v="2"/>
    <n v="0"/>
    <n v="3"/>
  </r>
  <r>
    <x v="0"/>
    <x v="0"/>
    <s v="WA"/>
    <x v="5"/>
    <n v="2013"/>
    <n v="2013"/>
    <n v="15683856"/>
    <n v="1"/>
    <x v="1"/>
    <s v="I"/>
    <n v="20"/>
    <n v="20"/>
    <n v="0"/>
    <n v="810"/>
  </r>
  <r>
    <x v="0"/>
    <x v="1"/>
    <s v="WA"/>
    <x v="5"/>
    <n v="2013"/>
    <n v="2013"/>
    <n v="19914243"/>
    <n v="1"/>
    <x v="1"/>
    <s v="I"/>
    <n v="36"/>
    <n v="36"/>
    <n v="0"/>
    <n v="9"/>
  </r>
  <r>
    <x v="0"/>
    <x v="0"/>
    <s v="WA"/>
    <x v="5"/>
    <n v="2013"/>
    <n v="2013"/>
    <n v="19659677"/>
    <n v="1"/>
    <x v="1"/>
    <s v="I"/>
    <n v="0"/>
    <n v="0"/>
    <n v="0"/>
    <n v="180"/>
  </r>
  <r>
    <x v="0"/>
    <x v="1"/>
    <s v="WA"/>
    <x v="5"/>
    <n v="2013"/>
    <n v="2013"/>
    <n v="500121539"/>
    <n v="1"/>
    <x v="1"/>
    <s v="I"/>
    <n v="0"/>
    <n v="0"/>
    <n v="0"/>
    <n v="41"/>
  </r>
  <r>
    <x v="0"/>
    <x v="0"/>
    <s v="WA"/>
    <x v="5"/>
    <n v="2013"/>
    <n v="2013"/>
    <n v="14120033"/>
    <n v="1"/>
    <x v="1"/>
    <s v="I"/>
    <n v="16"/>
    <n v="16"/>
    <n v="0"/>
    <n v="110"/>
  </r>
  <r>
    <x v="0"/>
    <x v="0"/>
    <s v="WA"/>
    <x v="5"/>
    <n v="2013"/>
    <n v="2013"/>
    <n v="18663420"/>
    <n v="1"/>
    <x v="1"/>
    <s v="I"/>
    <n v="7"/>
    <n v="7"/>
    <n v="0"/>
    <n v="70"/>
  </r>
  <r>
    <x v="0"/>
    <x v="0"/>
    <s v="WA"/>
    <x v="5"/>
    <n v="2013"/>
    <n v="2013"/>
    <n v="18006393"/>
    <n v="1"/>
    <x v="1"/>
    <s v="I"/>
    <n v="10"/>
    <n v="10"/>
    <n v="0"/>
    <n v="2"/>
  </r>
  <r>
    <x v="0"/>
    <x v="1"/>
    <s v="WA"/>
    <x v="5"/>
    <n v="2013"/>
    <n v="2013"/>
    <n v="500114359"/>
    <n v="1"/>
    <x v="1"/>
    <s v="I"/>
    <n v="0"/>
    <n v="0"/>
    <n v="0"/>
    <n v="2"/>
  </r>
  <r>
    <x v="0"/>
    <x v="0"/>
    <s v="WA"/>
    <x v="5"/>
    <n v="2013"/>
    <n v="2013"/>
    <n v="500136634"/>
    <n v="1"/>
    <x v="1"/>
    <s v="I"/>
    <n v="20"/>
    <n v="20"/>
    <n v="0"/>
    <n v="382"/>
  </r>
  <r>
    <x v="0"/>
    <x v="0"/>
    <s v="WA"/>
    <x v="5"/>
    <n v="2013"/>
    <n v="2013"/>
    <n v="17820346"/>
    <n v="2"/>
    <x v="1"/>
    <s v="I"/>
    <n v="35"/>
    <n v="17.5"/>
    <n v="0"/>
    <n v="1570"/>
  </r>
  <r>
    <x v="0"/>
    <x v="0"/>
    <s v="WA"/>
    <x v="5"/>
    <n v="2013"/>
    <n v="2013"/>
    <n v="17983133"/>
    <n v="1"/>
    <x v="1"/>
    <s v="I"/>
    <n v="30"/>
    <n v="30"/>
    <n v="0"/>
    <n v="50"/>
  </r>
  <r>
    <x v="0"/>
    <x v="0"/>
    <s v="WA"/>
    <x v="5"/>
    <n v="2013"/>
    <n v="2013"/>
    <n v="500231332"/>
    <n v="2"/>
    <x v="1"/>
    <s v="I"/>
    <n v="63"/>
    <n v="31.5"/>
    <n v="0"/>
    <n v="161"/>
  </r>
  <r>
    <x v="0"/>
    <x v="1"/>
    <s v="WA"/>
    <x v="5"/>
    <n v="2013"/>
    <n v="2013"/>
    <n v="500232746"/>
    <n v="2"/>
    <x v="1"/>
    <s v="I"/>
    <n v="63"/>
    <n v="31.5"/>
    <n v="0"/>
    <n v="23"/>
  </r>
  <r>
    <x v="0"/>
    <x v="0"/>
    <s v="WA"/>
    <x v="5"/>
    <n v="2013"/>
    <n v="2013"/>
    <n v="16793044"/>
    <n v="3"/>
    <x v="1"/>
    <s v="I"/>
    <n v="91"/>
    <n v="30.333333333333332"/>
    <n v="0"/>
    <n v="91"/>
  </r>
  <r>
    <x v="0"/>
    <x v="1"/>
    <s v="WA"/>
    <x v="5"/>
    <n v="2013"/>
    <n v="2013"/>
    <n v="14687199"/>
    <n v="1"/>
    <x v="1"/>
    <s v="I"/>
    <n v="26"/>
    <n v="26"/>
    <n v="0"/>
    <n v="52"/>
  </r>
  <r>
    <x v="0"/>
    <x v="0"/>
    <s v="WA"/>
    <x v="5"/>
    <n v="2013"/>
    <n v="2013"/>
    <n v="15091046"/>
    <n v="5"/>
    <x v="1"/>
    <s v="I"/>
    <n v="140"/>
    <n v="28"/>
    <n v="0"/>
    <n v="310"/>
  </r>
  <r>
    <x v="0"/>
    <x v="1"/>
    <s v="WA"/>
    <x v="5"/>
    <n v="2013"/>
    <n v="2013"/>
    <n v="444965361"/>
    <n v="1"/>
    <x v="1"/>
    <s v="I"/>
    <n v="21"/>
    <n v="21"/>
    <n v="0"/>
    <n v="10"/>
  </r>
  <r>
    <x v="0"/>
    <x v="0"/>
    <s v="WA"/>
    <x v="5"/>
    <n v="2013"/>
    <n v="2013"/>
    <n v="14155086"/>
    <n v="2"/>
    <x v="1"/>
    <s v="I"/>
    <n v="55"/>
    <n v="27.5"/>
    <n v="0"/>
    <n v="680"/>
  </r>
  <r>
    <x v="0"/>
    <x v="1"/>
    <s v="WA"/>
    <x v="5"/>
    <n v="2013"/>
    <n v="2013"/>
    <n v="17098715"/>
    <n v="1"/>
    <x v="1"/>
    <s v="I"/>
    <n v="9"/>
    <n v="9"/>
    <n v="0"/>
    <n v="42"/>
  </r>
  <r>
    <x v="0"/>
    <x v="0"/>
    <s v="WA"/>
    <x v="5"/>
    <n v="2013"/>
    <n v="2013"/>
    <n v="14912772"/>
    <n v="3"/>
    <x v="1"/>
    <s v="I"/>
    <n v="85"/>
    <n v="28.333333333333336"/>
    <n v="0"/>
    <n v="197"/>
  </r>
  <r>
    <x v="0"/>
    <x v="0"/>
    <s v="WA"/>
    <x v="5"/>
    <n v="2013"/>
    <n v="2013"/>
    <n v="14344787"/>
    <n v="1"/>
    <x v="1"/>
    <s v="I"/>
    <n v="15"/>
    <n v="15"/>
    <n v="0"/>
    <n v="20"/>
  </r>
  <r>
    <x v="0"/>
    <x v="1"/>
    <s v="WA"/>
    <x v="5"/>
    <n v="2013"/>
    <n v="2013"/>
    <n v="500162657"/>
    <n v="1"/>
    <x v="1"/>
    <s v="I"/>
    <n v="26"/>
    <n v="26"/>
    <n v="0"/>
    <n v="111"/>
  </r>
  <r>
    <x v="0"/>
    <x v="0"/>
    <s v="WA"/>
    <x v="5"/>
    <n v="2013"/>
    <n v="2013"/>
    <n v="16763235"/>
    <n v="3"/>
    <x v="1"/>
    <s v="I"/>
    <n v="91"/>
    <n v="30.333333333333332"/>
    <n v="0"/>
    <n v="55"/>
  </r>
  <r>
    <x v="0"/>
    <x v="1"/>
    <s v="WA"/>
    <x v="5"/>
    <n v="2013"/>
    <n v="2013"/>
    <n v="18726456"/>
    <n v="2"/>
    <x v="1"/>
    <s v="I"/>
    <n v="70"/>
    <n v="35"/>
    <n v="0"/>
    <n v="12"/>
  </r>
  <r>
    <x v="0"/>
    <x v="1"/>
    <s v="WA"/>
    <x v="5"/>
    <n v="2013"/>
    <n v="2013"/>
    <n v="19889965"/>
    <n v="1"/>
    <x v="1"/>
    <s v="I"/>
    <n v="17"/>
    <n v="17"/>
    <n v="0"/>
    <n v="17"/>
  </r>
  <r>
    <x v="0"/>
    <x v="0"/>
    <s v="WA"/>
    <x v="5"/>
    <n v="2013"/>
    <n v="2013"/>
    <n v="19870255"/>
    <n v="2"/>
    <x v="1"/>
    <s v="I"/>
    <n v="299"/>
    <n v="149.5"/>
    <n v="0"/>
    <n v="642"/>
  </r>
  <r>
    <x v="0"/>
    <x v="1"/>
    <s v="WA"/>
    <x v="5"/>
    <n v="2013"/>
    <n v="2013"/>
    <n v="500021156"/>
    <n v="4"/>
    <x v="1"/>
    <s v="I"/>
    <n v="116"/>
    <n v="29"/>
    <n v="0"/>
    <n v="19"/>
  </r>
  <r>
    <x v="0"/>
    <x v="1"/>
    <s v="WA"/>
    <x v="5"/>
    <n v="2013"/>
    <n v="2013"/>
    <n v="19986158"/>
    <n v="3"/>
    <x v="1"/>
    <s v="I"/>
    <n v="78"/>
    <n v="26"/>
    <n v="0"/>
    <n v="6"/>
  </r>
  <r>
    <x v="0"/>
    <x v="0"/>
    <s v="WA"/>
    <x v="5"/>
    <n v="2013"/>
    <n v="2013"/>
    <n v="19642387"/>
    <n v="1"/>
    <x v="1"/>
    <s v="I"/>
    <n v="3"/>
    <n v="3"/>
    <n v="0"/>
    <n v="72"/>
  </r>
  <r>
    <x v="0"/>
    <x v="0"/>
    <s v="WA"/>
    <x v="5"/>
    <n v="2013"/>
    <n v="2013"/>
    <n v="19789631"/>
    <n v="1"/>
    <x v="1"/>
    <s v="I"/>
    <n v="1"/>
    <n v="1"/>
    <n v="0"/>
    <n v="50"/>
  </r>
  <r>
    <x v="0"/>
    <x v="0"/>
    <s v="WA"/>
    <x v="5"/>
    <n v="2013"/>
    <n v="2013"/>
    <n v="18423166"/>
    <n v="1"/>
    <x v="1"/>
    <s v="I"/>
    <n v="3"/>
    <n v="3"/>
    <n v="0"/>
    <n v="50"/>
  </r>
  <r>
    <x v="0"/>
    <x v="1"/>
    <s v="WA"/>
    <x v="5"/>
    <n v="2013"/>
    <n v="2013"/>
    <n v="417916814"/>
    <n v="1"/>
    <x v="1"/>
    <s v="I"/>
    <n v="3"/>
    <n v="3"/>
    <n v="0"/>
    <n v="10"/>
  </r>
  <r>
    <x v="0"/>
    <x v="0"/>
    <s v="WA"/>
    <x v="5"/>
    <n v="2013"/>
    <n v="2013"/>
    <n v="18346417"/>
    <n v="1"/>
    <x v="1"/>
    <s v="I"/>
    <n v="3"/>
    <n v="3"/>
    <n v="0"/>
    <n v="120"/>
  </r>
  <r>
    <x v="0"/>
    <x v="0"/>
    <s v="WA"/>
    <x v="5"/>
    <n v="2013"/>
    <n v="2013"/>
    <n v="18049090"/>
    <n v="1"/>
    <x v="1"/>
    <s v="I"/>
    <n v="7"/>
    <n v="7"/>
    <n v="0"/>
    <n v="20"/>
  </r>
  <r>
    <x v="0"/>
    <x v="0"/>
    <s v="WA"/>
    <x v="5"/>
    <n v="2013"/>
    <n v="2013"/>
    <n v="17840526"/>
    <n v="1"/>
    <x v="1"/>
    <s v="I"/>
    <n v="7"/>
    <n v="7"/>
    <n v="0"/>
    <n v="10"/>
  </r>
  <r>
    <x v="0"/>
    <x v="1"/>
    <s v="WA"/>
    <x v="5"/>
    <n v="2013"/>
    <n v="2013"/>
    <n v="500290066"/>
    <n v="1"/>
    <x v="1"/>
    <s v="I"/>
    <n v="1"/>
    <n v="1"/>
    <n v="0"/>
    <n v="100"/>
  </r>
  <r>
    <x v="0"/>
    <x v="0"/>
    <s v="WA"/>
    <x v="5"/>
    <n v="2013"/>
    <n v="2013"/>
    <n v="500207415"/>
    <n v="2"/>
    <x v="1"/>
    <s v="I"/>
    <n v="42"/>
    <n v="21"/>
    <n v="0"/>
    <n v="78"/>
  </r>
  <r>
    <x v="0"/>
    <x v="0"/>
    <s v="WA"/>
    <x v="5"/>
    <n v="2013"/>
    <n v="2013"/>
    <n v="15287017"/>
    <n v="2"/>
    <x v="1"/>
    <s v="I"/>
    <n v="43"/>
    <n v="21.5"/>
    <n v="0"/>
    <n v="252"/>
  </r>
  <r>
    <x v="0"/>
    <x v="1"/>
    <s v="WA"/>
    <x v="5"/>
    <n v="2013"/>
    <n v="2013"/>
    <n v="16933301"/>
    <n v="1"/>
    <x v="1"/>
    <s v="I"/>
    <n v="13"/>
    <n v="13"/>
    <n v="0"/>
    <n v="8"/>
  </r>
  <r>
    <x v="0"/>
    <x v="1"/>
    <s v="WA"/>
    <x v="5"/>
    <n v="2013"/>
    <n v="2013"/>
    <n v="16881943"/>
    <n v="1"/>
    <x v="1"/>
    <s v="I"/>
    <n v="11"/>
    <n v="11"/>
    <n v="0"/>
    <n v="3"/>
  </r>
  <r>
    <x v="0"/>
    <x v="1"/>
    <s v="WA"/>
    <x v="5"/>
    <n v="2013"/>
    <n v="2013"/>
    <n v="500110390"/>
    <n v="1"/>
    <x v="1"/>
    <s v="I"/>
    <n v="33"/>
    <n v="33"/>
    <n v="0"/>
    <n v="1"/>
  </r>
  <r>
    <x v="0"/>
    <x v="1"/>
    <s v="WA"/>
    <x v="5"/>
    <n v="2013"/>
    <n v="2013"/>
    <n v="379814482"/>
    <n v="1"/>
    <x v="1"/>
    <s v="I"/>
    <n v="19"/>
    <n v="19"/>
    <n v="0"/>
    <n v="7"/>
  </r>
  <r>
    <x v="0"/>
    <x v="0"/>
    <s v="WA"/>
    <x v="5"/>
    <n v="2013"/>
    <n v="2013"/>
    <n v="14881124"/>
    <n v="3"/>
    <x v="1"/>
    <s v="I"/>
    <n v="74"/>
    <n v="24.666666666666664"/>
    <n v="0"/>
    <n v="312"/>
  </r>
  <r>
    <x v="0"/>
    <x v="0"/>
    <s v="WA"/>
    <x v="5"/>
    <n v="2013"/>
    <n v="2013"/>
    <n v="500034387"/>
    <n v="1"/>
    <x v="1"/>
    <s v="I"/>
    <n v="1"/>
    <n v="1"/>
    <n v="0"/>
    <n v="11"/>
  </r>
  <r>
    <x v="0"/>
    <x v="1"/>
    <s v="WA"/>
    <x v="5"/>
    <n v="2013"/>
    <n v="2013"/>
    <n v="15217296"/>
    <n v="1"/>
    <x v="1"/>
    <s v="I"/>
    <n v="29"/>
    <n v="29"/>
    <n v="0"/>
    <n v="1"/>
  </r>
  <r>
    <x v="0"/>
    <x v="0"/>
    <s v="WA"/>
    <x v="5"/>
    <n v="2013"/>
    <n v="2013"/>
    <n v="15351966"/>
    <n v="3"/>
    <x v="1"/>
    <s v="I"/>
    <n v="80"/>
    <n v="26.666666666666668"/>
    <n v="0"/>
    <n v="884"/>
  </r>
  <r>
    <x v="0"/>
    <x v="0"/>
    <s v="WA"/>
    <x v="5"/>
    <n v="2013"/>
    <n v="2013"/>
    <n v="17638626"/>
    <n v="1"/>
    <x v="1"/>
    <s v="I"/>
    <n v="3"/>
    <n v="3"/>
    <n v="0"/>
    <n v="6"/>
  </r>
  <r>
    <x v="0"/>
    <x v="0"/>
    <s v="WA"/>
    <x v="5"/>
    <n v="2013"/>
    <n v="2013"/>
    <n v="18667177"/>
    <n v="1"/>
    <x v="1"/>
    <s v="I"/>
    <n v="14"/>
    <n v="14"/>
    <n v="0"/>
    <n v="310"/>
  </r>
  <r>
    <x v="0"/>
    <x v="0"/>
    <s v="WA"/>
    <x v="5"/>
    <n v="2013"/>
    <n v="2013"/>
    <n v="500024205"/>
    <n v="1"/>
    <x v="1"/>
    <s v="I"/>
    <n v="33"/>
    <n v="33"/>
    <n v="0"/>
    <n v="1"/>
  </r>
  <r>
    <x v="0"/>
    <x v="0"/>
    <s v="WA"/>
    <x v="5"/>
    <n v="2013"/>
    <n v="2013"/>
    <n v="15811825"/>
    <n v="1"/>
    <x v="1"/>
    <s v="I"/>
    <n v="0"/>
    <n v="0"/>
    <n v="0"/>
    <n v="6"/>
  </r>
  <r>
    <x v="0"/>
    <x v="0"/>
    <s v="WA"/>
    <x v="5"/>
    <n v="2013"/>
    <n v="2013"/>
    <n v="19692547"/>
    <n v="1"/>
    <x v="1"/>
    <s v="I"/>
    <n v="32"/>
    <n v="32"/>
    <n v="0"/>
    <n v="1"/>
  </r>
  <r>
    <x v="0"/>
    <x v="0"/>
    <s v="WA"/>
    <x v="5"/>
    <n v="2013"/>
    <n v="2013"/>
    <n v="441158464"/>
    <n v="1"/>
    <x v="1"/>
    <s v="I"/>
    <n v="4"/>
    <n v="4"/>
    <n v="0"/>
    <n v="11"/>
  </r>
  <r>
    <x v="0"/>
    <x v="0"/>
    <s v="WA"/>
    <x v="5"/>
    <n v="2013"/>
    <n v="2013"/>
    <n v="500123035"/>
    <n v="5"/>
    <x v="1"/>
    <s v="I"/>
    <n v="155"/>
    <n v="31"/>
    <n v="0"/>
    <n v="370"/>
  </r>
  <r>
    <x v="0"/>
    <x v="0"/>
    <s v="WA"/>
    <x v="5"/>
    <n v="2013"/>
    <n v="2013"/>
    <n v="19608616"/>
    <n v="1"/>
    <x v="1"/>
    <s v="I"/>
    <n v="23"/>
    <n v="23"/>
    <n v="0"/>
    <n v="495"/>
  </r>
  <r>
    <x v="0"/>
    <x v="1"/>
    <s v="WA"/>
    <x v="5"/>
    <n v="2013"/>
    <n v="2013"/>
    <n v="16763039"/>
    <n v="4"/>
    <x v="1"/>
    <s v="I"/>
    <n v="116"/>
    <n v="29"/>
    <n v="0"/>
    <n v="40"/>
  </r>
  <r>
    <x v="0"/>
    <x v="1"/>
    <s v="WA"/>
    <x v="5"/>
    <n v="2013"/>
    <n v="2013"/>
    <n v="500009659"/>
    <n v="1"/>
    <x v="1"/>
    <s v="I"/>
    <n v="0"/>
    <n v="0"/>
    <n v="0"/>
    <n v="1"/>
  </r>
  <r>
    <x v="0"/>
    <x v="0"/>
    <s v="WA"/>
    <x v="5"/>
    <n v="2013"/>
    <n v="2013"/>
    <n v="19007426"/>
    <n v="3"/>
    <x v="1"/>
    <s v="I"/>
    <n v="90"/>
    <n v="30"/>
    <n v="0"/>
    <n v="350"/>
  </r>
  <r>
    <x v="0"/>
    <x v="0"/>
    <s v="WA"/>
    <x v="5"/>
    <n v="2013"/>
    <n v="2013"/>
    <n v="18969568"/>
    <n v="1"/>
    <x v="1"/>
    <s v="I"/>
    <n v="1"/>
    <n v="1"/>
    <n v="0"/>
    <n v="17"/>
  </r>
  <r>
    <x v="0"/>
    <x v="0"/>
    <s v="WA"/>
    <x v="5"/>
    <n v="2013"/>
    <n v="2013"/>
    <n v="19550882"/>
    <n v="1"/>
    <x v="1"/>
    <s v="I"/>
    <n v="0"/>
    <n v="0"/>
    <n v="0"/>
    <n v="6"/>
  </r>
  <r>
    <x v="0"/>
    <x v="0"/>
    <s v="WA"/>
    <x v="5"/>
    <n v="2013"/>
    <n v="2013"/>
    <n v="500281168"/>
    <n v="1"/>
    <x v="1"/>
    <s v="I"/>
    <n v="22"/>
    <n v="22"/>
    <n v="0"/>
    <n v="283"/>
  </r>
  <r>
    <x v="0"/>
    <x v="1"/>
    <s v="WA"/>
    <x v="5"/>
    <n v="2013"/>
    <n v="2013"/>
    <n v="500132749"/>
    <n v="1"/>
    <x v="1"/>
    <s v="I"/>
    <n v="9"/>
    <n v="9"/>
    <n v="0"/>
    <n v="2"/>
  </r>
  <r>
    <x v="0"/>
    <x v="0"/>
    <s v="WA"/>
    <x v="5"/>
    <n v="2013"/>
    <n v="2013"/>
    <n v="19783988"/>
    <n v="2"/>
    <x v="1"/>
    <s v="I"/>
    <n v="33"/>
    <n v="16.5"/>
    <n v="0"/>
    <n v="62"/>
  </r>
  <r>
    <x v="0"/>
    <x v="0"/>
    <s v="WA"/>
    <x v="5"/>
    <n v="2013"/>
    <n v="2013"/>
    <n v="500069774"/>
    <n v="1"/>
    <x v="1"/>
    <s v="I"/>
    <n v="9"/>
    <n v="9"/>
    <n v="0"/>
    <n v="54"/>
  </r>
  <r>
    <x v="0"/>
    <x v="0"/>
    <s v="WA"/>
    <x v="5"/>
    <n v="2013"/>
    <n v="2013"/>
    <n v="500098773"/>
    <n v="1"/>
    <x v="1"/>
    <s v="I"/>
    <n v="23"/>
    <n v="23"/>
    <n v="0"/>
    <n v="70"/>
  </r>
  <r>
    <x v="0"/>
    <x v="0"/>
    <s v="WA"/>
    <x v="5"/>
    <n v="2013"/>
    <n v="2013"/>
    <n v="16893041"/>
    <n v="2"/>
    <x v="1"/>
    <s v="I"/>
    <n v="45"/>
    <n v="22.5"/>
    <n v="0"/>
    <n v="280"/>
  </r>
  <r>
    <x v="0"/>
    <x v="1"/>
    <s v="WA"/>
    <x v="5"/>
    <n v="2013"/>
    <n v="2013"/>
    <n v="17782813"/>
    <n v="2"/>
    <x v="1"/>
    <s v="I"/>
    <n v="37"/>
    <n v="18.5"/>
    <n v="0"/>
    <n v="6"/>
  </r>
  <r>
    <x v="0"/>
    <x v="0"/>
    <s v="WA"/>
    <x v="5"/>
    <n v="2013"/>
    <n v="2013"/>
    <n v="17773889"/>
    <n v="1"/>
    <x v="1"/>
    <s v="I"/>
    <n v="33"/>
    <n v="33"/>
    <n v="0"/>
    <n v="9"/>
  </r>
  <r>
    <x v="0"/>
    <x v="1"/>
    <s v="WA"/>
    <x v="5"/>
    <n v="2013"/>
    <n v="2013"/>
    <n v="500065694"/>
    <n v="1"/>
    <x v="1"/>
    <s v="I"/>
    <n v="26"/>
    <n v="26"/>
    <n v="0"/>
    <n v="15"/>
  </r>
  <r>
    <x v="1"/>
    <x v="0"/>
    <s v="WA"/>
    <x v="5"/>
    <n v="2013"/>
    <n v="2013"/>
    <n v="17729716"/>
    <n v="1"/>
    <x v="1"/>
    <s v="I"/>
    <n v="34"/>
    <n v="34"/>
    <n v="0"/>
    <n v="2"/>
  </r>
  <r>
    <x v="0"/>
    <x v="0"/>
    <s v="WA"/>
    <x v="5"/>
    <n v="2013"/>
    <n v="2013"/>
    <n v="16880322"/>
    <n v="1"/>
    <x v="1"/>
    <s v="I"/>
    <n v="2"/>
    <n v="2"/>
    <n v="0"/>
    <n v="6"/>
  </r>
  <r>
    <x v="0"/>
    <x v="1"/>
    <s v="WA"/>
    <x v="5"/>
    <n v="2013"/>
    <n v="2013"/>
    <n v="17679402"/>
    <n v="3"/>
    <x v="1"/>
    <s v="I"/>
    <n v="79"/>
    <n v="26.333333333333336"/>
    <n v="0"/>
    <n v="122"/>
  </r>
  <r>
    <x v="1"/>
    <x v="0"/>
    <s v="WA"/>
    <x v="5"/>
    <n v="2013"/>
    <n v="2013"/>
    <n v="16789236"/>
    <n v="1"/>
    <x v="1"/>
    <s v="I"/>
    <n v="30"/>
    <n v="30"/>
    <n v="0"/>
    <n v="10"/>
  </r>
  <r>
    <x v="0"/>
    <x v="1"/>
    <s v="WA"/>
    <x v="5"/>
    <n v="2013"/>
    <n v="2013"/>
    <n v="19632185"/>
    <n v="1"/>
    <x v="1"/>
    <s v="I"/>
    <n v="21"/>
    <n v="21"/>
    <n v="0"/>
    <n v="10"/>
  </r>
  <r>
    <x v="0"/>
    <x v="1"/>
    <s v="WA"/>
    <x v="5"/>
    <n v="2013"/>
    <n v="2013"/>
    <n v="14678265"/>
    <n v="1"/>
    <x v="1"/>
    <s v="I"/>
    <n v="33"/>
    <n v="33"/>
    <n v="0"/>
    <n v="4"/>
  </r>
  <r>
    <x v="0"/>
    <x v="0"/>
    <s v="WA"/>
    <x v="5"/>
    <n v="2013"/>
    <n v="2013"/>
    <n v="16583950"/>
    <n v="1"/>
    <x v="1"/>
    <s v="I"/>
    <n v="13"/>
    <n v="13"/>
    <n v="0"/>
    <n v="50"/>
  </r>
  <r>
    <x v="0"/>
    <x v="0"/>
    <s v="WA"/>
    <x v="5"/>
    <n v="2013"/>
    <n v="2013"/>
    <n v="15872160"/>
    <n v="1"/>
    <x v="1"/>
    <s v="I"/>
    <n v="18"/>
    <n v="18"/>
    <n v="0"/>
    <n v="160"/>
  </r>
  <r>
    <x v="0"/>
    <x v="0"/>
    <s v="WA"/>
    <x v="5"/>
    <n v="2013"/>
    <n v="2013"/>
    <n v="16118133"/>
    <n v="1"/>
    <x v="1"/>
    <s v="I"/>
    <n v="1"/>
    <n v="1"/>
    <n v="0"/>
    <n v="29"/>
  </r>
  <r>
    <x v="0"/>
    <x v="0"/>
    <s v="WA"/>
    <x v="5"/>
    <n v="2013"/>
    <n v="2013"/>
    <n v="15975722"/>
    <n v="2"/>
    <x v="1"/>
    <s v="I"/>
    <n v="42"/>
    <n v="21"/>
    <n v="0"/>
    <n v="50"/>
  </r>
  <r>
    <x v="0"/>
    <x v="1"/>
    <s v="WA"/>
    <x v="5"/>
    <n v="2013"/>
    <n v="2013"/>
    <n v="16286628"/>
    <n v="1"/>
    <x v="1"/>
    <s v="I"/>
    <n v="11"/>
    <n v="11"/>
    <n v="0"/>
    <n v="6"/>
  </r>
  <r>
    <x v="0"/>
    <x v="1"/>
    <s v="WA"/>
    <x v="5"/>
    <n v="2013"/>
    <n v="2013"/>
    <n v="14066264"/>
    <n v="2"/>
    <x v="1"/>
    <s v="I"/>
    <n v="46"/>
    <n v="23"/>
    <n v="0"/>
    <n v="4"/>
  </r>
  <r>
    <x v="0"/>
    <x v="0"/>
    <s v="WA"/>
    <x v="5"/>
    <n v="2013"/>
    <n v="2013"/>
    <n v="16598806"/>
    <n v="3"/>
    <x v="1"/>
    <s v="I"/>
    <n v="72"/>
    <n v="24"/>
    <n v="0"/>
    <n v="440"/>
  </r>
  <r>
    <x v="0"/>
    <x v="1"/>
    <s v="WA"/>
    <x v="5"/>
    <n v="2013"/>
    <n v="2013"/>
    <n v="343958440"/>
    <n v="2"/>
    <x v="1"/>
    <s v="I"/>
    <n v="57"/>
    <n v="28.5"/>
    <n v="0"/>
    <n v="6"/>
  </r>
  <r>
    <x v="0"/>
    <x v="0"/>
    <s v="WA"/>
    <x v="5"/>
    <n v="2013"/>
    <n v="2013"/>
    <n v="15819653"/>
    <n v="2"/>
    <x v="1"/>
    <s v="I"/>
    <n v="54"/>
    <n v="27"/>
    <n v="0"/>
    <n v="10"/>
  </r>
  <r>
    <x v="0"/>
    <x v="0"/>
    <s v="WA"/>
    <x v="5"/>
    <n v="2013"/>
    <n v="2013"/>
    <n v="15278544"/>
    <n v="1"/>
    <x v="1"/>
    <s v="I"/>
    <n v="26"/>
    <n v="26"/>
    <n v="0"/>
    <n v="524"/>
  </r>
  <r>
    <x v="0"/>
    <x v="0"/>
    <s v="WA"/>
    <x v="5"/>
    <n v="2013"/>
    <n v="2013"/>
    <n v="15421169"/>
    <n v="4"/>
    <x v="1"/>
    <s v="I"/>
    <n v="112"/>
    <n v="28"/>
    <n v="0"/>
    <n v="240"/>
  </r>
  <r>
    <x v="0"/>
    <x v="0"/>
    <s v="WA"/>
    <x v="5"/>
    <n v="2013"/>
    <n v="2013"/>
    <n v="15166123"/>
    <n v="2"/>
    <x v="1"/>
    <s v="I"/>
    <n v="52"/>
    <n v="26"/>
    <n v="0"/>
    <n v="400"/>
  </r>
  <r>
    <x v="0"/>
    <x v="1"/>
    <s v="WA"/>
    <x v="5"/>
    <n v="2013"/>
    <n v="2013"/>
    <n v="500258609"/>
    <n v="1"/>
    <x v="1"/>
    <s v="I"/>
    <n v="7"/>
    <n v="7"/>
    <n v="0"/>
    <n v="5"/>
  </r>
  <r>
    <x v="0"/>
    <x v="0"/>
    <s v="WA"/>
    <x v="5"/>
    <n v="2013"/>
    <n v="2013"/>
    <n v="446347784"/>
    <n v="3"/>
    <x v="1"/>
    <s v="I"/>
    <n v="91"/>
    <n v="30.333333333333332"/>
    <n v="0"/>
    <n v="190"/>
  </r>
  <r>
    <x v="0"/>
    <x v="1"/>
    <s v="WA"/>
    <x v="5"/>
    <n v="2013"/>
    <n v="2013"/>
    <n v="446352789"/>
    <n v="4"/>
    <x v="1"/>
    <s v="I"/>
    <n v="121"/>
    <n v="30.25"/>
    <n v="0"/>
    <n v="12"/>
  </r>
  <r>
    <x v="0"/>
    <x v="0"/>
    <s v="WA"/>
    <x v="5"/>
    <n v="2013"/>
    <n v="2013"/>
    <n v="15818148"/>
    <n v="1"/>
    <x v="1"/>
    <s v="I"/>
    <n v="11"/>
    <n v="11"/>
    <n v="0"/>
    <n v="92"/>
  </r>
  <r>
    <x v="0"/>
    <x v="1"/>
    <s v="WA"/>
    <x v="5"/>
    <n v="2013"/>
    <n v="2013"/>
    <n v="500221859"/>
    <n v="1"/>
    <x v="1"/>
    <s v="I"/>
    <n v="13"/>
    <n v="13"/>
    <n v="0"/>
    <n v="8"/>
  </r>
  <r>
    <x v="0"/>
    <x v="1"/>
    <s v="WA"/>
    <x v="5"/>
    <n v="2013"/>
    <n v="2013"/>
    <n v="19419079"/>
    <n v="2"/>
    <x v="1"/>
    <s v="I"/>
    <n v="38"/>
    <n v="19"/>
    <n v="0"/>
    <n v="13"/>
  </r>
  <r>
    <x v="0"/>
    <x v="0"/>
    <s v="WA"/>
    <x v="5"/>
    <n v="2013"/>
    <n v="2013"/>
    <n v="500233199"/>
    <n v="1"/>
    <x v="1"/>
    <s v="I"/>
    <n v="11"/>
    <n v="11"/>
    <n v="0"/>
    <n v="37"/>
  </r>
  <r>
    <x v="0"/>
    <x v="0"/>
    <s v="WA"/>
    <x v="5"/>
    <n v="2013"/>
    <n v="2013"/>
    <n v="14423886"/>
    <n v="1"/>
    <x v="1"/>
    <s v="I"/>
    <n v="22"/>
    <n v="22"/>
    <n v="0"/>
    <n v="294"/>
  </r>
  <r>
    <x v="0"/>
    <x v="0"/>
    <s v="WA"/>
    <x v="5"/>
    <n v="2013"/>
    <n v="2013"/>
    <n v="500038865"/>
    <n v="1"/>
    <x v="1"/>
    <s v="I"/>
    <n v="11"/>
    <n v="11"/>
    <n v="0"/>
    <n v="37"/>
  </r>
  <r>
    <x v="0"/>
    <x v="0"/>
    <s v="WA"/>
    <x v="5"/>
    <n v="2013"/>
    <n v="2013"/>
    <n v="500195690"/>
    <n v="1"/>
    <x v="1"/>
    <s v="I"/>
    <n v="29"/>
    <n v="29"/>
    <n v="0"/>
    <n v="74"/>
  </r>
  <r>
    <x v="0"/>
    <x v="0"/>
    <s v="WA"/>
    <x v="5"/>
    <n v="2013"/>
    <n v="2013"/>
    <n v="19137365"/>
    <n v="1"/>
    <x v="1"/>
    <s v="I"/>
    <n v="2"/>
    <n v="2"/>
    <n v="0"/>
    <n v="2"/>
  </r>
  <r>
    <x v="0"/>
    <x v="1"/>
    <s v="WA"/>
    <x v="5"/>
    <n v="2013"/>
    <n v="2013"/>
    <n v="500029300"/>
    <n v="5"/>
    <x v="1"/>
    <s v="I"/>
    <n v="147"/>
    <n v="29.4"/>
    <n v="0"/>
    <n v="23"/>
  </r>
  <r>
    <x v="0"/>
    <x v="0"/>
    <s v="WA"/>
    <x v="5"/>
    <n v="2013"/>
    <n v="2013"/>
    <n v="500237474"/>
    <n v="4"/>
    <x v="1"/>
    <s v="I"/>
    <n v="96"/>
    <n v="24"/>
    <n v="0"/>
    <n v="368"/>
  </r>
  <r>
    <x v="0"/>
    <x v="0"/>
    <s v="WA"/>
    <x v="5"/>
    <n v="2013"/>
    <n v="2013"/>
    <n v="19784306"/>
    <n v="1"/>
    <x v="1"/>
    <s v="I"/>
    <n v="15"/>
    <n v="15"/>
    <n v="0"/>
    <n v="69"/>
  </r>
  <r>
    <x v="0"/>
    <x v="1"/>
    <s v="WA"/>
    <x v="5"/>
    <n v="2013"/>
    <n v="2013"/>
    <n v="16933484"/>
    <n v="1"/>
    <x v="1"/>
    <s v="I"/>
    <n v="1"/>
    <n v="1"/>
    <n v="0"/>
    <n v="6"/>
  </r>
  <r>
    <x v="0"/>
    <x v="0"/>
    <s v="WA"/>
    <x v="5"/>
    <n v="2013"/>
    <n v="2013"/>
    <n v="18120910"/>
    <n v="1"/>
    <x v="1"/>
    <s v="I"/>
    <n v="5"/>
    <n v="5"/>
    <n v="0"/>
    <n v="50"/>
  </r>
  <r>
    <x v="0"/>
    <x v="0"/>
    <s v="WA"/>
    <x v="5"/>
    <n v="2013"/>
    <n v="2013"/>
    <n v="17689619"/>
    <n v="1"/>
    <x v="1"/>
    <s v="I"/>
    <n v="33"/>
    <n v="33"/>
    <n v="0"/>
    <n v="14"/>
  </r>
  <r>
    <x v="0"/>
    <x v="0"/>
    <s v="WA"/>
    <x v="5"/>
    <n v="2013"/>
    <n v="2013"/>
    <n v="18680146"/>
    <n v="1"/>
    <x v="1"/>
    <s v="I"/>
    <n v="23"/>
    <n v="23"/>
    <n v="0"/>
    <n v="10"/>
  </r>
  <r>
    <x v="0"/>
    <x v="0"/>
    <s v="WA"/>
    <x v="5"/>
    <n v="2013"/>
    <n v="2013"/>
    <n v="500237278"/>
    <n v="1"/>
    <x v="1"/>
    <s v="I"/>
    <n v="0"/>
    <n v="0"/>
    <n v="0"/>
    <n v="93"/>
  </r>
  <r>
    <x v="0"/>
    <x v="0"/>
    <s v="WA"/>
    <x v="5"/>
    <n v="2013"/>
    <n v="2013"/>
    <n v="17581500"/>
    <n v="1"/>
    <x v="1"/>
    <s v="I"/>
    <n v="23"/>
    <n v="23"/>
    <n v="0"/>
    <n v="120"/>
  </r>
  <r>
    <x v="0"/>
    <x v="0"/>
    <s v="WA"/>
    <x v="5"/>
    <n v="2013"/>
    <n v="2013"/>
    <n v="403228811"/>
    <n v="1"/>
    <x v="1"/>
    <s v="I"/>
    <n v="4"/>
    <n v="4"/>
    <n v="0"/>
    <n v="20"/>
  </r>
  <r>
    <x v="0"/>
    <x v="1"/>
    <s v="WA"/>
    <x v="5"/>
    <n v="2013"/>
    <n v="2013"/>
    <n v="337564804"/>
    <n v="1"/>
    <x v="1"/>
    <s v="I"/>
    <n v="8"/>
    <n v="8"/>
    <n v="0"/>
    <n v="12"/>
  </r>
  <r>
    <x v="0"/>
    <x v="0"/>
    <s v="WA"/>
    <x v="5"/>
    <n v="2013"/>
    <n v="2013"/>
    <n v="16117374"/>
    <n v="1"/>
    <x v="1"/>
    <s v="I"/>
    <n v="20"/>
    <n v="20"/>
    <n v="0"/>
    <n v="322"/>
  </r>
  <r>
    <x v="0"/>
    <x v="0"/>
    <s v="WA"/>
    <x v="5"/>
    <n v="2013"/>
    <n v="2013"/>
    <n v="500182219"/>
    <n v="1"/>
    <x v="1"/>
    <s v="I"/>
    <n v="12"/>
    <n v="12"/>
    <n v="0"/>
    <n v="337"/>
  </r>
  <r>
    <x v="0"/>
    <x v="1"/>
    <s v="WA"/>
    <x v="5"/>
    <n v="2013"/>
    <n v="2013"/>
    <n v="15956931"/>
    <n v="1"/>
    <x v="1"/>
    <s v="I"/>
    <n v="32"/>
    <n v="32"/>
    <n v="0"/>
    <n v="13"/>
  </r>
  <r>
    <x v="0"/>
    <x v="0"/>
    <s v="WA"/>
    <x v="5"/>
    <n v="2013"/>
    <n v="2013"/>
    <n v="500078049"/>
    <n v="4"/>
    <x v="1"/>
    <s v="I"/>
    <n v="97"/>
    <n v="24.25"/>
    <n v="0"/>
    <n v="278"/>
  </r>
  <r>
    <x v="0"/>
    <x v="1"/>
    <s v="WA"/>
    <x v="5"/>
    <n v="2013"/>
    <n v="2013"/>
    <n v="436665740"/>
    <n v="2"/>
    <x v="1"/>
    <s v="I"/>
    <n v="51"/>
    <n v="25.5"/>
    <n v="0"/>
    <n v="6"/>
  </r>
  <r>
    <x v="0"/>
    <x v="0"/>
    <s v="WA"/>
    <x v="5"/>
    <n v="2013"/>
    <n v="2013"/>
    <n v="19372401"/>
    <n v="1"/>
    <x v="1"/>
    <s v="I"/>
    <n v="27"/>
    <n v="27"/>
    <n v="0"/>
    <n v="280"/>
  </r>
  <r>
    <x v="0"/>
    <x v="0"/>
    <s v="WA"/>
    <x v="5"/>
    <n v="2013"/>
    <n v="2013"/>
    <n v="19219417"/>
    <n v="1"/>
    <x v="1"/>
    <s v="I"/>
    <n v="8"/>
    <n v="8"/>
    <n v="0"/>
    <n v="10"/>
  </r>
  <r>
    <x v="0"/>
    <x v="0"/>
    <s v="WA"/>
    <x v="5"/>
    <n v="2013"/>
    <n v="2013"/>
    <n v="396230412"/>
    <n v="1"/>
    <x v="1"/>
    <s v="I"/>
    <n v="14"/>
    <n v="14"/>
    <n v="0"/>
    <n v="46"/>
  </r>
  <r>
    <x v="0"/>
    <x v="0"/>
    <s v="WA"/>
    <x v="5"/>
    <n v="2013"/>
    <n v="2013"/>
    <n v="500020642"/>
    <n v="2"/>
    <x v="1"/>
    <s v="I"/>
    <n v="35"/>
    <n v="17.5"/>
    <n v="0"/>
    <n v="393"/>
  </r>
  <r>
    <x v="0"/>
    <x v="1"/>
    <s v="WA"/>
    <x v="5"/>
    <n v="2013"/>
    <n v="2013"/>
    <n v="500063416"/>
    <n v="1"/>
    <x v="1"/>
    <s v="I"/>
    <n v="28"/>
    <n v="28"/>
    <n v="0"/>
    <n v="7"/>
  </r>
  <r>
    <x v="0"/>
    <x v="0"/>
    <s v="WA"/>
    <x v="5"/>
    <n v="2013"/>
    <n v="2013"/>
    <n v="18728570"/>
    <n v="1"/>
    <x v="1"/>
    <s v="I"/>
    <n v="0"/>
    <n v="0"/>
    <n v="0"/>
    <n v="11"/>
  </r>
  <r>
    <x v="0"/>
    <x v="1"/>
    <s v="WA"/>
    <x v="5"/>
    <n v="2013"/>
    <n v="2013"/>
    <n v="500123688"/>
    <n v="3"/>
    <x v="1"/>
    <s v="I"/>
    <n v="90"/>
    <n v="30"/>
    <n v="0"/>
    <n v="3"/>
  </r>
  <r>
    <x v="0"/>
    <x v="1"/>
    <s v="WA"/>
    <x v="5"/>
    <n v="2013"/>
    <n v="2013"/>
    <n v="500266696"/>
    <n v="1"/>
    <x v="1"/>
    <s v="I"/>
    <n v="17"/>
    <n v="17"/>
    <n v="0"/>
    <n v="2"/>
  </r>
  <r>
    <x v="0"/>
    <x v="0"/>
    <s v="WA"/>
    <x v="5"/>
    <n v="2013"/>
    <n v="2013"/>
    <n v="18975922"/>
    <n v="5"/>
    <x v="1"/>
    <s v="I"/>
    <n v="142"/>
    <n v="28.4"/>
    <n v="0"/>
    <n v="390"/>
  </r>
  <r>
    <x v="1"/>
    <x v="0"/>
    <s v="WA"/>
    <x v="5"/>
    <n v="2013"/>
    <n v="2014"/>
    <n v="19962524"/>
    <n v="12"/>
    <x v="2"/>
    <s v="I"/>
    <n v="365"/>
    <n v="30.416666666666668"/>
    <n v="0"/>
    <n v="351140"/>
  </r>
  <r>
    <x v="1"/>
    <x v="0"/>
    <s v="WA"/>
    <x v="5"/>
    <n v="2013"/>
    <n v="2014"/>
    <n v="19962592"/>
    <n v="12"/>
    <x v="2"/>
    <s v="I"/>
    <n v="365"/>
    <n v="30.416666666666668"/>
    <n v="0"/>
    <n v="286396"/>
  </r>
  <r>
    <x v="0"/>
    <x v="0"/>
    <s v="WA"/>
    <x v="5"/>
    <n v="2013"/>
    <n v="2013"/>
    <n v="14367100"/>
    <n v="1"/>
    <x v="1"/>
    <s v="I"/>
    <n v="10"/>
    <n v="10"/>
    <n v="0"/>
    <n v="10"/>
  </r>
  <r>
    <x v="0"/>
    <x v="0"/>
    <s v="WA"/>
    <x v="5"/>
    <n v="2013"/>
    <n v="2013"/>
    <n v="18388866"/>
    <n v="1"/>
    <x v="1"/>
    <s v="I"/>
    <n v="2"/>
    <n v="2"/>
    <n v="0"/>
    <n v="50"/>
  </r>
  <r>
    <x v="0"/>
    <x v="0"/>
    <s v="WA"/>
    <x v="5"/>
    <n v="2013"/>
    <n v="2013"/>
    <n v="14099613"/>
    <n v="1"/>
    <x v="1"/>
    <s v="I"/>
    <n v="33"/>
    <n v="33"/>
    <n v="0"/>
    <n v="250"/>
  </r>
  <r>
    <x v="0"/>
    <x v="0"/>
    <s v="WA"/>
    <x v="5"/>
    <n v="2013"/>
    <n v="2013"/>
    <n v="17071168"/>
    <n v="1"/>
    <x v="1"/>
    <s v="I"/>
    <n v="27"/>
    <n v="27"/>
    <n v="0"/>
    <n v="50"/>
  </r>
  <r>
    <x v="0"/>
    <x v="0"/>
    <s v="WA"/>
    <x v="5"/>
    <n v="2013"/>
    <n v="2013"/>
    <n v="500066800"/>
    <n v="1"/>
    <x v="1"/>
    <s v="I"/>
    <n v="5"/>
    <n v="5"/>
    <n v="0"/>
    <n v="21"/>
  </r>
  <r>
    <x v="0"/>
    <x v="0"/>
    <s v="WA"/>
    <x v="5"/>
    <n v="2013"/>
    <n v="2013"/>
    <n v="18954798"/>
    <n v="1"/>
    <x v="1"/>
    <s v="I"/>
    <n v="25"/>
    <n v="25"/>
    <n v="0"/>
    <n v="100"/>
  </r>
  <r>
    <x v="0"/>
    <x v="1"/>
    <s v="WA"/>
    <x v="5"/>
    <n v="2013"/>
    <n v="2013"/>
    <n v="16466057"/>
    <n v="1"/>
    <x v="1"/>
    <s v="I"/>
    <n v="19"/>
    <n v="19"/>
    <n v="0"/>
    <n v="7"/>
  </r>
  <r>
    <x v="0"/>
    <x v="0"/>
    <s v="WA"/>
    <x v="5"/>
    <n v="2013"/>
    <n v="2013"/>
    <n v="18087857"/>
    <n v="1"/>
    <x v="1"/>
    <s v="I"/>
    <n v="30"/>
    <n v="30"/>
    <n v="0"/>
    <n v="10"/>
  </r>
  <r>
    <x v="0"/>
    <x v="0"/>
    <s v="WA"/>
    <x v="5"/>
    <n v="2013"/>
    <n v="2013"/>
    <n v="500063576"/>
    <n v="2"/>
    <x v="1"/>
    <s v="I"/>
    <n v="59"/>
    <n v="29.5"/>
    <n v="0"/>
    <n v="194"/>
  </r>
  <r>
    <x v="0"/>
    <x v="1"/>
    <s v="WA"/>
    <x v="5"/>
    <n v="2013"/>
    <n v="2013"/>
    <n v="18298507"/>
    <n v="1"/>
    <x v="1"/>
    <s v="I"/>
    <n v="4"/>
    <n v="4"/>
    <n v="0"/>
    <n v="3"/>
  </r>
  <r>
    <x v="0"/>
    <x v="1"/>
    <s v="WA"/>
    <x v="5"/>
    <n v="2013"/>
    <n v="2013"/>
    <n v="16117098"/>
    <n v="1"/>
    <x v="1"/>
    <s v="I"/>
    <n v="11"/>
    <n v="11"/>
    <n v="0"/>
    <n v="3"/>
  </r>
  <r>
    <x v="0"/>
    <x v="1"/>
    <s v="WA"/>
    <x v="5"/>
    <n v="2013"/>
    <n v="2013"/>
    <n v="500185879"/>
    <n v="6"/>
    <x v="1"/>
    <s v="I"/>
    <n v="183"/>
    <n v="30.5"/>
    <n v="0"/>
    <n v="7"/>
  </r>
  <r>
    <x v="0"/>
    <x v="1"/>
    <s v="WA"/>
    <x v="5"/>
    <n v="2013"/>
    <n v="2013"/>
    <n v="15657684"/>
    <n v="2"/>
    <x v="1"/>
    <s v="I"/>
    <n v="60"/>
    <n v="30"/>
    <n v="0"/>
    <n v="7"/>
  </r>
  <r>
    <x v="0"/>
    <x v="0"/>
    <s v="WA"/>
    <x v="5"/>
    <n v="2013"/>
    <n v="2013"/>
    <n v="500163527"/>
    <n v="3"/>
    <x v="1"/>
    <s v="I"/>
    <n v="87"/>
    <n v="29"/>
    <n v="0"/>
    <n v="17"/>
  </r>
  <r>
    <x v="0"/>
    <x v="0"/>
    <s v="WA"/>
    <x v="5"/>
    <n v="2013"/>
    <n v="2013"/>
    <n v="500138754"/>
    <n v="2"/>
    <x v="1"/>
    <s v="I"/>
    <n v="59"/>
    <n v="29.5"/>
    <n v="0"/>
    <n v="893"/>
  </r>
  <r>
    <x v="0"/>
    <x v="0"/>
    <s v="WA"/>
    <x v="5"/>
    <n v="2013"/>
    <n v="2013"/>
    <n v="500081785"/>
    <n v="1"/>
    <x v="1"/>
    <s v="I"/>
    <n v="21"/>
    <n v="21"/>
    <n v="0"/>
    <n v="856"/>
  </r>
  <r>
    <x v="0"/>
    <x v="1"/>
    <s v="WA"/>
    <x v="5"/>
    <n v="2013"/>
    <n v="2013"/>
    <n v="17425726"/>
    <n v="2"/>
    <x v="1"/>
    <s v="I"/>
    <n v="38"/>
    <n v="19"/>
    <n v="0"/>
    <n v="16"/>
  </r>
  <r>
    <x v="0"/>
    <x v="1"/>
    <s v="WA"/>
    <x v="5"/>
    <n v="2013"/>
    <n v="2013"/>
    <n v="441936042"/>
    <n v="1"/>
    <x v="1"/>
    <s v="I"/>
    <n v="24"/>
    <n v="24"/>
    <n v="0"/>
    <n v="4"/>
  </r>
  <r>
    <x v="0"/>
    <x v="0"/>
    <s v="WA"/>
    <x v="5"/>
    <n v="2013"/>
    <n v="2013"/>
    <n v="17435827"/>
    <n v="1"/>
    <x v="1"/>
    <s v="I"/>
    <n v="9"/>
    <n v="9"/>
    <n v="0"/>
    <n v="40"/>
  </r>
  <r>
    <x v="0"/>
    <x v="1"/>
    <s v="WA"/>
    <x v="5"/>
    <n v="2013"/>
    <n v="2013"/>
    <n v="15877128"/>
    <n v="1"/>
    <x v="1"/>
    <s v="I"/>
    <n v="17"/>
    <n v="17"/>
    <n v="0"/>
    <n v="1"/>
  </r>
  <r>
    <x v="0"/>
    <x v="0"/>
    <s v="WA"/>
    <x v="5"/>
    <n v="2013"/>
    <n v="2013"/>
    <n v="15208434"/>
    <n v="1"/>
    <x v="1"/>
    <s v="I"/>
    <n v="28"/>
    <n v="28"/>
    <n v="0"/>
    <n v="8"/>
  </r>
  <r>
    <x v="0"/>
    <x v="1"/>
    <s v="WA"/>
    <x v="5"/>
    <n v="2013"/>
    <n v="2013"/>
    <n v="16588073"/>
    <n v="2"/>
    <x v="1"/>
    <s v="I"/>
    <n v="59"/>
    <n v="29.5"/>
    <n v="0"/>
    <n v="28"/>
  </r>
  <r>
    <x v="1"/>
    <x v="1"/>
    <s v="WA"/>
    <x v="5"/>
    <n v="2013"/>
    <n v="2013"/>
    <n v="500288650"/>
    <n v="1"/>
    <x v="1"/>
    <s v="I"/>
    <n v="29"/>
    <n v="29"/>
    <n v="0"/>
    <n v="27"/>
  </r>
  <r>
    <x v="0"/>
    <x v="1"/>
    <s v="WA"/>
    <x v="5"/>
    <n v="2013"/>
    <n v="2013"/>
    <n v="16609081"/>
    <n v="1"/>
    <x v="1"/>
    <s v="I"/>
    <n v="9"/>
    <n v="9"/>
    <n v="0"/>
    <n v="2"/>
  </r>
  <r>
    <x v="0"/>
    <x v="1"/>
    <s v="WA"/>
    <x v="5"/>
    <n v="2013"/>
    <n v="2013"/>
    <n v="16006026"/>
    <n v="1"/>
    <x v="1"/>
    <s v="I"/>
    <n v="30"/>
    <n v="30"/>
    <n v="0"/>
    <n v="1"/>
  </r>
  <r>
    <x v="0"/>
    <x v="0"/>
    <s v="WA"/>
    <x v="5"/>
    <n v="2013"/>
    <n v="2013"/>
    <n v="15209246"/>
    <n v="1"/>
    <x v="1"/>
    <s v="I"/>
    <n v="0"/>
    <n v="0"/>
    <n v="0"/>
    <n v="20"/>
  </r>
  <r>
    <x v="0"/>
    <x v="0"/>
    <s v="WA"/>
    <x v="5"/>
    <n v="2013"/>
    <n v="2013"/>
    <n v="14957511"/>
    <n v="1"/>
    <x v="1"/>
    <s v="I"/>
    <n v="0"/>
    <n v="0"/>
    <n v="0"/>
    <n v="483"/>
  </r>
  <r>
    <x v="0"/>
    <x v="0"/>
    <s v="WA"/>
    <x v="5"/>
    <n v="2013"/>
    <n v="2013"/>
    <n v="17098408"/>
    <n v="1"/>
    <x v="1"/>
    <s v="I"/>
    <n v="4"/>
    <n v="4"/>
    <n v="0"/>
    <n v="140"/>
  </r>
  <r>
    <x v="0"/>
    <x v="0"/>
    <s v="WA"/>
    <x v="5"/>
    <n v="2013"/>
    <n v="2013"/>
    <n v="500051930"/>
    <n v="1"/>
    <x v="1"/>
    <s v="I"/>
    <n v="19"/>
    <n v="19"/>
    <n v="0"/>
    <n v="47"/>
  </r>
  <r>
    <x v="0"/>
    <x v="0"/>
    <s v="WA"/>
    <x v="5"/>
    <n v="2013"/>
    <n v="2013"/>
    <n v="15491658"/>
    <n v="1"/>
    <x v="1"/>
    <s v="I"/>
    <n v="20"/>
    <n v="20"/>
    <n v="0"/>
    <n v="135"/>
  </r>
  <r>
    <x v="0"/>
    <x v="1"/>
    <s v="WA"/>
    <x v="5"/>
    <n v="2013"/>
    <n v="2013"/>
    <n v="16906267"/>
    <n v="1"/>
    <x v="1"/>
    <s v="I"/>
    <n v="31"/>
    <n v="31"/>
    <n v="0"/>
    <n v="1"/>
  </r>
  <r>
    <x v="0"/>
    <x v="1"/>
    <s v="WA"/>
    <x v="5"/>
    <n v="2013"/>
    <n v="2013"/>
    <n v="431049827"/>
    <n v="1"/>
    <x v="1"/>
    <s v="I"/>
    <n v="10"/>
    <n v="10"/>
    <n v="0"/>
    <n v="5"/>
  </r>
  <r>
    <x v="0"/>
    <x v="0"/>
    <s v="WA"/>
    <x v="5"/>
    <n v="2013"/>
    <n v="2013"/>
    <n v="500193089"/>
    <n v="1"/>
    <x v="1"/>
    <s v="I"/>
    <n v="30"/>
    <n v="30"/>
    <n v="0"/>
    <n v="815"/>
  </r>
  <r>
    <x v="0"/>
    <x v="0"/>
    <s v="WA"/>
    <x v="5"/>
    <n v="2013"/>
    <n v="2013"/>
    <n v="14742731"/>
    <n v="4"/>
    <x v="1"/>
    <s v="I"/>
    <n v="98"/>
    <n v="24.5"/>
    <n v="0"/>
    <n v="45"/>
  </r>
  <r>
    <x v="0"/>
    <x v="0"/>
    <s v="WA"/>
    <x v="5"/>
    <n v="2013"/>
    <n v="2013"/>
    <n v="15654106"/>
    <n v="4"/>
    <x v="1"/>
    <s v="I"/>
    <n v="103"/>
    <n v="25.75"/>
    <n v="0"/>
    <n v="310"/>
  </r>
  <r>
    <x v="0"/>
    <x v="0"/>
    <s v="WA"/>
    <x v="5"/>
    <n v="2013"/>
    <n v="2013"/>
    <n v="500021024"/>
    <n v="2"/>
    <x v="1"/>
    <s v="I"/>
    <n v="36"/>
    <n v="18"/>
    <n v="0"/>
    <n v="173"/>
  </r>
  <r>
    <x v="0"/>
    <x v="0"/>
    <s v="WA"/>
    <x v="5"/>
    <n v="2013"/>
    <n v="2013"/>
    <n v="18684209"/>
    <n v="2"/>
    <x v="1"/>
    <s v="I"/>
    <n v="63"/>
    <n v="31.5"/>
    <n v="0"/>
    <n v="80"/>
  </r>
  <r>
    <x v="0"/>
    <x v="0"/>
    <s v="WA"/>
    <x v="5"/>
    <n v="2013"/>
    <n v="2013"/>
    <n v="500073349"/>
    <n v="3"/>
    <x v="1"/>
    <s v="I"/>
    <n v="65"/>
    <n v="21.666666666666664"/>
    <n v="0"/>
    <n v="453"/>
  </r>
  <r>
    <x v="0"/>
    <x v="0"/>
    <s v="WA"/>
    <x v="5"/>
    <n v="2013"/>
    <n v="2013"/>
    <n v="15144803"/>
    <n v="2"/>
    <x v="1"/>
    <s v="I"/>
    <n v="55"/>
    <n v="27.5"/>
    <n v="0"/>
    <n v="30"/>
  </r>
  <r>
    <x v="0"/>
    <x v="1"/>
    <s v="WA"/>
    <x v="5"/>
    <n v="2013"/>
    <n v="2013"/>
    <n v="398563202"/>
    <n v="1"/>
    <x v="1"/>
    <s v="I"/>
    <n v="27"/>
    <n v="27"/>
    <n v="0"/>
    <n v="11"/>
  </r>
  <r>
    <x v="0"/>
    <x v="1"/>
    <s v="WA"/>
    <x v="5"/>
    <n v="2013"/>
    <n v="2013"/>
    <n v="19576253"/>
    <n v="3"/>
    <x v="1"/>
    <s v="I"/>
    <n v="72"/>
    <n v="24"/>
    <n v="0"/>
    <n v="17"/>
  </r>
  <r>
    <x v="0"/>
    <x v="0"/>
    <s v="WA"/>
    <x v="5"/>
    <n v="2013"/>
    <n v="2013"/>
    <n v="19284186"/>
    <n v="1"/>
    <x v="1"/>
    <s v="I"/>
    <n v="30"/>
    <n v="30"/>
    <n v="0"/>
    <n v="370"/>
  </r>
  <r>
    <x v="0"/>
    <x v="1"/>
    <s v="WA"/>
    <x v="5"/>
    <n v="2013"/>
    <n v="2013"/>
    <n v="18037086"/>
    <n v="1"/>
    <x v="1"/>
    <s v="I"/>
    <n v="9"/>
    <n v="9"/>
    <n v="0"/>
    <n v="2"/>
  </r>
  <r>
    <x v="0"/>
    <x v="1"/>
    <s v="WA"/>
    <x v="5"/>
    <n v="2013"/>
    <n v="2013"/>
    <n v="500121989"/>
    <n v="3"/>
    <x v="1"/>
    <s v="I"/>
    <n v="72"/>
    <n v="24"/>
    <n v="0"/>
    <n v="20"/>
  </r>
  <r>
    <x v="0"/>
    <x v="0"/>
    <s v="WA"/>
    <x v="5"/>
    <n v="2013"/>
    <n v="2013"/>
    <n v="18096904"/>
    <n v="3"/>
    <x v="1"/>
    <s v="I"/>
    <n v="83"/>
    <n v="27.666666666666668"/>
    <n v="0"/>
    <n v="377"/>
  </r>
  <r>
    <x v="0"/>
    <x v="0"/>
    <s v="WA"/>
    <x v="5"/>
    <n v="2013"/>
    <n v="2013"/>
    <n v="19668924"/>
    <n v="1"/>
    <x v="1"/>
    <s v="I"/>
    <n v="29"/>
    <n v="29"/>
    <n v="0"/>
    <n v="10"/>
  </r>
  <r>
    <x v="0"/>
    <x v="0"/>
    <s v="WA"/>
    <x v="5"/>
    <n v="2013"/>
    <n v="2013"/>
    <n v="19700874"/>
    <n v="1"/>
    <x v="1"/>
    <s v="I"/>
    <n v="14"/>
    <n v="14"/>
    <n v="0"/>
    <n v="253"/>
  </r>
  <r>
    <x v="0"/>
    <x v="1"/>
    <s v="WA"/>
    <x v="5"/>
    <n v="2013"/>
    <n v="2013"/>
    <n v="427420828"/>
    <n v="1"/>
    <x v="1"/>
    <s v="I"/>
    <n v="12"/>
    <n v="12"/>
    <n v="0"/>
    <n v="3"/>
  </r>
  <r>
    <x v="0"/>
    <x v="0"/>
    <s v="WA"/>
    <x v="5"/>
    <n v="2013"/>
    <n v="2013"/>
    <n v="19307910"/>
    <n v="1"/>
    <x v="1"/>
    <s v="I"/>
    <n v="15"/>
    <n v="15"/>
    <n v="0"/>
    <n v="200"/>
  </r>
  <r>
    <x v="0"/>
    <x v="0"/>
    <s v="WA"/>
    <x v="5"/>
    <n v="2013"/>
    <n v="2013"/>
    <n v="14903856"/>
    <n v="1"/>
    <x v="1"/>
    <s v="I"/>
    <n v="29"/>
    <n v="29"/>
    <n v="0"/>
    <n v="30"/>
  </r>
  <r>
    <x v="0"/>
    <x v="1"/>
    <s v="WA"/>
    <x v="5"/>
    <n v="2013"/>
    <n v="2013"/>
    <n v="15419905"/>
    <n v="4"/>
    <x v="1"/>
    <s v="I"/>
    <n v="102"/>
    <n v="25.5"/>
    <n v="0"/>
    <n v="11"/>
  </r>
  <r>
    <x v="0"/>
    <x v="0"/>
    <s v="WA"/>
    <x v="5"/>
    <n v="2013"/>
    <n v="2013"/>
    <n v="15984300"/>
    <n v="1"/>
    <x v="1"/>
    <s v="I"/>
    <n v="15"/>
    <n v="15"/>
    <n v="0"/>
    <n v="66"/>
  </r>
  <r>
    <x v="0"/>
    <x v="1"/>
    <s v="WA"/>
    <x v="5"/>
    <n v="2013"/>
    <n v="2013"/>
    <n v="351734413"/>
    <n v="1"/>
    <x v="1"/>
    <s v="I"/>
    <n v="4"/>
    <n v="4"/>
    <n v="0"/>
    <n v="4"/>
  </r>
  <r>
    <x v="0"/>
    <x v="1"/>
    <s v="WA"/>
    <x v="5"/>
    <n v="2013"/>
    <n v="2013"/>
    <n v="16539551"/>
    <n v="1"/>
    <x v="1"/>
    <s v="I"/>
    <n v="8"/>
    <n v="8"/>
    <n v="0"/>
    <n v="3"/>
  </r>
  <r>
    <x v="0"/>
    <x v="0"/>
    <s v="WA"/>
    <x v="5"/>
    <n v="2013"/>
    <n v="2013"/>
    <n v="18489188"/>
    <n v="1"/>
    <x v="1"/>
    <s v="I"/>
    <n v="31"/>
    <n v="31"/>
    <n v="0"/>
    <n v="1"/>
  </r>
  <r>
    <x v="0"/>
    <x v="0"/>
    <s v="WA"/>
    <x v="5"/>
    <n v="2013"/>
    <n v="2013"/>
    <n v="15885063"/>
    <n v="1"/>
    <x v="1"/>
    <s v="I"/>
    <n v="21"/>
    <n v="21"/>
    <n v="0"/>
    <n v="175"/>
  </r>
  <r>
    <x v="0"/>
    <x v="1"/>
    <s v="WA"/>
    <x v="5"/>
    <n v="2013"/>
    <n v="2013"/>
    <n v="17398516"/>
    <n v="3"/>
    <x v="1"/>
    <s v="I"/>
    <n v="63"/>
    <n v="21"/>
    <n v="0"/>
    <n v="37"/>
  </r>
  <r>
    <x v="0"/>
    <x v="1"/>
    <s v="WA"/>
    <x v="5"/>
    <n v="2013"/>
    <n v="2013"/>
    <n v="500099040"/>
    <n v="3"/>
    <x v="1"/>
    <s v="I"/>
    <n v="89"/>
    <n v="29.666666666666668"/>
    <n v="0"/>
    <n v="92"/>
  </r>
  <r>
    <x v="0"/>
    <x v="1"/>
    <s v="WA"/>
    <x v="5"/>
    <n v="2013"/>
    <n v="2013"/>
    <n v="374716883"/>
    <n v="1"/>
    <x v="1"/>
    <s v="I"/>
    <n v="35"/>
    <n v="35"/>
    <n v="0"/>
    <n v="5"/>
  </r>
  <r>
    <x v="0"/>
    <x v="1"/>
    <s v="WA"/>
    <x v="5"/>
    <n v="2013"/>
    <n v="2013"/>
    <n v="18509580"/>
    <n v="1"/>
    <x v="1"/>
    <s v="I"/>
    <n v="10"/>
    <n v="10"/>
    <n v="0"/>
    <n v="1"/>
  </r>
  <r>
    <x v="0"/>
    <x v="1"/>
    <s v="WA"/>
    <x v="5"/>
    <n v="2013"/>
    <n v="2013"/>
    <n v="17492054"/>
    <n v="1"/>
    <x v="1"/>
    <s v="I"/>
    <n v="21"/>
    <n v="21"/>
    <n v="0"/>
    <n v="3"/>
  </r>
  <r>
    <x v="0"/>
    <x v="1"/>
    <s v="WA"/>
    <x v="5"/>
    <n v="2013"/>
    <n v="2013"/>
    <n v="397094530"/>
    <n v="1"/>
    <x v="1"/>
    <s v="I"/>
    <n v="29"/>
    <n v="29"/>
    <n v="0"/>
    <n v="1"/>
  </r>
  <r>
    <x v="0"/>
    <x v="0"/>
    <s v="WA"/>
    <x v="5"/>
    <n v="2013"/>
    <n v="2013"/>
    <n v="16263836"/>
    <n v="2"/>
    <x v="1"/>
    <s v="I"/>
    <n v="34"/>
    <n v="17"/>
    <n v="0"/>
    <n v="1210"/>
  </r>
  <r>
    <x v="0"/>
    <x v="1"/>
    <s v="WA"/>
    <x v="5"/>
    <n v="2013"/>
    <n v="2013"/>
    <n v="500025449"/>
    <n v="2"/>
    <x v="1"/>
    <s v="I"/>
    <n v="62"/>
    <n v="31"/>
    <n v="0"/>
    <n v="25"/>
  </r>
  <r>
    <x v="0"/>
    <x v="0"/>
    <s v="WA"/>
    <x v="5"/>
    <n v="2013"/>
    <n v="2013"/>
    <n v="18268563"/>
    <n v="1"/>
    <x v="1"/>
    <s v="I"/>
    <n v="0"/>
    <n v="0"/>
    <n v="0"/>
    <n v="10"/>
  </r>
  <r>
    <x v="0"/>
    <x v="1"/>
    <s v="WA"/>
    <x v="5"/>
    <n v="2013"/>
    <n v="2013"/>
    <n v="500086489"/>
    <n v="2"/>
    <x v="1"/>
    <s v="I"/>
    <n v="60"/>
    <n v="30"/>
    <n v="0"/>
    <n v="34"/>
  </r>
  <r>
    <x v="0"/>
    <x v="1"/>
    <s v="WA"/>
    <x v="5"/>
    <n v="2013"/>
    <n v="2013"/>
    <n v="500077170"/>
    <n v="1"/>
    <x v="1"/>
    <s v="I"/>
    <n v="23"/>
    <n v="23"/>
    <n v="0"/>
    <n v="3"/>
  </r>
  <r>
    <x v="0"/>
    <x v="0"/>
    <s v="WA"/>
    <x v="5"/>
    <n v="2013"/>
    <n v="2013"/>
    <n v="16600326"/>
    <n v="3"/>
    <x v="1"/>
    <s v="I"/>
    <n v="81"/>
    <n v="27"/>
    <n v="0"/>
    <n v="100"/>
  </r>
  <r>
    <x v="0"/>
    <x v="1"/>
    <s v="WA"/>
    <x v="5"/>
    <n v="2013"/>
    <n v="2013"/>
    <n v="500243843"/>
    <n v="1"/>
    <x v="1"/>
    <s v="I"/>
    <n v="31"/>
    <n v="31"/>
    <n v="0"/>
    <n v="16"/>
  </r>
  <r>
    <x v="0"/>
    <x v="0"/>
    <s v="WA"/>
    <x v="5"/>
    <n v="2013"/>
    <n v="2013"/>
    <n v="500195208"/>
    <n v="1"/>
    <x v="1"/>
    <s v="I"/>
    <n v="1"/>
    <n v="1"/>
    <n v="0"/>
    <n v="276"/>
  </r>
  <r>
    <x v="0"/>
    <x v="0"/>
    <s v="WA"/>
    <x v="5"/>
    <n v="2013"/>
    <n v="2013"/>
    <n v="19369308"/>
    <n v="1"/>
    <x v="1"/>
    <s v="I"/>
    <n v="2"/>
    <n v="2"/>
    <n v="0"/>
    <n v="20"/>
  </r>
  <r>
    <x v="0"/>
    <x v="0"/>
    <s v="WA"/>
    <x v="5"/>
    <n v="2013"/>
    <n v="2013"/>
    <n v="500017740"/>
    <n v="2"/>
    <x v="1"/>
    <s v="I"/>
    <n v="21"/>
    <n v="10.5"/>
    <n v="0"/>
    <n v="96"/>
  </r>
  <r>
    <x v="0"/>
    <x v="0"/>
    <s v="WA"/>
    <x v="5"/>
    <n v="2013"/>
    <n v="2013"/>
    <n v="500280732"/>
    <n v="3"/>
    <x v="1"/>
    <s v="I"/>
    <n v="62"/>
    <n v="20.666666666666664"/>
    <n v="0"/>
    <n v="224"/>
  </r>
  <r>
    <x v="0"/>
    <x v="0"/>
    <s v="WA"/>
    <x v="5"/>
    <n v="2013"/>
    <n v="2013"/>
    <n v="16743199"/>
    <n v="1"/>
    <x v="1"/>
    <s v="I"/>
    <n v="15"/>
    <n v="15"/>
    <n v="0"/>
    <n v="1"/>
  </r>
  <r>
    <x v="0"/>
    <x v="0"/>
    <s v="WA"/>
    <x v="5"/>
    <n v="2013"/>
    <n v="2013"/>
    <n v="17678818"/>
    <n v="1"/>
    <x v="1"/>
    <s v="I"/>
    <n v="33"/>
    <n v="33"/>
    <n v="0"/>
    <n v="20"/>
  </r>
  <r>
    <x v="0"/>
    <x v="0"/>
    <s v="WA"/>
    <x v="5"/>
    <n v="2013"/>
    <n v="2013"/>
    <n v="17703546"/>
    <n v="2"/>
    <x v="1"/>
    <s v="I"/>
    <n v="38"/>
    <n v="19"/>
    <n v="0"/>
    <n v="240"/>
  </r>
  <r>
    <x v="0"/>
    <x v="0"/>
    <s v="WA"/>
    <x v="5"/>
    <n v="2013"/>
    <n v="2013"/>
    <n v="18009286"/>
    <n v="1"/>
    <x v="1"/>
    <s v="I"/>
    <n v="38"/>
    <n v="38"/>
    <n v="0"/>
    <n v="60"/>
  </r>
  <r>
    <x v="0"/>
    <x v="0"/>
    <s v="WA"/>
    <x v="5"/>
    <n v="2013"/>
    <n v="2013"/>
    <n v="500142492"/>
    <n v="2"/>
    <x v="1"/>
    <s v="I"/>
    <n v="42"/>
    <n v="21"/>
    <n v="0"/>
    <n v="225"/>
  </r>
  <r>
    <x v="0"/>
    <x v="0"/>
    <s v="WA"/>
    <x v="5"/>
    <n v="2013"/>
    <n v="2013"/>
    <n v="17002850"/>
    <n v="3"/>
    <x v="1"/>
    <s v="I"/>
    <n v="63"/>
    <n v="21"/>
    <n v="0"/>
    <n v="90"/>
  </r>
  <r>
    <x v="0"/>
    <x v="0"/>
    <s v="WA"/>
    <x v="5"/>
    <n v="2013"/>
    <n v="2013"/>
    <n v="14424908"/>
    <n v="1"/>
    <x v="1"/>
    <s v="I"/>
    <n v="21"/>
    <n v="21"/>
    <n v="0"/>
    <n v="30"/>
  </r>
  <r>
    <x v="0"/>
    <x v="1"/>
    <s v="WA"/>
    <x v="5"/>
    <n v="2013"/>
    <n v="2013"/>
    <n v="18596856"/>
    <n v="1"/>
    <x v="1"/>
    <s v="I"/>
    <n v="0"/>
    <n v="0"/>
    <n v="0"/>
    <n v="7"/>
  </r>
  <r>
    <x v="0"/>
    <x v="0"/>
    <s v="WA"/>
    <x v="5"/>
    <n v="2013"/>
    <n v="2013"/>
    <n v="18856839"/>
    <n v="1"/>
    <x v="1"/>
    <s v="I"/>
    <n v="28"/>
    <n v="28"/>
    <n v="0"/>
    <n v="10"/>
  </r>
  <r>
    <x v="0"/>
    <x v="0"/>
    <s v="WA"/>
    <x v="5"/>
    <n v="2013"/>
    <n v="2013"/>
    <n v="15444609"/>
    <n v="2"/>
    <x v="1"/>
    <s v="I"/>
    <n v="60"/>
    <n v="30"/>
    <n v="0"/>
    <n v="200"/>
  </r>
  <r>
    <x v="0"/>
    <x v="0"/>
    <s v="WA"/>
    <x v="5"/>
    <n v="2013"/>
    <n v="2013"/>
    <n v="15490235"/>
    <n v="3"/>
    <x v="1"/>
    <s v="I"/>
    <n v="74"/>
    <n v="24.666666666666664"/>
    <n v="0"/>
    <n v="70"/>
  </r>
  <r>
    <x v="0"/>
    <x v="0"/>
    <s v="WA"/>
    <x v="5"/>
    <n v="2013"/>
    <n v="2013"/>
    <n v="18032167"/>
    <n v="1"/>
    <x v="1"/>
    <s v="I"/>
    <n v="32"/>
    <n v="32"/>
    <n v="0"/>
    <n v="40"/>
  </r>
  <r>
    <x v="0"/>
    <x v="0"/>
    <s v="WA"/>
    <x v="5"/>
    <n v="2013"/>
    <n v="2013"/>
    <n v="17360768"/>
    <n v="1"/>
    <x v="1"/>
    <s v="I"/>
    <n v="0"/>
    <n v="0"/>
    <n v="0"/>
    <n v="49"/>
  </r>
  <r>
    <x v="0"/>
    <x v="0"/>
    <s v="WA"/>
    <x v="5"/>
    <n v="2013"/>
    <n v="2013"/>
    <n v="500267103"/>
    <n v="2"/>
    <x v="1"/>
    <s v="I"/>
    <n v="65"/>
    <n v="32.5"/>
    <n v="0"/>
    <n v="123"/>
  </r>
  <r>
    <x v="0"/>
    <x v="0"/>
    <s v="WA"/>
    <x v="5"/>
    <n v="2013"/>
    <n v="2013"/>
    <n v="500007177"/>
    <n v="1"/>
    <x v="1"/>
    <s v="I"/>
    <n v="0"/>
    <n v="0"/>
    <n v="0"/>
    <n v="326"/>
  </r>
  <r>
    <x v="0"/>
    <x v="0"/>
    <s v="WA"/>
    <x v="5"/>
    <n v="2013"/>
    <n v="2013"/>
    <n v="16167184"/>
    <n v="1"/>
    <x v="1"/>
    <s v="I"/>
    <n v="29"/>
    <n v="29"/>
    <n v="0"/>
    <n v="44"/>
  </r>
  <r>
    <x v="0"/>
    <x v="1"/>
    <s v="WA"/>
    <x v="5"/>
    <n v="2013"/>
    <n v="2013"/>
    <n v="335664043"/>
    <n v="1"/>
    <x v="1"/>
    <s v="I"/>
    <n v="17"/>
    <n v="17"/>
    <n v="0"/>
    <n v="4"/>
  </r>
  <r>
    <x v="0"/>
    <x v="1"/>
    <s v="WA"/>
    <x v="5"/>
    <n v="2013"/>
    <n v="2013"/>
    <n v="446347773"/>
    <n v="1"/>
    <x v="1"/>
    <s v="I"/>
    <n v="7"/>
    <n v="7"/>
    <n v="0"/>
    <n v="2"/>
  </r>
  <r>
    <x v="0"/>
    <x v="0"/>
    <s v="WA"/>
    <x v="5"/>
    <n v="2013"/>
    <n v="2013"/>
    <n v="14872386"/>
    <n v="2"/>
    <x v="1"/>
    <s v="I"/>
    <n v="46"/>
    <n v="23"/>
    <n v="0"/>
    <n v="235"/>
  </r>
  <r>
    <x v="0"/>
    <x v="1"/>
    <s v="WA"/>
    <x v="5"/>
    <n v="2013"/>
    <n v="2014"/>
    <n v="19862854"/>
    <n v="2"/>
    <x v="1"/>
    <s v="I"/>
    <n v="45"/>
    <n v="22.5"/>
    <n v="0"/>
    <n v="136"/>
  </r>
  <r>
    <x v="0"/>
    <x v="0"/>
    <s v="WA"/>
    <x v="5"/>
    <n v="2013"/>
    <n v="2013"/>
    <n v="15062471"/>
    <n v="2"/>
    <x v="1"/>
    <s v="I"/>
    <n v="40"/>
    <n v="20"/>
    <n v="0"/>
    <n v="3040"/>
  </r>
  <r>
    <x v="0"/>
    <x v="0"/>
    <s v="WA"/>
    <x v="5"/>
    <n v="2013"/>
    <n v="2013"/>
    <n v="14323543"/>
    <n v="1"/>
    <x v="1"/>
    <s v="I"/>
    <n v="21"/>
    <n v="21"/>
    <n v="0"/>
    <n v="295"/>
  </r>
  <r>
    <x v="0"/>
    <x v="0"/>
    <s v="WA"/>
    <x v="5"/>
    <n v="2013"/>
    <n v="2013"/>
    <n v="19866802"/>
    <n v="1"/>
    <x v="1"/>
    <s v="I"/>
    <n v="7"/>
    <n v="7"/>
    <n v="0"/>
    <n v="82"/>
  </r>
  <r>
    <x v="0"/>
    <x v="0"/>
    <s v="WA"/>
    <x v="5"/>
    <n v="2013"/>
    <n v="2013"/>
    <n v="17469041"/>
    <n v="1"/>
    <x v="1"/>
    <s v="I"/>
    <n v="8"/>
    <n v="8"/>
    <n v="0"/>
    <n v="230"/>
  </r>
  <r>
    <x v="0"/>
    <x v="0"/>
    <s v="WA"/>
    <x v="5"/>
    <n v="2013"/>
    <n v="2013"/>
    <n v="17441980"/>
    <n v="1"/>
    <x v="1"/>
    <s v="I"/>
    <n v="12"/>
    <n v="12"/>
    <n v="0"/>
    <n v="926"/>
  </r>
  <r>
    <x v="0"/>
    <x v="0"/>
    <s v="WA"/>
    <x v="5"/>
    <n v="2013"/>
    <n v="2013"/>
    <n v="15980746"/>
    <n v="1"/>
    <x v="1"/>
    <s v="I"/>
    <n v="29"/>
    <n v="29"/>
    <n v="0"/>
    <n v="50"/>
  </r>
  <r>
    <x v="0"/>
    <x v="0"/>
    <s v="WA"/>
    <x v="5"/>
    <n v="2013"/>
    <n v="2013"/>
    <n v="500058735"/>
    <n v="2"/>
    <x v="1"/>
    <s v="I"/>
    <n v="46"/>
    <n v="23"/>
    <n v="0"/>
    <n v="236"/>
  </r>
  <r>
    <x v="0"/>
    <x v="0"/>
    <s v="WA"/>
    <x v="5"/>
    <n v="2013"/>
    <n v="2013"/>
    <n v="19709946"/>
    <n v="1"/>
    <x v="1"/>
    <s v="I"/>
    <n v="0"/>
    <n v="0"/>
    <n v="0"/>
    <n v="10"/>
  </r>
  <r>
    <x v="1"/>
    <x v="0"/>
    <s v="WA"/>
    <x v="5"/>
    <n v="2013"/>
    <n v="2013"/>
    <n v="500294997"/>
    <n v="1"/>
    <x v="1"/>
    <s v="I"/>
    <n v="30"/>
    <n v="30"/>
    <n v="0"/>
    <n v="160"/>
  </r>
  <r>
    <x v="0"/>
    <x v="1"/>
    <s v="WA"/>
    <x v="5"/>
    <n v="2013"/>
    <n v="2013"/>
    <n v="500185110"/>
    <n v="1"/>
    <x v="1"/>
    <s v="I"/>
    <n v="25"/>
    <n v="25"/>
    <n v="0"/>
    <n v="104"/>
  </r>
  <r>
    <x v="0"/>
    <x v="0"/>
    <s v="WA"/>
    <x v="5"/>
    <n v="2013"/>
    <n v="2013"/>
    <n v="15814239"/>
    <n v="1"/>
    <x v="1"/>
    <s v="I"/>
    <n v="0"/>
    <n v="0"/>
    <n v="0"/>
    <n v="69"/>
  </r>
  <r>
    <x v="1"/>
    <x v="1"/>
    <s v="WA"/>
    <x v="5"/>
    <n v="2013"/>
    <n v="2013"/>
    <n v="15990174"/>
    <n v="1"/>
    <x v="1"/>
    <s v="I"/>
    <n v="31"/>
    <n v="31"/>
    <n v="0"/>
    <n v="2"/>
  </r>
  <r>
    <x v="0"/>
    <x v="1"/>
    <s v="WA"/>
    <x v="5"/>
    <n v="2013"/>
    <n v="2013"/>
    <n v="17212931"/>
    <n v="1"/>
    <x v="1"/>
    <s v="I"/>
    <n v="11"/>
    <n v="11"/>
    <n v="0"/>
    <n v="5"/>
  </r>
  <r>
    <x v="1"/>
    <x v="1"/>
    <s v="WA"/>
    <x v="5"/>
    <n v="2013"/>
    <n v="2013"/>
    <n v="19844492"/>
    <n v="1"/>
    <x v="1"/>
    <s v="I"/>
    <n v="5"/>
    <n v="5"/>
    <n v="0"/>
    <n v="1"/>
  </r>
  <r>
    <x v="0"/>
    <x v="0"/>
    <s v="WA"/>
    <x v="5"/>
    <n v="2013"/>
    <n v="2013"/>
    <n v="14902778"/>
    <n v="1"/>
    <x v="1"/>
    <s v="I"/>
    <n v="16"/>
    <n v="16"/>
    <n v="0"/>
    <n v="40"/>
  </r>
  <r>
    <x v="0"/>
    <x v="1"/>
    <s v="WA"/>
    <x v="5"/>
    <n v="2013"/>
    <n v="2013"/>
    <n v="15172924"/>
    <n v="1"/>
    <x v="1"/>
    <s v="I"/>
    <n v="27"/>
    <n v="27"/>
    <n v="0"/>
    <n v="120"/>
  </r>
  <r>
    <x v="0"/>
    <x v="1"/>
    <s v="WA"/>
    <x v="5"/>
    <n v="2013"/>
    <n v="2013"/>
    <n v="500231308"/>
    <n v="1"/>
    <x v="1"/>
    <s v="I"/>
    <n v="62"/>
    <n v="62"/>
    <n v="0"/>
    <n v="139"/>
  </r>
  <r>
    <x v="0"/>
    <x v="0"/>
    <s v="WA"/>
    <x v="5"/>
    <n v="2013"/>
    <n v="2013"/>
    <n v="18998019"/>
    <n v="1"/>
    <x v="1"/>
    <s v="I"/>
    <n v="30"/>
    <n v="30"/>
    <n v="0"/>
    <n v="40"/>
  </r>
  <r>
    <x v="0"/>
    <x v="0"/>
    <s v="WA"/>
    <x v="5"/>
    <n v="2013"/>
    <n v="2013"/>
    <n v="18076435"/>
    <n v="1"/>
    <x v="1"/>
    <s v="I"/>
    <n v="15"/>
    <n v="15"/>
    <n v="0"/>
    <n v="92"/>
  </r>
  <r>
    <x v="0"/>
    <x v="0"/>
    <s v="WA"/>
    <x v="5"/>
    <n v="2013"/>
    <n v="2013"/>
    <n v="18303093"/>
    <n v="1"/>
    <x v="1"/>
    <s v="I"/>
    <n v="26"/>
    <n v="26"/>
    <n v="0"/>
    <n v="50"/>
  </r>
  <r>
    <x v="0"/>
    <x v="0"/>
    <s v="WA"/>
    <x v="5"/>
    <n v="2013"/>
    <n v="2013"/>
    <n v="18644492"/>
    <n v="1"/>
    <x v="1"/>
    <s v="I"/>
    <n v="27"/>
    <n v="27"/>
    <n v="0"/>
    <n v="130"/>
  </r>
  <r>
    <x v="0"/>
    <x v="0"/>
    <s v="WA"/>
    <x v="5"/>
    <n v="2013"/>
    <n v="2013"/>
    <n v="15943047"/>
    <n v="1"/>
    <x v="1"/>
    <s v="I"/>
    <n v="30"/>
    <n v="30"/>
    <n v="0"/>
    <n v="180"/>
  </r>
  <r>
    <x v="0"/>
    <x v="0"/>
    <s v="WA"/>
    <x v="5"/>
    <n v="2013"/>
    <n v="2013"/>
    <n v="16613484"/>
    <n v="1"/>
    <x v="1"/>
    <s v="I"/>
    <n v="40"/>
    <n v="40"/>
    <n v="0"/>
    <n v="110"/>
  </r>
  <r>
    <x v="0"/>
    <x v="0"/>
    <s v="WA"/>
    <x v="5"/>
    <n v="2013"/>
    <n v="2013"/>
    <n v="16208604"/>
    <n v="1"/>
    <x v="1"/>
    <s v="I"/>
    <n v="30"/>
    <n v="30"/>
    <n v="0"/>
    <n v="30"/>
  </r>
  <r>
    <x v="0"/>
    <x v="1"/>
    <s v="WA"/>
    <x v="5"/>
    <n v="2013"/>
    <n v="2013"/>
    <n v="446351791"/>
    <n v="1"/>
    <x v="1"/>
    <s v="I"/>
    <n v="8"/>
    <n v="8"/>
    <n v="0"/>
    <n v="11"/>
  </r>
  <r>
    <x v="0"/>
    <x v="1"/>
    <s v="WA"/>
    <x v="5"/>
    <n v="2013"/>
    <n v="2013"/>
    <n v="418262449"/>
    <n v="1"/>
    <x v="1"/>
    <s v="I"/>
    <n v="31"/>
    <n v="31"/>
    <n v="0"/>
    <n v="2"/>
  </r>
  <r>
    <x v="0"/>
    <x v="1"/>
    <s v="WA"/>
    <x v="5"/>
    <n v="2013"/>
    <n v="2013"/>
    <n v="500007927"/>
    <n v="1"/>
    <x v="1"/>
    <s v="I"/>
    <n v="17"/>
    <n v="17"/>
    <n v="0"/>
    <n v="3"/>
  </r>
  <r>
    <x v="0"/>
    <x v="0"/>
    <s v="WA"/>
    <x v="5"/>
    <n v="2013"/>
    <n v="2013"/>
    <n v="14878785"/>
    <n v="1"/>
    <x v="1"/>
    <s v="I"/>
    <n v="25"/>
    <n v="25"/>
    <n v="0"/>
    <n v="23"/>
  </r>
  <r>
    <x v="0"/>
    <x v="0"/>
    <s v="WA"/>
    <x v="5"/>
    <n v="2013"/>
    <n v="2013"/>
    <n v="15282128"/>
    <n v="1"/>
    <x v="1"/>
    <s v="I"/>
    <n v="4"/>
    <n v="4"/>
    <n v="0"/>
    <n v="301"/>
  </r>
  <r>
    <x v="0"/>
    <x v="0"/>
    <s v="WA"/>
    <x v="6"/>
    <n v="2014"/>
    <n v="2014"/>
    <n v="15605939"/>
    <n v="1"/>
    <x v="1"/>
    <s v="I"/>
    <n v="32"/>
    <n v="32"/>
    <n v="0"/>
    <n v="4"/>
  </r>
  <r>
    <x v="0"/>
    <x v="0"/>
    <s v="WA"/>
    <x v="6"/>
    <n v="2014"/>
    <n v="2014"/>
    <n v="500160372"/>
    <n v="1"/>
    <x v="1"/>
    <s v="I"/>
    <n v="31"/>
    <n v="31"/>
    <n v="0"/>
    <n v="1"/>
  </r>
  <r>
    <x v="0"/>
    <x v="0"/>
    <s v="WA"/>
    <x v="6"/>
    <n v="2014"/>
    <n v="2014"/>
    <n v="18297570"/>
    <n v="3"/>
    <x v="1"/>
    <s v="I"/>
    <n v="61"/>
    <n v="20.333333333333332"/>
    <n v="0"/>
    <n v="150"/>
  </r>
  <r>
    <x v="0"/>
    <x v="1"/>
    <s v="WA"/>
    <x v="6"/>
    <n v="2014"/>
    <n v="2014"/>
    <n v="16013378"/>
    <n v="1"/>
    <x v="1"/>
    <s v="I"/>
    <n v="33"/>
    <n v="33"/>
    <n v="0"/>
    <n v="3"/>
  </r>
  <r>
    <x v="1"/>
    <x v="0"/>
    <s v="WA"/>
    <x v="6"/>
    <n v="2014"/>
    <n v="2014"/>
    <n v="500261630"/>
    <n v="11"/>
    <x v="1"/>
    <s v="I"/>
    <n v="364"/>
    <n v="33.090909090909093"/>
    <n v="0"/>
    <n v="78560"/>
  </r>
  <r>
    <x v="0"/>
    <x v="0"/>
    <s v="WA"/>
    <x v="6"/>
    <n v="2014"/>
    <n v="2014"/>
    <n v="17411761"/>
    <n v="2"/>
    <x v="1"/>
    <s v="I"/>
    <n v="64"/>
    <n v="32"/>
    <n v="0"/>
    <n v="20"/>
  </r>
  <r>
    <x v="0"/>
    <x v="0"/>
    <s v="WA"/>
    <x v="6"/>
    <n v="2014"/>
    <n v="2014"/>
    <n v="446343527"/>
    <n v="1"/>
    <x v="1"/>
    <s v="I"/>
    <n v="34"/>
    <n v="34"/>
    <n v="0"/>
    <n v="218"/>
  </r>
  <r>
    <x v="0"/>
    <x v="0"/>
    <s v="WA"/>
    <x v="6"/>
    <n v="2014"/>
    <n v="2014"/>
    <n v="18255366"/>
    <n v="1"/>
    <x v="1"/>
    <s v="I"/>
    <n v="19"/>
    <n v="19"/>
    <n v="0"/>
    <n v="81"/>
  </r>
  <r>
    <x v="0"/>
    <x v="0"/>
    <s v="WA"/>
    <x v="6"/>
    <n v="2014"/>
    <n v="2014"/>
    <n v="17577807"/>
    <n v="1"/>
    <x v="1"/>
    <s v="I"/>
    <n v="37"/>
    <n v="37"/>
    <n v="0"/>
    <n v="70"/>
  </r>
  <r>
    <x v="0"/>
    <x v="1"/>
    <s v="WA"/>
    <x v="6"/>
    <n v="2014"/>
    <n v="2014"/>
    <n v="19228381"/>
    <n v="1"/>
    <x v="1"/>
    <s v="I"/>
    <n v="22"/>
    <n v="22"/>
    <n v="0"/>
    <n v="58"/>
  </r>
  <r>
    <x v="0"/>
    <x v="0"/>
    <s v="WA"/>
    <x v="6"/>
    <n v="2014"/>
    <n v="2014"/>
    <n v="19290487"/>
    <n v="1"/>
    <x v="1"/>
    <s v="I"/>
    <n v="30"/>
    <n v="30"/>
    <n v="0"/>
    <n v="70"/>
  </r>
  <r>
    <x v="0"/>
    <x v="1"/>
    <s v="WA"/>
    <x v="6"/>
    <n v="2014"/>
    <n v="2014"/>
    <n v="18886280"/>
    <n v="1"/>
    <x v="1"/>
    <s v="I"/>
    <n v="30"/>
    <n v="30"/>
    <n v="0"/>
    <n v="43"/>
  </r>
  <r>
    <x v="0"/>
    <x v="1"/>
    <s v="WA"/>
    <x v="6"/>
    <n v="2014"/>
    <n v="2014"/>
    <n v="381369630"/>
    <n v="1"/>
    <x v="1"/>
    <s v="I"/>
    <n v="15"/>
    <n v="15"/>
    <n v="0"/>
    <n v="61"/>
  </r>
  <r>
    <x v="0"/>
    <x v="0"/>
    <s v="WA"/>
    <x v="6"/>
    <n v="2014"/>
    <n v="2014"/>
    <n v="17464232"/>
    <n v="1"/>
    <x v="1"/>
    <s v="I"/>
    <n v="33"/>
    <n v="33"/>
    <n v="0"/>
    <n v="350"/>
  </r>
  <r>
    <x v="0"/>
    <x v="1"/>
    <s v="WA"/>
    <x v="6"/>
    <n v="2014"/>
    <n v="2014"/>
    <n v="500017051"/>
    <n v="1"/>
    <x v="1"/>
    <s v="I"/>
    <n v="27"/>
    <n v="27"/>
    <n v="0"/>
    <n v="76"/>
  </r>
  <r>
    <x v="0"/>
    <x v="0"/>
    <s v="WA"/>
    <x v="6"/>
    <n v="2014"/>
    <n v="2014"/>
    <n v="14300048"/>
    <n v="1"/>
    <x v="1"/>
    <s v="I"/>
    <n v="32"/>
    <n v="32"/>
    <n v="0"/>
    <n v="3737"/>
  </r>
  <r>
    <x v="0"/>
    <x v="0"/>
    <s v="WA"/>
    <x v="6"/>
    <n v="2014"/>
    <n v="2014"/>
    <n v="19120618"/>
    <n v="2"/>
    <x v="1"/>
    <s v="I"/>
    <n v="63"/>
    <n v="31.5"/>
    <n v="0"/>
    <n v="40"/>
  </r>
  <r>
    <x v="0"/>
    <x v="1"/>
    <s v="WA"/>
    <x v="6"/>
    <n v="2014"/>
    <n v="2014"/>
    <n v="500039997"/>
    <n v="1"/>
    <x v="1"/>
    <s v="I"/>
    <n v="31"/>
    <n v="31"/>
    <n v="0"/>
    <n v="7"/>
  </r>
  <r>
    <x v="0"/>
    <x v="0"/>
    <s v="WA"/>
    <x v="5"/>
    <n v="2014"/>
    <n v="2014"/>
    <n v="17639025"/>
    <n v="1"/>
    <x v="1"/>
    <s v="I"/>
    <n v="4"/>
    <n v="4"/>
    <n v="0"/>
    <n v="171"/>
  </r>
  <r>
    <x v="1"/>
    <x v="1"/>
    <s v="WA"/>
    <x v="5"/>
    <n v="2014"/>
    <n v="2014"/>
    <n v="500180940"/>
    <n v="1"/>
    <x v="1"/>
    <s v="I"/>
    <n v="0"/>
    <n v="0"/>
    <n v="0"/>
    <n v="33"/>
  </r>
  <r>
    <x v="0"/>
    <x v="0"/>
    <s v="WA"/>
    <x v="6"/>
    <n v="2014"/>
    <n v="2014"/>
    <n v="18384347"/>
    <n v="3"/>
    <x v="1"/>
    <s v="I"/>
    <n v="95"/>
    <n v="31.666666666666668"/>
    <n v="0"/>
    <n v="12"/>
  </r>
  <r>
    <x v="0"/>
    <x v="0"/>
    <s v="WA"/>
    <x v="6"/>
    <n v="2014"/>
    <n v="2014"/>
    <n v="14903302"/>
    <n v="1"/>
    <x v="1"/>
    <s v="I"/>
    <n v="11"/>
    <n v="11"/>
    <n v="0"/>
    <n v="1"/>
  </r>
  <r>
    <x v="0"/>
    <x v="0"/>
    <s v="WA"/>
    <x v="6"/>
    <n v="2014"/>
    <n v="2014"/>
    <n v="15657466"/>
    <n v="3"/>
    <x v="1"/>
    <s v="I"/>
    <n v="76"/>
    <n v="25.333333333333336"/>
    <n v="0"/>
    <n v="2340"/>
  </r>
  <r>
    <x v="0"/>
    <x v="0"/>
    <s v="WA"/>
    <x v="6"/>
    <n v="2014"/>
    <n v="2014"/>
    <n v="19866718"/>
    <n v="1"/>
    <x v="1"/>
    <s v="I"/>
    <n v="6"/>
    <n v="6"/>
    <n v="0"/>
    <n v="76"/>
  </r>
  <r>
    <x v="0"/>
    <x v="0"/>
    <s v="WA"/>
    <x v="6"/>
    <n v="2014"/>
    <n v="2014"/>
    <n v="19972618"/>
    <n v="3"/>
    <x v="1"/>
    <s v="I"/>
    <n v="88"/>
    <n v="29.333333333333336"/>
    <n v="0"/>
    <n v="162"/>
  </r>
  <r>
    <x v="0"/>
    <x v="0"/>
    <s v="WA"/>
    <x v="6"/>
    <n v="2014"/>
    <n v="2014"/>
    <n v="15716537"/>
    <n v="1"/>
    <x v="1"/>
    <s v="I"/>
    <n v="20"/>
    <n v="20"/>
    <n v="0"/>
    <n v="49"/>
  </r>
  <r>
    <x v="0"/>
    <x v="0"/>
    <s v="WA"/>
    <x v="6"/>
    <n v="2014"/>
    <n v="2014"/>
    <n v="15690416"/>
    <n v="10"/>
    <x v="1"/>
    <s v="I"/>
    <n v="277"/>
    <n v="27.7"/>
    <n v="0"/>
    <n v="193"/>
  </r>
  <r>
    <x v="0"/>
    <x v="0"/>
    <s v="WA"/>
    <x v="6"/>
    <n v="2014"/>
    <n v="2014"/>
    <n v="15654168"/>
    <n v="1"/>
    <x v="1"/>
    <s v="I"/>
    <n v="32"/>
    <n v="32"/>
    <n v="0"/>
    <n v="90"/>
  </r>
  <r>
    <x v="0"/>
    <x v="1"/>
    <s v="WA"/>
    <x v="6"/>
    <n v="2014"/>
    <n v="2014"/>
    <n v="16199538"/>
    <n v="2"/>
    <x v="1"/>
    <s v="I"/>
    <n v="34"/>
    <n v="17"/>
    <n v="0"/>
    <n v="295"/>
  </r>
  <r>
    <x v="0"/>
    <x v="0"/>
    <s v="WA"/>
    <x v="6"/>
    <n v="2014"/>
    <n v="2014"/>
    <n v="500248603"/>
    <n v="1"/>
    <x v="1"/>
    <s v="I"/>
    <n v="10"/>
    <n v="10"/>
    <n v="0"/>
    <n v="675"/>
  </r>
  <r>
    <x v="0"/>
    <x v="0"/>
    <s v="WA"/>
    <x v="6"/>
    <n v="2014"/>
    <n v="2014"/>
    <n v="15706165"/>
    <n v="1"/>
    <x v="1"/>
    <s v="I"/>
    <n v="20"/>
    <n v="20"/>
    <n v="0"/>
    <n v="30"/>
  </r>
  <r>
    <x v="0"/>
    <x v="0"/>
    <s v="WA"/>
    <x v="6"/>
    <n v="2014"/>
    <n v="2014"/>
    <n v="14424124"/>
    <n v="2"/>
    <x v="1"/>
    <s v="I"/>
    <n v="57"/>
    <n v="28.5"/>
    <n v="0"/>
    <n v="208"/>
  </r>
  <r>
    <x v="1"/>
    <x v="1"/>
    <s v="WA"/>
    <x v="6"/>
    <n v="2014"/>
    <n v="2014"/>
    <n v="17304382"/>
    <n v="7"/>
    <x v="1"/>
    <s v="I"/>
    <n v="213"/>
    <n v="30.428571428571427"/>
    <n v="0"/>
    <n v="31"/>
  </r>
  <r>
    <x v="0"/>
    <x v="0"/>
    <s v="WA"/>
    <x v="6"/>
    <n v="2014"/>
    <n v="2014"/>
    <n v="15218499"/>
    <n v="1"/>
    <x v="1"/>
    <s v="I"/>
    <n v="30"/>
    <n v="30"/>
    <n v="0"/>
    <n v="20"/>
  </r>
  <r>
    <x v="0"/>
    <x v="1"/>
    <s v="WA"/>
    <x v="6"/>
    <n v="2014"/>
    <n v="2014"/>
    <n v="15216101"/>
    <n v="1"/>
    <x v="1"/>
    <s v="I"/>
    <n v="7"/>
    <n v="7"/>
    <n v="0"/>
    <n v="26"/>
  </r>
  <r>
    <x v="1"/>
    <x v="0"/>
    <s v="WA"/>
    <x v="6"/>
    <n v="2014"/>
    <n v="2014"/>
    <n v="500080714"/>
    <n v="10"/>
    <x v="1"/>
    <s v="I"/>
    <n v="303"/>
    <n v="30.3"/>
    <n v="0"/>
    <n v="74"/>
  </r>
  <r>
    <x v="0"/>
    <x v="0"/>
    <s v="WA"/>
    <x v="6"/>
    <n v="2014"/>
    <n v="2014"/>
    <n v="18964422"/>
    <n v="1"/>
    <x v="1"/>
    <s v="I"/>
    <n v="5"/>
    <n v="5"/>
    <n v="0"/>
    <n v="322"/>
  </r>
  <r>
    <x v="0"/>
    <x v="1"/>
    <s v="WA"/>
    <x v="6"/>
    <n v="2014"/>
    <n v="2014"/>
    <n v="15110491"/>
    <n v="1"/>
    <x v="1"/>
    <s v="I"/>
    <n v="31"/>
    <n v="31"/>
    <n v="0"/>
    <n v="45"/>
  </r>
  <r>
    <x v="0"/>
    <x v="0"/>
    <s v="WA"/>
    <x v="6"/>
    <n v="2014"/>
    <n v="2014"/>
    <n v="14629321"/>
    <n v="1"/>
    <x v="1"/>
    <s v="I"/>
    <n v="32"/>
    <n v="32"/>
    <n v="0"/>
    <n v="53"/>
  </r>
  <r>
    <x v="0"/>
    <x v="0"/>
    <s v="WA"/>
    <x v="6"/>
    <n v="2014"/>
    <n v="2014"/>
    <n v="372643210"/>
    <n v="1"/>
    <x v="1"/>
    <s v="I"/>
    <n v="29"/>
    <n v="29"/>
    <n v="0"/>
    <n v="30"/>
  </r>
  <r>
    <x v="0"/>
    <x v="0"/>
    <s v="WA"/>
    <x v="6"/>
    <n v="2014"/>
    <n v="2014"/>
    <n v="18125646"/>
    <n v="2"/>
    <x v="1"/>
    <s v="I"/>
    <n v="45"/>
    <n v="22.5"/>
    <n v="0"/>
    <n v="411"/>
  </r>
  <r>
    <x v="0"/>
    <x v="0"/>
    <s v="WA"/>
    <x v="6"/>
    <n v="2014"/>
    <n v="2014"/>
    <n v="500158431"/>
    <n v="2"/>
    <x v="1"/>
    <s v="I"/>
    <n v="35"/>
    <n v="17.5"/>
    <n v="0"/>
    <n v="112"/>
  </r>
  <r>
    <x v="0"/>
    <x v="0"/>
    <s v="WA"/>
    <x v="6"/>
    <n v="2014"/>
    <n v="2014"/>
    <n v="500207397"/>
    <n v="2"/>
    <x v="1"/>
    <s v="I"/>
    <n v="34"/>
    <n v="17"/>
    <n v="0"/>
    <n v="249"/>
  </r>
  <r>
    <x v="1"/>
    <x v="1"/>
    <s v="WA"/>
    <x v="6"/>
    <n v="2014"/>
    <n v="2015"/>
    <n v="500111671"/>
    <n v="12"/>
    <x v="1"/>
    <s v="I"/>
    <n v="370"/>
    <n v="30.833333333333332"/>
    <n v="0"/>
    <n v="6280"/>
  </r>
  <r>
    <x v="0"/>
    <x v="0"/>
    <s v="WA"/>
    <x v="6"/>
    <n v="2014"/>
    <n v="2014"/>
    <n v="19971656"/>
    <n v="1"/>
    <x v="1"/>
    <s v="I"/>
    <n v="30"/>
    <n v="30"/>
    <n v="0"/>
    <n v="10"/>
  </r>
  <r>
    <x v="0"/>
    <x v="1"/>
    <s v="WA"/>
    <x v="6"/>
    <n v="2014"/>
    <n v="2014"/>
    <n v="500265451"/>
    <n v="1"/>
    <x v="1"/>
    <s v="I"/>
    <n v="23"/>
    <n v="23"/>
    <n v="0"/>
    <n v="1"/>
  </r>
  <r>
    <x v="0"/>
    <x v="0"/>
    <s v="WA"/>
    <x v="6"/>
    <n v="2014"/>
    <n v="2014"/>
    <n v="19851734"/>
    <n v="1"/>
    <x v="1"/>
    <s v="I"/>
    <n v="13"/>
    <n v="13"/>
    <n v="0"/>
    <n v="10"/>
  </r>
  <r>
    <x v="0"/>
    <x v="0"/>
    <s v="WA"/>
    <x v="6"/>
    <n v="2014"/>
    <n v="2014"/>
    <n v="500254367"/>
    <n v="8"/>
    <x v="1"/>
    <s v="I"/>
    <n v="245"/>
    <n v="30.625"/>
    <n v="0"/>
    <n v="23"/>
  </r>
  <r>
    <x v="0"/>
    <x v="0"/>
    <s v="WA"/>
    <x v="6"/>
    <n v="2014"/>
    <n v="2014"/>
    <n v="16298289"/>
    <n v="1"/>
    <x v="1"/>
    <s v="I"/>
    <n v="29"/>
    <n v="29"/>
    <n v="0"/>
    <n v="751"/>
  </r>
  <r>
    <x v="0"/>
    <x v="0"/>
    <s v="WA"/>
    <x v="6"/>
    <n v="2014"/>
    <n v="2014"/>
    <n v="14565753"/>
    <n v="1"/>
    <x v="1"/>
    <s v="I"/>
    <n v="30"/>
    <n v="30"/>
    <n v="0"/>
    <n v="50"/>
  </r>
  <r>
    <x v="0"/>
    <x v="1"/>
    <s v="WA"/>
    <x v="6"/>
    <n v="2014"/>
    <n v="2014"/>
    <n v="431049732"/>
    <n v="3"/>
    <x v="1"/>
    <s v="I"/>
    <n v="94"/>
    <n v="31.333333333333332"/>
    <n v="0"/>
    <n v="71"/>
  </r>
  <r>
    <x v="0"/>
    <x v="0"/>
    <s v="WA"/>
    <x v="6"/>
    <n v="2014"/>
    <n v="2014"/>
    <n v="16896111"/>
    <n v="2"/>
    <x v="1"/>
    <s v="I"/>
    <n v="36"/>
    <n v="18"/>
    <n v="0"/>
    <n v="364"/>
  </r>
  <r>
    <x v="0"/>
    <x v="0"/>
    <s v="WA"/>
    <x v="6"/>
    <n v="2014"/>
    <n v="2014"/>
    <n v="17464539"/>
    <n v="1"/>
    <x v="1"/>
    <s v="I"/>
    <n v="25"/>
    <n v="25"/>
    <n v="0"/>
    <n v="170"/>
  </r>
  <r>
    <x v="0"/>
    <x v="1"/>
    <s v="WA"/>
    <x v="6"/>
    <n v="2014"/>
    <n v="2014"/>
    <n v="400291268"/>
    <n v="1"/>
    <x v="1"/>
    <s v="I"/>
    <n v="25"/>
    <n v="25"/>
    <n v="0"/>
    <n v="68"/>
  </r>
  <r>
    <x v="0"/>
    <x v="0"/>
    <s v="WA"/>
    <x v="6"/>
    <n v="2014"/>
    <n v="2014"/>
    <n v="17467290"/>
    <n v="1"/>
    <x v="1"/>
    <s v="I"/>
    <n v="11"/>
    <n v="11"/>
    <n v="0"/>
    <n v="280"/>
  </r>
  <r>
    <x v="0"/>
    <x v="0"/>
    <s v="WA"/>
    <x v="6"/>
    <n v="2014"/>
    <n v="2014"/>
    <n v="16309785"/>
    <n v="1"/>
    <x v="1"/>
    <s v="I"/>
    <n v="10"/>
    <n v="10"/>
    <n v="0"/>
    <n v="200"/>
  </r>
  <r>
    <x v="1"/>
    <x v="0"/>
    <s v="WA"/>
    <x v="5"/>
    <n v="2014"/>
    <n v="2014"/>
    <n v="500120264"/>
    <n v="1"/>
    <x v="1"/>
    <s v="I"/>
    <n v="20"/>
    <n v="20"/>
    <n v="0"/>
    <n v="903"/>
  </r>
  <r>
    <x v="0"/>
    <x v="0"/>
    <s v="WA"/>
    <x v="6"/>
    <n v="2014"/>
    <n v="2014"/>
    <n v="17774954"/>
    <n v="1"/>
    <x v="1"/>
    <s v="I"/>
    <n v="14"/>
    <n v="14"/>
    <n v="0"/>
    <n v="70"/>
  </r>
  <r>
    <x v="0"/>
    <x v="0"/>
    <s v="WA"/>
    <x v="6"/>
    <n v="2014"/>
    <n v="2014"/>
    <n v="15502224"/>
    <n v="3"/>
    <x v="1"/>
    <s v="I"/>
    <n v="66"/>
    <n v="22"/>
    <n v="0"/>
    <n v="524"/>
  </r>
  <r>
    <x v="0"/>
    <x v="0"/>
    <s v="WA"/>
    <x v="6"/>
    <n v="2014"/>
    <n v="2014"/>
    <n v="15693656"/>
    <n v="1"/>
    <x v="1"/>
    <s v="I"/>
    <n v="7"/>
    <n v="7"/>
    <n v="0"/>
    <n v="260"/>
  </r>
  <r>
    <x v="0"/>
    <x v="0"/>
    <s v="WA"/>
    <x v="6"/>
    <n v="2014"/>
    <n v="2014"/>
    <n v="15654804"/>
    <n v="2"/>
    <x v="1"/>
    <s v="I"/>
    <n v="60"/>
    <n v="30"/>
    <n v="0"/>
    <n v="70"/>
  </r>
  <r>
    <x v="0"/>
    <x v="1"/>
    <s v="WA"/>
    <x v="6"/>
    <n v="2014"/>
    <n v="2014"/>
    <n v="403488067"/>
    <n v="1"/>
    <x v="1"/>
    <s v="I"/>
    <n v="32"/>
    <n v="32"/>
    <n v="0"/>
    <n v="2"/>
  </r>
  <r>
    <x v="1"/>
    <x v="0"/>
    <s v="WA"/>
    <x v="6"/>
    <n v="2014"/>
    <n v="2014"/>
    <n v="16267022"/>
    <n v="1"/>
    <x v="1"/>
    <s v="I"/>
    <n v="29"/>
    <n v="29"/>
    <n v="0"/>
    <n v="47"/>
  </r>
  <r>
    <x v="0"/>
    <x v="0"/>
    <s v="WA"/>
    <x v="6"/>
    <n v="2014"/>
    <n v="2014"/>
    <n v="18997089"/>
    <n v="1"/>
    <x v="1"/>
    <s v="I"/>
    <n v="6"/>
    <n v="6"/>
    <n v="0"/>
    <n v="8"/>
  </r>
  <r>
    <x v="0"/>
    <x v="0"/>
    <s v="WA"/>
    <x v="6"/>
    <n v="2014"/>
    <n v="2014"/>
    <n v="19006789"/>
    <n v="1"/>
    <x v="1"/>
    <s v="I"/>
    <n v="4"/>
    <n v="4"/>
    <n v="0"/>
    <n v="80"/>
  </r>
  <r>
    <x v="0"/>
    <x v="1"/>
    <s v="WA"/>
    <x v="6"/>
    <n v="2014"/>
    <n v="2014"/>
    <n v="432432013"/>
    <n v="2"/>
    <x v="1"/>
    <s v="I"/>
    <n v="53"/>
    <n v="26.5"/>
    <n v="0"/>
    <n v="31"/>
  </r>
  <r>
    <x v="0"/>
    <x v="0"/>
    <s v="WA"/>
    <x v="6"/>
    <n v="2014"/>
    <n v="2014"/>
    <n v="18881932"/>
    <n v="1"/>
    <x v="1"/>
    <s v="I"/>
    <n v="6"/>
    <n v="6"/>
    <n v="0"/>
    <n v="380"/>
  </r>
  <r>
    <x v="1"/>
    <x v="1"/>
    <s v="WA"/>
    <x v="6"/>
    <n v="2014"/>
    <n v="2014"/>
    <n v="18975349"/>
    <n v="1"/>
    <x v="1"/>
    <s v="I"/>
    <n v="28"/>
    <n v="28"/>
    <n v="0"/>
    <n v="1"/>
  </r>
  <r>
    <x v="1"/>
    <x v="0"/>
    <s v="WA"/>
    <x v="6"/>
    <n v="2014"/>
    <n v="2014"/>
    <n v="500240710"/>
    <n v="1"/>
    <x v="1"/>
    <s v="I"/>
    <n v="28"/>
    <n v="28"/>
    <n v="0"/>
    <n v="1"/>
  </r>
  <r>
    <x v="0"/>
    <x v="0"/>
    <s v="WA"/>
    <x v="6"/>
    <n v="2014"/>
    <n v="2014"/>
    <n v="15139463"/>
    <n v="1"/>
    <x v="1"/>
    <s v="I"/>
    <n v="1"/>
    <n v="1"/>
    <n v="0"/>
    <n v="140"/>
  </r>
  <r>
    <x v="0"/>
    <x v="0"/>
    <s v="WA"/>
    <x v="6"/>
    <n v="2014"/>
    <n v="2014"/>
    <n v="500076260"/>
    <n v="1"/>
    <x v="1"/>
    <s v="I"/>
    <n v="0"/>
    <n v="0"/>
    <n v="0"/>
    <n v="13"/>
  </r>
  <r>
    <x v="1"/>
    <x v="0"/>
    <s v="WA"/>
    <x v="6"/>
    <n v="2014"/>
    <n v="2014"/>
    <n v="19962592"/>
    <n v="8"/>
    <x v="2"/>
    <s v="I"/>
    <n v="242"/>
    <n v="30.25"/>
    <n v="0"/>
    <n v="264603"/>
  </r>
  <r>
    <x v="0"/>
    <x v="0"/>
    <s v="WA"/>
    <x v="6"/>
    <n v="2014"/>
    <n v="2014"/>
    <n v="19697274"/>
    <n v="1"/>
    <x v="1"/>
    <s v="I"/>
    <n v="5"/>
    <n v="5"/>
    <n v="0"/>
    <n v="60"/>
  </r>
  <r>
    <x v="0"/>
    <x v="0"/>
    <s v="WA"/>
    <x v="6"/>
    <n v="2014"/>
    <n v="2014"/>
    <n v="16460735"/>
    <n v="1"/>
    <x v="1"/>
    <s v="I"/>
    <n v="2"/>
    <n v="2"/>
    <n v="0"/>
    <n v="29"/>
  </r>
  <r>
    <x v="0"/>
    <x v="0"/>
    <s v="WA"/>
    <x v="6"/>
    <n v="2014"/>
    <n v="2014"/>
    <n v="18346184"/>
    <n v="1"/>
    <x v="1"/>
    <s v="I"/>
    <n v="31"/>
    <n v="31"/>
    <n v="0"/>
    <n v="800"/>
  </r>
  <r>
    <x v="0"/>
    <x v="0"/>
    <s v="WA"/>
    <x v="6"/>
    <n v="2014"/>
    <n v="2014"/>
    <n v="500011074"/>
    <n v="1"/>
    <x v="1"/>
    <s v="I"/>
    <n v="0"/>
    <n v="0"/>
    <n v="0"/>
    <n v="380"/>
  </r>
  <r>
    <x v="0"/>
    <x v="0"/>
    <s v="WA"/>
    <x v="6"/>
    <n v="2014"/>
    <n v="2014"/>
    <n v="14898666"/>
    <n v="1"/>
    <x v="1"/>
    <s v="I"/>
    <n v="18"/>
    <n v="18"/>
    <n v="0"/>
    <n v="140"/>
  </r>
  <r>
    <x v="0"/>
    <x v="0"/>
    <s v="WA"/>
    <x v="6"/>
    <n v="2014"/>
    <n v="2014"/>
    <n v="17377547"/>
    <n v="1"/>
    <x v="1"/>
    <s v="I"/>
    <n v="6"/>
    <n v="6"/>
    <n v="0"/>
    <n v="7"/>
  </r>
  <r>
    <x v="0"/>
    <x v="0"/>
    <s v="WA"/>
    <x v="6"/>
    <n v="2014"/>
    <n v="2014"/>
    <n v="14878203"/>
    <n v="1"/>
    <x v="1"/>
    <s v="I"/>
    <n v="8"/>
    <n v="8"/>
    <n v="0"/>
    <n v="16"/>
  </r>
  <r>
    <x v="0"/>
    <x v="0"/>
    <s v="WA"/>
    <x v="6"/>
    <n v="2014"/>
    <n v="2014"/>
    <n v="14606296"/>
    <n v="1"/>
    <x v="1"/>
    <s v="I"/>
    <n v="5"/>
    <n v="5"/>
    <n v="0"/>
    <n v="240"/>
  </r>
  <r>
    <x v="0"/>
    <x v="0"/>
    <s v="WA"/>
    <x v="6"/>
    <n v="2014"/>
    <n v="2014"/>
    <n v="15813266"/>
    <n v="2"/>
    <x v="1"/>
    <s v="I"/>
    <n v="38"/>
    <n v="19"/>
    <n v="0"/>
    <n v="1592"/>
  </r>
  <r>
    <x v="0"/>
    <x v="0"/>
    <s v="WA"/>
    <x v="6"/>
    <n v="2014"/>
    <n v="2014"/>
    <n v="19635679"/>
    <n v="1"/>
    <x v="1"/>
    <s v="I"/>
    <n v="28"/>
    <n v="28"/>
    <n v="0"/>
    <n v="419"/>
  </r>
  <r>
    <x v="0"/>
    <x v="1"/>
    <s v="WA"/>
    <x v="6"/>
    <n v="2014"/>
    <n v="2014"/>
    <n v="19695412"/>
    <n v="1"/>
    <x v="1"/>
    <s v="I"/>
    <n v="0"/>
    <n v="0"/>
    <n v="0"/>
    <n v="16"/>
  </r>
  <r>
    <x v="0"/>
    <x v="0"/>
    <s v="WA"/>
    <x v="6"/>
    <n v="2014"/>
    <n v="2014"/>
    <n v="19892685"/>
    <n v="1"/>
    <x v="1"/>
    <s v="I"/>
    <n v="20"/>
    <n v="20"/>
    <n v="0"/>
    <n v="310"/>
  </r>
  <r>
    <x v="0"/>
    <x v="0"/>
    <s v="WA"/>
    <x v="6"/>
    <n v="2014"/>
    <n v="2014"/>
    <n v="500192081"/>
    <n v="1"/>
    <x v="1"/>
    <s v="I"/>
    <n v="15"/>
    <n v="15"/>
    <n v="0"/>
    <n v="27"/>
  </r>
  <r>
    <x v="0"/>
    <x v="0"/>
    <s v="WA"/>
    <x v="6"/>
    <n v="2014"/>
    <n v="2014"/>
    <n v="17044545"/>
    <n v="1"/>
    <x v="1"/>
    <s v="I"/>
    <n v="27"/>
    <n v="27"/>
    <n v="0"/>
    <n v="17"/>
  </r>
  <r>
    <x v="0"/>
    <x v="1"/>
    <s v="WA"/>
    <x v="6"/>
    <n v="2014"/>
    <n v="2014"/>
    <n v="500238241"/>
    <n v="1"/>
    <x v="1"/>
    <s v="I"/>
    <n v="25"/>
    <n v="25"/>
    <n v="0"/>
    <n v="41"/>
  </r>
  <r>
    <x v="0"/>
    <x v="1"/>
    <s v="WA"/>
    <x v="6"/>
    <n v="2014"/>
    <n v="2014"/>
    <n v="18356303"/>
    <n v="1"/>
    <x v="1"/>
    <s v="I"/>
    <n v="25"/>
    <n v="25"/>
    <n v="0"/>
    <n v="11"/>
  </r>
  <r>
    <x v="0"/>
    <x v="0"/>
    <s v="WA"/>
    <x v="6"/>
    <n v="2014"/>
    <n v="2014"/>
    <n v="17731802"/>
    <n v="1"/>
    <x v="1"/>
    <s v="I"/>
    <n v="20"/>
    <n v="20"/>
    <n v="0"/>
    <n v="58"/>
  </r>
  <r>
    <x v="0"/>
    <x v="1"/>
    <s v="WA"/>
    <x v="6"/>
    <n v="2014"/>
    <n v="2014"/>
    <n v="500091359"/>
    <n v="2"/>
    <x v="1"/>
    <s v="I"/>
    <n v="56"/>
    <n v="28"/>
    <n v="0"/>
    <n v="26"/>
  </r>
  <r>
    <x v="0"/>
    <x v="1"/>
    <s v="WA"/>
    <x v="6"/>
    <n v="2014"/>
    <n v="2014"/>
    <n v="500215626"/>
    <n v="1"/>
    <x v="1"/>
    <s v="I"/>
    <n v="31"/>
    <n v="31"/>
    <n v="0"/>
    <n v="1"/>
  </r>
  <r>
    <x v="0"/>
    <x v="1"/>
    <s v="WA"/>
    <x v="6"/>
    <n v="2014"/>
    <n v="2014"/>
    <n v="500284136"/>
    <n v="1"/>
    <x v="1"/>
    <s v="I"/>
    <n v="8"/>
    <n v="8"/>
    <n v="0"/>
    <n v="8"/>
  </r>
  <r>
    <x v="0"/>
    <x v="0"/>
    <s v="WA"/>
    <x v="6"/>
    <n v="2014"/>
    <n v="2014"/>
    <n v="19608417"/>
    <n v="1"/>
    <x v="1"/>
    <s v="I"/>
    <n v="14"/>
    <n v="14"/>
    <n v="0"/>
    <n v="20"/>
  </r>
  <r>
    <x v="0"/>
    <x v="1"/>
    <s v="WA"/>
    <x v="6"/>
    <n v="2014"/>
    <n v="2014"/>
    <n v="16754463"/>
    <n v="1"/>
    <x v="1"/>
    <s v="I"/>
    <n v="17"/>
    <n v="17"/>
    <n v="0"/>
    <n v="13"/>
  </r>
  <r>
    <x v="0"/>
    <x v="0"/>
    <s v="WA"/>
    <x v="6"/>
    <n v="2014"/>
    <n v="2014"/>
    <n v="500183704"/>
    <n v="2"/>
    <x v="1"/>
    <s v="I"/>
    <n v="60"/>
    <n v="30"/>
    <n v="0"/>
    <n v="2"/>
  </r>
  <r>
    <x v="0"/>
    <x v="0"/>
    <s v="WA"/>
    <x v="6"/>
    <n v="2014"/>
    <n v="2014"/>
    <n v="418176001"/>
    <n v="3"/>
    <x v="1"/>
    <s v="I"/>
    <n v="91"/>
    <n v="30.333333333333332"/>
    <n v="0"/>
    <n v="250"/>
  </r>
  <r>
    <x v="0"/>
    <x v="0"/>
    <s v="WA"/>
    <x v="6"/>
    <n v="2014"/>
    <n v="2014"/>
    <n v="19637979"/>
    <n v="1"/>
    <x v="1"/>
    <s v="I"/>
    <n v="35"/>
    <n v="35"/>
    <n v="0"/>
    <n v="1370"/>
  </r>
  <r>
    <x v="0"/>
    <x v="1"/>
    <s v="WA"/>
    <x v="6"/>
    <n v="2014"/>
    <n v="2014"/>
    <n v="500086489"/>
    <n v="1"/>
    <x v="1"/>
    <s v="I"/>
    <n v="31"/>
    <n v="31"/>
    <n v="0"/>
    <n v="1"/>
  </r>
  <r>
    <x v="0"/>
    <x v="1"/>
    <s v="WA"/>
    <x v="6"/>
    <n v="2014"/>
    <n v="2014"/>
    <n v="436579337"/>
    <n v="2"/>
    <x v="1"/>
    <s v="I"/>
    <n v="43"/>
    <n v="21.5"/>
    <n v="0"/>
    <n v="21"/>
  </r>
  <r>
    <x v="0"/>
    <x v="0"/>
    <s v="WA"/>
    <x v="6"/>
    <n v="2014"/>
    <n v="2014"/>
    <n v="15412194"/>
    <n v="1"/>
    <x v="1"/>
    <s v="I"/>
    <n v="4"/>
    <n v="4"/>
    <n v="0"/>
    <n v="1"/>
  </r>
  <r>
    <x v="0"/>
    <x v="0"/>
    <s v="WA"/>
    <x v="6"/>
    <n v="2014"/>
    <n v="2014"/>
    <n v="17044505"/>
    <n v="1"/>
    <x v="1"/>
    <s v="I"/>
    <n v="8"/>
    <n v="8"/>
    <n v="0"/>
    <n v="157"/>
  </r>
  <r>
    <x v="0"/>
    <x v="0"/>
    <s v="WA"/>
    <x v="6"/>
    <n v="2014"/>
    <n v="2014"/>
    <n v="14450058"/>
    <n v="1"/>
    <x v="1"/>
    <s v="I"/>
    <n v="10"/>
    <n v="10"/>
    <n v="0"/>
    <n v="40"/>
  </r>
  <r>
    <x v="0"/>
    <x v="0"/>
    <s v="WA"/>
    <x v="6"/>
    <n v="2014"/>
    <n v="2014"/>
    <n v="14062340"/>
    <n v="1"/>
    <x v="1"/>
    <s v="I"/>
    <n v="11"/>
    <n v="11"/>
    <n v="0"/>
    <n v="16"/>
  </r>
  <r>
    <x v="0"/>
    <x v="0"/>
    <s v="WA"/>
    <x v="6"/>
    <n v="2014"/>
    <n v="2014"/>
    <n v="14068749"/>
    <n v="1"/>
    <x v="1"/>
    <s v="I"/>
    <n v="2"/>
    <n v="2"/>
    <n v="0"/>
    <n v="21"/>
  </r>
  <r>
    <x v="0"/>
    <x v="0"/>
    <s v="WA"/>
    <x v="6"/>
    <n v="2014"/>
    <n v="2014"/>
    <n v="500011091"/>
    <n v="1"/>
    <x v="1"/>
    <s v="I"/>
    <n v="33"/>
    <n v="33"/>
    <n v="0"/>
    <n v="10"/>
  </r>
  <r>
    <x v="0"/>
    <x v="1"/>
    <s v="WA"/>
    <x v="6"/>
    <n v="2014"/>
    <n v="2014"/>
    <n v="18927536"/>
    <n v="2"/>
    <x v="1"/>
    <s v="I"/>
    <n v="46"/>
    <n v="23"/>
    <n v="0"/>
    <n v="26"/>
  </r>
  <r>
    <x v="0"/>
    <x v="1"/>
    <s v="WA"/>
    <x v="6"/>
    <n v="2014"/>
    <n v="2014"/>
    <n v="500245581"/>
    <n v="1"/>
    <x v="1"/>
    <s v="I"/>
    <n v="13"/>
    <n v="13"/>
    <n v="0"/>
    <n v="6"/>
  </r>
  <r>
    <x v="0"/>
    <x v="0"/>
    <s v="WA"/>
    <x v="6"/>
    <n v="2014"/>
    <n v="2014"/>
    <n v="500150810"/>
    <n v="1"/>
    <x v="1"/>
    <s v="I"/>
    <n v="15"/>
    <n v="15"/>
    <n v="0"/>
    <n v="63"/>
  </r>
  <r>
    <x v="0"/>
    <x v="0"/>
    <s v="WA"/>
    <x v="6"/>
    <n v="2014"/>
    <n v="2014"/>
    <n v="17107953"/>
    <n v="5"/>
    <x v="1"/>
    <s v="I"/>
    <n v="155"/>
    <n v="31"/>
    <n v="0"/>
    <n v="130"/>
  </r>
  <r>
    <x v="1"/>
    <x v="0"/>
    <s v="WA"/>
    <x v="6"/>
    <n v="2014"/>
    <n v="2014"/>
    <n v="14323677"/>
    <n v="3"/>
    <x v="1"/>
    <s v="I"/>
    <n v="69"/>
    <n v="23"/>
    <n v="0"/>
    <n v="175"/>
  </r>
  <r>
    <x v="0"/>
    <x v="0"/>
    <s v="WA"/>
    <x v="6"/>
    <n v="2014"/>
    <n v="2014"/>
    <n v="14585284"/>
    <n v="1"/>
    <x v="1"/>
    <s v="I"/>
    <n v="15"/>
    <n v="15"/>
    <n v="0"/>
    <n v="20"/>
  </r>
  <r>
    <x v="0"/>
    <x v="1"/>
    <s v="WA"/>
    <x v="6"/>
    <n v="2014"/>
    <n v="2014"/>
    <n v="500004023"/>
    <n v="1"/>
    <x v="1"/>
    <s v="I"/>
    <n v="15"/>
    <n v="15"/>
    <n v="0"/>
    <n v="1"/>
  </r>
  <r>
    <x v="0"/>
    <x v="0"/>
    <s v="WA"/>
    <x v="6"/>
    <n v="2014"/>
    <n v="2014"/>
    <n v="14886614"/>
    <n v="2"/>
    <x v="1"/>
    <s v="I"/>
    <n v="53"/>
    <n v="26.5"/>
    <n v="0"/>
    <n v="649"/>
  </r>
  <r>
    <x v="0"/>
    <x v="0"/>
    <s v="WA"/>
    <x v="6"/>
    <n v="2014"/>
    <n v="2014"/>
    <n v="500194768"/>
    <n v="1"/>
    <x v="1"/>
    <s v="I"/>
    <n v="2"/>
    <n v="2"/>
    <n v="0"/>
    <n v="3"/>
  </r>
  <r>
    <x v="0"/>
    <x v="1"/>
    <s v="WA"/>
    <x v="6"/>
    <n v="2014"/>
    <n v="2014"/>
    <n v="500224118"/>
    <n v="1"/>
    <x v="1"/>
    <s v="I"/>
    <n v="34"/>
    <n v="34"/>
    <n v="0"/>
    <n v="24"/>
  </r>
  <r>
    <x v="1"/>
    <x v="1"/>
    <s v="WA"/>
    <x v="6"/>
    <n v="2014"/>
    <n v="2014"/>
    <n v="17303009"/>
    <n v="5"/>
    <x v="1"/>
    <s v="I"/>
    <n v="144"/>
    <n v="28.8"/>
    <n v="0"/>
    <n v="29"/>
  </r>
  <r>
    <x v="0"/>
    <x v="1"/>
    <s v="WA"/>
    <x v="6"/>
    <n v="2014"/>
    <n v="2014"/>
    <n v="16303695"/>
    <n v="1"/>
    <x v="1"/>
    <s v="I"/>
    <n v="35"/>
    <n v="35"/>
    <n v="0"/>
    <n v="8"/>
  </r>
  <r>
    <x v="0"/>
    <x v="1"/>
    <s v="WA"/>
    <x v="6"/>
    <n v="2014"/>
    <n v="2014"/>
    <n v="500008995"/>
    <n v="3"/>
    <x v="1"/>
    <s v="I"/>
    <n v="70"/>
    <n v="23.333333333333332"/>
    <n v="0"/>
    <n v="15"/>
  </r>
  <r>
    <x v="0"/>
    <x v="1"/>
    <s v="WA"/>
    <x v="6"/>
    <n v="2014"/>
    <n v="2014"/>
    <n v="500192162"/>
    <n v="1"/>
    <x v="1"/>
    <s v="I"/>
    <n v="15"/>
    <n v="15"/>
    <n v="0"/>
    <n v="4"/>
  </r>
  <r>
    <x v="0"/>
    <x v="0"/>
    <s v="WA"/>
    <x v="6"/>
    <n v="2014"/>
    <n v="2014"/>
    <n v="424310440"/>
    <n v="1"/>
    <x v="1"/>
    <s v="I"/>
    <n v="7"/>
    <n v="7"/>
    <n v="0"/>
    <n v="70"/>
  </r>
  <r>
    <x v="0"/>
    <x v="0"/>
    <s v="WA"/>
    <x v="6"/>
    <n v="2014"/>
    <n v="2014"/>
    <n v="372384016"/>
    <n v="1"/>
    <x v="1"/>
    <s v="I"/>
    <n v="4"/>
    <n v="4"/>
    <n v="0"/>
    <n v="30"/>
  </r>
  <r>
    <x v="0"/>
    <x v="0"/>
    <s v="WA"/>
    <x v="6"/>
    <n v="2014"/>
    <n v="2014"/>
    <n v="18096410"/>
    <n v="1"/>
    <x v="1"/>
    <s v="I"/>
    <n v="30"/>
    <n v="30"/>
    <n v="0"/>
    <n v="90"/>
  </r>
  <r>
    <x v="0"/>
    <x v="1"/>
    <s v="WA"/>
    <x v="6"/>
    <n v="2014"/>
    <n v="2014"/>
    <n v="17512203"/>
    <n v="3"/>
    <x v="1"/>
    <s v="I"/>
    <n v="87"/>
    <n v="29"/>
    <n v="0"/>
    <n v="11"/>
  </r>
  <r>
    <x v="0"/>
    <x v="1"/>
    <s v="WA"/>
    <x v="6"/>
    <n v="2014"/>
    <n v="2014"/>
    <n v="500050823"/>
    <n v="1"/>
    <x v="1"/>
    <s v="I"/>
    <n v="29"/>
    <n v="29"/>
    <n v="0"/>
    <n v="1"/>
  </r>
  <r>
    <x v="0"/>
    <x v="0"/>
    <s v="WA"/>
    <x v="6"/>
    <n v="2014"/>
    <n v="2014"/>
    <n v="17182881"/>
    <n v="2"/>
    <x v="1"/>
    <s v="I"/>
    <n v="49"/>
    <n v="24.5"/>
    <n v="0"/>
    <n v="210"/>
  </r>
  <r>
    <x v="0"/>
    <x v="1"/>
    <s v="WA"/>
    <x v="6"/>
    <n v="2014"/>
    <n v="2014"/>
    <n v="446346441"/>
    <n v="1"/>
    <x v="1"/>
    <s v="I"/>
    <n v="22"/>
    <n v="22"/>
    <n v="0"/>
    <n v="9"/>
  </r>
  <r>
    <x v="0"/>
    <x v="0"/>
    <s v="WA"/>
    <x v="6"/>
    <n v="2014"/>
    <n v="2014"/>
    <n v="500057141"/>
    <n v="2"/>
    <x v="1"/>
    <s v="I"/>
    <n v="50"/>
    <n v="25"/>
    <n v="0"/>
    <n v="278"/>
  </r>
  <r>
    <x v="1"/>
    <x v="1"/>
    <s v="WA"/>
    <x v="6"/>
    <n v="2014"/>
    <n v="2014"/>
    <n v="500081063"/>
    <n v="2"/>
    <x v="1"/>
    <s v="I"/>
    <n v="38"/>
    <n v="19"/>
    <n v="0"/>
    <n v="12"/>
  </r>
  <r>
    <x v="0"/>
    <x v="0"/>
    <s v="WA"/>
    <x v="6"/>
    <n v="2014"/>
    <n v="2014"/>
    <n v="16117666"/>
    <n v="1"/>
    <x v="1"/>
    <s v="I"/>
    <n v="7"/>
    <n v="7"/>
    <n v="0"/>
    <n v="17"/>
  </r>
  <r>
    <x v="0"/>
    <x v="0"/>
    <s v="WA"/>
    <x v="6"/>
    <n v="2014"/>
    <n v="2014"/>
    <n v="19557722"/>
    <n v="2"/>
    <x v="1"/>
    <s v="I"/>
    <n v="60"/>
    <n v="30"/>
    <n v="0"/>
    <n v="100"/>
  </r>
  <r>
    <x v="0"/>
    <x v="0"/>
    <s v="WA"/>
    <x v="6"/>
    <n v="2014"/>
    <n v="2014"/>
    <n v="19764535"/>
    <n v="1"/>
    <x v="1"/>
    <s v="I"/>
    <n v="19"/>
    <n v="19"/>
    <n v="0"/>
    <n v="155"/>
  </r>
  <r>
    <x v="0"/>
    <x v="0"/>
    <s v="WA"/>
    <x v="6"/>
    <n v="2014"/>
    <n v="2014"/>
    <n v="17732961"/>
    <n v="2"/>
    <x v="1"/>
    <s v="I"/>
    <n v="61"/>
    <n v="30.5"/>
    <n v="0"/>
    <n v="170"/>
  </r>
  <r>
    <x v="0"/>
    <x v="1"/>
    <s v="WA"/>
    <x v="6"/>
    <n v="2014"/>
    <n v="2014"/>
    <n v="386812808"/>
    <n v="2"/>
    <x v="1"/>
    <s v="I"/>
    <n v="32"/>
    <n v="16"/>
    <n v="0"/>
    <n v="9"/>
  </r>
  <r>
    <x v="0"/>
    <x v="0"/>
    <s v="WA"/>
    <x v="6"/>
    <n v="2014"/>
    <n v="2014"/>
    <n v="16153294"/>
    <n v="1"/>
    <x v="1"/>
    <s v="I"/>
    <n v="2"/>
    <n v="2"/>
    <n v="0"/>
    <n v="11"/>
  </r>
  <r>
    <x v="0"/>
    <x v="0"/>
    <s v="WA"/>
    <x v="6"/>
    <n v="2014"/>
    <n v="2014"/>
    <n v="18261144"/>
    <n v="1"/>
    <x v="1"/>
    <s v="I"/>
    <n v="13"/>
    <n v="13"/>
    <n v="0"/>
    <n v="10"/>
  </r>
  <r>
    <x v="0"/>
    <x v="0"/>
    <s v="WA"/>
    <x v="6"/>
    <n v="2014"/>
    <n v="2014"/>
    <n v="500155739"/>
    <n v="1"/>
    <x v="1"/>
    <s v="I"/>
    <n v="1"/>
    <n v="1"/>
    <n v="0"/>
    <n v="6"/>
  </r>
  <r>
    <x v="0"/>
    <x v="0"/>
    <s v="WA"/>
    <x v="6"/>
    <n v="2014"/>
    <n v="2014"/>
    <n v="17634698"/>
    <n v="1"/>
    <x v="1"/>
    <s v="I"/>
    <n v="0"/>
    <n v="0"/>
    <n v="0"/>
    <n v="145"/>
  </r>
  <r>
    <x v="0"/>
    <x v="0"/>
    <s v="WA"/>
    <x v="6"/>
    <n v="2014"/>
    <n v="2014"/>
    <n v="500128719"/>
    <n v="1"/>
    <x v="1"/>
    <s v="I"/>
    <n v="1"/>
    <n v="1"/>
    <n v="0"/>
    <n v="4"/>
  </r>
  <r>
    <x v="0"/>
    <x v="0"/>
    <s v="WA"/>
    <x v="6"/>
    <n v="2014"/>
    <n v="2014"/>
    <n v="19930253"/>
    <n v="1"/>
    <x v="1"/>
    <s v="I"/>
    <n v="36"/>
    <n v="36"/>
    <n v="0"/>
    <n v="950"/>
  </r>
  <r>
    <x v="0"/>
    <x v="0"/>
    <s v="WA"/>
    <x v="6"/>
    <n v="2014"/>
    <n v="2014"/>
    <n v="19931676"/>
    <n v="1"/>
    <x v="1"/>
    <s v="I"/>
    <n v="26"/>
    <n v="26"/>
    <n v="0"/>
    <n v="150"/>
  </r>
  <r>
    <x v="0"/>
    <x v="0"/>
    <s v="WA"/>
    <x v="6"/>
    <n v="2014"/>
    <n v="2014"/>
    <n v="500063648"/>
    <n v="1"/>
    <x v="1"/>
    <s v="I"/>
    <n v="0"/>
    <n v="0"/>
    <n v="0"/>
    <n v="46"/>
  </r>
  <r>
    <x v="0"/>
    <x v="0"/>
    <s v="WA"/>
    <x v="6"/>
    <n v="2014"/>
    <n v="2014"/>
    <n v="19550373"/>
    <n v="1"/>
    <x v="1"/>
    <s v="I"/>
    <n v="26"/>
    <n v="26"/>
    <n v="0"/>
    <n v="70"/>
  </r>
  <r>
    <x v="0"/>
    <x v="0"/>
    <s v="WA"/>
    <x v="6"/>
    <n v="2014"/>
    <n v="2014"/>
    <n v="19374257"/>
    <n v="1"/>
    <x v="1"/>
    <s v="I"/>
    <n v="1"/>
    <n v="1"/>
    <n v="0"/>
    <n v="5"/>
  </r>
  <r>
    <x v="0"/>
    <x v="1"/>
    <s v="WA"/>
    <x v="6"/>
    <n v="2014"/>
    <n v="2014"/>
    <n v="500013397"/>
    <n v="1"/>
    <x v="1"/>
    <s v="I"/>
    <n v="1"/>
    <n v="1"/>
    <n v="0"/>
    <n v="1"/>
  </r>
  <r>
    <x v="0"/>
    <x v="1"/>
    <s v="WA"/>
    <x v="6"/>
    <n v="2014"/>
    <n v="2014"/>
    <n v="446352760"/>
    <n v="1"/>
    <x v="1"/>
    <s v="I"/>
    <n v="29"/>
    <n v="29"/>
    <n v="0"/>
    <n v="1"/>
  </r>
  <r>
    <x v="0"/>
    <x v="0"/>
    <s v="WA"/>
    <x v="6"/>
    <n v="2014"/>
    <n v="2014"/>
    <n v="500187449"/>
    <n v="2"/>
    <x v="1"/>
    <s v="I"/>
    <n v="48"/>
    <n v="24"/>
    <n v="0"/>
    <n v="194"/>
  </r>
  <r>
    <x v="0"/>
    <x v="0"/>
    <s v="WA"/>
    <x v="6"/>
    <n v="2014"/>
    <n v="2014"/>
    <n v="500279880"/>
    <n v="2"/>
    <x v="1"/>
    <s v="I"/>
    <n v="35"/>
    <n v="17.5"/>
    <n v="0"/>
    <n v="271"/>
  </r>
  <r>
    <x v="0"/>
    <x v="0"/>
    <s v="WA"/>
    <x v="6"/>
    <n v="2014"/>
    <n v="2014"/>
    <n v="19236542"/>
    <n v="1"/>
    <x v="1"/>
    <s v="I"/>
    <n v="0"/>
    <n v="0"/>
    <n v="0"/>
    <n v="10"/>
  </r>
  <r>
    <x v="1"/>
    <x v="1"/>
    <s v="WA"/>
    <x v="6"/>
    <n v="2014"/>
    <n v="2014"/>
    <n v="500046974"/>
    <n v="3"/>
    <x v="1"/>
    <s v="I"/>
    <n v="93"/>
    <n v="31"/>
    <n v="0"/>
    <n v="11"/>
  </r>
  <r>
    <x v="0"/>
    <x v="0"/>
    <s v="WA"/>
    <x v="6"/>
    <n v="2014"/>
    <n v="2014"/>
    <n v="19372267"/>
    <n v="1"/>
    <x v="1"/>
    <s v="I"/>
    <n v="27"/>
    <n v="27"/>
    <n v="0"/>
    <n v="19"/>
  </r>
  <r>
    <x v="0"/>
    <x v="0"/>
    <s v="WA"/>
    <x v="6"/>
    <n v="2014"/>
    <n v="2014"/>
    <n v="15600544"/>
    <n v="1"/>
    <x v="1"/>
    <s v="I"/>
    <n v="29"/>
    <n v="29"/>
    <n v="0"/>
    <n v="215"/>
  </r>
  <r>
    <x v="0"/>
    <x v="1"/>
    <s v="WA"/>
    <x v="6"/>
    <n v="2014"/>
    <n v="2014"/>
    <n v="446355147"/>
    <n v="1"/>
    <x v="1"/>
    <s v="I"/>
    <n v="26"/>
    <n v="26"/>
    <n v="0"/>
    <n v="5"/>
  </r>
  <r>
    <x v="0"/>
    <x v="0"/>
    <s v="WA"/>
    <x v="6"/>
    <n v="2014"/>
    <n v="2014"/>
    <n v="15106739"/>
    <n v="1"/>
    <x v="1"/>
    <s v="I"/>
    <n v="11"/>
    <n v="11"/>
    <n v="0"/>
    <n v="150"/>
  </r>
  <r>
    <x v="0"/>
    <x v="1"/>
    <s v="WA"/>
    <x v="6"/>
    <n v="2014"/>
    <n v="2014"/>
    <n v="19886424"/>
    <n v="1"/>
    <x v="1"/>
    <s v="I"/>
    <n v="0"/>
    <n v="0"/>
    <n v="0"/>
    <n v="1"/>
  </r>
  <r>
    <x v="0"/>
    <x v="0"/>
    <s v="WA"/>
    <x v="6"/>
    <n v="2014"/>
    <n v="2014"/>
    <n v="19894410"/>
    <n v="3"/>
    <x v="1"/>
    <s v="I"/>
    <n v="80"/>
    <n v="26.666666666666668"/>
    <n v="0"/>
    <n v="1064"/>
  </r>
  <r>
    <x v="0"/>
    <x v="1"/>
    <s v="WA"/>
    <x v="6"/>
    <n v="2014"/>
    <n v="2014"/>
    <n v="500178453"/>
    <n v="1"/>
    <x v="1"/>
    <s v="I"/>
    <n v="17"/>
    <n v="17"/>
    <n v="0"/>
    <n v="3"/>
  </r>
  <r>
    <x v="0"/>
    <x v="0"/>
    <s v="WA"/>
    <x v="6"/>
    <n v="2014"/>
    <n v="2014"/>
    <n v="500201806"/>
    <n v="4"/>
    <x v="1"/>
    <s v="I"/>
    <n v="120"/>
    <n v="30"/>
    <n v="0"/>
    <n v="130"/>
  </r>
  <r>
    <x v="0"/>
    <x v="0"/>
    <s v="WA"/>
    <x v="6"/>
    <n v="2014"/>
    <n v="2014"/>
    <n v="19627188"/>
    <n v="1"/>
    <x v="1"/>
    <s v="I"/>
    <n v="10"/>
    <n v="10"/>
    <n v="0"/>
    <n v="5"/>
  </r>
  <r>
    <x v="0"/>
    <x v="0"/>
    <s v="WA"/>
    <x v="6"/>
    <n v="2014"/>
    <n v="2014"/>
    <n v="500064716"/>
    <n v="3"/>
    <x v="1"/>
    <s v="I"/>
    <n v="82"/>
    <n v="27.333333333333336"/>
    <n v="0"/>
    <n v="531"/>
  </r>
  <r>
    <x v="0"/>
    <x v="1"/>
    <s v="WA"/>
    <x v="6"/>
    <n v="2014"/>
    <n v="2014"/>
    <n v="15814015"/>
    <n v="1"/>
    <x v="1"/>
    <s v="I"/>
    <n v="24"/>
    <n v="24"/>
    <n v="0"/>
    <n v="1"/>
  </r>
  <r>
    <x v="0"/>
    <x v="0"/>
    <s v="WA"/>
    <x v="6"/>
    <n v="2014"/>
    <n v="2014"/>
    <n v="500290532"/>
    <n v="1"/>
    <x v="1"/>
    <s v="I"/>
    <n v="1"/>
    <n v="1"/>
    <n v="0"/>
    <n v="16"/>
  </r>
  <r>
    <x v="0"/>
    <x v="0"/>
    <s v="WA"/>
    <x v="6"/>
    <n v="2014"/>
    <n v="2014"/>
    <n v="500303178"/>
    <n v="2"/>
    <x v="1"/>
    <s v="I"/>
    <n v="55"/>
    <n v="27.5"/>
    <n v="0"/>
    <n v="107"/>
  </r>
  <r>
    <x v="0"/>
    <x v="0"/>
    <s v="WA"/>
    <x v="6"/>
    <n v="2014"/>
    <n v="2014"/>
    <n v="329636005"/>
    <n v="2"/>
    <x v="1"/>
    <s v="I"/>
    <n v="55"/>
    <n v="27.5"/>
    <n v="0"/>
    <n v="324"/>
  </r>
  <r>
    <x v="1"/>
    <x v="0"/>
    <s v="WA"/>
    <x v="6"/>
    <n v="2014"/>
    <n v="2014"/>
    <n v="15346988"/>
    <n v="1"/>
    <x v="1"/>
    <s v="I"/>
    <n v="31"/>
    <n v="31"/>
    <n v="0"/>
    <n v="10"/>
  </r>
  <r>
    <x v="0"/>
    <x v="1"/>
    <s v="WA"/>
    <x v="6"/>
    <n v="2014"/>
    <n v="2014"/>
    <n v="14904508"/>
    <n v="1"/>
    <x v="1"/>
    <s v="I"/>
    <n v="24"/>
    <n v="24"/>
    <n v="0"/>
    <n v="25"/>
  </r>
  <r>
    <x v="0"/>
    <x v="0"/>
    <s v="WA"/>
    <x v="6"/>
    <n v="2014"/>
    <n v="2014"/>
    <n v="500251555"/>
    <n v="1"/>
    <x v="1"/>
    <s v="I"/>
    <n v="8"/>
    <n v="8"/>
    <n v="0"/>
    <n v="29"/>
  </r>
  <r>
    <x v="0"/>
    <x v="0"/>
    <s v="WA"/>
    <x v="6"/>
    <n v="2014"/>
    <n v="2014"/>
    <n v="16300075"/>
    <n v="2"/>
    <x v="1"/>
    <s v="I"/>
    <n v="43"/>
    <n v="21.5"/>
    <n v="0"/>
    <n v="170"/>
  </r>
  <r>
    <x v="0"/>
    <x v="1"/>
    <s v="WA"/>
    <x v="6"/>
    <n v="2014"/>
    <n v="2014"/>
    <n v="19300331"/>
    <n v="1"/>
    <x v="1"/>
    <s v="I"/>
    <n v="24"/>
    <n v="24"/>
    <n v="0"/>
    <n v="6"/>
  </r>
  <r>
    <x v="0"/>
    <x v="0"/>
    <s v="WA"/>
    <x v="6"/>
    <n v="2014"/>
    <n v="2014"/>
    <n v="15935734"/>
    <n v="3"/>
    <x v="1"/>
    <s v="I"/>
    <n v="79"/>
    <n v="26.333333333333336"/>
    <n v="0"/>
    <n v="200"/>
  </r>
  <r>
    <x v="0"/>
    <x v="0"/>
    <s v="WA"/>
    <x v="6"/>
    <n v="2014"/>
    <n v="2014"/>
    <n v="14140513"/>
    <n v="1"/>
    <x v="1"/>
    <s v="I"/>
    <n v="30"/>
    <n v="30"/>
    <n v="0"/>
    <n v="10"/>
  </r>
  <r>
    <x v="0"/>
    <x v="0"/>
    <s v="WA"/>
    <x v="6"/>
    <n v="2014"/>
    <n v="2014"/>
    <n v="15210775"/>
    <n v="2"/>
    <x v="1"/>
    <s v="I"/>
    <n v="43"/>
    <n v="21.5"/>
    <n v="0"/>
    <n v="113"/>
  </r>
  <r>
    <x v="0"/>
    <x v="1"/>
    <s v="WA"/>
    <x v="6"/>
    <n v="2014"/>
    <n v="2014"/>
    <n v="15186318"/>
    <n v="1"/>
    <x v="1"/>
    <s v="I"/>
    <n v="28"/>
    <n v="28"/>
    <n v="0"/>
    <n v="2"/>
  </r>
  <r>
    <x v="0"/>
    <x v="0"/>
    <s v="WA"/>
    <x v="6"/>
    <n v="2014"/>
    <n v="2014"/>
    <n v="500083474"/>
    <n v="1"/>
    <x v="1"/>
    <s v="I"/>
    <n v="13"/>
    <n v="13"/>
    <n v="0"/>
    <n v="186"/>
  </r>
  <r>
    <x v="0"/>
    <x v="0"/>
    <s v="WA"/>
    <x v="6"/>
    <n v="2014"/>
    <n v="2014"/>
    <n v="19831744"/>
    <n v="2"/>
    <x v="1"/>
    <s v="I"/>
    <n v="38"/>
    <n v="19"/>
    <n v="0"/>
    <n v="44"/>
  </r>
  <r>
    <x v="0"/>
    <x v="1"/>
    <s v="WA"/>
    <x v="6"/>
    <n v="2014"/>
    <n v="2014"/>
    <n v="500230768"/>
    <n v="1"/>
    <x v="1"/>
    <s v="I"/>
    <n v="24"/>
    <n v="24"/>
    <n v="0"/>
    <n v="3"/>
  </r>
  <r>
    <x v="0"/>
    <x v="0"/>
    <s v="WA"/>
    <x v="6"/>
    <n v="2014"/>
    <n v="2014"/>
    <n v="500067442"/>
    <n v="1"/>
    <x v="1"/>
    <s v="I"/>
    <n v="1"/>
    <n v="1"/>
    <n v="0"/>
    <n v="8"/>
  </r>
  <r>
    <x v="1"/>
    <x v="0"/>
    <s v="WA"/>
    <x v="6"/>
    <n v="2014"/>
    <n v="2014"/>
    <n v="17114450"/>
    <n v="1"/>
    <x v="1"/>
    <s v="I"/>
    <n v="0"/>
    <n v="0"/>
    <n v="0"/>
    <n v="6"/>
  </r>
  <r>
    <x v="0"/>
    <x v="0"/>
    <s v="WA"/>
    <x v="6"/>
    <n v="2014"/>
    <n v="2014"/>
    <n v="14741431"/>
    <n v="2"/>
    <x v="1"/>
    <s v="I"/>
    <n v="54"/>
    <n v="27"/>
    <n v="0"/>
    <n v="120"/>
  </r>
  <r>
    <x v="0"/>
    <x v="0"/>
    <s v="WA"/>
    <x v="6"/>
    <n v="2014"/>
    <n v="2014"/>
    <n v="14766042"/>
    <n v="1"/>
    <x v="1"/>
    <s v="I"/>
    <n v="6"/>
    <n v="6"/>
    <n v="0"/>
    <n v="19"/>
  </r>
  <r>
    <x v="0"/>
    <x v="1"/>
    <s v="WA"/>
    <x v="6"/>
    <n v="2014"/>
    <n v="2014"/>
    <n v="376099247"/>
    <n v="1"/>
    <x v="1"/>
    <s v="I"/>
    <n v="28"/>
    <n v="28"/>
    <n v="0"/>
    <n v="1"/>
  </r>
  <r>
    <x v="0"/>
    <x v="1"/>
    <s v="WA"/>
    <x v="6"/>
    <n v="2014"/>
    <n v="2014"/>
    <n v="500090546"/>
    <n v="5"/>
    <x v="1"/>
    <s v="I"/>
    <n v="156"/>
    <n v="31.2"/>
    <n v="0"/>
    <n v="58"/>
  </r>
  <r>
    <x v="0"/>
    <x v="0"/>
    <s v="WA"/>
    <x v="6"/>
    <n v="2014"/>
    <n v="2014"/>
    <n v="14128434"/>
    <n v="1"/>
    <x v="1"/>
    <s v="I"/>
    <n v="30"/>
    <n v="30"/>
    <n v="0"/>
    <n v="140"/>
  </r>
  <r>
    <x v="0"/>
    <x v="0"/>
    <s v="WA"/>
    <x v="6"/>
    <n v="2014"/>
    <n v="2014"/>
    <n v="17390350"/>
    <n v="2"/>
    <x v="1"/>
    <s v="I"/>
    <n v="37"/>
    <n v="18.5"/>
    <n v="0"/>
    <n v="230"/>
  </r>
  <r>
    <x v="0"/>
    <x v="0"/>
    <s v="WA"/>
    <x v="6"/>
    <n v="2014"/>
    <n v="2014"/>
    <n v="18072086"/>
    <n v="1"/>
    <x v="1"/>
    <s v="I"/>
    <n v="8"/>
    <n v="8"/>
    <n v="0"/>
    <n v="70"/>
  </r>
  <r>
    <x v="0"/>
    <x v="1"/>
    <s v="WA"/>
    <x v="6"/>
    <n v="2014"/>
    <n v="2014"/>
    <n v="345168042"/>
    <n v="1"/>
    <x v="1"/>
    <s v="I"/>
    <n v="30"/>
    <n v="30"/>
    <n v="0"/>
    <n v="12"/>
  </r>
  <r>
    <x v="1"/>
    <x v="0"/>
    <s v="WA"/>
    <x v="6"/>
    <n v="2014"/>
    <n v="2014"/>
    <n v="500113248"/>
    <n v="2"/>
    <x v="1"/>
    <s v="I"/>
    <n v="52"/>
    <n v="26"/>
    <n v="0"/>
    <n v="690"/>
  </r>
  <r>
    <x v="0"/>
    <x v="0"/>
    <s v="WA"/>
    <x v="6"/>
    <n v="2014"/>
    <n v="2014"/>
    <n v="15811343"/>
    <n v="1"/>
    <x v="1"/>
    <s v="I"/>
    <n v="29"/>
    <n v="29"/>
    <n v="0"/>
    <n v="2"/>
  </r>
  <r>
    <x v="0"/>
    <x v="0"/>
    <s v="WA"/>
    <x v="6"/>
    <n v="2014"/>
    <n v="2014"/>
    <n v="500030694"/>
    <n v="1"/>
    <x v="1"/>
    <s v="I"/>
    <n v="3"/>
    <n v="3"/>
    <n v="0"/>
    <n v="6"/>
  </r>
  <r>
    <x v="0"/>
    <x v="0"/>
    <s v="WA"/>
    <x v="6"/>
    <n v="2014"/>
    <n v="2014"/>
    <n v="500273022"/>
    <n v="1"/>
    <x v="1"/>
    <s v="I"/>
    <n v="3"/>
    <n v="3"/>
    <n v="0"/>
    <n v="42"/>
  </r>
  <r>
    <x v="0"/>
    <x v="0"/>
    <s v="WA"/>
    <x v="6"/>
    <n v="2014"/>
    <n v="2014"/>
    <n v="500230107"/>
    <n v="1"/>
    <x v="1"/>
    <s v="I"/>
    <n v="0"/>
    <n v="0"/>
    <n v="0"/>
    <n v="10"/>
  </r>
  <r>
    <x v="0"/>
    <x v="0"/>
    <s v="WA"/>
    <x v="6"/>
    <n v="2014"/>
    <n v="2014"/>
    <n v="17832357"/>
    <n v="1"/>
    <x v="1"/>
    <s v="I"/>
    <n v="0"/>
    <n v="0"/>
    <n v="0"/>
    <n v="180"/>
  </r>
  <r>
    <x v="0"/>
    <x v="1"/>
    <s v="WA"/>
    <x v="6"/>
    <n v="2014"/>
    <n v="2014"/>
    <n v="399081654"/>
    <n v="1"/>
    <x v="1"/>
    <s v="I"/>
    <n v="29"/>
    <n v="29"/>
    <n v="0"/>
    <n v="2"/>
  </r>
  <r>
    <x v="0"/>
    <x v="0"/>
    <s v="WA"/>
    <x v="6"/>
    <n v="2014"/>
    <n v="2014"/>
    <n v="18420739"/>
    <n v="1"/>
    <x v="1"/>
    <s v="I"/>
    <n v="7"/>
    <n v="7"/>
    <n v="0"/>
    <n v="50"/>
  </r>
  <r>
    <x v="0"/>
    <x v="0"/>
    <s v="WA"/>
    <x v="6"/>
    <n v="2014"/>
    <n v="2014"/>
    <n v="16874225"/>
    <n v="1"/>
    <x v="1"/>
    <s v="I"/>
    <n v="31"/>
    <n v="31"/>
    <n v="0"/>
    <n v="1"/>
  </r>
  <r>
    <x v="0"/>
    <x v="0"/>
    <s v="WA"/>
    <x v="6"/>
    <n v="2014"/>
    <n v="2014"/>
    <n v="16442083"/>
    <n v="1"/>
    <x v="1"/>
    <s v="I"/>
    <n v="9"/>
    <n v="9"/>
    <n v="0"/>
    <n v="496"/>
  </r>
  <r>
    <x v="0"/>
    <x v="0"/>
    <s v="WA"/>
    <x v="6"/>
    <n v="2014"/>
    <n v="2014"/>
    <n v="18219673"/>
    <n v="1"/>
    <x v="1"/>
    <s v="I"/>
    <n v="19"/>
    <n v="19"/>
    <n v="0"/>
    <n v="29"/>
  </r>
  <r>
    <x v="0"/>
    <x v="0"/>
    <s v="WA"/>
    <x v="6"/>
    <n v="2014"/>
    <n v="2014"/>
    <n v="500104878"/>
    <n v="1"/>
    <x v="1"/>
    <s v="I"/>
    <n v="0"/>
    <n v="0"/>
    <n v="0"/>
    <n v="40"/>
  </r>
  <r>
    <x v="0"/>
    <x v="1"/>
    <s v="WA"/>
    <x v="6"/>
    <n v="2014"/>
    <n v="2014"/>
    <n v="16006026"/>
    <n v="1"/>
    <x v="1"/>
    <s v="I"/>
    <n v="29"/>
    <n v="29"/>
    <n v="0"/>
    <n v="2"/>
  </r>
  <r>
    <x v="0"/>
    <x v="0"/>
    <s v="WA"/>
    <x v="6"/>
    <n v="2014"/>
    <n v="2014"/>
    <n v="500069773"/>
    <n v="1"/>
    <x v="1"/>
    <s v="I"/>
    <n v="15"/>
    <n v="15"/>
    <n v="0"/>
    <n v="49"/>
  </r>
  <r>
    <x v="0"/>
    <x v="1"/>
    <s v="WA"/>
    <x v="6"/>
    <n v="2014"/>
    <n v="2014"/>
    <n v="15433293"/>
    <n v="1"/>
    <x v="1"/>
    <s v="I"/>
    <n v="25"/>
    <n v="25"/>
    <n v="0"/>
    <n v="5"/>
  </r>
  <r>
    <x v="0"/>
    <x v="0"/>
    <s v="WA"/>
    <x v="6"/>
    <n v="2014"/>
    <n v="2014"/>
    <n v="500279113"/>
    <n v="1"/>
    <x v="1"/>
    <s v="I"/>
    <n v="4"/>
    <n v="4"/>
    <n v="0"/>
    <n v="46"/>
  </r>
  <r>
    <x v="0"/>
    <x v="1"/>
    <s v="WA"/>
    <x v="6"/>
    <n v="2014"/>
    <n v="2014"/>
    <n v="15925599"/>
    <n v="2"/>
    <x v="1"/>
    <s v="I"/>
    <n v="48"/>
    <n v="24"/>
    <n v="0"/>
    <n v="24"/>
  </r>
  <r>
    <x v="1"/>
    <x v="0"/>
    <s v="WA"/>
    <x v="6"/>
    <n v="2014"/>
    <n v="2014"/>
    <n v="18515612"/>
    <n v="2"/>
    <x v="1"/>
    <s v="I"/>
    <n v="62"/>
    <n v="31"/>
    <n v="0"/>
    <n v="44"/>
  </r>
  <r>
    <x v="0"/>
    <x v="0"/>
    <s v="WA"/>
    <x v="6"/>
    <n v="2014"/>
    <n v="2014"/>
    <n v="500287775"/>
    <n v="1"/>
    <x v="1"/>
    <s v="I"/>
    <n v="11"/>
    <n v="11"/>
    <n v="0"/>
    <n v="250"/>
  </r>
  <r>
    <x v="0"/>
    <x v="0"/>
    <s v="WA"/>
    <x v="6"/>
    <n v="2014"/>
    <n v="2014"/>
    <n v="15934722"/>
    <n v="1"/>
    <x v="1"/>
    <s v="I"/>
    <n v="35"/>
    <n v="35"/>
    <n v="0"/>
    <n v="340"/>
  </r>
  <r>
    <x v="0"/>
    <x v="0"/>
    <s v="WA"/>
    <x v="6"/>
    <n v="2014"/>
    <n v="2014"/>
    <n v="18303527"/>
    <n v="1"/>
    <x v="1"/>
    <s v="I"/>
    <n v="10"/>
    <n v="10"/>
    <n v="0"/>
    <n v="1"/>
  </r>
  <r>
    <x v="0"/>
    <x v="0"/>
    <s v="WA"/>
    <x v="6"/>
    <n v="2014"/>
    <n v="2014"/>
    <n v="19140234"/>
    <n v="1"/>
    <x v="1"/>
    <s v="I"/>
    <n v="13"/>
    <n v="13"/>
    <n v="0"/>
    <n v="15"/>
  </r>
  <r>
    <x v="0"/>
    <x v="0"/>
    <s v="WA"/>
    <x v="6"/>
    <n v="2014"/>
    <n v="2014"/>
    <n v="18220352"/>
    <n v="1"/>
    <x v="1"/>
    <s v="I"/>
    <n v="3"/>
    <n v="3"/>
    <n v="0"/>
    <n v="18"/>
  </r>
  <r>
    <x v="0"/>
    <x v="1"/>
    <s v="WA"/>
    <x v="6"/>
    <n v="2014"/>
    <n v="2014"/>
    <n v="18902219"/>
    <n v="1"/>
    <x v="1"/>
    <s v="I"/>
    <n v="19"/>
    <n v="19"/>
    <n v="0"/>
    <n v="8"/>
  </r>
  <r>
    <x v="0"/>
    <x v="1"/>
    <s v="WA"/>
    <x v="6"/>
    <n v="2014"/>
    <n v="2014"/>
    <n v="18811024"/>
    <n v="1"/>
    <x v="1"/>
    <s v="I"/>
    <n v="5"/>
    <n v="5"/>
    <n v="0"/>
    <n v="5"/>
  </r>
  <r>
    <x v="0"/>
    <x v="0"/>
    <s v="WA"/>
    <x v="6"/>
    <n v="2014"/>
    <n v="2014"/>
    <n v="18929652"/>
    <n v="1"/>
    <x v="1"/>
    <s v="I"/>
    <n v="15"/>
    <n v="15"/>
    <n v="0"/>
    <n v="145"/>
  </r>
  <r>
    <x v="0"/>
    <x v="1"/>
    <s v="WA"/>
    <x v="6"/>
    <n v="2014"/>
    <n v="2014"/>
    <n v="17124243"/>
    <n v="2"/>
    <x v="1"/>
    <s v="I"/>
    <n v="40"/>
    <n v="20"/>
    <n v="0"/>
    <n v="19"/>
  </r>
  <r>
    <x v="0"/>
    <x v="0"/>
    <s v="WA"/>
    <x v="6"/>
    <n v="2014"/>
    <n v="2014"/>
    <n v="500292269"/>
    <n v="1"/>
    <x v="1"/>
    <s v="I"/>
    <n v="10"/>
    <n v="10"/>
    <n v="0"/>
    <n v="14"/>
  </r>
  <r>
    <x v="0"/>
    <x v="0"/>
    <s v="WA"/>
    <x v="6"/>
    <n v="2014"/>
    <n v="2014"/>
    <n v="19899421"/>
    <n v="1"/>
    <x v="1"/>
    <s v="I"/>
    <n v="12"/>
    <n v="12"/>
    <n v="0"/>
    <n v="442"/>
  </r>
  <r>
    <x v="0"/>
    <x v="1"/>
    <s v="WA"/>
    <x v="6"/>
    <n v="2014"/>
    <n v="2014"/>
    <n v="346550404"/>
    <n v="1"/>
    <x v="1"/>
    <s v="I"/>
    <n v="0"/>
    <n v="0"/>
    <n v="0"/>
    <n v="6"/>
  </r>
  <r>
    <x v="0"/>
    <x v="0"/>
    <s v="WA"/>
    <x v="6"/>
    <n v="2014"/>
    <n v="2014"/>
    <n v="19659616"/>
    <n v="1"/>
    <x v="1"/>
    <s v="I"/>
    <n v="21"/>
    <n v="21"/>
    <n v="0"/>
    <n v="50"/>
  </r>
  <r>
    <x v="1"/>
    <x v="0"/>
    <s v="WA"/>
    <x v="6"/>
    <n v="2014"/>
    <n v="2014"/>
    <n v="14596935"/>
    <n v="1"/>
    <x v="1"/>
    <s v="I"/>
    <n v="0"/>
    <n v="0"/>
    <n v="0"/>
    <n v="1046"/>
  </r>
  <r>
    <x v="0"/>
    <x v="0"/>
    <s v="WA"/>
    <x v="6"/>
    <n v="2014"/>
    <n v="2014"/>
    <n v="500308717"/>
    <n v="1"/>
    <x v="1"/>
    <s v="I"/>
    <n v="0"/>
    <n v="0"/>
    <n v="0"/>
    <n v="2"/>
  </r>
  <r>
    <x v="1"/>
    <x v="0"/>
    <s v="WA"/>
    <x v="6"/>
    <n v="2014"/>
    <n v="2014"/>
    <n v="500164408"/>
    <n v="1"/>
    <x v="1"/>
    <s v="I"/>
    <n v="31"/>
    <n v="31"/>
    <n v="0"/>
    <n v="1"/>
  </r>
  <r>
    <x v="0"/>
    <x v="0"/>
    <s v="WA"/>
    <x v="6"/>
    <n v="2014"/>
    <n v="2014"/>
    <n v="19888313"/>
    <n v="1"/>
    <x v="1"/>
    <s v="I"/>
    <n v="35"/>
    <n v="35"/>
    <n v="0"/>
    <n v="770"/>
  </r>
  <r>
    <x v="0"/>
    <x v="0"/>
    <s v="WA"/>
    <x v="6"/>
    <n v="2014"/>
    <n v="2014"/>
    <n v="500309090"/>
    <n v="1"/>
    <x v="1"/>
    <s v="I"/>
    <n v="15"/>
    <n v="15"/>
    <n v="0"/>
    <n v="2"/>
  </r>
  <r>
    <x v="0"/>
    <x v="0"/>
    <s v="WA"/>
    <x v="6"/>
    <n v="2014"/>
    <n v="2014"/>
    <n v="19709946"/>
    <n v="1"/>
    <x v="1"/>
    <s v="I"/>
    <n v="19"/>
    <n v="19"/>
    <n v="0"/>
    <n v="240"/>
  </r>
  <r>
    <x v="0"/>
    <x v="0"/>
    <s v="WA"/>
    <x v="6"/>
    <n v="2014"/>
    <n v="2014"/>
    <n v="500067049"/>
    <n v="1"/>
    <x v="1"/>
    <s v="I"/>
    <n v="0"/>
    <n v="0"/>
    <n v="0"/>
    <n v="17"/>
  </r>
  <r>
    <x v="1"/>
    <x v="1"/>
    <s v="WA"/>
    <x v="6"/>
    <n v="2014"/>
    <n v="2014"/>
    <n v="15731905"/>
    <n v="1"/>
    <x v="1"/>
    <s v="I"/>
    <n v="32"/>
    <n v="32"/>
    <n v="0"/>
    <n v="1"/>
  </r>
  <r>
    <x v="0"/>
    <x v="1"/>
    <s v="WA"/>
    <x v="6"/>
    <n v="2014"/>
    <n v="2014"/>
    <n v="18704629"/>
    <n v="3"/>
    <x v="1"/>
    <s v="I"/>
    <n v="85"/>
    <n v="28.333333333333336"/>
    <n v="0"/>
    <n v="31"/>
  </r>
  <r>
    <x v="0"/>
    <x v="0"/>
    <s v="WA"/>
    <x v="6"/>
    <n v="2014"/>
    <n v="2014"/>
    <n v="332035207"/>
    <n v="1"/>
    <x v="1"/>
    <s v="I"/>
    <n v="22"/>
    <n v="22"/>
    <n v="0"/>
    <n v="180"/>
  </r>
  <r>
    <x v="0"/>
    <x v="0"/>
    <s v="WA"/>
    <x v="6"/>
    <n v="2014"/>
    <n v="2014"/>
    <n v="500280834"/>
    <n v="1"/>
    <x v="1"/>
    <s v="I"/>
    <n v="26"/>
    <n v="26"/>
    <n v="0"/>
    <n v="137"/>
  </r>
  <r>
    <x v="0"/>
    <x v="0"/>
    <s v="WA"/>
    <x v="6"/>
    <n v="2014"/>
    <n v="2014"/>
    <n v="14353550"/>
    <n v="2"/>
    <x v="1"/>
    <s v="I"/>
    <n v="56"/>
    <n v="28"/>
    <n v="0"/>
    <n v="100"/>
  </r>
  <r>
    <x v="0"/>
    <x v="0"/>
    <s v="WA"/>
    <x v="6"/>
    <n v="2014"/>
    <n v="2014"/>
    <n v="19315597"/>
    <n v="2"/>
    <x v="1"/>
    <s v="I"/>
    <n v="46"/>
    <n v="23"/>
    <n v="0"/>
    <n v="360"/>
  </r>
  <r>
    <x v="0"/>
    <x v="0"/>
    <s v="WA"/>
    <x v="6"/>
    <n v="2014"/>
    <n v="2014"/>
    <n v="15112761"/>
    <n v="1"/>
    <x v="1"/>
    <s v="I"/>
    <n v="3"/>
    <n v="3"/>
    <n v="0"/>
    <n v="15"/>
  </r>
  <r>
    <x v="0"/>
    <x v="0"/>
    <s v="WA"/>
    <x v="6"/>
    <n v="2014"/>
    <n v="2014"/>
    <n v="500285524"/>
    <n v="3"/>
    <x v="1"/>
    <s v="I"/>
    <n v="77"/>
    <n v="25.666666666666668"/>
    <n v="0"/>
    <n v="120"/>
  </r>
  <r>
    <x v="0"/>
    <x v="0"/>
    <s v="WA"/>
    <x v="6"/>
    <n v="2014"/>
    <n v="2014"/>
    <n v="500273528"/>
    <n v="4"/>
    <x v="1"/>
    <s v="I"/>
    <n v="95"/>
    <n v="23.75"/>
    <n v="0"/>
    <n v="252"/>
  </r>
  <r>
    <x v="0"/>
    <x v="0"/>
    <s v="WA"/>
    <x v="6"/>
    <n v="2014"/>
    <n v="2014"/>
    <n v="14879252"/>
    <n v="1"/>
    <x v="1"/>
    <s v="I"/>
    <n v="0"/>
    <n v="0"/>
    <n v="0"/>
    <n v="70"/>
  </r>
  <r>
    <x v="0"/>
    <x v="1"/>
    <s v="WA"/>
    <x v="6"/>
    <n v="2014"/>
    <n v="2014"/>
    <n v="500291165"/>
    <n v="1"/>
    <x v="1"/>
    <s v="I"/>
    <n v="8"/>
    <n v="8"/>
    <n v="0"/>
    <n v="10"/>
  </r>
  <r>
    <x v="0"/>
    <x v="0"/>
    <s v="WA"/>
    <x v="6"/>
    <n v="2014"/>
    <n v="2014"/>
    <n v="17450594"/>
    <n v="2"/>
    <x v="1"/>
    <s v="I"/>
    <n v="42"/>
    <n v="21"/>
    <n v="0"/>
    <n v="160"/>
  </r>
  <r>
    <x v="0"/>
    <x v="0"/>
    <s v="WA"/>
    <x v="6"/>
    <n v="2014"/>
    <n v="2014"/>
    <n v="17455908"/>
    <n v="1"/>
    <x v="1"/>
    <s v="I"/>
    <n v="30"/>
    <n v="30"/>
    <n v="0"/>
    <n v="3"/>
  </r>
  <r>
    <x v="1"/>
    <x v="0"/>
    <s v="WA"/>
    <x v="6"/>
    <n v="2014"/>
    <n v="2014"/>
    <n v="17495855"/>
    <n v="1"/>
    <x v="1"/>
    <s v="I"/>
    <n v="30"/>
    <n v="30"/>
    <n v="0"/>
    <n v="110"/>
  </r>
  <r>
    <x v="0"/>
    <x v="0"/>
    <s v="WA"/>
    <x v="6"/>
    <n v="2014"/>
    <n v="2014"/>
    <n v="17805548"/>
    <n v="3"/>
    <x v="1"/>
    <s v="I"/>
    <n v="92"/>
    <n v="30.666666666666668"/>
    <n v="0"/>
    <n v="960"/>
  </r>
  <r>
    <x v="0"/>
    <x v="1"/>
    <s v="WA"/>
    <x v="6"/>
    <n v="2014"/>
    <n v="2014"/>
    <n v="446355505"/>
    <n v="1"/>
    <x v="1"/>
    <s v="I"/>
    <n v="21"/>
    <n v="21"/>
    <n v="0"/>
    <n v="2"/>
  </r>
  <r>
    <x v="0"/>
    <x v="1"/>
    <s v="WA"/>
    <x v="6"/>
    <n v="2014"/>
    <n v="2014"/>
    <n v="500250279"/>
    <n v="1"/>
    <x v="1"/>
    <s v="I"/>
    <n v="0"/>
    <n v="0"/>
    <n v="0"/>
    <n v="11"/>
  </r>
  <r>
    <x v="0"/>
    <x v="0"/>
    <s v="WA"/>
    <x v="6"/>
    <n v="2014"/>
    <n v="2014"/>
    <n v="14924375"/>
    <n v="1"/>
    <x v="1"/>
    <s v="I"/>
    <n v="19"/>
    <n v="19"/>
    <n v="0"/>
    <n v="100"/>
  </r>
  <r>
    <x v="0"/>
    <x v="0"/>
    <s v="WA"/>
    <x v="6"/>
    <n v="2014"/>
    <n v="2014"/>
    <n v="15665472"/>
    <n v="1"/>
    <x v="1"/>
    <s v="I"/>
    <n v="27"/>
    <n v="27"/>
    <n v="0"/>
    <n v="1940"/>
  </r>
  <r>
    <x v="0"/>
    <x v="0"/>
    <s v="WA"/>
    <x v="6"/>
    <n v="2014"/>
    <n v="2014"/>
    <n v="16875459"/>
    <n v="2"/>
    <x v="1"/>
    <s v="I"/>
    <n v="51"/>
    <n v="25.5"/>
    <n v="0"/>
    <n v="20"/>
  </r>
  <r>
    <x v="0"/>
    <x v="1"/>
    <s v="WA"/>
    <x v="6"/>
    <n v="2014"/>
    <n v="2014"/>
    <n v="500130575"/>
    <n v="3"/>
    <x v="1"/>
    <s v="I"/>
    <n v="91"/>
    <n v="30.333333333333332"/>
    <n v="0"/>
    <n v="17"/>
  </r>
  <r>
    <x v="0"/>
    <x v="0"/>
    <s v="WA"/>
    <x v="6"/>
    <n v="2014"/>
    <n v="2014"/>
    <n v="500246310"/>
    <n v="1"/>
    <x v="1"/>
    <s v="I"/>
    <n v="11"/>
    <n v="11"/>
    <n v="0"/>
    <n v="44"/>
  </r>
  <r>
    <x v="0"/>
    <x v="1"/>
    <s v="WA"/>
    <x v="6"/>
    <n v="2014"/>
    <n v="2014"/>
    <n v="15207424"/>
    <n v="1"/>
    <x v="1"/>
    <s v="I"/>
    <n v="27"/>
    <n v="27"/>
    <n v="0"/>
    <n v="5"/>
  </r>
  <r>
    <x v="0"/>
    <x v="0"/>
    <s v="WA"/>
    <x v="6"/>
    <n v="2014"/>
    <n v="2014"/>
    <n v="15207426"/>
    <n v="1"/>
    <x v="1"/>
    <s v="I"/>
    <n v="27"/>
    <n v="27"/>
    <n v="0"/>
    <n v="98"/>
  </r>
  <r>
    <x v="0"/>
    <x v="1"/>
    <s v="WA"/>
    <x v="6"/>
    <n v="2014"/>
    <n v="2014"/>
    <n v="500308558"/>
    <n v="1"/>
    <x v="1"/>
    <s v="I"/>
    <n v="29"/>
    <n v="29"/>
    <n v="0"/>
    <n v="1"/>
  </r>
  <r>
    <x v="0"/>
    <x v="1"/>
    <s v="WA"/>
    <x v="6"/>
    <n v="2014"/>
    <n v="2014"/>
    <n v="17371925"/>
    <n v="1"/>
    <x v="2"/>
    <s v="I"/>
    <n v="1"/>
    <n v="1"/>
    <n v="0"/>
    <n v="9692"/>
  </r>
  <r>
    <x v="0"/>
    <x v="1"/>
    <s v="WA"/>
    <x v="6"/>
    <n v="2014"/>
    <n v="2014"/>
    <n v="500275468"/>
    <n v="1"/>
    <x v="1"/>
    <s v="I"/>
    <n v="30"/>
    <n v="30"/>
    <n v="0"/>
    <n v="1"/>
  </r>
  <r>
    <x v="0"/>
    <x v="0"/>
    <s v="WA"/>
    <x v="6"/>
    <n v="2014"/>
    <n v="2014"/>
    <n v="15951065"/>
    <n v="1"/>
    <x v="1"/>
    <s v="I"/>
    <n v="14"/>
    <n v="14"/>
    <n v="0"/>
    <n v="140"/>
  </r>
  <r>
    <x v="0"/>
    <x v="0"/>
    <s v="WA"/>
    <x v="6"/>
    <n v="2014"/>
    <n v="2014"/>
    <n v="500191442"/>
    <n v="2"/>
    <x v="1"/>
    <s v="I"/>
    <n v="54"/>
    <n v="27"/>
    <n v="0"/>
    <n v="383"/>
  </r>
  <r>
    <x v="0"/>
    <x v="0"/>
    <s v="WA"/>
    <x v="6"/>
    <n v="2014"/>
    <n v="2014"/>
    <n v="14927612"/>
    <n v="2"/>
    <x v="1"/>
    <s v="I"/>
    <n v="61"/>
    <n v="30.5"/>
    <n v="0"/>
    <n v="247"/>
  </r>
  <r>
    <x v="0"/>
    <x v="1"/>
    <s v="WA"/>
    <x v="6"/>
    <n v="2014"/>
    <n v="2014"/>
    <n v="15473576"/>
    <n v="1"/>
    <x v="1"/>
    <s v="I"/>
    <n v="10"/>
    <n v="10"/>
    <n v="0"/>
    <n v="41"/>
  </r>
  <r>
    <x v="0"/>
    <x v="1"/>
    <s v="WA"/>
    <x v="6"/>
    <n v="2014"/>
    <n v="2014"/>
    <n v="331171225"/>
    <n v="1"/>
    <x v="1"/>
    <s v="I"/>
    <n v="29"/>
    <n v="29"/>
    <n v="0"/>
    <n v="6"/>
  </r>
  <r>
    <x v="0"/>
    <x v="1"/>
    <s v="WA"/>
    <x v="6"/>
    <n v="2014"/>
    <n v="2014"/>
    <n v="500278032"/>
    <n v="2"/>
    <x v="1"/>
    <s v="I"/>
    <n v="61"/>
    <n v="30.5"/>
    <n v="0"/>
    <n v="70"/>
  </r>
  <r>
    <x v="0"/>
    <x v="0"/>
    <s v="WA"/>
    <x v="6"/>
    <n v="2014"/>
    <n v="2014"/>
    <n v="17050909"/>
    <n v="2"/>
    <x v="1"/>
    <s v="I"/>
    <n v="55"/>
    <n v="27.5"/>
    <n v="0"/>
    <n v="1570"/>
  </r>
  <r>
    <x v="0"/>
    <x v="1"/>
    <s v="WA"/>
    <x v="6"/>
    <n v="2014"/>
    <n v="2014"/>
    <n v="500223455"/>
    <n v="1"/>
    <x v="1"/>
    <s v="I"/>
    <n v="11"/>
    <n v="11"/>
    <n v="0"/>
    <n v="3"/>
  </r>
  <r>
    <x v="0"/>
    <x v="0"/>
    <s v="WA"/>
    <x v="6"/>
    <n v="2014"/>
    <n v="2014"/>
    <n v="15383097"/>
    <n v="1"/>
    <x v="1"/>
    <s v="I"/>
    <n v="29"/>
    <n v="29"/>
    <n v="0"/>
    <n v="210"/>
  </r>
  <r>
    <x v="0"/>
    <x v="1"/>
    <s v="WA"/>
    <x v="6"/>
    <n v="2014"/>
    <n v="2014"/>
    <n v="500074528"/>
    <n v="2"/>
    <x v="1"/>
    <s v="I"/>
    <n v="65"/>
    <n v="32.5"/>
    <n v="0"/>
    <n v="104"/>
  </r>
  <r>
    <x v="0"/>
    <x v="1"/>
    <s v="WA"/>
    <x v="6"/>
    <n v="2014"/>
    <n v="2014"/>
    <n v="19021142"/>
    <n v="1"/>
    <x v="1"/>
    <s v="I"/>
    <n v="5"/>
    <n v="5"/>
    <n v="0"/>
    <n v="2"/>
  </r>
  <r>
    <x v="0"/>
    <x v="1"/>
    <s v="WA"/>
    <x v="6"/>
    <n v="2014"/>
    <n v="2014"/>
    <n v="500278464"/>
    <n v="1"/>
    <x v="1"/>
    <s v="I"/>
    <n v="4"/>
    <n v="4"/>
    <n v="0"/>
    <n v="3"/>
  </r>
  <r>
    <x v="0"/>
    <x v="0"/>
    <s v="WA"/>
    <x v="6"/>
    <n v="2014"/>
    <n v="2014"/>
    <n v="500279165"/>
    <n v="1"/>
    <x v="1"/>
    <s v="I"/>
    <n v="4"/>
    <n v="4"/>
    <n v="0"/>
    <n v="54"/>
  </r>
  <r>
    <x v="0"/>
    <x v="0"/>
    <s v="WA"/>
    <x v="6"/>
    <n v="2014"/>
    <n v="2014"/>
    <n v="18607292"/>
    <n v="1"/>
    <x v="1"/>
    <s v="I"/>
    <n v="0"/>
    <n v="0"/>
    <n v="0"/>
    <n v="560"/>
  </r>
  <r>
    <x v="0"/>
    <x v="0"/>
    <s v="WA"/>
    <x v="6"/>
    <n v="2014"/>
    <n v="2014"/>
    <n v="500242695"/>
    <n v="1"/>
    <x v="1"/>
    <s v="I"/>
    <n v="0"/>
    <n v="0"/>
    <n v="0"/>
    <n v="122"/>
  </r>
  <r>
    <x v="0"/>
    <x v="1"/>
    <s v="WA"/>
    <x v="6"/>
    <n v="2014"/>
    <n v="2014"/>
    <n v="15651575"/>
    <n v="2"/>
    <x v="1"/>
    <s v="I"/>
    <n v="44"/>
    <n v="22"/>
    <n v="0"/>
    <n v="72"/>
  </r>
  <r>
    <x v="0"/>
    <x v="0"/>
    <s v="WA"/>
    <x v="6"/>
    <n v="2014"/>
    <n v="2014"/>
    <n v="15146485"/>
    <n v="1"/>
    <x v="1"/>
    <s v="I"/>
    <n v="30"/>
    <n v="30"/>
    <n v="0"/>
    <n v="660"/>
  </r>
  <r>
    <x v="0"/>
    <x v="1"/>
    <s v="WA"/>
    <x v="6"/>
    <n v="2014"/>
    <n v="2014"/>
    <n v="500258579"/>
    <n v="1"/>
    <x v="1"/>
    <s v="I"/>
    <n v="4"/>
    <n v="4"/>
    <n v="0"/>
    <n v="2"/>
  </r>
  <r>
    <x v="0"/>
    <x v="0"/>
    <s v="WA"/>
    <x v="6"/>
    <n v="2014"/>
    <n v="2014"/>
    <n v="407462530"/>
    <n v="2"/>
    <x v="1"/>
    <s v="I"/>
    <n v="59"/>
    <n v="29.5"/>
    <n v="0"/>
    <n v="30"/>
  </r>
  <r>
    <x v="0"/>
    <x v="1"/>
    <s v="WA"/>
    <x v="6"/>
    <n v="2014"/>
    <n v="2014"/>
    <n v="500250452"/>
    <n v="1"/>
    <x v="1"/>
    <s v="I"/>
    <n v="0"/>
    <n v="0"/>
    <n v="0"/>
    <n v="3"/>
  </r>
  <r>
    <x v="0"/>
    <x v="1"/>
    <s v="WA"/>
    <x v="6"/>
    <n v="2014"/>
    <n v="2014"/>
    <n v="17441581"/>
    <n v="1"/>
    <x v="1"/>
    <s v="I"/>
    <n v="11"/>
    <n v="11"/>
    <n v="0"/>
    <n v="36"/>
  </r>
  <r>
    <x v="0"/>
    <x v="1"/>
    <s v="WA"/>
    <x v="6"/>
    <n v="2014"/>
    <n v="2014"/>
    <n v="500237167"/>
    <n v="1"/>
    <x v="1"/>
    <s v="I"/>
    <n v="35"/>
    <n v="35"/>
    <n v="0"/>
    <n v="37"/>
  </r>
  <r>
    <x v="0"/>
    <x v="0"/>
    <s v="WA"/>
    <x v="6"/>
    <n v="2014"/>
    <n v="2014"/>
    <n v="17063421"/>
    <n v="1"/>
    <x v="1"/>
    <s v="I"/>
    <n v="36"/>
    <n v="36"/>
    <n v="0"/>
    <n v="3619"/>
  </r>
  <r>
    <x v="0"/>
    <x v="0"/>
    <s v="WA"/>
    <x v="6"/>
    <n v="2014"/>
    <n v="2014"/>
    <n v="14115484"/>
    <n v="1"/>
    <x v="1"/>
    <s v="I"/>
    <n v="0"/>
    <n v="0"/>
    <n v="0"/>
    <n v="64"/>
  </r>
  <r>
    <x v="0"/>
    <x v="0"/>
    <s v="WA"/>
    <x v="6"/>
    <n v="2014"/>
    <n v="2015"/>
    <n v="500169220"/>
    <n v="2"/>
    <x v="1"/>
    <s v="I"/>
    <n v="63"/>
    <n v="31.5"/>
    <n v="0"/>
    <n v="1433"/>
  </r>
  <r>
    <x v="0"/>
    <x v="0"/>
    <s v="WA"/>
    <x v="6"/>
    <n v="2014"/>
    <n v="2014"/>
    <n v="19852333"/>
    <n v="2"/>
    <x v="1"/>
    <s v="I"/>
    <n v="63"/>
    <n v="31.5"/>
    <n v="0"/>
    <n v="9"/>
  </r>
  <r>
    <x v="0"/>
    <x v="0"/>
    <s v="WA"/>
    <x v="6"/>
    <n v="2014"/>
    <n v="2014"/>
    <n v="15863624"/>
    <n v="1"/>
    <x v="1"/>
    <s v="I"/>
    <n v="30"/>
    <n v="30"/>
    <n v="0"/>
    <n v="10"/>
  </r>
  <r>
    <x v="0"/>
    <x v="0"/>
    <s v="WA"/>
    <x v="6"/>
    <n v="2015"/>
    <n v="2015"/>
    <n v="500128717"/>
    <n v="1"/>
    <x v="1"/>
    <s v="I"/>
    <n v="4"/>
    <n v="4"/>
    <n v="0"/>
    <n v="109"/>
  </r>
  <r>
    <x v="1"/>
    <x v="0"/>
    <s v="WA"/>
    <x v="6"/>
    <n v="2014"/>
    <n v="2014"/>
    <n v="19847914"/>
    <n v="1"/>
    <x v="1"/>
    <s v="I"/>
    <n v="34"/>
    <n v="34"/>
    <n v="0"/>
    <n v="10"/>
  </r>
  <r>
    <x v="0"/>
    <x v="0"/>
    <s v="WA"/>
    <x v="6"/>
    <n v="2014"/>
    <n v="2014"/>
    <n v="14085937"/>
    <n v="1"/>
    <x v="1"/>
    <s v="I"/>
    <n v="1"/>
    <n v="1"/>
    <n v="0"/>
    <n v="110"/>
  </r>
  <r>
    <x v="0"/>
    <x v="0"/>
    <s v="WA"/>
    <x v="6"/>
    <n v="2014"/>
    <n v="2014"/>
    <n v="14597249"/>
    <n v="1"/>
    <x v="1"/>
    <s v="I"/>
    <n v="4"/>
    <n v="4"/>
    <n v="0"/>
    <n v="90"/>
  </r>
  <r>
    <x v="0"/>
    <x v="0"/>
    <s v="WA"/>
    <x v="7"/>
    <n v="2015"/>
    <n v="2015"/>
    <n v="16175052"/>
    <n v="1"/>
    <x v="1"/>
    <s v="I"/>
    <n v="10"/>
    <n v="10"/>
    <n v="0"/>
    <n v="30"/>
  </r>
  <r>
    <x v="0"/>
    <x v="0"/>
    <s v="WA"/>
    <x v="6"/>
    <n v="2014"/>
    <n v="2014"/>
    <n v="500245276"/>
    <n v="1"/>
    <x v="1"/>
    <s v="I"/>
    <n v="8"/>
    <n v="8"/>
    <n v="0"/>
    <n v="1"/>
  </r>
  <r>
    <x v="0"/>
    <x v="0"/>
    <s v="WA"/>
    <x v="6"/>
    <n v="2014"/>
    <n v="2014"/>
    <n v="500154418"/>
    <n v="1"/>
    <x v="1"/>
    <s v="I"/>
    <n v="0"/>
    <n v="0"/>
    <n v="0"/>
    <n v="42"/>
  </r>
  <r>
    <x v="0"/>
    <x v="0"/>
    <s v="WA"/>
    <x v="7"/>
    <n v="2015"/>
    <n v="2015"/>
    <n v="500190832"/>
    <n v="1"/>
    <x v="1"/>
    <s v="I"/>
    <n v="34"/>
    <n v="34"/>
    <n v="0"/>
    <n v="5"/>
  </r>
  <r>
    <x v="0"/>
    <x v="0"/>
    <s v="WA"/>
    <x v="7"/>
    <n v="2015"/>
    <n v="2015"/>
    <n v="19020156"/>
    <n v="1"/>
    <x v="1"/>
    <s v="I"/>
    <n v="7"/>
    <n v="7"/>
    <n v="0"/>
    <n v="50"/>
  </r>
  <r>
    <x v="0"/>
    <x v="0"/>
    <s v="WA"/>
    <x v="7"/>
    <n v="2015"/>
    <n v="2015"/>
    <n v="19406230"/>
    <n v="1"/>
    <x v="1"/>
    <s v="I"/>
    <n v="5"/>
    <n v="5"/>
    <n v="0"/>
    <n v="250"/>
  </r>
  <r>
    <x v="0"/>
    <x v="0"/>
    <s v="WA"/>
    <x v="7"/>
    <n v="2015"/>
    <n v="2015"/>
    <n v="18916994"/>
    <n v="1"/>
    <x v="1"/>
    <s v="I"/>
    <n v="34"/>
    <n v="34"/>
    <n v="0"/>
    <n v="20"/>
  </r>
  <r>
    <x v="0"/>
    <x v="1"/>
    <s v="WA"/>
    <x v="7"/>
    <n v="2015"/>
    <n v="2015"/>
    <n v="500130116"/>
    <n v="1"/>
    <x v="1"/>
    <s v="I"/>
    <n v="33"/>
    <n v="33"/>
    <n v="0"/>
    <n v="4"/>
  </r>
  <r>
    <x v="0"/>
    <x v="0"/>
    <s v="WA"/>
    <x v="7"/>
    <n v="2015"/>
    <n v="2015"/>
    <n v="18903590"/>
    <n v="1"/>
    <x v="1"/>
    <s v="I"/>
    <n v="0"/>
    <n v="0"/>
    <n v="0"/>
    <n v="68"/>
  </r>
  <r>
    <x v="0"/>
    <x v="0"/>
    <s v="WA"/>
    <x v="7"/>
    <n v="2015"/>
    <n v="2015"/>
    <n v="19384655"/>
    <n v="1"/>
    <x v="1"/>
    <s v="I"/>
    <n v="2"/>
    <n v="2"/>
    <n v="0"/>
    <n v="180"/>
  </r>
  <r>
    <x v="0"/>
    <x v="0"/>
    <s v="WA"/>
    <x v="6"/>
    <n v="2014"/>
    <n v="2014"/>
    <n v="14948398"/>
    <n v="1"/>
    <x v="1"/>
    <s v="I"/>
    <n v="8"/>
    <n v="8"/>
    <n v="0"/>
    <n v="40"/>
  </r>
  <r>
    <x v="0"/>
    <x v="1"/>
    <s v="WA"/>
    <x v="6"/>
    <n v="2014"/>
    <n v="2014"/>
    <n v="500197699"/>
    <n v="1"/>
    <x v="1"/>
    <s v="I"/>
    <n v="4"/>
    <n v="4"/>
    <n v="0"/>
    <n v="9"/>
  </r>
  <r>
    <x v="0"/>
    <x v="0"/>
    <s v="WA"/>
    <x v="6"/>
    <n v="2014"/>
    <n v="2014"/>
    <n v="15421400"/>
    <n v="1"/>
    <x v="1"/>
    <s v="I"/>
    <n v="2"/>
    <n v="2"/>
    <n v="0"/>
    <n v="80"/>
  </r>
  <r>
    <x v="0"/>
    <x v="0"/>
    <s v="WA"/>
    <x v="6"/>
    <n v="2014"/>
    <n v="2014"/>
    <n v="15813023"/>
    <n v="1"/>
    <x v="1"/>
    <s v="I"/>
    <n v="2"/>
    <n v="2"/>
    <n v="0"/>
    <n v="1"/>
  </r>
  <r>
    <x v="0"/>
    <x v="1"/>
    <s v="WA"/>
    <x v="6"/>
    <n v="2014"/>
    <n v="2014"/>
    <n v="500241284"/>
    <n v="1"/>
    <x v="1"/>
    <s v="I"/>
    <n v="0"/>
    <n v="0"/>
    <n v="0"/>
    <n v="12"/>
  </r>
  <r>
    <x v="0"/>
    <x v="0"/>
    <s v="WA"/>
    <x v="7"/>
    <n v="2015"/>
    <n v="2015"/>
    <n v="14742224"/>
    <n v="1"/>
    <x v="1"/>
    <s v="I"/>
    <n v="16"/>
    <n v="16"/>
    <n v="0"/>
    <n v="1662"/>
  </r>
  <r>
    <x v="0"/>
    <x v="0"/>
    <s v="WA"/>
    <x v="7"/>
    <n v="2015"/>
    <n v="2015"/>
    <n v="500008854"/>
    <n v="1"/>
    <x v="1"/>
    <s v="I"/>
    <n v="33"/>
    <n v="33"/>
    <n v="0"/>
    <n v="1136"/>
  </r>
  <r>
    <x v="0"/>
    <x v="1"/>
    <s v="WA"/>
    <x v="7"/>
    <n v="2015"/>
    <n v="2015"/>
    <n v="446350797"/>
    <n v="1"/>
    <x v="1"/>
    <s v="I"/>
    <n v="35"/>
    <n v="35"/>
    <n v="0"/>
    <n v="8"/>
  </r>
  <r>
    <x v="0"/>
    <x v="0"/>
    <s v="WA"/>
    <x v="7"/>
    <n v="2015"/>
    <n v="2015"/>
    <n v="15012187"/>
    <n v="1"/>
    <x v="1"/>
    <s v="I"/>
    <n v="31"/>
    <n v="31"/>
    <n v="0"/>
    <n v="10"/>
  </r>
  <r>
    <x v="0"/>
    <x v="1"/>
    <s v="WA"/>
    <x v="7"/>
    <n v="2015"/>
    <n v="2015"/>
    <n v="500096120"/>
    <n v="1"/>
    <x v="1"/>
    <s v="I"/>
    <n v="12"/>
    <n v="12"/>
    <n v="0"/>
    <n v="34"/>
  </r>
  <r>
    <x v="0"/>
    <x v="1"/>
    <s v="WA"/>
    <x v="7"/>
    <n v="2015"/>
    <n v="2015"/>
    <n v="500032842"/>
    <n v="1"/>
    <x v="1"/>
    <s v="I"/>
    <n v="33"/>
    <n v="33"/>
    <n v="0"/>
    <n v="3"/>
  </r>
  <r>
    <x v="0"/>
    <x v="1"/>
    <s v="WA"/>
    <x v="7"/>
    <n v="2015"/>
    <n v="2015"/>
    <n v="15179592"/>
    <n v="1"/>
    <x v="1"/>
    <s v="I"/>
    <n v="31"/>
    <n v="31"/>
    <n v="0"/>
    <n v="6"/>
  </r>
  <r>
    <x v="0"/>
    <x v="1"/>
    <s v="WA"/>
    <x v="7"/>
    <n v="2015"/>
    <n v="2015"/>
    <n v="500276897"/>
    <n v="1"/>
    <x v="1"/>
    <s v="I"/>
    <n v="24"/>
    <n v="24"/>
    <n v="0"/>
    <n v="62"/>
  </r>
  <r>
    <x v="0"/>
    <x v="1"/>
    <s v="WA"/>
    <x v="7"/>
    <n v="2015"/>
    <n v="2015"/>
    <n v="15645513"/>
    <n v="1"/>
    <x v="1"/>
    <s v="I"/>
    <n v="20"/>
    <n v="20"/>
    <n v="0"/>
    <n v="104"/>
  </r>
  <r>
    <x v="0"/>
    <x v="0"/>
    <s v="WA"/>
    <x v="7"/>
    <n v="2015"/>
    <n v="2015"/>
    <n v="15898556"/>
    <n v="1"/>
    <x v="1"/>
    <s v="I"/>
    <n v="5"/>
    <n v="5"/>
    <n v="0"/>
    <n v="60"/>
  </r>
  <r>
    <x v="0"/>
    <x v="1"/>
    <s v="WA"/>
    <x v="7"/>
    <n v="2015"/>
    <n v="2015"/>
    <n v="17451697"/>
    <n v="1"/>
    <x v="1"/>
    <s v="I"/>
    <n v="20"/>
    <n v="20"/>
    <n v="0"/>
    <n v="94"/>
  </r>
  <r>
    <x v="1"/>
    <x v="0"/>
    <s v="WA"/>
    <x v="7"/>
    <n v="2015"/>
    <n v="2015"/>
    <n v="500088242"/>
    <n v="1"/>
    <x v="1"/>
    <s v="I"/>
    <n v="33"/>
    <n v="33"/>
    <n v="0"/>
    <n v="4"/>
  </r>
  <r>
    <x v="1"/>
    <x v="0"/>
    <s v="WA"/>
    <x v="7"/>
    <n v="2015"/>
    <n v="2015"/>
    <n v="500293628"/>
    <n v="1"/>
    <x v="1"/>
    <s v="I"/>
    <n v="0"/>
    <n v="0"/>
    <n v="0"/>
    <n v="440"/>
  </r>
  <r>
    <x v="0"/>
    <x v="1"/>
    <s v="WA"/>
    <x v="7"/>
    <n v="2015"/>
    <n v="2015"/>
    <n v="16521221"/>
    <n v="1"/>
    <x v="1"/>
    <s v="I"/>
    <n v="16"/>
    <n v="16"/>
    <n v="0"/>
    <n v="45"/>
  </r>
  <r>
    <x v="0"/>
    <x v="1"/>
    <s v="WA"/>
    <x v="7"/>
    <n v="2015"/>
    <n v="2015"/>
    <n v="500031046"/>
    <n v="1"/>
    <x v="1"/>
    <s v="I"/>
    <n v="17"/>
    <n v="17"/>
    <n v="0"/>
    <n v="61"/>
  </r>
  <r>
    <x v="0"/>
    <x v="0"/>
    <s v="WA"/>
    <x v="7"/>
    <n v="2015"/>
    <n v="2015"/>
    <n v="16874705"/>
    <n v="1"/>
    <x v="1"/>
    <s v="I"/>
    <n v="8"/>
    <n v="8"/>
    <n v="0"/>
    <n v="40"/>
  </r>
  <r>
    <x v="0"/>
    <x v="0"/>
    <s v="WA"/>
    <x v="7"/>
    <n v="2015"/>
    <n v="2015"/>
    <n v="500076060"/>
    <n v="1"/>
    <x v="1"/>
    <s v="I"/>
    <n v="33"/>
    <n v="33"/>
    <n v="0"/>
    <n v="26"/>
  </r>
  <r>
    <x v="1"/>
    <x v="0"/>
    <s v="WA"/>
    <x v="7"/>
    <n v="2015"/>
    <n v="2015"/>
    <n v="500134059"/>
    <n v="1"/>
    <x v="1"/>
    <s v="I"/>
    <n v="31"/>
    <n v="31"/>
    <n v="0"/>
    <n v="17"/>
  </r>
  <r>
    <x v="0"/>
    <x v="0"/>
    <s v="WA"/>
    <x v="7"/>
    <n v="2015"/>
    <n v="2015"/>
    <n v="500211598"/>
    <n v="1"/>
    <x v="1"/>
    <s v="I"/>
    <n v="32"/>
    <n v="32"/>
    <n v="0"/>
    <n v="587"/>
  </r>
  <r>
    <x v="0"/>
    <x v="0"/>
    <s v="WA"/>
    <x v="7"/>
    <n v="2015"/>
    <n v="2015"/>
    <n v="15883564"/>
    <n v="1"/>
    <x v="1"/>
    <s v="I"/>
    <n v="33"/>
    <n v="33"/>
    <n v="0"/>
    <n v="13"/>
  </r>
  <r>
    <x v="0"/>
    <x v="1"/>
    <s v="WA"/>
    <x v="7"/>
    <n v="2015"/>
    <n v="2015"/>
    <n v="15967254"/>
    <n v="1"/>
    <x v="1"/>
    <s v="I"/>
    <n v="25"/>
    <n v="25"/>
    <n v="0"/>
    <n v="1"/>
  </r>
  <r>
    <x v="0"/>
    <x v="0"/>
    <s v="WA"/>
    <x v="7"/>
    <n v="2015"/>
    <n v="2015"/>
    <n v="17071026"/>
    <n v="1"/>
    <x v="1"/>
    <s v="I"/>
    <n v="33"/>
    <n v="33"/>
    <n v="0"/>
    <n v="1030"/>
  </r>
  <r>
    <x v="0"/>
    <x v="0"/>
    <s v="WA"/>
    <x v="7"/>
    <n v="2015"/>
    <n v="2015"/>
    <n v="15734470"/>
    <n v="1"/>
    <x v="1"/>
    <s v="I"/>
    <n v="21"/>
    <n v="21"/>
    <n v="0"/>
    <n v="347"/>
  </r>
  <r>
    <x v="0"/>
    <x v="1"/>
    <s v="WA"/>
    <x v="7"/>
    <n v="2015"/>
    <n v="2015"/>
    <n v="500234692"/>
    <n v="1"/>
    <x v="1"/>
    <s v="I"/>
    <n v="31"/>
    <n v="31"/>
    <n v="0"/>
    <n v="2"/>
  </r>
  <r>
    <x v="0"/>
    <x v="0"/>
    <s v="WA"/>
    <x v="7"/>
    <n v="2015"/>
    <n v="2015"/>
    <n v="500236167"/>
    <n v="1"/>
    <x v="1"/>
    <s v="I"/>
    <n v="34"/>
    <n v="34"/>
    <n v="0"/>
    <n v="28"/>
  </r>
  <r>
    <x v="0"/>
    <x v="0"/>
    <s v="WA"/>
    <x v="7"/>
    <n v="2015"/>
    <n v="2015"/>
    <n v="15421400"/>
    <n v="1"/>
    <x v="1"/>
    <s v="I"/>
    <n v="34"/>
    <n v="34"/>
    <n v="0"/>
    <n v="360"/>
  </r>
  <r>
    <x v="0"/>
    <x v="0"/>
    <s v="WA"/>
    <x v="7"/>
    <n v="2015"/>
    <n v="2015"/>
    <n v="17683782"/>
    <n v="1"/>
    <x v="1"/>
    <s v="I"/>
    <n v="30"/>
    <n v="30"/>
    <n v="0"/>
    <n v="55"/>
  </r>
  <r>
    <x v="1"/>
    <x v="0"/>
    <s v="WA"/>
    <x v="7"/>
    <n v="2015"/>
    <n v="2015"/>
    <n v="18036416"/>
    <n v="1"/>
    <x v="1"/>
    <s v="I"/>
    <n v="10"/>
    <n v="10"/>
    <n v="0"/>
    <n v="34"/>
  </r>
  <r>
    <x v="0"/>
    <x v="0"/>
    <s v="WA"/>
    <x v="7"/>
    <n v="2015"/>
    <n v="2015"/>
    <n v="500298698"/>
    <n v="1"/>
    <x v="1"/>
    <s v="I"/>
    <n v="31"/>
    <n v="31"/>
    <n v="0"/>
    <n v="835"/>
  </r>
  <r>
    <x v="0"/>
    <x v="0"/>
    <s v="WA"/>
    <x v="0"/>
    <n v="2009"/>
    <n v="2009"/>
    <n v="17621458"/>
    <n v="1"/>
    <x v="1"/>
    <s v="I"/>
    <n v="1"/>
    <n v="1"/>
    <n v="0"/>
    <n v="10"/>
  </r>
  <r>
    <x v="0"/>
    <x v="0"/>
    <s v="WA"/>
    <x v="1"/>
    <n v="2009"/>
    <n v="2009"/>
    <n v="16455051"/>
    <n v="1"/>
    <x v="1"/>
    <s v="I"/>
    <n v="17"/>
    <n v="17"/>
    <n v="0"/>
    <n v="835"/>
  </r>
  <r>
    <x v="0"/>
    <x v="0"/>
    <s v="WA"/>
    <x v="0"/>
    <n v="2009"/>
    <n v="2009"/>
    <n v="19560818"/>
    <n v="1"/>
    <x v="1"/>
    <s v="I"/>
    <n v="14"/>
    <n v="14"/>
    <n v="0"/>
    <n v="100"/>
  </r>
  <r>
    <x v="0"/>
    <x v="1"/>
    <s v="WA"/>
    <x v="0"/>
    <n v="2009"/>
    <n v="2009"/>
    <n v="500093104"/>
    <n v="1"/>
    <x v="1"/>
    <s v="I"/>
    <n v="29"/>
    <n v="29"/>
    <n v="0"/>
    <n v="8"/>
  </r>
  <r>
    <x v="0"/>
    <x v="0"/>
    <s v="WA"/>
    <x v="1"/>
    <n v="2009"/>
    <n v="2009"/>
    <n v="500189583"/>
    <n v="1"/>
    <x v="1"/>
    <s v="I"/>
    <n v="0"/>
    <n v="0"/>
    <n v="0"/>
    <n v="587"/>
  </r>
  <r>
    <x v="0"/>
    <x v="0"/>
    <s v="WA"/>
    <x v="1"/>
    <n v="2009"/>
    <n v="2009"/>
    <n v="18813798"/>
    <n v="1"/>
    <x v="1"/>
    <s v="I"/>
    <n v="3"/>
    <n v="3"/>
    <n v="0"/>
    <n v="180"/>
  </r>
  <r>
    <x v="0"/>
    <x v="0"/>
    <s v="WA"/>
    <x v="0"/>
    <n v="2009"/>
    <n v="2009"/>
    <n v="14411738"/>
    <n v="1"/>
    <x v="1"/>
    <s v="I"/>
    <n v="0"/>
    <n v="0"/>
    <n v="0"/>
    <n v="176"/>
  </r>
  <r>
    <x v="0"/>
    <x v="0"/>
    <s v="WA"/>
    <x v="1"/>
    <n v="2009"/>
    <n v="2009"/>
    <n v="17208827"/>
    <n v="1"/>
    <x v="1"/>
    <s v="I"/>
    <n v="35"/>
    <n v="35"/>
    <n v="0"/>
    <n v="10"/>
  </r>
  <r>
    <x v="0"/>
    <x v="0"/>
    <s v="WA"/>
    <x v="1"/>
    <n v="2009"/>
    <n v="2009"/>
    <n v="18096459"/>
    <n v="1"/>
    <x v="1"/>
    <s v="I"/>
    <n v="7"/>
    <n v="7"/>
    <n v="0"/>
    <n v="2360"/>
  </r>
  <r>
    <x v="0"/>
    <x v="1"/>
    <s v="WA"/>
    <x v="1"/>
    <n v="2009"/>
    <n v="2009"/>
    <n v="347760009"/>
    <n v="2"/>
    <x v="1"/>
    <s v="I"/>
    <n v="67"/>
    <n v="33.5"/>
    <n v="0"/>
    <n v="273"/>
  </r>
  <r>
    <x v="0"/>
    <x v="1"/>
    <s v="WA"/>
    <x v="1"/>
    <n v="2009"/>
    <n v="2009"/>
    <n v="500161683"/>
    <n v="2"/>
    <x v="1"/>
    <s v="I"/>
    <n v="98"/>
    <n v="49"/>
    <n v="0"/>
    <n v="153"/>
  </r>
  <r>
    <x v="0"/>
    <x v="1"/>
    <s v="WA"/>
    <x v="1"/>
    <n v="2009"/>
    <n v="2009"/>
    <n v="15329120"/>
    <n v="1"/>
    <x v="1"/>
    <s v="I"/>
    <n v="30"/>
    <n v="30"/>
    <n v="0"/>
    <n v="2"/>
  </r>
  <r>
    <x v="0"/>
    <x v="0"/>
    <s v="WA"/>
    <x v="1"/>
    <n v="2009"/>
    <n v="2009"/>
    <n v="16287237"/>
    <n v="2"/>
    <x v="1"/>
    <s v="I"/>
    <n v="46"/>
    <n v="23"/>
    <n v="0"/>
    <n v="400"/>
  </r>
  <r>
    <x v="0"/>
    <x v="1"/>
    <s v="WA"/>
    <x v="1"/>
    <n v="2009"/>
    <n v="2009"/>
    <n v="500043322"/>
    <n v="1"/>
    <x v="1"/>
    <s v="I"/>
    <n v="35"/>
    <n v="35"/>
    <n v="0"/>
    <n v="45"/>
  </r>
  <r>
    <x v="0"/>
    <x v="1"/>
    <s v="WA"/>
    <x v="1"/>
    <n v="2009"/>
    <n v="2009"/>
    <n v="500227723"/>
    <n v="3"/>
    <x v="1"/>
    <s v="I"/>
    <n v="78"/>
    <n v="26"/>
    <n v="0"/>
    <n v="43"/>
  </r>
  <r>
    <x v="0"/>
    <x v="1"/>
    <s v="WA"/>
    <x v="1"/>
    <n v="2009"/>
    <n v="2009"/>
    <n v="500059656"/>
    <n v="1"/>
    <x v="1"/>
    <s v="I"/>
    <n v="11"/>
    <n v="11"/>
    <n v="0"/>
    <n v="55"/>
  </r>
  <r>
    <x v="0"/>
    <x v="1"/>
    <s v="WA"/>
    <x v="1"/>
    <n v="2009"/>
    <n v="2009"/>
    <n v="365644867"/>
    <n v="1"/>
    <x v="1"/>
    <s v="I"/>
    <n v="8"/>
    <n v="8"/>
    <n v="0"/>
    <n v="18"/>
  </r>
  <r>
    <x v="0"/>
    <x v="0"/>
    <s v="WA"/>
    <x v="1"/>
    <n v="2009"/>
    <n v="2009"/>
    <n v="15703331"/>
    <n v="1"/>
    <x v="1"/>
    <s v="I"/>
    <n v="34"/>
    <n v="34"/>
    <n v="0"/>
    <n v="10"/>
  </r>
  <r>
    <x v="0"/>
    <x v="0"/>
    <s v="WA"/>
    <x v="1"/>
    <n v="2009"/>
    <n v="2009"/>
    <n v="435456083"/>
    <n v="1"/>
    <x v="1"/>
    <s v="I"/>
    <n v="34"/>
    <n v="34"/>
    <n v="0"/>
    <n v="250"/>
  </r>
  <r>
    <x v="0"/>
    <x v="0"/>
    <s v="WA"/>
    <x v="1"/>
    <n v="2009"/>
    <n v="2009"/>
    <n v="19955853"/>
    <n v="1"/>
    <x v="1"/>
    <s v="I"/>
    <n v="19"/>
    <n v="19"/>
    <n v="0"/>
    <n v="18"/>
  </r>
  <r>
    <x v="0"/>
    <x v="0"/>
    <s v="WA"/>
    <x v="1"/>
    <n v="2009"/>
    <n v="2009"/>
    <n v="500150708"/>
    <n v="1"/>
    <x v="1"/>
    <s v="I"/>
    <n v="30"/>
    <n v="30"/>
    <n v="0"/>
    <n v="821"/>
  </r>
  <r>
    <x v="1"/>
    <x v="1"/>
    <s v="WA"/>
    <x v="1"/>
    <n v="2009"/>
    <n v="2009"/>
    <n v="19858180"/>
    <n v="2"/>
    <x v="1"/>
    <s v="I"/>
    <n v="68"/>
    <n v="34"/>
    <n v="0"/>
    <n v="97"/>
  </r>
  <r>
    <x v="1"/>
    <x v="1"/>
    <s v="WA"/>
    <x v="1"/>
    <n v="2009"/>
    <n v="2009"/>
    <n v="500151538"/>
    <n v="12"/>
    <x v="2"/>
    <s v="I"/>
    <n v="361"/>
    <n v="30.083333333333332"/>
    <n v="0"/>
    <n v="360984"/>
  </r>
  <r>
    <x v="0"/>
    <x v="1"/>
    <s v="WA"/>
    <x v="1"/>
    <n v="2009"/>
    <n v="2009"/>
    <n v="19932277"/>
    <n v="2"/>
    <x v="1"/>
    <s v="I"/>
    <n v="68"/>
    <n v="34"/>
    <n v="0"/>
    <n v="3"/>
  </r>
  <r>
    <x v="0"/>
    <x v="0"/>
    <s v="WA"/>
    <x v="1"/>
    <n v="2009"/>
    <n v="2009"/>
    <n v="19979532"/>
    <n v="1"/>
    <x v="1"/>
    <s v="I"/>
    <n v="35"/>
    <n v="35"/>
    <n v="0"/>
    <n v="152"/>
  </r>
  <r>
    <x v="0"/>
    <x v="0"/>
    <s v="WA"/>
    <x v="1"/>
    <n v="2009"/>
    <n v="2009"/>
    <n v="500078047"/>
    <n v="1"/>
    <x v="1"/>
    <s v="I"/>
    <n v="0"/>
    <n v="0"/>
    <n v="0"/>
    <n v="10"/>
  </r>
  <r>
    <x v="0"/>
    <x v="0"/>
    <s v="WA"/>
    <x v="1"/>
    <n v="2009"/>
    <n v="2009"/>
    <n v="500036402"/>
    <n v="1"/>
    <x v="1"/>
    <s v="I"/>
    <n v="0"/>
    <n v="0"/>
    <n v="0"/>
    <n v="29"/>
  </r>
  <r>
    <x v="0"/>
    <x v="0"/>
    <s v="WA"/>
    <x v="1"/>
    <n v="2009"/>
    <n v="2009"/>
    <n v="17627091"/>
    <n v="1"/>
    <x v="1"/>
    <s v="I"/>
    <n v="20"/>
    <n v="20"/>
    <n v="0"/>
    <n v="653"/>
  </r>
  <r>
    <x v="1"/>
    <x v="0"/>
    <s v="WA"/>
    <x v="0"/>
    <n v="2009"/>
    <n v="2009"/>
    <n v="19962592"/>
    <n v="3"/>
    <x v="1"/>
    <s v="I"/>
    <n v="89"/>
    <n v="29.666666666666668"/>
    <n v="0"/>
    <n v="44652"/>
  </r>
  <r>
    <x v="0"/>
    <x v="0"/>
    <s v="WA"/>
    <x v="1"/>
    <n v="2009"/>
    <n v="2009"/>
    <n v="17632404"/>
    <n v="2"/>
    <x v="1"/>
    <s v="I"/>
    <n v="59"/>
    <n v="29.5"/>
    <n v="0"/>
    <n v="1550"/>
  </r>
  <r>
    <x v="1"/>
    <x v="0"/>
    <s v="WA"/>
    <x v="1"/>
    <n v="2009"/>
    <n v="2009"/>
    <n v="19880892"/>
    <n v="3"/>
    <x v="1"/>
    <s v="I"/>
    <n v="68"/>
    <n v="22.666666666666664"/>
    <n v="0"/>
    <n v="110"/>
  </r>
  <r>
    <x v="0"/>
    <x v="1"/>
    <s v="WA"/>
    <x v="1"/>
    <n v="2009"/>
    <n v="2009"/>
    <n v="18302644"/>
    <n v="2"/>
    <x v="1"/>
    <s v="I"/>
    <n v="59"/>
    <n v="29.5"/>
    <n v="0"/>
    <n v="2"/>
  </r>
  <r>
    <x v="0"/>
    <x v="0"/>
    <s v="WA"/>
    <x v="1"/>
    <n v="2009"/>
    <n v="2009"/>
    <n v="19349311"/>
    <n v="1"/>
    <x v="1"/>
    <s v="I"/>
    <n v="0"/>
    <n v="0"/>
    <n v="0"/>
    <n v="439"/>
  </r>
  <r>
    <x v="0"/>
    <x v="0"/>
    <s v="WA"/>
    <x v="1"/>
    <n v="2009"/>
    <n v="2009"/>
    <n v="19245239"/>
    <n v="1"/>
    <x v="1"/>
    <s v="I"/>
    <n v="0"/>
    <n v="0"/>
    <n v="0"/>
    <n v="10"/>
  </r>
  <r>
    <x v="0"/>
    <x v="0"/>
    <s v="WA"/>
    <x v="1"/>
    <n v="2009"/>
    <n v="2009"/>
    <n v="19203429"/>
    <n v="1"/>
    <x v="2"/>
    <s v="I"/>
    <n v="1"/>
    <n v="1"/>
    <n v="0"/>
    <n v="98630"/>
  </r>
  <r>
    <x v="0"/>
    <x v="1"/>
    <s v="WA"/>
    <x v="1"/>
    <n v="2009"/>
    <n v="2009"/>
    <n v="500092745"/>
    <n v="1"/>
    <x v="1"/>
    <s v="I"/>
    <n v="3"/>
    <n v="3"/>
    <n v="0"/>
    <n v="11"/>
  </r>
  <r>
    <x v="0"/>
    <x v="1"/>
    <s v="WA"/>
    <x v="1"/>
    <n v="2009"/>
    <n v="2009"/>
    <n v="19638237"/>
    <n v="3"/>
    <x v="1"/>
    <s v="I"/>
    <n v="102"/>
    <n v="34"/>
    <n v="0"/>
    <n v="22"/>
  </r>
  <r>
    <x v="0"/>
    <x v="1"/>
    <s v="WA"/>
    <x v="1"/>
    <n v="2009"/>
    <n v="2009"/>
    <n v="500165000"/>
    <n v="2"/>
    <x v="1"/>
    <s v="I"/>
    <n v="60"/>
    <n v="30"/>
    <n v="0"/>
    <n v="157"/>
  </r>
  <r>
    <x v="0"/>
    <x v="0"/>
    <s v="WA"/>
    <x v="1"/>
    <n v="2009"/>
    <n v="2009"/>
    <n v="500062738"/>
    <n v="2"/>
    <x v="1"/>
    <s v="I"/>
    <n v="64"/>
    <n v="32"/>
    <n v="0"/>
    <n v="580"/>
  </r>
  <r>
    <x v="0"/>
    <x v="0"/>
    <s v="WA"/>
    <x v="1"/>
    <n v="2009"/>
    <n v="2009"/>
    <n v="500138900"/>
    <n v="1"/>
    <x v="1"/>
    <s v="I"/>
    <n v="15"/>
    <n v="15"/>
    <n v="0"/>
    <n v="207"/>
  </r>
  <r>
    <x v="0"/>
    <x v="1"/>
    <s v="WA"/>
    <x v="1"/>
    <n v="2009"/>
    <n v="2009"/>
    <n v="18128478"/>
    <n v="1"/>
    <x v="1"/>
    <s v="I"/>
    <n v="5"/>
    <n v="5"/>
    <n v="0"/>
    <n v="19"/>
  </r>
  <r>
    <x v="0"/>
    <x v="1"/>
    <s v="WA"/>
    <x v="1"/>
    <n v="2009"/>
    <n v="2009"/>
    <n v="500044579"/>
    <n v="1"/>
    <x v="1"/>
    <s v="I"/>
    <n v="16"/>
    <n v="16"/>
    <n v="0"/>
    <n v="1"/>
  </r>
  <r>
    <x v="0"/>
    <x v="1"/>
    <s v="WA"/>
    <x v="1"/>
    <n v="2009"/>
    <n v="2009"/>
    <n v="500053027"/>
    <n v="1"/>
    <x v="1"/>
    <s v="I"/>
    <n v="2"/>
    <n v="2"/>
    <n v="0"/>
    <n v="7"/>
  </r>
  <r>
    <x v="0"/>
    <x v="0"/>
    <s v="WA"/>
    <x v="1"/>
    <n v="2009"/>
    <n v="2009"/>
    <n v="16892698"/>
    <n v="2"/>
    <x v="1"/>
    <s v="I"/>
    <n v="58"/>
    <n v="29"/>
    <n v="0"/>
    <n v="200"/>
  </r>
  <r>
    <x v="0"/>
    <x v="1"/>
    <s v="WA"/>
    <x v="1"/>
    <n v="2009"/>
    <n v="2009"/>
    <n v="500211582"/>
    <n v="3"/>
    <x v="1"/>
    <s v="I"/>
    <n v="83"/>
    <n v="27.666666666666668"/>
    <n v="0"/>
    <n v="93"/>
  </r>
  <r>
    <x v="0"/>
    <x v="0"/>
    <s v="WA"/>
    <x v="1"/>
    <n v="2009"/>
    <n v="2009"/>
    <n v="500053506"/>
    <n v="2"/>
    <x v="1"/>
    <s v="I"/>
    <n v="52"/>
    <n v="26"/>
    <n v="0"/>
    <n v="773"/>
  </r>
  <r>
    <x v="0"/>
    <x v="0"/>
    <s v="WA"/>
    <x v="1"/>
    <n v="2009"/>
    <n v="2009"/>
    <n v="19419033"/>
    <n v="1"/>
    <x v="1"/>
    <s v="I"/>
    <n v="10"/>
    <n v="10"/>
    <n v="0"/>
    <n v="310"/>
  </r>
  <r>
    <x v="0"/>
    <x v="0"/>
    <s v="WA"/>
    <x v="1"/>
    <n v="2009"/>
    <n v="2009"/>
    <n v="18067398"/>
    <n v="1"/>
    <x v="1"/>
    <s v="I"/>
    <n v="0"/>
    <n v="0"/>
    <n v="0"/>
    <n v="20"/>
  </r>
  <r>
    <x v="0"/>
    <x v="1"/>
    <s v="WA"/>
    <x v="1"/>
    <n v="2009"/>
    <n v="2009"/>
    <n v="17412559"/>
    <n v="4"/>
    <x v="1"/>
    <s v="I"/>
    <n v="100"/>
    <n v="25"/>
    <n v="0"/>
    <n v="12"/>
  </r>
  <r>
    <x v="0"/>
    <x v="0"/>
    <s v="WA"/>
    <x v="1"/>
    <n v="2009"/>
    <n v="2009"/>
    <n v="500173192"/>
    <n v="1"/>
    <x v="1"/>
    <s v="I"/>
    <n v="3"/>
    <n v="3"/>
    <n v="0"/>
    <n v="39"/>
  </r>
  <r>
    <x v="0"/>
    <x v="1"/>
    <s v="WA"/>
    <x v="1"/>
    <n v="2009"/>
    <n v="2009"/>
    <n v="16260688"/>
    <n v="2"/>
    <x v="1"/>
    <s v="I"/>
    <n v="60"/>
    <n v="30"/>
    <n v="0"/>
    <n v="2"/>
  </r>
  <r>
    <x v="1"/>
    <x v="0"/>
    <s v="WA"/>
    <x v="1"/>
    <n v="2009"/>
    <n v="2009"/>
    <n v="15946882"/>
    <n v="1"/>
    <x v="1"/>
    <s v="I"/>
    <n v="31"/>
    <n v="31"/>
    <n v="0"/>
    <n v="1"/>
  </r>
  <r>
    <x v="0"/>
    <x v="1"/>
    <s v="WA"/>
    <x v="1"/>
    <n v="2009"/>
    <n v="2009"/>
    <n v="500228859"/>
    <n v="3"/>
    <x v="1"/>
    <s v="I"/>
    <n v="91"/>
    <n v="30.333333333333332"/>
    <n v="0"/>
    <n v="134"/>
  </r>
  <r>
    <x v="0"/>
    <x v="1"/>
    <s v="WA"/>
    <x v="1"/>
    <n v="2009"/>
    <n v="2009"/>
    <n v="16837216"/>
    <n v="1"/>
    <x v="1"/>
    <s v="I"/>
    <n v="0"/>
    <n v="0"/>
    <n v="0"/>
    <n v="16"/>
  </r>
  <r>
    <x v="0"/>
    <x v="1"/>
    <s v="WA"/>
    <x v="1"/>
    <n v="2009"/>
    <n v="2009"/>
    <n v="15946269"/>
    <n v="2"/>
    <x v="1"/>
    <s v="I"/>
    <n v="65"/>
    <n v="32.5"/>
    <n v="0"/>
    <n v="246"/>
  </r>
  <r>
    <x v="0"/>
    <x v="0"/>
    <s v="WA"/>
    <x v="1"/>
    <n v="2009"/>
    <n v="2009"/>
    <n v="358387254"/>
    <n v="1"/>
    <x v="1"/>
    <s v="I"/>
    <n v="28"/>
    <n v="28"/>
    <n v="0"/>
    <n v="440"/>
  </r>
  <r>
    <x v="0"/>
    <x v="0"/>
    <s v="WA"/>
    <x v="1"/>
    <n v="2009"/>
    <n v="2009"/>
    <n v="500206728"/>
    <n v="1"/>
    <x v="1"/>
    <s v="I"/>
    <n v="13"/>
    <n v="13"/>
    <n v="0"/>
    <n v="129"/>
  </r>
  <r>
    <x v="0"/>
    <x v="1"/>
    <s v="WA"/>
    <x v="1"/>
    <n v="2009"/>
    <n v="2009"/>
    <n v="500238368"/>
    <n v="2"/>
    <x v="1"/>
    <s v="I"/>
    <n v="61"/>
    <n v="30.5"/>
    <n v="0"/>
    <n v="19"/>
  </r>
  <r>
    <x v="0"/>
    <x v="1"/>
    <s v="WA"/>
    <x v="1"/>
    <n v="2009"/>
    <n v="2009"/>
    <n v="500031726"/>
    <n v="3"/>
    <x v="1"/>
    <s v="I"/>
    <n v="69"/>
    <n v="23"/>
    <n v="0"/>
    <n v="19"/>
  </r>
  <r>
    <x v="0"/>
    <x v="0"/>
    <s v="WA"/>
    <x v="1"/>
    <n v="2009"/>
    <n v="2009"/>
    <n v="15419379"/>
    <n v="1"/>
    <x v="1"/>
    <s v="I"/>
    <n v="6"/>
    <n v="6"/>
    <n v="0"/>
    <n v="280"/>
  </r>
  <r>
    <x v="0"/>
    <x v="1"/>
    <s v="WA"/>
    <x v="1"/>
    <n v="2009"/>
    <n v="2009"/>
    <n v="14927212"/>
    <n v="3"/>
    <x v="1"/>
    <s v="I"/>
    <n v="74"/>
    <n v="24.666666666666664"/>
    <n v="0"/>
    <n v="80"/>
  </r>
  <r>
    <x v="0"/>
    <x v="1"/>
    <s v="WA"/>
    <x v="1"/>
    <n v="2009"/>
    <n v="2009"/>
    <n v="500231826"/>
    <n v="6"/>
    <x v="1"/>
    <s v="I"/>
    <n v="168"/>
    <n v="28"/>
    <n v="0"/>
    <n v="121"/>
  </r>
  <r>
    <x v="1"/>
    <x v="1"/>
    <s v="WA"/>
    <x v="1"/>
    <n v="2009"/>
    <n v="2009"/>
    <n v="19870943"/>
    <n v="1"/>
    <x v="1"/>
    <s v="I"/>
    <n v="33"/>
    <n v="33"/>
    <n v="0"/>
    <n v="1"/>
  </r>
  <r>
    <x v="0"/>
    <x v="1"/>
    <s v="WA"/>
    <x v="1"/>
    <n v="2009"/>
    <n v="2009"/>
    <n v="500093318"/>
    <n v="2"/>
    <x v="1"/>
    <s v="I"/>
    <n v="52"/>
    <n v="26"/>
    <n v="0"/>
    <n v="48"/>
  </r>
  <r>
    <x v="0"/>
    <x v="0"/>
    <s v="WA"/>
    <x v="1"/>
    <n v="2009"/>
    <n v="2009"/>
    <n v="19858684"/>
    <n v="1"/>
    <x v="1"/>
    <s v="I"/>
    <n v="9"/>
    <n v="9"/>
    <n v="0"/>
    <n v="128"/>
  </r>
  <r>
    <x v="1"/>
    <x v="1"/>
    <s v="WA"/>
    <x v="1"/>
    <n v="2009"/>
    <n v="2009"/>
    <n v="19371156"/>
    <n v="2"/>
    <x v="1"/>
    <s v="I"/>
    <n v="66"/>
    <n v="33"/>
    <n v="0"/>
    <n v="2"/>
  </r>
  <r>
    <x v="0"/>
    <x v="1"/>
    <s v="WA"/>
    <x v="1"/>
    <n v="2009"/>
    <n v="2009"/>
    <n v="19881655"/>
    <n v="1"/>
    <x v="1"/>
    <s v="I"/>
    <n v="0"/>
    <n v="0"/>
    <n v="0"/>
    <n v="11"/>
  </r>
  <r>
    <x v="0"/>
    <x v="0"/>
    <s v="WA"/>
    <x v="1"/>
    <n v="2009"/>
    <n v="2009"/>
    <n v="19934327"/>
    <n v="4"/>
    <x v="1"/>
    <s v="I"/>
    <n v="98"/>
    <n v="24.5"/>
    <n v="0"/>
    <n v="794"/>
  </r>
  <r>
    <x v="0"/>
    <x v="1"/>
    <s v="WA"/>
    <x v="1"/>
    <n v="2009"/>
    <n v="2009"/>
    <n v="500020090"/>
    <n v="1"/>
    <x v="1"/>
    <s v="I"/>
    <n v="12"/>
    <n v="12"/>
    <n v="0"/>
    <n v="40"/>
  </r>
  <r>
    <x v="0"/>
    <x v="0"/>
    <s v="WA"/>
    <x v="1"/>
    <n v="2009"/>
    <n v="2009"/>
    <n v="500193468"/>
    <n v="1"/>
    <x v="1"/>
    <s v="I"/>
    <n v="3"/>
    <n v="3"/>
    <n v="0"/>
    <n v="187"/>
  </r>
  <r>
    <x v="0"/>
    <x v="0"/>
    <s v="WA"/>
    <x v="1"/>
    <n v="2009"/>
    <n v="2009"/>
    <n v="19660640"/>
    <n v="1"/>
    <x v="1"/>
    <s v="I"/>
    <n v="3"/>
    <n v="3"/>
    <n v="0"/>
    <n v="100"/>
  </r>
  <r>
    <x v="0"/>
    <x v="0"/>
    <s v="WA"/>
    <x v="1"/>
    <n v="2009"/>
    <n v="2009"/>
    <n v="18915881"/>
    <n v="1"/>
    <x v="1"/>
    <s v="I"/>
    <n v="12"/>
    <n v="12"/>
    <n v="0"/>
    <n v="130"/>
  </r>
  <r>
    <x v="0"/>
    <x v="1"/>
    <s v="WA"/>
    <x v="1"/>
    <n v="2009"/>
    <n v="2009"/>
    <n v="500142400"/>
    <n v="1"/>
    <x v="1"/>
    <s v="I"/>
    <n v="12"/>
    <n v="12"/>
    <n v="0"/>
    <n v="28"/>
  </r>
  <r>
    <x v="0"/>
    <x v="0"/>
    <s v="WA"/>
    <x v="1"/>
    <n v="2009"/>
    <n v="2009"/>
    <n v="18580983"/>
    <n v="1"/>
    <x v="1"/>
    <s v="I"/>
    <n v="30"/>
    <n v="30"/>
    <n v="0"/>
    <n v="10"/>
  </r>
  <r>
    <x v="0"/>
    <x v="0"/>
    <s v="WA"/>
    <x v="1"/>
    <n v="2009"/>
    <n v="2009"/>
    <n v="500196448"/>
    <n v="1"/>
    <x v="1"/>
    <s v="I"/>
    <n v="0"/>
    <n v="0"/>
    <n v="0"/>
    <n v="585"/>
  </r>
  <r>
    <x v="0"/>
    <x v="0"/>
    <s v="WA"/>
    <x v="1"/>
    <n v="2009"/>
    <n v="2009"/>
    <n v="17102435"/>
    <n v="1"/>
    <x v="1"/>
    <s v="I"/>
    <n v="8"/>
    <n v="8"/>
    <n v="0"/>
    <n v="166"/>
  </r>
  <r>
    <x v="0"/>
    <x v="1"/>
    <s v="WA"/>
    <x v="1"/>
    <n v="2009"/>
    <n v="2009"/>
    <n v="439603268"/>
    <n v="2"/>
    <x v="1"/>
    <s v="I"/>
    <n v="35"/>
    <n v="17.5"/>
    <n v="0"/>
    <n v="77"/>
  </r>
  <r>
    <x v="0"/>
    <x v="0"/>
    <s v="WA"/>
    <x v="1"/>
    <n v="2009"/>
    <n v="2009"/>
    <n v="500088148"/>
    <n v="1"/>
    <x v="1"/>
    <s v="I"/>
    <n v="34"/>
    <n v="34"/>
    <n v="0"/>
    <n v="4360"/>
  </r>
  <r>
    <x v="0"/>
    <x v="1"/>
    <s v="WA"/>
    <x v="1"/>
    <n v="2009"/>
    <n v="2009"/>
    <n v="500093631"/>
    <n v="2"/>
    <x v="1"/>
    <s v="I"/>
    <n v="58"/>
    <n v="29"/>
    <n v="0"/>
    <n v="238"/>
  </r>
  <r>
    <x v="0"/>
    <x v="0"/>
    <s v="WA"/>
    <x v="1"/>
    <n v="2009"/>
    <n v="2009"/>
    <n v="19254626"/>
    <n v="1"/>
    <x v="1"/>
    <s v="I"/>
    <n v="6"/>
    <n v="6"/>
    <n v="0"/>
    <n v="29"/>
  </r>
  <r>
    <x v="0"/>
    <x v="0"/>
    <s v="WA"/>
    <x v="1"/>
    <n v="2009"/>
    <n v="2009"/>
    <n v="16802730"/>
    <n v="2"/>
    <x v="1"/>
    <s v="I"/>
    <n v="41"/>
    <n v="20.5"/>
    <n v="0"/>
    <n v="192"/>
  </r>
  <r>
    <x v="0"/>
    <x v="1"/>
    <s v="WA"/>
    <x v="1"/>
    <n v="2009"/>
    <n v="2009"/>
    <n v="348105624"/>
    <n v="1"/>
    <x v="1"/>
    <s v="I"/>
    <n v="31"/>
    <n v="31"/>
    <n v="0"/>
    <n v="1"/>
  </r>
  <r>
    <x v="0"/>
    <x v="1"/>
    <s v="WA"/>
    <x v="1"/>
    <n v="2009"/>
    <n v="2009"/>
    <n v="420854414"/>
    <n v="1"/>
    <x v="1"/>
    <s v="I"/>
    <n v="19"/>
    <n v="19"/>
    <n v="0"/>
    <n v="40"/>
  </r>
  <r>
    <x v="0"/>
    <x v="0"/>
    <s v="WA"/>
    <x v="1"/>
    <n v="2009"/>
    <n v="2009"/>
    <n v="14152197"/>
    <n v="1"/>
    <x v="1"/>
    <s v="I"/>
    <n v="20"/>
    <n v="20"/>
    <n v="0"/>
    <n v="634"/>
  </r>
  <r>
    <x v="0"/>
    <x v="1"/>
    <s v="WA"/>
    <x v="1"/>
    <n v="2009"/>
    <n v="2009"/>
    <n v="368755257"/>
    <n v="1"/>
    <x v="1"/>
    <s v="I"/>
    <n v="0"/>
    <n v="0"/>
    <n v="0"/>
    <n v="3"/>
  </r>
  <r>
    <x v="0"/>
    <x v="0"/>
    <s v="WA"/>
    <x v="1"/>
    <n v="2009"/>
    <n v="2009"/>
    <n v="19226921"/>
    <n v="2"/>
    <x v="1"/>
    <s v="I"/>
    <n v="59"/>
    <n v="29.5"/>
    <n v="0"/>
    <n v="1668"/>
  </r>
  <r>
    <x v="0"/>
    <x v="1"/>
    <s v="WA"/>
    <x v="1"/>
    <n v="2009"/>
    <n v="2009"/>
    <n v="16015407"/>
    <n v="1"/>
    <x v="1"/>
    <s v="I"/>
    <n v="18"/>
    <n v="18"/>
    <n v="0"/>
    <n v="32"/>
  </r>
  <r>
    <x v="0"/>
    <x v="1"/>
    <s v="WA"/>
    <x v="1"/>
    <n v="2009"/>
    <n v="2009"/>
    <n v="15961730"/>
    <n v="1"/>
    <x v="1"/>
    <s v="I"/>
    <n v="4"/>
    <n v="4"/>
    <n v="0"/>
    <n v="14"/>
  </r>
  <r>
    <x v="0"/>
    <x v="0"/>
    <s v="WA"/>
    <x v="1"/>
    <n v="2009"/>
    <n v="2009"/>
    <n v="15961732"/>
    <n v="1"/>
    <x v="1"/>
    <s v="I"/>
    <n v="4"/>
    <n v="4"/>
    <n v="0"/>
    <n v="21"/>
  </r>
  <r>
    <x v="0"/>
    <x v="1"/>
    <s v="WA"/>
    <x v="1"/>
    <n v="2009"/>
    <n v="2009"/>
    <n v="15363814"/>
    <n v="1"/>
    <x v="1"/>
    <s v="I"/>
    <n v="0"/>
    <n v="0"/>
    <n v="0"/>
    <n v="34"/>
  </r>
  <r>
    <x v="0"/>
    <x v="1"/>
    <s v="WA"/>
    <x v="1"/>
    <n v="2009"/>
    <n v="2009"/>
    <n v="500252395"/>
    <n v="1"/>
    <x v="1"/>
    <s v="I"/>
    <n v="14"/>
    <n v="14"/>
    <n v="0"/>
    <n v="57"/>
  </r>
  <r>
    <x v="0"/>
    <x v="0"/>
    <s v="WA"/>
    <x v="1"/>
    <n v="2009"/>
    <n v="2009"/>
    <n v="19979640"/>
    <n v="1"/>
    <x v="1"/>
    <s v="I"/>
    <n v="27"/>
    <n v="27"/>
    <n v="0"/>
    <n v="3"/>
  </r>
  <r>
    <x v="0"/>
    <x v="0"/>
    <s v="WA"/>
    <x v="1"/>
    <n v="2009"/>
    <n v="2009"/>
    <n v="14888003"/>
    <n v="1"/>
    <x v="1"/>
    <s v="I"/>
    <n v="28"/>
    <n v="28"/>
    <n v="0"/>
    <n v="40"/>
  </r>
  <r>
    <x v="0"/>
    <x v="1"/>
    <s v="WA"/>
    <x v="1"/>
    <n v="2009"/>
    <n v="2009"/>
    <n v="14180889"/>
    <n v="1"/>
    <x v="1"/>
    <s v="I"/>
    <n v="0"/>
    <n v="0"/>
    <n v="0"/>
    <n v="6"/>
  </r>
  <r>
    <x v="0"/>
    <x v="1"/>
    <s v="WA"/>
    <x v="1"/>
    <n v="2009"/>
    <n v="2009"/>
    <n v="15876218"/>
    <n v="1"/>
    <x v="1"/>
    <s v="I"/>
    <n v="20"/>
    <n v="20"/>
    <n v="0"/>
    <n v="28"/>
  </r>
  <r>
    <x v="0"/>
    <x v="1"/>
    <s v="WA"/>
    <x v="1"/>
    <n v="2009"/>
    <n v="2009"/>
    <n v="500123227"/>
    <n v="4"/>
    <x v="1"/>
    <s v="I"/>
    <n v="102"/>
    <n v="25.5"/>
    <n v="0"/>
    <n v="14"/>
  </r>
  <r>
    <x v="0"/>
    <x v="0"/>
    <s v="WA"/>
    <x v="1"/>
    <n v="2009"/>
    <n v="2009"/>
    <n v="17645454"/>
    <n v="1"/>
    <x v="1"/>
    <s v="I"/>
    <n v="0"/>
    <n v="0"/>
    <n v="0"/>
    <n v="56"/>
  </r>
  <r>
    <x v="0"/>
    <x v="0"/>
    <s v="WA"/>
    <x v="1"/>
    <n v="2009"/>
    <n v="2009"/>
    <n v="16153221"/>
    <n v="1"/>
    <x v="1"/>
    <s v="I"/>
    <n v="3"/>
    <n v="3"/>
    <n v="0"/>
    <n v="130"/>
  </r>
  <r>
    <x v="0"/>
    <x v="1"/>
    <s v="WA"/>
    <x v="1"/>
    <n v="2009"/>
    <n v="2009"/>
    <n v="19203063"/>
    <n v="1"/>
    <x v="1"/>
    <s v="I"/>
    <n v="37"/>
    <n v="37"/>
    <n v="0"/>
    <n v="17"/>
  </r>
  <r>
    <x v="0"/>
    <x v="0"/>
    <s v="WA"/>
    <x v="1"/>
    <n v="2009"/>
    <n v="2009"/>
    <n v="18989332"/>
    <n v="1"/>
    <x v="1"/>
    <s v="I"/>
    <n v="0"/>
    <n v="0"/>
    <n v="0"/>
    <n v="50"/>
  </r>
  <r>
    <x v="0"/>
    <x v="1"/>
    <s v="WA"/>
    <x v="1"/>
    <n v="2009"/>
    <n v="2009"/>
    <n v="500033837"/>
    <n v="1"/>
    <x v="1"/>
    <s v="I"/>
    <n v="0"/>
    <n v="0"/>
    <n v="0"/>
    <n v="10"/>
  </r>
  <r>
    <x v="0"/>
    <x v="0"/>
    <s v="WA"/>
    <x v="1"/>
    <n v="2009"/>
    <n v="2009"/>
    <n v="16600259"/>
    <n v="1"/>
    <x v="2"/>
    <s v="I"/>
    <n v="6"/>
    <n v="6"/>
    <n v="0"/>
    <n v="99570"/>
  </r>
  <r>
    <x v="0"/>
    <x v="0"/>
    <s v="WA"/>
    <x v="1"/>
    <n v="2009"/>
    <n v="2009"/>
    <n v="16627927"/>
    <n v="1"/>
    <x v="1"/>
    <s v="I"/>
    <n v="23"/>
    <n v="23"/>
    <n v="0"/>
    <n v="90"/>
  </r>
  <r>
    <x v="0"/>
    <x v="1"/>
    <s v="WA"/>
    <x v="1"/>
    <n v="2009"/>
    <n v="2009"/>
    <n v="500252101"/>
    <n v="1"/>
    <x v="1"/>
    <s v="I"/>
    <n v="17"/>
    <n v="17"/>
    <n v="0"/>
    <n v="34"/>
  </r>
  <r>
    <x v="0"/>
    <x v="0"/>
    <s v="WA"/>
    <x v="1"/>
    <n v="2009"/>
    <n v="2009"/>
    <n v="500211760"/>
    <n v="1"/>
    <x v="1"/>
    <s v="I"/>
    <n v="12"/>
    <n v="12"/>
    <n v="0"/>
    <n v="262"/>
  </r>
  <r>
    <x v="0"/>
    <x v="1"/>
    <s v="WA"/>
    <x v="1"/>
    <n v="2009"/>
    <n v="2009"/>
    <n v="18930110"/>
    <n v="1"/>
    <x v="1"/>
    <s v="I"/>
    <n v="11"/>
    <n v="11"/>
    <n v="0"/>
    <n v="13"/>
  </r>
  <r>
    <x v="0"/>
    <x v="0"/>
    <s v="WA"/>
    <x v="1"/>
    <n v="2009"/>
    <n v="2009"/>
    <n v="17169531"/>
    <n v="1"/>
    <x v="1"/>
    <s v="I"/>
    <n v="12"/>
    <n v="12"/>
    <n v="0"/>
    <n v="170"/>
  </r>
  <r>
    <x v="0"/>
    <x v="0"/>
    <s v="WA"/>
    <x v="1"/>
    <n v="2009"/>
    <n v="2009"/>
    <n v="17201591"/>
    <n v="1"/>
    <x v="1"/>
    <s v="I"/>
    <n v="0"/>
    <n v="0"/>
    <n v="0"/>
    <n v="10"/>
  </r>
  <r>
    <x v="0"/>
    <x v="0"/>
    <s v="WA"/>
    <x v="1"/>
    <n v="2009"/>
    <n v="2009"/>
    <n v="384566465"/>
    <n v="1"/>
    <x v="1"/>
    <s v="I"/>
    <n v="20"/>
    <n v="20"/>
    <n v="0"/>
    <n v="10"/>
  </r>
  <r>
    <x v="0"/>
    <x v="0"/>
    <s v="WA"/>
    <x v="1"/>
    <n v="2009"/>
    <n v="2009"/>
    <n v="16286703"/>
    <n v="2"/>
    <x v="1"/>
    <s v="I"/>
    <n v="57"/>
    <n v="28.5"/>
    <n v="0"/>
    <n v="2"/>
  </r>
  <r>
    <x v="0"/>
    <x v="1"/>
    <s v="WA"/>
    <x v="1"/>
    <n v="2009"/>
    <n v="2009"/>
    <n v="17494885"/>
    <n v="3"/>
    <x v="1"/>
    <s v="I"/>
    <n v="91"/>
    <n v="30.333333333333332"/>
    <n v="0"/>
    <n v="45"/>
  </r>
  <r>
    <x v="0"/>
    <x v="0"/>
    <s v="WA"/>
    <x v="1"/>
    <n v="2009"/>
    <n v="2009"/>
    <n v="17740328"/>
    <n v="2"/>
    <x v="1"/>
    <s v="I"/>
    <n v="42"/>
    <n v="21"/>
    <n v="0"/>
    <n v="3320"/>
  </r>
  <r>
    <x v="0"/>
    <x v="1"/>
    <s v="WA"/>
    <x v="1"/>
    <n v="2009"/>
    <n v="2009"/>
    <n v="500224495"/>
    <n v="1"/>
    <x v="1"/>
    <s v="I"/>
    <n v="0"/>
    <n v="0"/>
    <n v="0"/>
    <n v="2"/>
  </r>
  <r>
    <x v="0"/>
    <x v="1"/>
    <s v="WA"/>
    <x v="1"/>
    <n v="2009"/>
    <n v="2009"/>
    <n v="397785706"/>
    <n v="1"/>
    <x v="1"/>
    <s v="I"/>
    <n v="29"/>
    <n v="29"/>
    <n v="0"/>
    <n v="1"/>
  </r>
  <r>
    <x v="0"/>
    <x v="1"/>
    <s v="WA"/>
    <x v="1"/>
    <n v="2009"/>
    <n v="2009"/>
    <n v="16316934"/>
    <n v="1"/>
    <x v="1"/>
    <s v="I"/>
    <n v="11"/>
    <n v="11"/>
    <n v="0"/>
    <n v="1"/>
  </r>
  <r>
    <x v="0"/>
    <x v="0"/>
    <s v="WA"/>
    <x v="1"/>
    <n v="2009"/>
    <n v="2009"/>
    <n v="15970250"/>
    <n v="2"/>
    <x v="1"/>
    <s v="I"/>
    <n v="47"/>
    <n v="23.5"/>
    <n v="0"/>
    <n v="250"/>
  </r>
  <r>
    <x v="0"/>
    <x v="0"/>
    <s v="WA"/>
    <x v="1"/>
    <n v="2009"/>
    <n v="2009"/>
    <n v="15942450"/>
    <n v="1"/>
    <x v="1"/>
    <s v="I"/>
    <n v="0"/>
    <n v="0"/>
    <n v="0"/>
    <n v="20"/>
  </r>
  <r>
    <x v="0"/>
    <x v="0"/>
    <s v="WA"/>
    <x v="1"/>
    <n v="2009"/>
    <n v="2009"/>
    <n v="500128084"/>
    <n v="1"/>
    <x v="1"/>
    <s v="I"/>
    <n v="5"/>
    <n v="5"/>
    <n v="0"/>
    <n v="411"/>
  </r>
  <r>
    <x v="0"/>
    <x v="0"/>
    <s v="WA"/>
    <x v="1"/>
    <n v="2009"/>
    <n v="2009"/>
    <n v="17837248"/>
    <n v="1"/>
    <x v="1"/>
    <s v="I"/>
    <n v="16"/>
    <n v="16"/>
    <n v="0"/>
    <n v="472"/>
  </r>
  <r>
    <x v="0"/>
    <x v="0"/>
    <s v="WA"/>
    <x v="1"/>
    <n v="2009"/>
    <n v="2009"/>
    <n v="14763221"/>
    <n v="5"/>
    <x v="1"/>
    <s v="I"/>
    <n v="131"/>
    <n v="26.2"/>
    <n v="0"/>
    <n v="241"/>
  </r>
  <r>
    <x v="0"/>
    <x v="1"/>
    <s v="WA"/>
    <x v="1"/>
    <n v="2009"/>
    <n v="2009"/>
    <n v="500164288"/>
    <n v="2"/>
    <x v="1"/>
    <s v="I"/>
    <n v="63"/>
    <n v="31.5"/>
    <n v="0"/>
    <n v="24"/>
  </r>
  <r>
    <x v="1"/>
    <x v="0"/>
    <s v="WA"/>
    <x v="1"/>
    <n v="2009"/>
    <n v="2009"/>
    <n v="19536073"/>
    <n v="1"/>
    <x v="1"/>
    <s v="I"/>
    <n v="16"/>
    <n v="16"/>
    <n v="0"/>
    <n v="20"/>
  </r>
  <r>
    <x v="0"/>
    <x v="0"/>
    <s v="WA"/>
    <x v="1"/>
    <n v="2009"/>
    <n v="2009"/>
    <n v="14033347"/>
    <n v="1"/>
    <x v="1"/>
    <s v="I"/>
    <n v="0"/>
    <n v="0"/>
    <n v="0"/>
    <n v="470"/>
  </r>
  <r>
    <x v="0"/>
    <x v="0"/>
    <s v="WA"/>
    <x v="1"/>
    <n v="2009"/>
    <n v="2009"/>
    <n v="19980041"/>
    <n v="2"/>
    <x v="1"/>
    <s v="I"/>
    <n v="59"/>
    <n v="29.5"/>
    <n v="0"/>
    <n v="470"/>
  </r>
  <r>
    <x v="0"/>
    <x v="0"/>
    <s v="WA"/>
    <x v="1"/>
    <n v="2009"/>
    <n v="2009"/>
    <n v="19949923"/>
    <n v="2"/>
    <x v="1"/>
    <s v="I"/>
    <n v="29"/>
    <n v="14.5"/>
    <n v="0"/>
    <n v="420"/>
  </r>
  <r>
    <x v="0"/>
    <x v="1"/>
    <s v="WA"/>
    <x v="1"/>
    <n v="2009"/>
    <n v="2009"/>
    <n v="19972662"/>
    <n v="1"/>
    <x v="1"/>
    <s v="I"/>
    <n v="13"/>
    <n v="13"/>
    <n v="0"/>
    <n v="6"/>
  </r>
  <r>
    <x v="0"/>
    <x v="1"/>
    <s v="WA"/>
    <x v="1"/>
    <n v="2009"/>
    <n v="2009"/>
    <n v="500064074"/>
    <n v="1"/>
    <x v="1"/>
    <s v="I"/>
    <n v="0"/>
    <n v="0"/>
    <n v="0"/>
    <n v="6"/>
  </r>
  <r>
    <x v="0"/>
    <x v="0"/>
    <s v="WA"/>
    <x v="1"/>
    <n v="2009"/>
    <n v="2009"/>
    <n v="18912109"/>
    <n v="1"/>
    <x v="1"/>
    <s v="I"/>
    <n v="30"/>
    <n v="30"/>
    <n v="0"/>
    <n v="450"/>
  </r>
  <r>
    <x v="0"/>
    <x v="0"/>
    <s v="WA"/>
    <x v="1"/>
    <n v="2009"/>
    <n v="2009"/>
    <n v="19354089"/>
    <n v="1"/>
    <x v="1"/>
    <s v="I"/>
    <n v="7"/>
    <n v="7"/>
    <n v="0"/>
    <n v="10"/>
  </r>
  <r>
    <x v="0"/>
    <x v="1"/>
    <s v="WA"/>
    <x v="1"/>
    <n v="2009"/>
    <n v="2009"/>
    <n v="439948817"/>
    <n v="3"/>
    <x v="1"/>
    <s v="I"/>
    <n v="68"/>
    <n v="22.666666666666664"/>
    <n v="0"/>
    <n v="18"/>
  </r>
  <r>
    <x v="0"/>
    <x v="1"/>
    <s v="WA"/>
    <x v="1"/>
    <n v="2009"/>
    <n v="2009"/>
    <n v="18382184"/>
    <n v="1"/>
    <x v="1"/>
    <s v="I"/>
    <n v="28"/>
    <n v="28"/>
    <n v="0"/>
    <n v="58"/>
  </r>
  <r>
    <x v="0"/>
    <x v="0"/>
    <s v="WA"/>
    <x v="1"/>
    <n v="2009"/>
    <n v="2009"/>
    <n v="18700344"/>
    <n v="1"/>
    <x v="1"/>
    <s v="I"/>
    <n v="29"/>
    <n v="29"/>
    <n v="0"/>
    <n v="790"/>
  </r>
  <r>
    <x v="0"/>
    <x v="1"/>
    <s v="WA"/>
    <x v="1"/>
    <n v="2009"/>
    <n v="2009"/>
    <n v="18638923"/>
    <n v="2"/>
    <x v="1"/>
    <s v="I"/>
    <n v="60"/>
    <n v="30"/>
    <n v="0"/>
    <n v="16"/>
  </r>
  <r>
    <x v="0"/>
    <x v="0"/>
    <s v="WA"/>
    <x v="1"/>
    <n v="2009"/>
    <n v="2009"/>
    <n v="500153633"/>
    <n v="1"/>
    <x v="1"/>
    <s v="I"/>
    <n v="44"/>
    <n v="44"/>
    <n v="0"/>
    <n v="717"/>
  </r>
  <r>
    <x v="0"/>
    <x v="0"/>
    <s v="WA"/>
    <x v="1"/>
    <n v="2009"/>
    <n v="2009"/>
    <n v="18576518"/>
    <n v="1"/>
    <x v="1"/>
    <s v="I"/>
    <n v="24"/>
    <n v="24"/>
    <n v="0"/>
    <n v="170"/>
  </r>
  <r>
    <x v="0"/>
    <x v="1"/>
    <s v="WA"/>
    <x v="1"/>
    <n v="2009"/>
    <n v="2009"/>
    <n v="500201793"/>
    <n v="2"/>
    <x v="1"/>
    <s v="I"/>
    <n v="42"/>
    <n v="21"/>
    <n v="0"/>
    <n v="10"/>
  </r>
  <r>
    <x v="0"/>
    <x v="1"/>
    <s v="WA"/>
    <x v="1"/>
    <n v="2009"/>
    <n v="2009"/>
    <n v="500151676"/>
    <n v="1"/>
    <x v="1"/>
    <s v="I"/>
    <n v="0"/>
    <n v="0"/>
    <n v="0"/>
    <n v="8"/>
  </r>
  <r>
    <x v="0"/>
    <x v="0"/>
    <s v="WA"/>
    <x v="1"/>
    <n v="2009"/>
    <n v="2009"/>
    <n v="17001044"/>
    <n v="1"/>
    <x v="1"/>
    <s v="I"/>
    <n v="29"/>
    <n v="29"/>
    <n v="0"/>
    <n v="120"/>
  </r>
  <r>
    <x v="0"/>
    <x v="0"/>
    <s v="WA"/>
    <x v="1"/>
    <n v="2009"/>
    <n v="2009"/>
    <n v="15327318"/>
    <n v="1"/>
    <x v="1"/>
    <s v="I"/>
    <n v="0"/>
    <n v="0"/>
    <n v="0"/>
    <n v="56"/>
  </r>
  <r>
    <x v="0"/>
    <x v="1"/>
    <s v="WA"/>
    <x v="1"/>
    <n v="2009"/>
    <n v="2009"/>
    <n v="17679690"/>
    <n v="1"/>
    <x v="1"/>
    <s v="I"/>
    <n v="31"/>
    <n v="31"/>
    <n v="0"/>
    <n v="47"/>
  </r>
  <r>
    <x v="0"/>
    <x v="0"/>
    <s v="WA"/>
    <x v="1"/>
    <n v="2009"/>
    <n v="2009"/>
    <n v="18095968"/>
    <n v="1"/>
    <x v="1"/>
    <s v="I"/>
    <n v="9"/>
    <n v="9"/>
    <n v="0"/>
    <n v="230"/>
  </r>
  <r>
    <x v="0"/>
    <x v="0"/>
    <s v="WA"/>
    <x v="1"/>
    <n v="2009"/>
    <n v="2009"/>
    <n v="500022409"/>
    <n v="1"/>
    <x v="1"/>
    <s v="I"/>
    <n v="9"/>
    <n v="9"/>
    <n v="0"/>
    <n v="253"/>
  </r>
  <r>
    <x v="0"/>
    <x v="1"/>
    <s v="WA"/>
    <x v="1"/>
    <n v="2009"/>
    <n v="2009"/>
    <n v="16899894"/>
    <n v="1"/>
    <x v="1"/>
    <s v="I"/>
    <n v="4"/>
    <n v="4"/>
    <n v="0"/>
    <n v="6"/>
  </r>
  <r>
    <x v="0"/>
    <x v="0"/>
    <s v="WA"/>
    <x v="1"/>
    <n v="2009"/>
    <n v="2009"/>
    <n v="16899896"/>
    <n v="2"/>
    <x v="1"/>
    <s v="I"/>
    <n v="35"/>
    <n v="17.5"/>
    <n v="0"/>
    <n v="313"/>
  </r>
  <r>
    <x v="0"/>
    <x v="0"/>
    <s v="WA"/>
    <x v="1"/>
    <n v="2009"/>
    <n v="2009"/>
    <n v="16875320"/>
    <n v="8"/>
    <x v="1"/>
    <s v="I"/>
    <n v="239"/>
    <n v="29.875"/>
    <n v="0"/>
    <n v="97"/>
  </r>
  <r>
    <x v="0"/>
    <x v="0"/>
    <s v="WA"/>
    <x v="1"/>
    <n v="2009"/>
    <n v="2009"/>
    <n v="16121588"/>
    <n v="1"/>
    <x v="2"/>
    <s v="I"/>
    <n v="4"/>
    <n v="4"/>
    <n v="0"/>
    <n v="99960"/>
  </r>
  <r>
    <x v="0"/>
    <x v="0"/>
    <s v="WA"/>
    <x v="1"/>
    <n v="2009"/>
    <n v="2009"/>
    <n v="500048001"/>
    <n v="1"/>
    <x v="1"/>
    <s v="I"/>
    <n v="16"/>
    <n v="16"/>
    <n v="0"/>
    <n v="87"/>
  </r>
  <r>
    <x v="0"/>
    <x v="1"/>
    <s v="WA"/>
    <x v="1"/>
    <n v="2009"/>
    <n v="2009"/>
    <n v="500143273"/>
    <n v="1"/>
    <x v="1"/>
    <s v="I"/>
    <n v="7"/>
    <n v="7"/>
    <n v="0"/>
    <n v="6"/>
  </r>
  <r>
    <x v="0"/>
    <x v="0"/>
    <s v="WA"/>
    <x v="1"/>
    <n v="2009"/>
    <n v="2009"/>
    <n v="15675665"/>
    <n v="1"/>
    <x v="1"/>
    <s v="I"/>
    <n v="13"/>
    <n v="13"/>
    <n v="0"/>
    <n v="90"/>
  </r>
  <r>
    <x v="0"/>
    <x v="0"/>
    <s v="WA"/>
    <x v="1"/>
    <n v="2009"/>
    <n v="2009"/>
    <n v="18909194"/>
    <n v="1"/>
    <x v="1"/>
    <s v="I"/>
    <n v="10"/>
    <n v="10"/>
    <n v="0"/>
    <n v="10"/>
  </r>
  <r>
    <x v="0"/>
    <x v="1"/>
    <s v="WA"/>
    <x v="1"/>
    <n v="2009"/>
    <n v="2009"/>
    <n v="15497490"/>
    <n v="2"/>
    <x v="1"/>
    <s v="I"/>
    <n v="60"/>
    <n v="30"/>
    <n v="0"/>
    <n v="61"/>
  </r>
  <r>
    <x v="0"/>
    <x v="0"/>
    <s v="WA"/>
    <x v="1"/>
    <n v="2009"/>
    <n v="2009"/>
    <n v="15497492"/>
    <n v="1"/>
    <x v="1"/>
    <s v="I"/>
    <n v="30"/>
    <n v="30"/>
    <n v="0"/>
    <n v="577"/>
  </r>
  <r>
    <x v="0"/>
    <x v="0"/>
    <s v="WA"/>
    <x v="1"/>
    <n v="2009"/>
    <n v="2009"/>
    <n v="500064716"/>
    <n v="1"/>
    <x v="1"/>
    <s v="I"/>
    <n v="20"/>
    <n v="20"/>
    <n v="0"/>
    <n v="668"/>
  </r>
  <r>
    <x v="0"/>
    <x v="0"/>
    <s v="WA"/>
    <x v="1"/>
    <n v="2009"/>
    <n v="2009"/>
    <n v="403747274"/>
    <n v="3"/>
    <x v="1"/>
    <s v="I"/>
    <n v="81"/>
    <n v="27"/>
    <n v="0"/>
    <n v="460"/>
  </r>
  <r>
    <x v="0"/>
    <x v="1"/>
    <s v="WA"/>
    <x v="1"/>
    <n v="2009"/>
    <n v="2009"/>
    <n v="500234998"/>
    <n v="4"/>
    <x v="1"/>
    <s v="I"/>
    <n v="99"/>
    <n v="24.75"/>
    <n v="0"/>
    <n v="27"/>
  </r>
  <r>
    <x v="0"/>
    <x v="0"/>
    <s v="WA"/>
    <x v="1"/>
    <n v="2009"/>
    <n v="2009"/>
    <n v="15813196"/>
    <n v="3"/>
    <x v="1"/>
    <s v="I"/>
    <n v="72"/>
    <n v="24"/>
    <n v="0"/>
    <n v="370"/>
  </r>
  <r>
    <x v="0"/>
    <x v="1"/>
    <s v="WA"/>
    <x v="1"/>
    <n v="2009"/>
    <n v="2009"/>
    <n v="14929163"/>
    <n v="2"/>
    <x v="1"/>
    <s v="I"/>
    <n v="53"/>
    <n v="26.5"/>
    <n v="0"/>
    <n v="18"/>
  </r>
  <r>
    <x v="0"/>
    <x v="0"/>
    <s v="WA"/>
    <x v="1"/>
    <n v="2009"/>
    <n v="2009"/>
    <n v="16122509"/>
    <n v="3"/>
    <x v="1"/>
    <s v="I"/>
    <n v="102"/>
    <n v="34"/>
    <n v="0"/>
    <n v="210"/>
  </r>
  <r>
    <x v="1"/>
    <x v="0"/>
    <s v="WA"/>
    <x v="1"/>
    <n v="2009"/>
    <n v="2010"/>
    <n v="19962512"/>
    <n v="6"/>
    <x v="2"/>
    <s v="I"/>
    <n v="181"/>
    <n v="30.166666666666668"/>
    <n v="0"/>
    <n v="343111"/>
  </r>
  <r>
    <x v="0"/>
    <x v="0"/>
    <s v="WA"/>
    <x v="1"/>
    <n v="2009"/>
    <n v="2009"/>
    <n v="14173638"/>
    <n v="1"/>
    <x v="1"/>
    <s v="I"/>
    <n v="31"/>
    <n v="31"/>
    <n v="0"/>
    <n v="10"/>
  </r>
  <r>
    <x v="0"/>
    <x v="0"/>
    <s v="WA"/>
    <x v="1"/>
    <n v="2009"/>
    <n v="2009"/>
    <n v="14419192"/>
    <n v="1"/>
    <x v="1"/>
    <s v="I"/>
    <n v="0"/>
    <n v="0"/>
    <n v="0"/>
    <n v="10"/>
  </r>
  <r>
    <x v="0"/>
    <x v="0"/>
    <s v="WA"/>
    <x v="1"/>
    <n v="2009"/>
    <n v="2009"/>
    <n v="500211184"/>
    <n v="1"/>
    <x v="1"/>
    <s v="I"/>
    <n v="17"/>
    <n v="17"/>
    <n v="0"/>
    <n v="177"/>
  </r>
  <r>
    <x v="0"/>
    <x v="0"/>
    <s v="WA"/>
    <x v="1"/>
    <n v="2009"/>
    <n v="2009"/>
    <n v="416620823"/>
    <n v="1"/>
    <x v="1"/>
    <s v="I"/>
    <n v="9"/>
    <n v="9"/>
    <n v="0"/>
    <n v="117"/>
  </r>
  <r>
    <x v="0"/>
    <x v="1"/>
    <s v="WA"/>
    <x v="1"/>
    <n v="2009"/>
    <n v="2009"/>
    <n v="18963093"/>
    <n v="1"/>
    <x v="1"/>
    <s v="I"/>
    <n v="33"/>
    <n v="33"/>
    <n v="0"/>
    <n v="1"/>
  </r>
  <r>
    <x v="0"/>
    <x v="0"/>
    <s v="WA"/>
    <x v="1"/>
    <n v="2009"/>
    <n v="2009"/>
    <n v="18994637"/>
    <n v="1"/>
    <x v="1"/>
    <s v="I"/>
    <n v="33"/>
    <n v="33"/>
    <n v="0"/>
    <n v="10"/>
  </r>
  <r>
    <x v="0"/>
    <x v="0"/>
    <s v="WA"/>
    <x v="1"/>
    <n v="2009"/>
    <n v="2009"/>
    <n v="500055706"/>
    <n v="1"/>
    <x v="1"/>
    <s v="I"/>
    <n v="3"/>
    <n v="3"/>
    <n v="0"/>
    <n v="26"/>
  </r>
  <r>
    <x v="0"/>
    <x v="1"/>
    <s v="WA"/>
    <x v="1"/>
    <n v="2009"/>
    <n v="2009"/>
    <n v="19374139"/>
    <n v="1"/>
    <x v="2"/>
    <s v="I"/>
    <n v="1"/>
    <n v="1"/>
    <n v="0"/>
    <n v="9638"/>
  </r>
  <r>
    <x v="0"/>
    <x v="0"/>
    <s v="WA"/>
    <x v="1"/>
    <n v="2009"/>
    <n v="2009"/>
    <n v="19597750"/>
    <n v="1"/>
    <x v="1"/>
    <s v="I"/>
    <n v="16"/>
    <n v="16"/>
    <n v="0"/>
    <n v="190"/>
  </r>
  <r>
    <x v="0"/>
    <x v="0"/>
    <s v="WA"/>
    <x v="1"/>
    <n v="2009"/>
    <n v="2009"/>
    <n v="18326190"/>
    <n v="1"/>
    <x v="1"/>
    <s v="I"/>
    <n v="31"/>
    <n v="31"/>
    <n v="0"/>
    <n v="10"/>
  </r>
  <r>
    <x v="0"/>
    <x v="0"/>
    <s v="WA"/>
    <x v="1"/>
    <n v="2009"/>
    <n v="2009"/>
    <n v="339724801"/>
    <n v="1"/>
    <x v="1"/>
    <s v="I"/>
    <n v="0"/>
    <n v="0"/>
    <n v="0"/>
    <n v="20"/>
  </r>
  <r>
    <x v="0"/>
    <x v="0"/>
    <s v="WA"/>
    <x v="1"/>
    <n v="2009"/>
    <n v="2009"/>
    <n v="18034423"/>
    <n v="1"/>
    <x v="1"/>
    <s v="I"/>
    <n v="32"/>
    <n v="32"/>
    <n v="0"/>
    <n v="1"/>
  </r>
  <r>
    <x v="0"/>
    <x v="1"/>
    <s v="WA"/>
    <x v="1"/>
    <n v="2009"/>
    <n v="2009"/>
    <n v="444355213"/>
    <n v="1"/>
    <x v="1"/>
    <s v="I"/>
    <n v="20"/>
    <n v="20"/>
    <n v="0"/>
    <n v="32"/>
  </r>
  <r>
    <x v="0"/>
    <x v="0"/>
    <s v="WA"/>
    <x v="1"/>
    <n v="2009"/>
    <n v="2009"/>
    <n v="19549008"/>
    <n v="1"/>
    <x v="1"/>
    <s v="I"/>
    <n v="1"/>
    <n v="1"/>
    <n v="0"/>
    <n v="20"/>
  </r>
  <r>
    <x v="0"/>
    <x v="0"/>
    <s v="WA"/>
    <x v="1"/>
    <n v="2009"/>
    <n v="2009"/>
    <n v="17912788"/>
    <n v="1"/>
    <x v="1"/>
    <s v="I"/>
    <n v="8"/>
    <n v="8"/>
    <n v="0"/>
    <n v="98"/>
  </r>
  <r>
    <x v="0"/>
    <x v="1"/>
    <s v="WA"/>
    <x v="1"/>
    <n v="2009"/>
    <n v="2009"/>
    <n v="18315951"/>
    <n v="1"/>
    <x v="1"/>
    <s v="I"/>
    <n v="5"/>
    <n v="5"/>
    <n v="0"/>
    <n v="1"/>
  </r>
  <r>
    <x v="0"/>
    <x v="0"/>
    <s v="WA"/>
    <x v="1"/>
    <n v="2009"/>
    <n v="2009"/>
    <n v="500202571"/>
    <n v="1"/>
    <x v="2"/>
    <s v="I"/>
    <n v="1"/>
    <n v="1"/>
    <n v="0"/>
    <n v="99452"/>
  </r>
  <r>
    <x v="0"/>
    <x v="0"/>
    <s v="WA"/>
    <x v="1"/>
    <n v="2009"/>
    <n v="2009"/>
    <n v="500198424"/>
    <n v="2"/>
    <x v="1"/>
    <s v="I"/>
    <n v="51"/>
    <n v="25.5"/>
    <n v="0"/>
    <n v="234"/>
  </r>
  <r>
    <x v="0"/>
    <x v="1"/>
    <s v="WA"/>
    <x v="1"/>
    <n v="2009"/>
    <n v="2009"/>
    <n v="500197409"/>
    <n v="1"/>
    <x v="1"/>
    <s v="I"/>
    <n v="31"/>
    <n v="31"/>
    <n v="0"/>
    <n v="1"/>
  </r>
  <r>
    <x v="0"/>
    <x v="0"/>
    <s v="WA"/>
    <x v="1"/>
    <n v="2009"/>
    <n v="2009"/>
    <n v="446350720"/>
    <n v="1"/>
    <x v="1"/>
    <s v="I"/>
    <n v="132"/>
    <n v="132"/>
    <n v="0"/>
    <n v="40"/>
  </r>
  <r>
    <x v="0"/>
    <x v="0"/>
    <s v="WA"/>
    <x v="1"/>
    <n v="2009"/>
    <n v="2009"/>
    <n v="18700208"/>
    <n v="1"/>
    <x v="1"/>
    <s v="I"/>
    <n v="5"/>
    <n v="5"/>
    <n v="0"/>
    <n v="116"/>
  </r>
  <r>
    <x v="0"/>
    <x v="0"/>
    <s v="WA"/>
    <x v="1"/>
    <n v="2009"/>
    <n v="2009"/>
    <n v="18811787"/>
    <n v="1"/>
    <x v="1"/>
    <s v="I"/>
    <n v="4"/>
    <n v="4"/>
    <n v="0"/>
    <n v="100"/>
  </r>
  <r>
    <x v="0"/>
    <x v="1"/>
    <s v="WA"/>
    <x v="1"/>
    <n v="2009"/>
    <n v="2009"/>
    <n v="17852255"/>
    <n v="1"/>
    <x v="1"/>
    <s v="I"/>
    <n v="10"/>
    <n v="10"/>
    <n v="0"/>
    <n v="9"/>
  </r>
  <r>
    <x v="0"/>
    <x v="1"/>
    <s v="WA"/>
    <x v="1"/>
    <n v="2009"/>
    <n v="2009"/>
    <n v="500094964"/>
    <n v="4"/>
    <x v="1"/>
    <s v="I"/>
    <n v="120"/>
    <n v="30"/>
    <n v="0"/>
    <n v="19"/>
  </r>
  <r>
    <x v="0"/>
    <x v="1"/>
    <s v="WA"/>
    <x v="1"/>
    <n v="2009"/>
    <n v="2009"/>
    <n v="401587234"/>
    <n v="5"/>
    <x v="1"/>
    <s v="I"/>
    <n v="124"/>
    <n v="24.8"/>
    <n v="0"/>
    <n v="16"/>
  </r>
  <r>
    <x v="0"/>
    <x v="0"/>
    <s v="WA"/>
    <x v="1"/>
    <n v="2009"/>
    <n v="2009"/>
    <n v="19405195"/>
    <n v="1"/>
    <x v="1"/>
    <s v="I"/>
    <n v="9"/>
    <n v="9"/>
    <n v="0"/>
    <n v="10"/>
  </r>
  <r>
    <x v="0"/>
    <x v="1"/>
    <s v="WA"/>
    <x v="1"/>
    <n v="2009"/>
    <n v="2009"/>
    <n v="18008344"/>
    <n v="3"/>
    <x v="1"/>
    <s v="I"/>
    <n v="72"/>
    <n v="24"/>
    <n v="0"/>
    <n v="30"/>
  </r>
  <r>
    <x v="0"/>
    <x v="0"/>
    <s v="WA"/>
    <x v="1"/>
    <n v="2009"/>
    <n v="2009"/>
    <n v="18510103"/>
    <n v="2"/>
    <x v="1"/>
    <s v="I"/>
    <n v="36"/>
    <n v="18"/>
    <n v="0"/>
    <n v="490"/>
  </r>
  <r>
    <x v="0"/>
    <x v="0"/>
    <s v="WA"/>
    <x v="1"/>
    <n v="2009"/>
    <n v="2009"/>
    <n v="17434931"/>
    <n v="1"/>
    <x v="1"/>
    <s v="I"/>
    <n v="33"/>
    <n v="33"/>
    <n v="0"/>
    <n v="1"/>
  </r>
  <r>
    <x v="1"/>
    <x v="0"/>
    <s v="WA"/>
    <x v="1"/>
    <n v="2009"/>
    <n v="2009"/>
    <n v="500056620"/>
    <n v="3"/>
    <x v="1"/>
    <s v="I"/>
    <n v="85"/>
    <n v="28.333333333333336"/>
    <n v="0"/>
    <n v="50800"/>
  </r>
  <r>
    <x v="0"/>
    <x v="0"/>
    <s v="WA"/>
    <x v="1"/>
    <n v="2009"/>
    <n v="2009"/>
    <n v="446348959"/>
    <n v="1"/>
    <x v="1"/>
    <s v="I"/>
    <n v="9"/>
    <n v="9"/>
    <n v="0"/>
    <n v="449"/>
  </r>
  <r>
    <x v="0"/>
    <x v="0"/>
    <s v="WA"/>
    <x v="1"/>
    <n v="2009"/>
    <n v="2009"/>
    <n v="18294679"/>
    <n v="3"/>
    <x v="1"/>
    <s v="I"/>
    <n v="72"/>
    <n v="24"/>
    <n v="0"/>
    <n v="740"/>
  </r>
  <r>
    <x v="0"/>
    <x v="1"/>
    <s v="WA"/>
    <x v="1"/>
    <n v="2009"/>
    <n v="2009"/>
    <n v="500159249"/>
    <n v="1"/>
    <x v="1"/>
    <s v="I"/>
    <n v="0"/>
    <n v="0"/>
    <n v="0"/>
    <n v="2"/>
  </r>
  <r>
    <x v="0"/>
    <x v="1"/>
    <s v="WA"/>
    <x v="1"/>
    <n v="2009"/>
    <n v="2009"/>
    <n v="500241670"/>
    <n v="1"/>
    <x v="1"/>
    <s v="I"/>
    <n v="12"/>
    <n v="12"/>
    <n v="0"/>
    <n v="7"/>
  </r>
  <r>
    <x v="0"/>
    <x v="0"/>
    <s v="WA"/>
    <x v="1"/>
    <n v="2009"/>
    <n v="2009"/>
    <n v="16888001"/>
    <n v="4"/>
    <x v="1"/>
    <s v="I"/>
    <n v="111"/>
    <n v="27.75"/>
    <n v="0"/>
    <n v="114"/>
  </r>
  <r>
    <x v="0"/>
    <x v="1"/>
    <s v="WA"/>
    <x v="1"/>
    <n v="2009"/>
    <n v="2009"/>
    <n v="16619289"/>
    <n v="4"/>
    <x v="1"/>
    <s v="I"/>
    <n v="106"/>
    <n v="26.5"/>
    <n v="0"/>
    <n v="31"/>
  </r>
  <r>
    <x v="0"/>
    <x v="0"/>
    <s v="WA"/>
    <x v="1"/>
    <n v="2009"/>
    <n v="2009"/>
    <n v="500197951"/>
    <n v="2"/>
    <x v="1"/>
    <s v="I"/>
    <n v="32"/>
    <n v="16"/>
    <n v="0"/>
    <n v="25"/>
  </r>
  <r>
    <x v="0"/>
    <x v="0"/>
    <s v="WA"/>
    <x v="1"/>
    <n v="2009"/>
    <n v="2009"/>
    <n v="16233577"/>
    <n v="1"/>
    <x v="1"/>
    <s v="I"/>
    <n v="4"/>
    <n v="4"/>
    <n v="0"/>
    <n v="30"/>
  </r>
  <r>
    <x v="0"/>
    <x v="1"/>
    <s v="WA"/>
    <x v="1"/>
    <n v="2009"/>
    <n v="2009"/>
    <n v="16332321"/>
    <n v="4"/>
    <x v="1"/>
    <s v="I"/>
    <n v="119"/>
    <n v="29.75"/>
    <n v="0"/>
    <n v="11"/>
  </r>
  <r>
    <x v="0"/>
    <x v="0"/>
    <s v="WA"/>
    <x v="1"/>
    <n v="2009"/>
    <n v="2009"/>
    <n v="16305328"/>
    <n v="1"/>
    <x v="1"/>
    <s v="I"/>
    <n v="11"/>
    <n v="11"/>
    <n v="0"/>
    <n v="91"/>
  </r>
  <r>
    <x v="0"/>
    <x v="1"/>
    <s v="WA"/>
    <x v="1"/>
    <n v="2009"/>
    <n v="2009"/>
    <n v="500044680"/>
    <n v="1"/>
    <x v="1"/>
    <s v="I"/>
    <n v="30"/>
    <n v="30"/>
    <n v="0"/>
    <n v="1"/>
  </r>
  <r>
    <x v="0"/>
    <x v="0"/>
    <s v="WA"/>
    <x v="1"/>
    <n v="2009"/>
    <n v="2009"/>
    <n v="18901259"/>
    <n v="1"/>
    <x v="1"/>
    <s v="I"/>
    <n v="19"/>
    <n v="19"/>
    <n v="0"/>
    <n v="190"/>
  </r>
  <r>
    <x v="0"/>
    <x v="0"/>
    <s v="WA"/>
    <x v="1"/>
    <n v="2009"/>
    <n v="2009"/>
    <n v="500071195"/>
    <n v="1"/>
    <x v="1"/>
    <s v="I"/>
    <n v="0"/>
    <n v="0"/>
    <n v="0"/>
    <n v="39"/>
  </r>
  <r>
    <x v="0"/>
    <x v="0"/>
    <s v="WA"/>
    <x v="1"/>
    <n v="2009"/>
    <n v="2009"/>
    <n v="15444541"/>
    <n v="1"/>
    <x v="1"/>
    <s v="I"/>
    <n v="6"/>
    <n v="6"/>
    <n v="0"/>
    <n v="170"/>
  </r>
  <r>
    <x v="0"/>
    <x v="1"/>
    <s v="WA"/>
    <x v="1"/>
    <n v="2009"/>
    <n v="2009"/>
    <n v="500182017"/>
    <n v="2"/>
    <x v="1"/>
    <s v="I"/>
    <n v="49"/>
    <n v="24.5"/>
    <n v="0"/>
    <n v="13"/>
  </r>
  <r>
    <x v="0"/>
    <x v="1"/>
    <s v="WA"/>
    <x v="1"/>
    <n v="2009"/>
    <n v="2009"/>
    <n v="16116916"/>
    <n v="1"/>
    <x v="1"/>
    <s v="I"/>
    <n v="0"/>
    <n v="0"/>
    <n v="0"/>
    <n v="25"/>
  </r>
  <r>
    <x v="0"/>
    <x v="0"/>
    <s v="WA"/>
    <x v="1"/>
    <n v="2009"/>
    <n v="2009"/>
    <n v="15278568"/>
    <n v="1"/>
    <x v="1"/>
    <s v="I"/>
    <n v="26"/>
    <n v="26"/>
    <n v="0"/>
    <n v="210"/>
  </r>
  <r>
    <x v="0"/>
    <x v="1"/>
    <s v="WA"/>
    <x v="1"/>
    <n v="2009"/>
    <n v="2009"/>
    <n v="436406404"/>
    <n v="1"/>
    <x v="1"/>
    <s v="I"/>
    <n v="31"/>
    <n v="31"/>
    <n v="0"/>
    <n v="1"/>
  </r>
  <r>
    <x v="0"/>
    <x v="1"/>
    <s v="WA"/>
    <x v="1"/>
    <n v="2009"/>
    <n v="2009"/>
    <n v="500022310"/>
    <n v="1"/>
    <x v="1"/>
    <s v="I"/>
    <n v="0"/>
    <n v="0"/>
    <n v="0"/>
    <n v="4"/>
  </r>
  <r>
    <x v="0"/>
    <x v="0"/>
    <s v="WA"/>
    <x v="1"/>
    <n v="2009"/>
    <n v="2009"/>
    <n v="19928384"/>
    <n v="2"/>
    <x v="1"/>
    <s v="I"/>
    <n v="42"/>
    <n v="21"/>
    <n v="0"/>
    <n v="140"/>
  </r>
  <r>
    <x v="0"/>
    <x v="0"/>
    <s v="WA"/>
    <x v="1"/>
    <n v="2009"/>
    <n v="2009"/>
    <n v="500065530"/>
    <n v="1"/>
    <x v="1"/>
    <s v="I"/>
    <n v="0"/>
    <n v="0"/>
    <n v="0"/>
    <n v="117"/>
  </r>
  <r>
    <x v="0"/>
    <x v="1"/>
    <s v="WA"/>
    <x v="1"/>
    <n v="2009"/>
    <n v="2009"/>
    <n v="19676429"/>
    <n v="1"/>
    <x v="1"/>
    <s v="I"/>
    <n v="28"/>
    <n v="28"/>
    <n v="0"/>
    <n v="1"/>
  </r>
  <r>
    <x v="0"/>
    <x v="0"/>
    <s v="WA"/>
    <x v="1"/>
    <n v="2009"/>
    <n v="2009"/>
    <n v="18869721"/>
    <n v="1"/>
    <x v="1"/>
    <s v="I"/>
    <n v="4"/>
    <n v="4"/>
    <n v="0"/>
    <n v="40"/>
  </r>
  <r>
    <x v="0"/>
    <x v="1"/>
    <s v="WA"/>
    <x v="1"/>
    <n v="2009"/>
    <n v="2009"/>
    <n v="500083301"/>
    <n v="3"/>
    <x v="1"/>
    <s v="I"/>
    <n v="90"/>
    <n v="30"/>
    <n v="0"/>
    <n v="35"/>
  </r>
  <r>
    <x v="0"/>
    <x v="0"/>
    <s v="WA"/>
    <x v="1"/>
    <n v="2009"/>
    <n v="2009"/>
    <n v="500154405"/>
    <n v="1"/>
    <x v="1"/>
    <s v="I"/>
    <n v="3"/>
    <n v="3"/>
    <n v="0"/>
    <n v="20"/>
  </r>
  <r>
    <x v="1"/>
    <x v="0"/>
    <s v="WA"/>
    <x v="1"/>
    <n v="2009"/>
    <n v="2009"/>
    <n v="19711111"/>
    <n v="4"/>
    <x v="1"/>
    <s v="I"/>
    <n v="120"/>
    <n v="30"/>
    <n v="0"/>
    <n v="37"/>
  </r>
  <r>
    <x v="0"/>
    <x v="1"/>
    <s v="WA"/>
    <x v="1"/>
    <n v="2009"/>
    <n v="2009"/>
    <n v="439430410"/>
    <n v="4"/>
    <x v="1"/>
    <s v="I"/>
    <n v="119"/>
    <n v="29.75"/>
    <n v="0"/>
    <n v="43"/>
  </r>
  <r>
    <x v="0"/>
    <x v="1"/>
    <s v="WA"/>
    <x v="1"/>
    <n v="2009"/>
    <n v="2009"/>
    <n v="500055420"/>
    <n v="1"/>
    <x v="1"/>
    <s v="I"/>
    <n v="21"/>
    <n v="21"/>
    <n v="0"/>
    <n v="6"/>
  </r>
  <r>
    <x v="0"/>
    <x v="0"/>
    <s v="WA"/>
    <x v="1"/>
    <n v="2009"/>
    <n v="2009"/>
    <n v="19321635"/>
    <n v="1"/>
    <x v="1"/>
    <s v="I"/>
    <n v="0"/>
    <n v="0"/>
    <n v="0"/>
    <n v="33"/>
  </r>
  <r>
    <x v="0"/>
    <x v="0"/>
    <s v="WA"/>
    <x v="1"/>
    <n v="2009"/>
    <n v="2009"/>
    <n v="18087306"/>
    <n v="1"/>
    <x v="1"/>
    <s v="I"/>
    <n v="28"/>
    <n v="28"/>
    <n v="0"/>
    <n v="1"/>
  </r>
  <r>
    <x v="0"/>
    <x v="1"/>
    <s v="WA"/>
    <x v="1"/>
    <n v="2009"/>
    <n v="2009"/>
    <n v="19921493"/>
    <n v="1"/>
    <x v="1"/>
    <s v="I"/>
    <n v="32"/>
    <n v="32"/>
    <n v="0"/>
    <n v="1"/>
  </r>
  <r>
    <x v="0"/>
    <x v="0"/>
    <s v="WA"/>
    <x v="1"/>
    <n v="2009"/>
    <n v="2009"/>
    <n v="18669679"/>
    <n v="1"/>
    <x v="1"/>
    <s v="I"/>
    <n v="18"/>
    <n v="18"/>
    <n v="0"/>
    <n v="50"/>
  </r>
  <r>
    <x v="0"/>
    <x v="1"/>
    <s v="WA"/>
    <x v="1"/>
    <n v="2009"/>
    <n v="2009"/>
    <n v="403920008"/>
    <n v="1"/>
    <x v="1"/>
    <s v="I"/>
    <n v="32"/>
    <n v="32"/>
    <n v="0"/>
    <n v="1"/>
  </r>
  <r>
    <x v="0"/>
    <x v="0"/>
    <s v="WA"/>
    <x v="1"/>
    <n v="2009"/>
    <n v="2009"/>
    <n v="18983547"/>
    <n v="1"/>
    <x v="1"/>
    <s v="I"/>
    <n v="5"/>
    <n v="5"/>
    <n v="0"/>
    <n v="7"/>
  </r>
  <r>
    <x v="0"/>
    <x v="0"/>
    <s v="WA"/>
    <x v="1"/>
    <n v="2009"/>
    <n v="2009"/>
    <n v="19270623"/>
    <n v="1"/>
    <x v="1"/>
    <s v="I"/>
    <n v="1"/>
    <n v="1"/>
    <n v="0"/>
    <n v="20"/>
  </r>
  <r>
    <x v="0"/>
    <x v="1"/>
    <s v="WA"/>
    <x v="1"/>
    <n v="2009"/>
    <n v="2009"/>
    <n v="19043994"/>
    <n v="1"/>
    <x v="1"/>
    <s v="I"/>
    <n v="0"/>
    <n v="0"/>
    <n v="0"/>
    <n v="1"/>
  </r>
  <r>
    <x v="0"/>
    <x v="0"/>
    <s v="WA"/>
    <x v="1"/>
    <n v="2009"/>
    <n v="2009"/>
    <n v="433382416"/>
    <n v="1"/>
    <x v="1"/>
    <s v="I"/>
    <n v="0"/>
    <n v="0"/>
    <n v="0"/>
    <n v="10"/>
  </r>
  <r>
    <x v="0"/>
    <x v="1"/>
    <s v="WA"/>
    <x v="1"/>
    <n v="2009"/>
    <n v="2009"/>
    <n v="17434660"/>
    <n v="1"/>
    <x v="1"/>
    <s v="I"/>
    <n v="24"/>
    <n v="24"/>
    <n v="0"/>
    <n v="1"/>
  </r>
  <r>
    <x v="0"/>
    <x v="0"/>
    <s v="WA"/>
    <x v="1"/>
    <n v="2009"/>
    <n v="2009"/>
    <n v="443318423"/>
    <n v="1"/>
    <x v="1"/>
    <s v="I"/>
    <n v="0"/>
    <n v="0"/>
    <n v="0"/>
    <n v="4"/>
  </r>
  <r>
    <x v="0"/>
    <x v="0"/>
    <s v="WA"/>
    <x v="1"/>
    <n v="2009"/>
    <n v="2009"/>
    <n v="18044083"/>
    <n v="1"/>
    <x v="1"/>
    <s v="I"/>
    <n v="18"/>
    <n v="18"/>
    <n v="0"/>
    <n v="1"/>
  </r>
  <r>
    <x v="0"/>
    <x v="0"/>
    <s v="WA"/>
    <x v="1"/>
    <n v="2009"/>
    <n v="2009"/>
    <n v="14845656"/>
    <n v="1"/>
    <x v="1"/>
    <s v="I"/>
    <n v="13"/>
    <n v="13"/>
    <n v="0"/>
    <n v="70"/>
  </r>
  <r>
    <x v="0"/>
    <x v="0"/>
    <s v="WA"/>
    <x v="1"/>
    <n v="2009"/>
    <n v="2009"/>
    <n v="18017732"/>
    <n v="1"/>
    <x v="1"/>
    <s v="I"/>
    <n v="1"/>
    <n v="1"/>
    <n v="0"/>
    <n v="10"/>
  </r>
  <r>
    <x v="0"/>
    <x v="1"/>
    <s v="WA"/>
    <x v="1"/>
    <n v="2009"/>
    <n v="2009"/>
    <n v="500065596"/>
    <n v="1"/>
    <x v="1"/>
    <s v="I"/>
    <n v="29"/>
    <n v="29"/>
    <n v="0"/>
    <n v="1"/>
  </r>
  <r>
    <x v="0"/>
    <x v="0"/>
    <s v="WA"/>
    <x v="1"/>
    <n v="2009"/>
    <n v="2009"/>
    <n v="17364662"/>
    <n v="1"/>
    <x v="2"/>
    <s v="I"/>
    <n v="1"/>
    <n v="1"/>
    <n v="0"/>
    <n v="99494"/>
  </r>
  <r>
    <x v="0"/>
    <x v="0"/>
    <s v="WA"/>
    <x v="1"/>
    <n v="2009"/>
    <n v="2009"/>
    <n v="18099307"/>
    <n v="1"/>
    <x v="1"/>
    <s v="I"/>
    <n v="8"/>
    <n v="8"/>
    <n v="0"/>
    <n v="1"/>
  </r>
  <r>
    <x v="0"/>
    <x v="1"/>
    <s v="WA"/>
    <x v="1"/>
    <n v="2009"/>
    <n v="2009"/>
    <n v="17772413"/>
    <n v="1"/>
    <x v="1"/>
    <s v="I"/>
    <n v="9"/>
    <n v="9"/>
    <n v="0"/>
    <n v="3"/>
  </r>
  <r>
    <x v="0"/>
    <x v="1"/>
    <s v="WA"/>
    <x v="1"/>
    <n v="2009"/>
    <n v="2009"/>
    <n v="17807414"/>
    <n v="6"/>
    <x v="1"/>
    <s v="I"/>
    <n v="173"/>
    <n v="28.833333333333336"/>
    <n v="0"/>
    <n v="30"/>
  </r>
  <r>
    <x v="0"/>
    <x v="0"/>
    <s v="WA"/>
    <x v="1"/>
    <n v="2009"/>
    <n v="2009"/>
    <n v="17003731"/>
    <n v="1"/>
    <x v="1"/>
    <s v="I"/>
    <n v="28"/>
    <n v="28"/>
    <n v="0"/>
    <n v="27"/>
  </r>
  <r>
    <x v="1"/>
    <x v="0"/>
    <s v="WA"/>
    <x v="1"/>
    <n v="2009"/>
    <n v="2009"/>
    <n v="500246927"/>
    <n v="4"/>
    <x v="1"/>
    <s v="I"/>
    <n v="99"/>
    <n v="24.75"/>
    <n v="0"/>
    <n v="1302"/>
  </r>
  <r>
    <x v="0"/>
    <x v="0"/>
    <s v="WA"/>
    <x v="1"/>
    <n v="2009"/>
    <n v="2009"/>
    <n v="16903083"/>
    <n v="1"/>
    <x v="1"/>
    <s v="I"/>
    <n v="13"/>
    <n v="13"/>
    <n v="0"/>
    <n v="10"/>
  </r>
  <r>
    <x v="0"/>
    <x v="1"/>
    <s v="WA"/>
    <x v="1"/>
    <n v="2009"/>
    <n v="2009"/>
    <n v="15396333"/>
    <n v="1"/>
    <x v="1"/>
    <s v="I"/>
    <n v="28"/>
    <n v="28"/>
    <n v="0"/>
    <n v="1"/>
  </r>
  <r>
    <x v="0"/>
    <x v="0"/>
    <s v="WA"/>
    <x v="1"/>
    <n v="2009"/>
    <n v="2009"/>
    <n v="500122621"/>
    <n v="4"/>
    <x v="1"/>
    <s v="I"/>
    <n v="93"/>
    <n v="23.25"/>
    <n v="0"/>
    <n v="501"/>
  </r>
  <r>
    <x v="0"/>
    <x v="1"/>
    <s v="WA"/>
    <x v="1"/>
    <n v="2009"/>
    <n v="2009"/>
    <n v="16632731"/>
    <n v="1"/>
    <x v="1"/>
    <s v="I"/>
    <n v="15"/>
    <n v="15"/>
    <n v="0"/>
    <n v="2"/>
  </r>
  <r>
    <x v="0"/>
    <x v="1"/>
    <s v="WA"/>
    <x v="1"/>
    <n v="2009"/>
    <n v="2009"/>
    <n v="16250548"/>
    <n v="1"/>
    <x v="1"/>
    <s v="I"/>
    <n v="28"/>
    <n v="28"/>
    <n v="0"/>
    <n v="1"/>
  </r>
  <r>
    <x v="0"/>
    <x v="1"/>
    <s v="WA"/>
    <x v="1"/>
    <n v="2009"/>
    <n v="2009"/>
    <n v="500108574"/>
    <n v="3"/>
    <x v="1"/>
    <s v="I"/>
    <n v="70"/>
    <n v="23.333333333333332"/>
    <n v="0"/>
    <n v="16"/>
  </r>
  <r>
    <x v="0"/>
    <x v="0"/>
    <s v="WA"/>
    <x v="1"/>
    <n v="2009"/>
    <n v="2009"/>
    <n v="15977193"/>
    <n v="2"/>
    <x v="1"/>
    <s v="I"/>
    <n v="50"/>
    <n v="25"/>
    <n v="0"/>
    <n v="511"/>
  </r>
  <r>
    <x v="0"/>
    <x v="1"/>
    <s v="WA"/>
    <x v="1"/>
    <n v="2009"/>
    <n v="2009"/>
    <n v="16202202"/>
    <n v="4"/>
    <x v="1"/>
    <s v="I"/>
    <n v="126"/>
    <n v="31.5"/>
    <n v="0"/>
    <n v="21"/>
  </r>
  <r>
    <x v="0"/>
    <x v="1"/>
    <s v="WA"/>
    <x v="1"/>
    <n v="2009"/>
    <n v="2009"/>
    <n v="500083654"/>
    <n v="1"/>
    <x v="1"/>
    <s v="I"/>
    <n v="6"/>
    <n v="6"/>
    <n v="0"/>
    <n v="9"/>
  </r>
  <r>
    <x v="0"/>
    <x v="1"/>
    <s v="WA"/>
    <x v="1"/>
    <n v="2009"/>
    <n v="2009"/>
    <n v="500199037"/>
    <n v="4"/>
    <x v="1"/>
    <s v="I"/>
    <n v="118"/>
    <n v="29.5"/>
    <n v="0"/>
    <n v="19"/>
  </r>
  <r>
    <x v="1"/>
    <x v="1"/>
    <s v="WA"/>
    <x v="1"/>
    <n v="2009"/>
    <n v="2009"/>
    <n v="500051660"/>
    <n v="1"/>
    <x v="1"/>
    <s v="I"/>
    <n v="8"/>
    <n v="8"/>
    <n v="0"/>
    <n v="2"/>
  </r>
  <r>
    <x v="1"/>
    <x v="1"/>
    <s v="WA"/>
    <x v="1"/>
    <n v="2009"/>
    <n v="2009"/>
    <n v="15974985"/>
    <n v="5"/>
    <x v="1"/>
    <s v="I"/>
    <n v="129"/>
    <n v="25.8"/>
    <n v="0"/>
    <n v="17"/>
  </r>
  <r>
    <x v="0"/>
    <x v="0"/>
    <s v="WA"/>
    <x v="1"/>
    <n v="2009"/>
    <n v="2009"/>
    <n v="15608377"/>
    <n v="1"/>
    <x v="1"/>
    <s v="I"/>
    <n v="20"/>
    <n v="20"/>
    <n v="0"/>
    <n v="25"/>
  </r>
  <r>
    <x v="0"/>
    <x v="0"/>
    <s v="WA"/>
    <x v="1"/>
    <n v="2009"/>
    <n v="2009"/>
    <n v="500117312"/>
    <n v="1"/>
    <x v="1"/>
    <s v="I"/>
    <n v="4"/>
    <n v="4"/>
    <n v="0"/>
    <n v="232"/>
  </r>
  <r>
    <x v="0"/>
    <x v="0"/>
    <s v="WA"/>
    <x v="1"/>
    <n v="2009"/>
    <n v="2009"/>
    <n v="16498256"/>
    <n v="1"/>
    <x v="1"/>
    <s v="I"/>
    <n v="1"/>
    <n v="1"/>
    <n v="0"/>
    <n v="38"/>
  </r>
  <r>
    <x v="0"/>
    <x v="0"/>
    <s v="WA"/>
    <x v="1"/>
    <n v="2009"/>
    <n v="2009"/>
    <n v="500164996"/>
    <n v="1"/>
    <x v="1"/>
    <s v="I"/>
    <n v="2"/>
    <n v="2"/>
    <n v="0"/>
    <n v="46"/>
  </r>
  <r>
    <x v="0"/>
    <x v="0"/>
    <s v="WA"/>
    <x v="1"/>
    <n v="2009"/>
    <n v="2009"/>
    <n v="500061068"/>
    <n v="1"/>
    <x v="1"/>
    <s v="I"/>
    <n v="0"/>
    <n v="0"/>
    <n v="0"/>
    <n v="36"/>
  </r>
  <r>
    <x v="0"/>
    <x v="1"/>
    <s v="WA"/>
    <x v="1"/>
    <n v="2009"/>
    <n v="2009"/>
    <n v="500141903"/>
    <n v="1"/>
    <x v="1"/>
    <s v="I"/>
    <n v="16"/>
    <n v="16"/>
    <n v="0"/>
    <n v="10"/>
  </r>
  <r>
    <x v="0"/>
    <x v="0"/>
    <s v="WA"/>
    <x v="1"/>
    <n v="2009"/>
    <n v="2009"/>
    <n v="500018424"/>
    <n v="1"/>
    <x v="1"/>
    <s v="I"/>
    <n v="27"/>
    <n v="27"/>
    <n v="0"/>
    <n v="411"/>
  </r>
  <r>
    <x v="0"/>
    <x v="1"/>
    <s v="WA"/>
    <x v="1"/>
    <n v="2009"/>
    <n v="2009"/>
    <n v="500076126"/>
    <n v="3"/>
    <x v="1"/>
    <s v="I"/>
    <n v="83"/>
    <n v="27.666666666666668"/>
    <n v="0"/>
    <n v="17"/>
  </r>
  <r>
    <x v="0"/>
    <x v="0"/>
    <s v="WA"/>
    <x v="1"/>
    <n v="2009"/>
    <n v="2009"/>
    <n v="14746907"/>
    <n v="1"/>
    <x v="1"/>
    <s v="I"/>
    <n v="11"/>
    <n v="11"/>
    <n v="0"/>
    <n v="1"/>
  </r>
  <r>
    <x v="0"/>
    <x v="0"/>
    <s v="WA"/>
    <x v="1"/>
    <n v="2009"/>
    <n v="2009"/>
    <n v="17615602"/>
    <n v="1"/>
    <x v="1"/>
    <s v="I"/>
    <n v="34"/>
    <n v="34"/>
    <n v="0"/>
    <n v="100"/>
  </r>
  <r>
    <x v="0"/>
    <x v="0"/>
    <s v="WA"/>
    <x v="1"/>
    <n v="2009"/>
    <n v="2009"/>
    <n v="500054654"/>
    <n v="1"/>
    <x v="1"/>
    <s v="I"/>
    <n v="6"/>
    <n v="6"/>
    <n v="0"/>
    <n v="43"/>
  </r>
  <r>
    <x v="0"/>
    <x v="1"/>
    <s v="WA"/>
    <x v="1"/>
    <n v="2009"/>
    <n v="2009"/>
    <n v="500058007"/>
    <n v="2"/>
    <x v="1"/>
    <s v="I"/>
    <n v="59"/>
    <n v="29.5"/>
    <n v="0"/>
    <n v="28"/>
  </r>
  <r>
    <x v="0"/>
    <x v="0"/>
    <s v="WA"/>
    <x v="1"/>
    <n v="2009"/>
    <n v="2009"/>
    <n v="435283413"/>
    <n v="2"/>
    <x v="1"/>
    <s v="I"/>
    <n v="58"/>
    <n v="29"/>
    <n v="0"/>
    <n v="630"/>
  </r>
  <r>
    <x v="0"/>
    <x v="1"/>
    <s v="WA"/>
    <x v="1"/>
    <n v="2009"/>
    <n v="2009"/>
    <n v="19859412"/>
    <n v="4"/>
    <x v="1"/>
    <s v="I"/>
    <n v="118"/>
    <n v="29.5"/>
    <n v="0"/>
    <n v="23"/>
  </r>
  <r>
    <x v="0"/>
    <x v="0"/>
    <s v="WA"/>
    <x v="1"/>
    <n v="2009"/>
    <n v="2009"/>
    <n v="500220087"/>
    <n v="1"/>
    <x v="1"/>
    <s v="I"/>
    <n v="31"/>
    <n v="31"/>
    <n v="0"/>
    <n v="83"/>
  </r>
  <r>
    <x v="0"/>
    <x v="0"/>
    <s v="WA"/>
    <x v="1"/>
    <n v="2009"/>
    <n v="2009"/>
    <n v="19628636"/>
    <n v="1"/>
    <x v="1"/>
    <s v="I"/>
    <n v="2"/>
    <n v="2"/>
    <n v="0"/>
    <n v="40"/>
  </r>
  <r>
    <x v="0"/>
    <x v="1"/>
    <s v="WA"/>
    <x v="1"/>
    <n v="2009"/>
    <n v="2009"/>
    <n v="500210934"/>
    <n v="1"/>
    <x v="1"/>
    <s v="I"/>
    <n v="0"/>
    <n v="0"/>
    <n v="0"/>
    <n v="13"/>
  </r>
  <r>
    <x v="0"/>
    <x v="0"/>
    <s v="WA"/>
    <x v="1"/>
    <n v="2009"/>
    <n v="2009"/>
    <n v="19543715"/>
    <n v="4"/>
    <x v="1"/>
    <s v="I"/>
    <n v="103"/>
    <n v="25.75"/>
    <n v="0"/>
    <n v="1099"/>
  </r>
  <r>
    <x v="0"/>
    <x v="0"/>
    <s v="WA"/>
    <x v="1"/>
    <n v="2009"/>
    <n v="2009"/>
    <n v="19574334"/>
    <n v="1"/>
    <x v="1"/>
    <s v="I"/>
    <n v="27"/>
    <n v="27"/>
    <n v="0"/>
    <n v="20"/>
  </r>
  <r>
    <x v="0"/>
    <x v="0"/>
    <s v="WA"/>
    <x v="1"/>
    <n v="2009"/>
    <n v="2009"/>
    <n v="500137190"/>
    <n v="1"/>
    <x v="1"/>
    <s v="I"/>
    <n v="2"/>
    <n v="2"/>
    <n v="0"/>
    <n v="73"/>
  </r>
  <r>
    <x v="0"/>
    <x v="1"/>
    <s v="WA"/>
    <x v="1"/>
    <n v="2009"/>
    <n v="2009"/>
    <n v="500143383"/>
    <n v="1"/>
    <x v="1"/>
    <s v="I"/>
    <n v="2"/>
    <n v="2"/>
    <n v="0"/>
    <n v="3"/>
  </r>
  <r>
    <x v="0"/>
    <x v="0"/>
    <s v="WA"/>
    <x v="1"/>
    <n v="2009"/>
    <n v="2009"/>
    <n v="19716305"/>
    <n v="3"/>
    <x v="1"/>
    <s v="I"/>
    <n v="83"/>
    <n v="27.666666666666668"/>
    <n v="0"/>
    <n v="307"/>
  </r>
  <r>
    <x v="0"/>
    <x v="1"/>
    <s v="WA"/>
    <x v="1"/>
    <n v="2009"/>
    <n v="2009"/>
    <n v="395625639"/>
    <n v="1"/>
    <x v="1"/>
    <s v="I"/>
    <n v="6"/>
    <n v="6"/>
    <n v="0"/>
    <n v="3"/>
  </r>
  <r>
    <x v="0"/>
    <x v="0"/>
    <s v="WA"/>
    <x v="1"/>
    <n v="2009"/>
    <n v="2009"/>
    <n v="500017805"/>
    <n v="1"/>
    <x v="1"/>
    <s v="I"/>
    <n v="36"/>
    <n v="36"/>
    <n v="0"/>
    <n v="778"/>
  </r>
  <r>
    <x v="0"/>
    <x v="0"/>
    <s v="WA"/>
    <x v="1"/>
    <n v="2009"/>
    <n v="2009"/>
    <n v="18223414"/>
    <n v="1"/>
    <x v="1"/>
    <s v="I"/>
    <n v="0"/>
    <n v="0"/>
    <n v="0"/>
    <n v="111"/>
  </r>
  <r>
    <x v="0"/>
    <x v="0"/>
    <s v="WA"/>
    <x v="1"/>
    <n v="2009"/>
    <n v="2009"/>
    <n v="19345246"/>
    <n v="1"/>
    <x v="1"/>
    <s v="I"/>
    <n v="0"/>
    <n v="0"/>
    <n v="0"/>
    <n v="1"/>
  </r>
  <r>
    <x v="0"/>
    <x v="0"/>
    <s v="WA"/>
    <x v="1"/>
    <n v="2009"/>
    <n v="2009"/>
    <n v="19329311"/>
    <n v="1"/>
    <x v="1"/>
    <s v="I"/>
    <n v="0"/>
    <n v="0"/>
    <n v="0"/>
    <n v="160"/>
  </r>
  <r>
    <x v="0"/>
    <x v="1"/>
    <s v="WA"/>
    <x v="1"/>
    <n v="2009"/>
    <n v="2009"/>
    <n v="18912171"/>
    <n v="1"/>
    <x v="1"/>
    <s v="I"/>
    <n v="7"/>
    <n v="7"/>
    <n v="0"/>
    <n v="1"/>
  </r>
  <r>
    <x v="0"/>
    <x v="1"/>
    <s v="WA"/>
    <x v="1"/>
    <n v="2009"/>
    <n v="2009"/>
    <n v="18701567"/>
    <n v="1"/>
    <x v="1"/>
    <s v="I"/>
    <n v="1"/>
    <n v="1"/>
    <n v="0"/>
    <n v="3"/>
  </r>
  <r>
    <x v="0"/>
    <x v="1"/>
    <s v="WA"/>
    <x v="1"/>
    <n v="2009"/>
    <n v="2009"/>
    <n v="392256015"/>
    <n v="3"/>
    <x v="1"/>
    <s v="I"/>
    <n v="85"/>
    <n v="28.333333333333336"/>
    <n v="0"/>
    <n v="12"/>
  </r>
  <r>
    <x v="0"/>
    <x v="0"/>
    <s v="WA"/>
    <x v="1"/>
    <n v="2009"/>
    <n v="2009"/>
    <n v="500081808"/>
    <n v="1"/>
    <x v="1"/>
    <s v="I"/>
    <n v="0"/>
    <n v="0"/>
    <n v="0"/>
    <n v="89"/>
  </r>
  <r>
    <x v="0"/>
    <x v="0"/>
    <s v="WA"/>
    <x v="1"/>
    <n v="2009"/>
    <n v="2009"/>
    <n v="16419925"/>
    <n v="1"/>
    <x v="1"/>
    <s v="I"/>
    <n v="5"/>
    <n v="5"/>
    <n v="0"/>
    <n v="30"/>
  </r>
  <r>
    <x v="0"/>
    <x v="1"/>
    <s v="WA"/>
    <x v="1"/>
    <n v="2009"/>
    <n v="2009"/>
    <n v="500059884"/>
    <n v="1"/>
    <x v="1"/>
    <s v="I"/>
    <n v="1"/>
    <n v="1"/>
    <n v="0"/>
    <n v="1"/>
  </r>
  <r>
    <x v="0"/>
    <x v="0"/>
    <s v="WA"/>
    <x v="1"/>
    <n v="2009"/>
    <n v="2009"/>
    <n v="17689600"/>
    <n v="1"/>
    <x v="1"/>
    <s v="I"/>
    <n v="9"/>
    <n v="9"/>
    <n v="0"/>
    <n v="290"/>
  </r>
  <r>
    <x v="0"/>
    <x v="0"/>
    <s v="WA"/>
    <x v="1"/>
    <n v="2009"/>
    <n v="2009"/>
    <n v="500218235"/>
    <n v="1"/>
    <x v="1"/>
    <s v="I"/>
    <n v="0"/>
    <n v="0"/>
    <n v="0"/>
    <n v="56"/>
  </r>
  <r>
    <x v="0"/>
    <x v="0"/>
    <s v="WA"/>
    <x v="1"/>
    <n v="2009"/>
    <n v="2009"/>
    <n v="17111653"/>
    <n v="1"/>
    <x v="1"/>
    <s v="I"/>
    <n v="31"/>
    <n v="31"/>
    <n v="0"/>
    <n v="671"/>
  </r>
  <r>
    <x v="1"/>
    <x v="0"/>
    <s v="WA"/>
    <x v="1"/>
    <n v="2009"/>
    <n v="2009"/>
    <n v="500143901"/>
    <n v="1"/>
    <x v="1"/>
    <s v="I"/>
    <n v="29"/>
    <n v="29"/>
    <n v="0"/>
    <n v="2"/>
  </r>
  <r>
    <x v="0"/>
    <x v="0"/>
    <s v="WA"/>
    <x v="1"/>
    <n v="2009"/>
    <n v="2009"/>
    <n v="16571082"/>
    <n v="3"/>
    <x v="1"/>
    <s v="I"/>
    <n v="86"/>
    <n v="28.666666666666668"/>
    <n v="0"/>
    <n v="460"/>
  </r>
  <r>
    <x v="0"/>
    <x v="1"/>
    <s v="WA"/>
    <x v="1"/>
    <n v="2009"/>
    <n v="2009"/>
    <n v="16528485"/>
    <n v="1"/>
    <x v="1"/>
    <s v="I"/>
    <n v="29"/>
    <n v="29"/>
    <n v="0"/>
    <n v="14"/>
  </r>
  <r>
    <x v="0"/>
    <x v="0"/>
    <s v="WA"/>
    <x v="1"/>
    <n v="2009"/>
    <n v="2009"/>
    <n v="17079775"/>
    <n v="1"/>
    <x v="1"/>
    <s v="I"/>
    <n v="0"/>
    <n v="0"/>
    <n v="0"/>
    <n v="110"/>
  </r>
  <r>
    <x v="0"/>
    <x v="0"/>
    <s v="WA"/>
    <x v="1"/>
    <n v="2009"/>
    <n v="2009"/>
    <n v="17177915"/>
    <n v="2"/>
    <x v="1"/>
    <s v="I"/>
    <n v="50"/>
    <n v="25"/>
    <n v="0"/>
    <n v="150"/>
  </r>
  <r>
    <x v="0"/>
    <x v="0"/>
    <s v="WA"/>
    <x v="1"/>
    <n v="2009"/>
    <n v="2009"/>
    <n v="15648000"/>
    <n v="1"/>
    <x v="1"/>
    <s v="I"/>
    <n v="11"/>
    <n v="11"/>
    <n v="0"/>
    <n v="360"/>
  </r>
  <r>
    <x v="0"/>
    <x v="1"/>
    <s v="WA"/>
    <x v="1"/>
    <n v="2009"/>
    <n v="2009"/>
    <n v="15933777"/>
    <n v="2"/>
    <x v="1"/>
    <s v="I"/>
    <n v="62"/>
    <n v="31"/>
    <n v="0"/>
    <n v="47"/>
  </r>
  <r>
    <x v="0"/>
    <x v="0"/>
    <s v="WA"/>
    <x v="1"/>
    <n v="2009"/>
    <n v="2009"/>
    <n v="500232321"/>
    <n v="1"/>
    <x v="1"/>
    <s v="I"/>
    <n v="17"/>
    <n v="17"/>
    <n v="0"/>
    <n v="1"/>
  </r>
  <r>
    <x v="0"/>
    <x v="1"/>
    <s v="WA"/>
    <x v="1"/>
    <n v="2009"/>
    <n v="2009"/>
    <n v="15422271"/>
    <n v="1"/>
    <x v="2"/>
    <s v="I"/>
    <n v="1"/>
    <n v="1"/>
    <n v="0"/>
    <n v="9750"/>
  </r>
  <r>
    <x v="1"/>
    <x v="0"/>
    <s v="WA"/>
    <x v="1"/>
    <n v="2009"/>
    <n v="2009"/>
    <n v="500252319"/>
    <n v="1"/>
    <x v="1"/>
    <s v="I"/>
    <n v="16"/>
    <n v="16"/>
    <n v="0"/>
    <n v="186"/>
  </r>
  <r>
    <x v="0"/>
    <x v="1"/>
    <s v="WA"/>
    <x v="1"/>
    <n v="2009"/>
    <n v="2009"/>
    <n v="500178208"/>
    <n v="3"/>
    <x v="1"/>
    <s v="I"/>
    <n v="62"/>
    <n v="20.666666666666664"/>
    <n v="0"/>
    <n v="15"/>
  </r>
  <r>
    <x v="0"/>
    <x v="0"/>
    <s v="WA"/>
    <x v="1"/>
    <n v="2009"/>
    <n v="2009"/>
    <n v="15224552"/>
    <n v="1"/>
    <x v="1"/>
    <s v="I"/>
    <n v="13"/>
    <n v="13"/>
    <n v="0"/>
    <n v="100"/>
  </r>
  <r>
    <x v="0"/>
    <x v="0"/>
    <s v="WA"/>
    <x v="1"/>
    <n v="2009"/>
    <n v="2009"/>
    <n v="15816121"/>
    <n v="1"/>
    <x v="1"/>
    <s v="I"/>
    <n v="20"/>
    <n v="20"/>
    <n v="0"/>
    <n v="67"/>
  </r>
  <r>
    <x v="0"/>
    <x v="1"/>
    <s v="WA"/>
    <x v="1"/>
    <n v="2009"/>
    <n v="2009"/>
    <n v="16118946"/>
    <n v="1"/>
    <x v="1"/>
    <s v="I"/>
    <n v="21"/>
    <n v="21"/>
    <n v="0"/>
    <n v="12"/>
  </r>
  <r>
    <x v="0"/>
    <x v="0"/>
    <s v="WA"/>
    <x v="1"/>
    <n v="2009"/>
    <n v="2009"/>
    <n v="14862777"/>
    <n v="4"/>
    <x v="1"/>
    <s v="I"/>
    <n v="97"/>
    <n v="24.25"/>
    <n v="0"/>
    <n v="310"/>
  </r>
  <r>
    <x v="0"/>
    <x v="0"/>
    <s v="WA"/>
    <x v="1"/>
    <n v="2009"/>
    <n v="2009"/>
    <n v="16122755"/>
    <n v="1"/>
    <x v="1"/>
    <s v="I"/>
    <n v="27"/>
    <n v="27"/>
    <n v="0"/>
    <n v="30"/>
  </r>
  <r>
    <x v="0"/>
    <x v="0"/>
    <s v="WA"/>
    <x v="1"/>
    <n v="2009"/>
    <n v="2009"/>
    <n v="14949325"/>
    <n v="1"/>
    <x v="1"/>
    <s v="I"/>
    <n v="0"/>
    <n v="0"/>
    <n v="0"/>
    <n v="40"/>
  </r>
  <r>
    <x v="0"/>
    <x v="1"/>
    <s v="WA"/>
    <x v="1"/>
    <n v="2009"/>
    <n v="2009"/>
    <n v="500068443"/>
    <n v="1"/>
    <x v="1"/>
    <s v="I"/>
    <n v="0"/>
    <n v="0"/>
    <n v="0"/>
    <n v="1"/>
  </r>
  <r>
    <x v="0"/>
    <x v="0"/>
    <s v="WA"/>
    <x v="1"/>
    <n v="2009"/>
    <n v="2009"/>
    <n v="15278096"/>
    <n v="1"/>
    <x v="1"/>
    <s v="I"/>
    <n v="7"/>
    <n v="7"/>
    <n v="0"/>
    <n v="70"/>
  </r>
  <r>
    <x v="0"/>
    <x v="0"/>
    <s v="WA"/>
    <x v="1"/>
    <n v="2009"/>
    <n v="2009"/>
    <n v="15620917"/>
    <n v="1"/>
    <x v="1"/>
    <s v="I"/>
    <n v="10"/>
    <n v="10"/>
    <n v="0"/>
    <n v="110"/>
  </r>
  <r>
    <x v="0"/>
    <x v="0"/>
    <s v="WA"/>
    <x v="1"/>
    <n v="2009"/>
    <n v="2009"/>
    <n v="500126540"/>
    <n v="1"/>
    <x v="1"/>
    <s v="I"/>
    <n v="7"/>
    <n v="7"/>
    <n v="0"/>
    <n v="30"/>
  </r>
  <r>
    <x v="0"/>
    <x v="0"/>
    <s v="WA"/>
    <x v="1"/>
    <n v="2009"/>
    <n v="2009"/>
    <n v="500036298"/>
    <n v="1"/>
    <x v="1"/>
    <s v="I"/>
    <n v="0"/>
    <n v="0"/>
    <n v="0"/>
    <n v="16"/>
  </r>
  <r>
    <x v="0"/>
    <x v="1"/>
    <s v="WA"/>
    <x v="1"/>
    <n v="2009"/>
    <n v="2009"/>
    <n v="18887085"/>
    <n v="3"/>
    <x v="1"/>
    <s v="I"/>
    <n v="88"/>
    <n v="29.333333333333336"/>
    <n v="0"/>
    <n v="50"/>
  </r>
  <r>
    <x v="0"/>
    <x v="1"/>
    <s v="WA"/>
    <x v="1"/>
    <n v="2009"/>
    <n v="2009"/>
    <n v="18712161"/>
    <n v="3"/>
    <x v="1"/>
    <s v="I"/>
    <n v="84"/>
    <n v="28"/>
    <n v="0"/>
    <n v="12"/>
  </r>
  <r>
    <x v="0"/>
    <x v="1"/>
    <s v="WA"/>
    <x v="1"/>
    <n v="2009"/>
    <n v="2009"/>
    <n v="19717780"/>
    <n v="1"/>
    <x v="1"/>
    <s v="I"/>
    <n v="10"/>
    <n v="10"/>
    <n v="0"/>
    <n v="3"/>
  </r>
  <r>
    <x v="0"/>
    <x v="0"/>
    <s v="WA"/>
    <x v="1"/>
    <n v="2009"/>
    <n v="2009"/>
    <n v="19544601"/>
    <n v="1"/>
    <x v="1"/>
    <s v="I"/>
    <n v="14"/>
    <n v="14"/>
    <n v="0"/>
    <n v="110"/>
  </r>
  <r>
    <x v="0"/>
    <x v="0"/>
    <s v="WA"/>
    <x v="1"/>
    <n v="2009"/>
    <n v="2009"/>
    <n v="19391757"/>
    <n v="1"/>
    <x v="1"/>
    <s v="I"/>
    <n v="7"/>
    <n v="7"/>
    <n v="0"/>
    <n v="20"/>
  </r>
  <r>
    <x v="0"/>
    <x v="0"/>
    <s v="WA"/>
    <x v="1"/>
    <n v="2009"/>
    <n v="2009"/>
    <n v="446169619"/>
    <n v="1"/>
    <x v="1"/>
    <s v="I"/>
    <n v="29"/>
    <n v="29"/>
    <n v="0"/>
    <n v="1"/>
  </r>
  <r>
    <x v="0"/>
    <x v="1"/>
    <s v="WA"/>
    <x v="1"/>
    <n v="2009"/>
    <n v="2009"/>
    <n v="360806409"/>
    <n v="1"/>
    <x v="1"/>
    <s v="I"/>
    <n v="0"/>
    <n v="0"/>
    <n v="0"/>
    <n v="2"/>
  </r>
  <r>
    <x v="0"/>
    <x v="0"/>
    <s v="WA"/>
    <x v="1"/>
    <n v="2009"/>
    <n v="2009"/>
    <n v="17467222"/>
    <n v="3"/>
    <x v="1"/>
    <s v="I"/>
    <n v="65"/>
    <n v="21.666666666666664"/>
    <n v="0"/>
    <n v="690"/>
  </r>
  <r>
    <x v="0"/>
    <x v="0"/>
    <s v="WA"/>
    <x v="1"/>
    <n v="2009"/>
    <n v="2009"/>
    <n v="19029955"/>
    <n v="3"/>
    <x v="1"/>
    <s v="I"/>
    <n v="65"/>
    <n v="21.666666666666664"/>
    <n v="0"/>
    <n v="140"/>
  </r>
  <r>
    <x v="0"/>
    <x v="0"/>
    <s v="WA"/>
    <x v="1"/>
    <n v="2009"/>
    <n v="2009"/>
    <n v="17215780"/>
    <n v="1"/>
    <x v="1"/>
    <s v="I"/>
    <n v="11"/>
    <n v="11"/>
    <n v="0"/>
    <n v="100"/>
  </r>
  <r>
    <x v="0"/>
    <x v="0"/>
    <s v="WA"/>
    <x v="1"/>
    <n v="2009"/>
    <n v="2009"/>
    <n v="19979465"/>
    <n v="1"/>
    <x v="1"/>
    <s v="I"/>
    <n v="20"/>
    <n v="20"/>
    <n v="0"/>
    <n v="42"/>
  </r>
  <r>
    <x v="0"/>
    <x v="1"/>
    <s v="WA"/>
    <x v="1"/>
    <n v="2009"/>
    <n v="2009"/>
    <n v="393724838"/>
    <n v="1"/>
    <x v="1"/>
    <s v="I"/>
    <n v="0"/>
    <n v="0"/>
    <n v="0"/>
    <n v="2"/>
  </r>
  <r>
    <x v="0"/>
    <x v="0"/>
    <s v="WA"/>
    <x v="1"/>
    <n v="2009"/>
    <n v="2009"/>
    <n v="16616673"/>
    <n v="1"/>
    <x v="1"/>
    <s v="I"/>
    <n v="27"/>
    <n v="27"/>
    <n v="0"/>
    <n v="590"/>
  </r>
  <r>
    <x v="0"/>
    <x v="1"/>
    <s v="WA"/>
    <x v="1"/>
    <n v="2009"/>
    <n v="2009"/>
    <n v="15987181"/>
    <n v="1"/>
    <x v="1"/>
    <s v="I"/>
    <n v="0"/>
    <n v="0"/>
    <n v="0"/>
    <n v="3"/>
  </r>
  <r>
    <x v="0"/>
    <x v="0"/>
    <s v="WA"/>
    <x v="1"/>
    <n v="2009"/>
    <n v="2009"/>
    <n v="15958115"/>
    <n v="2"/>
    <x v="1"/>
    <s v="I"/>
    <n v="49"/>
    <n v="24.5"/>
    <n v="0"/>
    <n v="450"/>
  </r>
  <r>
    <x v="0"/>
    <x v="0"/>
    <s v="WA"/>
    <x v="1"/>
    <n v="2009"/>
    <n v="2009"/>
    <n v="15689545"/>
    <n v="1"/>
    <x v="1"/>
    <s v="I"/>
    <n v="15"/>
    <n v="15"/>
    <n v="0"/>
    <n v="210"/>
  </r>
  <r>
    <x v="0"/>
    <x v="0"/>
    <s v="WA"/>
    <x v="1"/>
    <n v="2009"/>
    <n v="2009"/>
    <n v="500244050"/>
    <n v="1"/>
    <x v="1"/>
    <s v="I"/>
    <n v="13"/>
    <n v="13"/>
    <n v="0"/>
    <n v="1153"/>
  </r>
  <r>
    <x v="0"/>
    <x v="0"/>
    <s v="WA"/>
    <x v="1"/>
    <n v="2009"/>
    <n v="2009"/>
    <n v="15684825"/>
    <n v="2"/>
    <x v="1"/>
    <s v="I"/>
    <n v="36"/>
    <n v="18"/>
    <n v="0"/>
    <n v="140"/>
  </r>
  <r>
    <x v="0"/>
    <x v="1"/>
    <s v="WA"/>
    <x v="1"/>
    <n v="2009"/>
    <n v="2009"/>
    <n v="15143378"/>
    <n v="1"/>
    <x v="1"/>
    <s v="I"/>
    <n v="8"/>
    <n v="8"/>
    <n v="0"/>
    <n v="3"/>
  </r>
  <r>
    <x v="0"/>
    <x v="0"/>
    <s v="WA"/>
    <x v="1"/>
    <n v="2009"/>
    <n v="2009"/>
    <n v="15105063"/>
    <n v="1"/>
    <x v="1"/>
    <s v="I"/>
    <n v="4"/>
    <n v="4"/>
    <n v="0"/>
    <n v="80"/>
  </r>
  <r>
    <x v="0"/>
    <x v="0"/>
    <s v="WA"/>
    <x v="1"/>
    <n v="2009"/>
    <n v="2009"/>
    <n v="15389836"/>
    <n v="1"/>
    <x v="1"/>
    <s v="I"/>
    <n v="8"/>
    <n v="8"/>
    <n v="0"/>
    <n v="50"/>
  </r>
  <r>
    <x v="0"/>
    <x v="0"/>
    <s v="WA"/>
    <x v="1"/>
    <n v="2009"/>
    <n v="2009"/>
    <n v="19666570"/>
    <n v="1"/>
    <x v="1"/>
    <s v="I"/>
    <n v="31"/>
    <n v="31"/>
    <n v="0"/>
    <n v="1"/>
  </r>
  <r>
    <x v="0"/>
    <x v="1"/>
    <s v="WA"/>
    <x v="1"/>
    <n v="2009"/>
    <n v="2009"/>
    <n v="433296003"/>
    <n v="1"/>
    <x v="1"/>
    <s v="I"/>
    <n v="7"/>
    <n v="7"/>
    <n v="0"/>
    <n v="2"/>
  </r>
  <r>
    <x v="0"/>
    <x v="0"/>
    <s v="WA"/>
    <x v="1"/>
    <n v="2009"/>
    <n v="2009"/>
    <n v="15873813"/>
    <n v="1"/>
    <x v="1"/>
    <s v="I"/>
    <n v="14"/>
    <n v="14"/>
    <n v="0"/>
    <n v="165"/>
  </r>
  <r>
    <x v="0"/>
    <x v="1"/>
    <s v="WA"/>
    <x v="1"/>
    <n v="2009"/>
    <n v="2009"/>
    <n v="15910047"/>
    <n v="1"/>
    <x v="1"/>
    <s v="I"/>
    <n v="11"/>
    <n v="11"/>
    <n v="0"/>
    <n v="5"/>
  </r>
  <r>
    <x v="0"/>
    <x v="1"/>
    <s v="WA"/>
    <x v="1"/>
    <n v="2009"/>
    <n v="2009"/>
    <n v="19949759"/>
    <n v="3"/>
    <x v="1"/>
    <s v="I"/>
    <n v="69"/>
    <n v="23"/>
    <n v="0"/>
    <n v="10"/>
  </r>
  <r>
    <x v="0"/>
    <x v="0"/>
    <s v="WA"/>
    <x v="1"/>
    <n v="2009"/>
    <n v="2009"/>
    <n v="19650560"/>
    <n v="1"/>
    <x v="1"/>
    <s v="I"/>
    <n v="31"/>
    <n v="31"/>
    <n v="0"/>
    <n v="110"/>
  </r>
  <r>
    <x v="0"/>
    <x v="0"/>
    <s v="WA"/>
    <x v="1"/>
    <n v="2009"/>
    <n v="2009"/>
    <n v="16175576"/>
    <n v="1"/>
    <x v="1"/>
    <s v="I"/>
    <n v="26"/>
    <n v="26"/>
    <n v="0"/>
    <n v="296"/>
  </r>
  <r>
    <x v="0"/>
    <x v="0"/>
    <s v="WA"/>
    <x v="1"/>
    <n v="2009"/>
    <n v="2009"/>
    <n v="383875204"/>
    <n v="1"/>
    <x v="1"/>
    <s v="I"/>
    <n v="6"/>
    <n v="6"/>
    <n v="0"/>
    <n v="10"/>
  </r>
  <r>
    <x v="0"/>
    <x v="1"/>
    <s v="WA"/>
    <x v="1"/>
    <n v="2009"/>
    <n v="2009"/>
    <n v="500008995"/>
    <n v="1"/>
    <x v="1"/>
    <s v="I"/>
    <n v="4"/>
    <n v="4"/>
    <n v="0"/>
    <n v="6"/>
  </r>
  <r>
    <x v="0"/>
    <x v="0"/>
    <s v="WA"/>
    <x v="1"/>
    <n v="2009"/>
    <n v="2009"/>
    <n v="19022710"/>
    <n v="1"/>
    <x v="1"/>
    <s v="I"/>
    <n v="2"/>
    <n v="2"/>
    <n v="0"/>
    <n v="30"/>
  </r>
  <r>
    <x v="0"/>
    <x v="0"/>
    <s v="WA"/>
    <x v="1"/>
    <n v="2009"/>
    <n v="2009"/>
    <n v="500220745"/>
    <n v="4"/>
    <x v="1"/>
    <s v="I"/>
    <n v="89"/>
    <n v="22.25"/>
    <n v="0"/>
    <n v="527"/>
  </r>
  <r>
    <x v="0"/>
    <x v="0"/>
    <s v="WA"/>
    <x v="1"/>
    <n v="2009"/>
    <n v="2009"/>
    <n v="16583911"/>
    <n v="1"/>
    <x v="1"/>
    <s v="I"/>
    <n v="5"/>
    <n v="5"/>
    <n v="0"/>
    <n v="30"/>
  </r>
  <r>
    <x v="0"/>
    <x v="1"/>
    <s v="WA"/>
    <x v="1"/>
    <n v="2009"/>
    <n v="2009"/>
    <n v="500112066"/>
    <n v="1"/>
    <x v="1"/>
    <s v="I"/>
    <n v="0"/>
    <n v="0"/>
    <n v="0"/>
    <n v="13"/>
  </r>
  <r>
    <x v="0"/>
    <x v="1"/>
    <s v="WA"/>
    <x v="1"/>
    <n v="2009"/>
    <n v="2010"/>
    <n v="500038221"/>
    <n v="4"/>
    <x v="1"/>
    <s v="I"/>
    <n v="109"/>
    <n v="27.25"/>
    <n v="0"/>
    <n v="90"/>
  </r>
  <r>
    <x v="0"/>
    <x v="0"/>
    <s v="WA"/>
    <x v="1"/>
    <n v="2009"/>
    <n v="2009"/>
    <n v="17808250"/>
    <n v="1"/>
    <x v="1"/>
    <s v="I"/>
    <n v="28"/>
    <n v="28"/>
    <n v="0"/>
    <n v="84"/>
  </r>
  <r>
    <x v="0"/>
    <x v="0"/>
    <s v="WA"/>
    <x v="1"/>
    <n v="2009"/>
    <n v="2009"/>
    <n v="18352618"/>
    <n v="1"/>
    <x v="1"/>
    <s v="I"/>
    <n v="0"/>
    <n v="0"/>
    <n v="0"/>
    <n v="20"/>
  </r>
  <r>
    <x v="0"/>
    <x v="1"/>
    <s v="WA"/>
    <x v="1"/>
    <n v="2009"/>
    <n v="2009"/>
    <n v="500078316"/>
    <n v="1"/>
    <x v="1"/>
    <s v="I"/>
    <n v="15"/>
    <n v="15"/>
    <n v="0"/>
    <n v="5"/>
  </r>
  <r>
    <x v="0"/>
    <x v="0"/>
    <s v="WA"/>
    <x v="1"/>
    <n v="2009"/>
    <n v="2009"/>
    <n v="16521422"/>
    <n v="1"/>
    <x v="1"/>
    <s v="I"/>
    <n v="26"/>
    <n v="26"/>
    <n v="0"/>
    <n v="160"/>
  </r>
  <r>
    <x v="0"/>
    <x v="0"/>
    <s v="WA"/>
    <x v="1"/>
    <n v="2009"/>
    <n v="2009"/>
    <n v="500169194"/>
    <n v="1"/>
    <x v="1"/>
    <s v="I"/>
    <n v="5"/>
    <n v="5"/>
    <n v="0"/>
    <n v="185"/>
  </r>
  <r>
    <x v="0"/>
    <x v="0"/>
    <s v="WA"/>
    <x v="1"/>
    <n v="2009"/>
    <n v="2009"/>
    <n v="500122710"/>
    <n v="1"/>
    <x v="2"/>
    <s v="I"/>
    <n v="1"/>
    <n v="1"/>
    <n v="0"/>
    <n v="99798"/>
  </r>
  <r>
    <x v="0"/>
    <x v="0"/>
    <s v="WA"/>
    <x v="1"/>
    <n v="2009"/>
    <n v="2009"/>
    <n v="16471786"/>
    <n v="1"/>
    <x v="2"/>
    <s v="I"/>
    <n v="2"/>
    <n v="2"/>
    <n v="0"/>
    <n v="99930"/>
  </r>
  <r>
    <x v="0"/>
    <x v="1"/>
    <s v="WA"/>
    <x v="1"/>
    <n v="2009"/>
    <n v="2009"/>
    <n v="15695203"/>
    <n v="1"/>
    <x v="1"/>
    <s v="I"/>
    <n v="12"/>
    <n v="12"/>
    <n v="0"/>
    <n v="9"/>
  </r>
  <r>
    <x v="0"/>
    <x v="1"/>
    <s v="WA"/>
    <x v="1"/>
    <n v="2009"/>
    <n v="2009"/>
    <n v="500100063"/>
    <n v="1"/>
    <x v="1"/>
    <s v="I"/>
    <n v="32"/>
    <n v="32"/>
    <n v="0"/>
    <n v="5"/>
  </r>
  <r>
    <x v="0"/>
    <x v="0"/>
    <s v="WA"/>
    <x v="1"/>
    <n v="2009"/>
    <n v="2009"/>
    <n v="393724830"/>
    <n v="1"/>
    <x v="1"/>
    <s v="I"/>
    <n v="0"/>
    <n v="0"/>
    <n v="0"/>
    <n v="40"/>
  </r>
  <r>
    <x v="0"/>
    <x v="1"/>
    <s v="WA"/>
    <x v="1"/>
    <n v="2009"/>
    <n v="2009"/>
    <n v="411177710"/>
    <n v="1"/>
    <x v="1"/>
    <s v="I"/>
    <n v="12"/>
    <n v="12"/>
    <n v="0"/>
    <n v="8"/>
  </r>
  <r>
    <x v="0"/>
    <x v="1"/>
    <s v="WA"/>
    <x v="1"/>
    <n v="2009"/>
    <n v="2009"/>
    <n v="500051937"/>
    <n v="1"/>
    <x v="1"/>
    <s v="I"/>
    <n v="0"/>
    <n v="0"/>
    <n v="0"/>
    <n v="2"/>
  </r>
  <r>
    <x v="0"/>
    <x v="0"/>
    <s v="WA"/>
    <x v="1"/>
    <n v="2009"/>
    <n v="2009"/>
    <n v="500071015"/>
    <n v="1"/>
    <x v="1"/>
    <s v="I"/>
    <n v="25"/>
    <n v="25"/>
    <n v="0"/>
    <n v="40"/>
  </r>
  <r>
    <x v="0"/>
    <x v="0"/>
    <s v="WA"/>
    <x v="1"/>
    <n v="2009"/>
    <n v="2009"/>
    <n v="16564226"/>
    <n v="1"/>
    <x v="1"/>
    <s v="I"/>
    <n v="0"/>
    <n v="0"/>
    <n v="0"/>
    <n v="100"/>
  </r>
  <r>
    <x v="0"/>
    <x v="0"/>
    <s v="WA"/>
    <x v="1"/>
    <n v="2009"/>
    <n v="2009"/>
    <n v="15145617"/>
    <n v="1"/>
    <x v="1"/>
    <s v="I"/>
    <n v="27"/>
    <n v="27"/>
    <n v="0"/>
    <n v="10"/>
  </r>
  <r>
    <x v="0"/>
    <x v="0"/>
    <s v="WA"/>
    <x v="1"/>
    <n v="2009"/>
    <n v="2009"/>
    <n v="16130616"/>
    <n v="1"/>
    <x v="1"/>
    <s v="I"/>
    <n v="26"/>
    <n v="26"/>
    <n v="0"/>
    <n v="40"/>
  </r>
  <r>
    <x v="0"/>
    <x v="1"/>
    <s v="WA"/>
    <x v="1"/>
    <n v="2009"/>
    <n v="2009"/>
    <n v="15385036"/>
    <n v="1"/>
    <x v="1"/>
    <s v="I"/>
    <n v="7"/>
    <n v="7"/>
    <n v="0"/>
    <n v="2"/>
  </r>
  <r>
    <x v="0"/>
    <x v="0"/>
    <s v="WA"/>
    <x v="1"/>
    <n v="2009"/>
    <n v="2009"/>
    <n v="15072612"/>
    <n v="1"/>
    <x v="1"/>
    <s v="I"/>
    <n v="13"/>
    <n v="13"/>
    <n v="0"/>
    <n v="80"/>
  </r>
  <r>
    <x v="0"/>
    <x v="0"/>
    <s v="WA"/>
    <x v="1"/>
    <n v="2009"/>
    <n v="2009"/>
    <n v="15168077"/>
    <n v="1"/>
    <x v="1"/>
    <s v="I"/>
    <n v="0"/>
    <n v="0"/>
    <n v="0"/>
    <n v="10"/>
  </r>
  <r>
    <x v="0"/>
    <x v="0"/>
    <s v="WA"/>
    <x v="1"/>
    <n v="2009"/>
    <n v="2009"/>
    <n v="14877179"/>
    <n v="3"/>
    <x v="1"/>
    <s v="I"/>
    <n v="72"/>
    <n v="24"/>
    <n v="0"/>
    <n v="570"/>
  </r>
  <r>
    <x v="0"/>
    <x v="0"/>
    <s v="WA"/>
    <x v="1"/>
    <n v="2009"/>
    <n v="2009"/>
    <n v="500130596"/>
    <n v="1"/>
    <x v="1"/>
    <s v="I"/>
    <n v="0"/>
    <n v="0"/>
    <n v="0"/>
    <n v="17"/>
  </r>
  <r>
    <x v="1"/>
    <x v="0"/>
    <s v="WA"/>
    <x v="1"/>
    <n v="2009"/>
    <n v="2009"/>
    <n v="500184642"/>
    <n v="2"/>
    <x v="1"/>
    <s v="I"/>
    <n v="45"/>
    <n v="22.5"/>
    <n v="0"/>
    <n v="30"/>
  </r>
  <r>
    <x v="0"/>
    <x v="0"/>
    <s v="WA"/>
    <x v="1"/>
    <n v="2009"/>
    <n v="2009"/>
    <n v="19939874"/>
    <n v="1"/>
    <x v="1"/>
    <s v="I"/>
    <n v="16"/>
    <n v="16"/>
    <n v="0"/>
    <n v="150"/>
  </r>
  <r>
    <x v="0"/>
    <x v="0"/>
    <s v="WA"/>
    <x v="1"/>
    <n v="2009"/>
    <n v="2009"/>
    <n v="340243220"/>
    <n v="1"/>
    <x v="1"/>
    <s v="I"/>
    <n v="24"/>
    <n v="24"/>
    <n v="0"/>
    <n v="130"/>
  </r>
  <r>
    <x v="0"/>
    <x v="0"/>
    <s v="WA"/>
    <x v="1"/>
    <n v="2009"/>
    <n v="2009"/>
    <n v="17171719"/>
    <n v="1"/>
    <x v="1"/>
    <s v="I"/>
    <n v="19"/>
    <n v="19"/>
    <n v="0"/>
    <n v="5029"/>
  </r>
  <r>
    <x v="0"/>
    <x v="1"/>
    <s v="WA"/>
    <x v="1"/>
    <n v="2009"/>
    <n v="2009"/>
    <n v="401932849"/>
    <n v="1"/>
    <x v="1"/>
    <s v="I"/>
    <n v="17"/>
    <n v="17"/>
    <n v="0"/>
    <n v="42"/>
  </r>
  <r>
    <x v="0"/>
    <x v="0"/>
    <s v="WA"/>
    <x v="1"/>
    <n v="2009"/>
    <n v="2009"/>
    <n v="16766293"/>
    <n v="1"/>
    <x v="1"/>
    <s v="I"/>
    <n v="0"/>
    <n v="0"/>
    <n v="0"/>
    <n v="71"/>
  </r>
  <r>
    <x v="0"/>
    <x v="0"/>
    <s v="WA"/>
    <x v="1"/>
    <n v="2009"/>
    <n v="2009"/>
    <n v="19120550"/>
    <n v="2"/>
    <x v="1"/>
    <s v="I"/>
    <n v="31"/>
    <n v="15.5"/>
    <n v="0"/>
    <n v="523"/>
  </r>
  <r>
    <x v="0"/>
    <x v="0"/>
    <s v="WA"/>
    <x v="1"/>
    <n v="2009"/>
    <n v="2009"/>
    <n v="19016522"/>
    <n v="1"/>
    <x v="1"/>
    <s v="I"/>
    <n v="15"/>
    <n v="15"/>
    <n v="0"/>
    <n v="38"/>
  </r>
  <r>
    <x v="0"/>
    <x v="1"/>
    <s v="WA"/>
    <x v="1"/>
    <n v="2009"/>
    <n v="2009"/>
    <n v="19466439"/>
    <n v="1"/>
    <x v="1"/>
    <s v="I"/>
    <n v="0"/>
    <n v="0"/>
    <n v="0"/>
    <n v="23"/>
  </r>
  <r>
    <x v="0"/>
    <x v="0"/>
    <s v="WA"/>
    <x v="1"/>
    <n v="2009"/>
    <n v="2009"/>
    <n v="18690239"/>
    <n v="1"/>
    <x v="1"/>
    <s v="I"/>
    <n v="27"/>
    <n v="27"/>
    <n v="0"/>
    <n v="60"/>
  </r>
  <r>
    <x v="0"/>
    <x v="0"/>
    <s v="WA"/>
    <x v="1"/>
    <n v="2009"/>
    <n v="2009"/>
    <n v="18694226"/>
    <n v="1"/>
    <x v="1"/>
    <s v="I"/>
    <n v="9"/>
    <n v="9"/>
    <n v="0"/>
    <n v="10"/>
  </r>
  <r>
    <x v="0"/>
    <x v="1"/>
    <s v="WA"/>
    <x v="1"/>
    <n v="2009"/>
    <n v="2009"/>
    <n v="500035645"/>
    <n v="2"/>
    <x v="1"/>
    <s v="I"/>
    <n v="54"/>
    <n v="27"/>
    <n v="0"/>
    <n v="30"/>
  </r>
  <r>
    <x v="0"/>
    <x v="0"/>
    <s v="WA"/>
    <x v="1"/>
    <n v="2009"/>
    <n v="2009"/>
    <n v="500258292"/>
    <n v="1"/>
    <x v="1"/>
    <s v="I"/>
    <n v="0"/>
    <n v="0"/>
    <n v="0"/>
    <n v="279"/>
  </r>
  <r>
    <x v="0"/>
    <x v="1"/>
    <s v="WA"/>
    <x v="1"/>
    <n v="2009"/>
    <n v="2010"/>
    <n v="18414638"/>
    <n v="3"/>
    <x v="1"/>
    <s v="I"/>
    <n v="66"/>
    <n v="22"/>
    <n v="0"/>
    <n v="40"/>
  </r>
  <r>
    <x v="0"/>
    <x v="0"/>
    <s v="WA"/>
    <x v="1"/>
    <n v="2009"/>
    <n v="2009"/>
    <n v="18095954"/>
    <n v="1"/>
    <x v="1"/>
    <s v="I"/>
    <n v="28"/>
    <n v="28"/>
    <n v="0"/>
    <n v="1515"/>
  </r>
  <r>
    <x v="0"/>
    <x v="1"/>
    <s v="WA"/>
    <x v="1"/>
    <n v="2009"/>
    <n v="2009"/>
    <n v="406512066"/>
    <n v="1"/>
    <x v="1"/>
    <s v="I"/>
    <n v="28"/>
    <n v="28"/>
    <n v="0"/>
    <n v="13"/>
  </r>
  <r>
    <x v="0"/>
    <x v="0"/>
    <s v="WA"/>
    <x v="1"/>
    <n v="2009"/>
    <n v="2009"/>
    <n v="500024954"/>
    <n v="1"/>
    <x v="1"/>
    <s v="I"/>
    <n v="7"/>
    <n v="7"/>
    <n v="0"/>
    <n v="1"/>
  </r>
  <r>
    <x v="0"/>
    <x v="0"/>
    <s v="WA"/>
    <x v="1"/>
    <n v="2009"/>
    <n v="2009"/>
    <n v="18121105"/>
    <n v="1"/>
    <x v="1"/>
    <s v="I"/>
    <n v="6"/>
    <n v="6"/>
    <n v="0"/>
    <n v="40"/>
  </r>
  <r>
    <x v="0"/>
    <x v="0"/>
    <s v="WA"/>
    <x v="1"/>
    <n v="2009"/>
    <n v="2009"/>
    <n v="17213075"/>
    <n v="1"/>
    <x v="1"/>
    <s v="I"/>
    <n v="5"/>
    <n v="5"/>
    <n v="0"/>
    <n v="220"/>
  </r>
  <r>
    <x v="0"/>
    <x v="0"/>
    <s v="WA"/>
    <x v="1"/>
    <n v="2009"/>
    <n v="2009"/>
    <n v="17085669"/>
    <n v="1"/>
    <x v="1"/>
    <s v="I"/>
    <n v="6"/>
    <n v="6"/>
    <n v="0"/>
    <n v="40"/>
  </r>
  <r>
    <x v="0"/>
    <x v="1"/>
    <s v="WA"/>
    <x v="1"/>
    <n v="2009"/>
    <n v="2009"/>
    <n v="17060927"/>
    <n v="1"/>
    <x v="1"/>
    <s v="I"/>
    <n v="25"/>
    <n v="25"/>
    <n v="0"/>
    <n v="45"/>
  </r>
  <r>
    <x v="0"/>
    <x v="0"/>
    <s v="WA"/>
    <x v="1"/>
    <n v="2009"/>
    <n v="2009"/>
    <n v="17467222"/>
    <n v="1"/>
    <x v="1"/>
    <s v="I"/>
    <n v="14"/>
    <n v="14"/>
    <n v="0"/>
    <n v="360"/>
  </r>
  <r>
    <x v="0"/>
    <x v="0"/>
    <s v="WA"/>
    <x v="1"/>
    <n v="2009"/>
    <n v="2009"/>
    <n v="16224617"/>
    <n v="1"/>
    <x v="1"/>
    <s v="I"/>
    <n v="11"/>
    <n v="11"/>
    <n v="0"/>
    <n v="160"/>
  </r>
  <r>
    <x v="1"/>
    <x v="1"/>
    <s v="WA"/>
    <x v="1"/>
    <n v="2009"/>
    <n v="2009"/>
    <n v="16552869"/>
    <n v="1"/>
    <x v="1"/>
    <s v="I"/>
    <n v="0"/>
    <n v="0"/>
    <n v="0"/>
    <n v="9"/>
  </r>
  <r>
    <x v="0"/>
    <x v="1"/>
    <s v="WA"/>
    <x v="1"/>
    <n v="2009"/>
    <n v="2009"/>
    <n v="15498367"/>
    <n v="2"/>
    <x v="1"/>
    <s v="I"/>
    <n v="45"/>
    <n v="22.5"/>
    <n v="0"/>
    <n v="121"/>
  </r>
  <r>
    <x v="0"/>
    <x v="0"/>
    <s v="WA"/>
    <x v="1"/>
    <n v="2009"/>
    <n v="2009"/>
    <n v="500064921"/>
    <n v="1"/>
    <x v="1"/>
    <s v="I"/>
    <n v="0"/>
    <n v="0"/>
    <n v="0"/>
    <n v="80"/>
  </r>
  <r>
    <x v="0"/>
    <x v="0"/>
    <s v="WA"/>
    <x v="1"/>
    <n v="2009"/>
    <n v="2009"/>
    <n v="19573406"/>
    <n v="1"/>
    <x v="1"/>
    <s v="I"/>
    <n v="14"/>
    <n v="14"/>
    <n v="0"/>
    <n v="60"/>
  </r>
  <r>
    <x v="0"/>
    <x v="1"/>
    <s v="WA"/>
    <x v="1"/>
    <n v="2009"/>
    <n v="2009"/>
    <n v="15474540"/>
    <n v="1"/>
    <x v="1"/>
    <s v="I"/>
    <n v="0"/>
    <n v="0"/>
    <n v="0"/>
    <n v="36"/>
  </r>
  <r>
    <x v="1"/>
    <x v="0"/>
    <s v="WA"/>
    <x v="1"/>
    <n v="2009"/>
    <n v="2009"/>
    <n v="500099119"/>
    <n v="1"/>
    <x v="1"/>
    <s v="I"/>
    <n v="32"/>
    <n v="32"/>
    <n v="0"/>
    <n v="20"/>
  </r>
  <r>
    <x v="0"/>
    <x v="0"/>
    <s v="WA"/>
    <x v="1"/>
    <n v="2009"/>
    <n v="2009"/>
    <n v="19644608"/>
    <n v="1"/>
    <x v="1"/>
    <s v="I"/>
    <n v="25"/>
    <n v="25"/>
    <n v="0"/>
    <n v="801"/>
  </r>
  <r>
    <x v="0"/>
    <x v="0"/>
    <s v="WA"/>
    <x v="1"/>
    <n v="2009"/>
    <n v="2009"/>
    <n v="14140935"/>
    <n v="1"/>
    <x v="1"/>
    <s v="I"/>
    <n v="32"/>
    <n v="32"/>
    <n v="0"/>
    <n v="40"/>
  </r>
  <r>
    <x v="0"/>
    <x v="0"/>
    <s v="WA"/>
    <x v="1"/>
    <n v="2009"/>
    <n v="2009"/>
    <n v="19979515"/>
    <n v="1"/>
    <x v="1"/>
    <s v="I"/>
    <n v="10"/>
    <n v="10"/>
    <n v="0"/>
    <n v="120"/>
  </r>
  <r>
    <x v="0"/>
    <x v="0"/>
    <s v="WA"/>
    <x v="1"/>
    <n v="2009"/>
    <n v="2009"/>
    <n v="16751340"/>
    <n v="1"/>
    <x v="1"/>
    <s v="I"/>
    <n v="22"/>
    <n v="22"/>
    <n v="0"/>
    <n v="368"/>
  </r>
  <r>
    <x v="0"/>
    <x v="0"/>
    <s v="WA"/>
    <x v="1"/>
    <n v="2009"/>
    <n v="2010"/>
    <n v="19988903"/>
    <n v="2"/>
    <x v="1"/>
    <s v="I"/>
    <n v="37"/>
    <n v="18.5"/>
    <n v="0"/>
    <n v="1120"/>
  </r>
  <r>
    <x v="0"/>
    <x v="0"/>
    <s v="WA"/>
    <x v="1"/>
    <n v="2009"/>
    <n v="2009"/>
    <n v="17810970"/>
    <n v="1"/>
    <x v="1"/>
    <s v="I"/>
    <n v="0"/>
    <n v="0"/>
    <n v="0"/>
    <n v="14"/>
  </r>
  <r>
    <x v="0"/>
    <x v="0"/>
    <s v="WA"/>
    <x v="1"/>
    <n v="2009"/>
    <n v="2009"/>
    <n v="19550460"/>
    <n v="1"/>
    <x v="1"/>
    <s v="I"/>
    <n v="10"/>
    <n v="10"/>
    <n v="0"/>
    <n v="10"/>
  </r>
  <r>
    <x v="0"/>
    <x v="0"/>
    <s v="WA"/>
    <x v="1"/>
    <n v="2009"/>
    <n v="2009"/>
    <n v="19382710"/>
    <n v="1"/>
    <x v="1"/>
    <s v="I"/>
    <n v="0"/>
    <n v="0"/>
    <n v="0"/>
    <n v="50"/>
  </r>
  <r>
    <x v="0"/>
    <x v="0"/>
    <s v="WA"/>
    <x v="1"/>
    <n v="2009"/>
    <n v="2009"/>
    <n v="16161852"/>
    <n v="1"/>
    <x v="1"/>
    <s v="I"/>
    <n v="0"/>
    <n v="0"/>
    <n v="0"/>
    <n v="24"/>
  </r>
  <r>
    <x v="0"/>
    <x v="0"/>
    <s v="WA"/>
    <x v="1"/>
    <n v="2009"/>
    <n v="2009"/>
    <n v="19954716"/>
    <n v="1"/>
    <x v="1"/>
    <s v="I"/>
    <n v="0"/>
    <n v="0"/>
    <n v="0"/>
    <n v="10"/>
  </r>
  <r>
    <x v="0"/>
    <x v="0"/>
    <s v="WA"/>
    <x v="1"/>
    <n v="2009"/>
    <n v="2009"/>
    <n v="18695995"/>
    <n v="1"/>
    <x v="1"/>
    <s v="I"/>
    <n v="0"/>
    <n v="0"/>
    <n v="0"/>
    <n v="69"/>
  </r>
  <r>
    <x v="0"/>
    <x v="0"/>
    <s v="WA"/>
    <x v="1"/>
    <n v="2009"/>
    <n v="2009"/>
    <n v="500079340"/>
    <n v="1"/>
    <x v="1"/>
    <s v="I"/>
    <n v="0"/>
    <n v="0"/>
    <n v="0"/>
    <n v="54"/>
  </r>
  <r>
    <x v="0"/>
    <x v="0"/>
    <s v="WA"/>
    <x v="1"/>
    <n v="2009"/>
    <n v="2009"/>
    <n v="500216406"/>
    <n v="1"/>
    <x v="1"/>
    <s v="I"/>
    <n v="0"/>
    <n v="0"/>
    <n v="0"/>
    <n v="53"/>
  </r>
  <r>
    <x v="0"/>
    <x v="0"/>
    <s v="WA"/>
    <x v="1"/>
    <n v="2009"/>
    <n v="2009"/>
    <n v="500193943"/>
    <n v="1"/>
    <x v="1"/>
    <s v="I"/>
    <n v="0"/>
    <n v="0"/>
    <n v="0"/>
    <n v="36"/>
  </r>
  <r>
    <x v="0"/>
    <x v="0"/>
    <s v="WA"/>
    <x v="1"/>
    <n v="2009"/>
    <n v="2009"/>
    <n v="17333060"/>
    <n v="1"/>
    <x v="1"/>
    <s v="I"/>
    <n v="29"/>
    <n v="29"/>
    <n v="0"/>
    <n v="978"/>
  </r>
  <r>
    <x v="0"/>
    <x v="0"/>
    <s v="WA"/>
    <x v="1"/>
    <n v="2009"/>
    <n v="2009"/>
    <n v="17435399"/>
    <n v="1"/>
    <x v="1"/>
    <s v="I"/>
    <n v="32"/>
    <n v="32"/>
    <n v="0"/>
    <n v="1"/>
  </r>
  <r>
    <x v="0"/>
    <x v="0"/>
    <s v="WA"/>
    <x v="1"/>
    <n v="2009"/>
    <n v="2009"/>
    <n v="18897503"/>
    <n v="1"/>
    <x v="1"/>
    <s v="I"/>
    <n v="4"/>
    <n v="4"/>
    <n v="0"/>
    <n v="170"/>
  </r>
  <r>
    <x v="0"/>
    <x v="1"/>
    <s v="WA"/>
    <x v="1"/>
    <n v="2009"/>
    <n v="2009"/>
    <n v="18043214"/>
    <n v="1"/>
    <x v="1"/>
    <s v="I"/>
    <n v="0"/>
    <n v="0"/>
    <n v="0"/>
    <n v="48"/>
  </r>
  <r>
    <x v="0"/>
    <x v="0"/>
    <s v="WA"/>
    <x v="1"/>
    <n v="2009"/>
    <n v="2009"/>
    <n v="389577609"/>
    <n v="1"/>
    <x v="1"/>
    <s v="I"/>
    <n v="0"/>
    <n v="0"/>
    <n v="0"/>
    <n v="10"/>
  </r>
  <r>
    <x v="0"/>
    <x v="0"/>
    <s v="WA"/>
    <x v="1"/>
    <n v="2009"/>
    <n v="2009"/>
    <n v="500001704"/>
    <n v="1"/>
    <x v="1"/>
    <s v="I"/>
    <n v="0"/>
    <n v="0"/>
    <n v="0"/>
    <n v="1"/>
  </r>
  <r>
    <x v="0"/>
    <x v="0"/>
    <s v="WA"/>
    <x v="1"/>
    <n v="2009"/>
    <n v="2009"/>
    <n v="17574187"/>
    <n v="1"/>
    <x v="1"/>
    <s v="I"/>
    <n v="0"/>
    <n v="0"/>
    <n v="0"/>
    <n v="10"/>
  </r>
  <r>
    <x v="0"/>
    <x v="1"/>
    <s v="WA"/>
    <x v="1"/>
    <n v="2009"/>
    <n v="2009"/>
    <n v="18315531"/>
    <n v="1"/>
    <x v="1"/>
    <s v="I"/>
    <n v="31"/>
    <n v="31"/>
    <n v="0"/>
    <n v="50"/>
  </r>
  <r>
    <x v="0"/>
    <x v="0"/>
    <s v="WA"/>
    <x v="1"/>
    <n v="2009"/>
    <n v="2009"/>
    <n v="16481663"/>
    <n v="1"/>
    <x v="1"/>
    <s v="I"/>
    <n v="30"/>
    <n v="30"/>
    <n v="0"/>
    <n v="10"/>
  </r>
  <r>
    <x v="0"/>
    <x v="0"/>
    <s v="WA"/>
    <x v="1"/>
    <n v="2009"/>
    <n v="2009"/>
    <n v="16279930"/>
    <n v="1"/>
    <x v="1"/>
    <s v="I"/>
    <n v="1"/>
    <n v="1"/>
    <n v="0"/>
    <n v="20"/>
  </r>
  <r>
    <x v="0"/>
    <x v="1"/>
    <s v="WA"/>
    <x v="1"/>
    <n v="2009"/>
    <n v="2009"/>
    <n v="444787250"/>
    <n v="1"/>
    <x v="1"/>
    <s v="I"/>
    <n v="9"/>
    <n v="9"/>
    <n v="0"/>
    <n v="2"/>
  </r>
  <r>
    <x v="0"/>
    <x v="0"/>
    <s v="WA"/>
    <x v="1"/>
    <n v="2009"/>
    <n v="2009"/>
    <n v="17701703"/>
    <n v="1"/>
    <x v="1"/>
    <s v="I"/>
    <n v="2"/>
    <n v="2"/>
    <n v="0"/>
    <n v="10"/>
  </r>
  <r>
    <x v="0"/>
    <x v="0"/>
    <s v="WA"/>
    <x v="1"/>
    <n v="2009"/>
    <n v="2009"/>
    <n v="500249206"/>
    <n v="1"/>
    <x v="1"/>
    <s v="I"/>
    <n v="0"/>
    <n v="0"/>
    <n v="0"/>
    <n v="28"/>
  </r>
  <r>
    <x v="0"/>
    <x v="1"/>
    <s v="WA"/>
    <x v="1"/>
    <n v="2009"/>
    <n v="2009"/>
    <n v="16338071"/>
    <n v="1"/>
    <x v="1"/>
    <s v="I"/>
    <n v="24"/>
    <n v="24"/>
    <n v="0"/>
    <n v="23"/>
  </r>
  <r>
    <x v="0"/>
    <x v="0"/>
    <s v="WA"/>
    <x v="1"/>
    <n v="2009"/>
    <n v="2009"/>
    <n v="17452953"/>
    <n v="1"/>
    <x v="1"/>
    <s v="I"/>
    <n v="4"/>
    <n v="4"/>
    <n v="0"/>
    <n v="170"/>
  </r>
  <r>
    <x v="0"/>
    <x v="1"/>
    <s v="WA"/>
    <x v="1"/>
    <n v="2009"/>
    <n v="2009"/>
    <n v="500040259"/>
    <n v="1"/>
    <x v="1"/>
    <s v="I"/>
    <n v="0"/>
    <n v="0"/>
    <n v="0"/>
    <n v="29"/>
  </r>
  <r>
    <x v="0"/>
    <x v="1"/>
    <s v="WA"/>
    <x v="1"/>
    <n v="2009"/>
    <n v="2009"/>
    <n v="500011897"/>
    <n v="1"/>
    <x v="1"/>
    <s v="I"/>
    <n v="0"/>
    <n v="0"/>
    <n v="0"/>
    <n v="16"/>
  </r>
  <r>
    <x v="0"/>
    <x v="0"/>
    <s v="WA"/>
    <x v="1"/>
    <n v="2009"/>
    <n v="2009"/>
    <n v="17158538"/>
    <n v="1"/>
    <x v="1"/>
    <s v="I"/>
    <n v="21"/>
    <n v="21"/>
    <n v="0"/>
    <n v="130"/>
  </r>
  <r>
    <x v="0"/>
    <x v="1"/>
    <s v="WA"/>
    <x v="1"/>
    <n v="2009"/>
    <n v="2009"/>
    <n v="393552042"/>
    <n v="1"/>
    <x v="1"/>
    <s v="I"/>
    <n v="29"/>
    <n v="29"/>
    <n v="0"/>
    <n v="54"/>
  </r>
  <r>
    <x v="0"/>
    <x v="1"/>
    <s v="WA"/>
    <x v="1"/>
    <n v="2009"/>
    <n v="2009"/>
    <n v="500025449"/>
    <n v="1"/>
    <x v="1"/>
    <s v="I"/>
    <n v="1"/>
    <n v="1"/>
    <n v="0"/>
    <n v="59"/>
  </r>
  <r>
    <x v="0"/>
    <x v="0"/>
    <s v="WA"/>
    <x v="1"/>
    <n v="2009"/>
    <n v="2009"/>
    <n v="14886802"/>
    <n v="1"/>
    <x v="1"/>
    <s v="I"/>
    <n v="22"/>
    <n v="22"/>
    <n v="0"/>
    <n v="1330"/>
  </r>
  <r>
    <x v="0"/>
    <x v="0"/>
    <s v="WA"/>
    <x v="1"/>
    <n v="2009"/>
    <n v="2009"/>
    <n v="15626875"/>
    <n v="1"/>
    <x v="1"/>
    <s v="I"/>
    <n v="12"/>
    <n v="12"/>
    <n v="0"/>
    <n v="230"/>
  </r>
  <r>
    <x v="0"/>
    <x v="1"/>
    <s v="WA"/>
    <x v="1"/>
    <n v="2009"/>
    <n v="2009"/>
    <n v="15968538"/>
    <n v="1"/>
    <x v="1"/>
    <s v="I"/>
    <n v="29"/>
    <n v="29"/>
    <n v="0"/>
    <n v="9"/>
  </r>
  <r>
    <x v="0"/>
    <x v="1"/>
    <s v="WA"/>
    <x v="1"/>
    <n v="2009"/>
    <n v="2009"/>
    <n v="15924901"/>
    <n v="1"/>
    <x v="1"/>
    <s v="I"/>
    <n v="7"/>
    <n v="7"/>
    <n v="0"/>
    <n v="75"/>
  </r>
  <r>
    <x v="0"/>
    <x v="1"/>
    <s v="WA"/>
    <x v="1"/>
    <n v="2009"/>
    <n v="2009"/>
    <n v="431654512"/>
    <n v="1"/>
    <x v="1"/>
    <s v="I"/>
    <n v="16"/>
    <n v="16"/>
    <n v="0"/>
    <n v="49"/>
  </r>
  <r>
    <x v="0"/>
    <x v="1"/>
    <s v="WA"/>
    <x v="1"/>
    <n v="2009"/>
    <n v="2009"/>
    <n v="15214570"/>
    <n v="1"/>
    <x v="1"/>
    <s v="I"/>
    <n v="29"/>
    <n v="29"/>
    <n v="0"/>
    <n v="1"/>
  </r>
  <r>
    <x v="0"/>
    <x v="0"/>
    <s v="WA"/>
    <x v="1"/>
    <n v="2009"/>
    <n v="2009"/>
    <n v="15454100"/>
    <n v="1"/>
    <x v="1"/>
    <s v="I"/>
    <n v="21"/>
    <n v="21"/>
    <n v="0"/>
    <n v="50"/>
  </r>
  <r>
    <x v="1"/>
    <x v="0"/>
    <s v="WA"/>
    <x v="1"/>
    <n v="2009"/>
    <n v="2009"/>
    <n v="19881104"/>
    <n v="1"/>
    <x v="1"/>
    <s v="I"/>
    <n v="28"/>
    <n v="28"/>
    <n v="0"/>
    <n v="10"/>
  </r>
  <r>
    <x v="0"/>
    <x v="0"/>
    <s v="WA"/>
    <x v="1"/>
    <n v="2009"/>
    <n v="2009"/>
    <n v="14871699"/>
    <n v="1"/>
    <x v="1"/>
    <s v="I"/>
    <n v="0"/>
    <n v="0"/>
    <n v="0"/>
    <n v="190"/>
  </r>
  <r>
    <x v="0"/>
    <x v="0"/>
    <s v="WA"/>
    <x v="1"/>
    <n v="2009"/>
    <n v="2009"/>
    <n v="14572558"/>
    <n v="1"/>
    <x v="1"/>
    <s v="I"/>
    <n v="0"/>
    <n v="0"/>
    <n v="0"/>
    <n v="78"/>
  </r>
  <r>
    <x v="0"/>
    <x v="0"/>
    <s v="WA"/>
    <x v="1"/>
    <n v="2009"/>
    <n v="2009"/>
    <n v="14236532"/>
    <n v="1"/>
    <x v="1"/>
    <s v="I"/>
    <n v="0"/>
    <n v="0"/>
    <n v="0"/>
    <n v="778"/>
  </r>
  <r>
    <x v="0"/>
    <x v="1"/>
    <s v="WA"/>
    <x v="1"/>
    <n v="2009"/>
    <n v="2009"/>
    <n v="14430017"/>
    <n v="1"/>
    <x v="1"/>
    <s v="I"/>
    <n v="0"/>
    <n v="0"/>
    <n v="0"/>
    <n v="89"/>
  </r>
  <r>
    <x v="0"/>
    <x v="0"/>
    <s v="WA"/>
    <x v="1"/>
    <n v="2009"/>
    <n v="2009"/>
    <n v="500233852"/>
    <n v="1"/>
    <x v="1"/>
    <s v="I"/>
    <n v="3"/>
    <n v="3"/>
    <n v="0"/>
    <n v="147"/>
  </r>
  <r>
    <x v="0"/>
    <x v="0"/>
    <s v="WA"/>
    <x v="1"/>
    <n v="2009"/>
    <n v="2009"/>
    <n v="14110142"/>
    <n v="1"/>
    <x v="1"/>
    <s v="I"/>
    <n v="3"/>
    <n v="3"/>
    <n v="0"/>
    <n v="80"/>
  </r>
  <r>
    <x v="0"/>
    <x v="0"/>
    <s v="WA"/>
    <x v="1"/>
    <n v="2009"/>
    <n v="2009"/>
    <n v="14039244"/>
    <n v="1"/>
    <x v="1"/>
    <s v="I"/>
    <n v="4"/>
    <n v="4"/>
    <n v="0"/>
    <n v="311"/>
  </r>
  <r>
    <x v="0"/>
    <x v="1"/>
    <s v="WA"/>
    <x v="1"/>
    <n v="2010"/>
    <n v="2010"/>
    <n v="19893859"/>
    <n v="1"/>
    <x v="1"/>
    <s v="I"/>
    <n v="13"/>
    <n v="13"/>
    <n v="0"/>
    <n v="13"/>
  </r>
  <r>
    <x v="0"/>
    <x v="1"/>
    <s v="WA"/>
    <x v="2"/>
    <n v="2010"/>
    <n v="2010"/>
    <n v="500159877"/>
    <n v="1"/>
    <x v="1"/>
    <s v="I"/>
    <n v="0"/>
    <n v="0"/>
    <n v="0"/>
    <n v="27"/>
  </r>
  <r>
    <x v="0"/>
    <x v="0"/>
    <s v="WA"/>
    <x v="1"/>
    <n v="2010"/>
    <n v="2010"/>
    <n v="19136110"/>
    <n v="1"/>
    <x v="1"/>
    <s v="I"/>
    <n v="0"/>
    <n v="0"/>
    <n v="0"/>
    <n v="171"/>
  </r>
  <r>
    <x v="0"/>
    <x v="1"/>
    <s v="WA"/>
    <x v="1"/>
    <n v="2010"/>
    <n v="2010"/>
    <n v="19048362"/>
    <n v="1"/>
    <x v="1"/>
    <s v="I"/>
    <n v="28"/>
    <n v="28"/>
    <n v="0"/>
    <n v="2"/>
  </r>
  <r>
    <x v="0"/>
    <x v="1"/>
    <s v="WA"/>
    <x v="1"/>
    <n v="2010"/>
    <n v="2010"/>
    <n v="19118919"/>
    <n v="1"/>
    <x v="1"/>
    <s v="I"/>
    <n v="29"/>
    <n v="29"/>
    <n v="0"/>
    <n v="118"/>
  </r>
  <r>
    <x v="1"/>
    <x v="1"/>
    <s v="WA"/>
    <x v="2"/>
    <n v="2010"/>
    <n v="2010"/>
    <n v="16783114"/>
    <n v="3"/>
    <x v="1"/>
    <s v="I"/>
    <n v="87"/>
    <n v="29"/>
    <n v="0"/>
    <n v="13"/>
  </r>
  <r>
    <x v="0"/>
    <x v="1"/>
    <s v="WA"/>
    <x v="1"/>
    <n v="2010"/>
    <n v="2010"/>
    <n v="500202828"/>
    <n v="1"/>
    <x v="1"/>
    <s v="I"/>
    <n v="15"/>
    <n v="15"/>
    <n v="0"/>
    <n v="58"/>
  </r>
  <r>
    <x v="0"/>
    <x v="0"/>
    <s v="WA"/>
    <x v="2"/>
    <n v="2010"/>
    <n v="2010"/>
    <n v="17151986"/>
    <n v="1"/>
    <x v="1"/>
    <s v="I"/>
    <n v="30"/>
    <n v="30"/>
    <n v="0"/>
    <n v="190"/>
  </r>
  <r>
    <x v="0"/>
    <x v="0"/>
    <s v="WA"/>
    <x v="1"/>
    <n v="2010"/>
    <n v="2010"/>
    <n v="18047239"/>
    <n v="1"/>
    <x v="1"/>
    <s v="I"/>
    <n v="0"/>
    <n v="0"/>
    <n v="0"/>
    <n v="1500"/>
  </r>
  <r>
    <x v="0"/>
    <x v="1"/>
    <s v="WA"/>
    <x v="2"/>
    <n v="2010"/>
    <n v="2010"/>
    <n v="500035883"/>
    <n v="1"/>
    <x v="1"/>
    <s v="I"/>
    <n v="4"/>
    <n v="4"/>
    <n v="0"/>
    <n v="11"/>
  </r>
  <r>
    <x v="0"/>
    <x v="0"/>
    <s v="WA"/>
    <x v="2"/>
    <n v="2010"/>
    <n v="2010"/>
    <n v="18364786"/>
    <n v="1"/>
    <x v="1"/>
    <s v="I"/>
    <n v="4"/>
    <n v="4"/>
    <n v="0"/>
    <n v="220"/>
  </r>
  <r>
    <x v="0"/>
    <x v="0"/>
    <s v="WA"/>
    <x v="2"/>
    <n v="2010"/>
    <n v="2010"/>
    <n v="17412291"/>
    <n v="2"/>
    <x v="1"/>
    <s v="I"/>
    <n v="60"/>
    <n v="30"/>
    <n v="0"/>
    <n v="280"/>
  </r>
  <r>
    <x v="0"/>
    <x v="0"/>
    <s v="WA"/>
    <x v="2"/>
    <n v="2010"/>
    <n v="2010"/>
    <n v="19138744"/>
    <n v="1"/>
    <x v="1"/>
    <s v="I"/>
    <n v="16"/>
    <n v="16"/>
    <n v="0"/>
    <n v="833"/>
  </r>
  <r>
    <x v="0"/>
    <x v="1"/>
    <s v="WA"/>
    <x v="2"/>
    <n v="2010"/>
    <n v="2010"/>
    <n v="17157224"/>
    <n v="4"/>
    <x v="1"/>
    <s v="I"/>
    <n v="94"/>
    <n v="23.5"/>
    <n v="0"/>
    <n v="76"/>
  </r>
  <r>
    <x v="0"/>
    <x v="1"/>
    <s v="WA"/>
    <x v="2"/>
    <n v="2010"/>
    <n v="2010"/>
    <n v="17061259"/>
    <n v="1"/>
    <x v="1"/>
    <s v="I"/>
    <n v="26"/>
    <n v="26"/>
    <n v="0"/>
    <n v="31"/>
  </r>
  <r>
    <x v="1"/>
    <x v="1"/>
    <s v="WA"/>
    <x v="2"/>
    <n v="2010"/>
    <n v="2010"/>
    <n v="500011201"/>
    <n v="4"/>
    <x v="1"/>
    <s v="I"/>
    <n v="121"/>
    <n v="30.25"/>
    <n v="0"/>
    <n v="18"/>
  </r>
  <r>
    <x v="1"/>
    <x v="1"/>
    <s v="WA"/>
    <x v="2"/>
    <n v="2010"/>
    <n v="2010"/>
    <n v="500165002"/>
    <n v="3"/>
    <x v="1"/>
    <s v="I"/>
    <n v="95"/>
    <n v="31.666666666666668"/>
    <n v="0"/>
    <n v="12"/>
  </r>
  <r>
    <x v="0"/>
    <x v="1"/>
    <s v="WA"/>
    <x v="2"/>
    <n v="2010"/>
    <n v="2010"/>
    <n v="426643256"/>
    <n v="1"/>
    <x v="1"/>
    <s v="I"/>
    <n v="31"/>
    <n v="31"/>
    <n v="0"/>
    <n v="210"/>
  </r>
  <r>
    <x v="0"/>
    <x v="1"/>
    <s v="WA"/>
    <x v="2"/>
    <n v="2010"/>
    <n v="2010"/>
    <n v="16902750"/>
    <n v="2"/>
    <x v="1"/>
    <s v="I"/>
    <n v="63"/>
    <n v="31.5"/>
    <n v="0"/>
    <n v="102"/>
  </r>
  <r>
    <x v="0"/>
    <x v="0"/>
    <s v="WA"/>
    <x v="2"/>
    <n v="2010"/>
    <n v="2010"/>
    <n v="500163911"/>
    <n v="1"/>
    <x v="1"/>
    <s v="I"/>
    <n v="34"/>
    <n v="34"/>
    <n v="0"/>
    <n v="1"/>
  </r>
  <r>
    <x v="0"/>
    <x v="0"/>
    <s v="WA"/>
    <x v="2"/>
    <n v="2010"/>
    <n v="2010"/>
    <n v="500102615"/>
    <n v="1"/>
    <x v="1"/>
    <s v="I"/>
    <n v="26"/>
    <n v="26"/>
    <n v="0"/>
    <n v="440"/>
  </r>
  <r>
    <x v="0"/>
    <x v="0"/>
    <s v="WA"/>
    <x v="2"/>
    <n v="2010"/>
    <n v="2010"/>
    <n v="500238813"/>
    <n v="2"/>
    <x v="1"/>
    <s v="I"/>
    <n v="60"/>
    <n v="30"/>
    <n v="0"/>
    <n v="122"/>
  </r>
  <r>
    <x v="0"/>
    <x v="1"/>
    <s v="WA"/>
    <x v="2"/>
    <n v="2010"/>
    <n v="2010"/>
    <n v="15454098"/>
    <n v="4"/>
    <x v="1"/>
    <s v="I"/>
    <n v="128"/>
    <n v="32"/>
    <n v="0"/>
    <n v="25"/>
  </r>
  <r>
    <x v="0"/>
    <x v="1"/>
    <s v="WA"/>
    <x v="2"/>
    <n v="2010"/>
    <n v="2010"/>
    <n v="16292168"/>
    <n v="2"/>
    <x v="1"/>
    <s v="I"/>
    <n v="36"/>
    <n v="18"/>
    <n v="0"/>
    <n v="8"/>
  </r>
  <r>
    <x v="0"/>
    <x v="0"/>
    <s v="WA"/>
    <x v="2"/>
    <n v="2010"/>
    <n v="2010"/>
    <n v="16228552"/>
    <n v="1"/>
    <x v="1"/>
    <s v="I"/>
    <n v="0"/>
    <n v="0"/>
    <n v="0"/>
    <n v="20"/>
  </r>
  <r>
    <x v="1"/>
    <x v="1"/>
    <s v="WA"/>
    <x v="2"/>
    <n v="2010"/>
    <n v="2010"/>
    <n v="15147186"/>
    <n v="2"/>
    <x v="1"/>
    <s v="I"/>
    <n v="59"/>
    <n v="29.5"/>
    <n v="0"/>
    <n v="8"/>
  </r>
  <r>
    <x v="0"/>
    <x v="1"/>
    <s v="WA"/>
    <x v="2"/>
    <n v="2010"/>
    <n v="2010"/>
    <n v="15666284"/>
    <n v="1"/>
    <x v="1"/>
    <s v="I"/>
    <n v="0"/>
    <n v="0"/>
    <n v="0"/>
    <n v="11"/>
  </r>
  <r>
    <x v="0"/>
    <x v="1"/>
    <s v="WA"/>
    <x v="2"/>
    <n v="2010"/>
    <n v="2010"/>
    <n v="500172254"/>
    <n v="2"/>
    <x v="1"/>
    <s v="I"/>
    <n v="57"/>
    <n v="28.5"/>
    <n v="0"/>
    <n v="34"/>
  </r>
  <r>
    <x v="0"/>
    <x v="1"/>
    <s v="WA"/>
    <x v="2"/>
    <n v="2010"/>
    <n v="2010"/>
    <n v="500248295"/>
    <n v="1"/>
    <x v="1"/>
    <s v="I"/>
    <n v="0"/>
    <n v="0"/>
    <n v="0"/>
    <n v="1"/>
  </r>
  <r>
    <x v="1"/>
    <x v="0"/>
    <s v="WA"/>
    <x v="2"/>
    <n v="2010"/>
    <n v="2010"/>
    <n v="500252319"/>
    <n v="5"/>
    <x v="1"/>
    <s v="I"/>
    <n v="156"/>
    <n v="31.2"/>
    <n v="0"/>
    <n v="383"/>
  </r>
  <r>
    <x v="0"/>
    <x v="0"/>
    <s v="WA"/>
    <x v="2"/>
    <n v="2010"/>
    <n v="2010"/>
    <n v="15607767"/>
    <n v="1"/>
    <x v="1"/>
    <s v="I"/>
    <n v="0"/>
    <n v="0"/>
    <n v="0"/>
    <n v="20"/>
  </r>
  <r>
    <x v="0"/>
    <x v="0"/>
    <s v="WA"/>
    <x v="2"/>
    <n v="2010"/>
    <n v="2010"/>
    <n v="15720682"/>
    <n v="1"/>
    <x v="1"/>
    <s v="I"/>
    <n v="33"/>
    <n v="33"/>
    <n v="0"/>
    <n v="280"/>
  </r>
  <r>
    <x v="0"/>
    <x v="0"/>
    <s v="WA"/>
    <x v="2"/>
    <n v="2010"/>
    <n v="2010"/>
    <n v="500072155"/>
    <n v="1"/>
    <x v="1"/>
    <s v="I"/>
    <n v="0"/>
    <n v="0"/>
    <n v="0"/>
    <n v="40"/>
  </r>
  <r>
    <x v="0"/>
    <x v="1"/>
    <s v="WA"/>
    <x v="2"/>
    <n v="2010"/>
    <n v="2010"/>
    <n v="500034855"/>
    <n v="1"/>
    <x v="1"/>
    <s v="I"/>
    <n v="0"/>
    <n v="0"/>
    <n v="0"/>
    <n v="4"/>
  </r>
  <r>
    <x v="0"/>
    <x v="0"/>
    <s v="WA"/>
    <x v="2"/>
    <n v="2010"/>
    <n v="2010"/>
    <n v="500123971"/>
    <n v="1"/>
    <x v="1"/>
    <s v="I"/>
    <n v="0"/>
    <n v="0"/>
    <n v="0"/>
    <n v="278"/>
  </r>
  <r>
    <x v="0"/>
    <x v="0"/>
    <s v="WA"/>
    <x v="2"/>
    <n v="2010"/>
    <n v="2010"/>
    <n v="14106695"/>
    <n v="2"/>
    <x v="1"/>
    <s v="I"/>
    <n v="39"/>
    <n v="19.5"/>
    <n v="0"/>
    <n v="2630"/>
  </r>
  <r>
    <x v="0"/>
    <x v="1"/>
    <s v="WA"/>
    <x v="2"/>
    <n v="2010"/>
    <n v="2010"/>
    <n v="19118919"/>
    <n v="2"/>
    <x v="1"/>
    <s v="I"/>
    <n v="57"/>
    <n v="28.5"/>
    <n v="0"/>
    <n v="38"/>
  </r>
  <r>
    <x v="0"/>
    <x v="0"/>
    <s v="WA"/>
    <x v="2"/>
    <n v="2010"/>
    <n v="2010"/>
    <n v="19118921"/>
    <n v="1"/>
    <x v="1"/>
    <s v="I"/>
    <n v="28"/>
    <n v="28"/>
    <n v="0"/>
    <n v="10"/>
  </r>
  <r>
    <x v="0"/>
    <x v="0"/>
    <s v="WA"/>
    <x v="2"/>
    <n v="2010"/>
    <n v="2010"/>
    <n v="15660615"/>
    <n v="1"/>
    <x v="1"/>
    <s v="I"/>
    <n v="20"/>
    <n v="20"/>
    <n v="0"/>
    <n v="10"/>
  </r>
  <r>
    <x v="0"/>
    <x v="0"/>
    <s v="WA"/>
    <x v="2"/>
    <n v="2010"/>
    <n v="2010"/>
    <n v="19536552"/>
    <n v="1"/>
    <x v="1"/>
    <s v="I"/>
    <n v="30"/>
    <n v="30"/>
    <n v="0"/>
    <n v="20"/>
  </r>
  <r>
    <x v="0"/>
    <x v="0"/>
    <s v="WA"/>
    <x v="2"/>
    <n v="2010"/>
    <n v="2010"/>
    <n v="19721472"/>
    <n v="1"/>
    <x v="1"/>
    <s v="I"/>
    <n v="3"/>
    <n v="3"/>
    <n v="0"/>
    <n v="30"/>
  </r>
  <r>
    <x v="0"/>
    <x v="1"/>
    <s v="WA"/>
    <x v="2"/>
    <n v="2010"/>
    <n v="2010"/>
    <n v="380332801"/>
    <n v="12"/>
    <x v="1"/>
    <s v="I"/>
    <n v="356"/>
    <n v="29.666666666666668"/>
    <n v="0"/>
    <n v="37"/>
  </r>
  <r>
    <x v="0"/>
    <x v="0"/>
    <s v="WA"/>
    <x v="2"/>
    <n v="2010"/>
    <n v="2010"/>
    <n v="408758466"/>
    <n v="1"/>
    <x v="1"/>
    <s v="I"/>
    <n v="0"/>
    <n v="0"/>
    <n v="0"/>
    <n v="195"/>
  </r>
  <r>
    <x v="0"/>
    <x v="0"/>
    <s v="WA"/>
    <x v="2"/>
    <n v="2010"/>
    <n v="2010"/>
    <n v="19893861"/>
    <n v="2"/>
    <x v="1"/>
    <s v="I"/>
    <n v="59"/>
    <n v="29.5"/>
    <n v="0"/>
    <n v="360"/>
  </r>
  <r>
    <x v="1"/>
    <x v="1"/>
    <s v="WA"/>
    <x v="2"/>
    <n v="2010"/>
    <n v="2010"/>
    <n v="379814413"/>
    <n v="2"/>
    <x v="1"/>
    <s v="I"/>
    <n v="57"/>
    <n v="28.5"/>
    <n v="0"/>
    <n v="37"/>
  </r>
  <r>
    <x v="0"/>
    <x v="0"/>
    <s v="WA"/>
    <x v="2"/>
    <n v="2010"/>
    <n v="2010"/>
    <n v="500251327"/>
    <n v="1"/>
    <x v="1"/>
    <s v="I"/>
    <n v="30"/>
    <n v="30"/>
    <n v="0"/>
    <n v="118"/>
  </r>
  <r>
    <x v="1"/>
    <x v="0"/>
    <s v="WA"/>
    <x v="2"/>
    <n v="2010"/>
    <n v="2010"/>
    <n v="18036440"/>
    <n v="10"/>
    <x v="1"/>
    <s v="I"/>
    <n v="308"/>
    <n v="30.8"/>
    <n v="0"/>
    <n v="110"/>
  </r>
  <r>
    <x v="0"/>
    <x v="0"/>
    <s v="WA"/>
    <x v="2"/>
    <n v="2010"/>
    <n v="2010"/>
    <n v="18047408"/>
    <n v="2"/>
    <x v="1"/>
    <s v="I"/>
    <n v="57"/>
    <n v="28.5"/>
    <n v="0"/>
    <n v="20"/>
  </r>
  <r>
    <x v="0"/>
    <x v="0"/>
    <s v="WA"/>
    <x v="2"/>
    <n v="2010"/>
    <n v="2010"/>
    <n v="18893263"/>
    <n v="2"/>
    <x v="1"/>
    <s v="I"/>
    <n v="53"/>
    <n v="26.5"/>
    <n v="0"/>
    <n v="3380"/>
  </r>
  <r>
    <x v="0"/>
    <x v="0"/>
    <s v="WA"/>
    <x v="2"/>
    <n v="2010"/>
    <n v="2010"/>
    <n v="19258117"/>
    <n v="1"/>
    <x v="1"/>
    <s v="I"/>
    <n v="6"/>
    <n v="6"/>
    <n v="0"/>
    <n v="10"/>
  </r>
  <r>
    <x v="0"/>
    <x v="0"/>
    <s v="WA"/>
    <x v="2"/>
    <n v="2010"/>
    <n v="2010"/>
    <n v="500181767"/>
    <n v="1"/>
    <x v="1"/>
    <s v="I"/>
    <n v="31"/>
    <n v="31"/>
    <n v="0"/>
    <n v="1"/>
  </r>
  <r>
    <x v="0"/>
    <x v="0"/>
    <s v="WA"/>
    <x v="2"/>
    <n v="2010"/>
    <n v="2010"/>
    <n v="500256686"/>
    <n v="1"/>
    <x v="1"/>
    <s v="I"/>
    <n v="0"/>
    <n v="0"/>
    <n v="0"/>
    <n v="50"/>
  </r>
  <r>
    <x v="0"/>
    <x v="1"/>
    <s v="WA"/>
    <x v="2"/>
    <n v="2010"/>
    <n v="2010"/>
    <n v="18310641"/>
    <n v="1"/>
    <x v="1"/>
    <s v="I"/>
    <n v="27"/>
    <n v="27"/>
    <n v="0"/>
    <n v="50"/>
  </r>
  <r>
    <x v="0"/>
    <x v="0"/>
    <s v="WA"/>
    <x v="2"/>
    <n v="2010"/>
    <n v="2010"/>
    <n v="500015007"/>
    <n v="1"/>
    <x v="1"/>
    <s v="I"/>
    <n v="0"/>
    <n v="0"/>
    <n v="0"/>
    <n v="73"/>
  </r>
  <r>
    <x v="0"/>
    <x v="1"/>
    <s v="WA"/>
    <x v="2"/>
    <n v="2010"/>
    <n v="2010"/>
    <n v="17847204"/>
    <n v="2"/>
    <x v="1"/>
    <s v="I"/>
    <n v="51"/>
    <n v="25.5"/>
    <n v="0"/>
    <n v="86"/>
  </r>
  <r>
    <x v="0"/>
    <x v="1"/>
    <s v="WA"/>
    <x v="2"/>
    <n v="2010"/>
    <n v="2010"/>
    <n v="500227482"/>
    <n v="2"/>
    <x v="1"/>
    <s v="I"/>
    <n v="3"/>
    <n v="1.5"/>
    <n v="0"/>
    <n v="14"/>
  </r>
  <r>
    <x v="0"/>
    <x v="0"/>
    <s v="WA"/>
    <x v="2"/>
    <n v="2010"/>
    <n v="2010"/>
    <n v="334800009"/>
    <n v="1"/>
    <x v="1"/>
    <s v="I"/>
    <n v="0"/>
    <n v="0"/>
    <n v="0"/>
    <n v="20"/>
  </r>
  <r>
    <x v="0"/>
    <x v="0"/>
    <s v="WA"/>
    <x v="2"/>
    <n v="2010"/>
    <n v="2010"/>
    <n v="17520736"/>
    <n v="1"/>
    <x v="1"/>
    <s v="I"/>
    <n v="0"/>
    <n v="0"/>
    <n v="0"/>
    <n v="330"/>
  </r>
  <r>
    <x v="0"/>
    <x v="1"/>
    <s v="WA"/>
    <x v="2"/>
    <n v="2010"/>
    <n v="2010"/>
    <n v="500126512"/>
    <n v="4"/>
    <x v="1"/>
    <s v="I"/>
    <n v="109"/>
    <n v="27.25"/>
    <n v="0"/>
    <n v="17"/>
  </r>
  <r>
    <x v="0"/>
    <x v="1"/>
    <s v="WA"/>
    <x v="2"/>
    <n v="2010"/>
    <n v="2010"/>
    <n v="15497490"/>
    <n v="3"/>
    <x v="1"/>
    <s v="I"/>
    <n v="69"/>
    <n v="23"/>
    <n v="0"/>
    <n v="22"/>
  </r>
  <r>
    <x v="0"/>
    <x v="0"/>
    <s v="WA"/>
    <x v="2"/>
    <n v="2010"/>
    <n v="2010"/>
    <n v="500181778"/>
    <n v="1"/>
    <x v="1"/>
    <s v="I"/>
    <n v="9"/>
    <n v="9"/>
    <n v="0"/>
    <n v="245"/>
  </r>
  <r>
    <x v="0"/>
    <x v="0"/>
    <s v="WA"/>
    <x v="2"/>
    <n v="2010"/>
    <n v="2010"/>
    <n v="14850980"/>
    <n v="1"/>
    <x v="1"/>
    <s v="I"/>
    <n v="0"/>
    <n v="0"/>
    <n v="0"/>
    <n v="120"/>
  </r>
  <r>
    <x v="0"/>
    <x v="1"/>
    <s v="WA"/>
    <x v="2"/>
    <n v="2010"/>
    <n v="2010"/>
    <n v="500018482"/>
    <n v="1"/>
    <x v="1"/>
    <s v="I"/>
    <n v="7"/>
    <n v="7"/>
    <n v="0"/>
    <n v="26"/>
  </r>
  <r>
    <x v="0"/>
    <x v="1"/>
    <s v="WA"/>
    <x v="2"/>
    <n v="2010"/>
    <n v="2010"/>
    <n v="15419076"/>
    <n v="1"/>
    <x v="1"/>
    <s v="I"/>
    <n v="14"/>
    <n v="14"/>
    <n v="0"/>
    <n v="13"/>
  </r>
  <r>
    <x v="0"/>
    <x v="0"/>
    <s v="WA"/>
    <x v="2"/>
    <n v="2010"/>
    <n v="2010"/>
    <n v="19868323"/>
    <n v="1"/>
    <x v="1"/>
    <s v="I"/>
    <n v="0"/>
    <n v="0"/>
    <n v="0"/>
    <n v="9"/>
  </r>
  <r>
    <x v="0"/>
    <x v="0"/>
    <s v="WA"/>
    <x v="2"/>
    <n v="2010"/>
    <n v="2010"/>
    <n v="19878230"/>
    <n v="1"/>
    <x v="1"/>
    <s v="I"/>
    <n v="0"/>
    <n v="0"/>
    <n v="0"/>
    <n v="20"/>
  </r>
  <r>
    <x v="0"/>
    <x v="0"/>
    <s v="WA"/>
    <x v="2"/>
    <n v="2010"/>
    <n v="2010"/>
    <n v="16445386"/>
    <n v="1"/>
    <x v="1"/>
    <s v="I"/>
    <n v="18"/>
    <n v="18"/>
    <n v="0"/>
    <n v="398"/>
  </r>
  <r>
    <x v="0"/>
    <x v="1"/>
    <s v="WA"/>
    <x v="2"/>
    <n v="2010"/>
    <n v="2010"/>
    <n v="342748816"/>
    <n v="2"/>
    <x v="1"/>
    <s v="I"/>
    <n v="48"/>
    <n v="24"/>
    <n v="0"/>
    <n v="25"/>
  </r>
  <r>
    <x v="1"/>
    <x v="0"/>
    <s v="WA"/>
    <x v="2"/>
    <n v="2010"/>
    <n v="2010"/>
    <n v="19246591"/>
    <n v="1"/>
    <x v="1"/>
    <s v="I"/>
    <n v="27"/>
    <n v="27"/>
    <n v="0"/>
    <n v="160"/>
  </r>
  <r>
    <x v="0"/>
    <x v="1"/>
    <s v="WA"/>
    <x v="2"/>
    <n v="2010"/>
    <n v="2010"/>
    <n v="16746576"/>
    <n v="1"/>
    <x v="1"/>
    <s v="I"/>
    <n v="9"/>
    <n v="9"/>
    <n v="0"/>
    <n v="3"/>
  </r>
  <r>
    <x v="0"/>
    <x v="1"/>
    <s v="WA"/>
    <x v="2"/>
    <n v="2010"/>
    <n v="2010"/>
    <n v="18128624"/>
    <n v="1"/>
    <x v="1"/>
    <s v="I"/>
    <n v="32"/>
    <n v="32"/>
    <n v="0"/>
    <n v="44"/>
  </r>
  <r>
    <x v="0"/>
    <x v="0"/>
    <s v="WA"/>
    <x v="2"/>
    <n v="2010"/>
    <n v="2010"/>
    <n v="446355990"/>
    <n v="1"/>
    <x v="1"/>
    <s v="I"/>
    <n v="0"/>
    <n v="0"/>
    <n v="0"/>
    <n v="116"/>
  </r>
  <r>
    <x v="0"/>
    <x v="1"/>
    <s v="WA"/>
    <x v="2"/>
    <n v="2010"/>
    <n v="2010"/>
    <n v="500093567"/>
    <n v="1"/>
    <x v="1"/>
    <s v="I"/>
    <n v="19"/>
    <n v="19"/>
    <n v="0"/>
    <n v="46"/>
  </r>
  <r>
    <x v="0"/>
    <x v="0"/>
    <s v="WA"/>
    <x v="2"/>
    <n v="2010"/>
    <n v="2010"/>
    <n v="18326670"/>
    <n v="1"/>
    <x v="1"/>
    <s v="I"/>
    <n v="0"/>
    <n v="0"/>
    <n v="0"/>
    <n v="90"/>
  </r>
  <r>
    <x v="0"/>
    <x v="0"/>
    <s v="WA"/>
    <x v="2"/>
    <n v="2010"/>
    <n v="2010"/>
    <n v="15127137"/>
    <n v="1"/>
    <x v="1"/>
    <s v="I"/>
    <n v="0"/>
    <n v="0"/>
    <n v="0"/>
    <n v="30"/>
  </r>
  <r>
    <x v="0"/>
    <x v="0"/>
    <s v="WA"/>
    <x v="2"/>
    <n v="2010"/>
    <n v="2010"/>
    <n v="19872881"/>
    <n v="1"/>
    <x v="1"/>
    <s v="I"/>
    <n v="0"/>
    <n v="0"/>
    <n v="0"/>
    <n v="241"/>
  </r>
  <r>
    <x v="0"/>
    <x v="0"/>
    <s v="WA"/>
    <x v="2"/>
    <n v="2010"/>
    <n v="2010"/>
    <n v="17819265"/>
    <n v="1"/>
    <x v="1"/>
    <s v="I"/>
    <n v="0"/>
    <n v="0"/>
    <n v="0"/>
    <n v="630"/>
  </r>
  <r>
    <x v="0"/>
    <x v="0"/>
    <s v="WA"/>
    <x v="2"/>
    <n v="2010"/>
    <n v="2010"/>
    <n v="19657366"/>
    <n v="1"/>
    <x v="1"/>
    <s v="I"/>
    <n v="22"/>
    <n v="22"/>
    <n v="0"/>
    <n v="1"/>
  </r>
  <r>
    <x v="0"/>
    <x v="0"/>
    <s v="WA"/>
    <x v="2"/>
    <n v="2010"/>
    <n v="2010"/>
    <n v="500234177"/>
    <n v="1"/>
    <x v="1"/>
    <s v="I"/>
    <n v="0"/>
    <n v="0"/>
    <n v="0"/>
    <n v="440"/>
  </r>
  <r>
    <x v="0"/>
    <x v="0"/>
    <s v="WA"/>
    <x v="2"/>
    <n v="2010"/>
    <n v="2010"/>
    <n v="15947760"/>
    <n v="1"/>
    <x v="1"/>
    <s v="I"/>
    <n v="10"/>
    <n v="10"/>
    <n v="0"/>
    <n v="107"/>
  </r>
  <r>
    <x v="0"/>
    <x v="1"/>
    <s v="WA"/>
    <x v="2"/>
    <n v="2010"/>
    <n v="2010"/>
    <n v="376531388"/>
    <n v="3"/>
    <x v="1"/>
    <s v="I"/>
    <n v="89"/>
    <n v="29.666666666666668"/>
    <n v="0"/>
    <n v="15"/>
  </r>
  <r>
    <x v="0"/>
    <x v="0"/>
    <s v="WA"/>
    <x v="2"/>
    <n v="2010"/>
    <n v="2010"/>
    <n v="18893263"/>
    <n v="1"/>
    <x v="1"/>
    <s v="I"/>
    <n v="27"/>
    <n v="27"/>
    <n v="0"/>
    <n v="10"/>
  </r>
  <r>
    <x v="0"/>
    <x v="0"/>
    <s v="WA"/>
    <x v="2"/>
    <n v="2010"/>
    <n v="2010"/>
    <n v="500209986"/>
    <n v="1"/>
    <x v="1"/>
    <s v="I"/>
    <n v="0"/>
    <n v="0"/>
    <n v="0"/>
    <n v="77"/>
  </r>
  <r>
    <x v="0"/>
    <x v="0"/>
    <s v="WA"/>
    <x v="2"/>
    <n v="2010"/>
    <n v="2010"/>
    <n v="500030832"/>
    <n v="1"/>
    <x v="1"/>
    <s v="I"/>
    <n v="0"/>
    <n v="0"/>
    <n v="0"/>
    <n v="30"/>
  </r>
  <r>
    <x v="0"/>
    <x v="0"/>
    <s v="WA"/>
    <x v="2"/>
    <n v="2010"/>
    <n v="2010"/>
    <n v="18409647"/>
    <n v="1"/>
    <x v="1"/>
    <s v="I"/>
    <n v="26"/>
    <n v="26"/>
    <n v="0"/>
    <n v="40"/>
  </r>
  <r>
    <x v="0"/>
    <x v="0"/>
    <s v="WA"/>
    <x v="2"/>
    <n v="2010"/>
    <n v="2010"/>
    <n v="19581087"/>
    <n v="1"/>
    <x v="1"/>
    <s v="I"/>
    <n v="31"/>
    <n v="31"/>
    <n v="0"/>
    <n v="2"/>
  </r>
  <r>
    <x v="0"/>
    <x v="0"/>
    <s v="WA"/>
    <x v="2"/>
    <n v="2010"/>
    <n v="2010"/>
    <n v="15437125"/>
    <n v="1"/>
    <x v="1"/>
    <s v="I"/>
    <n v="1"/>
    <n v="1"/>
    <n v="0"/>
    <n v="75"/>
  </r>
  <r>
    <x v="0"/>
    <x v="0"/>
    <s v="WA"/>
    <x v="2"/>
    <n v="2010"/>
    <n v="2010"/>
    <n v="14636387"/>
    <n v="1"/>
    <x v="1"/>
    <s v="I"/>
    <n v="29"/>
    <n v="29"/>
    <n v="0"/>
    <n v="16"/>
  </r>
  <r>
    <x v="0"/>
    <x v="1"/>
    <s v="WA"/>
    <x v="2"/>
    <n v="2010"/>
    <n v="2010"/>
    <n v="14683750"/>
    <n v="2"/>
    <x v="1"/>
    <s v="I"/>
    <n v="51"/>
    <n v="25.5"/>
    <n v="0"/>
    <n v="66"/>
  </r>
  <r>
    <x v="0"/>
    <x v="0"/>
    <s v="WA"/>
    <x v="2"/>
    <n v="2010"/>
    <n v="2010"/>
    <n v="500193965"/>
    <n v="1"/>
    <x v="1"/>
    <s v="I"/>
    <n v="0"/>
    <n v="0"/>
    <n v="0"/>
    <n v="38"/>
  </r>
  <r>
    <x v="1"/>
    <x v="0"/>
    <s v="WA"/>
    <x v="2"/>
    <n v="2010"/>
    <n v="2010"/>
    <n v="16399603"/>
    <n v="1"/>
    <x v="1"/>
    <s v="I"/>
    <n v="30"/>
    <n v="30"/>
    <n v="0"/>
    <n v="5"/>
  </r>
  <r>
    <x v="0"/>
    <x v="0"/>
    <s v="WA"/>
    <x v="2"/>
    <n v="2010"/>
    <n v="2010"/>
    <n v="19871645"/>
    <n v="1"/>
    <x v="1"/>
    <s v="I"/>
    <n v="0"/>
    <n v="0"/>
    <n v="0"/>
    <n v="20"/>
  </r>
  <r>
    <x v="0"/>
    <x v="1"/>
    <s v="WA"/>
    <x v="2"/>
    <n v="2010"/>
    <n v="2010"/>
    <n v="500208161"/>
    <n v="1"/>
    <x v="1"/>
    <s v="I"/>
    <n v="8"/>
    <n v="8"/>
    <n v="0"/>
    <n v="1"/>
  </r>
  <r>
    <x v="0"/>
    <x v="0"/>
    <s v="WA"/>
    <x v="2"/>
    <n v="2010"/>
    <n v="2010"/>
    <n v="19582534"/>
    <n v="1"/>
    <x v="1"/>
    <s v="I"/>
    <n v="20"/>
    <n v="20"/>
    <n v="0"/>
    <n v="40"/>
  </r>
  <r>
    <x v="0"/>
    <x v="1"/>
    <s v="WA"/>
    <x v="2"/>
    <n v="2010"/>
    <n v="2010"/>
    <n v="16759668"/>
    <n v="2"/>
    <x v="1"/>
    <s v="I"/>
    <n v="39"/>
    <n v="19.5"/>
    <n v="0"/>
    <n v="6"/>
  </r>
  <r>
    <x v="0"/>
    <x v="0"/>
    <s v="WA"/>
    <x v="2"/>
    <n v="2010"/>
    <n v="2010"/>
    <n v="19302720"/>
    <n v="1"/>
    <x v="1"/>
    <s v="I"/>
    <n v="0"/>
    <n v="0"/>
    <n v="0"/>
    <n v="30"/>
  </r>
  <r>
    <x v="0"/>
    <x v="1"/>
    <s v="WA"/>
    <x v="2"/>
    <n v="2010"/>
    <n v="2010"/>
    <n v="500188980"/>
    <n v="1"/>
    <x v="1"/>
    <s v="I"/>
    <n v="0"/>
    <n v="0"/>
    <n v="0"/>
    <n v="1"/>
  </r>
  <r>
    <x v="0"/>
    <x v="0"/>
    <s v="WA"/>
    <x v="2"/>
    <n v="2010"/>
    <n v="2010"/>
    <n v="500054872"/>
    <n v="1"/>
    <x v="1"/>
    <s v="I"/>
    <n v="0"/>
    <n v="0"/>
    <n v="0"/>
    <n v="9"/>
  </r>
  <r>
    <x v="0"/>
    <x v="0"/>
    <s v="WA"/>
    <x v="2"/>
    <n v="2010"/>
    <n v="2010"/>
    <n v="18652065"/>
    <n v="1"/>
    <x v="1"/>
    <s v="I"/>
    <n v="0"/>
    <n v="0"/>
    <n v="0"/>
    <n v="16"/>
  </r>
  <r>
    <x v="0"/>
    <x v="0"/>
    <s v="WA"/>
    <x v="2"/>
    <n v="2010"/>
    <n v="2010"/>
    <n v="18315953"/>
    <n v="2"/>
    <x v="1"/>
    <s v="I"/>
    <n v="53"/>
    <n v="26.5"/>
    <n v="0"/>
    <n v="440"/>
  </r>
  <r>
    <x v="0"/>
    <x v="0"/>
    <s v="WA"/>
    <x v="2"/>
    <n v="2010"/>
    <n v="2010"/>
    <n v="446347255"/>
    <n v="1"/>
    <x v="1"/>
    <s v="I"/>
    <n v="0"/>
    <n v="0"/>
    <n v="0"/>
    <n v="152"/>
  </r>
  <r>
    <x v="0"/>
    <x v="1"/>
    <s v="WA"/>
    <x v="2"/>
    <n v="2010"/>
    <n v="2010"/>
    <n v="18006776"/>
    <n v="1"/>
    <x v="1"/>
    <s v="I"/>
    <n v="7"/>
    <n v="7"/>
    <n v="0"/>
    <n v="5"/>
  </r>
  <r>
    <x v="0"/>
    <x v="0"/>
    <s v="WA"/>
    <x v="2"/>
    <n v="2010"/>
    <n v="2010"/>
    <n v="395625617"/>
    <n v="1"/>
    <x v="1"/>
    <s v="I"/>
    <n v="0"/>
    <n v="0"/>
    <n v="0"/>
    <n v="570"/>
  </r>
  <r>
    <x v="0"/>
    <x v="0"/>
    <s v="WA"/>
    <x v="2"/>
    <n v="2010"/>
    <n v="2010"/>
    <n v="18992525"/>
    <n v="1"/>
    <x v="1"/>
    <s v="I"/>
    <n v="0"/>
    <n v="0"/>
    <n v="0"/>
    <n v="110"/>
  </r>
  <r>
    <x v="0"/>
    <x v="0"/>
    <s v="WA"/>
    <x v="2"/>
    <n v="2010"/>
    <n v="2010"/>
    <n v="18053386"/>
    <n v="1"/>
    <x v="1"/>
    <s v="I"/>
    <n v="30"/>
    <n v="30"/>
    <n v="0"/>
    <n v="10"/>
  </r>
  <r>
    <x v="0"/>
    <x v="0"/>
    <s v="WA"/>
    <x v="2"/>
    <n v="2010"/>
    <n v="2010"/>
    <n v="18054379"/>
    <n v="1"/>
    <x v="1"/>
    <s v="I"/>
    <n v="0"/>
    <n v="0"/>
    <n v="0"/>
    <n v="120"/>
  </r>
  <r>
    <x v="0"/>
    <x v="0"/>
    <s v="WA"/>
    <x v="2"/>
    <n v="2010"/>
    <n v="2010"/>
    <n v="18094645"/>
    <n v="1"/>
    <x v="1"/>
    <s v="I"/>
    <n v="0"/>
    <n v="0"/>
    <n v="0"/>
    <n v="80"/>
  </r>
  <r>
    <x v="0"/>
    <x v="0"/>
    <s v="WA"/>
    <x v="2"/>
    <n v="2010"/>
    <n v="2010"/>
    <n v="18059218"/>
    <n v="1"/>
    <x v="1"/>
    <s v="I"/>
    <n v="0"/>
    <n v="0"/>
    <n v="0"/>
    <n v="20"/>
  </r>
  <r>
    <x v="0"/>
    <x v="1"/>
    <s v="WA"/>
    <x v="2"/>
    <n v="2010"/>
    <n v="2010"/>
    <n v="500063139"/>
    <n v="1"/>
    <x v="1"/>
    <s v="I"/>
    <n v="2"/>
    <n v="2"/>
    <n v="0"/>
    <n v="2"/>
  </r>
  <r>
    <x v="0"/>
    <x v="0"/>
    <s v="WA"/>
    <x v="2"/>
    <n v="2010"/>
    <n v="2010"/>
    <n v="17454761"/>
    <n v="3"/>
    <x v="1"/>
    <s v="I"/>
    <n v="92"/>
    <n v="30.666666666666668"/>
    <n v="0"/>
    <n v="250"/>
  </r>
  <r>
    <x v="0"/>
    <x v="0"/>
    <s v="WA"/>
    <x v="2"/>
    <n v="2010"/>
    <n v="2010"/>
    <n v="17794953"/>
    <n v="1"/>
    <x v="1"/>
    <s v="I"/>
    <n v="0"/>
    <n v="0"/>
    <n v="0"/>
    <n v="310"/>
  </r>
  <r>
    <x v="0"/>
    <x v="0"/>
    <s v="WA"/>
    <x v="2"/>
    <n v="2010"/>
    <n v="2010"/>
    <n v="17836862"/>
    <n v="1"/>
    <x v="1"/>
    <s v="I"/>
    <n v="0"/>
    <n v="0"/>
    <n v="0"/>
    <n v="1340"/>
  </r>
  <r>
    <x v="0"/>
    <x v="0"/>
    <s v="WA"/>
    <x v="2"/>
    <n v="2010"/>
    <n v="2010"/>
    <n v="17839471"/>
    <n v="2"/>
    <x v="1"/>
    <s v="I"/>
    <n v="58"/>
    <n v="29"/>
    <n v="0"/>
    <n v="890"/>
  </r>
  <r>
    <x v="0"/>
    <x v="1"/>
    <s v="WA"/>
    <x v="2"/>
    <n v="2010"/>
    <n v="2010"/>
    <n v="381369633"/>
    <n v="1"/>
    <x v="1"/>
    <s v="I"/>
    <n v="8"/>
    <n v="8"/>
    <n v="0"/>
    <n v="7"/>
  </r>
  <r>
    <x v="0"/>
    <x v="0"/>
    <s v="WA"/>
    <x v="2"/>
    <n v="2010"/>
    <n v="2010"/>
    <n v="17759122"/>
    <n v="1"/>
    <x v="1"/>
    <s v="I"/>
    <n v="0"/>
    <n v="0"/>
    <n v="0"/>
    <n v="40"/>
  </r>
  <r>
    <x v="0"/>
    <x v="0"/>
    <s v="WA"/>
    <x v="2"/>
    <n v="2010"/>
    <n v="2010"/>
    <n v="500211324"/>
    <n v="1"/>
    <x v="1"/>
    <s v="I"/>
    <n v="1"/>
    <n v="1"/>
    <n v="0"/>
    <n v="9"/>
  </r>
  <r>
    <x v="0"/>
    <x v="0"/>
    <s v="WA"/>
    <x v="2"/>
    <n v="2010"/>
    <n v="2010"/>
    <n v="16897536"/>
    <n v="1"/>
    <x v="1"/>
    <s v="I"/>
    <n v="2"/>
    <n v="2"/>
    <n v="0"/>
    <n v="10"/>
  </r>
  <r>
    <x v="0"/>
    <x v="0"/>
    <s v="WA"/>
    <x v="2"/>
    <n v="2010"/>
    <n v="2010"/>
    <n v="16900228"/>
    <n v="1"/>
    <x v="1"/>
    <s v="I"/>
    <n v="27"/>
    <n v="27"/>
    <n v="0"/>
    <n v="590"/>
  </r>
  <r>
    <x v="0"/>
    <x v="1"/>
    <s v="WA"/>
    <x v="2"/>
    <n v="2010"/>
    <n v="2010"/>
    <n v="500233628"/>
    <n v="2"/>
    <x v="1"/>
    <s v="I"/>
    <n v="35"/>
    <n v="17.5"/>
    <n v="0"/>
    <n v="38"/>
  </r>
  <r>
    <x v="0"/>
    <x v="1"/>
    <s v="WA"/>
    <x v="2"/>
    <n v="2010"/>
    <n v="2010"/>
    <n v="500192287"/>
    <n v="4"/>
    <x v="1"/>
    <s v="I"/>
    <n v="124"/>
    <n v="31"/>
    <n v="0"/>
    <n v="33"/>
  </r>
  <r>
    <x v="0"/>
    <x v="0"/>
    <s v="WA"/>
    <x v="2"/>
    <n v="2010"/>
    <n v="2010"/>
    <n v="19386929"/>
    <n v="1"/>
    <x v="1"/>
    <s v="I"/>
    <n v="22"/>
    <n v="22"/>
    <n v="0"/>
    <n v="235"/>
  </r>
  <r>
    <x v="1"/>
    <x v="0"/>
    <s v="WA"/>
    <x v="2"/>
    <n v="2010"/>
    <n v="2010"/>
    <n v="500039335"/>
    <n v="1"/>
    <x v="1"/>
    <s v="I"/>
    <n v="14"/>
    <n v="14"/>
    <n v="0"/>
    <n v="60"/>
  </r>
  <r>
    <x v="0"/>
    <x v="0"/>
    <s v="WA"/>
    <x v="2"/>
    <n v="2010"/>
    <n v="2010"/>
    <n v="15438761"/>
    <n v="5"/>
    <x v="1"/>
    <s v="I"/>
    <n v="133"/>
    <n v="26.6"/>
    <n v="0"/>
    <n v="480"/>
  </r>
  <r>
    <x v="0"/>
    <x v="0"/>
    <s v="WA"/>
    <x v="2"/>
    <n v="2010"/>
    <n v="2010"/>
    <n v="16562404"/>
    <n v="1"/>
    <x v="1"/>
    <s v="I"/>
    <n v="2"/>
    <n v="2"/>
    <n v="0"/>
    <n v="3"/>
  </r>
  <r>
    <x v="0"/>
    <x v="0"/>
    <s v="WA"/>
    <x v="2"/>
    <n v="2010"/>
    <n v="2010"/>
    <n v="14595887"/>
    <n v="1"/>
    <x v="1"/>
    <s v="I"/>
    <n v="7"/>
    <n v="7"/>
    <n v="0"/>
    <n v="1"/>
  </r>
  <r>
    <x v="0"/>
    <x v="1"/>
    <s v="WA"/>
    <x v="2"/>
    <n v="2010"/>
    <n v="2010"/>
    <n v="500009987"/>
    <n v="1"/>
    <x v="1"/>
    <s v="I"/>
    <n v="0"/>
    <n v="0"/>
    <n v="0"/>
    <n v="1"/>
  </r>
  <r>
    <x v="0"/>
    <x v="0"/>
    <s v="WA"/>
    <x v="2"/>
    <n v="2010"/>
    <n v="2010"/>
    <n v="18121143"/>
    <n v="1"/>
    <x v="1"/>
    <s v="I"/>
    <n v="7"/>
    <n v="7"/>
    <n v="0"/>
    <n v="91"/>
  </r>
  <r>
    <x v="0"/>
    <x v="1"/>
    <s v="WA"/>
    <x v="2"/>
    <n v="2010"/>
    <n v="2010"/>
    <n v="500024911"/>
    <n v="1"/>
    <x v="1"/>
    <s v="I"/>
    <n v="0"/>
    <n v="0"/>
    <n v="0"/>
    <n v="1"/>
  </r>
  <r>
    <x v="0"/>
    <x v="0"/>
    <s v="WA"/>
    <x v="2"/>
    <n v="2010"/>
    <n v="2010"/>
    <n v="14122251"/>
    <n v="1"/>
    <x v="1"/>
    <s v="I"/>
    <n v="0"/>
    <n v="0"/>
    <n v="0"/>
    <n v="20"/>
  </r>
  <r>
    <x v="0"/>
    <x v="0"/>
    <s v="WA"/>
    <x v="2"/>
    <n v="2010"/>
    <n v="2010"/>
    <n v="17983634"/>
    <n v="1"/>
    <x v="1"/>
    <s v="I"/>
    <n v="23"/>
    <n v="23"/>
    <n v="0"/>
    <n v="80"/>
  </r>
  <r>
    <x v="0"/>
    <x v="0"/>
    <s v="WA"/>
    <x v="2"/>
    <n v="2010"/>
    <n v="2010"/>
    <n v="19675199"/>
    <n v="1"/>
    <x v="1"/>
    <s v="I"/>
    <n v="0"/>
    <n v="0"/>
    <n v="0"/>
    <n v="90"/>
  </r>
  <r>
    <x v="0"/>
    <x v="1"/>
    <s v="WA"/>
    <x v="2"/>
    <n v="2010"/>
    <n v="2010"/>
    <n v="19695412"/>
    <n v="1"/>
    <x v="1"/>
    <s v="I"/>
    <n v="0"/>
    <n v="0"/>
    <n v="0"/>
    <n v="37"/>
  </r>
  <r>
    <x v="0"/>
    <x v="1"/>
    <s v="WA"/>
    <x v="2"/>
    <n v="2010"/>
    <n v="2010"/>
    <n v="500113487"/>
    <n v="1"/>
    <x v="1"/>
    <s v="I"/>
    <n v="0"/>
    <n v="0"/>
    <n v="0"/>
    <n v="9"/>
  </r>
  <r>
    <x v="0"/>
    <x v="0"/>
    <s v="WA"/>
    <x v="2"/>
    <n v="2010"/>
    <n v="2010"/>
    <n v="19651171"/>
    <n v="5"/>
    <x v="1"/>
    <s v="I"/>
    <n v="135"/>
    <n v="27"/>
    <n v="0"/>
    <n v="370"/>
  </r>
  <r>
    <x v="0"/>
    <x v="0"/>
    <s v="WA"/>
    <x v="2"/>
    <n v="2010"/>
    <n v="2010"/>
    <n v="16799982"/>
    <n v="1"/>
    <x v="1"/>
    <s v="I"/>
    <n v="27"/>
    <n v="27"/>
    <n v="0"/>
    <n v="467"/>
  </r>
  <r>
    <x v="0"/>
    <x v="1"/>
    <s v="WA"/>
    <x v="2"/>
    <n v="2010"/>
    <n v="2010"/>
    <n v="379036825"/>
    <n v="1"/>
    <x v="1"/>
    <s v="I"/>
    <n v="0"/>
    <n v="0"/>
    <n v="0"/>
    <n v="6"/>
  </r>
  <r>
    <x v="0"/>
    <x v="1"/>
    <s v="WA"/>
    <x v="2"/>
    <n v="2010"/>
    <n v="2010"/>
    <n v="374803207"/>
    <n v="2"/>
    <x v="1"/>
    <s v="I"/>
    <n v="57"/>
    <n v="28.5"/>
    <n v="0"/>
    <n v="32"/>
  </r>
  <r>
    <x v="0"/>
    <x v="1"/>
    <s v="WA"/>
    <x v="2"/>
    <n v="2010"/>
    <n v="2010"/>
    <n v="500062219"/>
    <n v="1"/>
    <x v="1"/>
    <s v="I"/>
    <n v="0"/>
    <n v="0"/>
    <n v="0"/>
    <n v="6"/>
  </r>
  <r>
    <x v="0"/>
    <x v="1"/>
    <s v="WA"/>
    <x v="2"/>
    <n v="2010"/>
    <n v="2010"/>
    <n v="500212350"/>
    <n v="1"/>
    <x v="1"/>
    <s v="I"/>
    <n v="18"/>
    <n v="18"/>
    <n v="0"/>
    <n v="10"/>
  </r>
  <r>
    <x v="1"/>
    <x v="0"/>
    <s v="WA"/>
    <x v="2"/>
    <n v="2010"/>
    <n v="2010"/>
    <n v="500239957"/>
    <n v="1"/>
    <x v="1"/>
    <s v="I"/>
    <n v="32"/>
    <n v="32"/>
    <n v="0"/>
    <n v="1"/>
  </r>
  <r>
    <x v="0"/>
    <x v="0"/>
    <s v="WA"/>
    <x v="2"/>
    <n v="2010"/>
    <n v="2010"/>
    <n v="18709485"/>
    <n v="3"/>
    <x v="1"/>
    <s v="I"/>
    <n v="91"/>
    <n v="30.333333333333332"/>
    <n v="0"/>
    <n v="370"/>
  </r>
  <r>
    <x v="0"/>
    <x v="0"/>
    <s v="WA"/>
    <x v="2"/>
    <n v="2010"/>
    <n v="2010"/>
    <n v="18317492"/>
    <n v="1"/>
    <x v="1"/>
    <s v="I"/>
    <n v="0"/>
    <n v="0"/>
    <n v="0"/>
    <n v="30"/>
  </r>
  <r>
    <x v="0"/>
    <x v="0"/>
    <s v="WA"/>
    <x v="2"/>
    <n v="2010"/>
    <n v="2010"/>
    <n v="337392018"/>
    <n v="3"/>
    <x v="1"/>
    <s v="I"/>
    <n v="92"/>
    <n v="30.666666666666668"/>
    <n v="0"/>
    <n v="752"/>
  </r>
  <r>
    <x v="0"/>
    <x v="0"/>
    <s v="WA"/>
    <x v="2"/>
    <n v="2010"/>
    <n v="2010"/>
    <n v="17786558"/>
    <n v="3"/>
    <x v="1"/>
    <s v="I"/>
    <n v="66"/>
    <n v="22"/>
    <n v="0"/>
    <n v="292"/>
  </r>
  <r>
    <x v="0"/>
    <x v="1"/>
    <s v="WA"/>
    <x v="2"/>
    <n v="2010"/>
    <n v="2010"/>
    <n v="17701316"/>
    <n v="1"/>
    <x v="1"/>
    <s v="I"/>
    <n v="19"/>
    <n v="19"/>
    <n v="0"/>
    <n v="2"/>
  </r>
  <r>
    <x v="0"/>
    <x v="0"/>
    <s v="WA"/>
    <x v="2"/>
    <n v="2010"/>
    <n v="2010"/>
    <n v="17150817"/>
    <n v="1"/>
    <x v="1"/>
    <s v="I"/>
    <n v="1"/>
    <n v="1"/>
    <n v="0"/>
    <n v="30"/>
  </r>
  <r>
    <x v="0"/>
    <x v="1"/>
    <s v="WA"/>
    <x v="2"/>
    <n v="2010"/>
    <n v="2010"/>
    <n v="16992323"/>
    <n v="1"/>
    <x v="1"/>
    <s v="I"/>
    <n v="35"/>
    <n v="35"/>
    <n v="0"/>
    <n v="1"/>
  </r>
  <r>
    <x v="0"/>
    <x v="0"/>
    <s v="WA"/>
    <x v="2"/>
    <n v="2010"/>
    <n v="2010"/>
    <n v="500229690"/>
    <n v="2"/>
    <x v="1"/>
    <s v="I"/>
    <n v="9"/>
    <n v="4.5"/>
    <n v="0"/>
    <n v="151"/>
  </r>
  <r>
    <x v="0"/>
    <x v="0"/>
    <s v="WA"/>
    <x v="2"/>
    <n v="2010"/>
    <n v="2010"/>
    <n v="16897536"/>
    <n v="1"/>
    <x v="1"/>
    <s v="I"/>
    <n v="0"/>
    <n v="0"/>
    <n v="0"/>
    <n v="20"/>
  </r>
  <r>
    <x v="0"/>
    <x v="0"/>
    <s v="WA"/>
    <x v="2"/>
    <n v="2010"/>
    <n v="2010"/>
    <n v="17200266"/>
    <n v="1"/>
    <x v="1"/>
    <s v="I"/>
    <n v="0"/>
    <n v="0"/>
    <n v="0"/>
    <n v="101"/>
  </r>
  <r>
    <x v="1"/>
    <x v="0"/>
    <s v="WA"/>
    <x v="2"/>
    <n v="2010"/>
    <n v="2011"/>
    <n v="500158952"/>
    <n v="12"/>
    <x v="1"/>
    <s v="I"/>
    <n v="365"/>
    <n v="30.416666666666668"/>
    <n v="0"/>
    <n v="10080"/>
  </r>
  <r>
    <x v="1"/>
    <x v="0"/>
    <s v="WA"/>
    <x v="2"/>
    <n v="2010"/>
    <n v="2011"/>
    <n v="19962464"/>
    <n v="12"/>
    <x v="2"/>
    <s v="I"/>
    <n v="365"/>
    <n v="30.416666666666668"/>
    <n v="0"/>
    <n v="442312"/>
  </r>
  <r>
    <x v="0"/>
    <x v="0"/>
    <s v="WA"/>
    <x v="2"/>
    <n v="2010"/>
    <n v="2010"/>
    <n v="16017407"/>
    <n v="1"/>
    <x v="1"/>
    <s v="I"/>
    <n v="17"/>
    <n v="17"/>
    <n v="0"/>
    <n v="198"/>
  </r>
  <r>
    <x v="0"/>
    <x v="0"/>
    <s v="WA"/>
    <x v="2"/>
    <n v="2010"/>
    <n v="2010"/>
    <n v="15970329"/>
    <n v="2"/>
    <x v="1"/>
    <s v="I"/>
    <n v="31"/>
    <n v="15.5"/>
    <n v="0"/>
    <n v="380"/>
  </r>
  <r>
    <x v="0"/>
    <x v="0"/>
    <s v="WA"/>
    <x v="2"/>
    <n v="2010"/>
    <n v="2010"/>
    <n v="500150887"/>
    <n v="1"/>
    <x v="1"/>
    <s v="I"/>
    <n v="0"/>
    <n v="0"/>
    <n v="0"/>
    <n v="150"/>
  </r>
  <r>
    <x v="0"/>
    <x v="0"/>
    <s v="WA"/>
    <x v="2"/>
    <n v="2010"/>
    <n v="2010"/>
    <n v="15144742"/>
    <n v="1"/>
    <x v="1"/>
    <s v="I"/>
    <n v="32"/>
    <n v="32"/>
    <n v="0"/>
    <n v="10"/>
  </r>
  <r>
    <x v="1"/>
    <x v="0"/>
    <s v="WA"/>
    <x v="2"/>
    <n v="2010"/>
    <n v="2011"/>
    <n v="16744145"/>
    <n v="12"/>
    <x v="2"/>
    <s v="I"/>
    <n v="365"/>
    <n v="30.416666666666668"/>
    <n v="0"/>
    <n v="334528"/>
  </r>
  <r>
    <x v="0"/>
    <x v="0"/>
    <s v="WA"/>
    <x v="2"/>
    <n v="2010"/>
    <n v="2010"/>
    <n v="16304595"/>
    <n v="1"/>
    <x v="1"/>
    <s v="I"/>
    <n v="32"/>
    <n v="32"/>
    <n v="0"/>
    <n v="1"/>
  </r>
  <r>
    <x v="0"/>
    <x v="0"/>
    <s v="WA"/>
    <x v="2"/>
    <n v="2010"/>
    <n v="2010"/>
    <n v="15817562"/>
    <n v="1"/>
    <x v="1"/>
    <s v="I"/>
    <n v="7"/>
    <n v="7"/>
    <n v="0"/>
    <n v="135"/>
  </r>
  <r>
    <x v="0"/>
    <x v="1"/>
    <s v="WA"/>
    <x v="2"/>
    <n v="2010"/>
    <n v="2010"/>
    <n v="15277817"/>
    <n v="1"/>
    <x v="1"/>
    <s v="I"/>
    <n v="11"/>
    <n v="11"/>
    <n v="0"/>
    <n v="4"/>
  </r>
  <r>
    <x v="0"/>
    <x v="1"/>
    <s v="WA"/>
    <x v="2"/>
    <n v="2010"/>
    <n v="2010"/>
    <n v="15279791"/>
    <n v="1"/>
    <x v="1"/>
    <s v="I"/>
    <n v="7"/>
    <n v="7"/>
    <n v="0"/>
    <n v="4"/>
  </r>
  <r>
    <x v="0"/>
    <x v="0"/>
    <s v="WA"/>
    <x v="2"/>
    <n v="2010"/>
    <n v="2010"/>
    <n v="500261041"/>
    <n v="1"/>
    <x v="1"/>
    <s v="I"/>
    <n v="0"/>
    <n v="0"/>
    <n v="0"/>
    <n v="11"/>
  </r>
  <r>
    <x v="1"/>
    <x v="1"/>
    <s v="WA"/>
    <x v="2"/>
    <n v="2010"/>
    <n v="2010"/>
    <n v="14315230"/>
    <n v="2"/>
    <x v="1"/>
    <s v="I"/>
    <n v="48"/>
    <n v="24"/>
    <n v="0"/>
    <n v="6"/>
  </r>
  <r>
    <x v="1"/>
    <x v="0"/>
    <s v="WA"/>
    <x v="2"/>
    <n v="2010"/>
    <n v="2010"/>
    <n v="14315232"/>
    <n v="2"/>
    <x v="1"/>
    <s v="I"/>
    <n v="48"/>
    <n v="24"/>
    <n v="0"/>
    <n v="368"/>
  </r>
  <r>
    <x v="0"/>
    <x v="0"/>
    <s v="WA"/>
    <x v="2"/>
    <n v="2010"/>
    <n v="2010"/>
    <n v="19667000"/>
    <n v="1"/>
    <x v="1"/>
    <s v="I"/>
    <n v="33"/>
    <n v="33"/>
    <n v="0"/>
    <n v="40"/>
  </r>
  <r>
    <x v="0"/>
    <x v="1"/>
    <s v="WA"/>
    <x v="2"/>
    <n v="2010"/>
    <n v="2010"/>
    <n v="500023288"/>
    <n v="1"/>
    <x v="1"/>
    <s v="I"/>
    <n v="23"/>
    <n v="23"/>
    <n v="0"/>
    <n v="11"/>
  </r>
  <r>
    <x v="1"/>
    <x v="1"/>
    <s v="WA"/>
    <x v="2"/>
    <n v="2010"/>
    <n v="2010"/>
    <n v="500197725"/>
    <n v="1"/>
    <x v="1"/>
    <s v="I"/>
    <n v="14"/>
    <n v="14"/>
    <n v="0"/>
    <n v="59"/>
  </r>
  <r>
    <x v="0"/>
    <x v="1"/>
    <s v="WA"/>
    <x v="2"/>
    <n v="2010"/>
    <n v="2010"/>
    <n v="14189887"/>
    <n v="1"/>
    <x v="1"/>
    <s v="I"/>
    <n v="0"/>
    <n v="0"/>
    <n v="0"/>
    <n v="5"/>
  </r>
  <r>
    <x v="0"/>
    <x v="0"/>
    <s v="WA"/>
    <x v="2"/>
    <n v="2010"/>
    <n v="2010"/>
    <n v="14122298"/>
    <n v="1"/>
    <x v="1"/>
    <s v="I"/>
    <n v="0"/>
    <n v="0"/>
    <n v="0"/>
    <n v="10"/>
  </r>
  <r>
    <x v="0"/>
    <x v="0"/>
    <s v="WA"/>
    <x v="2"/>
    <n v="2010"/>
    <n v="2010"/>
    <n v="14079062"/>
    <n v="1"/>
    <x v="1"/>
    <s v="I"/>
    <n v="0"/>
    <n v="0"/>
    <n v="0"/>
    <n v="310"/>
  </r>
  <r>
    <x v="0"/>
    <x v="0"/>
    <s v="WA"/>
    <x v="2"/>
    <n v="2010"/>
    <n v="2010"/>
    <n v="500069692"/>
    <n v="1"/>
    <x v="1"/>
    <s v="I"/>
    <n v="22"/>
    <n v="22"/>
    <n v="0"/>
    <n v="100"/>
  </r>
  <r>
    <x v="0"/>
    <x v="0"/>
    <s v="WA"/>
    <x v="2"/>
    <n v="2010"/>
    <n v="2010"/>
    <n v="500076439"/>
    <n v="1"/>
    <x v="1"/>
    <s v="I"/>
    <n v="0"/>
    <n v="0"/>
    <n v="0"/>
    <n v="10"/>
  </r>
  <r>
    <x v="0"/>
    <x v="1"/>
    <s v="WA"/>
    <x v="2"/>
    <n v="2010"/>
    <n v="2010"/>
    <n v="19891371"/>
    <n v="1"/>
    <x v="1"/>
    <s v="I"/>
    <n v="0"/>
    <n v="0"/>
    <n v="0"/>
    <n v="1"/>
  </r>
  <r>
    <x v="0"/>
    <x v="0"/>
    <s v="WA"/>
    <x v="2"/>
    <n v="2010"/>
    <n v="2010"/>
    <n v="19943480"/>
    <n v="1"/>
    <x v="1"/>
    <s v="I"/>
    <n v="0"/>
    <n v="0"/>
    <n v="0"/>
    <n v="30"/>
  </r>
  <r>
    <x v="0"/>
    <x v="1"/>
    <s v="WA"/>
    <x v="2"/>
    <n v="2010"/>
    <n v="2010"/>
    <n v="15702860"/>
    <n v="1"/>
    <x v="1"/>
    <s v="I"/>
    <n v="15"/>
    <n v="15"/>
    <n v="0"/>
    <n v="43"/>
  </r>
  <r>
    <x v="0"/>
    <x v="0"/>
    <s v="WA"/>
    <x v="2"/>
    <n v="2010"/>
    <n v="2010"/>
    <n v="500165260"/>
    <n v="1"/>
    <x v="1"/>
    <s v="I"/>
    <n v="0"/>
    <n v="0"/>
    <n v="0"/>
    <n v="1"/>
  </r>
  <r>
    <x v="0"/>
    <x v="1"/>
    <s v="WA"/>
    <x v="2"/>
    <n v="2010"/>
    <n v="2010"/>
    <n v="500224306"/>
    <n v="2"/>
    <x v="1"/>
    <s v="I"/>
    <n v="49"/>
    <n v="24.5"/>
    <n v="0"/>
    <n v="25"/>
  </r>
  <r>
    <x v="0"/>
    <x v="1"/>
    <s v="WA"/>
    <x v="2"/>
    <n v="2010"/>
    <n v="2010"/>
    <n v="16746731"/>
    <n v="1"/>
    <x v="1"/>
    <s v="I"/>
    <n v="7"/>
    <n v="7"/>
    <n v="0"/>
    <n v="3"/>
  </r>
  <r>
    <x v="0"/>
    <x v="0"/>
    <s v="WA"/>
    <x v="2"/>
    <n v="2010"/>
    <n v="2010"/>
    <n v="19238443"/>
    <n v="1"/>
    <x v="1"/>
    <s v="I"/>
    <n v="25"/>
    <n v="25"/>
    <n v="0"/>
    <n v="120"/>
  </r>
  <r>
    <x v="0"/>
    <x v="0"/>
    <s v="WA"/>
    <x v="2"/>
    <n v="2010"/>
    <n v="2010"/>
    <n v="18219336"/>
    <n v="3"/>
    <x v="1"/>
    <s v="I"/>
    <n v="81"/>
    <n v="27"/>
    <n v="0"/>
    <n v="410"/>
  </r>
  <r>
    <x v="0"/>
    <x v="1"/>
    <s v="WA"/>
    <x v="2"/>
    <n v="2010"/>
    <n v="2010"/>
    <n v="19650793"/>
    <n v="1"/>
    <x v="1"/>
    <s v="I"/>
    <n v="19"/>
    <n v="19"/>
    <n v="0"/>
    <n v="2"/>
  </r>
  <r>
    <x v="0"/>
    <x v="0"/>
    <s v="WA"/>
    <x v="2"/>
    <n v="2010"/>
    <n v="2010"/>
    <n v="16746555"/>
    <n v="2"/>
    <x v="1"/>
    <s v="I"/>
    <n v="42"/>
    <n v="21"/>
    <n v="0"/>
    <n v="498"/>
  </r>
  <r>
    <x v="0"/>
    <x v="0"/>
    <s v="WA"/>
    <x v="2"/>
    <n v="2010"/>
    <n v="2010"/>
    <n v="19575282"/>
    <n v="1"/>
    <x v="1"/>
    <s v="I"/>
    <n v="0"/>
    <n v="0"/>
    <n v="0"/>
    <n v="20"/>
  </r>
  <r>
    <x v="0"/>
    <x v="0"/>
    <s v="WA"/>
    <x v="2"/>
    <n v="2010"/>
    <n v="2010"/>
    <n v="18061891"/>
    <n v="1"/>
    <x v="1"/>
    <s v="I"/>
    <n v="0"/>
    <n v="0"/>
    <n v="0"/>
    <n v="30"/>
  </r>
  <r>
    <x v="0"/>
    <x v="0"/>
    <s v="WA"/>
    <x v="2"/>
    <n v="2010"/>
    <n v="2010"/>
    <n v="19305477"/>
    <n v="1"/>
    <x v="1"/>
    <s v="I"/>
    <n v="13"/>
    <n v="13"/>
    <n v="0"/>
    <n v="10"/>
  </r>
  <r>
    <x v="0"/>
    <x v="1"/>
    <s v="WA"/>
    <x v="2"/>
    <n v="2010"/>
    <n v="2010"/>
    <n v="500023469"/>
    <n v="1"/>
    <x v="1"/>
    <s v="I"/>
    <n v="31"/>
    <n v="31"/>
    <n v="0"/>
    <n v="6"/>
  </r>
  <r>
    <x v="0"/>
    <x v="0"/>
    <s v="WA"/>
    <x v="2"/>
    <n v="2010"/>
    <n v="2010"/>
    <n v="19397888"/>
    <n v="1"/>
    <x v="1"/>
    <s v="I"/>
    <n v="0"/>
    <n v="0"/>
    <n v="0"/>
    <n v="120"/>
  </r>
  <r>
    <x v="0"/>
    <x v="0"/>
    <s v="WA"/>
    <x v="2"/>
    <n v="2010"/>
    <n v="2010"/>
    <n v="446351871"/>
    <n v="1"/>
    <x v="1"/>
    <s v="I"/>
    <n v="18"/>
    <n v="18"/>
    <n v="0"/>
    <n v="480"/>
  </r>
  <r>
    <x v="0"/>
    <x v="0"/>
    <s v="WA"/>
    <x v="2"/>
    <n v="2010"/>
    <n v="2010"/>
    <n v="18555300"/>
    <n v="1"/>
    <x v="1"/>
    <s v="I"/>
    <n v="0"/>
    <n v="0"/>
    <n v="0"/>
    <n v="102"/>
  </r>
  <r>
    <x v="0"/>
    <x v="1"/>
    <s v="WA"/>
    <x v="2"/>
    <n v="2010"/>
    <n v="2010"/>
    <n v="18555627"/>
    <n v="1"/>
    <x v="1"/>
    <s v="I"/>
    <n v="3"/>
    <n v="3"/>
    <n v="0"/>
    <n v="2"/>
  </r>
  <r>
    <x v="0"/>
    <x v="0"/>
    <s v="WA"/>
    <x v="2"/>
    <n v="2010"/>
    <n v="2010"/>
    <n v="18378558"/>
    <n v="1"/>
    <x v="1"/>
    <s v="I"/>
    <n v="0"/>
    <n v="0"/>
    <n v="0"/>
    <n v="30"/>
  </r>
  <r>
    <x v="0"/>
    <x v="1"/>
    <s v="WA"/>
    <x v="2"/>
    <n v="2010"/>
    <n v="2010"/>
    <n v="18298619"/>
    <n v="1"/>
    <x v="1"/>
    <s v="I"/>
    <n v="0"/>
    <n v="0"/>
    <n v="0"/>
    <n v="42"/>
  </r>
  <r>
    <x v="0"/>
    <x v="1"/>
    <s v="WA"/>
    <x v="2"/>
    <n v="2010"/>
    <n v="2010"/>
    <n v="500266702"/>
    <n v="1"/>
    <x v="1"/>
    <s v="I"/>
    <n v="0"/>
    <n v="0"/>
    <n v="0"/>
    <n v="2"/>
  </r>
  <r>
    <x v="0"/>
    <x v="0"/>
    <s v="WA"/>
    <x v="2"/>
    <n v="2010"/>
    <n v="2010"/>
    <n v="17917348"/>
    <n v="1"/>
    <x v="1"/>
    <s v="I"/>
    <n v="0"/>
    <n v="0"/>
    <n v="0"/>
    <n v="20"/>
  </r>
  <r>
    <x v="0"/>
    <x v="0"/>
    <s v="WA"/>
    <x v="2"/>
    <n v="2010"/>
    <n v="2010"/>
    <n v="17923501"/>
    <n v="1"/>
    <x v="1"/>
    <s v="I"/>
    <n v="2"/>
    <n v="2"/>
    <n v="0"/>
    <n v="30"/>
  </r>
  <r>
    <x v="0"/>
    <x v="0"/>
    <s v="WA"/>
    <x v="2"/>
    <n v="2010"/>
    <n v="2010"/>
    <n v="17754578"/>
    <n v="1"/>
    <x v="1"/>
    <s v="I"/>
    <n v="0"/>
    <n v="0"/>
    <n v="0"/>
    <n v="10"/>
  </r>
  <r>
    <x v="0"/>
    <x v="1"/>
    <s v="WA"/>
    <x v="2"/>
    <n v="2010"/>
    <n v="2010"/>
    <n v="405648029"/>
    <n v="1"/>
    <x v="1"/>
    <s v="I"/>
    <n v="0"/>
    <n v="0"/>
    <n v="0"/>
    <n v="7"/>
  </r>
  <r>
    <x v="0"/>
    <x v="1"/>
    <s v="WA"/>
    <x v="2"/>
    <n v="2010"/>
    <n v="2010"/>
    <n v="500036078"/>
    <n v="1"/>
    <x v="1"/>
    <s v="I"/>
    <n v="0"/>
    <n v="0"/>
    <n v="0"/>
    <n v="1"/>
  </r>
  <r>
    <x v="0"/>
    <x v="0"/>
    <s v="WA"/>
    <x v="2"/>
    <n v="2010"/>
    <n v="2010"/>
    <n v="18072173"/>
    <n v="1"/>
    <x v="1"/>
    <s v="I"/>
    <n v="0"/>
    <n v="0"/>
    <n v="0"/>
    <n v="70"/>
  </r>
  <r>
    <x v="0"/>
    <x v="0"/>
    <s v="WA"/>
    <x v="2"/>
    <n v="2010"/>
    <n v="2010"/>
    <n v="18506486"/>
    <n v="3"/>
    <x v="1"/>
    <s v="I"/>
    <n v="65"/>
    <n v="21.666666666666664"/>
    <n v="0"/>
    <n v="410"/>
  </r>
  <r>
    <x v="0"/>
    <x v="0"/>
    <s v="WA"/>
    <x v="2"/>
    <n v="2010"/>
    <n v="2010"/>
    <n v="17469003"/>
    <n v="1"/>
    <x v="1"/>
    <s v="I"/>
    <n v="0"/>
    <n v="0"/>
    <n v="0"/>
    <n v="10"/>
  </r>
  <r>
    <x v="0"/>
    <x v="0"/>
    <s v="WA"/>
    <x v="2"/>
    <n v="2010"/>
    <n v="2010"/>
    <n v="500200108"/>
    <n v="4"/>
    <x v="1"/>
    <s v="I"/>
    <n v="106"/>
    <n v="26.5"/>
    <n v="0"/>
    <n v="499"/>
  </r>
  <r>
    <x v="0"/>
    <x v="1"/>
    <s v="WA"/>
    <x v="2"/>
    <n v="2010"/>
    <n v="2010"/>
    <n v="500014374"/>
    <n v="1"/>
    <x v="1"/>
    <s v="I"/>
    <n v="0"/>
    <n v="0"/>
    <n v="0"/>
    <n v="1"/>
  </r>
  <r>
    <x v="0"/>
    <x v="0"/>
    <s v="WA"/>
    <x v="2"/>
    <n v="2010"/>
    <n v="2010"/>
    <n v="17511320"/>
    <n v="1"/>
    <x v="1"/>
    <s v="I"/>
    <n v="10"/>
    <n v="10"/>
    <n v="0"/>
    <n v="61"/>
  </r>
  <r>
    <x v="0"/>
    <x v="0"/>
    <s v="WA"/>
    <x v="2"/>
    <n v="2010"/>
    <n v="2010"/>
    <n v="500190574"/>
    <n v="1"/>
    <x v="1"/>
    <s v="I"/>
    <n v="0"/>
    <n v="0"/>
    <n v="0"/>
    <n v="40"/>
  </r>
  <r>
    <x v="0"/>
    <x v="0"/>
    <s v="WA"/>
    <x v="2"/>
    <n v="2010"/>
    <n v="2010"/>
    <n v="17012975"/>
    <n v="3"/>
    <x v="1"/>
    <s v="I"/>
    <n v="72"/>
    <n v="24"/>
    <n v="0"/>
    <n v="190"/>
  </r>
  <r>
    <x v="0"/>
    <x v="0"/>
    <s v="WA"/>
    <x v="2"/>
    <n v="2010"/>
    <n v="2010"/>
    <n v="17744915"/>
    <n v="1"/>
    <x v="1"/>
    <s v="I"/>
    <n v="0"/>
    <n v="0"/>
    <n v="0"/>
    <n v="40"/>
  </r>
  <r>
    <x v="0"/>
    <x v="0"/>
    <s v="WA"/>
    <x v="2"/>
    <n v="2010"/>
    <n v="2010"/>
    <n v="500199975"/>
    <n v="3"/>
    <x v="1"/>
    <s v="I"/>
    <n v="91"/>
    <n v="30.333333333333332"/>
    <n v="0"/>
    <n v="30"/>
  </r>
  <r>
    <x v="0"/>
    <x v="0"/>
    <s v="WA"/>
    <x v="2"/>
    <n v="2010"/>
    <n v="2010"/>
    <n v="14847964"/>
    <n v="1"/>
    <x v="1"/>
    <s v="I"/>
    <n v="29"/>
    <n v="29"/>
    <n v="0"/>
    <n v="10"/>
  </r>
  <r>
    <x v="0"/>
    <x v="0"/>
    <s v="WA"/>
    <x v="2"/>
    <n v="2010"/>
    <n v="2010"/>
    <n v="14060455"/>
    <n v="1"/>
    <x v="1"/>
    <s v="I"/>
    <n v="0"/>
    <n v="0"/>
    <n v="0"/>
    <n v="17"/>
  </r>
  <r>
    <x v="0"/>
    <x v="0"/>
    <s v="WA"/>
    <x v="2"/>
    <n v="2010"/>
    <n v="2010"/>
    <n v="15626875"/>
    <n v="1"/>
    <x v="1"/>
    <s v="I"/>
    <n v="24"/>
    <n v="24"/>
    <n v="0"/>
    <n v="310"/>
  </r>
  <r>
    <x v="0"/>
    <x v="0"/>
    <s v="WA"/>
    <x v="2"/>
    <n v="2010"/>
    <n v="2010"/>
    <n v="14570769"/>
    <n v="2"/>
    <x v="1"/>
    <s v="I"/>
    <n v="63"/>
    <n v="31.5"/>
    <n v="0"/>
    <n v="340"/>
  </r>
  <r>
    <x v="0"/>
    <x v="0"/>
    <s v="WA"/>
    <x v="2"/>
    <n v="2010"/>
    <n v="2010"/>
    <n v="15170705"/>
    <n v="1"/>
    <x v="1"/>
    <s v="I"/>
    <n v="15"/>
    <n v="15"/>
    <n v="0"/>
    <n v="110"/>
  </r>
  <r>
    <x v="1"/>
    <x v="1"/>
    <s v="WA"/>
    <x v="2"/>
    <n v="2010"/>
    <n v="2010"/>
    <n v="500077111"/>
    <n v="1"/>
    <x v="1"/>
    <s v="I"/>
    <n v="14"/>
    <n v="14"/>
    <n v="0"/>
    <n v="7"/>
  </r>
  <r>
    <x v="0"/>
    <x v="0"/>
    <s v="WA"/>
    <x v="2"/>
    <n v="2010"/>
    <n v="2010"/>
    <n v="500073004"/>
    <n v="2"/>
    <x v="1"/>
    <s v="I"/>
    <n v="59"/>
    <n v="29.5"/>
    <n v="0"/>
    <n v="517"/>
  </r>
  <r>
    <x v="0"/>
    <x v="1"/>
    <s v="WA"/>
    <x v="2"/>
    <n v="2010"/>
    <n v="2010"/>
    <n v="500092669"/>
    <n v="3"/>
    <x v="1"/>
    <s v="I"/>
    <n v="92"/>
    <n v="30.666666666666668"/>
    <n v="0"/>
    <n v="26"/>
  </r>
  <r>
    <x v="0"/>
    <x v="0"/>
    <s v="WA"/>
    <x v="2"/>
    <n v="2010"/>
    <n v="2010"/>
    <n v="16118245"/>
    <n v="1"/>
    <x v="1"/>
    <s v="I"/>
    <n v="21"/>
    <n v="21"/>
    <n v="0"/>
    <n v="610"/>
  </r>
  <r>
    <x v="0"/>
    <x v="0"/>
    <s v="WA"/>
    <x v="2"/>
    <n v="2010"/>
    <n v="2010"/>
    <n v="442713681"/>
    <n v="1"/>
    <x v="1"/>
    <s v="I"/>
    <n v="10"/>
    <n v="10"/>
    <n v="0"/>
    <n v="70"/>
  </r>
  <r>
    <x v="0"/>
    <x v="0"/>
    <s v="WA"/>
    <x v="2"/>
    <n v="2010"/>
    <n v="2010"/>
    <n v="500240628"/>
    <n v="1"/>
    <x v="1"/>
    <s v="I"/>
    <n v="0"/>
    <n v="0"/>
    <n v="0"/>
    <n v="58"/>
  </r>
  <r>
    <x v="0"/>
    <x v="1"/>
    <s v="WA"/>
    <x v="2"/>
    <n v="2010"/>
    <n v="2010"/>
    <n v="500213654"/>
    <n v="1"/>
    <x v="1"/>
    <s v="I"/>
    <n v="11"/>
    <n v="11"/>
    <n v="0"/>
    <n v="2"/>
  </r>
  <r>
    <x v="0"/>
    <x v="0"/>
    <s v="WA"/>
    <x v="2"/>
    <n v="2010"/>
    <n v="2010"/>
    <n v="15815466"/>
    <n v="1"/>
    <x v="1"/>
    <s v="I"/>
    <n v="0"/>
    <n v="0"/>
    <n v="0"/>
    <n v="30"/>
  </r>
  <r>
    <x v="0"/>
    <x v="0"/>
    <s v="WA"/>
    <x v="2"/>
    <n v="2010"/>
    <n v="2010"/>
    <n v="500208132"/>
    <n v="2"/>
    <x v="1"/>
    <s v="I"/>
    <n v="53"/>
    <n v="26.5"/>
    <n v="0"/>
    <n v="128"/>
  </r>
  <r>
    <x v="0"/>
    <x v="0"/>
    <s v="WA"/>
    <x v="2"/>
    <n v="2010"/>
    <n v="2010"/>
    <n v="14405337"/>
    <n v="1"/>
    <x v="1"/>
    <s v="I"/>
    <n v="7"/>
    <n v="7"/>
    <n v="0"/>
    <n v="24"/>
  </r>
  <r>
    <x v="0"/>
    <x v="1"/>
    <s v="WA"/>
    <x v="2"/>
    <n v="2010"/>
    <n v="2010"/>
    <n v="17646190"/>
    <n v="1"/>
    <x v="1"/>
    <s v="I"/>
    <n v="0"/>
    <n v="0"/>
    <n v="0"/>
    <n v="2"/>
  </r>
  <r>
    <x v="0"/>
    <x v="1"/>
    <s v="WA"/>
    <x v="2"/>
    <n v="2010"/>
    <n v="2010"/>
    <n v="19293689"/>
    <n v="1"/>
    <x v="1"/>
    <s v="I"/>
    <n v="10"/>
    <n v="10"/>
    <n v="0"/>
    <n v="9"/>
  </r>
  <r>
    <x v="0"/>
    <x v="1"/>
    <s v="WA"/>
    <x v="2"/>
    <n v="2010"/>
    <n v="2010"/>
    <n v="19384414"/>
    <n v="1"/>
    <x v="1"/>
    <s v="I"/>
    <n v="17"/>
    <n v="17"/>
    <n v="0"/>
    <n v="9"/>
  </r>
  <r>
    <x v="0"/>
    <x v="0"/>
    <s v="WA"/>
    <x v="2"/>
    <n v="2010"/>
    <n v="2010"/>
    <n v="19384416"/>
    <n v="1"/>
    <x v="1"/>
    <s v="I"/>
    <n v="17"/>
    <n v="17"/>
    <n v="0"/>
    <n v="190"/>
  </r>
  <r>
    <x v="0"/>
    <x v="0"/>
    <s v="WA"/>
    <x v="2"/>
    <n v="2010"/>
    <n v="2010"/>
    <n v="19652243"/>
    <n v="2"/>
    <x v="1"/>
    <s v="I"/>
    <n v="28"/>
    <n v="14"/>
    <n v="0"/>
    <n v="135"/>
  </r>
  <r>
    <x v="0"/>
    <x v="1"/>
    <s v="WA"/>
    <x v="2"/>
    <n v="2010"/>
    <n v="2010"/>
    <n v="18396712"/>
    <n v="1"/>
    <x v="1"/>
    <s v="I"/>
    <n v="22"/>
    <n v="22"/>
    <n v="0"/>
    <n v="7"/>
  </r>
  <r>
    <x v="0"/>
    <x v="0"/>
    <s v="WA"/>
    <x v="2"/>
    <n v="2010"/>
    <n v="2010"/>
    <n v="18669114"/>
    <n v="1"/>
    <x v="1"/>
    <s v="I"/>
    <n v="0"/>
    <n v="0"/>
    <n v="0"/>
    <n v="100"/>
  </r>
  <r>
    <x v="0"/>
    <x v="0"/>
    <s v="WA"/>
    <x v="2"/>
    <n v="2010"/>
    <n v="2010"/>
    <n v="18262250"/>
    <n v="1"/>
    <x v="1"/>
    <s v="I"/>
    <n v="3"/>
    <n v="3"/>
    <n v="0"/>
    <n v="20"/>
  </r>
  <r>
    <x v="0"/>
    <x v="0"/>
    <s v="WA"/>
    <x v="2"/>
    <n v="2010"/>
    <n v="2010"/>
    <n v="18286444"/>
    <n v="1"/>
    <x v="1"/>
    <s v="I"/>
    <n v="27"/>
    <n v="27"/>
    <n v="0"/>
    <n v="20"/>
  </r>
  <r>
    <x v="0"/>
    <x v="0"/>
    <s v="WA"/>
    <x v="2"/>
    <n v="2010"/>
    <n v="2010"/>
    <n v="18511325"/>
    <n v="2"/>
    <x v="1"/>
    <s v="I"/>
    <n v="51"/>
    <n v="25.5"/>
    <n v="0"/>
    <n v="510"/>
  </r>
  <r>
    <x v="0"/>
    <x v="1"/>
    <s v="WA"/>
    <x v="2"/>
    <n v="2010"/>
    <n v="2010"/>
    <n v="500017080"/>
    <n v="1"/>
    <x v="1"/>
    <s v="I"/>
    <n v="0"/>
    <n v="0"/>
    <n v="0"/>
    <n v="1"/>
  </r>
  <r>
    <x v="0"/>
    <x v="0"/>
    <s v="WA"/>
    <x v="2"/>
    <n v="2010"/>
    <n v="2010"/>
    <n v="17756550"/>
    <n v="1"/>
    <x v="1"/>
    <s v="I"/>
    <n v="0"/>
    <n v="0"/>
    <n v="0"/>
    <n v="5"/>
  </r>
  <r>
    <x v="0"/>
    <x v="1"/>
    <s v="WA"/>
    <x v="2"/>
    <n v="2010"/>
    <n v="2010"/>
    <n v="500046398"/>
    <n v="1"/>
    <x v="1"/>
    <s v="I"/>
    <n v="0"/>
    <n v="0"/>
    <n v="0"/>
    <n v="1"/>
  </r>
  <r>
    <x v="0"/>
    <x v="0"/>
    <s v="WA"/>
    <x v="2"/>
    <n v="2010"/>
    <n v="2010"/>
    <n v="17832357"/>
    <n v="1"/>
    <x v="1"/>
    <s v="I"/>
    <n v="0"/>
    <n v="0"/>
    <n v="0"/>
    <n v="20"/>
  </r>
  <r>
    <x v="0"/>
    <x v="0"/>
    <s v="WA"/>
    <x v="2"/>
    <n v="2010"/>
    <n v="2010"/>
    <n v="17840982"/>
    <n v="1"/>
    <x v="1"/>
    <s v="I"/>
    <n v="0"/>
    <n v="0"/>
    <n v="0"/>
    <n v="10"/>
  </r>
  <r>
    <x v="0"/>
    <x v="0"/>
    <s v="WA"/>
    <x v="2"/>
    <n v="2010"/>
    <n v="2010"/>
    <n v="17703056"/>
    <n v="1"/>
    <x v="1"/>
    <s v="I"/>
    <n v="0"/>
    <n v="0"/>
    <n v="0"/>
    <n v="60"/>
  </r>
  <r>
    <x v="0"/>
    <x v="0"/>
    <s v="WA"/>
    <x v="2"/>
    <n v="2010"/>
    <n v="2010"/>
    <n v="374889675"/>
    <n v="1"/>
    <x v="1"/>
    <s v="I"/>
    <n v="0"/>
    <n v="0"/>
    <n v="0"/>
    <n v="500"/>
  </r>
  <r>
    <x v="0"/>
    <x v="0"/>
    <s v="WA"/>
    <x v="2"/>
    <n v="2010"/>
    <n v="2010"/>
    <n v="17781282"/>
    <n v="3"/>
    <x v="1"/>
    <s v="I"/>
    <n v="78"/>
    <n v="26"/>
    <n v="0"/>
    <n v="630"/>
  </r>
  <r>
    <x v="0"/>
    <x v="1"/>
    <s v="WA"/>
    <x v="2"/>
    <n v="2010"/>
    <n v="2010"/>
    <n v="500158288"/>
    <n v="2"/>
    <x v="1"/>
    <s v="I"/>
    <n v="43"/>
    <n v="21.5"/>
    <n v="0"/>
    <n v="102"/>
  </r>
  <r>
    <x v="0"/>
    <x v="1"/>
    <s v="WA"/>
    <x v="2"/>
    <n v="2010"/>
    <n v="2010"/>
    <n v="500262024"/>
    <n v="1"/>
    <x v="1"/>
    <s v="I"/>
    <n v="11"/>
    <n v="11"/>
    <n v="0"/>
    <n v="6"/>
  </r>
  <r>
    <x v="0"/>
    <x v="1"/>
    <s v="WA"/>
    <x v="2"/>
    <n v="2010"/>
    <n v="2010"/>
    <n v="500167185"/>
    <n v="4"/>
    <x v="1"/>
    <s v="I"/>
    <n v="123"/>
    <n v="30.75"/>
    <n v="0"/>
    <n v="29"/>
  </r>
  <r>
    <x v="0"/>
    <x v="0"/>
    <s v="WA"/>
    <x v="2"/>
    <n v="2010"/>
    <n v="2010"/>
    <n v="16470863"/>
    <n v="1"/>
    <x v="1"/>
    <s v="I"/>
    <n v="15"/>
    <n v="15"/>
    <n v="0"/>
    <n v="20"/>
  </r>
  <r>
    <x v="0"/>
    <x v="0"/>
    <s v="WA"/>
    <x v="2"/>
    <n v="2010"/>
    <n v="2010"/>
    <n v="16601342"/>
    <n v="1"/>
    <x v="1"/>
    <s v="I"/>
    <n v="9"/>
    <n v="9"/>
    <n v="0"/>
    <n v="50"/>
  </r>
  <r>
    <x v="0"/>
    <x v="1"/>
    <s v="WA"/>
    <x v="2"/>
    <n v="2010"/>
    <n v="2010"/>
    <n v="16605584"/>
    <n v="1"/>
    <x v="1"/>
    <s v="I"/>
    <n v="30"/>
    <n v="30"/>
    <n v="0"/>
    <n v="1"/>
  </r>
  <r>
    <x v="0"/>
    <x v="0"/>
    <s v="WA"/>
    <x v="2"/>
    <n v="2010"/>
    <n v="2010"/>
    <n v="16515285"/>
    <n v="1"/>
    <x v="1"/>
    <s v="I"/>
    <n v="0"/>
    <n v="0"/>
    <n v="0"/>
    <n v="852"/>
  </r>
  <r>
    <x v="0"/>
    <x v="1"/>
    <s v="WA"/>
    <x v="2"/>
    <n v="2010"/>
    <n v="2010"/>
    <n v="500045991"/>
    <n v="1"/>
    <x v="1"/>
    <s v="I"/>
    <n v="16"/>
    <n v="16"/>
    <n v="0"/>
    <n v="2"/>
  </r>
  <r>
    <x v="0"/>
    <x v="1"/>
    <s v="WA"/>
    <x v="2"/>
    <n v="2010"/>
    <n v="2010"/>
    <n v="432259252"/>
    <n v="1"/>
    <x v="1"/>
    <s v="I"/>
    <n v="34"/>
    <n v="34"/>
    <n v="0"/>
    <n v="5"/>
  </r>
  <r>
    <x v="0"/>
    <x v="0"/>
    <s v="WA"/>
    <x v="1"/>
    <n v="2010"/>
    <n v="2010"/>
    <n v="500231789"/>
    <n v="1"/>
    <x v="1"/>
    <s v="I"/>
    <n v="1"/>
    <n v="1"/>
    <n v="0"/>
    <n v="342"/>
  </r>
  <r>
    <x v="0"/>
    <x v="0"/>
    <s v="WA"/>
    <x v="2"/>
    <n v="2010"/>
    <n v="2010"/>
    <n v="14831574"/>
    <n v="1"/>
    <x v="1"/>
    <s v="I"/>
    <n v="0"/>
    <n v="0"/>
    <n v="0"/>
    <n v="130"/>
  </r>
  <r>
    <x v="0"/>
    <x v="1"/>
    <s v="WA"/>
    <x v="2"/>
    <n v="2010"/>
    <n v="2010"/>
    <n v="15178328"/>
    <n v="2"/>
    <x v="1"/>
    <s v="I"/>
    <n v="65"/>
    <n v="32.5"/>
    <n v="0"/>
    <n v="32"/>
  </r>
  <r>
    <x v="0"/>
    <x v="0"/>
    <s v="WA"/>
    <x v="2"/>
    <n v="2010"/>
    <n v="2010"/>
    <n v="500150409"/>
    <n v="1"/>
    <x v="1"/>
    <s v="I"/>
    <n v="30"/>
    <n v="30"/>
    <n v="0"/>
    <n v="17"/>
  </r>
  <r>
    <x v="1"/>
    <x v="0"/>
    <s v="WA"/>
    <x v="2"/>
    <n v="2010"/>
    <n v="2010"/>
    <n v="500017984"/>
    <n v="2"/>
    <x v="1"/>
    <s v="I"/>
    <n v="52"/>
    <n v="26"/>
    <n v="0"/>
    <n v="670"/>
  </r>
  <r>
    <x v="0"/>
    <x v="1"/>
    <s v="WA"/>
    <x v="2"/>
    <n v="2010"/>
    <n v="2010"/>
    <n v="500185079"/>
    <n v="1"/>
    <x v="1"/>
    <s v="I"/>
    <n v="20"/>
    <n v="20"/>
    <n v="0"/>
    <n v="6"/>
  </r>
  <r>
    <x v="0"/>
    <x v="0"/>
    <s v="WA"/>
    <x v="2"/>
    <n v="2010"/>
    <n v="2010"/>
    <n v="16131261"/>
    <n v="1"/>
    <x v="1"/>
    <s v="I"/>
    <n v="13"/>
    <n v="13"/>
    <n v="0"/>
    <n v="70"/>
  </r>
  <r>
    <x v="0"/>
    <x v="0"/>
    <s v="WA"/>
    <x v="2"/>
    <n v="2010"/>
    <n v="2010"/>
    <n v="14396407"/>
    <n v="1"/>
    <x v="1"/>
    <s v="I"/>
    <n v="38"/>
    <n v="38"/>
    <n v="0"/>
    <n v="280"/>
  </r>
  <r>
    <x v="0"/>
    <x v="0"/>
    <s v="WA"/>
    <x v="2"/>
    <n v="2010"/>
    <n v="2010"/>
    <n v="500231343"/>
    <n v="1"/>
    <x v="1"/>
    <s v="I"/>
    <n v="21"/>
    <n v="21"/>
    <n v="0"/>
    <n v="191"/>
  </r>
  <r>
    <x v="0"/>
    <x v="0"/>
    <s v="WA"/>
    <x v="2"/>
    <n v="2010"/>
    <n v="2010"/>
    <n v="500031189"/>
    <n v="1"/>
    <x v="1"/>
    <s v="I"/>
    <n v="7"/>
    <n v="7"/>
    <n v="0"/>
    <n v="45"/>
  </r>
  <r>
    <x v="0"/>
    <x v="0"/>
    <s v="WA"/>
    <x v="2"/>
    <n v="2010"/>
    <n v="2010"/>
    <n v="500027219"/>
    <n v="1"/>
    <x v="1"/>
    <s v="I"/>
    <n v="32"/>
    <n v="32"/>
    <n v="0"/>
    <n v="40"/>
  </r>
  <r>
    <x v="0"/>
    <x v="0"/>
    <s v="WA"/>
    <x v="2"/>
    <n v="2010"/>
    <n v="2010"/>
    <n v="19894000"/>
    <n v="1"/>
    <x v="1"/>
    <s v="I"/>
    <n v="32"/>
    <n v="32"/>
    <n v="0"/>
    <n v="261"/>
  </r>
  <r>
    <x v="0"/>
    <x v="1"/>
    <s v="WA"/>
    <x v="2"/>
    <n v="2010"/>
    <n v="2010"/>
    <n v="18812894"/>
    <n v="1"/>
    <x v="1"/>
    <s v="I"/>
    <n v="8"/>
    <n v="8"/>
    <n v="0"/>
    <n v="15"/>
  </r>
  <r>
    <x v="0"/>
    <x v="0"/>
    <s v="WA"/>
    <x v="2"/>
    <n v="2010"/>
    <n v="2010"/>
    <n v="19668353"/>
    <n v="1"/>
    <x v="1"/>
    <s v="I"/>
    <n v="1"/>
    <n v="1"/>
    <n v="0"/>
    <n v="2"/>
  </r>
  <r>
    <x v="0"/>
    <x v="1"/>
    <s v="WA"/>
    <x v="2"/>
    <n v="2010"/>
    <n v="2010"/>
    <n v="500082746"/>
    <n v="4"/>
    <x v="1"/>
    <s v="I"/>
    <n v="99"/>
    <n v="24.75"/>
    <n v="0"/>
    <n v="17"/>
  </r>
  <r>
    <x v="0"/>
    <x v="1"/>
    <s v="WA"/>
    <x v="2"/>
    <n v="2010"/>
    <n v="2010"/>
    <n v="500097743"/>
    <n v="1"/>
    <x v="1"/>
    <s v="I"/>
    <n v="27"/>
    <n v="27"/>
    <n v="0"/>
    <n v="13"/>
  </r>
  <r>
    <x v="0"/>
    <x v="0"/>
    <s v="WA"/>
    <x v="2"/>
    <n v="2010"/>
    <n v="2010"/>
    <n v="16122077"/>
    <n v="1"/>
    <x v="1"/>
    <s v="I"/>
    <n v="10"/>
    <n v="10"/>
    <n v="0"/>
    <n v="57"/>
  </r>
  <r>
    <x v="0"/>
    <x v="0"/>
    <s v="WA"/>
    <x v="2"/>
    <n v="2010"/>
    <n v="2010"/>
    <n v="17819568"/>
    <n v="1"/>
    <x v="1"/>
    <s v="I"/>
    <n v="0"/>
    <n v="0"/>
    <n v="0"/>
    <n v="5"/>
  </r>
  <r>
    <x v="0"/>
    <x v="0"/>
    <s v="WA"/>
    <x v="2"/>
    <n v="2010"/>
    <n v="2010"/>
    <n v="17920882"/>
    <n v="1"/>
    <x v="1"/>
    <s v="I"/>
    <n v="0"/>
    <n v="0"/>
    <n v="0"/>
    <n v="50"/>
  </r>
  <r>
    <x v="0"/>
    <x v="0"/>
    <s v="WA"/>
    <x v="2"/>
    <n v="2010"/>
    <n v="2010"/>
    <n v="17807122"/>
    <n v="1"/>
    <x v="1"/>
    <s v="I"/>
    <n v="0"/>
    <n v="0"/>
    <n v="0"/>
    <n v="20"/>
  </r>
  <r>
    <x v="0"/>
    <x v="0"/>
    <s v="WA"/>
    <x v="2"/>
    <n v="2010"/>
    <n v="2010"/>
    <n v="16654263"/>
    <n v="1"/>
    <x v="1"/>
    <s v="I"/>
    <n v="8"/>
    <n v="8"/>
    <n v="0"/>
    <n v="121"/>
  </r>
  <r>
    <x v="0"/>
    <x v="0"/>
    <s v="WA"/>
    <x v="2"/>
    <n v="2010"/>
    <n v="2010"/>
    <n v="17175801"/>
    <n v="3"/>
    <x v="1"/>
    <s v="I"/>
    <n v="66"/>
    <n v="22"/>
    <n v="0"/>
    <n v="391"/>
  </r>
  <r>
    <x v="0"/>
    <x v="0"/>
    <s v="WA"/>
    <x v="2"/>
    <n v="2010"/>
    <n v="2010"/>
    <n v="17151663"/>
    <n v="2"/>
    <x v="1"/>
    <s v="I"/>
    <n v="37"/>
    <n v="18.5"/>
    <n v="0"/>
    <n v="140"/>
  </r>
  <r>
    <x v="0"/>
    <x v="1"/>
    <s v="WA"/>
    <x v="2"/>
    <n v="2010"/>
    <n v="2010"/>
    <n v="500248288"/>
    <n v="1"/>
    <x v="1"/>
    <s v="I"/>
    <n v="0"/>
    <n v="0"/>
    <n v="0"/>
    <n v="1"/>
  </r>
  <r>
    <x v="0"/>
    <x v="0"/>
    <s v="WA"/>
    <x v="2"/>
    <n v="2010"/>
    <n v="2010"/>
    <n v="17120663"/>
    <n v="2"/>
    <x v="1"/>
    <s v="I"/>
    <n v="64"/>
    <n v="32"/>
    <n v="0"/>
    <n v="580"/>
  </r>
  <r>
    <x v="0"/>
    <x v="0"/>
    <s v="WA"/>
    <x v="2"/>
    <n v="2010"/>
    <n v="2010"/>
    <n v="500198908"/>
    <n v="1"/>
    <x v="1"/>
    <s v="I"/>
    <n v="0"/>
    <n v="0"/>
    <n v="0"/>
    <n v="13"/>
  </r>
  <r>
    <x v="0"/>
    <x v="1"/>
    <s v="WA"/>
    <x v="2"/>
    <n v="2010"/>
    <n v="2010"/>
    <n v="500108574"/>
    <n v="1"/>
    <x v="1"/>
    <s v="I"/>
    <n v="32"/>
    <n v="32"/>
    <n v="0"/>
    <n v="13"/>
  </r>
  <r>
    <x v="0"/>
    <x v="1"/>
    <s v="WA"/>
    <x v="2"/>
    <n v="2010"/>
    <n v="2010"/>
    <n v="329363858"/>
    <n v="2"/>
    <x v="1"/>
    <s v="I"/>
    <n v="68"/>
    <n v="34"/>
    <n v="0"/>
    <n v="20"/>
  </r>
  <r>
    <x v="0"/>
    <x v="0"/>
    <s v="WA"/>
    <x v="2"/>
    <n v="2010"/>
    <n v="2010"/>
    <n v="15899816"/>
    <n v="2"/>
    <x v="1"/>
    <s v="I"/>
    <n v="62"/>
    <n v="31"/>
    <n v="0"/>
    <n v="229"/>
  </r>
  <r>
    <x v="0"/>
    <x v="1"/>
    <s v="WA"/>
    <x v="2"/>
    <n v="2010"/>
    <n v="2010"/>
    <n v="500127454"/>
    <n v="3"/>
    <x v="1"/>
    <s v="I"/>
    <n v="69"/>
    <n v="23"/>
    <n v="0"/>
    <n v="17"/>
  </r>
  <r>
    <x v="0"/>
    <x v="0"/>
    <s v="WA"/>
    <x v="2"/>
    <n v="2010"/>
    <n v="2010"/>
    <n v="435283361"/>
    <n v="1"/>
    <x v="1"/>
    <s v="I"/>
    <n v="28"/>
    <n v="28"/>
    <n v="0"/>
    <n v="3"/>
  </r>
  <r>
    <x v="0"/>
    <x v="1"/>
    <s v="WA"/>
    <x v="2"/>
    <n v="2010"/>
    <n v="2010"/>
    <n v="15166456"/>
    <n v="1"/>
    <x v="1"/>
    <s v="I"/>
    <n v="31"/>
    <n v="31"/>
    <n v="0"/>
    <n v="1"/>
  </r>
  <r>
    <x v="0"/>
    <x v="1"/>
    <s v="WA"/>
    <x v="2"/>
    <n v="2010"/>
    <n v="2010"/>
    <n v="500219601"/>
    <n v="1"/>
    <x v="1"/>
    <s v="I"/>
    <n v="4"/>
    <n v="4"/>
    <n v="0"/>
    <n v="1"/>
  </r>
  <r>
    <x v="0"/>
    <x v="1"/>
    <s v="WA"/>
    <x v="2"/>
    <n v="2010"/>
    <n v="2010"/>
    <n v="446351150"/>
    <n v="3"/>
    <x v="1"/>
    <s v="I"/>
    <n v="78"/>
    <n v="26"/>
    <n v="0"/>
    <n v="7"/>
  </r>
  <r>
    <x v="0"/>
    <x v="0"/>
    <s v="WA"/>
    <x v="2"/>
    <n v="2010"/>
    <n v="2010"/>
    <n v="15066995"/>
    <n v="4"/>
    <x v="1"/>
    <s v="I"/>
    <n v="92"/>
    <n v="23"/>
    <n v="0"/>
    <n v="260"/>
  </r>
  <r>
    <x v="0"/>
    <x v="1"/>
    <s v="WA"/>
    <x v="2"/>
    <n v="2010"/>
    <n v="2010"/>
    <n v="17457005"/>
    <n v="2"/>
    <x v="1"/>
    <s v="I"/>
    <n v="62"/>
    <n v="31"/>
    <n v="0"/>
    <n v="11"/>
  </r>
  <r>
    <x v="0"/>
    <x v="0"/>
    <s v="WA"/>
    <x v="2"/>
    <n v="2010"/>
    <n v="2010"/>
    <n v="500237030"/>
    <n v="1"/>
    <x v="1"/>
    <s v="I"/>
    <n v="16"/>
    <n v="16"/>
    <n v="0"/>
    <n v="157"/>
  </r>
  <r>
    <x v="0"/>
    <x v="0"/>
    <s v="WA"/>
    <x v="2"/>
    <n v="2010"/>
    <n v="2010"/>
    <n v="14173613"/>
    <n v="1"/>
    <x v="1"/>
    <s v="I"/>
    <n v="24"/>
    <n v="24"/>
    <n v="0"/>
    <n v="179"/>
  </r>
  <r>
    <x v="0"/>
    <x v="0"/>
    <s v="WA"/>
    <x v="2"/>
    <n v="2010"/>
    <n v="2010"/>
    <n v="14115231"/>
    <n v="1"/>
    <x v="1"/>
    <s v="I"/>
    <n v="0"/>
    <n v="0"/>
    <n v="0"/>
    <n v="16"/>
  </r>
  <r>
    <x v="0"/>
    <x v="1"/>
    <s v="WA"/>
    <x v="2"/>
    <n v="2010"/>
    <n v="2010"/>
    <n v="373680007"/>
    <n v="1"/>
    <x v="1"/>
    <s v="I"/>
    <n v="23"/>
    <n v="23"/>
    <n v="0"/>
    <n v="6"/>
  </r>
  <r>
    <x v="0"/>
    <x v="1"/>
    <s v="WA"/>
    <x v="2"/>
    <n v="2010"/>
    <n v="2010"/>
    <n v="446351027"/>
    <n v="1"/>
    <x v="1"/>
    <s v="I"/>
    <n v="0"/>
    <n v="0"/>
    <n v="0"/>
    <n v="17"/>
  </r>
  <r>
    <x v="0"/>
    <x v="0"/>
    <s v="WA"/>
    <x v="2"/>
    <n v="2010"/>
    <n v="2010"/>
    <n v="19872913"/>
    <n v="3"/>
    <x v="1"/>
    <s v="I"/>
    <n v="63"/>
    <n v="21"/>
    <n v="0"/>
    <n v="700"/>
  </r>
  <r>
    <x v="0"/>
    <x v="0"/>
    <s v="WA"/>
    <x v="2"/>
    <n v="2010"/>
    <n v="2010"/>
    <n v="19986160"/>
    <n v="1"/>
    <x v="1"/>
    <s v="I"/>
    <n v="0"/>
    <n v="0"/>
    <n v="0"/>
    <n v="2"/>
  </r>
  <r>
    <x v="0"/>
    <x v="0"/>
    <s v="WA"/>
    <x v="2"/>
    <n v="2010"/>
    <n v="2010"/>
    <n v="15593905"/>
    <n v="1"/>
    <x v="1"/>
    <s v="I"/>
    <n v="7"/>
    <n v="7"/>
    <n v="0"/>
    <n v="545"/>
  </r>
  <r>
    <x v="0"/>
    <x v="0"/>
    <s v="WA"/>
    <x v="2"/>
    <n v="2010"/>
    <n v="2010"/>
    <n v="17342506"/>
    <n v="4"/>
    <x v="1"/>
    <s v="I"/>
    <n v="113"/>
    <n v="28.25"/>
    <n v="0"/>
    <n v="218"/>
  </r>
  <r>
    <x v="0"/>
    <x v="0"/>
    <s v="WA"/>
    <x v="2"/>
    <n v="2010"/>
    <n v="2010"/>
    <n v="16448123"/>
    <n v="1"/>
    <x v="1"/>
    <s v="I"/>
    <n v="23"/>
    <n v="23"/>
    <n v="0"/>
    <n v="152"/>
  </r>
  <r>
    <x v="0"/>
    <x v="1"/>
    <s v="WA"/>
    <x v="2"/>
    <n v="2010"/>
    <n v="2010"/>
    <n v="394156819"/>
    <n v="1"/>
    <x v="1"/>
    <s v="I"/>
    <n v="0"/>
    <n v="0"/>
    <n v="0"/>
    <n v="1"/>
  </r>
  <r>
    <x v="0"/>
    <x v="0"/>
    <s v="WA"/>
    <x v="2"/>
    <n v="2010"/>
    <n v="2010"/>
    <n v="18621932"/>
    <n v="3"/>
    <x v="1"/>
    <s v="I"/>
    <n v="87"/>
    <n v="29"/>
    <n v="0"/>
    <n v="80"/>
  </r>
  <r>
    <x v="0"/>
    <x v="0"/>
    <s v="WA"/>
    <x v="2"/>
    <n v="2010"/>
    <n v="2010"/>
    <n v="16296643"/>
    <n v="1"/>
    <x v="1"/>
    <s v="I"/>
    <n v="6"/>
    <n v="6"/>
    <n v="0"/>
    <n v="220"/>
  </r>
  <r>
    <x v="0"/>
    <x v="1"/>
    <s v="WA"/>
    <x v="2"/>
    <n v="2010"/>
    <n v="2010"/>
    <n v="19382469"/>
    <n v="2"/>
    <x v="1"/>
    <s v="I"/>
    <n v="106"/>
    <n v="53"/>
    <n v="0"/>
    <n v="48"/>
  </r>
  <r>
    <x v="0"/>
    <x v="1"/>
    <s v="WA"/>
    <x v="2"/>
    <n v="2010"/>
    <n v="2010"/>
    <n v="374198423"/>
    <n v="1"/>
    <x v="1"/>
    <s v="I"/>
    <n v="0"/>
    <n v="0"/>
    <n v="0"/>
    <n v="3"/>
  </r>
  <r>
    <x v="0"/>
    <x v="0"/>
    <s v="WA"/>
    <x v="2"/>
    <n v="2010"/>
    <n v="2010"/>
    <n v="500247540"/>
    <n v="1"/>
    <x v="1"/>
    <s v="I"/>
    <n v="0"/>
    <n v="0"/>
    <n v="0"/>
    <n v="61"/>
  </r>
  <r>
    <x v="0"/>
    <x v="1"/>
    <s v="WA"/>
    <x v="2"/>
    <n v="2010"/>
    <n v="2010"/>
    <n v="18067647"/>
    <n v="1"/>
    <x v="1"/>
    <s v="I"/>
    <n v="30"/>
    <n v="30"/>
    <n v="0"/>
    <n v="1"/>
  </r>
  <r>
    <x v="0"/>
    <x v="0"/>
    <s v="WA"/>
    <x v="2"/>
    <n v="2010"/>
    <n v="2010"/>
    <n v="17996410"/>
    <n v="1"/>
    <x v="1"/>
    <s v="I"/>
    <n v="0"/>
    <n v="0"/>
    <n v="0"/>
    <n v="10"/>
  </r>
  <r>
    <x v="0"/>
    <x v="1"/>
    <s v="WA"/>
    <x v="2"/>
    <n v="2010"/>
    <n v="2010"/>
    <n v="403228873"/>
    <n v="2"/>
    <x v="1"/>
    <s v="I"/>
    <n v="61"/>
    <n v="30.5"/>
    <n v="0"/>
    <n v="7"/>
  </r>
  <r>
    <x v="0"/>
    <x v="0"/>
    <s v="WA"/>
    <x v="2"/>
    <n v="2010"/>
    <n v="2010"/>
    <n v="16086954"/>
    <n v="3"/>
    <x v="1"/>
    <s v="I"/>
    <n v="91"/>
    <n v="30.333333333333332"/>
    <n v="0"/>
    <n v="450"/>
  </r>
  <r>
    <x v="0"/>
    <x v="0"/>
    <s v="WA"/>
    <x v="2"/>
    <n v="2010"/>
    <n v="2010"/>
    <n v="14767715"/>
    <n v="1"/>
    <x v="1"/>
    <s v="I"/>
    <n v="28"/>
    <n v="28"/>
    <n v="0"/>
    <n v="35"/>
  </r>
  <r>
    <x v="0"/>
    <x v="1"/>
    <s v="WA"/>
    <x v="2"/>
    <n v="2010"/>
    <n v="2010"/>
    <n v="500026436"/>
    <n v="4"/>
    <x v="1"/>
    <s v="I"/>
    <n v="104"/>
    <n v="26"/>
    <n v="0"/>
    <n v="17"/>
  </r>
  <r>
    <x v="0"/>
    <x v="1"/>
    <s v="WA"/>
    <x v="2"/>
    <n v="2010"/>
    <n v="2010"/>
    <n v="386899233"/>
    <n v="2"/>
    <x v="1"/>
    <s v="I"/>
    <n v="41"/>
    <n v="20.5"/>
    <n v="0"/>
    <n v="48"/>
  </r>
  <r>
    <x v="0"/>
    <x v="1"/>
    <s v="WA"/>
    <x v="2"/>
    <n v="2010"/>
    <n v="2010"/>
    <n v="16632574"/>
    <n v="1"/>
    <x v="1"/>
    <s v="I"/>
    <n v="0"/>
    <n v="0"/>
    <n v="0"/>
    <n v="3"/>
  </r>
  <r>
    <x v="0"/>
    <x v="1"/>
    <s v="WA"/>
    <x v="2"/>
    <n v="2010"/>
    <n v="2010"/>
    <n v="500030037"/>
    <n v="2"/>
    <x v="1"/>
    <s v="I"/>
    <n v="63"/>
    <n v="31.5"/>
    <n v="0"/>
    <n v="22"/>
  </r>
  <r>
    <x v="0"/>
    <x v="0"/>
    <s v="WA"/>
    <x v="2"/>
    <n v="2010"/>
    <n v="2010"/>
    <n v="16878476"/>
    <n v="1"/>
    <x v="1"/>
    <s v="I"/>
    <n v="31"/>
    <n v="31"/>
    <n v="0"/>
    <n v="1"/>
  </r>
  <r>
    <x v="0"/>
    <x v="0"/>
    <s v="WA"/>
    <x v="2"/>
    <n v="2010"/>
    <n v="2010"/>
    <n v="16883483"/>
    <n v="1"/>
    <x v="1"/>
    <s v="I"/>
    <n v="9"/>
    <n v="9"/>
    <n v="0"/>
    <n v="290"/>
  </r>
  <r>
    <x v="0"/>
    <x v="1"/>
    <s v="WA"/>
    <x v="2"/>
    <n v="2010"/>
    <n v="2010"/>
    <n v="500045727"/>
    <n v="1"/>
    <x v="1"/>
    <s v="I"/>
    <n v="13"/>
    <n v="13"/>
    <n v="0"/>
    <n v="7"/>
  </r>
  <r>
    <x v="0"/>
    <x v="0"/>
    <s v="WA"/>
    <x v="2"/>
    <n v="2010"/>
    <n v="2010"/>
    <n v="500047378"/>
    <n v="1"/>
    <x v="1"/>
    <s v="I"/>
    <n v="0"/>
    <n v="0"/>
    <n v="0"/>
    <n v="10"/>
  </r>
  <r>
    <x v="0"/>
    <x v="1"/>
    <s v="WA"/>
    <x v="2"/>
    <n v="2010"/>
    <n v="2010"/>
    <n v="14853170"/>
    <n v="2"/>
    <x v="1"/>
    <s v="I"/>
    <n v="41"/>
    <n v="20.5"/>
    <n v="0"/>
    <n v="85"/>
  </r>
  <r>
    <x v="0"/>
    <x v="0"/>
    <s v="WA"/>
    <x v="2"/>
    <n v="2010"/>
    <n v="2010"/>
    <n v="19650583"/>
    <n v="1"/>
    <x v="1"/>
    <s v="I"/>
    <n v="31"/>
    <n v="31"/>
    <n v="0"/>
    <n v="10"/>
  </r>
  <r>
    <x v="0"/>
    <x v="1"/>
    <s v="WA"/>
    <x v="2"/>
    <n v="2010"/>
    <n v="2010"/>
    <n v="15161867"/>
    <n v="1"/>
    <x v="1"/>
    <s v="I"/>
    <n v="0"/>
    <n v="0"/>
    <n v="0"/>
    <n v="1"/>
  </r>
  <r>
    <x v="0"/>
    <x v="1"/>
    <s v="WA"/>
    <x v="2"/>
    <n v="2010"/>
    <n v="2010"/>
    <n v="14619171"/>
    <n v="1"/>
    <x v="1"/>
    <s v="I"/>
    <n v="2"/>
    <n v="2"/>
    <n v="0"/>
    <n v="2"/>
  </r>
  <r>
    <x v="0"/>
    <x v="0"/>
    <s v="WA"/>
    <x v="2"/>
    <n v="2010"/>
    <n v="2010"/>
    <n v="14619173"/>
    <n v="1"/>
    <x v="1"/>
    <s v="I"/>
    <n v="2"/>
    <n v="2"/>
    <n v="0"/>
    <n v="34"/>
  </r>
  <r>
    <x v="0"/>
    <x v="0"/>
    <s v="WA"/>
    <x v="2"/>
    <n v="2010"/>
    <n v="2010"/>
    <n v="500249546"/>
    <n v="1"/>
    <x v="1"/>
    <s v="I"/>
    <n v="0"/>
    <n v="0"/>
    <n v="0"/>
    <n v="443"/>
  </r>
  <r>
    <x v="0"/>
    <x v="0"/>
    <s v="WA"/>
    <x v="2"/>
    <n v="2010"/>
    <n v="2010"/>
    <n v="500036396"/>
    <n v="1"/>
    <x v="1"/>
    <s v="I"/>
    <n v="0"/>
    <n v="0"/>
    <n v="0"/>
    <n v="43"/>
  </r>
  <r>
    <x v="0"/>
    <x v="0"/>
    <s v="WA"/>
    <x v="2"/>
    <n v="2010"/>
    <n v="2010"/>
    <n v="19553100"/>
    <n v="1"/>
    <x v="1"/>
    <s v="I"/>
    <n v="29"/>
    <n v="29"/>
    <n v="0"/>
    <n v="210"/>
  </r>
  <r>
    <x v="0"/>
    <x v="0"/>
    <s v="WA"/>
    <x v="2"/>
    <n v="2010"/>
    <n v="2010"/>
    <n v="14080453"/>
    <n v="1"/>
    <x v="1"/>
    <s v="I"/>
    <n v="2"/>
    <n v="2"/>
    <n v="0"/>
    <n v="30"/>
  </r>
  <r>
    <x v="0"/>
    <x v="0"/>
    <s v="WA"/>
    <x v="2"/>
    <n v="2010"/>
    <n v="2010"/>
    <n v="16747470"/>
    <n v="1"/>
    <x v="1"/>
    <s v="I"/>
    <n v="10"/>
    <n v="10"/>
    <n v="0"/>
    <n v="935"/>
  </r>
  <r>
    <x v="0"/>
    <x v="0"/>
    <s v="WA"/>
    <x v="2"/>
    <n v="2010"/>
    <n v="2010"/>
    <n v="16750861"/>
    <n v="1"/>
    <x v="1"/>
    <s v="I"/>
    <n v="9"/>
    <n v="9"/>
    <n v="0"/>
    <n v="103"/>
  </r>
  <r>
    <x v="0"/>
    <x v="1"/>
    <s v="WA"/>
    <x v="2"/>
    <n v="2010"/>
    <n v="2010"/>
    <n v="19868700"/>
    <n v="1"/>
    <x v="1"/>
    <s v="I"/>
    <n v="32"/>
    <n v="32"/>
    <n v="0"/>
    <n v="11"/>
  </r>
  <r>
    <x v="0"/>
    <x v="0"/>
    <s v="WA"/>
    <x v="2"/>
    <n v="2010"/>
    <n v="2010"/>
    <n v="18928336"/>
    <n v="1"/>
    <x v="1"/>
    <s v="I"/>
    <n v="0"/>
    <n v="0"/>
    <n v="0"/>
    <n v="10"/>
  </r>
  <r>
    <x v="0"/>
    <x v="0"/>
    <s v="WA"/>
    <x v="2"/>
    <n v="2010"/>
    <n v="2010"/>
    <n v="18892490"/>
    <n v="1"/>
    <x v="1"/>
    <s v="I"/>
    <n v="30"/>
    <n v="30"/>
    <n v="0"/>
    <n v="13"/>
  </r>
  <r>
    <x v="0"/>
    <x v="0"/>
    <s v="WA"/>
    <x v="2"/>
    <n v="2010"/>
    <n v="2010"/>
    <n v="18055183"/>
    <n v="3"/>
    <x v="1"/>
    <s v="I"/>
    <n v="95"/>
    <n v="31.666666666666668"/>
    <n v="0"/>
    <n v="210"/>
  </r>
  <r>
    <x v="0"/>
    <x v="0"/>
    <s v="WA"/>
    <x v="2"/>
    <n v="2010"/>
    <n v="2010"/>
    <n v="18101686"/>
    <n v="3"/>
    <x v="1"/>
    <s v="I"/>
    <n v="90"/>
    <n v="30"/>
    <n v="0"/>
    <n v="698"/>
  </r>
  <r>
    <x v="0"/>
    <x v="0"/>
    <s v="WA"/>
    <x v="2"/>
    <n v="2010"/>
    <n v="2010"/>
    <n v="500150726"/>
    <n v="1"/>
    <x v="1"/>
    <s v="I"/>
    <n v="7"/>
    <n v="7"/>
    <n v="0"/>
    <n v="100"/>
  </r>
  <r>
    <x v="0"/>
    <x v="0"/>
    <s v="WA"/>
    <x v="2"/>
    <n v="2010"/>
    <n v="2010"/>
    <n v="19696746"/>
    <n v="2"/>
    <x v="1"/>
    <s v="I"/>
    <n v="31"/>
    <n v="15.5"/>
    <n v="0"/>
    <n v="783"/>
  </r>
  <r>
    <x v="0"/>
    <x v="0"/>
    <s v="WA"/>
    <x v="2"/>
    <n v="2010"/>
    <n v="2010"/>
    <n v="19369240"/>
    <n v="1"/>
    <x v="1"/>
    <s v="I"/>
    <n v="15"/>
    <n v="15"/>
    <n v="0"/>
    <n v="100"/>
  </r>
  <r>
    <x v="0"/>
    <x v="1"/>
    <s v="WA"/>
    <x v="2"/>
    <n v="2010"/>
    <n v="2010"/>
    <n v="500203887"/>
    <n v="2"/>
    <x v="1"/>
    <s v="I"/>
    <n v="58"/>
    <n v="29"/>
    <n v="0"/>
    <n v="17"/>
  </r>
  <r>
    <x v="0"/>
    <x v="1"/>
    <s v="WA"/>
    <x v="2"/>
    <n v="2010"/>
    <n v="2010"/>
    <n v="500110565"/>
    <n v="1"/>
    <x v="1"/>
    <s v="I"/>
    <n v="33"/>
    <n v="33"/>
    <n v="0"/>
    <n v="1"/>
  </r>
  <r>
    <x v="0"/>
    <x v="0"/>
    <s v="WA"/>
    <x v="2"/>
    <n v="2010"/>
    <n v="2010"/>
    <n v="18698068"/>
    <n v="3"/>
    <x v="1"/>
    <s v="I"/>
    <n v="93"/>
    <n v="31"/>
    <n v="0"/>
    <n v="790"/>
  </r>
  <r>
    <x v="0"/>
    <x v="0"/>
    <s v="WA"/>
    <x v="2"/>
    <n v="2010"/>
    <n v="2010"/>
    <n v="500020289"/>
    <n v="1"/>
    <x v="1"/>
    <s v="I"/>
    <n v="30"/>
    <n v="30"/>
    <n v="0"/>
    <n v="401"/>
  </r>
  <r>
    <x v="0"/>
    <x v="1"/>
    <s v="WA"/>
    <x v="2"/>
    <n v="2010"/>
    <n v="2010"/>
    <n v="500256704"/>
    <n v="1"/>
    <x v="1"/>
    <s v="I"/>
    <n v="3"/>
    <n v="3"/>
    <n v="0"/>
    <n v="2"/>
  </r>
  <r>
    <x v="0"/>
    <x v="0"/>
    <s v="WA"/>
    <x v="2"/>
    <n v="2010"/>
    <n v="2010"/>
    <n v="19269085"/>
    <n v="1"/>
    <x v="1"/>
    <s v="I"/>
    <n v="0"/>
    <n v="0"/>
    <n v="0"/>
    <n v="20"/>
  </r>
  <r>
    <x v="0"/>
    <x v="0"/>
    <s v="WA"/>
    <x v="2"/>
    <n v="2010"/>
    <n v="2010"/>
    <n v="19367625"/>
    <n v="1"/>
    <x v="1"/>
    <s v="I"/>
    <n v="0"/>
    <n v="0"/>
    <n v="0"/>
    <n v="26"/>
  </r>
  <r>
    <x v="0"/>
    <x v="1"/>
    <s v="WA"/>
    <x v="2"/>
    <n v="2010"/>
    <n v="2010"/>
    <n v="18488340"/>
    <n v="1"/>
    <x v="1"/>
    <s v="I"/>
    <n v="0"/>
    <n v="0"/>
    <n v="0"/>
    <n v="1"/>
  </r>
  <r>
    <x v="0"/>
    <x v="0"/>
    <s v="WA"/>
    <x v="2"/>
    <n v="2010"/>
    <n v="2010"/>
    <n v="18046990"/>
    <n v="1"/>
    <x v="1"/>
    <s v="I"/>
    <n v="37"/>
    <n v="37"/>
    <n v="0"/>
    <n v="10"/>
  </r>
  <r>
    <x v="0"/>
    <x v="0"/>
    <s v="WA"/>
    <x v="2"/>
    <n v="2010"/>
    <n v="2010"/>
    <n v="14939782"/>
    <n v="1"/>
    <x v="1"/>
    <s v="I"/>
    <n v="21"/>
    <n v="21"/>
    <n v="0"/>
    <n v="604"/>
  </r>
  <r>
    <x v="0"/>
    <x v="1"/>
    <s v="WA"/>
    <x v="2"/>
    <n v="2010"/>
    <n v="2010"/>
    <n v="433555243"/>
    <n v="2"/>
    <x v="1"/>
    <s v="I"/>
    <n v="36"/>
    <n v="18"/>
    <n v="0"/>
    <n v="2"/>
  </r>
  <r>
    <x v="0"/>
    <x v="1"/>
    <s v="WA"/>
    <x v="2"/>
    <n v="2010"/>
    <n v="2010"/>
    <n v="500124281"/>
    <n v="1"/>
    <x v="1"/>
    <s v="I"/>
    <n v="34"/>
    <n v="34"/>
    <n v="0"/>
    <n v="13"/>
  </r>
  <r>
    <x v="0"/>
    <x v="0"/>
    <s v="WA"/>
    <x v="2"/>
    <n v="2010"/>
    <n v="2010"/>
    <n v="17784348"/>
    <n v="1"/>
    <x v="1"/>
    <s v="I"/>
    <n v="0"/>
    <n v="0"/>
    <n v="0"/>
    <n v="106"/>
  </r>
  <r>
    <x v="0"/>
    <x v="0"/>
    <s v="WA"/>
    <x v="2"/>
    <n v="2010"/>
    <n v="2010"/>
    <n v="17015167"/>
    <n v="1"/>
    <x v="1"/>
    <s v="I"/>
    <n v="28"/>
    <n v="28"/>
    <n v="0"/>
    <n v="60"/>
  </r>
  <r>
    <x v="0"/>
    <x v="0"/>
    <s v="WA"/>
    <x v="2"/>
    <n v="2010"/>
    <n v="2010"/>
    <n v="500177128"/>
    <n v="1"/>
    <x v="1"/>
    <s v="I"/>
    <n v="0"/>
    <n v="0"/>
    <n v="0"/>
    <n v="28"/>
  </r>
  <r>
    <x v="1"/>
    <x v="0"/>
    <s v="WA"/>
    <x v="2"/>
    <n v="2010"/>
    <n v="2010"/>
    <n v="16267022"/>
    <n v="1"/>
    <x v="1"/>
    <s v="I"/>
    <n v="31"/>
    <n v="31"/>
    <n v="0"/>
    <n v="2"/>
  </r>
  <r>
    <x v="0"/>
    <x v="1"/>
    <s v="WA"/>
    <x v="2"/>
    <n v="2010"/>
    <n v="2010"/>
    <n v="17175973"/>
    <n v="3"/>
    <x v="1"/>
    <s v="I"/>
    <n v="65"/>
    <n v="21.666666666666664"/>
    <n v="0"/>
    <n v="36"/>
  </r>
  <r>
    <x v="0"/>
    <x v="0"/>
    <s v="WA"/>
    <x v="2"/>
    <n v="2010"/>
    <n v="2010"/>
    <n v="17996107"/>
    <n v="1"/>
    <x v="1"/>
    <s v="I"/>
    <n v="10"/>
    <n v="10"/>
    <n v="0"/>
    <n v="10"/>
  </r>
  <r>
    <x v="0"/>
    <x v="0"/>
    <s v="WA"/>
    <x v="2"/>
    <n v="2010"/>
    <n v="2010"/>
    <n v="14083027"/>
    <n v="1"/>
    <x v="1"/>
    <s v="I"/>
    <n v="15"/>
    <n v="15"/>
    <n v="0"/>
    <n v="170"/>
  </r>
  <r>
    <x v="0"/>
    <x v="0"/>
    <s v="WA"/>
    <x v="2"/>
    <n v="2010"/>
    <n v="2010"/>
    <n v="14165493"/>
    <n v="2"/>
    <x v="1"/>
    <s v="I"/>
    <n v="58"/>
    <n v="29"/>
    <n v="0"/>
    <n v="50"/>
  </r>
  <r>
    <x v="0"/>
    <x v="1"/>
    <s v="WA"/>
    <x v="2"/>
    <n v="2010"/>
    <n v="2010"/>
    <n v="388627231"/>
    <n v="2"/>
    <x v="1"/>
    <s v="I"/>
    <n v="61"/>
    <n v="30.5"/>
    <n v="0"/>
    <n v="23"/>
  </r>
  <r>
    <x v="0"/>
    <x v="1"/>
    <s v="WA"/>
    <x v="2"/>
    <n v="2010"/>
    <n v="2010"/>
    <n v="16846838"/>
    <n v="1"/>
    <x v="1"/>
    <s v="I"/>
    <n v="0"/>
    <n v="0"/>
    <n v="0"/>
    <n v="1"/>
  </r>
  <r>
    <x v="0"/>
    <x v="0"/>
    <s v="WA"/>
    <x v="2"/>
    <n v="2010"/>
    <n v="2010"/>
    <n v="14134045"/>
    <n v="1"/>
    <x v="1"/>
    <s v="I"/>
    <n v="1"/>
    <n v="1"/>
    <n v="0"/>
    <n v="20"/>
  </r>
  <r>
    <x v="0"/>
    <x v="1"/>
    <s v="WA"/>
    <x v="2"/>
    <n v="2010"/>
    <n v="2010"/>
    <n v="500151273"/>
    <n v="1"/>
    <x v="1"/>
    <s v="I"/>
    <n v="5"/>
    <n v="5"/>
    <n v="0"/>
    <n v="5"/>
  </r>
  <r>
    <x v="0"/>
    <x v="1"/>
    <s v="WA"/>
    <x v="2"/>
    <n v="2010"/>
    <n v="2010"/>
    <n v="15717609"/>
    <n v="1"/>
    <x v="1"/>
    <s v="I"/>
    <n v="0"/>
    <n v="0"/>
    <n v="0"/>
    <n v="8"/>
  </r>
  <r>
    <x v="0"/>
    <x v="0"/>
    <s v="WA"/>
    <x v="2"/>
    <n v="2010"/>
    <n v="2010"/>
    <n v="446346790"/>
    <n v="1"/>
    <x v="1"/>
    <s v="I"/>
    <n v="1"/>
    <n v="1"/>
    <n v="0"/>
    <n v="1"/>
  </r>
  <r>
    <x v="0"/>
    <x v="1"/>
    <s v="WA"/>
    <x v="2"/>
    <n v="2010"/>
    <n v="2010"/>
    <n v="500123304"/>
    <n v="1"/>
    <x v="1"/>
    <s v="I"/>
    <n v="4"/>
    <n v="4"/>
    <n v="0"/>
    <n v="21"/>
  </r>
  <r>
    <x v="0"/>
    <x v="0"/>
    <s v="WA"/>
    <x v="2"/>
    <n v="2010"/>
    <n v="2010"/>
    <n v="14626476"/>
    <n v="1"/>
    <x v="1"/>
    <s v="I"/>
    <n v="3"/>
    <n v="3"/>
    <n v="0"/>
    <n v="6"/>
  </r>
  <r>
    <x v="0"/>
    <x v="0"/>
    <s v="WA"/>
    <x v="2"/>
    <n v="2010"/>
    <n v="2010"/>
    <n v="17810654"/>
    <n v="1"/>
    <x v="1"/>
    <s v="I"/>
    <n v="1"/>
    <n v="1"/>
    <n v="0"/>
    <n v="32"/>
  </r>
  <r>
    <x v="0"/>
    <x v="0"/>
    <s v="WA"/>
    <x v="2"/>
    <n v="2010"/>
    <n v="2010"/>
    <n v="14130004"/>
    <n v="1"/>
    <x v="1"/>
    <s v="I"/>
    <n v="19"/>
    <n v="19"/>
    <n v="0"/>
    <n v="10"/>
  </r>
  <r>
    <x v="0"/>
    <x v="1"/>
    <s v="WA"/>
    <x v="2"/>
    <n v="2010"/>
    <n v="2010"/>
    <n v="409190463"/>
    <n v="1"/>
    <x v="1"/>
    <s v="I"/>
    <n v="15"/>
    <n v="15"/>
    <n v="0"/>
    <n v="33"/>
  </r>
  <r>
    <x v="0"/>
    <x v="0"/>
    <s v="WA"/>
    <x v="2"/>
    <n v="2010"/>
    <n v="2010"/>
    <n v="19935024"/>
    <n v="1"/>
    <x v="1"/>
    <s v="I"/>
    <n v="0"/>
    <n v="0"/>
    <n v="0"/>
    <n v="1300"/>
  </r>
  <r>
    <x v="0"/>
    <x v="1"/>
    <s v="WA"/>
    <x v="2"/>
    <n v="2010"/>
    <n v="2010"/>
    <n v="500010109"/>
    <n v="1"/>
    <x v="1"/>
    <s v="I"/>
    <n v="32"/>
    <n v="32"/>
    <n v="0"/>
    <n v="4"/>
  </r>
  <r>
    <x v="0"/>
    <x v="0"/>
    <s v="WA"/>
    <x v="2"/>
    <n v="2010"/>
    <n v="2010"/>
    <n v="19123890"/>
    <n v="1"/>
    <x v="1"/>
    <s v="I"/>
    <n v="0"/>
    <n v="0"/>
    <n v="0"/>
    <n v="5"/>
  </r>
  <r>
    <x v="0"/>
    <x v="0"/>
    <s v="WA"/>
    <x v="2"/>
    <n v="2010"/>
    <n v="2010"/>
    <n v="500219017"/>
    <n v="1"/>
    <x v="1"/>
    <s v="I"/>
    <n v="0"/>
    <n v="0"/>
    <n v="0"/>
    <n v="302"/>
  </r>
  <r>
    <x v="0"/>
    <x v="0"/>
    <s v="WA"/>
    <x v="2"/>
    <n v="2010"/>
    <n v="2010"/>
    <n v="15938693"/>
    <n v="2"/>
    <x v="1"/>
    <s v="I"/>
    <n v="62"/>
    <n v="31"/>
    <n v="0"/>
    <n v="630"/>
  </r>
  <r>
    <x v="0"/>
    <x v="1"/>
    <s v="WA"/>
    <x v="2"/>
    <n v="2010"/>
    <n v="2010"/>
    <n v="18724274"/>
    <n v="1"/>
    <x v="1"/>
    <s v="I"/>
    <n v="0"/>
    <n v="0"/>
    <n v="0"/>
    <n v="25"/>
  </r>
  <r>
    <x v="1"/>
    <x v="1"/>
    <s v="WA"/>
    <x v="2"/>
    <n v="2010"/>
    <n v="2010"/>
    <n v="18678301"/>
    <n v="1"/>
    <x v="1"/>
    <s v="I"/>
    <n v="40"/>
    <n v="40"/>
    <n v="0"/>
    <n v="18"/>
  </r>
  <r>
    <x v="0"/>
    <x v="1"/>
    <s v="WA"/>
    <x v="2"/>
    <n v="2010"/>
    <n v="2010"/>
    <n v="409190543"/>
    <n v="1"/>
    <x v="1"/>
    <s v="I"/>
    <n v="4"/>
    <n v="4"/>
    <n v="0"/>
    <n v="1"/>
  </r>
  <r>
    <x v="0"/>
    <x v="0"/>
    <s v="WA"/>
    <x v="2"/>
    <n v="2010"/>
    <n v="2010"/>
    <n v="17680846"/>
    <n v="2"/>
    <x v="1"/>
    <s v="I"/>
    <n v="34"/>
    <n v="17"/>
    <n v="0"/>
    <n v="30"/>
  </r>
  <r>
    <x v="0"/>
    <x v="0"/>
    <s v="WA"/>
    <x v="2"/>
    <n v="2010"/>
    <n v="2010"/>
    <n v="17683414"/>
    <n v="1"/>
    <x v="1"/>
    <s v="I"/>
    <n v="0"/>
    <n v="0"/>
    <n v="0"/>
    <n v="16"/>
  </r>
  <r>
    <x v="0"/>
    <x v="1"/>
    <s v="WA"/>
    <x v="2"/>
    <n v="2010"/>
    <n v="2010"/>
    <n v="500240523"/>
    <n v="1"/>
    <x v="1"/>
    <s v="I"/>
    <n v="0"/>
    <n v="0"/>
    <n v="0"/>
    <n v="33"/>
  </r>
  <r>
    <x v="0"/>
    <x v="1"/>
    <s v="WA"/>
    <x v="2"/>
    <n v="2010"/>
    <n v="2010"/>
    <n v="17737710"/>
    <n v="2"/>
    <x v="1"/>
    <s v="I"/>
    <n v="54"/>
    <n v="27"/>
    <n v="0"/>
    <n v="130"/>
  </r>
  <r>
    <x v="0"/>
    <x v="1"/>
    <s v="WA"/>
    <x v="2"/>
    <n v="2010"/>
    <n v="2010"/>
    <n v="500154926"/>
    <n v="1"/>
    <x v="1"/>
    <s v="I"/>
    <n v="19"/>
    <n v="19"/>
    <n v="0"/>
    <n v="5"/>
  </r>
  <r>
    <x v="0"/>
    <x v="0"/>
    <s v="WA"/>
    <x v="2"/>
    <n v="2010"/>
    <n v="2010"/>
    <n v="18878463"/>
    <n v="2"/>
    <x v="1"/>
    <s v="I"/>
    <n v="48"/>
    <n v="24"/>
    <n v="0"/>
    <n v="21"/>
  </r>
  <r>
    <x v="0"/>
    <x v="1"/>
    <s v="WA"/>
    <x v="2"/>
    <n v="2010"/>
    <n v="2010"/>
    <n v="17518489"/>
    <n v="2"/>
    <x v="1"/>
    <s v="I"/>
    <n v="51"/>
    <n v="25.5"/>
    <n v="0"/>
    <n v="124"/>
  </r>
  <r>
    <x v="0"/>
    <x v="1"/>
    <s v="WA"/>
    <x v="2"/>
    <n v="2010"/>
    <n v="2010"/>
    <n v="15745955"/>
    <n v="2"/>
    <x v="1"/>
    <s v="I"/>
    <n v="58"/>
    <n v="29"/>
    <n v="0"/>
    <n v="21"/>
  </r>
  <r>
    <x v="0"/>
    <x v="0"/>
    <s v="WA"/>
    <x v="2"/>
    <n v="2010"/>
    <n v="2010"/>
    <n v="17809176"/>
    <n v="1"/>
    <x v="1"/>
    <s v="I"/>
    <n v="10"/>
    <n v="10"/>
    <n v="0"/>
    <n v="1"/>
  </r>
  <r>
    <x v="0"/>
    <x v="0"/>
    <s v="WA"/>
    <x v="2"/>
    <n v="2010"/>
    <n v="2010"/>
    <n v="15975644"/>
    <n v="1"/>
    <x v="1"/>
    <s v="I"/>
    <n v="0"/>
    <n v="0"/>
    <n v="0"/>
    <n v="12"/>
  </r>
  <r>
    <x v="0"/>
    <x v="0"/>
    <s v="WA"/>
    <x v="2"/>
    <n v="2010"/>
    <n v="2010"/>
    <n v="15953744"/>
    <n v="1"/>
    <x v="1"/>
    <s v="I"/>
    <n v="9"/>
    <n v="9"/>
    <n v="0"/>
    <n v="412"/>
  </r>
  <r>
    <x v="1"/>
    <x v="0"/>
    <s v="WA"/>
    <x v="2"/>
    <n v="2010"/>
    <n v="2010"/>
    <n v="389577635"/>
    <n v="1"/>
    <x v="1"/>
    <s v="I"/>
    <n v="7"/>
    <n v="7"/>
    <n v="0"/>
    <n v="1040"/>
  </r>
  <r>
    <x v="0"/>
    <x v="0"/>
    <s v="WA"/>
    <x v="2"/>
    <n v="2010"/>
    <n v="2010"/>
    <n v="16500621"/>
    <n v="1"/>
    <x v="1"/>
    <s v="I"/>
    <n v="22"/>
    <n v="22"/>
    <n v="0"/>
    <n v="950"/>
  </r>
  <r>
    <x v="0"/>
    <x v="0"/>
    <s v="WA"/>
    <x v="2"/>
    <n v="2010"/>
    <n v="2010"/>
    <n v="17089393"/>
    <n v="1"/>
    <x v="1"/>
    <s v="I"/>
    <n v="1"/>
    <n v="1"/>
    <n v="0"/>
    <n v="20"/>
  </r>
  <r>
    <x v="1"/>
    <x v="0"/>
    <s v="WA"/>
    <x v="2"/>
    <n v="2010"/>
    <n v="2010"/>
    <n v="500250634"/>
    <n v="1"/>
    <x v="1"/>
    <s v="I"/>
    <n v="17"/>
    <n v="17"/>
    <n v="0"/>
    <n v="70"/>
  </r>
  <r>
    <x v="0"/>
    <x v="1"/>
    <s v="WA"/>
    <x v="2"/>
    <n v="2010"/>
    <n v="2010"/>
    <n v="15214807"/>
    <n v="2"/>
    <x v="1"/>
    <s v="I"/>
    <n v="51"/>
    <n v="25.5"/>
    <n v="0"/>
    <n v="140"/>
  </r>
  <r>
    <x v="0"/>
    <x v="1"/>
    <s v="WA"/>
    <x v="2"/>
    <n v="2010"/>
    <n v="2010"/>
    <n v="500024523"/>
    <n v="2"/>
    <x v="1"/>
    <s v="I"/>
    <n v="62"/>
    <n v="31"/>
    <n v="0"/>
    <n v="19"/>
  </r>
  <r>
    <x v="0"/>
    <x v="1"/>
    <s v="WA"/>
    <x v="2"/>
    <n v="2010"/>
    <n v="2010"/>
    <n v="17337693"/>
    <n v="1"/>
    <x v="1"/>
    <s v="I"/>
    <n v="29"/>
    <n v="29"/>
    <n v="0"/>
    <n v="38"/>
  </r>
  <r>
    <x v="0"/>
    <x v="1"/>
    <s v="WA"/>
    <x v="2"/>
    <n v="2010"/>
    <n v="2011"/>
    <n v="500019474"/>
    <n v="2"/>
    <x v="1"/>
    <s v="I"/>
    <n v="42"/>
    <n v="21"/>
    <n v="0"/>
    <n v="44"/>
  </r>
  <r>
    <x v="0"/>
    <x v="0"/>
    <s v="WA"/>
    <x v="2"/>
    <n v="2010"/>
    <n v="2010"/>
    <n v="19615622"/>
    <n v="1"/>
    <x v="1"/>
    <s v="I"/>
    <n v="0"/>
    <n v="0"/>
    <n v="0"/>
    <n v="250"/>
  </r>
  <r>
    <x v="0"/>
    <x v="1"/>
    <s v="WA"/>
    <x v="2"/>
    <n v="2010"/>
    <n v="2010"/>
    <n v="423792054"/>
    <n v="1"/>
    <x v="1"/>
    <s v="I"/>
    <n v="31"/>
    <n v="31"/>
    <n v="0"/>
    <n v="69"/>
  </r>
  <r>
    <x v="0"/>
    <x v="0"/>
    <s v="WA"/>
    <x v="2"/>
    <n v="2010"/>
    <n v="2010"/>
    <n v="19386929"/>
    <n v="1"/>
    <x v="1"/>
    <s v="I"/>
    <n v="0"/>
    <n v="0"/>
    <n v="0"/>
    <n v="220"/>
  </r>
  <r>
    <x v="0"/>
    <x v="0"/>
    <s v="WA"/>
    <x v="2"/>
    <n v="2010"/>
    <n v="2010"/>
    <n v="500192706"/>
    <n v="1"/>
    <x v="1"/>
    <s v="I"/>
    <n v="30"/>
    <n v="30"/>
    <n v="0"/>
    <n v="190"/>
  </r>
  <r>
    <x v="0"/>
    <x v="0"/>
    <s v="WA"/>
    <x v="2"/>
    <n v="2010"/>
    <n v="2010"/>
    <n v="18931158"/>
    <n v="1"/>
    <x v="1"/>
    <s v="I"/>
    <n v="32"/>
    <n v="32"/>
    <n v="0"/>
    <n v="1100"/>
  </r>
  <r>
    <x v="0"/>
    <x v="1"/>
    <s v="WA"/>
    <x v="2"/>
    <n v="2010"/>
    <n v="2010"/>
    <n v="500151621"/>
    <n v="1"/>
    <x v="1"/>
    <s v="I"/>
    <n v="0"/>
    <n v="0"/>
    <n v="0"/>
    <n v="1"/>
  </r>
  <r>
    <x v="0"/>
    <x v="0"/>
    <s v="WA"/>
    <x v="2"/>
    <n v="2010"/>
    <n v="2010"/>
    <n v="18046213"/>
    <n v="1"/>
    <x v="1"/>
    <s v="I"/>
    <n v="32"/>
    <n v="32"/>
    <n v="0"/>
    <n v="680"/>
  </r>
  <r>
    <x v="0"/>
    <x v="0"/>
    <s v="WA"/>
    <x v="2"/>
    <n v="2010"/>
    <n v="2010"/>
    <n v="500227005"/>
    <n v="1"/>
    <x v="1"/>
    <s v="I"/>
    <n v="1"/>
    <n v="1"/>
    <n v="0"/>
    <n v="22"/>
  </r>
  <r>
    <x v="0"/>
    <x v="0"/>
    <s v="WA"/>
    <x v="2"/>
    <n v="2010"/>
    <n v="2010"/>
    <n v="17780967"/>
    <n v="1"/>
    <x v="1"/>
    <s v="I"/>
    <n v="17"/>
    <n v="17"/>
    <n v="0"/>
    <n v="361"/>
  </r>
  <r>
    <x v="0"/>
    <x v="1"/>
    <s v="WA"/>
    <x v="2"/>
    <n v="2010"/>
    <n v="2010"/>
    <n v="446348155"/>
    <n v="1"/>
    <x v="1"/>
    <s v="I"/>
    <n v="33"/>
    <n v="33"/>
    <n v="0"/>
    <n v="4"/>
  </r>
  <r>
    <x v="0"/>
    <x v="1"/>
    <s v="WA"/>
    <x v="2"/>
    <n v="2010"/>
    <n v="2010"/>
    <n v="17205550"/>
    <n v="1"/>
    <x v="1"/>
    <s v="I"/>
    <n v="33"/>
    <n v="33"/>
    <n v="0"/>
    <n v="98"/>
  </r>
  <r>
    <x v="0"/>
    <x v="1"/>
    <s v="WA"/>
    <x v="2"/>
    <n v="2010"/>
    <n v="2010"/>
    <n v="17115268"/>
    <n v="1"/>
    <x v="1"/>
    <s v="I"/>
    <n v="31"/>
    <n v="31"/>
    <n v="0"/>
    <n v="9"/>
  </r>
  <r>
    <x v="0"/>
    <x v="1"/>
    <s v="WA"/>
    <x v="2"/>
    <n v="2010"/>
    <n v="2010"/>
    <n v="500002633"/>
    <n v="1"/>
    <x v="1"/>
    <s v="I"/>
    <n v="17"/>
    <n v="17"/>
    <n v="0"/>
    <n v="23"/>
  </r>
  <r>
    <x v="0"/>
    <x v="1"/>
    <s v="WA"/>
    <x v="2"/>
    <n v="2010"/>
    <n v="2010"/>
    <n v="16288598"/>
    <n v="1"/>
    <x v="1"/>
    <s v="I"/>
    <n v="32"/>
    <n v="32"/>
    <n v="0"/>
    <n v="181"/>
  </r>
  <r>
    <x v="0"/>
    <x v="0"/>
    <s v="WA"/>
    <x v="2"/>
    <n v="2010"/>
    <n v="2010"/>
    <n v="16288600"/>
    <n v="1"/>
    <x v="1"/>
    <s v="I"/>
    <n v="32"/>
    <n v="32"/>
    <n v="0"/>
    <n v="1693"/>
  </r>
  <r>
    <x v="0"/>
    <x v="1"/>
    <s v="WA"/>
    <x v="2"/>
    <n v="2010"/>
    <n v="2010"/>
    <n v="15902173"/>
    <n v="1"/>
    <x v="1"/>
    <s v="I"/>
    <n v="3"/>
    <n v="3"/>
    <n v="0"/>
    <n v="22"/>
  </r>
  <r>
    <x v="0"/>
    <x v="0"/>
    <s v="WA"/>
    <x v="2"/>
    <n v="2010"/>
    <n v="2010"/>
    <n v="15940047"/>
    <n v="1"/>
    <x v="1"/>
    <s v="I"/>
    <n v="34"/>
    <n v="34"/>
    <n v="0"/>
    <n v="210"/>
  </r>
  <r>
    <x v="0"/>
    <x v="0"/>
    <s v="WA"/>
    <x v="2"/>
    <n v="2010"/>
    <n v="2010"/>
    <n v="14059486"/>
    <n v="1"/>
    <x v="1"/>
    <s v="I"/>
    <n v="0"/>
    <n v="0"/>
    <n v="0"/>
    <n v="13"/>
  </r>
  <r>
    <x v="1"/>
    <x v="0"/>
    <s v="WA"/>
    <x v="2"/>
    <n v="2010"/>
    <n v="2010"/>
    <n v="14763455"/>
    <n v="1"/>
    <x v="1"/>
    <s v="I"/>
    <n v="17"/>
    <n v="17"/>
    <n v="0"/>
    <n v="9"/>
  </r>
  <r>
    <x v="0"/>
    <x v="1"/>
    <s v="WA"/>
    <x v="2"/>
    <n v="2010"/>
    <n v="2010"/>
    <n v="500196898"/>
    <n v="1"/>
    <x v="1"/>
    <s v="I"/>
    <n v="26"/>
    <n v="26"/>
    <n v="0"/>
    <n v="66"/>
  </r>
  <r>
    <x v="0"/>
    <x v="0"/>
    <s v="WA"/>
    <x v="2"/>
    <n v="2010"/>
    <n v="2010"/>
    <n v="14337970"/>
    <n v="1"/>
    <x v="1"/>
    <s v="I"/>
    <n v="30"/>
    <n v="30"/>
    <n v="0"/>
    <n v="10"/>
  </r>
  <r>
    <x v="0"/>
    <x v="0"/>
    <s v="WA"/>
    <x v="2"/>
    <n v="2010"/>
    <n v="2010"/>
    <n v="14573924"/>
    <n v="1"/>
    <x v="1"/>
    <s v="I"/>
    <n v="12"/>
    <n v="12"/>
    <n v="0"/>
    <n v="1040"/>
  </r>
  <r>
    <x v="0"/>
    <x v="1"/>
    <s v="WA"/>
    <x v="2"/>
    <n v="2010"/>
    <n v="2010"/>
    <n v="500122782"/>
    <n v="1"/>
    <x v="1"/>
    <s v="I"/>
    <n v="33"/>
    <n v="33"/>
    <n v="0"/>
    <n v="69"/>
  </r>
  <r>
    <x v="0"/>
    <x v="1"/>
    <s v="WA"/>
    <x v="2"/>
    <n v="2010"/>
    <n v="2010"/>
    <n v="14390404"/>
    <n v="1"/>
    <x v="1"/>
    <s v="I"/>
    <n v="5"/>
    <n v="5"/>
    <n v="0"/>
    <n v="7"/>
  </r>
  <r>
    <x v="0"/>
    <x v="0"/>
    <s v="WA"/>
    <x v="2"/>
    <n v="2011"/>
    <n v="2011"/>
    <n v="14129230"/>
    <n v="1"/>
    <x v="1"/>
    <s v="I"/>
    <n v="0"/>
    <n v="0"/>
    <n v="0"/>
    <n v="190"/>
  </r>
  <r>
    <x v="0"/>
    <x v="1"/>
    <s v="WA"/>
    <x v="3"/>
    <n v="2011"/>
    <n v="2011"/>
    <n v="16151418"/>
    <n v="1"/>
    <x v="1"/>
    <s v="I"/>
    <n v="33"/>
    <n v="33"/>
    <n v="0"/>
    <n v="3"/>
  </r>
  <r>
    <x v="0"/>
    <x v="0"/>
    <s v="WA"/>
    <x v="3"/>
    <n v="2011"/>
    <n v="2011"/>
    <n v="500147638"/>
    <n v="1"/>
    <x v="1"/>
    <s v="I"/>
    <n v="32"/>
    <n v="32"/>
    <n v="0"/>
    <n v="69"/>
  </r>
  <r>
    <x v="0"/>
    <x v="0"/>
    <s v="WA"/>
    <x v="3"/>
    <n v="2011"/>
    <n v="2011"/>
    <n v="16451729"/>
    <n v="1"/>
    <x v="1"/>
    <s v="I"/>
    <n v="33"/>
    <n v="33"/>
    <n v="0"/>
    <n v="1040"/>
  </r>
  <r>
    <x v="0"/>
    <x v="1"/>
    <s v="WA"/>
    <x v="3"/>
    <n v="2011"/>
    <n v="2011"/>
    <n v="338774408"/>
    <n v="1"/>
    <x v="1"/>
    <s v="I"/>
    <n v="29"/>
    <n v="29"/>
    <n v="0"/>
    <n v="17"/>
  </r>
  <r>
    <x v="0"/>
    <x v="0"/>
    <s v="WA"/>
    <x v="2"/>
    <n v="2011"/>
    <n v="2011"/>
    <n v="17654147"/>
    <n v="1"/>
    <x v="1"/>
    <s v="I"/>
    <n v="0"/>
    <n v="0"/>
    <n v="0"/>
    <n v="517"/>
  </r>
  <r>
    <x v="0"/>
    <x v="0"/>
    <s v="WA"/>
    <x v="2"/>
    <n v="2011"/>
    <n v="2011"/>
    <n v="19897790"/>
    <n v="1"/>
    <x v="1"/>
    <s v="I"/>
    <n v="7"/>
    <n v="7"/>
    <n v="0"/>
    <n v="1"/>
  </r>
  <r>
    <x v="0"/>
    <x v="1"/>
    <s v="WA"/>
    <x v="3"/>
    <n v="2011"/>
    <n v="2011"/>
    <n v="18632940"/>
    <n v="1"/>
    <x v="1"/>
    <s v="I"/>
    <n v="30"/>
    <n v="30"/>
    <n v="0"/>
    <n v="47"/>
  </r>
  <r>
    <x v="0"/>
    <x v="0"/>
    <s v="WA"/>
    <x v="3"/>
    <n v="2011"/>
    <n v="2011"/>
    <n v="17942184"/>
    <n v="2"/>
    <x v="1"/>
    <s v="I"/>
    <n v="64"/>
    <n v="32"/>
    <n v="0"/>
    <n v="402"/>
  </r>
  <r>
    <x v="0"/>
    <x v="1"/>
    <s v="WA"/>
    <x v="3"/>
    <n v="2011"/>
    <n v="2011"/>
    <n v="18005471"/>
    <n v="1"/>
    <x v="1"/>
    <s v="I"/>
    <n v="30"/>
    <n v="30"/>
    <n v="0"/>
    <n v="1"/>
  </r>
  <r>
    <x v="0"/>
    <x v="0"/>
    <s v="WA"/>
    <x v="3"/>
    <n v="2011"/>
    <n v="2011"/>
    <n v="17787412"/>
    <n v="1"/>
    <x v="1"/>
    <s v="I"/>
    <n v="30"/>
    <n v="30"/>
    <n v="0"/>
    <n v="240"/>
  </r>
  <r>
    <x v="0"/>
    <x v="0"/>
    <s v="WA"/>
    <x v="3"/>
    <n v="2011"/>
    <n v="2011"/>
    <n v="17683709"/>
    <n v="3"/>
    <x v="1"/>
    <s v="I"/>
    <n v="93"/>
    <n v="31"/>
    <n v="0"/>
    <n v="16"/>
  </r>
  <r>
    <x v="0"/>
    <x v="0"/>
    <s v="WA"/>
    <x v="3"/>
    <n v="2011"/>
    <n v="2011"/>
    <n v="18580373"/>
    <n v="1"/>
    <x v="1"/>
    <s v="I"/>
    <n v="0"/>
    <n v="0"/>
    <n v="0"/>
    <n v="68"/>
  </r>
  <r>
    <x v="0"/>
    <x v="0"/>
    <s v="WA"/>
    <x v="3"/>
    <n v="2011"/>
    <n v="2011"/>
    <n v="18618151"/>
    <n v="1"/>
    <x v="1"/>
    <s v="I"/>
    <n v="32"/>
    <n v="32"/>
    <n v="0"/>
    <n v="50"/>
  </r>
  <r>
    <x v="0"/>
    <x v="1"/>
    <s v="WA"/>
    <x v="3"/>
    <n v="2011"/>
    <n v="2011"/>
    <n v="500177947"/>
    <n v="1"/>
    <x v="1"/>
    <s v="I"/>
    <n v="26"/>
    <n v="26"/>
    <n v="0"/>
    <n v="24"/>
  </r>
  <r>
    <x v="0"/>
    <x v="0"/>
    <s v="WA"/>
    <x v="3"/>
    <n v="2011"/>
    <n v="2011"/>
    <n v="18104444"/>
    <n v="1"/>
    <x v="1"/>
    <s v="I"/>
    <n v="18"/>
    <n v="18"/>
    <n v="0"/>
    <n v="580"/>
  </r>
  <r>
    <x v="0"/>
    <x v="0"/>
    <s v="WA"/>
    <x v="3"/>
    <n v="2011"/>
    <n v="2011"/>
    <n v="16339053"/>
    <n v="1"/>
    <x v="1"/>
    <s v="I"/>
    <n v="29"/>
    <n v="29"/>
    <n v="0"/>
    <n v="1830"/>
  </r>
  <r>
    <x v="1"/>
    <x v="1"/>
    <s v="WA"/>
    <x v="3"/>
    <n v="2011"/>
    <n v="2011"/>
    <n v="16614459"/>
    <n v="1"/>
    <x v="1"/>
    <s v="I"/>
    <n v="29"/>
    <n v="29"/>
    <n v="0"/>
    <n v="23"/>
  </r>
  <r>
    <x v="0"/>
    <x v="0"/>
    <s v="WA"/>
    <x v="3"/>
    <n v="2011"/>
    <n v="2011"/>
    <n v="16216216"/>
    <n v="1"/>
    <x v="1"/>
    <s v="I"/>
    <n v="34"/>
    <n v="34"/>
    <n v="0"/>
    <n v="1"/>
  </r>
  <r>
    <x v="0"/>
    <x v="0"/>
    <s v="WA"/>
    <x v="3"/>
    <n v="2011"/>
    <n v="2011"/>
    <n v="16230150"/>
    <n v="1"/>
    <x v="1"/>
    <s v="I"/>
    <n v="0"/>
    <n v="0"/>
    <n v="0"/>
    <n v="10"/>
  </r>
  <r>
    <x v="0"/>
    <x v="0"/>
    <s v="WA"/>
    <x v="3"/>
    <n v="2011"/>
    <n v="2011"/>
    <n v="15461794"/>
    <n v="3"/>
    <x v="1"/>
    <s v="I"/>
    <n v="86"/>
    <n v="28.666666666666668"/>
    <n v="0"/>
    <n v="120"/>
  </r>
  <r>
    <x v="0"/>
    <x v="0"/>
    <s v="WA"/>
    <x v="3"/>
    <n v="2011"/>
    <n v="2011"/>
    <n v="16088313"/>
    <n v="4"/>
    <x v="1"/>
    <s v="I"/>
    <n v="104"/>
    <n v="26"/>
    <n v="0"/>
    <n v="424"/>
  </r>
  <r>
    <x v="0"/>
    <x v="1"/>
    <s v="WA"/>
    <x v="3"/>
    <n v="2011"/>
    <n v="2011"/>
    <n v="16337433"/>
    <n v="1"/>
    <x v="1"/>
    <s v="I"/>
    <n v="29"/>
    <n v="29"/>
    <n v="0"/>
    <n v="7"/>
  </r>
  <r>
    <x v="0"/>
    <x v="0"/>
    <s v="WA"/>
    <x v="3"/>
    <n v="2011"/>
    <n v="2011"/>
    <n v="500221733"/>
    <n v="1"/>
    <x v="1"/>
    <s v="I"/>
    <n v="30"/>
    <n v="30"/>
    <n v="0"/>
    <n v="150"/>
  </r>
  <r>
    <x v="0"/>
    <x v="1"/>
    <s v="WA"/>
    <x v="3"/>
    <n v="2011"/>
    <n v="2011"/>
    <n v="412214673"/>
    <n v="1"/>
    <x v="1"/>
    <s v="I"/>
    <n v="32"/>
    <n v="32"/>
    <n v="0"/>
    <n v="4"/>
  </r>
  <r>
    <x v="0"/>
    <x v="0"/>
    <s v="WA"/>
    <x v="3"/>
    <n v="2011"/>
    <n v="2011"/>
    <n v="385948812"/>
    <n v="1"/>
    <x v="1"/>
    <s v="I"/>
    <n v="19"/>
    <n v="19"/>
    <n v="0"/>
    <n v="120"/>
  </r>
  <r>
    <x v="1"/>
    <x v="1"/>
    <s v="WA"/>
    <x v="3"/>
    <n v="2011"/>
    <n v="2011"/>
    <n v="500254732"/>
    <n v="11"/>
    <x v="2"/>
    <s v="I"/>
    <n v="333"/>
    <n v="30.272727272727273"/>
    <n v="0"/>
    <n v="51211"/>
  </r>
  <r>
    <x v="0"/>
    <x v="0"/>
    <s v="WA"/>
    <x v="3"/>
    <n v="2011"/>
    <n v="2011"/>
    <n v="15685710"/>
    <n v="1"/>
    <x v="1"/>
    <s v="I"/>
    <n v="14"/>
    <n v="14"/>
    <n v="0"/>
    <n v="1458"/>
  </r>
  <r>
    <x v="0"/>
    <x v="0"/>
    <s v="WA"/>
    <x v="3"/>
    <n v="2011"/>
    <n v="2011"/>
    <n v="15102839"/>
    <n v="1"/>
    <x v="1"/>
    <s v="I"/>
    <n v="3"/>
    <n v="3"/>
    <n v="0"/>
    <n v="140"/>
  </r>
  <r>
    <x v="0"/>
    <x v="1"/>
    <s v="WA"/>
    <x v="3"/>
    <n v="2011"/>
    <n v="2011"/>
    <n v="500195200"/>
    <n v="3"/>
    <x v="1"/>
    <s v="I"/>
    <n v="91"/>
    <n v="30.333333333333332"/>
    <n v="0"/>
    <n v="24"/>
  </r>
  <r>
    <x v="0"/>
    <x v="0"/>
    <s v="WA"/>
    <x v="3"/>
    <n v="2011"/>
    <n v="2011"/>
    <n v="500113184"/>
    <n v="1"/>
    <x v="1"/>
    <s v="I"/>
    <n v="30"/>
    <n v="30"/>
    <n v="0"/>
    <n v="1"/>
  </r>
  <r>
    <x v="0"/>
    <x v="1"/>
    <s v="WA"/>
    <x v="3"/>
    <n v="2011"/>
    <n v="2011"/>
    <n v="419558501"/>
    <n v="1"/>
    <x v="1"/>
    <s v="I"/>
    <n v="4"/>
    <n v="4"/>
    <n v="0"/>
    <n v="2"/>
  </r>
  <r>
    <x v="0"/>
    <x v="0"/>
    <s v="WA"/>
    <x v="3"/>
    <n v="2011"/>
    <n v="2011"/>
    <n v="500055716"/>
    <n v="1"/>
    <x v="1"/>
    <s v="I"/>
    <n v="33"/>
    <n v="33"/>
    <n v="0"/>
    <n v="640"/>
  </r>
  <r>
    <x v="0"/>
    <x v="0"/>
    <s v="WA"/>
    <x v="3"/>
    <n v="2011"/>
    <n v="2011"/>
    <n v="500183704"/>
    <n v="12"/>
    <x v="1"/>
    <s v="I"/>
    <n v="366"/>
    <n v="30.5"/>
    <n v="0"/>
    <n v="29"/>
  </r>
  <r>
    <x v="0"/>
    <x v="1"/>
    <s v="WA"/>
    <x v="3"/>
    <n v="2011"/>
    <n v="2011"/>
    <n v="446352089"/>
    <n v="1"/>
    <x v="1"/>
    <s v="I"/>
    <n v="34"/>
    <n v="34"/>
    <n v="0"/>
    <n v="10"/>
  </r>
  <r>
    <x v="0"/>
    <x v="0"/>
    <s v="WA"/>
    <x v="3"/>
    <n v="2011"/>
    <n v="2011"/>
    <n v="14499185"/>
    <n v="7"/>
    <x v="1"/>
    <s v="I"/>
    <n v="191"/>
    <n v="27.285714285714285"/>
    <n v="0"/>
    <n v="1080"/>
  </r>
  <r>
    <x v="0"/>
    <x v="0"/>
    <s v="WA"/>
    <x v="3"/>
    <n v="2011"/>
    <n v="2011"/>
    <n v="19465916"/>
    <n v="1"/>
    <x v="1"/>
    <s v="I"/>
    <n v="32"/>
    <n v="32"/>
    <n v="0"/>
    <n v="120"/>
  </r>
  <r>
    <x v="0"/>
    <x v="0"/>
    <s v="WA"/>
    <x v="3"/>
    <n v="2011"/>
    <n v="2011"/>
    <n v="14390406"/>
    <n v="1"/>
    <x v="1"/>
    <s v="I"/>
    <n v="0"/>
    <n v="0"/>
    <n v="0"/>
    <n v="170"/>
  </r>
  <r>
    <x v="0"/>
    <x v="0"/>
    <s v="WA"/>
    <x v="3"/>
    <n v="2011"/>
    <n v="2011"/>
    <n v="19328220"/>
    <n v="1"/>
    <x v="1"/>
    <s v="I"/>
    <n v="0"/>
    <n v="0"/>
    <n v="0"/>
    <n v="60"/>
  </r>
  <r>
    <x v="0"/>
    <x v="0"/>
    <s v="WA"/>
    <x v="3"/>
    <n v="2011"/>
    <n v="2011"/>
    <n v="19287471"/>
    <n v="1"/>
    <x v="1"/>
    <s v="I"/>
    <n v="17"/>
    <n v="17"/>
    <n v="0"/>
    <n v="60"/>
  </r>
  <r>
    <x v="0"/>
    <x v="1"/>
    <s v="WA"/>
    <x v="3"/>
    <n v="2011"/>
    <n v="2011"/>
    <n v="500113750"/>
    <n v="1"/>
    <x v="1"/>
    <s v="I"/>
    <n v="0"/>
    <n v="0"/>
    <n v="0"/>
    <n v="5"/>
  </r>
  <r>
    <x v="0"/>
    <x v="0"/>
    <s v="WA"/>
    <x v="3"/>
    <n v="2011"/>
    <n v="2011"/>
    <n v="500225462"/>
    <n v="1"/>
    <x v="1"/>
    <s v="I"/>
    <n v="0"/>
    <n v="0"/>
    <n v="0"/>
    <n v="18"/>
  </r>
  <r>
    <x v="0"/>
    <x v="1"/>
    <s v="WA"/>
    <x v="3"/>
    <n v="2011"/>
    <n v="2011"/>
    <n v="408585643"/>
    <n v="1"/>
    <x v="1"/>
    <s v="I"/>
    <n v="0"/>
    <n v="0"/>
    <n v="0"/>
    <n v="47"/>
  </r>
  <r>
    <x v="0"/>
    <x v="0"/>
    <s v="WA"/>
    <x v="3"/>
    <n v="2011"/>
    <n v="2011"/>
    <n v="18579717"/>
    <n v="1"/>
    <x v="1"/>
    <s v="I"/>
    <n v="0"/>
    <n v="0"/>
    <n v="0"/>
    <n v="90"/>
  </r>
  <r>
    <x v="0"/>
    <x v="0"/>
    <s v="WA"/>
    <x v="3"/>
    <n v="2011"/>
    <n v="2011"/>
    <n v="19329183"/>
    <n v="1"/>
    <x v="1"/>
    <s v="I"/>
    <n v="0"/>
    <n v="0"/>
    <n v="0"/>
    <n v="54"/>
  </r>
  <r>
    <x v="0"/>
    <x v="0"/>
    <s v="WA"/>
    <x v="3"/>
    <n v="2011"/>
    <n v="2011"/>
    <n v="500237580"/>
    <n v="1"/>
    <x v="1"/>
    <s v="I"/>
    <n v="0"/>
    <n v="0"/>
    <n v="0"/>
    <n v="85"/>
  </r>
  <r>
    <x v="0"/>
    <x v="0"/>
    <s v="WA"/>
    <x v="3"/>
    <n v="2011"/>
    <n v="2011"/>
    <n v="14382821"/>
    <n v="1"/>
    <x v="1"/>
    <s v="I"/>
    <n v="35"/>
    <n v="35"/>
    <n v="0"/>
    <n v="66"/>
  </r>
  <r>
    <x v="0"/>
    <x v="0"/>
    <s v="WA"/>
    <x v="3"/>
    <n v="2011"/>
    <n v="2011"/>
    <n v="18488363"/>
    <n v="2"/>
    <x v="1"/>
    <s v="I"/>
    <n v="45"/>
    <n v="22.5"/>
    <n v="0"/>
    <n v="480"/>
  </r>
  <r>
    <x v="0"/>
    <x v="0"/>
    <s v="WA"/>
    <x v="3"/>
    <n v="2011"/>
    <n v="2011"/>
    <n v="18401357"/>
    <n v="2"/>
    <x v="1"/>
    <s v="I"/>
    <n v="47"/>
    <n v="23.5"/>
    <n v="0"/>
    <n v="130"/>
  </r>
  <r>
    <x v="0"/>
    <x v="1"/>
    <s v="WA"/>
    <x v="3"/>
    <n v="2011"/>
    <n v="2011"/>
    <n v="361584020"/>
    <n v="1"/>
    <x v="1"/>
    <s v="I"/>
    <n v="0"/>
    <n v="0"/>
    <n v="0"/>
    <n v="10"/>
  </r>
  <r>
    <x v="0"/>
    <x v="0"/>
    <s v="WA"/>
    <x v="3"/>
    <n v="2011"/>
    <n v="2011"/>
    <n v="18007254"/>
    <n v="1"/>
    <x v="1"/>
    <s v="I"/>
    <n v="59"/>
    <n v="59"/>
    <n v="0"/>
    <n v="10"/>
  </r>
  <r>
    <x v="0"/>
    <x v="0"/>
    <s v="WA"/>
    <x v="3"/>
    <n v="2011"/>
    <n v="2011"/>
    <n v="17759879"/>
    <n v="1"/>
    <x v="1"/>
    <s v="I"/>
    <n v="0"/>
    <n v="0"/>
    <n v="0"/>
    <n v="50"/>
  </r>
  <r>
    <x v="1"/>
    <x v="0"/>
    <s v="WA"/>
    <x v="3"/>
    <n v="2011"/>
    <n v="2011"/>
    <n v="19962560"/>
    <n v="9"/>
    <x v="2"/>
    <s v="I"/>
    <n v="276"/>
    <n v="30.666666666666668"/>
    <n v="0"/>
    <n v="758055"/>
  </r>
  <r>
    <x v="0"/>
    <x v="1"/>
    <s v="WA"/>
    <x v="3"/>
    <n v="2011"/>
    <n v="2011"/>
    <n v="17783838"/>
    <n v="1"/>
    <x v="1"/>
    <s v="I"/>
    <n v="0"/>
    <n v="0"/>
    <n v="0"/>
    <n v="1"/>
  </r>
  <r>
    <x v="0"/>
    <x v="0"/>
    <s v="WA"/>
    <x v="3"/>
    <n v="2011"/>
    <n v="2011"/>
    <n v="16805002"/>
    <n v="1"/>
    <x v="1"/>
    <s v="I"/>
    <n v="7"/>
    <n v="7"/>
    <n v="0"/>
    <n v="400"/>
  </r>
  <r>
    <x v="0"/>
    <x v="1"/>
    <s v="WA"/>
    <x v="3"/>
    <n v="2011"/>
    <n v="2011"/>
    <n v="17193240"/>
    <n v="1"/>
    <x v="1"/>
    <s v="I"/>
    <n v="27"/>
    <n v="27"/>
    <n v="0"/>
    <n v="165"/>
  </r>
  <r>
    <x v="0"/>
    <x v="0"/>
    <s v="WA"/>
    <x v="3"/>
    <n v="2011"/>
    <n v="2011"/>
    <n v="17101698"/>
    <n v="1"/>
    <x v="1"/>
    <s v="I"/>
    <n v="0"/>
    <n v="0"/>
    <n v="0"/>
    <n v="14"/>
  </r>
  <r>
    <x v="0"/>
    <x v="1"/>
    <s v="WA"/>
    <x v="3"/>
    <n v="2011"/>
    <n v="2011"/>
    <n v="437529720"/>
    <n v="1"/>
    <x v="1"/>
    <s v="I"/>
    <n v="10"/>
    <n v="10"/>
    <n v="0"/>
    <n v="1"/>
  </r>
  <r>
    <x v="0"/>
    <x v="0"/>
    <s v="WA"/>
    <x v="3"/>
    <n v="2011"/>
    <n v="2011"/>
    <n v="500122596"/>
    <n v="2"/>
    <x v="1"/>
    <s v="I"/>
    <n v="42"/>
    <n v="21"/>
    <n v="0"/>
    <n v="118"/>
  </r>
  <r>
    <x v="0"/>
    <x v="0"/>
    <s v="WA"/>
    <x v="3"/>
    <n v="2011"/>
    <n v="2011"/>
    <n v="500038181"/>
    <n v="1"/>
    <x v="1"/>
    <s v="I"/>
    <n v="15"/>
    <n v="15"/>
    <n v="0"/>
    <n v="110"/>
  </r>
  <r>
    <x v="0"/>
    <x v="0"/>
    <s v="WA"/>
    <x v="3"/>
    <n v="2011"/>
    <n v="2011"/>
    <n v="15424803"/>
    <n v="1"/>
    <x v="1"/>
    <s v="I"/>
    <n v="26"/>
    <n v="26"/>
    <n v="0"/>
    <n v="1558"/>
  </r>
  <r>
    <x v="0"/>
    <x v="0"/>
    <s v="WA"/>
    <x v="3"/>
    <n v="2011"/>
    <n v="2011"/>
    <n v="19955780"/>
    <n v="3"/>
    <x v="1"/>
    <s v="I"/>
    <n v="80"/>
    <n v="26.666666666666668"/>
    <n v="0"/>
    <n v="320"/>
  </r>
  <r>
    <x v="0"/>
    <x v="0"/>
    <s v="WA"/>
    <x v="3"/>
    <n v="2011"/>
    <n v="2011"/>
    <n v="14956995"/>
    <n v="10"/>
    <x v="1"/>
    <s v="I"/>
    <n v="305"/>
    <n v="30.5"/>
    <n v="0"/>
    <n v="55"/>
  </r>
  <r>
    <x v="1"/>
    <x v="0"/>
    <s v="WA"/>
    <x v="3"/>
    <n v="2011"/>
    <n v="2011"/>
    <n v="14941241"/>
    <n v="1"/>
    <x v="1"/>
    <s v="I"/>
    <n v="29"/>
    <n v="29"/>
    <n v="0"/>
    <n v="3"/>
  </r>
  <r>
    <x v="0"/>
    <x v="0"/>
    <s v="WA"/>
    <x v="3"/>
    <n v="2011"/>
    <n v="2011"/>
    <n v="500223819"/>
    <n v="1"/>
    <x v="1"/>
    <s v="I"/>
    <n v="25"/>
    <n v="25"/>
    <n v="0"/>
    <n v="52"/>
  </r>
  <r>
    <x v="0"/>
    <x v="0"/>
    <s v="WA"/>
    <x v="3"/>
    <n v="2011"/>
    <n v="2011"/>
    <n v="19602976"/>
    <n v="1"/>
    <x v="1"/>
    <s v="I"/>
    <n v="29"/>
    <n v="29"/>
    <n v="0"/>
    <n v="10"/>
  </r>
  <r>
    <x v="0"/>
    <x v="0"/>
    <s v="WA"/>
    <x v="3"/>
    <n v="2011"/>
    <n v="2011"/>
    <n v="14338297"/>
    <n v="1"/>
    <x v="1"/>
    <s v="I"/>
    <n v="0"/>
    <n v="0"/>
    <n v="0"/>
    <n v="50"/>
  </r>
  <r>
    <x v="0"/>
    <x v="0"/>
    <s v="WA"/>
    <x v="3"/>
    <n v="2011"/>
    <n v="2011"/>
    <n v="16862988"/>
    <n v="3"/>
    <x v="1"/>
    <s v="I"/>
    <n v="65"/>
    <n v="21.666666666666664"/>
    <n v="0"/>
    <n v="2660"/>
  </r>
  <r>
    <x v="0"/>
    <x v="0"/>
    <s v="WA"/>
    <x v="3"/>
    <n v="2011"/>
    <n v="2011"/>
    <n v="500268503"/>
    <n v="1"/>
    <x v="1"/>
    <s v="I"/>
    <n v="4"/>
    <n v="4"/>
    <n v="0"/>
    <n v="30"/>
  </r>
  <r>
    <x v="0"/>
    <x v="0"/>
    <s v="WA"/>
    <x v="3"/>
    <n v="2011"/>
    <n v="2011"/>
    <n v="14135340"/>
    <n v="1"/>
    <x v="1"/>
    <s v="I"/>
    <n v="0"/>
    <n v="0"/>
    <n v="0"/>
    <n v="251"/>
  </r>
  <r>
    <x v="0"/>
    <x v="0"/>
    <s v="WA"/>
    <x v="3"/>
    <n v="2011"/>
    <n v="2011"/>
    <n v="17039820"/>
    <n v="3"/>
    <x v="1"/>
    <s v="I"/>
    <n v="65"/>
    <n v="21.666666666666664"/>
    <n v="0"/>
    <n v="16"/>
  </r>
  <r>
    <x v="0"/>
    <x v="0"/>
    <s v="WA"/>
    <x v="3"/>
    <n v="2011"/>
    <n v="2011"/>
    <n v="500210312"/>
    <n v="1"/>
    <x v="1"/>
    <s v="I"/>
    <n v="29"/>
    <n v="29"/>
    <n v="0"/>
    <n v="2000"/>
  </r>
  <r>
    <x v="0"/>
    <x v="0"/>
    <s v="WA"/>
    <x v="3"/>
    <n v="2011"/>
    <n v="2011"/>
    <n v="19653906"/>
    <n v="1"/>
    <x v="1"/>
    <s v="I"/>
    <n v="0"/>
    <n v="0"/>
    <n v="0"/>
    <n v="30"/>
  </r>
  <r>
    <x v="0"/>
    <x v="1"/>
    <s v="WA"/>
    <x v="3"/>
    <n v="2011"/>
    <n v="2011"/>
    <n v="18117282"/>
    <n v="2"/>
    <x v="1"/>
    <s v="I"/>
    <n v="40"/>
    <n v="20"/>
    <n v="0"/>
    <n v="36"/>
  </r>
  <r>
    <x v="0"/>
    <x v="0"/>
    <s v="WA"/>
    <x v="3"/>
    <n v="2011"/>
    <n v="2011"/>
    <n v="361756810"/>
    <n v="1"/>
    <x v="1"/>
    <s v="I"/>
    <n v="22"/>
    <n v="22"/>
    <n v="0"/>
    <n v="10"/>
  </r>
  <r>
    <x v="0"/>
    <x v="1"/>
    <s v="WA"/>
    <x v="3"/>
    <n v="2011"/>
    <n v="2011"/>
    <n v="18659662"/>
    <n v="1"/>
    <x v="1"/>
    <s v="I"/>
    <n v="0"/>
    <n v="0"/>
    <n v="0"/>
    <n v="36"/>
  </r>
  <r>
    <x v="0"/>
    <x v="0"/>
    <s v="WA"/>
    <x v="3"/>
    <n v="2011"/>
    <n v="2011"/>
    <n v="18576864"/>
    <n v="1"/>
    <x v="1"/>
    <s v="I"/>
    <n v="28"/>
    <n v="28"/>
    <n v="0"/>
    <n v="340"/>
  </r>
  <r>
    <x v="0"/>
    <x v="0"/>
    <s v="WA"/>
    <x v="3"/>
    <n v="2011"/>
    <n v="2011"/>
    <n v="18721183"/>
    <n v="1"/>
    <x v="1"/>
    <s v="I"/>
    <n v="0"/>
    <n v="0"/>
    <n v="0"/>
    <n v="10"/>
  </r>
  <r>
    <x v="0"/>
    <x v="1"/>
    <s v="WA"/>
    <x v="3"/>
    <n v="2011"/>
    <n v="2011"/>
    <n v="18905470"/>
    <n v="2"/>
    <x v="1"/>
    <s v="I"/>
    <n v="57"/>
    <n v="28.5"/>
    <n v="0"/>
    <n v="92"/>
  </r>
  <r>
    <x v="0"/>
    <x v="0"/>
    <s v="WA"/>
    <x v="3"/>
    <n v="2011"/>
    <n v="2011"/>
    <n v="18055183"/>
    <n v="1"/>
    <x v="1"/>
    <s v="I"/>
    <n v="0"/>
    <n v="0"/>
    <n v="0"/>
    <n v="1090"/>
  </r>
  <r>
    <x v="0"/>
    <x v="0"/>
    <s v="WA"/>
    <x v="3"/>
    <n v="2011"/>
    <n v="2011"/>
    <n v="18303160"/>
    <n v="1"/>
    <x v="1"/>
    <s v="I"/>
    <n v="0"/>
    <n v="0"/>
    <n v="0"/>
    <n v="435"/>
  </r>
  <r>
    <x v="0"/>
    <x v="1"/>
    <s v="WA"/>
    <x v="3"/>
    <n v="2011"/>
    <n v="2011"/>
    <n v="18263188"/>
    <n v="3"/>
    <x v="1"/>
    <s v="I"/>
    <n v="92"/>
    <n v="30.666666666666668"/>
    <n v="0"/>
    <n v="19"/>
  </r>
  <r>
    <x v="0"/>
    <x v="0"/>
    <s v="WA"/>
    <x v="3"/>
    <n v="2011"/>
    <n v="2011"/>
    <n v="18310762"/>
    <n v="2"/>
    <x v="1"/>
    <s v="I"/>
    <n v="56"/>
    <n v="28"/>
    <n v="0"/>
    <n v="1192"/>
  </r>
  <r>
    <x v="0"/>
    <x v="1"/>
    <s v="WA"/>
    <x v="3"/>
    <n v="2011"/>
    <n v="2011"/>
    <n v="500071260"/>
    <n v="3"/>
    <x v="1"/>
    <s v="I"/>
    <n v="63"/>
    <n v="21"/>
    <n v="0"/>
    <n v="21"/>
  </r>
  <r>
    <x v="0"/>
    <x v="0"/>
    <s v="WA"/>
    <x v="3"/>
    <n v="2011"/>
    <n v="2011"/>
    <n v="16898603"/>
    <n v="1"/>
    <x v="1"/>
    <s v="I"/>
    <n v="34"/>
    <n v="34"/>
    <n v="0"/>
    <n v="108"/>
  </r>
  <r>
    <x v="0"/>
    <x v="0"/>
    <s v="WA"/>
    <x v="3"/>
    <n v="2011"/>
    <n v="2011"/>
    <n v="428630466"/>
    <n v="1"/>
    <x v="1"/>
    <s v="I"/>
    <n v="28"/>
    <n v="28"/>
    <n v="0"/>
    <n v="1"/>
  </r>
  <r>
    <x v="0"/>
    <x v="0"/>
    <s v="WA"/>
    <x v="3"/>
    <n v="2011"/>
    <n v="2011"/>
    <n v="16746798"/>
    <n v="1"/>
    <x v="2"/>
    <s v="I"/>
    <n v="1"/>
    <n v="1"/>
    <n v="0"/>
    <n v="99642"/>
  </r>
  <r>
    <x v="0"/>
    <x v="0"/>
    <s v="WA"/>
    <x v="3"/>
    <n v="2011"/>
    <n v="2011"/>
    <n v="16326291"/>
    <n v="1"/>
    <x v="1"/>
    <s v="I"/>
    <n v="29"/>
    <n v="29"/>
    <n v="0"/>
    <n v="1"/>
  </r>
  <r>
    <x v="0"/>
    <x v="1"/>
    <s v="WA"/>
    <x v="3"/>
    <n v="2011"/>
    <n v="2011"/>
    <n v="500066422"/>
    <n v="1"/>
    <x v="1"/>
    <s v="I"/>
    <n v="0"/>
    <n v="0"/>
    <n v="0"/>
    <n v="9"/>
  </r>
  <r>
    <x v="0"/>
    <x v="1"/>
    <s v="WA"/>
    <x v="3"/>
    <n v="2011"/>
    <n v="2011"/>
    <n v="15945255"/>
    <n v="2"/>
    <x v="1"/>
    <s v="I"/>
    <n v="37"/>
    <n v="18.5"/>
    <n v="0"/>
    <n v="11"/>
  </r>
  <r>
    <x v="0"/>
    <x v="0"/>
    <s v="WA"/>
    <x v="3"/>
    <n v="2011"/>
    <n v="2011"/>
    <n v="15656902"/>
    <n v="1"/>
    <x v="1"/>
    <s v="I"/>
    <n v="0"/>
    <n v="0"/>
    <n v="0"/>
    <n v="540"/>
  </r>
  <r>
    <x v="0"/>
    <x v="1"/>
    <s v="WA"/>
    <x v="3"/>
    <n v="2011"/>
    <n v="2011"/>
    <n v="15702027"/>
    <n v="1"/>
    <x v="1"/>
    <s v="I"/>
    <n v="15"/>
    <n v="15"/>
    <n v="0"/>
    <n v="3"/>
  </r>
  <r>
    <x v="0"/>
    <x v="0"/>
    <s v="WA"/>
    <x v="3"/>
    <n v="2011"/>
    <n v="2011"/>
    <n v="15702029"/>
    <n v="1"/>
    <x v="1"/>
    <s v="I"/>
    <n v="15"/>
    <n v="15"/>
    <n v="0"/>
    <n v="100"/>
  </r>
  <r>
    <x v="0"/>
    <x v="0"/>
    <s v="WA"/>
    <x v="3"/>
    <n v="2011"/>
    <n v="2011"/>
    <n v="16188659"/>
    <n v="1"/>
    <x v="1"/>
    <s v="I"/>
    <n v="0"/>
    <n v="0"/>
    <n v="0"/>
    <n v="63"/>
  </r>
  <r>
    <x v="0"/>
    <x v="1"/>
    <s v="WA"/>
    <x v="3"/>
    <n v="2011"/>
    <n v="2011"/>
    <n v="15717025"/>
    <n v="3"/>
    <x v="1"/>
    <s v="I"/>
    <n v="73"/>
    <n v="24.333333333333332"/>
    <n v="0"/>
    <n v="64"/>
  </r>
  <r>
    <x v="0"/>
    <x v="1"/>
    <s v="WA"/>
    <x v="3"/>
    <n v="2011"/>
    <n v="2011"/>
    <n v="500024401"/>
    <n v="3"/>
    <x v="1"/>
    <s v="I"/>
    <n v="68"/>
    <n v="22.666666666666664"/>
    <n v="0"/>
    <n v="92"/>
  </r>
  <r>
    <x v="1"/>
    <x v="0"/>
    <s v="WA"/>
    <x v="3"/>
    <n v="2011"/>
    <n v="2011"/>
    <n v="500254759"/>
    <n v="2"/>
    <x v="1"/>
    <s v="I"/>
    <n v="60"/>
    <n v="30"/>
    <n v="0"/>
    <n v="3"/>
  </r>
  <r>
    <x v="0"/>
    <x v="0"/>
    <s v="WA"/>
    <x v="3"/>
    <n v="2011"/>
    <n v="2011"/>
    <n v="500020809"/>
    <n v="1"/>
    <x v="1"/>
    <s v="I"/>
    <n v="0"/>
    <n v="0"/>
    <n v="0"/>
    <n v="53"/>
  </r>
  <r>
    <x v="0"/>
    <x v="0"/>
    <s v="WA"/>
    <x v="3"/>
    <n v="2011"/>
    <n v="2011"/>
    <n v="14156306"/>
    <n v="1"/>
    <x v="1"/>
    <s v="I"/>
    <n v="0"/>
    <n v="0"/>
    <n v="0"/>
    <n v="40"/>
  </r>
  <r>
    <x v="0"/>
    <x v="0"/>
    <s v="WA"/>
    <x v="3"/>
    <n v="2011"/>
    <n v="2011"/>
    <n v="14142775"/>
    <n v="1"/>
    <x v="1"/>
    <s v="I"/>
    <n v="19"/>
    <n v="19"/>
    <n v="0"/>
    <n v="60"/>
  </r>
  <r>
    <x v="0"/>
    <x v="0"/>
    <s v="WA"/>
    <x v="3"/>
    <n v="2011"/>
    <n v="2011"/>
    <n v="17664207"/>
    <n v="2"/>
    <x v="1"/>
    <s v="I"/>
    <n v="57"/>
    <n v="28.5"/>
    <n v="0"/>
    <n v="5"/>
  </r>
  <r>
    <x v="0"/>
    <x v="0"/>
    <s v="WA"/>
    <x v="3"/>
    <n v="2011"/>
    <n v="2011"/>
    <n v="19325673"/>
    <n v="1"/>
    <x v="1"/>
    <s v="I"/>
    <n v="0"/>
    <n v="0"/>
    <n v="0"/>
    <n v="42"/>
  </r>
  <r>
    <x v="0"/>
    <x v="0"/>
    <s v="WA"/>
    <x v="3"/>
    <n v="2011"/>
    <n v="2011"/>
    <n v="19692947"/>
    <n v="1"/>
    <x v="1"/>
    <s v="I"/>
    <n v="2"/>
    <n v="2"/>
    <n v="0"/>
    <n v="138"/>
  </r>
  <r>
    <x v="0"/>
    <x v="0"/>
    <s v="WA"/>
    <x v="3"/>
    <n v="2011"/>
    <n v="2011"/>
    <n v="18400390"/>
    <n v="1"/>
    <x v="1"/>
    <s v="I"/>
    <n v="0"/>
    <n v="0"/>
    <n v="0"/>
    <n v="5"/>
  </r>
  <r>
    <x v="0"/>
    <x v="0"/>
    <s v="WA"/>
    <x v="3"/>
    <n v="2011"/>
    <n v="2011"/>
    <n v="19700988"/>
    <n v="2"/>
    <x v="1"/>
    <s v="I"/>
    <n v="16"/>
    <n v="8"/>
    <n v="0"/>
    <n v="240"/>
  </r>
  <r>
    <x v="0"/>
    <x v="0"/>
    <s v="WA"/>
    <x v="3"/>
    <n v="2011"/>
    <n v="2011"/>
    <n v="17158027"/>
    <n v="1"/>
    <x v="1"/>
    <s v="I"/>
    <n v="28"/>
    <n v="28"/>
    <n v="0"/>
    <n v="1"/>
  </r>
  <r>
    <x v="0"/>
    <x v="1"/>
    <s v="WA"/>
    <x v="3"/>
    <n v="2011"/>
    <n v="2011"/>
    <n v="500027112"/>
    <n v="3"/>
    <x v="1"/>
    <s v="I"/>
    <n v="94"/>
    <n v="31.333333333333332"/>
    <n v="0"/>
    <n v="14"/>
  </r>
  <r>
    <x v="0"/>
    <x v="0"/>
    <s v="WA"/>
    <x v="3"/>
    <n v="2011"/>
    <n v="2011"/>
    <n v="18095304"/>
    <n v="1"/>
    <x v="1"/>
    <s v="I"/>
    <n v="0"/>
    <n v="0"/>
    <n v="0"/>
    <n v="46"/>
  </r>
  <r>
    <x v="0"/>
    <x v="0"/>
    <s v="WA"/>
    <x v="3"/>
    <n v="2011"/>
    <n v="2011"/>
    <n v="17468971"/>
    <n v="1"/>
    <x v="1"/>
    <s v="I"/>
    <n v="7"/>
    <n v="7"/>
    <n v="0"/>
    <n v="60"/>
  </r>
  <r>
    <x v="0"/>
    <x v="1"/>
    <s v="WA"/>
    <x v="3"/>
    <n v="2011"/>
    <n v="2011"/>
    <n v="500169319"/>
    <n v="1"/>
    <x v="1"/>
    <s v="I"/>
    <n v="0"/>
    <n v="0"/>
    <n v="0"/>
    <n v="14"/>
  </r>
  <r>
    <x v="0"/>
    <x v="0"/>
    <s v="WA"/>
    <x v="3"/>
    <n v="2011"/>
    <n v="2011"/>
    <n v="16566702"/>
    <n v="1"/>
    <x v="1"/>
    <s v="I"/>
    <n v="6"/>
    <n v="6"/>
    <n v="0"/>
    <n v="70"/>
  </r>
  <r>
    <x v="0"/>
    <x v="0"/>
    <s v="WA"/>
    <x v="3"/>
    <n v="2011"/>
    <n v="2011"/>
    <n v="500098267"/>
    <n v="1"/>
    <x v="1"/>
    <s v="I"/>
    <n v="7"/>
    <n v="7"/>
    <n v="0"/>
    <n v="170"/>
  </r>
  <r>
    <x v="0"/>
    <x v="0"/>
    <s v="WA"/>
    <x v="3"/>
    <n v="2011"/>
    <n v="2011"/>
    <n v="16855929"/>
    <n v="1"/>
    <x v="1"/>
    <s v="I"/>
    <n v="21"/>
    <n v="21"/>
    <n v="0"/>
    <n v="400"/>
  </r>
  <r>
    <x v="0"/>
    <x v="1"/>
    <s v="WA"/>
    <x v="3"/>
    <n v="2011"/>
    <n v="2011"/>
    <n v="500206429"/>
    <n v="1"/>
    <x v="1"/>
    <s v="I"/>
    <n v="0"/>
    <n v="0"/>
    <n v="0"/>
    <n v="2"/>
  </r>
  <r>
    <x v="0"/>
    <x v="0"/>
    <s v="WA"/>
    <x v="3"/>
    <n v="2011"/>
    <n v="2011"/>
    <n v="16547696"/>
    <n v="1"/>
    <x v="1"/>
    <s v="I"/>
    <n v="0"/>
    <n v="0"/>
    <n v="0"/>
    <n v="182"/>
  </r>
  <r>
    <x v="0"/>
    <x v="1"/>
    <s v="WA"/>
    <x v="3"/>
    <n v="2011"/>
    <n v="2011"/>
    <n v="500139449"/>
    <n v="1"/>
    <x v="1"/>
    <s v="I"/>
    <n v="29"/>
    <n v="29"/>
    <n v="0"/>
    <n v="31"/>
  </r>
  <r>
    <x v="0"/>
    <x v="0"/>
    <s v="WA"/>
    <x v="3"/>
    <n v="2011"/>
    <n v="2011"/>
    <n v="15492539"/>
    <n v="1"/>
    <x v="1"/>
    <s v="I"/>
    <n v="29"/>
    <n v="29"/>
    <n v="0"/>
    <n v="2"/>
  </r>
  <r>
    <x v="0"/>
    <x v="0"/>
    <s v="WA"/>
    <x v="3"/>
    <n v="2011"/>
    <n v="2011"/>
    <n v="15096722"/>
    <n v="1"/>
    <x v="1"/>
    <s v="I"/>
    <n v="10"/>
    <n v="10"/>
    <n v="0"/>
    <n v="10"/>
  </r>
  <r>
    <x v="0"/>
    <x v="0"/>
    <s v="WA"/>
    <x v="3"/>
    <n v="2011"/>
    <n v="2011"/>
    <n v="15181370"/>
    <n v="1"/>
    <x v="1"/>
    <s v="I"/>
    <n v="0"/>
    <n v="0"/>
    <n v="0"/>
    <n v="78"/>
  </r>
  <r>
    <x v="0"/>
    <x v="0"/>
    <s v="WA"/>
    <x v="3"/>
    <n v="2011"/>
    <n v="2011"/>
    <n v="15219039"/>
    <n v="2"/>
    <x v="1"/>
    <s v="I"/>
    <n v="40"/>
    <n v="20"/>
    <n v="0"/>
    <n v="56"/>
  </r>
  <r>
    <x v="0"/>
    <x v="0"/>
    <s v="WA"/>
    <x v="3"/>
    <n v="2011"/>
    <n v="2011"/>
    <n v="14947722"/>
    <n v="1"/>
    <x v="1"/>
    <s v="I"/>
    <n v="29"/>
    <n v="29"/>
    <n v="0"/>
    <n v="20"/>
  </r>
  <r>
    <x v="0"/>
    <x v="0"/>
    <s v="WA"/>
    <x v="3"/>
    <n v="2011"/>
    <n v="2011"/>
    <n v="14595099"/>
    <n v="2"/>
    <x v="1"/>
    <s v="I"/>
    <n v="46"/>
    <n v="23"/>
    <n v="0"/>
    <n v="257"/>
  </r>
  <r>
    <x v="0"/>
    <x v="1"/>
    <s v="WA"/>
    <x v="3"/>
    <n v="2011"/>
    <n v="2011"/>
    <n v="405821067"/>
    <n v="1"/>
    <x v="1"/>
    <s v="I"/>
    <n v="25"/>
    <n v="25"/>
    <n v="0"/>
    <n v="60"/>
  </r>
  <r>
    <x v="0"/>
    <x v="0"/>
    <s v="WA"/>
    <x v="3"/>
    <n v="2011"/>
    <n v="2011"/>
    <n v="14157610"/>
    <n v="1"/>
    <x v="1"/>
    <s v="I"/>
    <n v="0"/>
    <n v="0"/>
    <n v="0"/>
    <n v="1"/>
  </r>
  <r>
    <x v="0"/>
    <x v="0"/>
    <s v="WA"/>
    <x v="3"/>
    <n v="2011"/>
    <n v="2011"/>
    <n v="366854463"/>
    <n v="1"/>
    <x v="1"/>
    <s v="I"/>
    <n v="0"/>
    <n v="0"/>
    <n v="0"/>
    <n v="80"/>
  </r>
  <r>
    <x v="0"/>
    <x v="0"/>
    <s v="WA"/>
    <x v="3"/>
    <n v="2011"/>
    <n v="2011"/>
    <n v="500032863"/>
    <n v="1"/>
    <x v="1"/>
    <s v="I"/>
    <n v="0"/>
    <n v="0"/>
    <n v="0"/>
    <n v="1"/>
  </r>
  <r>
    <x v="0"/>
    <x v="1"/>
    <s v="WA"/>
    <x v="3"/>
    <n v="2011"/>
    <n v="2011"/>
    <n v="19972954"/>
    <n v="2"/>
    <x v="1"/>
    <s v="I"/>
    <n v="61"/>
    <n v="30.5"/>
    <n v="0"/>
    <n v="20"/>
  </r>
  <r>
    <x v="0"/>
    <x v="1"/>
    <s v="WA"/>
    <x v="3"/>
    <n v="2011"/>
    <n v="2011"/>
    <n v="19695287"/>
    <n v="1"/>
    <x v="1"/>
    <s v="I"/>
    <n v="3"/>
    <n v="3"/>
    <n v="0"/>
    <n v="5"/>
  </r>
  <r>
    <x v="0"/>
    <x v="0"/>
    <s v="WA"/>
    <x v="3"/>
    <n v="2011"/>
    <n v="2011"/>
    <n v="19405560"/>
    <n v="1"/>
    <x v="1"/>
    <s v="I"/>
    <n v="0"/>
    <n v="0"/>
    <n v="0"/>
    <n v="20"/>
  </r>
  <r>
    <x v="0"/>
    <x v="0"/>
    <s v="WA"/>
    <x v="3"/>
    <n v="2011"/>
    <n v="2011"/>
    <n v="18948696"/>
    <n v="4"/>
    <x v="1"/>
    <s v="I"/>
    <n v="127"/>
    <n v="31.75"/>
    <n v="0"/>
    <n v="540"/>
  </r>
  <r>
    <x v="0"/>
    <x v="1"/>
    <s v="WA"/>
    <x v="3"/>
    <n v="2011"/>
    <n v="2011"/>
    <n v="18103157"/>
    <n v="5"/>
    <x v="1"/>
    <s v="I"/>
    <n v="164"/>
    <n v="32.799999999999997"/>
    <n v="0"/>
    <n v="20"/>
  </r>
  <r>
    <x v="0"/>
    <x v="0"/>
    <s v="WA"/>
    <x v="3"/>
    <n v="2011"/>
    <n v="2011"/>
    <n v="19863972"/>
    <n v="1"/>
    <x v="1"/>
    <s v="I"/>
    <n v="1"/>
    <n v="1"/>
    <n v="0"/>
    <n v="2310"/>
  </r>
  <r>
    <x v="0"/>
    <x v="1"/>
    <s v="WA"/>
    <x v="3"/>
    <n v="2011"/>
    <n v="2011"/>
    <n v="18942315"/>
    <n v="1"/>
    <x v="1"/>
    <s v="I"/>
    <n v="0"/>
    <n v="0"/>
    <n v="0"/>
    <n v="25"/>
  </r>
  <r>
    <x v="0"/>
    <x v="0"/>
    <s v="WA"/>
    <x v="3"/>
    <n v="2011"/>
    <n v="2011"/>
    <n v="18334111"/>
    <n v="1"/>
    <x v="1"/>
    <s v="I"/>
    <n v="0"/>
    <n v="0"/>
    <n v="0"/>
    <n v="17"/>
  </r>
  <r>
    <x v="0"/>
    <x v="1"/>
    <s v="WA"/>
    <x v="3"/>
    <n v="2011"/>
    <n v="2011"/>
    <n v="18596928"/>
    <n v="2"/>
    <x v="1"/>
    <s v="I"/>
    <n v="60"/>
    <n v="30"/>
    <n v="0"/>
    <n v="18"/>
  </r>
  <r>
    <x v="0"/>
    <x v="1"/>
    <s v="WA"/>
    <x v="3"/>
    <n v="2011"/>
    <n v="2011"/>
    <n v="17790935"/>
    <n v="1"/>
    <x v="1"/>
    <s v="I"/>
    <n v="31"/>
    <n v="31"/>
    <n v="0"/>
    <n v="1"/>
  </r>
  <r>
    <x v="0"/>
    <x v="1"/>
    <s v="WA"/>
    <x v="3"/>
    <n v="2011"/>
    <n v="2011"/>
    <n v="434160018"/>
    <n v="1"/>
    <x v="1"/>
    <s v="I"/>
    <n v="4"/>
    <n v="4"/>
    <n v="0"/>
    <n v="3"/>
  </r>
  <r>
    <x v="0"/>
    <x v="0"/>
    <s v="WA"/>
    <x v="3"/>
    <n v="2011"/>
    <n v="2011"/>
    <n v="17801838"/>
    <n v="2"/>
    <x v="1"/>
    <s v="I"/>
    <n v="50"/>
    <n v="25"/>
    <n v="0"/>
    <n v="177"/>
  </r>
  <r>
    <x v="0"/>
    <x v="1"/>
    <s v="WA"/>
    <x v="3"/>
    <n v="2011"/>
    <n v="2011"/>
    <n v="18088090"/>
    <n v="4"/>
    <x v="1"/>
    <s v="I"/>
    <n v="133"/>
    <n v="33.25"/>
    <n v="0"/>
    <n v="23"/>
  </r>
  <r>
    <x v="0"/>
    <x v="0"/>
    <s v="WA"/>
    <x v="3"/>
    <n v="2011"/>
    <n v="2011"/>
    <n v="18092437"/>
    <n v="1"/>
    <x v="1"/>
    <s v="I"/>
    <n v="33"/>
    <n v="33"/>
    <n v="0"/>
    <n v="450"/>
  </r>
  <r>
    <x v="0"/>
    <x v="0"/>
    <s v="WA"/>
    <x v="3"/>
    <n v="2011"/>
    <n v="2011"/>
    <n v="16591823"/>
    <n v="1"/>
    <x v="1"/>
    <s v="I"/>
    <n v="32"/>
    <n v="32"/>
    <n v="0"/>
    <n v="1"/>
  </r>
  <r>
    <x v="1"/>
    <x v="1"/>
    <s v="WA"/>
    <x v="3"/>
    <n v="2011"/>
    <n v="2011"/>
    <n v="16830465"/>
    <n v="1"/>
    <x v="1"/>
    <s v="I"/>
    <n v="30"/>
    <n v="30"/>
    <n v="0"/>
    <n v="1"/>
  </r>
  <r>
    <x v="0"/>
    <x v="0"/>
    <s v="WA"/>
    <x v="3"/>
    <n v="2011"/>
    <n v="2011"/>
    <n v="17753461"/>
    <n v="1"/>
    <x v="1"/>
    <s v="I"/>
    <n v="0"/>
    <n v="0"/>
    <n v="0"/>
    <n v="100"/>
  </r>
  <r>
    <x v="0"/>
    <x v="0"/>
    <s v="WA"/>
    <x v="3"/>
    <n v="2011"/>
    <n v="2011"/>
    <n v="500115100"/>
    <n v="4"/>
    <x v="1"/>
    <s v="I"/>
    <n v="118"/>
    <n v="29.5"/>
    <n v="0"/>
    <n v="348"/>
  </r>
  <r>
    <x v="0"/>
    <x v="0"/>
    <s v="WA"/>
    <x v="3"/>
    <n v="2011"/>
    <n v="2011"/>
    <n v="16593934"/>
    <n v="1"/>
    <x v="1"/>
    <s v="I"/>
    <n v="8"/>
    <n v="8"/>
    <n v="0"/>
    <n v="116"/>
  </r>
  <r>
    <x v="1"/>
    <x v="1"/>
    <s v="WA"/>
    <x v="3"/>
    <n v="2011"/>
    <n v="2011"/>
    <n v="500251416"/>
    <n v="1"/>
    <x v="1"/>
    <s v="I"/>
    <n v="29"/>
    <n v="29"/>
    <n v="0"/>
    <n v="24"/>
  </r>
  <r>
    <x v="0"/>
    <x v="0"/>
    <s v="WA"/>
    <x v="3"/>
    <n v="2011"/>
    <n v="2011"/>
    <n v="500207790"/>
    <n v="1"/>
    <x v="1"/>
    <s v="I"/>
    <n v="0"/>
    <n v="0"/>
    <n v="0"/>
    <n v="30"/>
  </r>
  <r>
    <x v="0"/>
    <x v="0"/>
    <s v="WA"/>
    <x v="3"/>
    <n v="2011"/>
    <n v="2011"/>
    <n v="15970329"/>
    <n v="1"/>
    <x v="1"/>
    <s v="I"/>
    <n v="13"/>
    <n v="13"/>
    <n v="0"/>
    <n v="200"/>
  </r>
  <r>
    <x v="0"/>
    <x v="1"/>
    <s v="WA"/>
    <x v="3"/>
    <n v="2011"/>
    <n v="2011"/>
    <n v="16017340"/>
    <n v="1"/>
    <x v="1"/>
    <s v="I"/>
    <n v="7"/>
    <n v="7"/>
    <n v="0"/>
    <n v="4"/>
  </r>
  <r>
    <x v="1"/>
    <x v="0"/>
    <s v="WA"/>
    <x v="3"/>
    <n v="2011"/>
    <n v="2011"/>
    <n v="14584683"/>
    <n v="4"/>
    <x v="1"/>
    <s v="I"/>
    <n v="127"/>
    <n v="31.75"/>
    <n v="0"/>
    <n v="90"/>
  </r>
  <r>
    <x v="0"/>
    <x v="1"/>
    <s v="WA"/>
    <x v="3"/>
    <n v="2011"/>
    <n v="2011"/>
    <n v="17776427"/>
    <n v="1"/>
    <x v="1"/>
    <s v="I"/>
    <n v="12"/>
    <n v="12"/>
    <n v="0"/>
    <n v="2"/>
  </r>
  <r>
    <x v="0"/>
    <x v="0"/>
    <s v="WA"/>
    <x v="3"/>
    <n v="2011"/>
    <n v="2011"/>
    <n v="15385216"/>
    <n v="1"/>
    <x v="1"/>
    <s v="I"/>
    <n v="0"/>
    <n v="0"/>
    <n v="0"/>
    <n v="16"/>
  </r>
  <r>
    <x v="0"/>
    <x v="0"/>
    <s v="WA"/>
    <x v="3"/>
    <n v="2011"/>
    <n v="2011"/>
    <n v="14939856"/>
    <n v="1"/>
    <x v="1"/>
    <s v="I"/>
    <n v="30"/>
    <n v="30"/>
    <n v="0"/>
    <n v="25"/>
  </r>
  <r>
    <x v="0"/>
    <x v="0"/>
    <s v="WA"/>
    <x v="3"/>
    <n v="2011"/>
    <n v="2011"/>
    <n v="15279698"/>
    <n v="1"/>
    <x v="1"/>
    <s v="I"/>
    <n v="15"/>
    <n v="15"/>
    <n v="0"/>
    <n v="55"/>
  </r>
  <r>
    <x v="0"/>
    <x v="0"/>
    <s v="WA"/>
    <x v="3"/>
    <n v="2011"/>
    <n v="2011"/>
    <n v="446349165"/>
    <n v="1"/>
    <x v="1"/>
    <s v="I"/>
    <n v="24"/>
    <n v="24"/>
    <n v="0"/>
    <n v="16"/>
  </r>
  <r>
    <x v="0"/>
    <x v="0"/>
    <s v="WA"/>
    <x v="3"/>
    <n v="2011"/>
    <n v="2011"/>
    <n v="14389246"/>
    <n v="1"/>
    <x v="1"/>
    <s v="I"/>
    <n v="0"/>
    <n v="0"/>
    <n v="0"/>
    <n v="20"/>
  </r>
  <r>
    <x v="0"/>
    <x v="0"/>
    <s v="WA"/>
    <x v="3"/>
    <n v="2011"/>
    <n v="2011"/>
    <n v="14572142"/>
    <n v="2"/>
    <x v="1"/>
    <s v="I"/>
    <n v="53"/>
    <n v="26.5"/>
    <n v="0"/>
    <n v="377"/>
  </r>
  <r>
    <x v="0"/>
    <x v="0"/>
    <s v="WA"/>
    <x v="3"/>
    <n v="2011"/>
    <n v="2011"/>
    <n v="19864233"/>
    <n v="1"/>
    <x v="1"/>
    <s v="I"/>
    <n v="0"/>
    <n v="0"/>
    <n v="0"/>
    <n v="1080"/>
  </r>
  <r>
    <x v="0"/>
    <x v="0"/>
    <s v="WA"/>
    <x v="3"/>
    <n v="2011"/>
    <n v="2011"/>
    <n v="19865001"/>
    <n v="1"/>
    <x v="1"/>
    <s v="I"/>
    <n v="6"/>
    <n v="6"/>
    <n v="0"/>
    <n v="604"/>
  </r>
  <r>
    <x v="0"/>
    <x v="0"/>
    <s v="WA"/>
    <x v="3"/>
    <n v="2011"/>
    <n v="2011"/>
    <n v="15556584"/>
    <n v="1"/>
    <x v="1"/>
    <s v="I"/>
    <n v="0"/>
    <n v="0"/>
    <n v="0"/>
    <n v="21"/>
  </r>
  <r>
    <x v="0"/>
    <x v="0"/>
    <s v="WA"/>
    <x v="3"/>
    <n v="2011"/>
    <n v="2011"/>
    <n v="17634365"/>
    <n v="1"/>
    <x v="1"/>
    <s v="I"/>
    <n v="0"/>
    <n v="0"/>
    <n v="0"/>
    <n v="15"/>
  </r>
  <r>
    <x v="0"/>
    <x v="1"/>
    <s v="WA"/>
    <x v="3"/>
    <n v="2011"/>
    <n v="2011"/>
    <n v="500074045"/>
    <n v="2"/>
    <x v="1"/>
    <s v="I"/>
    <n v="36"/>
    <n v="18"/>
    <n v="0"/>
    <n v="11"/>
  </r>
  <r>
    <x v="0"/>
    <x v="0"/>
    <s v="WA"/>
    <x v="3"/>
    <n v="2011"/>
    <n v="2011"/>
    <n v="500225821"/>
    <n v="1"/>
    <x v="1"/>
    <s v="I"/>
    <n v="0"/>
    <n v="0"/>
    <n v="0"/>
    <n v="2"/>
  </r>
  <r>
    <x v="0"/>
    <x v="0"/>
    <s v="WA"/>
    <x v="3"/>
    <n v="2011"/>
    <n v="2011"/>
    <n v="15555138"/>
    <n v="1"/>
    <x v="1"/>
    <s v="I"/>
    <n v="0"/>
    <n v="0"/>
    <n v="0"/>
    <n v="4"/>
  </r>
  <r>
    <x v="0"/>
    <x v="0"/>
    <s v="WA"/>
    <x v="3"/>
    <n v="2011"/>
    <n v="2011"/>
    <n v="18223728"/>
    <n v="1"/>
    <x v="1"/>
    <s v="I"/>
    <n v="0"/>
    <n v="0"/>
    <n v="0"/>
    <n v="24"/>
  </r>
  <r>
    <x v="0"/>
    <x v="0"/>
    <s v="WA"/>
    <x v="3"/>
    <n v="2011"/>
    <n v="2011"/>
    <n v="19721764"/>
    <n v="1"/>
    <x v="1"/>
    <s v="I"/>
    <n v="0"/>
    <n v="0"/>
    <n v="0"/>
    <n v="72"/>
  </r>
  <r>
    <x v="0"/>
    <x v="0"/>
    <s v="WA"/>
    <x v="3"/>
    <n v="2011"/>
    <n v="2011"/>
    <n v="19124092"/>
    <n v="2"/>
    <x v="1"/>
    <s v="I"/>
    <n v="65"/>
    <n v="32.5"/>
    <n v="0"/>
    <n v="640"/>
  </r>
  <r>
    <x v="0"/>
    <x v="1"/>
    <s v="WA"/>
    <x v="3"/>
    <n v="2011"/>
    <n v="2011"/>
    <n v="500056646"/>
    <n v="1"/>
    <x v="1"/>
    <s v="I"/>
    <n v="0"/>
    <n v="0"/>
    <n v="0"/>
    <n v="2"/>
  </r>
  <r>
    <x v="0"/>
    <x v="0"/>
    <s v="WA"/>
    <x v="3"/>
    <n v="2011"/>
    <n v="2011"/>
    <n v="19786519"/>
    <n v="1"/>
    <x v="1"/>
    <s v="I"/>
    <n v="32"/>
    <n v="32"/>
    <n v="0"/>
    <n v="10"/>
  </r>
  <r>
    <x v="1"/>
    <x v="0"/>
    <s v="WA"/>
    <x v="3"/>
    <n v="2011"/>
    <n v="2011"/>
    <n v="19793364"/>
    <n v="1"/>
    <x v="1"/>
    <s v="I"/>
    <n v="32"/>
    <n v="32"/>
    <n v="0"/>
    <n v="2"/>
  </r>
  <r>
    <x v="0"/>
    <x v="0"/>
    <s v="WA"/>
    <x v="3"/>
    <n v="2011"/>
    <n v="2011"/>
    <n v="19626947"/>
    <n v="1"/>
    <x v="1"/>
    <s v="I"/>
    <n v="0"/>
    <n v="0"/>
    <n v="0"/>
    <n v="25"/>
  </r>
  <r>
    <x v="0"/>
    <x v="0"/>
    <s v="WA"/>
    <x v="3"/>
    <n v="2011"/>
    <n v="2011"/>
    <n v="19594459"/>
    <n v="1"/>
    <x v="1"/>
    <s v="I"/>
    <n v="0"/>
    <n v="0"/>
    <n v="0"/>
    <n v="61"/>
  </r>
  <r>
    <x v="0"/>
    <x v="0"/>
    <s v="WA"/>
    <x v="3"/>
    <n v="2011"/>
    <n v="2011"/>
    <n v="19648015"/>
    <n v="1"/>
    <x v="1"/>
    <s v="I"/>
    <n v="29"/>
    <n v="29"/>
    <n v="0"/>
    <n v="50"/>
  </r>
  <r>
    <x v="0"/>
    <x v="0"/>
    <s v="WA"/>
    <x v="3"/>
    <n v="2011"/>
    <n v="2011"/>
    <n v="500067447"/>
    <n v="1"/>
    <x v="1"/>
    <s v="I"/>
    <n v="0"/>
    <n v="0"/>
    <n v="0"/>
    <n v="4"/>
  </r>
  <r>
    <x v="0"/>
    <x v="0"/>
    <s v="WA"/>
    <x v="3"/>
    <n v="2011"/>
    <n v="2011"/>
    <n v="500076443"/>
    <n v="1"/>
    <x v="1"/>
    <s v="I"/>
    <n v="0"/>
    <n v="0"/>
    <n v="0"/>
    <n v="13"/>
  </r>
  <r>
    <x v="0"/>
    <x v="0"/>
    <s v="WA"/>
    <x v="3"/>
    <n v="2011"/>
    <n v="2011"/>
    <n v="500165655"/>
    <n v="1"/>
    <x v="1"/>
    <s v="I"/>
    <n v="0"/>
    <n v="0"/>
    <n v="0"/>
    <n v="13"/>
  </r>
  <r>
    <x v="0"/>
    <x v="0"/>
    <s v="WA"/>
    <x v="3"/>
    <n v="2011"/>
    <n v="2011"/>
    <n v="19783946"/>
    <n v="1"/>
    <x v="1"/>
    <s v="I"/>
    <n v="2"/>
    <n v="2"/>
    <n v="0"/>
    <n v="37"/>
  </r>
  <r>
    <x v="0"/>
    <x v="1"/>
    <s v="WA"/>
    <x v="3"/>
    <n v="2011"/>
    <n v="2011"/>
    <n v="374889601"/>
    <n v="2"/>
    <x v="1"/>
    <s v="I"/>
    <n v="62"/>
    <n v="31"/>
    <n v="0"/>
    <n v="11"/>
  </r>
  <r>
    <x v="0"/>
    <x v="1"/>
    <s v="WA"/>
    <x v="3"/>
    <n v="2011"/>
    <n v="2011"/>
    <n v="19238796"/>
    <n v="3"/>
    <x v="1"/>
    <s v="I"/>
    <n v="102"/>
    <n v="34"/>
    <n v="0"/>
    <n v="29"/>
  </r>
  <r>
    <x v="0"/>
    <x v="1"/>
    <s v="WA"/>
    <x v="3"/>
    <n v="2011"/>
    <n v="2011"/>
    <n v="16782554"/>
    <n v="2"/>
    <x v="1"/>
    <s v="I"/>
    <n v="61"/>
    <n v="30.5"/>
    <n v="0"/>
    <n v="3"/>
  </r>
  <r>
    <x v="0"/>
    <x v="0"/>
    <s v="WA"/>
    <x v="3"/>
    <n v="2011"/>
    <n v="2011"/>
    <n v="18703473"/>
    <n v="3"/>
    <x v="1"/>
    <s v="I"/>
    <n v="92"/>
    <n v="30.666666666666668"/>
    <n v="0"/>
    <n v="407"/>
  </r>
  <r>
    <x v="0"/>
    <x v="1"/>
    <s v="WA"/>
    <x v="3"/>
    <n v="2011"/>
    <n v="2011"/>
    <n v="500237733"/>
    <n v="1"/>
    <x v="1"/>
    <s v="I"/>
    <n v="15"/>
    <n v="15"/>
    <n v="0"/>
    <n v="10"/>
  </r>
  <r>
    <x v="0"/>
    <x v="0"/>
    <s v="WA"/>
    <x v="3"/>
    <n v="2011"/>
    <n v="2011"/>
    <n v="17846759"/>
    <n v="1"/>
    <x v="1"/>
    <s v="I"/>
    <n v="0"/>
    <n v="0"/>
    <n v="0"/>
    <n v="500"/>
  </r>
  <r>
    <x v="0"/>
    <x v="1"/>
    <s v="WA"/>
    <x v="3"/>
    <n v="2011"/>
    <n v="2011"/>
    <n v="500084931"/>
    <n v="1"/>
    <x v="1"/>
    <s v="I"/>
    <n v="12"/>
    <n v="12"/>
    <n v="0"/>
    <n v="1"/>
  </r>
  <r>
    <x v="0"/>
    <x v="0"/>
    <s v="WA"/>
    <x v="3"/>
    <n v="2011"/>
    <n v="2011"/>
    <n v="16610503"/>
    <n v="1"/>
    <x v="1"/>
    <s v="I"/>
    <n v="13"/>
    <n v="13"/>
    <n v="0"/>
    <n v="57"/>
  </r>
  <r>
    <x v="0"/>
    <x v="1"/>
    <s v="WA"/>
    <x v="3"/>
    <n v="2011"/>
    <n v="2011"/>
    <n v="16583105"/>
    <n v="3"/>
    <x v="1"/>
    <s v="I"/>
    <n v="70"/>
    <n v="23.333333333333332"/>
    <n v="0"/>
    <n v="5"/>
  </r>
  <r>
    <x v="0"/>
    <x v="1"/>
    <s v="WA"/>
    <x v="3"/>
    <n v="2011"/>
    <n v="2011"/>
    <n v="346636840"/>
    <n v="1"/>
    <x v="1"/>
    <s v="I"/>
    <n v="13"/>
    <n v="13"/>
    <n v="0"/>
    <n v="14"/>
  </r>
  <r>
    <x v="0"/>
    <x v="1"/>
    <s v="WA"/>
    <x v="3"/>
    <n v="2011"/>
    <n v="2011"/>
    <n v="421545729"/>
    <n v="1"/>
    <x v="1"/>
    <s v="I"/>
    <n v="4"/>
    <n v="4"/>
    <n v="0"/>
    <n v="1"/>
  </r>
  <r>
    <x v="0"/>
    <x v="1"/>
    <s v="WA"/>
    <x v="3"/>
    <n v="2011"/>
    <n v="2011"/>
    <n v="500131417"/>
    <n v="3"/>
    <x v="1"/>
    <s v="I"/>
    <n v="72"/>
    <n v="24"/>
    <n v="0"/>
    <n v="9"/>
  </r>
  <r>
    <x v="0"/>
    <x v="0"/>
    <s v="WA"/>
    <x v="3"/>
    <n v="2011"/>
    <n v="2011"/>
    <n v="15987046"/>
    <n v="1"/>
    <x v="1"/>
    <s v="I"/>
    <n v="0"/>
    <n v="0"/>
    <n v="0"/>
    <n v="60"/>
  </r>
  <r>
    <x v="0"/>
    <x v="0"/>
    <s v="WA"/>
    <x v="3"/>
    <n v="2011"/>
    <n v="2011"/>
    <n v="17307004"/>
    <n v="1"/>
    <x v="1"/>
    <s v="I"/>
    <n v="17"/>
    <n v="17"/>
    <n v="0"/>
    <n v="10"/>
  </r>
  <r>
    <x v="0"/>
    <x v="1"/>
    <s v="WA"/>
    <x v="3"/>
    <n v="2011"/>
    <n v="2011"/>
    <n v="15470200"/>
    <n v="1"/>
    <x v="1"/>
    <s v="I"/>
    <n v="17"/>
    <n v="17"/>
    <n v="0"/>
    <n v="6"/>
  </r>
  <r>
    <x v="0"/>
    <x v="1"/>
    <s v="WA"/>
    <x v="3"/>
    <n v="2011"/>
    <n v="2011"/>
    <n v="14740150"/>
    <n v="1"/>
    <x v="1"/>
    <s v="I"/>
    <n v="0"/>
    <n v="0"/>
    <n v="0"/>
    <n v="4"/>
  </r>
  <r>
    <x v="0"/>
    <x v="0"/>
    <s v="WA"/>
    <x v="3"/>
    <n v="2011"/>
    <n v="2011"/>
    <n v="14132945"/>
    <n v="1"/>
    <x v="1"/>
    <s v="I"/>
    <n v="31"/>
    <n v="31"/>
    <n v="0"/>
    <n v="63"/>
  </r>
  <r>
    <x v="0"/>
    <x v="0"/>
    <s v="WA"/>
    <x v="3"/>
    <n v="2011"/>
    <n v="2011"/>
    <n v="15706322"/>
    <n v="3"/>
    <x v="1"/>
    <s v="I"/>
    <n v="71"/>
    <n v="23.666666666666664"/>
    <n v="0"/>
    <n v="2590"/>
  </r>
  <r>
    <x v="0"/>
    <x v="0"/>
    <s v="WA"/>
    <x v="3"/>
    <n v="2011"/>
    <n v="2011"/>
    <n v="14639400"/>
    <n v="1"/>
    <x v="1"/>
    <s v="I"/>
    <n v="33"/>
    <n v="33"/>
    <n v="0"/>
    <n v="450"/>
  </r>
  <r>
    <x v="0"/>
    <x v="0"/>
    <s v="WA"/>
    <x v="3"/>
    <n v="2011"/>
    <n v="2011"/>
    <n v="14556649"/>
    <n v="1"/>
    <x v="1"/>
    <s v="I"/>
    <n v="33"/>
    <n v="33"/>
    <n v="0"/>
    <n v="50"/>
  </r>
  <r>
    <x v="0"/>
    <x v="0"/>
    <s v="WA"/>
    <x v="3"/>
    <n v="2011"/>
    <n v="2011"/>
    <n v="15279770"/>
    <n v="1"/>
    <x v="1"/>
    <s v="I"/>
    <n v="20"/>
    <n v="20"/>
    <n v="0"/>
    <n v="223"/>
  </r>
  <r>
    <x v="0"/>
    <x v="1"/>
    <s v="WA"/>
    <x v="3"/>
    <n v="2011"/>
    <n v="2011"/>
    <n v="15818146"/>
    <n v="3"/>
    <x v="1"/>
    <s v="I"/>
    <n v="84"/>
    <n v="28"/>
    <n v="0"/>
    <n v="25"/>
  </r>
  <r>
    <x v="0"/>
    <x v="1"/>
    <s v="WA"/>
    <x v="3"/>
    <n v="2011"/>
    <n v="2011"/>
    <n v="19904760"/>
    <n v="1"/>
    <x v="1"/>
    <s v="I"/>
    <n v="0"/>
    <n v="0"/>
    <n v="0"/>
    <n v="4"/>
  </r>
  <r>
    <x v="0"/>
    <x v="0"/>
    <s v="WA"/>
    <x v="3"/>
    <n v="2011"/>
    <n v="2011"/>
    <n v="18127188"/>
    <n v="5"/>
    <x v="1"/>
    <s v="I"/>
    <n v="134"/>
    <n v="26.8"/>
    <n v="0"/>
    <n v="100"/>
  </r>
  <r>
    <x v="0"/>
    <x v="0"/>
    <s v="WA"/>
    <x v="3"/>
    <n v="2011"/>
    <n v="2011"/>
    <n v="19557131"/>
    <n v="2"/>
    <x v="1"/>
    <s v="I"/>
    <n v="37"/>
    <n v="18.5"/>
    <n v="0"/>
    <n v="424"/>
  </r>
  <r>
    <x v="0"/>
    <x v="0"/>
    <s v="WA"/>
    <x v="3"/>
    <n v="2011"/>
    <n v="2011"/>
    <n v="19615925"/>
    <n v="1"/>
    <x v="1"/>
    <s v="I"/>
    <n v="10"/>
    <n v="10"/>
    <n v="0"/>
    <n v="30"/>
  </r>
  <r>
    <x v="0"/>
    <x v="0"/>
    <s v="WA"/>
    <x v="3"/>
    <n v="2011"/>
    <n v="2011"/>
    <n v="19623581"/>
    <n v="1"/>
    <x v="1"/>
    <s v="I"/>
    <n v="0"/>
    <n v="0"/>
    <n v="0"/>
    <n v="10"/>
  </r>
  <r>
    <x v="0"/>
    <x v="1"/>
    <s v="WA"/>
    <x v="3"/>
    <n v="2011"/>
    <n v="2011"/>
    <n v="500203245"/>
    <n v="2"/>
    <x v="1"/>
    <s v="I"/>
    <n v="60"/>
    <n v="30"/>
    <n v="0"/>
    <n v="8"/>
  </r>
  <r>
    <x v="0"/>
    <x v="0"/>
    <s v="WA"/>
    <x v="3"/>
    <n v="2011"/>
    <n v="2011"/>
    <n v="19972978"/>
    <n v="2"/>
    <x v="1"/>
    <s v="I"/>
    <n v="27"/>
    <n v="13.5"/>
    <n v="0"/>
    <n v="187"/>
  </r>
  <r>
    <x v="0"/>
    <x v="0"/>
    <s v="WA"/>
    <x v="3"/>
    <n v="2011"/>
    <n v="2011"/>
    <n v="19702308"/>
    <n v="1"/>
    <x v="1"/>
    <s v="I"/>
    <n v="13"/>
    <n v="13"/>
    <n v="0"/>
    <n v="48"/>
  </r>
  <r>
    <x v="0"/>
    <x v="0"/>
    <s v="WA"/>
    <x v="3"/>
    <n v="2011"/>
    <n v="2011"/>
    <n v="19323578"/>
    <n v="1"/>
    <x v="1"/>
    <s v="I"/>
    <n v="0"/>
    <n v="0"/>
    <n v="0"/>
    <n v="40"/>
  </r>
  <r>
    <x v="0"/>
    <x v="0"/>
    <s v="WA"/>
    <x v="3"/>
    <n v="2011"/>
    <n v="2011"/>
    <n v="18224927"/>
    <n v="2"/>
    <x v="1"/>
    <s v="I"/>
    <n v="49"/>
    <n v="24.5"/>
    <n v="0"/>
    <n v="158"/>
  </r>
  <r>
    <x v="0"/>
    <x v="0"/>
    <s v="WA"/>
    <x v="3"/>
    <n v="2011"/>
    <n v="2011"/>
    <n v="19574291"/>
    <n v="1"/>
    <x v="1"/>
    <s v="I"/>
    <n v="0"/>
    <n v="0"/>
    <n v="0"/>
    <n v="80"/>
  </r>
  <r>
    <x v="0"/>
    <x v="0"/>
    <s v="WA"/>
    <x v="3"/>
    <n v="2011"/>
    <n v="2011"/>
    <n v="15357120"/>
    <n v="1"/>
    <x v="1"/>
    <s v="I"/>
    <n v="30"/>
    <n v="30"/>
    <n v="0"/>
    <n v="10"/>
  </r>
  <r>
    <x v="0"/>
    <x v="0"/>
    <s v="WA"/>
    <x v="3"/>
    <n v="2011"/>
    <n v="2011"/>
    <n v="18940301"/>
    <n v="1"/>
    <x v="1"/>
    <s v="I"/>
    <n v="5"/>
    <n v="5"/>
    <n v="0"/>
    <n v="76"/>
  </r>
  <r>
    <x v="0"/>
    <x v="0"/>
    <s v="WA"/>
    <x v="3"/>
    <n v="2011"/>
    <n v="2011"/>
    <n v="19137833"/>
    <n v="1"/>
    <x v="1"/>
    <s v="I"/>
    <n v="1"/>
    <n v="1"/>
    <n v="0"/>
    <n v="2"/>
  </r>
  <r>
    <x v="0"/>
    <x v="0"/>
    <s v="WA"/>
    <x v="3"/>
    <n v="2011"/>
    <n v="2011"/>
    <n v="18502328"/>
    <n v="1"/>
    <x v="1"/>
    <s v="I"/>
    <n v="0"/>
    <n v="0"/>
    <n v="0"/>
    <n v="33"/>
  </r>
  <r>
    <x v="0"/>
    <x v="0"/>
    <s v="WA"/>
    <x v="3"/>
    <n v="2011"/>
    <n v="2011"/>
    <n v="15356821"/>
    <n v="1"/>
    <x v="1"/>
    <s v="I"/>
    <n v="9"/>
    <n v="9"/>
    <n v="0"/>
    <n v="19"/>
  </r>
  <r>
    <x v="0"/>
    <x v="0"/>
    <s v="WA"/>
    <x v="3"/>
    <n v="2011"/>
    <n v="2011"/>
    <n v="18100528"/>
    <n v="3"/>
    <x v="1"/>
    <s v="I"/>
    <n v="85"/>
    <n v="28.333333333333336"/>
    <n v="0"/>
    <n v="590"/>
  </r>
  <r>
    <x v="0"/>
    <x v="0"/>
    <s v="WA"/>
    <x v="3"/>
    <n v="2011"/>
    <n v="2011"/>
    <n v="18399610"/>
    <n v="3"/>
    <x v="1"/>
    <s v="I"/>
    <n v="90"/>
    <n v="30"/>
    <n v="0"/>
    <n v="630"/>
  </r>
  <r>
    <x v="0"/>
    <x v="0"/>
    <s v="WA"/>
    <x v="3"/>
    <n v="2011"/>
    <n v="2011"/>
    <n v="17412501"/>
    <n v="2"/>
    <x v="1"/>
    <s v="I"/>
    <n v="49"/>
    <n v="24.5"/>
    <n v="0"/>
    <n v="431"/>
  </r>
  <r>
    <x v="0"/>
    <x v="0"/>
    <s v="WA"/>
    <x v="3"/>
    <n v="2011"/>
    <n v="2011"/>
    <n v="16206317"/>
    <n v="3"/>
    <x v="1"/>
    <s v="I"/>
    <n v="95"/>
    <n v="31.666666666666668"/>
    <n v="0"/>
    <n v="110"/>
  </r>
  <r>
    <x v="0"/>
    <x v="1"/>
    <s v="WA"/>
    <x v="3"/>
    <n v="2011"/>
    <n v="2011"/>
    <n v="446350480"/>
    <n v="1"/>
    <x v="1"/>
    <s v="I"/>
    <n v="76"/>
    <n v="76"/>
    <n v="0"/>
    <n v="18"/>
  </r>
  <r>
    <x v="0"/>
    <x v="0"/>
    <s v="WA"/>
    <x v="3"/>
    <n v="2011"/>
    <n v="2011"/>
    <n v="17702371"/>
    <n v="1"/>
    <x v="1"/>
    <s v="I"/>
    <n v="0"/>
    <n v="0"/>
    <n v="0"/>
    <n v="4"/>
  </r>
  <r>
    <x v="0"/>
    <x v="0"/>
    <s v="WA"/>
    <x v="3"/>
    <n v="2011"/>
    <n v="2011"/>
    <n v="18012231"/>
    <n v="1"/>
    <x v="1"/>
    <s v="I"/>
    <n v="9"/>
    <n v="9"/>
    <n v="0"/>
    <n v="10"/>
  </r>
  <r>
    <x v="0"/>
    <x v="0"/>
    <s v="WA"/>
    <x v="3"/>
    <n v="2011"/>
    <n v="2011"/>
    <n v="433987277"/>
    <n v="1"/>
    <x v="1"/>
    <s v="I"/>
    <n v="13"/>
    <n v="13"/>
    <n v="0"/>
    <n v="28"/>
  </r>
  <r>
    <x v="0"/>
    <x v="0"/>
    <s v="WA"/>
    <x v="3"/>
    <n v="2011"/>
    <n v="2011"/>
    <n v="17102945"/>
    <n v="2"/>
    <x v="1"/>
    <s v="I"/>
    <n v="60"/>
    <n v="30"/>
    <n v="0"/>
    <n v="248"/>
  </r>
  <r>
    <x v="0"/>
    <x v="1"/>
    <s v="WA"/>
    <x v="3"/>
    <n v="2011"/>
    <n v="2011"/>
    <n v="422755329"/>
    <n v="1"/>
    <x v="1"/>
    <s v="I"/>
    <n v="4"/>
    <n v="4"/>
    <n v="0"/>
    <n v="4"/>
  </r>
  <r>
    <x v="0"/>
    <x v="0"/>
    <s v="WA"/>
    <x v="3"/>
    <n v="2011"/>
    <n v="2011"/>
    <n v="500082035"/>
    <n v="1"/>
    <x v="1"/>
    <s v="I"/>
    <n v="32"/>
    <n v="32"/>
    <n v="0"/>
    <n v="1"/>
  </r>
  <r>
    <x v="0"/>
    <x v="1"/>
    <s v="WA"/>
    <x v="3"/>
    <n v="2011"/>
    <n v="2011"/>
    <n v="500146224"/>
    <n v="1"/>
    <x v="1"/>
    <s v="I"/>
    <n v="0"/>
    <n v="0"/>
    <n v="0"/>
    <n v="3"/>
  </r>
  <r>
    <x v="0"/>
    <x v="0"/>
    <s v="WA"/>
    <x v="3"/>
    <n v="2011"/>
    <n v="2011"/>
    <n v="500028969"/>
    <n v="5"/>
    <x v="1"/>
    <s v="I"/>
    <n v="150"/>
    <n v="30"/>
    <n v="0"/>
    <n v="330"/>
  </r>
  <r>
    <x v="0"/>
    <x v="0"/>
    <s v="WA"/>
    <x v="3"/>
    <n v="2011"/>
    <n v="2011"/>
    <n v="15666449"/>
    <n v="1"/>
    <x v="1"/>
    <s v="I"/>
    <n v="0"/>
    <n v="0"/>
    <n v="0"/>
    <n v="30"/>
  </r>
  <r>
    <x v="0"/>
    <x v="0"/>
    <s v="WA"/>
    <x v="3"/>
    <n v="2011"/>
    <n v="2011"/>
    <n v="500117738"/>
    <n v="1"/>
    <x v="1"/>
    <s v="I"/>
    <n v="32"/>
    <n v="32"/>
    <n v="0"/>
    <n v="1"/>
  </r>
  <r>
    <x v="0"/>
    <x v="0"/>
    <s v="WA"/>
    <x v="3"/>
    <n v="2011"/>
    <n v="2011"/>
    <n v="500171202"/>
    <n v="2"/>
    <x v="1"/>
    <s v="I"/>
    <n v="46"/>
    <n v="23"/>
    <n v="0"/>
    <n v="89"/>
  </r>
  <r>
    <x v="0"/>
    <x v="0"/>
    <s v="WA"/>
    <x v="3"/>
    <n v="2011"/>
    <n v="2011"/>
    <n v="19404743"/>
    <n v="1"/>
    <x v="1"/>
    <s v="I"/>
    <n v="0"/>
    <n v="0"/>
    <n v="0"/>
    <n v="10"/>
  </r>
  <r>
    <x v="0"/>
    <x v="1"/>
    <s v="WA"/>
    <x v="3"/>
    <n v="2011"/>
    <n v="2011"/>
    <n v="18024791"/>
    <n v="1"/>
    <x v="1"/>
    <s v="I"/>
    <n v="30"/>
    <n v="30"/>
    <n v="0"/>
    <n v="3"/>
  </r>
  <r>
    <x v="0"/>
    <x v="0"/>
    <s v="WA"/>
    <x v="3"/>
    <n v="2011"/>
    <n v="2011"/>
    <n v="16121689"/>
    <n v="1"/>
    <x v="1"/>
    <s v="I"/>
    <n v="24"/>
    <n v="24"/>
    <n v="0"/>
    <n v="73"/>
  </r>
  <r>
    <x v="0"/>
    <x v="0"/>
    <s v="WA"/>
    <x v="3"/>
    <n v="2011"/>
    <n v="2011"/>
    <n v="17628050"/>
    <n v="1"/>
    <x v="1"/>
    <s v="I"/>
    <n v="27"/>
    <n v="27"/>
    <n v="0"/>
    <n v="100"/>
  </r>
  <r>
    <x v="0"/>
    <x v="0"/>
    <s v="WA"/>
    <x v="3"/>
    <n v="2011"/>
    <n v="2011"/>
    <n v="500150923"/>
    <n v="1"/>
    <x v="1"/>
    <s v="I"/>
    <n v="0"/>
    <n v="0"/>
    <n v="0"/>
    <n v="10"/>
  </r>
  <r>
    <x v="0"/>
    <x v="0"/>
    <s v="WA"/>
    <x v="3"/>
    <n v="2011"/>
    <n v="2011"/>
    <n v="500033213"/>
    <n v="1"/>
    <x v="1"/>
    <s v="I"/>
    <n v="23"/>
    <n v="23"/>
    <n v="0"/>
    <n v="6"/>
  </r>
  <r>
    <x v="0"/>
    <x v="0"/>
    <s v="WA"/>
    <x v="3"/>
    <n v="2011"/>
    <n v="2011"/>
    <n v="15820296"/>
    <n v="1"/>
    <x v="1"/>
    <s v="I"/>
    <n v="10"/>
    <n v="10"/>
    <n v="0"/>
    <n v="29"/>
  </r>
  <r>
    <x v="0"/>
    <x v="1"/>
    <s v="WA"/>
    <x v="3"/>
    <n v="2011"/>
    <n v="2011"/>
    <n v="500196750"/>
    <n v="1"/>
    <x v="1"/>
    <s v="I"/>
    <n v="0"/>
    <n v="0"/>
    <n v="0"/>
    <n v="1"/>
  </r>
  <r>
    <x v="0"/>
    <x v="0"/>
    <s v="WA"/>
    <x v="3"/>
    <n v="2011"/>
    <n v="2011"/>
    <n v="14173581"/>
    <n v="1"/>
    <x v="1"/>
    <s v="I"/>
    <n v="24"/>
    <n v="24"/>
    <n v="0"/>
    <n v="131"/>
  </r>
  <r>
    <x v="0"/>
    <x v="0"/>
    <s v="WA"/>
    <x v="3"/>
    <n v="2011"/>
    <n v="2011"/>
    <n v="500117743"/>
    <n v="1"/>
    <x v="1"/>
    <s v="I"/>
    <n v="0"/>
    <n v="0"/>
    <n v="0"/>
    <n v="1"/>
  </r>
  <r>
    <x v="0"/>
    <x v="0"/>
    <s v="WA"/>
    <x v="3"/>
    <n v="2011"/>
    <n v="2011"/>
    <n v="16156988"/>
    <n v="1"/>
    <x v="1"/>
    <s v="I"/>
    <n v="1"/>
    <n v="1"/>
    <n v="0"/>
    <n v="17"/>
  </r>
  <r>
    <x v="0"/>
    <x v="0"/>
    <s v="WA"/>
    <x v="3"/>
    <n v="2011"/>
    <n v="2011"/>
    <n v="19942156"/>
    <n v="1"/>
    <x v="1"/>
    <s v="I"/>
    <n v="0"/>
    <n v="0"/>
    <n v="0"/>
    <n v="3"/>
  </r>
  <r>
    <x v="0"/>
    <x v="0"/>
    <s v="WA"/>
    <x v="3"/>
    <n v="2011"/>
    <n v="2011"/>
    <n v="17812247"/>
    <n v="1"/>
    <x v="1"/>
    <s v="I"/>
    <n v="12"/>
    <n v="12"/>
    <n v="0"/>
    <n v="90"/>
  </r>
  <r>
    <x v="0"/>
    <x v="1"/>
    <s v="WA"/>
    <x v="3"/>
    <n v="2011"/>
    <n v="2011"/>
    <n v="432691213"/>
    <n v="1"/>
    <x v="1"/>
    <s v="I"/>
    <n v="0"/>
    <n v="0"/>
    <n v="0"/>
    <n v="3"/>
  </r>
  <r>
    <x v="0"/>
    <x v="0"/>
    <s v="WA"/>
    <x v="3"/>
    <n v="2011"/>
    <n v="2011"/>
    <n v="19971737"/>
    <n v="2"/>
    <x v="1"/>
    <s v="I"/>
    <n v="44"/>
    <n v="22"/>
    <n v="0"/>
    <n v="81"/>
  </r>
  <r>
    <x v="0"/>
    <x v="0"/>
    <s v="WA"/>
    <x v="3"/>
    <n v="2011"/>
    <n v="2011"/>
    <n v="19268727"/>
    <n v="1"/>
    <x v="1"/>
    <s v="I"/>
    <n v="0"/>
    <n v="0"/>
    <n v="0"/>
    <n v="5"/>
  </r>
  <r>
    <x v="0"/>
    <x v="0"/>
    <s v="WA"/>
    <x v="3"/>
    <n v="2011"/>
    <n v="2011"/>
    <n v="18221626"/>
    <n v="1"/>
    <x v="1"/>
    <s v="I"/>
    <n v="0"/>
    <n v="0"/>
    <n v="0"/>
    <n v="30"/>
  </r>
  <r>
    <x v="1"/>
    <x v="0"/>
    <s v="WA"/>
    <x v="3"/>
    <n v="2011"/>
    <n v="2011"/>
    <n v="19246665"/>
    <n v="1"/>
    <x v="1"/>
    <s v="I"/>
    <n v="0"/>
    <n v="0"/>
    <n v="0"/>
    <n v="2502"/>
  </r>
  <r>
    <x v="0"/>
    <x v="0"/>
    <s v="WA"/>
    <x v="3"/>
    <n v="2011"/>
    <n v="2011"/>
    <n v="19254961"/>
    <n v="1"/>
    <x v="1"/>
    <s v="I"/>
    <n v="28"/>
    <n v="28"/>
    <n v="0"/>
    <n v="10"/>
  </r>
  <r>
    <x v="0"/>
    <x v="0"/>
    <s v="WA"/>
    <x v="3"/>
    <n v="2011"/>
    <n v="2011"/>
    <n v="19785752"/>
    <n v="1"/>
    <x v="1"/>
    <s v="I"/>
    <n v="0"/>
    <n v="0"/>
    <n v="0"/>
    <n v="7"/>
  </r>
  <r>
    <x v="0"/>
    <x v="0"/>
    <s v="WA"/>
    <x v="3"/>
    <n v="2011"/>
    <n v="2011"/>
    <n v="18085383"/>
    <n v="4"/>
    <x v="1"/>
    <s v="I"/>
    <n v="127"/>
    <n v="31.75"/>
    <n v="0"/>
    <n v="580"/>
  </r>
  <r>
    <x v="0"/>
    <x v="1"/>
    <s v="WA"/>
    <x v="3"/>
    <n v="2011"/>
    <n v="2011"/>
    <n v="18136521"/>
    <n v="1"/>
    <x v="1"/>
    <s v="I"/>
    <n v="30"/>
    <n v="30"/>
    <n v="0"/>
    <n v="8"/>
  </r>
  <r>
    <x v="0"/>
    <x v="0"/>
    <s v="WA"/>
    <x v="3"/>
    <n v="2011"/>
    <n v="2011"/>
    <n v="18516621"/>
    <n v="1"/>
    <x v="1"/>
    <s v="I"/>
    <n v="0"/>
    <n v="0"/>
    <n v="0"/>
    <n v="31"/>
  </r>
  <r>
    <x v="0"/>
    <x v="0"/>
    <s v="WA"/>
    <x v="3"/>
    <n v="2011"/>
    <n v="2011"/>
    <n v="16341761"/>
    <n v="1"/>
    <x v="1"/>
    <s v="I"/>
    <n v="29"/>
    <n v="29"/>
    <n v="0"/>
    <n v="1"/>
  </r>
  <r>
    <x v="0"/>
    <x v="0"/>
    <s v="WA"/>
    <x v="3"/>
    <n v="2011"/>
    <n v="2011"/>
    <n v="17689258"/>
    <n v="1"/>
    <x v="1"/>
    <s v="I"/>
    <n v="29"/>
    <n v="29"/>
    <n v="0"/>
    <n v="10"/>
  </r>
  <r>
    <x v="0"/>
    <x v="1"/>
    <s v="WA"/>
    <x v="3"/>
    <n v="2011"/>
    <n v="2011"/>
    <n v="18505798"/>
    <n v="1"/>
    <x v="1"/>
    <s v="I"/>
    <n v="28"/>
    <n v="28"/>
    <n v="0"/>
    <n v="6"/>
  </r>
  <r>
    <x v="0"/>
    <x v="1"/>
    <s v="WA"/>
    <x v="3"/>
    <n v="2011"/>
    <n v="2011"/>
    <n v="500217289"/>
    <n v="3"/>
    <x v="1"/>
    <s v="I"/>
    <n v="72"/>
    <n v="24"/>
    <n v="0"/>
    <n v="21"/>
  </r>
  <r>
    <x v="0"/>
    <x v="0"/>
    <s v="WA"/>
    <x v="3"/>
    <n v="2011"/>
    <n v="2011"/>
    <n v="500164524"/>
    <n v="3"/>
    <x v="1"/>
    <s v="I"/>
    <n v="76"/>
    <n v="25.333333333333336"/>
    <n v="0"/>
    <n v="651"/>
  </r>
  <r>
    <x v="0"/>
    <x v="1"/>
    <s v="WA"/>
    <x v="3"/>
    <n v="2011"/>
    <n v="2011"/>
    <n v="14764297"/>
    <n v="2"/>
    <x v="1"/>
    <s v="I"/>
    <n v="41"/>
    <n v="20.5"/>
    <n v="0"/>
    <n v="9"/>
  </r>
  <r>
    <x v="0"/>
    <x v="0"/>
    <s v="WA"/>
    <x v="3"/>
    <n v="2011"/>
    <n v="2011"/>
    <n v="14764299"/>
    <n v="2"/>
    <x v="1"/>
    <s v="I"/>
    <n v="42"/>
    <n v="21"/>
    <n v="0"/>
    <n v="146"/>
  </r>
  <r>
    <x v="0"/>
    <x v="1"/>
    <s v="WA"/>
    <x v="3"/>
    <n v="2011"/>
    <n v="2011"/>
    <n v="16945072"/>
    <n v="1"/>
    <x v="1"/>
    <s v="I"/>
    <n v="17"/>
    <n v="17"/>
    <n v="0"/>
    <n v="29"/>
  </r>
  <r>
    <x v="0"/>
    <x v="0"/>
    <s v="WA"/>
    <x v="3"/>
    <n v="2011"/>
    <n v="2011"/>
    <n v="15449465"/>
    <n v="2"/>
    <x v="1"/>
    <s v="I"/>
    <n v="34"/>
    <n v="17"/>
    <n v="0"/>
    <n v="70"/>
  </r>
  <r>
    <x v="0"/>
    <x v="0"/>
    <s v="WA"/>
    <x v="3"/>
    <n v="2011"/>
    <n v="2011"/>
    <n v="15485572"/>
    <n v="2"/>
    <x v="1"/>
    <s v="I"/>
    <n v="50"/>
    <n v="25"/>
    <n v="0"/>
    <n v="300"/>
  </r>
  <r>
    <x v="0"/>
    <x v="0"/>
    <s v="WA"/>
    <x v="3"/>
    <n v="2011"/>
    <n v="2011"/>
    <n v="14921660"/>
    <n v="2"/>
    <x v="1"/>
    <s v="I"/>
    <n v="39"/>
    <n v="19.5"/>
    <n v="0"/>
    <n v="360"/>
  </r>
  <r>
    <x v="0"/>
    <x v="0"/>
    <s v="WA"/>
    <x v="3"/>
    <n v="2011"/>
    <n v="2011"/>
    <n v="500264396"/>
    <n v="1"/>
    <x v="1"/>
    <s v="I"/>
    <n v="15"/>
    <n v="15"/>
    <n v="0"/>
    <n v="39"/>
  </r>
  <r>
    <x v="0"/>
    <x v="0"/>
    <s v="WA"/>
    <x v="3"/>
    <n v="2011"/>
    <n v="2011"/>
    <n v="15443006"/>
    <n v="1"/>
    <x v="1"/>
    <s v="I"/>
    <n v="36"/>
    <n v="36"/>
    <n v="0"/>
    <n v="260"/>
  </r>
  <r>
    <x v="0"/>
    <x v="0"/>
    <s v="WA"/>
    <x v="3"/>
    <n v="2011"/>
    <n v="2011"/>
    <n v="15816940"/>
    <n v="1"/>
    <x v="1"/>
    <s v="I"/>
    <n v="18"/>
    <n v="18"/>
    <n v="0"/>
    <n v="121"/>
  </r>
  <r>
    <x v="0"/>
    <x v="0"/>
    <s v="WA"/>
    <x v="3"/>
    <n v="2011"/>
    <n v="2011"/>
    <n v="14105409"/>
    <n v="2"/>
    <x v="1"/>
    <s v="I"/>
    <n v="35"/>
    <n v="17.5"/>
    <n v="0"/>
    <n v="644"/>
  </r>
  <r>
    <x v="1"/>
    <x v="0"/>
    <s v="WA"/>
    <x v="3"/>
    <n v="2011"/>
    <n v="2011"/>
    <n v="500224532"/>
    <n v="1"/>
    <x v="1"/>
    <s v="I"/>
    <n v="0"/>
    <n v="0"/>
    <n v="0"/>
    <n v="308"/>
  </r>
  <r>
    <x v="0"/>
    <x v="1"/>
    <s v="WA"/>
    <x v="3"/>
    <n v="2011"/>
    <n v="2011"/>
    <n v="15553316"/>
    <n v="2"/>
    <x v="1"/>
    <s v="I"/>
    <n v="35"/>
    <n v="17.5"/>
    <n v="0"/>
    <n v="13"/>
  </r>
  <r>
    <x v="0"/>
    <x v="1"/>
    <s v="WA"/>
    <x v="3"/>
    <n v="2011"/>
    <n v="2011"/>
    <n v="380246451"/>
    <n v="2"/>
    <x v="1"/>
    <s v="I"/>
    <n v="36"/>
    <n v="18"/>
    <n v="0"/>
    <n v="7"/>
  </r>
  <r>
    <x v="0"/>
    <x v="1"/>
    <s v="WA"/>
    <x v="3"/>
    <n v="2011"/>
    <n v="2011"/>
    <n v="500258807"/>
    <n v="2"/>
    <x v="1"/>
    <s v="I"/>
    <n v="48"/>
    <n v="24"/>
    <n v="0"/>
    <n v="18"/>
  </r>
  <r>
    <x v="0"/>
    <x v="0"/>
    <s v="WA"/>
    <x v="3"/>
    <n v="2011"/>
    <n v="2011"/>
    <n v="14830091"/>
    <n v="1"/>
    <x v="1"/>
    <s v="I"/>
    <n v="7"/>
    <n v="7"/>
    <n v="0"/>
    <n v="30"/>
  </r>
  <r>
    <x v="0"/>
    <x v="1"/>
    <s v="WA"/>
    <x v="3"/>
    <n v="2011"/>
    <n v="2011"/>
    <n v="15595035"/>
    <n v="1"/>
    <x v="1"/>
    <s v="I"/>
    <n v="0"/>
    <n v="0"/>
    <n v="0"/>
    <n v="5"/>
  </r>
  <r>
    <x v="0"/>
    <x v="0"/>
    <s v="WA"/>
    <x v="3"/>
    <n v="2011"/>
    <n v="2011"/>
    <n v="18381581"/>
    <n v="1"/>
    <x v="1"/>
    <s v="I"/>
    <n v="7"/>
    <n v="7"/>
    <n v="0"/>
    <n v="10"/>
  </r>
  <r>
    <x v="0"/>
    <x v="0"/>
    <s v="WA"/>
    <x v="3"/>
    <n v="2011"/>
    <n v="2011"/>
    <n v="19390503"/>
    <n v="1"/>
    <x v="1"/>
    <s v="I"/>
    <n v="20"/>
    <n v="20"/>
    <n v="0"/>
    <n v="116"/>
  </r>
  <r>
    <x v="0"/>
    <x v="0"/>
    <s v="WA"/>
    <x v="3"/>
    <n v="2011"/>
    <n v="2011"/>
    <n v="500223939"/>
    <n v="1"/>
    <x v="1"/>
    <s v="I"/>
    <n v="7"/>
    <n v="7"/>
    <n v="0"/>
    <n v="79"/>
  </r>
  <r>
    <x v="0"/>
    <x v="1"/>
    <s v="WA"/>
    <x v="3"/>
    <n v="2011"/>
    <n v="2011"/>
    <n v="18046937"/>
    <n v="1"/>
    <x v="1"/>
    <s v="I"/>
    <n v="9"/>
    <n v="9"/>
    <n v="0"/>
    <n v="4"/>
  </r>
  <r>
    <x v="1"/>
    <x v="0"/>
    <s v="WA"/>
    <x v="3"/>
    <n v="2011"/>
    <n v="2011"/>
    <n v="500261630"/>
    <n v="1"/>
    <x v="2"/>
    <s v="I"/>
    <n v="29"/>
    <n v="29"/>
    <n v="0"/>
    <n v="121000"/>
  </r>
  <r>
    <x v="0"/>
    <x v="1"/>
    <s v="WA"/>
    <x v="3"/>
    <n v="2011"/>
    <n v="2011"/>
    <n v="17788136"/>
    <n v="2"/>
    <x v="1"/>
    <s v="I"/>
    <n v="59"/>
    <n v="29.5"/>
    <n v="0"/>
    <n v="10"/>
  </r>
  <r>
    <x v="0"/>
    <x v="1"/>
    <s v="WA"/>
    <x v="3"/>
    <n v="2011"/>
    <n v="2011"/>
    <n v="500090164"/>
    <n v="1"/>
    <x v="1"/>
    <s v="I"/>
    <n v="7"/>
    <n v="7"/>
    <n v="0"/>
    <n v="2"/>
  </r>
  <r>
    <x v="0"/>
    <x v="0"/>
    <s v="WA"/>
    <x v="3"/>
    <n v="2011"/>
    <n v="2011"/>
    <n v="17210114"/>
    <n v="4"/>
    <x v="1"/>
    <s v="I"/>
    <n v="114"/>
    <n v="28.5"/>
    <n v="0"/>
    <n v="490"/>
  </r>
  <r>
    <x v="0"/>
    <x v="0"/>
    <s v="WA"/>
    <x v="3"/>
    <n v="2011"/>
    <n v="2011"/>
    <n v="16227832"/>
    <n v="1"/>
    <x v="1"/>
    <s v="I"/>
    <n v="29"/>
    <n v="29"/>
    <n v="0"/>
    <n v="177"/>
  </r>
  <r>
    <x v="0"/>
    <x v="0"/>
    <s v="WA"/>
    <x v="3"/>
    <n v="2011"/>
    <n v="2011"/>
    <n v="15702391"/>
    <n v="1"/>
    <x v="1"/>
    <s v="I"/>
    <n v="8"/>
    <n v="8"/>
    <n v="0"/>
    <n v="22"/>
  </r>
  <r>
    <x v="0"/>
    <x v="0"/>
    <s v="WA"/>
    <x v="3"/>
    <n v="2011"/>
    <n v="2011"/>
    <n v="15946489"/>
    <n v="1"/>
    <x v="1"/>
    <s v="I"/>
    <n v="6"/>
    <n v="6"/>
    <n v="0"/>
    <n v="10"/>
  </r>
  <r>
    <x v="0"/>
    <x v="1"/>
    <s v="WA"/>
    <x v="3"/>
    <n v="2011"/>
    <n v="2011"/>
    <n v="16537226"/>
    <n v="1"/>
    <x v="1"/>
    <s v="I"/>
    <n v="17"/>
    <n v="17"/>
    <n v="0"/>
    <n v="1"/>
  </r>
  <r>
    <x v="0"/>
    <x v="1"/>
    <s v="WA"/>
    <x v="3"/>
    <n v="2011"/>
    <n v="2011"/>
    <n v="15025032"/>
    <n v="3"/>
    <x v="1"/>
    <s v="I"/>
    <n v="73"/>
    <n v="24.333333333333332"/>
    <n v="0"/>
    <n v="19"/>
  </r>
  <r>
    <x v="0"/>
    <x v="1"/>
    <s v="WA"/>
    <x v="3"/>
    <n v="2011"/>
    <n v="2011"/>
    <n v="500069118"/>
    <n v="3"/>
    <x v="1"/>
    <s v="I"/>
    <n v="90"/>
    <n v="30"/>
    <n v="0"/>
    <n v="18"/>
  </r>
  <r>
    <x v="0"/>
    <x v="0"/>
    <s v="WA"/>
    <x v="3"/>
    <n v="2011"/>
    <n v="2011"/>
    <n v="14691539"/>
    <n v="1"/>
    <x v="1"/>
    <s v="I"/>
    <n v="4"/>
    <n v="4"/>
    <n v="0"/>
    <n v="50"/>
  </r>
  <r>
    <x v="0"/>
    <x v="1"/>
    <s v="WA"/>
    <x v="3"/>
    <n v="2011"/>
    <n v="2011"/>
    <n v="14444920"/>
    <n v="1"/>
    <x v="1"/>
    <s v="I"/>
    <n v="44"/>
    <n v="44"/>
    <n v="0"/>
    <n v="9"/>
  </r>
  <r>
    <x v="0"/>
    <x v="0"/>
    <s v="WA"/>
    <x v="3"/>
    <n v="2011"/>
    <n v="2011"/>
    <n v="19238798"/>
    <n v="1"/>
    <x v="1"/>
    <s v="I"/>
    <n v="34"/>
    <n v="34"/>
    <n v="0"/>
    <n v="10"/>
  </r>
  <r>
    <x v="0"/>
    <x v="0"/>
    <s v="WA"/>
    <x v="3"/>
    <n v="2011"/>
    <n v="2011"/>
    <n v="14024917"/>
    <n v="1"/>
    <x v="1"/>
    <s v="I"/>
    <n v="1"/>
    <n v="1"/>
    <n v="0"/>
    <n v="60"/>
  </r>
  <r>
    <x v="0"/>
    <x v="1"/>
    <s v="WA"/>
    <x v="3"/>
    <n v="2011"/>
    <n v="2011"/>
    <n v="500051225"/>
    <n v="1"/>
    <x v="1"/>
    <s v="I"/>
    <n v="14"/>
    <n v="14"/>
    <n v="0"/>
    <n v="1"/>
  </r>
  <r>
    <x v="0"/>
    <x v="0"/>
    <s v="WA"/>
    <x v="3"/>
    <n v="2011"/>
    <n v="2011"/>
    <n v="19321803"/>
    <n v="4"/>
    <x v="1"/>
    <s v="I"/>
    <n v="126"/>
    <n v="31.5"/>
    <n v="0"/>
    <n v="310"/>
  </r>
  <r>
    <x v="0"/>
    <x v="1"/>
    <s v="WA"/>
    <x v="3"/>
    <n v="2011"/>
    <n v="2011"/>
    <n v="19037898"/>
    <n v="3"/>
    <x v="1"/>
    <s v="I"/>
    <n v="91"/>
    <n v="30.333333333333332"/>
    <n v="0"/>
    <n v="116"/>
  </r>
  <r>
    <x v="0"/>
    <x v="0"/>
    <s v="WA"/>
    <x v="3"/>
    <n v="2011"/>
    <n v="2011"/>
    <n v="18861204"/>
    <n v="1"/>
    <x v="1"/>
    <s v="I"/>
    <n v="4"/>
    <n v="4"/>
    <n v="0"/>
    <n v="80"/>
  </r>
  <r>
    <x v="0"/>
    <x v="0"/>
    <s v="WA"/>
    <x v="3"/>
    <n v="2011"/>
    <n v="2011"/>
    <n v="500230081"/>
    <n v="1"/>
    <x v="1"/>
    <s v="I"/>
    <n v="0"/>
    <n v="0"/>
    <n v="0"/>
    <n v="9"/>
  </r>
  <r>
    <x v="0"/>
    <x v="0"/>
    <s v="WA"/>
    <x v="3"/>
    <n v="2011"/>
    <n v="2011"/>
    <n v="18335059"/>
    <n v="1"/>
    <x v="1"/>
    <s v="I"/>
    <n v="19"/>
    <n v="19"/>
    <n v="0"/>
    <n v="30"/>
  </r>
  <r>
    <x v="0"/>
    <x v="1"/>
    <s v="WA"/>
    <x v="3"/>
    <n v="2011"/>
    <n v="2011"/>
    <n v="18394856"/>
    <n v="1"/>
    <x v="1"/>
    <s v="I"/>
    <n v="17"/>
    <n v="17"/>
    <n v="0"/>
    <n v="6"/>
  </r>
  <r>
    <x v="0"/>
    <x v="1"/>
    <s v="WA"/>
    <x v="3"/>
    <n v="2011"/>
    <n v="2011"/>
    <n v="18421673"/>
    <n v="2"/>
    <x v="1"/>
    <s v="I"/>
    <n v="33"/>
    <n v="16.5"/>
    <n v="0"/>
    <n v="39"/>
  </r>
  <r>
    <x v="1"/>
    <x v="0"/>
    <s v="WA"/>
    <x v="3"/>
    <n v="2011"/>
    <n v="2011"/>
    <n v="500270424"/>
    <n v="3"/>
    <x v="1"/>
    <s v="I"/>
    <n v="93"/>
    <n v="31"/>
    <n v="0"/>
    <n v="22"/>
  </r>
  <r>
    <x v="0"/>
    <x v="0"/>
    <s v="WA"/>
    <x v="3"/>
    <n v="2011"/>
    <n v="2011"/>
    <n v="17112451"/>
    <n v="1"/>
    <x v="1"/>
    <s v="I"/>
    <n v="8"/>
    <n v="8"/>
    <n v="0"/>
    <n v="10"/>
  </r>
  <r>
    <x v="0"/>
    <x v="0"/>
    <s v="WA"/>
    <x v="3"/>
    <n v="2011"/>
    <n v="2011"/>
    <n v="15943775"/>
    <n v="1"/>
    <x v="1"/>
    <s v="I"/>
    <n v="33"/>
    <n v="33"/>
    <n v="0"/>
    <n v="320"/>
  </r>
  <r>
    <x v="0"/>
    <x v="1"/>
    <s v="WA"/>
    <x v="3"/>
    <n v="2011"/>
    <n v="2011"/>
    <n v="15971011"/>
    <n v="1"/>
    <x v="1"/>
    <s v="I"/>
    <n v="33"/>
    <n v="33"/>
    <n v="0"/>
    <n v="1"/>
  </r>
  <r>
    <x v="0"/>
    <x v="0"/>
    <s v="WA"/>
    <x v="3"/>
    <n v="2011"/>
    <n v="2011"/>
    <n v="17003878"/>
    <n v="1"/>
    <x v="1"/>
    <s v="I"/>
    <n v="12"/>
    <n v="12"/>
    <n v="0"/>
    <n v="232"/>
  </r>
  <r>
    <x v="0"/>
    <x v="1"/>
    <s v="WA"/>
    <x v="3"/>
    <n v="2011"/>
    <n v="2011"/>
    <n v="18079575"/>
    <n v="3"/>
    <x v="1"/>
    <s v="I"/>
    <n v="69"/>
    <n v="23"/>
    <n v="0"/>
    <n v="10"/>
  </r>
  <r>
    <x v="0"/>
    <x v="0"/>
    <s v="WA"/>
    <x v="3"/>
    <n v="2011"/>
    <n v="2011"/>
    <n v="15986852"/>
    <n v="1"/>
    <x v="1"/>
    <s v="I"/>
    <n v="1"/>
    <n v="1"/>
    <n v="0"/>
    <n v="50"/>
  </r>
  <r>
    <x v="1"/>
    <x v="1"/>
    <s v="WA"/>
    <x v="3"/>
    <n v="2011"/>
    <n v="2011"/>
    <n v="500258315"/>
    <n v="1"/>
    <x v="1"/>
    <s v="I"/>
    <n v="29"/>
    <n v="29"/>
    <n v="0"/>
    <n v="4"/>
  </r>
  <r>
    <x v="0"/>
    <x v="0"/>
    <s v="WA"/>
    <x v="3"/>
    <n v="2011"/>
    <n v="2011"/>
    <n v="17749788"/>
    <n v="1"/>
    <x v="1"/>
    <s v="I"/>
    <n v="8"/>
    <n v="8"/>
    <n v="0"/>
    <n v="10"/>
  </r>
  <r>
    <x v="0"/>
    <x v="0"/>
    <s v="WA"/>
    <x v="3"/>
    <n v="2011"/>
    <n v="2011"/>
    <n v="500010849"/>
    <n v="1"/>
    <x v="1"/>
    <s v="I"/>
    <n v="3"/>
    <n v="3"/>
    <n v="0"/>
    <n v="24"/>
  </r>
  <r>
    <x v="0"/>
    <x v="0"/>
    <s v="WA"/>
    <x v="3"/>
    <n v="2011"/>
    <n v="2011"/>
    <n v="500232328"/>
    <n v="1"/>
    <x v="1"/>
    <s v="I"/>
    <n v="0"/>
    <n v="0"/>
    <n v="0"/>
    <n v="62"/>
  </r>
  <r>
    <x v="0"/>
    <x v="0"/>
    <s v="WA"/>
    <x v="3"/>
    <n v="2011"/>
    <n v="2011"/>
    <n v="15677282"/>
    <n v="1"/>
    <x v="1"/>
    <s v="I"/>
    <n v="7"/>
    <n v="7"/>
    <n v="0"/>
    <n v="133"/>
  </r>
  <r>
    <x v="0"/>
    <x v="0"/>
    <s v="WA"/>
    <x v="3"/>
    <n v="2011"/>
    <n v="2011"/>
    <n v="500063079"/>
    <n v="1"/>
    <x v="1"/>
    <s v="I"/>
    <n v="0"/>
    <n v="0"/>
    <n v="0"/>
    <n v="1"/>
  </r>
  <r>
    <x v="0"/>
    <x v="0"/>
    <s v="WA"/>
    <x v="3"/>
    <n v="2011"/>
    <n v="2011"/>
    <n v="15999679"/>
    <n v="1"/>
    <x v="1"/>
    <s v="I"/>
    <n v="0"/>
    <n v="0"/>
    <n v="0"/>
    <n v="5"/>
  </r>
  <r>
    <x v="0"/>
    <x v="0"/>
    <s v="WA"/>
    <x v="3"/>
    <n v="2011"/>
    <n v="2011"/>
    <n v="18952260"/>
    <n v="1"/>
    <x v="1"/>
    <s v="I"/>
    <n v="19"/>
    <n v="19"/>
    <n v="0"/>
    <n v="4"/>
  </r>
  <r>
    <x v="0"/>
    <x v="1"/>
    <s v="WA"/>
    <x v="3"/>
    <n v="2011"/>
    <n v="2011"/>
    <n v="500052874"/>
    <n v="2"/>
    <x v="1"/>
    <s v="I"/>
    <n v="47"/>
    <n v="23.5"/>
    <n v="0"/>
    <n v="16"/>
  </r>
  <r>
    <x v="0"/>
    <x v="0"/>
    <s v="WA"/>
    <x v="3"/>
    <n v="2011"/>
    <n v="2011"/>
    <n v="500223296"/>
    <n v="3"/>
    <x v="1"/>
    <s v="I"/>
    <n v="75"/>
    <n v="25"/>
    <n v="0"/>
    <n v="372"/>
  </r>
  <r>
    <x v="0"/>
    <x v="0"/>
    <s v="WA"/>
    <x v="3"/>
    <n v="2011"/>
    <n v="2011"/>
    <n v="14240839"/>
    <n v="1"/>
    <x v="1"/>
    <s v="I"/>
    <n v="12"/>
    <n v="12"/>
    <n v="0"/>
    <n v="10"/>
  </r>
  <r>
    <x v="0"/>
    <x v="1"/>
    <s v="WA"/>
    <x v="3"/>
    <n v="2011"/>
    <n v="2011"/>
    <n v="14881421"/>
    <n v="2"/>
    <x v="1"/>
    <s v="I"/>
    <n v="36"/>
    <n v="18"/>
    <n v="0"/>
    <n v="11"/>
  </r>
  <r>
    <x v="0"/>
    <x v="0"/>
    <s v="WA"/>
    <x v="3"/>
    <n v="2011"/>
    <n v="2011"/>
    <n v="15074665"/>
    <n v="1"/>
    <x v="1"/>
    <s v="I"/>
    <n v="10"/>
    <n v="10"/>
    <n v="0"/>
    <n v="770"/>
  </r>
  <r>
    <x v="0"/>
    <x v="1"/>
    <s v="WA"/>
    <x v="3"/>
    <n v="2011"/>
    <n v="2011"/>
    <n v="14436567"/>
    <n v="1"/>
    <x v="1"/>
    <s v="I"/>
    <n v="5"/>
    <n v="5"/>
    <n v="0"/>
    <n v="3"/>
  </r>
  <r>
    <x v="0"/>
    <x v="0"/>
    <s v="WA"/>
    <x v="3"/>
    <n v="2011"/>
    <n v="2011"/>
    <n v="446353806"/>
    <n v="1"/>
    <x v="1"/>
    <s v="I"/>
    <n v="28"/>
    <n v="28"/>
    <n v="0"/>
    <n v="3"/>
  </r>
  <r>
    <x v="0"/>
    <x v="0"/>
    <s v="WA"/>
    <x v="3"/>
    <n v="2011"/>
    <n v="2011"/>
    <n v="19543674"/>
    <n v="1"/>
    <x v="1"/>
    <s v="I"/>
    <n v="25"/>
    <n v="25"/>
    <n v="0"/>
    <n v="280"/>
  </r>
  <r>
    <x v="0"/>
    <x v="0"/>
    <s v="WA"/>
    <x v="3"/>
    <n v="2011"/>
    <n v="2011"/>
    <n v="19950493"/>
    <n v="1"/>
    <x v="1"/>
    <s v="I"/>
    <n v="11"/>
    <n v="11"/>
    <n v="0"/>
    <n v="65"/>
  </r>
  <r>
    <x v="1"/>
    <x v="0"/>
    <s v="WA"/>
    <x v="3"/>
    <n v="2011"/>
    <n v="2011"/>
    <n v="500276862"/>
    <n v="1"/>
    <x v="1"/>
    <s v="I"/>
    <n v="22"/>
    <n v="22"/>
    <n v="0"/>
    <n v="280"/>
  </r>
  <r>
    <x v="0"/>
    <x v="0"/>
    <s v="WA"/>
    <x v="3"/>
    <n v="2011"/>
    <n v="2011"/>
    <n v="19955794"/>
    <n v="1"/>
    <x v="1"/>
    <s v="I"/>
    <n v="8"/>
    <n v="8"/>
    <n v="0"/>
    <n v="10"/>
  </r>
  <r>
    <x v="0"/>
    <x v="0"/>
    <s v="WA"/>
    <x v="3"/>
    <n v="2011"/>
    <n v="2011"/>
    <n v="14173613"/>
    <n v="1"/>
    <x v="1"/>
    <s v="I"/>
    <n v="22"/>
    <n v="22"/>
    <n v="0"/>
    <n v="54"/>
  </r>
  <r>
    <x v="0"/>
    <x v="1"/>
    <s v="WA"/>
    <x v="3"/>
    <n v="2011"/>
    <n v="2011"/>
    <n v="500026104"/>
    <n v="1"/>
    <x v="1"/>
    <s v="I"/>
    <n v="0"/>
    <n v="0"/>
    <n v="0"/>
    <n v="7"/>
  </r>
  <r>
    <x v="0"/>
    <x v="0"/>
    <s v="WA"/>
    <x v="3"/>
    <n v="2011"/>
    <n v="2011"/>
    <n v="19316759"/>
    <n v="1"/>
    <x v="1"/>
    <s v="I"/>
    <n v="17"/>
    <n v="17"/>
    <n v="0"/>
    <n v="410"/>
  </r>
  <r>
    <x v="0"/>
    <x v="1"/>
    <s v="WA"/>
    <x v="3"/>
    <n v="2011"/>
    <n v="2011"/>
    <n v="19376892"/>
    <n v="1"/>
    <x v="1"/>
    <s v="I"/>
    <n v="0"/>
    <n v="0"/>
    <n v="0"/>
    <n v="9"/>
  </r>
  <r>
    <x v="0"/>
    <x v="1"/>
    <s v="WA"/>
    <x v="3"/>
    <n v="2011"/>
    <n v="2011"/>
    <n v="500028004"/>
    <n v="1"/>
    <x v="1"/>
    <s v="I"/>
    <n v="0"/>
    <n v="0"/>
    <n v="0"/>
    <n v="17"/>
  </r>
  <r>
    <x v="0"/>
    <x v="1"/>
    <s v="WA"/>
    <x v="3"/>
    <n v="2011"/>
    <n v="2011"/>
    <n v="18603584"/>
    <n v="2"/>
    <x v="1"/>
    <s v="I"/>
    <n v="45"/>
    <n v="22.5"/>
    <n v="0"/>
    <n v="5"/>
  </r>
  <r>
    <x v="0"/>
    <x v="0"/>
    <s v="WA"/>
    <x v="3"/>
    <n v="2011"/>
    <n v="2011"/>
    <n v="17797533"/>
    <n v="2"/>
    <x v="1"/>
    <s v="I"/>
    <n v="63"/>
    <n v="31.5"/>
    <n v="0"/>
    <n v="435"/>
  </r>
  <r>
    <x v="0"/>
    <x v="0"/>
    <s v="WA"/>
    <x v="3"/>
    <n v="2011"/>
    <n v="2011"/>
    <n v="500062388"/>
    <n v="1"/>
    <x v="1"/>
    <s v="I"/>
    <n v="0"/>
    <n v="0"/>
    <n v="0"/>
    <n v="34"/>
  </r>
  <r>
    <x v="0"/>
    <x v="1"/>
    <s v="WA"/>
    <x v="3"/>
    <n v="2011"/>
    <n v="2011"/>
    <n v="18096951"/>
    <n v="1"/>
    <x v="1"/>
    <s v="I"/>
    <n v="3"/>
    <n v="3"/>
    <n v="0"/>
    <n v="6"/>
  </r>
  <r>
    <x v="0"/>
    <x v="0"/>
    <s v="WA"/>
    <x v="3"/>
    <n v="2011"/>
    <n v="2011"/>
    <n v="16571396"/>
    <n v="2"/>
    <x v="1"/>
    <s v="I"/>
    <n v="46"/>
    <n v="23"/>
    <n v="0"/>
    <n v="310"/>
  </r>
  <r>
    <x v="0"/>
    <x v="1"/>
    <s v="WA"/>
    <x v="3"/>
    <n v="2011"/>
    <n v="2011"/>
    <n v="17162836"/>
    <n v="2"/>
    <x v="1"/>
    <s v="I"/>
    <n v="62"/>
    <n v="31"/>
    <n v="0"/>
    <n v="8"/>
  </r>
  <r>
    <x v="0"/>
    <x v="0"/>
    <s v="WA"/>
    <x v="3"/>
    <n v="2011"/>
    <n v="2011"/>
    <n v="17987288"/>
    <n v="1"/>
    <x v="1"/>
    <s v="I"/>
    <n v="29"/>
    <n v="29"/>
    <n v="0"/>
    <n v="200"/>
  </r>
  <r>
    <x v="0"/>
    <x v="0"/>
    <s v="WA"/>
    <x v="3"/>
    <n v="2011"/>
    <n v="2011"/>
    <n v="18124395"/>
    <n v="1"/>
    <x v="1"/>
    <s v="I"/>
    <n v="0"/>
    <n v="0"/>
    <n v="0"/>
    <n v="12"/>
  </r>
  <r>
    <x v="0"/>
    <x v="0"/>
    <s v="WA"/>
    <x v="3"/>
    <n v="2011"/>
    <n v="2011"/>
    <n v="19959073"/>
    <n v="1"/>
    <x v="1"/>
    <s v="I"/>
    <n v="1"/>
    <n v="1"/>
    <n v="0"/>
    <n v="536"/>
  </r>
  <r>
    <x v="0"/>
    <x v="1"/>
    <s v="WA"/>
    <x v="3"/>
    <n v="2011"/>
    <n v="2011"/>
    <n v="17144605"/>
    <n v="1"/>
    <x v="1"/>
    <s v="I"/>
    <n v="30"/>
    <n v="30"/>
    <n v="0"/>
    <n v="1"/>
  </r>
  <r>
    <x v="0"/>
    <x v="0"/>
    <s v="WA"/>
    <x v="3"/>
    <n v="2011"/>
    <n v="2011"/>
    <n v="16238124"/>
    <n v="1"/>
    <x v="1"/>
    <s v="I"/>
    <n v="9"/>
    <n v="9"/>
    <n v="0"/>
    <n v="190"/>
  </r>
  <r>
    <x v="0"/>
    <x v="0"/>
    <s v="WA"/>
    <x v="3"/>
    <n v="2011"/>
    <n v="2011"/>
    <n v="17184931"/>
    <n v="1"/>
    <x v="1"/>
    <s v="I"/>
    <n v="57"/>
    <n v="57"/>
    <n v="0"/>
    <n v="250"/>
  </r>
  <r>
    <x v="0"/>
    <x v="0"/>
    <s v="WA"/>
    <x v="3"/>
    <n v="2011"/>
    <n v="2011"/>
    <n v="500167974"/>
    <n v="1"/>
    <x v="1"/>
    <s v="I"/>
    <n v="0"/>
    <n v="0"/>
    <n v="0"/>
    <n v="30"/>
  </r>
  <r>
    <x v="0"/>
    <x v="0"/>
    <s v="WA"/>
    <x v="3"/>
    <n v="2011"/>
    <n v="2011"/>
    <n v="15948078"/>
    <n v="1"/>
    <x v="1"/>
    <s v="I"/>
    <n v="0"/>
    <n v="0"/>
    <n v="0"/>
    <n v="1"/>
  </r>
  <r>
    <x v="0"/>
    <x v="0"/>
    <s v="WA"/>
    <x v="3"/>
    <n v="2011"/>
    <n v="2011"/>
    <n v="500158684"/>
    <n v="1"/>
    <x v="1"/>
    <s v="I"/>
    <n v="0"/>
    <n v="0"/>
    <n v="0"/>
    <n v="91"/>
  </r>
  <r>
    <x v="1"/>
    <x v="0"/>
    <s v="WA"/>
    <x v="3"/>
    <n v="2011"/>
    <n v="2011"/>
    <n v="18427206"/>
    <n v="1"/>
    <x v="1"/>
    <s v="I"/>
    <n v="30"/>
    <n v="30"/>
    <n v="0"/>
    <n v="210"/>
  </r>
  <r>
    <x v="1"/>
    <x v="0"/>
    <s v="WA"/>
    <x v="3"/>
    <n v="2011"/>
    <n v="2011"/>
    <n v="500133908"/>
    <n v="1"/>
    <x v="1"/>
    <s v="I"/>
    <n v="33"/>
    <n v="33"/>
    <n v="0"/>
    <n v="1"/>
  </r>
  <r>
    <x v="0"/>
    <x v="0"/>
    <s v="WA"/>
    <x v="3"/>
    <n v="2011"/>
    <n v="2011"/>
    <n v="18599210"/>
    <n v="1"/>
    <x v="1"/>
    <s v="I"/>
    <n v="34"/>
    <n v="34"/>
    <n v="0"/>
    <n v="580"/>
  </r>
  <r>
    <x v="0"/>
    <x v="1"/>
    <s v="WA"/>
    <x v="3"/>
    <n v="2011"/>
    <n v="2011"/>
    <n v="500040767"/>
    <n v="1"/>
    <x v="1"/>
    <s v="I"/>
    <n v="16"/>
    <n v="16"/>
    <n v="0"/>
    <n v="45"/>
  </r>
  <r>
    <x v="0"/>
    <x v="0"/>
    <s v="WA"/>
    <x v="3"/>
    <n v="2011"/>
    <n v="2012"/>
    <n v="19703427"/>
    <n v="2"/>
    <x v="1"/>
    <s v="I"/>
    <n v="42"/>
    <n v="21"/>
    <n v="0"/>
    <n v="523"/>
  </r>
  <r>
    <x v="0"/>
    <x v="0"/>
    <s v="WA"/>
    <x v="3"/>
    <n v="2011"/>
    <n v="2012"/>
    <n v="19323556"/>
    <n v="2"/>
    <x v="1"/>
    <s v="I"/>
    <n v="39"/>
    <n v="19.5"/>
    <n v="0"/>
    <n v="40"/>
  </r>
  <r>
    <x v="0"/>
    <x v="0"/>
    <s v="WA"/>
    <x v="3"/>
    <n v="2011"/>
    <n v="2011"/>
    <n v="19347985"/>
    <n v="1"/>
    <x v="1"/>
    <s v="I"/>
    <n v="9"/>
    <n v="9"/>
    <n v="0"/>
    <n v="10"/>
  </r>
  <r>
    <x v="0"/>
    <x v="1"/>
    <s v="WA"/>
    <x v="3"/>
    <n v="2011"/>
    <n v="2011"/>
    <n v="500100532"/>
    <n v="1"/>
    <x v="1"/>
    <s v="I"/>
    <n v="27"/>
    <n v="27"/>
    <n v="0"/>
    <n v="13"/>
  </r>
  <r>
    <x v="0"/>
    <x v="1"/>
    <s v="WA"/>
    <x v="3"/>
    <n v="2011"/>
    <n v="2011"/>
    <n v="18118136"/>
    <n v="1"/>
    <x v="1"/>
    <s v="I"/>
    <n v="21"/>
    <n v="21"/>
    <n v="0"/>
    <n v="33"/>
  </r>
  <r>
    <x v="0"/>
    <x v="0"/>
    <s v="WA"/>
    <x v="3"/>
    <n v="2011"/>
    <n v="2011"/>
    <n v="18964625"/>
    <n v="1"/>
    <x v="1"/>
    <s v="I"/>
    <n v="1"/>
    <n v="1"/>
    <n v="0"/>
    <n v="20"/>
  </r>
  <r>
    <x v="0"/>
    <x v="1"/>
    <s v="WA"/>
    <x v="3"/>
    <n v="2011"/>
    <n v="2011"/>
    <n v="500200541"/>
    <n v="1"/>
    <x v="1"/>
    <s v="I"/>
    <n v="14"/>
    <n v="14"/>
    <n v="0"/>
    <n v="34"/>
  </r>
  <r>
    <x v="0"/>
    <x v="1"/>
    <s v="WA"/>
    <x v="3"/>
    <n v="2011"/>
    <n v="2011"/>
    <n v="500061515"/>
    <n v="1"/>
    <x v="1"/>
    <s v="I"/>
    <n v="4"/>
    <n v="4"/>
    <n v="0"/>
    <n v="13"/>
  </r>
  <r>
    <x v="0"/>
    <x v="0"/>
    <s v="WA"/>
    <x v="3"/>
    <n v="2011"/>
    <n v="2011"/>
    <n v="17385589"/>
    <n v="1"/>
    <x v="1"/>
    <s v="I"/>
    <n v="31"/>
    <n v="31"/>
    <n v="0"/>
    <n v="40"/>
  </r>
  <r>
    <x v="0"/>
    <x v="1"/>
    <s v="WA"/>
    <x v="3"/>
    <n v="2011"/>
    <n v="2011"/>
    <n v="500063551"/>
    <n v="1"/>
    <x v="1"/>
    <s v="I"/>
    <n v="13"/>
    <n v="13"/>
    <n v="0"/>
    <n v="19"/>
  </r>
  <r>
    <x v="0"/>
    <x v="0"/>
    <s v="WA"/>
    <x v="3"/>
    <n v="2011"/>
    <n v="2011"/>
    <n v="16637483"/>
    <n v="1"/>
    <x v="1"/>
    <s v="I"/>
    <n v="6"/>
    <n v="6"/>
    <n v="0"/>
    <n v="169"/>
  </r>
  <r>
    <x v="0"/>
    <x v="0"/>
    <s v="WA"/>
    <x v="3"/>
    <n v="2011"/>
    <n v="2011"/>
    <n v="16088291"/>
    <n v="1"/>
    <x v="1"/>
    <s v="I"/>
    <n v="10"/>
    <n v="10"/>
    <n v="0"/>
    <n v="360"/>
  </r>
  <r>
    <x v="0"/>
    <x v="1"/>
    <s v="WA"/>
    <x v="3"/>
    <n v="2011"/>
    <n v="2011"/>
    <n v="15455589"/>
    <n v="1"/>
    <x v="1"/>
    <s v="I"/>
    <n v="14"/>
    <n v="14"/>
    <n v="0"/>
    <n v="27"/>
  </r>
  <r>
    <x v="0"/>
    <x v="1"/>
    <s v="WA"/>
    <x v="3"/>
    <n v="2011"/>
    <n v="2011"/>
    <n v="15283689"/>
    <n v="1"/>
    <x v="1"/>
    <s v="I"/>
    <n v="6"/>
    <n v="6"/>
    <n v="0"/>
    <n v="32"/>
  </r>
  <r>
    <x v="0"/>
    <x v="0"/>
    <s v="WA"/>
    <x v="3"/>
    <n v="2011"/>
    <n v="2011"/>
    <n v="500218227"/>
    <n v="1"/>
    <x v="1"/>
    <s v="I"/>
    <n v="0"/>
    <n v="0"/>
    <n v="0"/>
    <n v="10"/>
  </r>
  <r>
    <x v="0"/>
    <x v="1"/>
    <s v="WA"/>
    <x v="4"/>
    <n v="2012"/>
    <n v="2012"/>
    <n v="500025532"/>
    <n v="1"/>
    <x v="1"/>
    <s v="I"/>
    <n v="28"/>
    <n v="28"/>
    <n v="0"/>
    <n v="96"/>
  </r>
  <r>
    <x v="0"/>
    <x v="0"/>
    <s v="WA"/>
    <x v="4"/>
    <n v="2012"/>
    <n v="2012"/>
    <n v="15556266"/>
    <n v="1"/>
    <x v="1"/>
    <s v="I"/>
    <n v="0"/>
    <n v="0"/>
    <n v="0"/>
    <n v="314"/>
  </r>
  <r>
    <x v="0"/>
    <x v="0"/>
    <s v="WA"/>
    <x v="3"/>
    <n v="2012"/>
    <n v="2012"/>
    <n v="369014401"/>
    <n v="1"/>
    <x v="1"/>
    <s v="I"/>
    <n v="13"/>
    <n v="13"/>
    <n v="0"/>
    <n v="370"/>
  </r>
  <r>
    <x v="0"/>
    <x v="0"/>
    <s v="WA"/>
    <x v="4"/>
    <n v="2012"/>
    <n v="2012"/>
    <n v="500160760"/>
    <n v="1"/>
    <x v="1"/>
    <s v="I"/>
    <n v="30"/>
    <n v="30"/>
    <n v="0"/>
    <n v="11"/>
  </r>
  <r>
    <x v="0"/>
    <x v="0"/>
    <s v="WA"/>
    <x v="4"/>
    <n v="2012"/>
    <n v="2012"/>
    <n v="500218363"/>
    <n v="1"/>
    <x v="1"/>
    <s v="I"/>
    <n v="1"/>
    <n v="1"/>
    <n v="0"/>
    <n v="6"/>
  </r>
  <r>
    <x v="0"/>
    <x v="1"/>
    <s v="WA"/>
    <x v="4"/>
    <n v="2012"/>
    <n v="2012"/>
    <n v="500150664"/>
    <n v="1"/>
    <x v="1"/>
    <s v="I"/>
    <n v="19"/>
    <n v="19"/>
    <n v="0"/>
    <n v="14"/>
  </r>
  <r>
    <x v="0"/>
    <x v="0"/>
    <s v="WA"/>
    <x v="4"/>
    <n v="2012"/>
    <n v="2012"/>
    <n v="18258149"/>
    <n v="1"/>
    <x v="1"/>
    <s v="I"/>
    <n v="0"/>
    <n v="0"/>
    <n v="0"/>
    <n v="30"/>
  </r>
  <r>
    <x v="0"/>
    <x v="0"/>
    <s v="WA"/>
    <x v="4"/>
    <n v="2012"/>
    <n v="2012"/>
    <n v="17912554"/>
    <n v="1"/>
    <x v="1"/>
    <s v="I"/>
    <n v="0"/>
    <n v="0"/>
    <n v="0"/>
    <n v="3"/>
  </r>
  <r>
    <x v="0"/>
    <x v="0"/>
    <s v="WA"/>
    <x v="4"/>
    <n v="2012"/>
    <n v="2012"/>
    <n v="18283885"/>
    <n v="1"/>
    <x v="1"/>
    <s v="I"/>
    <n v="9"/>
    <n v="9"/>
    <n v="0"/>
    <n v="470"/>
  </r>
  <r>
    <x v="0"/>
    <x v="0"/>
    <s v="WA"/>
    <x v="4"/>
    <n v="2012"/>
    <n v="2012"/>
    <n v="17204497"/>
    <n v="3"/>
    <x v="1"/>
    <s v="I"/>
    <n v="88"/>
    <n v="29.333333333333336"/>
    <n v="0"/>
    <n v="320"/>
  </r>
  <r>
    <x v="0"/>
    <x v="0"/>
    <s v="WA"/>
    <x v="4"/>
    <n v="2012"/>
    <n v="2012"/>
    <n v="17671730"/>
    <n v="12"/>
    <x v="1"/>
    <s v="I"/>
    <n v="363"/>
    <n v="30.25"/>
    <n v="0"/>
    <n v="29"/>
  </r>
  <r>
    <x v="0"/>
    <x v="1"/>
    <s v="WA"/>
    <x v="4"/>
    <n v="2012"/>
    <n v="2012"/>
    <n v="500161682"/>
    <n v="1"/>
    <x v="1"/>
    <s v="I"/>
    <n v="30"/>
    <n v="30"/>
    <n v="0"/>
    <n v="161"/>
  </r>
  <r>
    <x v="0"/>
    <x v="0"/>
    <s v="WA"/>
    <x v="4"/>
    <n v="2012"/>
    <n v="2012"/>
    <n v="18361825"/>
    <n v="2"/>
    <x v="1"/>
    <s v="I"/>
    <n v="33"/>
    <n v="16.5"/>
    <n v="0"/>
    <n v="250"/>
  </r>
  <r>
    <x v="1"/>
    <x v="0"/>
    <s v="WA"/>
    <x v="4"/>
    <n v="2012"/>
    <n v="2012"/>
    <n v="500240710"/>
    <n v="1"/>
    <x v="1"/>
    <s v="I"/>
    <n v="29"/>
    <n v="29"/>
    <n v="0"/>
    <n v="87"/>
  </r>
  <r>
    <x v="0"/>
    <x v="0"/>
    <s v="WA"/>
    <x v="4"/>
    <n v="2012"/>
    <n v="2012"/>
    <n v="17364409"/>
    <n v="1"/>
    <x v="1"/>
    <s v="I"/>
    <n v="32"/>
    <n v="32"/>
    <n v="0"/>
    <n v="2798"/>
  </r>
  <r>
    <x v="0"/>
    <x v="0"/>
    <s v="WA"/>
    <x v="4"/>
    <n v="2012"/>
    <n v="2012"/>
    <n v="16079408"/>
    <n v="1"/>
    <x v="1"/>
    <s v="I"/>
    <n v="16"/>
    <n v="16"/>
    <n v="0"/>
    <n v="86"/>
  </r>
  <r>
    <x v="0"/>
    <x v="0"/>
    <s v="WA"/>
    <x v="4"/>
    <n v="2012"/>
    <n v="2012"/>
    <n v="19353720"/>
    <n v="1"/>
    <x v="1"/>
    <s v="I"/>
    <n v="17"/>
    <n v="17"/>
    <n v="0"/>
    <n v="1"/>
  </r>
  <r>
    <x v="0"/>
    <x v="0"/>
    <s v="WA"/>
    <x v="4"/>
    <n v="2012"/>
    <n v="2012"/>
    <n v="15209837"/>
    <n v="3"/>
    <x v="1"/>
    <s v="I"/>
    <n v="87"/>
    <n v="29"/>
    <n v="0"/>
    <n v="250"/>
  </r>
  <r>
    <x v="0"/>
    <x v="0"/>
    <s v="WA"/>
    <x v="4"/>
    <n v="2012"/>
    <n v="2012"/>
    <n v="16875155"/>
    <n v="1"/>
    <x v="1"/>
    <s v="I"/>
    <n v="28"/>
    <n v="28"/>
    <n v="0"/>
    <n v="10"/>
  </r>
  <r>
    <x v="0"/>
    <x v="0"/>
    <s v="WA"/>
    <x v="4"/>
    <n v="2012"/>
    <n v="2012"/>
    <n v="17415336"/>
    <n v="1"/>
    <x v="1"/>
    <s v="I"/>
    <n v="0"/>
    <n v="0"/>
    <n v="0"/>
    <n v="7"/>
  </r>
  <r>
    <x v="0"/>
    <x v="0"/>
    <s v="WA"/>
    <x v="4"/>
    <n v="2012"/>
    <n v="2012"/>
    <n v="403228807"/>
    <n v="1"/>
    <x v="1"/>
    <s v="I"/>
    <n v="11"/>
    <n v="11"/>
    <n v="0"/>
    <n v="50"/>
  </r>
  <r>
    <x v="0"/>
    <x v="0"/>
    <s v="WA"/>
    <x v="4"/>
    <n v="2012"/>
    <n v="2012"/>
    <n v="16262659"/>
    <n v="3"/>
    <x v="1"/>
    <s v="I"/>
    <n v="78"/>
    <n v="26"/>
    <n v="0"/>
    <n v="211"/>
  </r>
  <r>
    <x v="0"/>
    <x v="0"/>
    <s v="WA"/>
    <x v="4"/>
    <n v="2012"/>
    <n v="2012"/>
    <n v="16308208"/>
    <n v="1"/>
    <x v="1"/>
    <s v="I"/>
    <n v="13"/>
    <n v="13"/>
    <n v="0"/>
    <n v="107"/>
  </r>
  <r>
    <x v="0"/>
    <x v="1"/>
    <s v="WA"/>
    <x v="4"/>
    <n v="2012"/>
    <n v="2012"/>
    <n v="15754089"/>
    <n v="1"/>
    <x v="1"/>
    <s v="I"/>
    <n v="2"/>
    <n v="2"/>
    <n v="0"/>
    <n v="7"/>
  </r>
  <r>
    <x v="1"/>
    <x v="1"/>
    <s v="WA"/>
    <x v="4"/>
    <n v="2012"/>
    <n v="2012"/>
    <n v="500255323"/>
    <n v="12"/>
    <x v="2"/>
    <s v="I"/>
    <n v="364"/>
    <n v="30.333333333333332"/>
    <n v="0"/>
    <n v="11366"/>
  </r>
  <r>
    <x v="0"/>
    <x v="1"/>
    <s v="WA"/>
    <x v="4"/>
    <n v="2012"/>
    <n v="2012"/>
    <n v="16559701"/>
    <n v="1"/>
    <x v="1"/>
    <s v="I"/>
    <n v="15"/>
    <n v="15"/>
    <n v="0"/>
    <n v="53"/>
  </r>
  <r>
    <x v="1"/>
    <x v="1"/>
    <s v="WA"/>
    <x v="4"/>
    <n v="2012"/>
    <n v="2012"/>
    <n v="500111671"/>
    <n v="11"/>
    <x v="1"/>
    <s v="I"/>
    <n v="335"/>
    <n v="30.454545454545453"/>
    <n v="0"/>
    <n v="2095"/>
  </r>
  <r>
    <x v="0"/>
    <x v="0"/>
    <s v="WA"/>
    <x v="4"/>
    <n v="2012"/>
    <n v="2012"/>
    <n v="15351534"/>
    <n v="3"/>
    <x v="1"/>
    <s v="I"/>
    <n v="83"/>
    <n v="27.666666666666668"/>
    <n v="0"/>
    <n v="813"/>
  </r>
  <r>
    <x v="0"/>
    <x v="1"/>
    <s v="WA"/>
    <x v="4"/>
    <n v="2012"/>
    <n v="2012"/>
    <n v="15026566"/>
    <n v="2"/>
    <x v="1"/>
    <s v="I"/>
    <n v="63"/>
    <n v="31.5"/>
    <n v="0"/>
    <n v="105"/>
  </r>
  <r>
    <x v="0"/>
    <x v="0"/>
    <s v="WA"/>
    <x v="4"/>
    <n v="2012"/>
    <n v="2012"/>
    <n v="15484881"/>
    <n v="2"/>
    <x v="1"/>
    <s v="I"/>
    <n v="91"/>
    <n v="45.5"/>
    <n v="0"/>
    <n v="1010"/>
  </r>
  <r>
    <x v="0"/>
    <x v="0"/>
    <s v="WA"/>
    <x v="4"/>
    <n v="2012"/>
    <n v="2012"/>
    <n v="19953243"/>
    <n v="4"/>
    <x v="1"/>
    <s v="I"/>
    <n v="120"/>
    <n v="30"/>
    <n v="0"/>
    <n v="66"/>
  </r>
  <r>
    <x v="0"/>
    <x v="0"/>
    <s v="WA"/>
    <x v="4"/>
    <n v="2012"/>
    <n v="2012"/>
    <n v="14348714"/>
    <n v="1"/>
    <x v="1"/>
    <s v="I"/>
    <n v="0"/>
    <n v="0"/>
    <n v="0"/>
    <n v="10"/>
  </r>
  <r>
    <x v="0"/>
    <x v="0"/>
    <s v="WA"/>
    <x v="4"/>
    <n v="2012"/>
    <n v="2012"/>
    <n v="500190117"/>
    <n v="1"/>
    <x v="1"/>
    <s v="I"/>
    <n v="26"/>
    <n v="26"/>
    <n v="0"/>
    <n v="68"/>
  </r>
  <r>
    <x v="0"/>
    <x v="0"/>
    <s v="WA"/>
    <x v="4"/>
    <n v="2012"/>
    <n v="2012"/>
    <n v="15131058"/>
    <n v="1"/>
    <x v="1"/>
    <s v="I"/>
    <n v="31"/>
    <n v="31"/>
    <n v="0"/>
    <n v="15"/>
  </r>
  <r>
    <x v="0"/>
    <x v="1"/>
    <s v="WA"/>
    <x v="4"/>
    <n v="2012"/>
    <n v="2012"/>
    <n v="500054432"/>
    <n v="2"/>
    <x v="1"/>
    <s v="I"/>
    <n v="52"/>
    <n v="26"/>
    <n v="0"/>
    <n v="108"/>
  </r>
  <r>
    <x v="0"/>
    <x v="0"/>
    <s v="WA"/>
    <x v="4"/>
    <n v="2012"/>
    <n v="2012"/>
    <n v="18115417"/>
    <n v="2"/>
    <x v="1"/>
    <s v="I"/>
    <n v="52"/>
    <n v="26"/>
    <n v="0"/>
    <n v="600"/>
  </r>
  <r>
    <x v="0"/>
    <x v="0"/>
    <s v="WA"/>
    <x v="4"/>
    <n v="2012"/>
    <n v="2012"/>
    <n v="19874078"/>
    <n v="1"/>
    <x v="1"/>
    <s v="I"/>
    <n v="17"/>
    <n v="17"/>
    <n v="0"/>
    <n v="556"/>
  </r>
  <r>
    <x v="0"/>
    <x v="0"/>
    <s v="WA"/>
    <x v="4"/>
    <n v="2012"/>
    <n v="2012"/>
    <n v="19986108"/>
    <n v="1"/>
    <x v="1"/>
    <s v="I"/>
    <n v="5"/>
    <n v="5"/>
    <n v="0"/>
    <n v="113"/>
  </r>
  <r>
    <x v="0"/>
    <x v="1"/>
    <s v="WA"/>
    <x v="4"/>
    <n v="2012"/>
    <n v="2012"/>
    <n v="414288016"/>
    <n v="1"/>
    <x v="1"/>
    <s v="I"/>
    <n v="25"/>
    <n v="25"/>
    <n v="0"/>
    <n v="46"/>
  </r>
  <r>
    <x v="0"/>
    <x v="1"/>
    <s v="WA"/>
    <x v="4"/>
    <n v="2012"/>
    <n v="2012"/>
    <n v="500034056"/>
    <n v="1"/>
    <x v="1"/>
    <s v="I"/>
    <n v="29"/>
    <n v="29"/>
    <n v="0"/>
    <n v="1"/>
  </r>
  <r>
    <x v="0"/>
    <x v="0"/>
    <s v="WA"/>
    <x v="4"/>
    <n v="2012"/>
    <n v="2012"/>
    <n v="19389858"/>
    <n v="1"/>
    <x v="1"/>
    <s v="I"/>
    <n v="0"/>
    <n v="0"/>
    <n v="0"/>
    <n v="10"/>
  </r>
  <r>
    <x v="0"/>
    <x v="0"/>
    <s v="WA"/>
    <x v="4"/>
    <n v="2012"/>
    <n v="2012"/>
    <n v="17831978"/>
    <n v="3"/>
    <x v="1"/>
    <s v="I"/>
    <n v="64"/>
    <n v="21.333333333333332"/>
    <n v="0"/>
    <n v="260"/>
  </r>
  <r>
    <x v="0"/>
    <x v="0"/>
    <s v="WA"/>
    <x v="4"/>
    <n v="2012"/>
    <n v="2012"/>
    <n v="16888953"/>
    <n v="1"/>
    <x v="1"/>
    <s v="I"/>
    <n v="9"/>
    <n v="9"/>
    <n v="0"/>
    <n v="170"/>
  </r>
  <r>
    <x v="0"/>
    <x v="0"/>
    <s v="WA"/>
    <x v="4"/>
    <n v="2012"/>
    <n v="2012"/>
    <n v="16925996"/>
    <n v="1"/>
    <x v="1"/>
    <s v="I"/>
    <n v="0"/>
    <n v="0"/>
    <n v="0"/>
    <n v="370"/>
  </r>
  <r>
    <x v="0"/>
    <x v="0"/>
    <s v="WA"/>
    <x v="4"/>
    <n v="2012"/>
    <n v="2012"/>
    <n v="15820347"/>
    <n v="1"/>
    <x v="1"/>
    <s v="I"/>
    <n v="0"/>
    <n v="0"/>
    <n v="0"/>
    <n v="36"/>
  </r>
  <r>
    <x v="0"/>
    <x v="0"/>
    <s v="WA"/>
    <x v="4"/>
    <n v="2012"/>
    <n v="2012"/>
    <n v="14642030"/>
    <n v="1"/>
    <x v="1"/>
    <s v="I"/>
    <n v="30"/>
    <n v="30"/>
    <n v="0"/>
    <n v="30"/>
  </r>
  <r>
    <x v="0"/>
    <x v="0"/>
    <s v="WA"/>
    <x v="4"/>
    <n v="2012"/>
    <n v="2012"/>
    <n v="15622475"/>
    <n v="4"/>
    <x v="1"/>
    <s v="I"/>
    <n v="100"/>
    <n v="25"/>
    <n v="0"/>
    <n v="786"/>
  </r>
  <r>
    <x v="0"/>
    <x v="0"/>
    <s v="WA"/>
    <x v="4"/>
    <n v="2012"/>
    <n v="2012"/>
    <n v="16290894"/>
    <n v="2"/>
    <x v="1"/>
    <s v="I"/>
    <n v="37"/>
    <n v="18.5"/>
    <n v="0"/>
    <n v="910"/>
  </r>
  <r>
    <x v="0"/>
    <x v="0"/>
    <s v="WA"/>
    <x v="4"/>
    <n v="2012"/>
    <n v="2012"/>
    <n v="14853029"/>
    <n v="1"/>
    <x v="1"/>
    <s v="I"/>
    <n v="0"/>
    <n v="0"/>
    <n v="0"/>
    <n v="40"/>
  </r>
  <r>
    <x v="0"/>
    <x v="1"/>
    <s v="WA"/>
    <x v="4"/>
    <n v="2012"/>
    <n v="2012"/>
    <n v="357264041"/>
    <n v="1"/>
    <x v="1"/>
    <s v="I"/>
    <n v="8"/>
    <n v="8"/>
    <n v="0"/>
    <n v="2"/>
  </r>
  <r>
    <x v="0"/>
    <x v="1"/>
    <s v="WA"/>
    <x v="4"/>
    <n v="2012"/>
    <n v="2012"/>
    <n v="500059388"/>
    <n v="1"/>
    <x v="1"/>
    <s v="I"/>
    <n v="33"/>
    <n v="33"/>
    <n v="0"/>
    <n v="7"/>
  </r>
  <r>
    <x v="0"/>
    <x v="0"/>
    <s v="WA"/>
    <x v="4"/>
    <n v="2012"/>
    <n v="2012"/>
    <n v="14421967"/>
    <n v="1"/>
    <x v="1"/>
    <s v="I"/>
    <n v="7"/>
    <n v="7"/>
    <n v="0"/>
    <n v="1"/>
  </r>
  <r>
    <x v="0"/>
    <x v="1"/>
    <s v="WA"/>
    <x v="4"/>
    <n v="2012"/>
    <n v="2012"/>
    <n v="14451986"/>
    <n v="1"/>
    <x v="1"/>
    <s v="I"/>
    <n v="0"/>
    <n v="0"/>
    <n v="0"/>
    <n v="26"/>
  </r>
  <r>
    <x v="0"/>
    <x v="0"/>
    <s v="WA"/>
    <x v="4"/>
    <n v="2012"/>
    <n v="2012"/>
    <n v="15139912"/>
    <n v="1"/>
    <x v="1"/>
    <s v="I"/>
    <n v="13"/>
    <n v="13"/>
    <n v="0"/>
    <n v="10"/>
  </r>
  <r>
    <x v="0"/>
    <x v="0"/>
    <s v="WA"/>
    <x v="4"/>
    <n v="2012"/>
    <n v="2012"/>
    <n v="16745273"/>
    <n v="1"/>
    <x v="1"/>
    <s v="I"/>
    <n v="2"/>
    <n v="2"/>
    <n v="0"/>
    <n v="52"/>
  </r>
  <r>
    <x v="0"/>
    <x v="0"/>
    <s v="WA"/>
    <x v="4"/>
    <n v="2012"/>
    <n v="2012"/>
    <n v="19945417"/>
    <n v="1"/>
    <x v="1"/>
    <s v="I"/>
    <n v="0"/>
    <n v="0"/>
    <n v="0"/>
    <n v="210"/>
  </r>
  <r>
    <x v="0"/>
    <x v="0"/>
    <s v="WA"/>
    <x v="4"/>
    <n v="2012"/>
    <n v="2012"/>
    <n v="19653835"/>
    <n v="1"/>
    <x v="1"/>
    <s v="I"/>
    <n v="27"/>
    <n v="27"/>
    <n v="0"/>
    <n v="210"/>
  </r>
  <r>
    <x v="0"/>
    <x v="0"/>
    <s v="WA"/>
    <x v="4"/>
    <n v="2012"/>
    <n v="2012"/>
    <n v="500189558"/>
    <n v="1"/>
    <x v="1"/>
    <s v="I"/>
    <n v="0"/>
    <n v="0"/>
    <n v="0"/>
    <n v="42"/>
  </r>
  <r>
    <x v="0"/>
    <x v="0"/>
    <s v="WA"/>
    <x v="4"/>
    <n v="2012"/>
    <n v="2012"/>
    <n v="19404846"/>
    <n v="1"/>
    <x v="1"/>
    <s v="I"/>
    <n v="0"/>
    <n v="0"/>
    <n v="0"/>
    <n v="20"/>
  </r>
  <r>
    <x v="0"/>
    <x v="1"/>
    <s v="WA"/>
    <x v="4"/>
    <n v="2012"/>
    <n v="2012"/>
    <n v="500029140"/>
    <n v="1"/>
    <x v="1"/>
    <s v="I"/>
    <n v="28"/>
    <n v="28"/>
    <n v="0"/>
    <n v="148"/>
  </r>
  <r>
    <x v="0"/>
    <x v="1"/>
    <s v="WA"/>
    <x v="4"/>
    <n v="2012"/>
    <n v="2012"/>
    <n v="18918738"/>
    <n v="3"/>
    <x v="1"/>
    <s v="I"/>
    <n v="73"/>
    <n v="24.333333333333332"/>
    <n v="0"/>
    <n v="73"/>
  </r>
  <r>
    <x v="0"/>
    <x v="0"/>
    <s v="WA"/>
    <x v="4"/>
    <n v="2012"/>
    <n v="2012"/>
    <n v="18878463"/>
    <n v="6"/>
    <x v="1"/>
    <s v="I"/>
    <n v="181"/>
    <n v="30.166666666666668"/>
    <n v="0"/>
    <n v="282"/>
  </r>
  <r>
    <x v="0"/>
    <x v="0"/>
    <s v="WA"/>
    <x v="4"/>
    <n v="2012"/>
    <n v="2012"/>
    <n v="18692327"/>
    <n v="1"/>
    <x v="1"/>
    <s v="I"/>
    <n v="7"/>
    <n v="7"/>
    <n v="0"/>
    <n v="10"/>
  </r>
  <r>
    <x v="0"/>
    <x v="0"/>
    <s v="WA"/>
    <x v="4"/>
    <n v="2012"/>
    <n v="2012"/>
    <n v="17715743"/>
    <n v="1"/>
    <x v="1"/>
    <s v="I"/>
    <n v="30"/>
    <n v="30"/>
    <n v="0"/>
    <n v="10"/>
  </r>
  <r>
    <x v="0"/>
    <x v="1"/>
    <s v="WA"/>
    <x v="4"/>
    <n v="2012"/>
    <n v="2012"/>
    <n v="16844015"/>
    <n v="1"/>
    <x v="1"/>
    <s v="I"/>
    <n v="29"/>
    <n v="29"/>
    <n v="0"/>
    <n v="1"/>
  </r>
  <r>
    <x v="0"/>
    <x v="0"/>
    <s v="WA"/>
    <x v="4"/>
    <n v="2012"/>
    <n v="2012"/>
    <n v="500245879"/>
    <n v="1"/>
    <x v="1"/>
    <s v="I"/>
    <n v="0"/>
    <n v="0"/>
    <n v="0"/>
    <n v="17"/>
  </r>
  <r>
    <x v="0"/>
    <x v="1"/>
    <s v="WA"/>
    <x v="4"/>
    <n v="2012"/>
    <n v="2012"/>
    <n v="500247617"/>
    <n v="1"/>
    <x v="1"/>
    <s v="I"/>
    <n v="0"/>
    <n v="0"/>
    <n v="0"/>
    <n v="1"/>
  </r>
  <r>
    <x v="0"/>
    <x v="0"/>
    <s v="WA"/>
    <x v="4"/>
    <n v="2012"/>
    <n v="2012"/>
    <n v="18093829"/>
    <n v="1"/>
    <x v="1"/>
    <s v="I"/>
    <n v="34"/>
    <n v="34"/>
    <n v="0"/>
    <n v="30"/>
  </r>
  <r>
    <x v="0"/>
    <x v="1"/>
    <s v="WA"/>
    <x v="4"/>
    <n v="2012"/>
    <n v="2012"/>
    <n v="393724839"/>
    <n v="2"/>
    <x v="1"/>
    <s v="I"/>
    <n v="62"/>
    <n v="31"/>
    <n v="0"/>
    <n v="2"/>
  </r>
  <r>
    <x v="0"/>
    <x v="0"/>
    <s v="WA"/>
    <x v="4"/>
    <n v="2012"/>
    <n v="2012"/>
    <n v="19874582"/>
    <n v="1"/>
    <x v="1"/>
    <s v="I"/>
    <n v="31"/>
    <n v="31"/>
    <n v="0"/>
    <n v="1"/>
  </r>
  <r>
    <x v="0"/>
    <x v="0"/>
    <s v="WA"/>
    <x v="4"/>
    <n v="2012"/>
    <n v="2012"/>
    <n v="16401399"/>
    <n v="2"/>
    <x v="1"/>
    <s v="I"/>
    <n v="60"/>
    <n v="30"/>
    <n v="0"/>
    <n v="230"/>
  </r>
  <r>
    <x v="0"/>
    <x v="0"/>
    <s v="WA"/>
    <x v="4"/>
    <n v="2012"/>
    <n v="2012"/>
    <n v="500000680"/>
    <n v="3"/>
    <x v="1"/>
    <s v="I"/>
    <n v="93"/>
    <n v="31"/>
    <n v="0"/>
    <n v="470"/>
  </r>
  <r>
    <x v="0"/>
    <x v="0"/>
    <s v="WA"/>
    <x v="4"/>
    <n v="2012"/>
    <n v="2012"/>
    <n v="15975644"/>
    <n v="1"/>
    <x v="1"/>
    <s v="I"/>
    <n v="14"/>
    <n v="14"/>
    <n v="0"/>
    <n v="345"/>
  </r>
  <r>
    <x v="0"/>
    <x v="1"/>
    <s v="WA"/>
    <x v="4"/>
    <n v="2012"/>
    <n v="2012"/>
    <n v="500183908"/>
    <n v="2"/>
    <x v="1"/>
    <s v="I"/>
    <n v="35"/>
    <n v="17.5"/>
    <n v="0"/>
    <n v="73"/>
  </r>
  <r>
    <x v="0"/>
    <x v="0"/>
    <s v="WA"/>
    <x v="4"/>
    <n v="2012"/>
    <n v="2012"/>
    <n v="18785405"/>
    <n v="1"/>
    <x v="1"/>
    <s v="I"/>
    <n v="7"/>
    <n v="7"/>
    <n v="0"/>
    <n v="390"/>
  </r>
  <r>
    <x v="0"/>
    <x v="1"/>
    <s v="WA"/>
    <x v="4"/>
    <n v="2012"/>
    <n v="2012"/>
    <n v="15443253"/>
    <n v="1"/>
    <x v="1"/>
    <s v="I"/>
    <n v="19"/>
    <n v="19"/>
    <n v="0"/>
    <n v="8"/>
  </r>
  <r>
    <x v="0"/>
    <x v="1"/>
    <s v="WA"/>
    <x v="4"/>
    <n v="2012"/>
    <n v="2012"/>
    <n v="500085038"/>
    <n v="1"/>
    <x v="1"/>
    <s v="I"/>
    <n v="20"/>
    <n v="20"/>
    <n v="0"/>
    <n v="57"/>
  </r>
  <r>
    <x v="0"/>
    <x v="1"/>
    <s v="WA"/>
    <x v="4"/>
    <n v="2012"/>
    <n v="2012"/>
    <n v="429753759"/>
    <n v="1"/>
    <x v="1"/>
    <s v="I"/>
    <n v="0"/>
    <n v="0"/>
    <n v="0"/>
    <n v="8"/>
  </r>
  <r>
    <x v="0"/>
    <x v="1"/>
    <s v="WA"/>
    <x v="4"/>
    <n v="2012"/>
    <n v="2012"/>
    <n v="500231237"/>
    <n v="1"/>
    <x v="1"/>
    <s v="I"/>
    <n v="24"/>
    <n v="24"/>
    <n v="0"/>
    <n v="39"/>
  </r>
  <r>
    <x v="0"/>
    <x v="0"/>
    <s v="WA"/>
    <x v="4"/>
    <n v="2012"/>
    <n v="2012"/>
    <n v="19712683"/>
    <n v="1"/>
    <x v="1"/>
    <s v="I"/>
    <n v="10"/>
    <n v="10"/>
    <n v="0"/>
    <n v="10"/>
  </r>
  <r>
    <x v="0"/>
    <x v="1"/>
    <s v="WA"/>
    <x v="4"/>
    <n v="2012"/>
    <n v="2012"/>
    <n v="19838611"/>
    <n v="1"/>
    <x v="1"/>
    <s v="I"/>
    <n v="12"/>
    <n v="12"/>
    <n v="0"/>
    <n v="12"/>
  </r>
  <r>
    <x v="0"/>
    <x v="1"/>
    <s v="WA"/>
    <x v="4"/>
    <n v="2012"/>
    <n v="2012"/>
    <n v="19723006"/>
    <n v="3"/>
    <x v="1"/>
    <s v="I"/>
    <n v="89"/>
    <n v="29.666666666666668"/>
    <n v="0"/>
    <n v="16"/>
  </r>
  <r>
    <x v="0"/>
    <x v="1"/>
    <s v="WA"/>
    <x v="4"/>
    <n v="2012"/>
    <n v="2012"/>
    <n v="355708855"/>
    <n v="1"/>
    <x v="1"/>
    <s v="I"/>
    <n v="0"/>
    <n v="0"/>
    <n v="0"/>
    <n v="11"/>
  </r>
  <r>
    <x v="0"/>
    <x v="0"/>
    <s v="WA"/>
    <x v="4"/>
    <n v="2012"/>
    <n v="2012"/>
    <n v="19014919"/>
    <n v="1"/>
    <x v="1"/>
    <s v="I"/>
    <n v="29"/>
    <n v="29"/>
    <n v="0"/>
    <n v="90"/>
  </r>
  <r>
    <x v="0"/>
    <x v="0"/>
    <s v="WA"/>
    <x v="4"/>
    <n v="2012"/>
    <n v="2012"/>
    <n v="19867707"/>
    <n v="1"/>
    <x v="1"/>
    <s v="I"/>
    <n v="0"/>
    <n v="0"/>
    <n v="0"/>
    <n v="2"/>
  </r>
  <r>
    <x v="0"/>
    <x v="0"/>
    <s v="WA"/>
    <x v="4"/>
    <n v="2012"/>
    <n v="2012"/>
    <n v="500262106"/>
    <n v="1"/>
    <x v="1"/>
    <s v="I"/>
    <n v="13"/>
    <n v="13"/>
    <n v="0"/>
    <n v="426"/>
  </r>
  <r>
    <x v="0"/>
    <x v="0"/>
    <s v="WA"/>
    <x v="4"/>
    <n v="2012"/>
    <n v="2012"/>
    <n v="18405964"/>
    <n v="1"/>
    <x v="1"/>
    <s v="I"/>
    <n v="9"/>
    <n v="9"/>
    <n v="0"/>
    <n v="205"/>
  </r>
  <r>
    <x v="0"/>
    <x v="0"/>
    <s v="WA"/>
    <x v="4"/>
    <n v="2012"/>
    <n v="2012"/>
    <n v="17766241"/>
    <n v="1"/>
    <x v="1"/>
    <s v="I"/>
    <n v="0"/>
    <n v="0"/>
    <n v="0"/>
    <n v="12"/>
  </r>
  <r>
    <x v="0"/>
    <x v="1"/>
    <s v="WA"/>
    <x v="4"/>
    <n v="2012"/>
    <n v="2012"/>
    <n v="17850795"/>
    <n v="3"/>
    <x v="1"/>
    <s v="I"/>
    <n v="72"/>
    <n v="24"/>
    <n v="0"/>
    <n v="8"/>
  </r>
  <r>
    <x v="0"/>
    <x v="0"/>
    <s v="WA"/>
    <x v="4"/>
    <n v="2012"/>
    <n v="2012"/>
    <n v="16190286"/>
    <n v="4"/>
    <x v="1"/>
    <s v="I"/>
    <n v="94"/>
    <n v="23.5"/>
    <n v="0"/>
    <n v="1610"/>
  </r>
  <r>
    <x v="0"/>
    <x v="0"/>
    <s v="WA"/>
    <x v="4"/>
    <n v="2012"/>
    <n v="2012"/>
    <n v="15070099"/>
    <n v="1"/>
    <x v="1"/>
    <s v="I"/>
    <n v="8"/>
    <n v="8"/>
    <n v="0"/>
    <n v="10"/>
  </r>
  <r>
    <x v="0"/>
    <x v="0"/>
    <s v="WA"/>
    <x v="4"/>
    <n v="2012"/>
    <n v="2012"/>
    <n v="15987417"/>
    <n v="4"/>
    <x v="1"/>
    <s v="I"/>
    <n v="107"/>
    <n v="26.75"/>
    <n v="0"/>
    <n v="370"/>
  </r>
  <r>
    <x v="0"/>
    <x v="0"/>
    <s v="WA"/>
    <x v="4"/>
    <n v="2012"/>
    <n v="2012"/>
    <n v="15965790"/>
    <n v="1"/>
    <x v="1"/>
    <s v="I"/>
    <n v="14"/>
    <n v="14"/>
    <n v="0"/>
    <n v="10"/>
  </r>
  <r>
    <x v="0"/>
    <x v="1"/>
    <s v="WA"/>
    <x v="4"/>
    <n v="2012"/>
    <n v="2012"/>
    <n v="500273103"/>
    <n v="1"/>
    <x v="1"/>
    <s v="I"/>
    <n v="32"/>
    <n v="32"/>
    <n v="0"/>
    <n v="54"/>
  </r>
  <r>
    <x v="0"/>
    <x v="0"/>
    <s v="WA"/>
    <x v="4"/>
    <n v="2012"/>
    <n v="2012"/>
    <n v="19654720"/>
    <n v="1"/>
    <x v="1"/>
    <s v="I"/>
    <n v="30"/>
    <n v="30"/>
    <n v="0"/>
    <n v="100"/>
  </r>
  <r>
    <x v="0"/>
    <x v="1"/>
    <s v="WA"/>
    <x v="4"/>
    <n v="2012"/>
    <n v="2012"/>
    <n v="17457739"/>
    <n v="1"/>
    <x v="1"/>
    <s v="I"/>
    <n v="24"/>
    <n v="24"/>
    <n v="0"/>
    <n v="57"/>
  </r>
  <r>
    <x v="0"/>
    <x v="0"/>
    <s v="WA"/>
    <x v="4"/>
    <n v="2012"/>
    <n v="2012"/>
    <n v="19931676"/>
    <n v="1"/>
    <x v="1"/>
    <s v="I"/>
    <n v="13"/>
    <n v="13"/>
    <n v="0"/>
    <n v="1080"/>
  </r>
  <r>
    <x v="0"/>
    <x v="1"/>
    <s v="WA"/>
    <x v="4"/>
    <n v="2012"/>
    <n v="2012"/>
    <n v="19413850"/>
    <n v="3"/>
    <x v="1"/>
    <s v="I"/>
    <n v="76"/>
    <n v="25.333333333333336"/>
    <n v="0"/>
    <n v="16"/>
  </r>
  <r>
    <x v="0"/>
    <x v="1"/>
    <s v="WA"/>
    <x v="4"/>
    <n v="2012"/>
    <n v="2012"/>
    <n v="16463432"/>
    <n v="1"/>
    <x v="1"/>
    <s v="I"/>
    <n v="7"/>
    <n v="7"/>
    <n v="0"/>
    <n v="8"/>
  </r>
  <r>
    <x v="0"/>
    <x v="1"/>
    <s v="WA"/>
    <x v="4"/>
    <n v="2012"/>
    <n v="2012"/>
    <n v="433987275"/>
    <n v="1"/>
    <x v="1"/>
    <s v="I"/>
    <n v="0"/>
    <n v="0"/>
    <n v="0"/>
    <n v="1"/>
  </r>
  <r>
    <x v="0"/>
    <x v="0"/>
    <s v="WA"/>
    <x v="4"/>
    <n v="2012"/>
    <n v="2012"/>
    <n v="16176119"/>
    <n v="1"/>
    <x v="1"/>
    <s v="I"/>
    <n v="0"/>
    <n v="0"/>
    <n v="0"/>
    <n v="13"/>
  </r>
  <r>
    <x v="0"/>
    <x v="0"/>
    <s v="WA"/>
    <x v="4"/>
    <n v="2012"/>
    <n v="2012"/>
    <n v="18310643"/>
    <n v="1"/>
    <x v="1"/>
    <s v="I"/>
    <n v="3"/>
    <n v="3"/>
    <n v="0"/>
    <n v="31"/>
  </r>
  <r>
    <x v="0"/>
    <x v="0"/>
    <s v="WA"/>
    <x v="4"/>
    <n v="2012"/>
    <n v="2012"/>
    <n v="18342771"/>
    <n v="1"/>
    <x v="1"/>
    <s v="I"/>
    <n v="37"/>
    <n v="37"/>
    <n v="0"/>
    <n v="30"/>
  </r>
  <r>
    <x v="0"/>
    <x v="1"/>
    <s v="WA"/>
    <x v="4"/>
    <n v="2012"/>
    <n v="2012"/>
    <n v="18092435"/>
    <n v="1"/>
    <x v="1"/>
    <s v="I"/>
    <n v="21"/>
    <n v="21"/>
    <n v="0"/>
    <n v="1"/>
  </r>
  <r>
    <x v="0"/>
    <x v="1"/>
    <s v="WA"/>
    <x v="4"/>
    <n v="2012"/>
    <n v="2012"/>
    <n v="19027005"/>
    <n v="3"/>
    <x v="1"/>
    <s v="I"/>
    <n v="88"/>
    <n v="29.333333333333336"/>
    <n v="0"/>
    <n v="32"/>
  </r>
  <r>
    <x v="0"/>
    <x v="0"/>
    <s v="WA"/>
    <x v="4"/>
    <n v="2012"/>
    <n v="2012"/>
    <n v="17798498"/>
    <n v="3"/>
    <x v="1"/>
    <s v="I"/>
    <n v="87"/>
    <n v="29"/>
    <n v="0"/>
    <n v="412"/>
  </r>
  <r>
    <x v="0"/>
    <x v="0"/>
    <s v="WA"/>
    <x v="4"/>
    <n v="2012"/>
    <n v="2012"/>
    <n v="17705113"/>
    <n v="1"/>
    <x v="1"/>
    <s v="I"/>
    <n v="7"/>
    <n v="7"/>
    <n v="0"/>
    <n v="80"/>
  </r>
  <r>
    <x v="0"/>
    <x v="1"/>
    <s v="WA"/>
    <x v="4"/>
    <n v="2012"/>
    <n v="2012"/>
    <n v="16655634"/>
    <n v="2"/>
    <x v="1"/>
    <s v="I"/>
    <n v="61"/>
    <n v="30.5"/>
    <n v="0"/>
    <n v="2"/>
  </r>
  <r>
    <x v="0"/>
    <x v="0"/>
    <s v="WA"/>
    <x v="4"/>
    <n v="2012"/>
    <n v="2012"/>
    <n v="17390397"/>
    <n v="1"/>
    <x v="1"/>
    <s v="I"/>
    <n v="8"/>
    <n v="8"/>
    <n v="0"/>
    <n v="89"/>
  </r>
  <r>
    <x v="0"/>
    <x v="0"/>
    <s v="WA"/>
    <x v="4"/>
    <n v="2012"/>
    <n v="2012"/>
    <n v="17676490"/>
    <n v="1"/>
    <x v="1"/>
    <s v="I"/>
    <n v="11"/>
    <n v="11"/>
    <n v="0"/>
    <n v="1236"/>
  </r>
  <r>
    <x v="0"/>
    <x v="0"/>
    <s v="WA"/>
    <x v="4"/>
    <n v="2012"/>
    <n v="2012"/>
    <n v="16907868"/>
    <n v="1"/>
    <x v="1"/>
    <s v="I"/>
    <n v="17"/>
    <n v="17"/>
    <n v="0"/>
    <n v="280"/>
  </r>
  <r>
    <x v="0"/>
    <x v="0"/>
    <s v="WA"/>
    <x v="4"/>
    <n v="2012"/>
    <n v="2012"/>
    <n v="17165399"/>
    <n v="1"/>
    <x v="1"/>
    <s v="I"/>
    <n v="29"/>
    <n v="29"/>
    <n v="0"/>
    <n v="21"/>
  </r>
  <r>
    <x v="0"/>
    <x v="1"/>
    <s v="WA"/>
    <x v="4"/>
    <n v="2012"/>
    <n v="2012"/>
    <n v="16539530"/>
    <n v="2"/>
    <x v="1"/>
    <s v="I"/>
    <n v="60"/>
    <n v="30"/>
    <n v="0"/>
    <n v="2"/>
  </r>
  <r>
    <x v="0"/>
    <x v="0"/>
    <s v="WA"/>
    <x v="4"/>
    <n v="2012"/>
    <n v="2012"/>
    <n v="13990880"/>
    <n v="1"/>
    <x v="1"/>
    <s v="I"/>
    <n v="15"/>
    <n v="15"/>
    <n v="0"/>
    <n v="156"/>
  </r>
  <r>
    <x v="0"/>
    <x v="0"/>
    <s v="WA"/>
    <x v="4"/>
    <n v="2012"/>
    <n v="2012"/>
    <n v="15981135"/>
    <n v="2"/>
    <x v="1"/>
    <s v="I"/>
    <n v="67"/>
    <n v="33.5"/>
    <n v="0"/>
    <n v="480"/>
  </r>
  <r>
    <x v="0"/>
    <x v="0"/>
    <s v="WA"/>
    <x v="4"/>
    <n v="2012"/>
    <n v="2012"/>
    <n v="15387827"/>
    <n v="1"/>
    <x v="1"/>
    <s v="I"/>
    <n v="13"/>
    <n v="13"/>
    <n v="0"/>
    <n v="10"/>
  </r>
  <r>
    <x v="0"/>
    <x v="0"/>
    <s v="WA"/>
    <x v="4"/>
    <n v="2012"/>
    <n v="2012"/>
    <n v="500200199"/>
    <n v="1"/>
    <x v="1"/>
    <s v="I"/>
    <n v="3"/>
    <n v="3"/>
    <n v="0"/>
    <n v="8"/>
  </r>
  <r>
    <x v="0"/>
    <x v="0"/>
    <s v="WA"/>
    <x v="4"/>
    <n v="2012"/>
    <n v="2012"/>
    <n v="500069774"/>
    <n v="3"/>
    <x v="1"/>
    <s v="I"/>
    <n v="70"/>
    <n v="23.333333333333332"/>
    <n v="0"/>
    <n v="287"/>
  </r>
  <r>
    <x v="0"/>
    <x v="1"/>
    <s v="WA"/>
    <x v="4"/>
    <n v="2012"/>
    <n v="2012"/>
    <n v="19841429"/>
    <n v="3"/>
    <x v="1"/>
    <s v="I"/>
    <n v="92"/>
    <n v="30.666666666666668"/>
    <n v="0"/>
    <n v="28"/>
  </r>
  <r>
    <x v="0"/>
    <x v="0"/>
    <s v="WA"/>
    <x v="4"/>
    <n v="2012"/>
    <n v="2012"/>
    <n v="19841431"/>
    <n v="3"/>
    <x v="1"/>
    <s v="I"/>
    <n v="92"/>
    <n v="30.666666666666668"/>
    <n v="0"/>
    <n v="16"/>
  </r>
  <r>
    <x v="1"/>
    <x v="0"/>
    <s v="WA"/>
    <x v="4"/>
    <n v="2012"/>
    <n v="2012"/>
    <n v="500078412"/>
    <n v="2"/>
    <x v="1"/>
    <s v="I"/>
    <n v="61"/>
    <n v="30.5"/>
    <n v="0"/>
    <n v="96"/>
  </r>
  <r>
    <x v="0"/>
    <x v="0"/>
    <s v="WA"/>
    <x v="4"/>
    <n v="2012"/>
    <n v="2012"/>
    <n v="19978922"/>
    <n v="2"/>
    <x v="1"/>
    <s v="I"/>
    <n v="47"/>
    <n v="23.5"/>
    <n v="0"/>
    <n v="2250"/>
  </r>
  <r>
    <x v="0"/>
    <x v="0"/>
    <s v="WA"/>
    <x v="4"/>
    <n v="2012"/>
    <n v="2012"/>
    <n v="19883515"/>
    <n v="1"/>
    <x v="1"/>
    <s v="I"/>
    <n v="18"/>
    <n v="18"/>
    <n v="0"/>
    <n v="60"/>
  </r>
  <r>
    <x v="0"/>
    <x v="1"/>
    <s v="WA"/>
    <x v="4"/>
    <n v="2012"/>
    <n v="2012"/>
    <n v="19411753"/>
    <n v="1"/>
    <x v="1"/>
    <s v="I"/>
    <n v="6"/>
    <n v="6"/>
    <n v="0"/>
    <n v="3"/>
  </r>
  <r>
    <x v="0"/>
    <x v="0"/>
    <s v="WA"/>
    <x v="4"/>
    <n v="2012"/>
    <n v="2012"/>
    <n v="18901444"/>
    <n v="1"/>
    <x v="1"/>
    <s v="I"/>
    <n v="34"/>
    <n v="34"/>
    <n v="0"/>
    <n v="10"/>
  </r>
  <r>
    <x v="0"/>
    <x v="0"/>
    <s v="WA"/>
    <x v="4"/>
    <n v="2012"/>
    <n v="2012"/>
    <n v="18906354"/>
    <n v="1"/>
    <x v="1"/>
    <s v="I"/>
    <n v="33"/>
    <n v="33"/>
    <n v="0"/>
    <n v="10"/>
  </r>
  <r>
    <x v="0"/>
    <x v="0"/>
    <s v="WA"/>
    <x v="4"/>
    <n v="2012"/>
    <n v="2012"/>
    <n v="18061891"/>
    <n v="2"/>
    <x v="1"/>
    <s v="I"/>
    <n v="49"/>
    <n v="24.5"/>
    <n v="0"/>
    <n v="260"/>
  </r>
  <r>
    <x v="0"/>
    <x v="0"/>
    <s v="WA"/>
    <x v="4"/>
    <n v="2012"/>
    <n v="2012"/>
    <n v="500199558"/>
    <n v="1"/>
    <x v="1"/>
    <s v="I"/>
    <n v="4"/>
    <n v="4"/>
    <n v="0"/>
    <n v="48"/>
  </r>
  <r>
    <x v="0"/>
    <x v="0"/>
    <s v="WA"/>
    <x v="4"/>
    <n v="2012"/>
    <n v="2012"/>
    <n v="500232294"/>
    <n v="2"/>
    <x v="1"/>
    <s v="I"/>
    <n v="32"/>
    <n v="16"/>
    <n v="0"/>
    <n v="151"/>
  </r>
  <r>
    <x v="0"/>
    <x v="0"/>
    <s v="WA"/>
    <x v="4"/>
    <n v="2012"/>
    <n v="2012"/>
    <n v="19053550"/>
    <n v="1"/>
    <x v="1"/>
    <s v="I"/>
    <n v="4"/>
    <n v="4"/>
    <n v="0"/>
    <n v="130"/>
  </r>
  <r>
    <x v="0"/>
    <x v="1"/>
    <s v="WA"/>
    <x v="4"/>
    <n v="2012"/>
    <n v="2012"/>
    <n v="17921844"/>
    <n v="1"/>
    <x v="1"/>
    <s v="I"/>
    <n v="6"/>
    <n v="6"/>
    <n v="0"/>
    <n v="7"/>
  </r>
  <r>
    <x v="0"/>
    <x v="0"/>
    <s v="WA"/>
    <x v="4"/>
    <n v="2012"/>
    <n v="2012"/>
    <n v="18044896"/>
    <n v="1"/>
    <x v="1"/>
    <s v="I"/>
    <n v="7"/>
    <n v="7"/>
    <n v="0"/>
    <n v="30"/>
  </r>
  <r>
    <x v="0"/>
    <x v="0"/>
    <s v="WA"/>
    <x v="4"/>
    <n v="2012"/>
    <n v="2012"/>
    <n v="446355635"/>
    <n v="1"/>
    <x v="1"/>
    <s v="I"/>
    <n v="23"/>
    <n v="23"/>
    <n v="0"/>
    <n v="196"/>
  </r>
  <r>
    <x v="0"/>
    <x v="1"/>
    <s v="WA"/>
    <x v="4"/>
    <n v="2012"/>
    <n v="2012"/>
    <n v="17838436"/>
    <n v="2"/>
    <x v="1"/>
    <s v="I"/>
    <n v="62"/>
    <n v="31"/>
    <n v="0"/>
    <n v="17"/>
  </r>
  <r>
    <x v="0"/>
    <x v="1"/>
    <s v="WA"/>
    <x v="4"/>
    <n v="2012"/>
    <n v="2012"/>
    <n v="16129442"/>
    <n v="5"/>
    <x v="1"/>
    <s v="I"/>
    <n v="129"/>
    <n v="25.8"/>
    <n v="0"/>
    <n v="29"/>
  </r>
  <r>
    <x v="0"/>
    <x v="1"/>
    <s v="WA"/>
    <x v="4"/>
    <n v="2012"/>
    <n v="2012"/>
    <n v="500227474"/>
    <n v="2"/>
    <x v="1"/>
    <s v="I"/>
    <n v="45"/>
    <n v="22.5"/>
    <n v="0"/>
    <n v="8"/>
  </r>
  <r>
    <x v="0"/>
    <x v="0"/>
    <s v="WA"/>
    <x v="4"/>
    <n v="2012"/>
    <n v="2012"/>
    <n v="14765895"/>
    <n v="1"/>
    <x v="1"/>
    <s v="I"/>
    <n v="13"/>
    <n v="13"/>
    <n v="0"/>
    <n v="1"/>
  </r>
  <r>
    <x v="0"/>
    <x v="1"/>
    <s v="WA"/>
    <x v="4"/>
    <n v="2012"/>
    <n v="2012"/>
    <n v="500088405"/>
    <n v="1"/>
    <x v="1"/>
    <s v="I"/>
    <n v="34"/>
    <n v="34"/>
    <n v="0"/>
    <n v="10"/>
  </r>
  <r>
    <x v="0"/>
    <x v="0"/>
    <s v="WA"/>
    <x v="4"/>
    <n v="2012"/>
    <n v="2012"/>
    <n v="15284984"/>
    <n v="1"/>
    <x v="1"/>
    <s v="I"/>
    <n v="12"/>
    <n v="12"/>
    <n v="0"/>
    <n v="82"/>
  </r>
  <r>
    <x v="0"/>
    <x v="0"/>
    <s v="WA"/>
    <x v="4"/>
    <n v="2012"/>
    <n v="2012"/>
    <n v="16332227"/>
    <n v="2"/>
    <x v="1"/>
    <s v="I"/>
    <n v="77"/>
    <n v="38.5"/>
    <n v="0"/>
    <n v="20"/>
  </r>
  <r>
    <x v="0"/>
    <x v="1"/>
    <s v="WA"/>
    <x v="4"/>
    <n v="2012"/>
    <n v="2012"/>
    <n v="441244905"/>
    <n v="1"/>
    <x v="1"/>
    <s v="I"/>
    <n v="14"/>
    <n v="14"/>
    <n v="0"/>
    <n v="12"/>
  </r>
  <r>
    <x v="0"/>
    <x v="0"/>
    <s v="WA"/>
    <x v="4"/>
    <n v="2012"/>
    <n v="2012"/>
    <n v="500171405"/>
    <n v="1"/>
    <x v="1"/>
    <s v="I"/>
    <n v="4"/>
    <n v="4"/>
    <n v="0"/>
    <n v="62"/>
  </r>
  <r>
    <x v="0"/>
    <x v="0"/>
    <s v="WA"/>
    <x v="4"/>
    <n v="2012"/>
    <n v="2012"/>
    <n v="14743253"/>
    <n v="2"/>
    <x v="1"/>
    <s v="I"/>
    <n v="51"/>
    <n v="25.5"/>
    <n v="0"/>
    <n v="7"/>
  </r>
  <r>
    <x v="0"/>
    <x v="1"/>
    <s v="WA"/>
    <x v="4"/>
    <n v="2012"/>
    <n v="2012"/>
    <n v="15206547"/>
    <n v="1"/>
    <x v="1"/>
    <s v="I"/>
    <n v="29"/>
    <n v="29"/>
    <n v="0"/>
    <n v="1"/>
  </r>
  <r>
    <x v="0"/>
    <x v="1"/>
    <s v="WA"/>
    <x v="4"/>
    <n v="2012"/>
    <n v="2012"/>
    <n v="15691748"/>
    <n v="1"/>
    <x v="1"/>
    <s v="I"/>
    <n v="18"/>
    <n v="18"/>
    <n v="0"/>
    <n v="1"/>
  </r>
  <r>
    <x v="0"/>
    <x v="0"/>
    <s v="WA"/>
    <x v="4"/>
    <n v="2012"/>
    <n v="2012"/>
    <n v="14142468"/>
    <n v="2"/>
    <x v="1"/>
    <s v="I"/>
    <n v="58"/>
    <n v="29"/>
    <n v="0"/>
    <n v="1102"/>
  </r>
  <r>
    <x v="0"/>
    <x v="0"/>
    <s v="WA"/>
    <x v="4"/>
    <n v="2012"/>
    <n v="2012"/>
    <n v="16118133"/>
    <n v="1"/>
    <x v="1"/>
    <s v="I"/>
    <n v="15"/>
    <n v="15"/>
    <n v="0"/>
    <n v="54"/>
  </r>
  <r>
    <x v="0"/>
    <x v="0"/>
    <s v="WA"/>
    <x v="4"/>
    <n v="2012"/>
    <n v="2012"/>
    <n v="18863564"/>
    <n v="1"/>
    <x v="1"/>
    <s v="I"/>
    <n v="26"/>
    <n v="26"/>
    <n v="0"/>
    <n v="10"/>
  </r>
  <r>
    <x v="0"/>
    <x v="0"/>
    <s v="WA"/>
    <x v="4"/>
    <n v="2012"/>
    <n v="2012"/>
    <n v="16123559"/>
    <n v="3"/>
    <x v="1"/>
    <s v="I"/>
    <n v="87"/>
    <n v="29"/>
    <n v="0"/>
    <n v="106"/>
  </r>
  <r>
    <x v="0"/>
    <x v="0"/>
    <s v="WA"/>
    <x v="4"/>
    <n v="2012"/>
    <n v="2012"/>
    <n v="14239439"/>
    <n v="4"/>
    <x v="1"/>
    <s v="I"/>
    <n v="116"/>
    <n v="29"/>
    <n v="0"/>
    <n v="157"/>
  </r>
  <r>
    <x v="0"/>
    <x v="0"/>
    <s v="WA"/>
    <x v="4"/>
    <n v="2012"/>
    <n v="2012"/>
    <n v="500038887"/>
    <n v="1"/>
    <x v="1"/>
    <s v="I"/>
    <n v="25"/>
    <n v="25"/>
    <n v="0"/>
    <n v="56"/>
  </r>
  <r>
    <x v="0"/>
    <x v="0"/>
    <s v="WA"/>
    <x v="4"/>
    <n v="2012"/>
    <n v="2012"/>
    <n v="14304675"/>
    <n v="1"/>
    <x v="1"/>
    <s v="I"/>
    <n v="4"/>
    <n v="4"/>
    <n v="0"/>
    <n v="70"/>
  </r>
  <r>
    <x v="0"/>
    <x v="0"/>
    <s v="WA"/>
    <x v="4"/>
    <n v="2012"/>
    <n v="2012"/>
    <n v="500055652"/>
    <n v="1"/>
    <x v="1"/>
    <s v="I"/>
    <n v="11"/>
    <n v="11"/>
    <n v="0"/>
    <n v="77"/>
  </r>
  <r>
    <x v="0"/>
    <x v="0"/>
    <s v="WA"/>
    <x v="4"/>
    <n v="2012"/>
    <n v="2012"/>
    <n v="500055653"/>
    <n v="1"/>
    <x v="1"/>
    <s v="I"/>
    <n v="11"/>
    <n v="11"/>
    <n v="0"/>
    <n v="44"/>
  </r>
  <r>
    <x v="0"/>
    <x v="1"/>
    <s v="WA"/>
    <x v="4"/>
    <n v="2012"/>
    <n v="2012"/>
    <n v="19990904"/>
    <n v="1"/>
    <x v="1"/>
    <s v="I"/>
    <n v="29"/>
    <n v="29"/>
    <n v="0"/>
    <n v="1"/>
  </r>
  <r>
    <x v="0"/>
    <x v="1"/>
    <s v="WA"/>
    <x v="4"/>
    <n v="2012"/>
    <n v="2012"/>
    <n v="19899394"/>
    <n v="1"/>
    <x v="1"/>
    <s v="I"/>
    <n v="28"/>
    <n v="28"/>
    <n v="0"/>
    <n v="8"/>
  </r>
  <r>
    <x v="0"/>
    <x v="0"/>
    <s v="WA"/>
    <x v="4"/>
    <n v="2012"/>
    <n v="2012"/>
    <n v="500192072"/>
    <n v="1"/>
    <x v="1"/>
    <s v="I"/>
    <n v="23"/>
    <n v="23"/>
    <n v="0"/>
    <n v="12"/>
  </r>
  <r>
    <x v="0"/>
    <x v="0"/>
    <s v="WA"/>
    <x v="4"/>
    <n v="2012"/>
    <n v="2012"/>
    <n v="19254626"/>
    <n v="1"/>
    <x v="1"/>
    <s v="I"/>
    <n v="0"/>
    <n v="0"/>
    <n v="0"/>
    <n v="120"/>
  </r>
  <r>
    <x v="0"/>
    <x v="1"/>
    <s v="WA"/>
    <x v="4"/>
    <n v="2012"/>
    <n v="2012"/>
    <n v="500227870"/>
    <n v="1"/>
    <x v="1"/>
    <s v="I"/>
    <n v="6"/>
    <n v="6"/>
    <n v="0"/>
    <n v="6"/>
  </r>
  <r>
    <x v="0"/>
    <x v="0"/>
    <s v="WA"/>
    <x v="4"/>
    <n v="2012"/>
    <n v="2012"/>
    <n v="19339093"/>
    <n v="1"/>
    <x v="1"/>
    <s v="I"/>
    <n v="0"/>
    <n v="0"/>
    <n v="0"/>
    <n v="140"/>
  </r>
  <r>
    <x v="0"/>
    <x v="0"/>
    <s v="WA"/>
    <x v="4"/>
    <n v="2012"/>
    <n v="2012"/>
    <n v="18965000"/>
    <n v="1"/>
    <x v="1"/>
    <s v="I"/>
    <n v="4"/>
    <n v="4"/>
    <n v="0"/>
    <n v="90"/>
  </r>
  <r>
    <x v="0"/>
    <x v="0"/>
    <s v="WA"/>
    <x v="4"/>
    <n v="2012"/>
    <n v="2012"/>
    <n v="500191849"/>
    <n v="1"/>
    <x v="1"/>
    <s v="I"/>
    <n v="3"/>
    <n v="3"/>
    <n v="0"/>
    <n v="18"/>
  </r>
  <r>
    <x v="0"/>
    <x v="0"/>
    <s v="WA"/>
    <x v="4"/>
    <n v="2012"/>
    <n v="2012"/>
    <n v="19789576"/>
    <n v="2"/>
    <x v="1"/>
    <s v="I"/>
    <n v="33"/>
    <n v="16.5"/>
    <n v="0"/>
    <n v="101"/>
  </r>
  <r>
    <x v="0"/>
    <x v="0"/>
    <s v="WA"/>
    <x v="4"/>
    <n v="2012"/>
    <n v="2012"/>
    <n v="17798998"/>
    <n v="2"/>
    <x v="1"/>
    <s v="I"/>
    <n v="32"/>
    <n v="16"/>
    <n v="0"/>
    <n v="350"/>
  </r>
  <r>
    <x v="0"/>
    <x v="1"/>
    <s v="WA"/>
    <x v="4"/>
    <n v="2012"/>
    <n v="2012"/>
    <n v="380160039"/>
    <n v="1"/>
    <x v="1"/>
    <s v="I"/>
    <n v="6"/>
    <n v="6"/>
    <n v="0"/>
    <n v="1"/>
  </r>
  <r>
    <x v="0"/>
    <x v="1"/>
    <s v="WA"/>
    <x v="4"/>
    <n v="2012"/>
    <n v="2012"/>
    <n v="19894529"/>
    <n v="1"/>
    <x v="1"/>
    <s v="I"/>
    <n v="7"/>
    <n v="7"/>
    <n v="0"/>
    <n v="103"/>
  </r>
  <r>
    <x v="0"/>
    <x v="0"/>
    <s v="WA"/>
    <x v="4"/>
    <n v="2012"/>
    <n v="2012"/>
    <n v="18372931"/>
    <n v="1"/>
    <x v="1"/>
    <s v="I"/>
    <n v="31"/>
    <n v="31"/>
    <n v="0"/>
    <n v="90"/>
  </r>
  <r>
    <x v="0"/>
    <x v="1"/>
    <s v="WA"/>
    <x v="4"/>
    <n v="2012"/>
    <n v="2012"/>
    <n v="500068536"/>
    <n v="1"/>
    <x v="1"/>
    <s v="I"/>
    <n v="10"/>
    <n v="10"/>
    <n v="0"/>
    <n v="3"/>
  </r>
  <r>
    <x v="0"/>
    <x v="0"/>
    <s v="WA"/>
    <x v="4"/>
    <n v="2012"/>
    <n v="2012"/>
    <n v="406944006"/>
    <n v="1"/>
    <x v="1"/>
    <s v="I"/>
    <n v="12"/>
    <n v="12"/>
    <n v="0"/>
    <n v="100"/>
  </r>
  <r>
    <x v="0"/>
    <x v="0"/>
    <s v="WA"/>
    <x v="4"/>
    <n v="2012"/>
    <n v="2012"/>
    <n v="18415237"/>
    <n v="2"/>
    <x v="1"/>
    <s v="I"/>
    <n v="46"/>
    <n v="23"/>
    <n v="0"/>
    <n v="1460"/>
  </r>
  <r>
    <x v="0"/>
    <x v="0"/>
    <s v="WA"/>
    <x v="4"/>
    <n v="2012"/>
    <n v="2012"/>
    <n v="408758441"/>
    <n v="1"/>
    <x v="1"/>
    <s v="I"/>
    <n v="6"/>
    <n v="6"/>
    <n v="0"/>
    <n v="57"/>
  </r>
  <r>
    <x v="0"/>
    <x v="0"/>
    <s v="WA"/>
    <x v="4"/>
    <n v="2012"/>
    <n v="2012"/>
    <n v="17817087"/>
    <n v="1"/>
    <x v="1"/>
    <s v="I"/>
    <n v="31"/>
    <n v="31"/>
    <n v="0"/>
    <n v="50"/>
  </r>
  <r>
    <x v="0"/>
    <x v="0"/>
    <s v="WA"/>
    <x v="4"/>
    <n v="2012"/>
    <n v="2012"/>
    <n v="17913173"/>
    <n v="2"/>
    <x v="1"/>
    <s v="I"/>
    <n v="46"/>
    <n v="23"/>
    <n v="0"/>
    <n v="157"/>
  </r>
  <r>
    <x v="0"/>
    <x v="0"/>
    <s v="WA"/>
    <x v="4"/>
    <n v="2012"/>
    <n v="2012"/>
    <n v="329356827"/>
    <n v="6"/>
    <x v="1"/>
    <s v="I"/>
    <n v="176"/>
    <n v="29.333333333333336"/>
    <n v="0"/>
    <n v="275"/>
  </r>
  <r>
    <x v="0"/>
    <x v="0"/>
    <s v="WA"/>
    <x v="4"/>
    <n v="2012"/>
    <n v="2012"/>
    <n v="17921433"/>
    <n v="2"/>
    <x v="1"/>
    <s v="I"/>
    <n v="41"/>
    <n v="20.5"/>
    <n v="0"/>
    <n v="91"/>
  </r>
  <r>
    <x v="0"/>
    <x v="0"/>
    <s v="WA"/>
    <x v="4"/>
    <n v="2012"/>
    <n v="2012"/>
    <n v="446343521"/>
    <n v="1"/>
    <x v="1"/>
    <s v="I"/>
    <n v="0"/>
    <n v="0"/>
    <n v="0"/>
    <n v="119"/>
  </r>
  <r>
    <x v="0"/>
    <x v="0"/>
    <s v="WA"/>
    <x v="4"/>
    <n v="2012"/>
    <n v="2012"/>
    <n v="17152444"/>
    <n v="3"/>
    <x v="1"/>
    <s v="I"/>
    <n v="88"/>
    <n v="29.333333333333336"/>
    <n v="0"/>
    <n v="17"/>
  </r>
  <r>
    <x v="0"/>
    <x v="1"/>
    <s v="WA"/>
    <x v="4"/>
    <n v="2012"/>
    <n v="2012"/>
    <n v="500007492"/>
    <n v="2"/>
    <x v="1"/>
    <s v="I"/>
    <n v="60"/>
    <n v="30"/>
    <n v="0"/>
    <n v="9"/>
  </r>
  <r>
    <x v="0"/>
    <x v="0"/>
    <s v="WA"/>
    <x v="4"/>
    <n v="2012"/>
    <n v="2012"/>
    <n v="500004097"/>
    <n v="1"/>
    <x v="1"/>
    <s v="I"/>
    <n v="11"/>
    <n v="11"/>
    <n v="0"/>
    <n v="50"/>
  </r>
  <r>
    <x v="0"/>
    <x v="0"/>
    <s v="WA"/>
    <x v="4"/>
    <n v="2012"/>
    <n v="2012"/>
    <n v="17416050"/>
    <n v="1"/>
    <x v="1"/>
    <s v="I"/>
    <n v="12"/>
    <n v="12"/>
    <n v="0"/>
    <n v="10"/>
  </r>
  <r>
    <x v="0"/>
    <x v="0"/>
    <s v="WA"/>
    <x v="4"/>
    <n v="2012"/>
    <n v="2012"/>
    <n v="500120706"/>
    <n v="1"/>
    <x v="1"/>
    <s v="I"/>
    <n v="0"/>
    <n v="0"/>
    <n v="0"/>
    <n v="94"/>
  </r>
  <r>
    <x v="0"/>
    <x v="0"/>
    <s v="WA"/>
    <x v="4"/>
    <n v="2012"/>
    <n v="2012"/>
    <n v="500133282"/>
    <n v="2"/>
    <x v="1"/>
    <s v="I"/>
    <n v="54"/>
    <n v="27"/>
    <n v="0"/>
    <n v="164"/>
  </r>
  <r>
    <x v="0"/>
    <x v="0"/>
    <s v="WA"/>
    <x v="4"/>
    <n v="2012"/>
    <n v="2012"/>
    <n v="15140100"/>
    <n v="1"/>
    <x v="1"/>
    <s v="I"/>
    <n v="32"/>
    <n v="32"/>
    <n v="0"/>
    <n v="40"/>
  </r>
  <r>
    <x v="0"/>
    <x v="0"/>
    <s v="WA"/>
    <x v="4"/>
    <n v="2012"/>
    <n v="2012"/>
    <n v="14939782"/>
    <n v="1"/>
    <x v="1"/>
    <s v="I"/>
    <n v="32"/>
    <n v="32"/>
    <n v="0"/>
    <n v="4"/>
  </r>
  <r>
    <x v="0"/>
    <x v="1"/>
    <s v="WA"/>
    <x v="4"/>
    <n v="2012"/>
    <n v="2012"/>
    <n v="15960075"/>
    <n v="1"/>
    <x v="1"/>
    <s v="I"/>
    <n v="12"/>
    <n v="12"/>
    <n v="0"/>
    <n v="6"/>
  </r>
  <r>
    <x v="0"/>
    <x v="0"/>
    <s v="WA"/>
    <x v="4"/>
    <n v="2012"/>
    <n v="2012"/>
    <n v="500017942"/>
    <n v="1"/>
    <x v="1"/>
    <s v="I"/>
    <n v="0"/>
    <n v="0"/>
    <n v="0"/>
    <n v="6"/>
  </r>
  <r>
    <x v="1"/>
    <x v="0"/>
    <s v="WA"/>
    <x v="4"/>
    <n v="2012"/>
    <n v="2012"/>
    <n v="15735378"/>
    <n v="1"/>
    <x v="1"/>
    <s v="I"/>
    <n v="1"/>
    <n v="1"/>
    <n v="0"/>
    <n v="180"/>
  </r>
  <r>
    <x v="0"/>
    <x v="0"/>
    <s v="WA"/>
    <x v="4"/>
    <n v="2012"/>
    <n v="2012"/>
    <n v="17629307"/>
    <n v="1"/>
    <x v="1"/>
    <s v="I"/>
    <n v="28"/>
    <n v="28"/>
    <n v="0"/>
    <n v="126"/>
  </r>
  <r>
    <x v="0"/>
    <x v="1"/>
    <s v="WA"/>
    <x v="4"/>
    <n v="2012"/>
    <n v="2012"/>
    <n v="500041081"/>
    <n v="1"/>
    <x v="1"/>
    <s v="I"/>
    <n v="63"/>
    <n v="63"/>
    <n v="0"/>
    <n v="13"/>
  </r>
  <r>
    <x v="0"/>
    <x v="0"/>
    <s v="WA"/>
    <x v="4"/>
    <n v="2012"/>
    <n v="2012"/>
    <n v="14106207"/>
    <n v="1"/>
    <x v="1"/>
    <s v="I"/>
    <n v="25"/>
    <n v="25"/>
    <n v="0"/>
    <n v="30"/>
  </r>
  <r>
    <x v="1"/>
    <x v="0"/>
    <s v="WA"/>
    <x v="4"/>
    <n v="2012"/>
    <n v="2012"/>
    <n v="19994602"/>
    <n v="2"/>
    <x v="1"/>
    <s v="I"/>
    <n v="60"/>
    <n v="30"/>
    <n v="0"/>
    <n v="96"/>
  </r>
  <r>
    <x v="0"/>
    <x v="0"/>
    <s v="WA"/>
    <x v="4"/>
    <n v="2012"/>
    <n v="2012"/>
    <n v="500264941"/>
    <n v="1"/>
    <x v="1"/>
    <s v="I"/>
    <n v="26"/>
    <n v="26"/>
    <n v="0"/>
    <n v="62"/>
  </r>
  <r>
    <x v="0"/>
    <x v="0"/>
    <s v="WA"/>
    <x v="4"/>
    <n v="2012"/>
    <n v="2012"/>
    <n v="15600690"/>
    <n v="2"/>
    <x v="1"/>
    <s v="I"/>
    <n v="37"/>
    <n v="18.5"/>
    <n v="0"/>
    <n v="634"/>
  </r>
  <r>
    <x v="0"/>
    <x v="0"/>
    <s v="WA"/>
    <x v="4"/>
    <n v="2012"/>
    <n v="2012"/>
    <n v="500196533"/>
    <n v="1"/>
    <x v="1"/>
    <s v="I"/>
    <n v="24"/>
    <n v="24"/>
    <n v="0"/>
    <n v="14"/>
  </r>
  <r>
    <x v="0"/>
    <x v="1"/>
    <s v="WA"/>
    <x v="4"/>
    <n v="2012"/>
    <n v="2012"/>
    <n v="500279385"/>
    <n v="1"/>
    <x v="1"/>
    <s v="I"/>
    <n v="30"/>
    <n v="30"/>
    <n v="0"/>
    <n v="15"/>
  </r>
  <r>
    <x v="1"/>
    <x v="0"/>
    <s v="WA"/>
    <x v="4"/>
    <n v="2012"/>
    <n v="2012"/>
    <n v="500237407"/>
    <n v="1"/>
    <x v="1"/>
    <s v="I"/>
    <n v="32"/>
    <n v="32"/>
    <n v="0"/>
    <n v="1230"/>
  </r>
  <r>
    <x v="0"/>
    <x v="0"/>
    <s v="WA"/>
    <x v="4"/>
    <n v="2012"/>
    <n v="2012"/>
    <n v="19699370"/>
    <n v="1"/>
    <x v="1"/>
    <s v="I"/>
    <n v="8"/>
    <n v="8"/>
    <n v="0"/>
    <n v="10"/>
  </r>
  <r>
    <x v="0"/>
    <x v="1"/>
    <s v="WA"/>
    <x v="4"/>
    <n v="2012"/>
    <n v="2012"/>
    <n v="18108635"/>
    <n v="2"/>
    <x v="1"/>
    <s v="I"/>
    <n v="60"/>
    <n v="30"/>
    <n v="0"/>
    <n v="15"/>
  </r>
  <r>
    <x v="1"/>
    <x v="0"/>
    <s v="WA"/>
    <x v="4"/>
    <n v="2012"/>
    <n v="2012"/>
    <n v="15631298"/>
    <n v="2"/>
    <x v="1"/>
    <s v="I"/>
    <n v="42"/>
    <n v="21"/>
    <n v="0"/>
    <n v="349"/>
  </r>
  <r>
    <x v="0"/>
    <x v="1"/>
    <s v="WA"/>
    <x v="4"/>
    <n v="2012"/>
    <n v="2012"/>
    <n v="500046022"/>
    <n v="2"/>
    <x v="1"/>
    <s v="I"/>
    <n v="29"/>
    <n v="14.5"/>
    <n v="0"/>
    <n v="9"/>
  </r>
  <r>
    <x v="0"/>
    <x v="0"/>
    <s v="WA"/>
    <x v="4"/>
    <n v="2012"/>
    <n v="2012"/>
    <n v="500077799"/>
    <n v="2"/>
    <x v="1"/>
    <s v="I"/>
    <n v="35"/>
    <n v="17.5"/>
    <n v="0"/>
    <n v="327"/>
  </r>
  <r>
    <x v="0"/>
    <x v="0"/>
    <s v="WA"/>
    <x v="4"/>
    <n v="2012"/>
    <n v="2012"/>
    <n v="18039817"/>
    <n v="1"/>
    <x v="1"/>
    <s v="I"/>
    <n v="31"/>
    <n v="31"/>
    <n v="0"/>
    <n v="171"/>
  </r>
  <r>
    <x v="0"/>
    <x v="0"/>
    <s v="WA"/>
    <x v="4"/>
    <n v="2012"/>
    <n v="2012"/>
    <n v="18270446"/>
    <n v="1"/>
    <x v="1"/>
    <s v="I"/>
    <n v="0"/>
    <n v="0"/>
    <n v="0"/>
    <n v="40"/>
  </r>
  <r>
    <x v="0"/>
    <x v="0"/>
    <s v="WA"/>
    <x v="4"/>
    <n v="2012"/>
    <n v="2012"/>
    <n v="500263655"/>
    <n v="2"/>
    <x v="1"/>
    <s v="I"/>
    <n v="33"/>
    <n v="16.5"/>
    <n v="0"/>
    <n v="521"/>
  </r>
  <r>
    <x v="0"/>
    <x v="0"/>
    <s v="WA"/>
    <x v="4"/>
    <n v="2012"/>
    <n v="2012"/>
    <n v="329097631"/>
    <n v="1"/>
    <x v="1"/>
    <s v="I"/>
    <n v="0"/>
    <n v="0"/>
    <n v="0"/>
    <n v="33"/>
  </r>
  <r>
    <x v="0"/>
    <x v="1"/>
    <s v="WA"/>
    <x v="4"/>
    <n v="2012"/>
    <n v="2012"/>
    <n v="500244110"/>
    <n v="1"/>
    <x v="1"/>
    <s v="I"/>
    <n v="0"/>
    <n v="0"/>
    <n v="0"/>
    <n v="8"/>
  </r>
  <r>
    <x v="0"/>
    <x v="0"/>
    <s v="WA"/>
    <x v="4"/>
    <n v="2012"/>
    <n v="2012"/>
    <n v="17049323"/>
    <n v="1"/>
    <x v="1"/>
    <s v="I"/>
    <n v="23"/>
    <n v="23"/>
    <n v="0"/>
    <n v="220"/>
  </r>
  <r>
    <x v="0"/>
    <x v="0"/>
    <s v="WA"/>
    <x v="4"/>
    <n v="2012"/>
    <n v="2012"/>
    <n v="500228513"/>
    <n v="1"/>
    <x v="1"/>
    <s v="I"/>
    <n v="1"/>
    <n v="1"/>
    <n v="0"/>
    <n v="4"/>
  </r>
  <r>
    <x v="0"/>
    <x v="0"/>
    <s v="WA"/>
    <x v="4"/>
    <n v="2012"/>
    <n v="2012"/>
    <n v="17077101"/>
    <n v="1"/>
    <x v="1"/>
    <s v="I"/>
    <n v="28"/>
    <n v="28"/>
    <n v="0"/>
    <n v="50"/>
  </r>
  <r>
    <x v="0"/>
    <x v="0"/>
    <s v="WA"/>
    <x v="4"/>
    <n v="2012"/>
    <n v="2012"/>
    <n v="500135597"/>
    <n v="1"/>
    <x v="1"/>
    <s v="I"/>
    <n v="16"/>
    <n v="16"/>
    <n v="0"/>
    <n v="50"/>
  </r>
  <r>
    <x v="0"/>
    <x v="0"/>
    <s v="WA"/>
    <x v="4"/>
    <n v="2012"/>
    <n v="2012"/>
    <n v="16121241"/>
    <n v="1"/>
    <x v="1"/>
    <s v="I"/>
    <n v="18"/>
    <n v="18"/>
    <n v="0"/>
    <n v="48"/>
  </r>
  <r>
    <x v="0"/>
    <x v="0"/>
    <s v="WA"/>
    <x v="4"/>
    <n v="2012"/>
    <n v="2012"/>
    <n v="396144007"/>
    <n v="1"/>
    <x v="1"/>
    <s v="I"/>
    <n v="17"/>
    <n v="17"/>
    <n v="0"/>
    <n v="60"/>
  </r>
  <r>
    <x v="1"/>
    <x v="1"/>
    <s v="WA"/>
    <x v="4"/>
    <n v="2012"/>
    <n v="2012"/>
    <n v="500007334"/>
    <n v="1"/>
    <x v="1"/>
    <s v="I"/>
    <n v="28"/>
    <n v="28"/>
    <n v="0"/>
    <n v="2"/>
  </r>
  <r>
    <x v="0"/>
    <x v="0"/>
    <s v="WA"/>
    <x v="4"/>
    <n v="2012"/>
    <n v="2012"/>
    <n v="15490983"/>
    <n v="3"/>
    <x v="1"/>
    <s v="I"/>
    <n v="88"/>
    <n v="29.333333333333336"/>
    <n v="0"/>
    <n v="20"/>
  </r>
  <r>
    <x v="0"/>
    <x v="0"/>
    <s v="WA"/>
    <x v="4"/>
    <n v="2012"/>
    <n v="2012"/>
    <n v="16637483"/>
    <n v="1"/>
    <x v="1"/>
    <s v="I"/>
    <n v="0"/>
    <n v="0"/>
    <n v="0"/>
    <n v="98"/>
  </r>
  <r>
    <x v="0"/>
    <x v="0"/>
    <s v="WA"/>
    <x v="4"/>
    <n v="2012"/>
    <n v="2012"/>
    <n v="500045502"/>
    <n v="5"/>
    <x v="1"/>
    <s v="I"/>
    <n v="152"/>
    <n v="30.4"/>
    <n v="0"/>
    <n v="144"/>
  </r>
  <r>
    <x v="0"/>
    <x v="0"/>
    <s v="WA"/>
    <x v="4"/>
    <n v="2012"/>
    <n v="2012"/>
    <n v="15690840"/>
    <n v="2"/>
    <x v="1"/>
    <s v="I"/>
    <n v="57"/>
    <n v="28.5"/>
    <n v="0"/>
    <n v="70"/>
  </r>
  <r>
    <x v="0"/>
    <x v="0"/>
    <s v="WA"/>
    <x v="4"/>
    <n v="2012"/>
    <n v="2012"/>
    <n v="500017731"/>
    <n v="1"/>
    <x v="1"/>
    <s v="I"/>
    <n v="24"/>
    <n v="24"/>
    <n v="0"/>
    <n v="10"/>
  </r>
  <r>
    <x v="0"/>
    <x v="1"/>
    <s v="WA"/>
    <x v="4"/>
    <n v="2012"/>
    <n v="2012"/>
    <n v="500176900"/>
    <n v="3"/>
    <x v="1"/>
    <s v="I"/>
    <n v="85"/>
    <n v="28.333333333333336"/>
    <n v="0"/>
    <n v="24"/>
  </r>
  <r>
    <x v="0"/>
    <x v="0"/>
    <s v="WA"/>
    <x v="4"/>
    <n v="2012"/>
    <n v="2012"/>
    <n v="19948536"/>
    <n v="1"/>
    <x v="1"/>
    <s v="I"/>
    <n v="28"/>
    <n v="28"/>
    <n v="0"/>
    <n v="70"/>
  </r>
  <r>
    <x v="0"/>
    <x v="0"/>
    <s v="WA"/>
    <x v="4"/>
    <n v="2012"/>
    <n v="2012"/>
    <n v="430012807"/>
    <n v="1"/>
    <x v="1"/>
    <s v="I"/>
    <n v="17"/>
    <n v="17"/>
    <n v="0"/>
    <n v="103"/>
  </r>
  <r>
    <x v="0"/>
    <x v="1"/>
    <s v="WA"/>
    <x v="4"/>
    <n v="2012"/>
    <n v="2012"/>
    <n v="14444258"/>
    <n v="1"/>
    <x v="1"/>
    <s v="I"/>
    <n v="0"/>
    <n v="0"/>
    <n v="0"/>
    <n v="9"/>
  </r>
  <r>
    <x v="0"/>
    <x v="0"/>
    <s v="WA"/>
    <x v="4"/>
    <n v="2012"/>
    <n v="2012"/>
    <n v="14444260"/>
    <n v="1"/>
    <x v="1"/>
    <s v="I"/>
    <n v="0"/>
    <n v="0"/>
    <n v="0"/>
    <n v="250"/>
  </r>
  <r>
    <x v="0"/>
    <x v="1"/>
    <s v="WA"/>
    <x v="4"/>
    <n v="2012"/>
    <n v="2012"/>
    <n v="14680936"/>
    <n v="1"/>
    <x v="1"/>
    <s v="I"/>
    <n v="7"/>
    <n v="7"/>
    <n v="0"/>
    <n v="2"/>
  </r>
  <r>
    <x v="0"/>
    <x v="1"/>
    <s v="WA"/>
    <x v="4"/>
    <n v="2012"/>
    <n v="2012"/>
    <n v="433555220"/>
    <n v="1"/>
    <x v="1"/>
    <s v="I"/>
    <n v="16"/>
    <n v="16"/>
    <n v="0"/>
    <n v="2"/>
  </r>
  <r>
    <x v="0"/>
    <x v="0"/>
    <s v="WA"/>
    <x v="4"/>
    <n v="2012"/>
    <n v="2012"/>
    <n v="17978080"/>
    <n v="2"/>
    <x v="1"/>
    <s v="I"/>
    <n v="57"/>
    <n v="28.5"/>
    <n v="0"/>
    <n v="674"/>
  </r>
  <r>
    <x v="0"/>
    <x v="0"/>
    <s v="WA"/>
    <x v="4"/>
    <n v="2012"/>
    <n v="2012"/>
    <n v="18859156"/>
    <n v="1"/>
    <x v="1"/>
    <s v="I"/>
    <n v="4"/>
    <n v="4"/>
    <n v="0"/>
    <n v="50"/>
  </r>
  <r>
    <x v="0"/>
    <x v="0"/>
    <s v="WA"/>
    <x v="4"/>
    <n v="2012"/>
    <n v="2012"/>
    <n v="18693914"/>
    <n v="1"/>
    <x v="1"/>
    <s v="I"/>
    <n v="8"/>
    <n v="8"/>
    <n v="0"/>
    <n v="70"/>
  </r>
  <r>
    <x v="0"/>
    <x v="0"/>
    <s v="WA"/>
    <x v="4"/>
    <n v="2012"/>
    <n v="2012"/>
    <n v="18283186"/>
    <n v="2"/>
    <x v="1"/>
    <s v="I"/>
    <n v="43"/>
    <n v="21.5"/>
    <n v="0"/>
    <n v="73"/>
  </r>
  <r>
    <x v="0"/>
    <x v="0"/>
    <s v="WA"/>
    <x v="4"/>
    <n v="2012"/>
    <n v="2012"/>
    <n v="18299861"/>
    <n v="2"/>
    <x v="1"/>
    <s v="I"/>
    <n v="35"/>
    <n v="17.5"/>
    <n v="0"/>
    <n v="400"/>
  </r>
  <r>
    <x v="0"/>
    <x v="1"/>
    <s v="WA"/>
    <x v="4"/>
    <n v="2012"/>
    <n v="2012"/>
    <n v="500269853"/>
    <n v="4"/>
    <x v="1"/>
    <s v="I"/>
    <n v="122"/>
    <n v="30.5"/>
    <n v="0"/>
    <n v="41"/>
  </r>
  <r>
    <x v="0"/>
    <x v="0"/>
    <s v="WA"/>
    <x v="4"/>
    <n v="2012"/>
    <n v="2012"/>
    <n v="500234222"/>
    <n v="1"/>
    <x v="1"/>
    <s v="I"/>
    <n v="0"/>
    <n v="0"/>
    <n v="0"/>
    <n v="87"/>
  </r>
  <r>
    <x v="0"/>
    <x v="0"/>
    <s v="WA"/>
    <x v="4"/>
    <n v="2012"/>
    <n v="2012"/>
    <n v="15691750"/>
    <n v="1"/>
    <x v="1"/>
    <s v="I"/>
    <n v="28"/>
    <n v="28"/>
    <n v="0"/>
    <n v="1"/>
  </r>
  <r>
    <x v="0"/>
    <x v="0"/>
    <s v="WA"/>
    <x v="4"/>
    <n v="2012"/>
    <n v="2012"/>
    <n v="18106569"/>
    <n v="1"/>
    <x v="1"/>
    <s v="I"/>
    <n v="7"/>
    <n v="7"/>
    <n v="0"/>
    <n v="10"/>
  </r>
  <r>
    <x v="0"/>
    <x v="1"/>
    <s v="WA"/>
    <x v="4"/>
    <n v="2012"/>
    <n v="2012"/>
    <n v="500168788"/>
    <n v="1"/>
    <x v="1"/>
    <s v="I"/>
    <n v="15"/>
    <n v="15"/>
    <n v="0"/>
    <n v="2"/>
  </r>
  <r>
    <x v="0"/>
    <x v="1"/>
    <s v="WA"/>
    <x v="4"/>
    <n v="2012"/>
    <n v="2012"/>
    <n v="500161503"/>
    <n v="1"/>
    <x v="1"/>
    <s v="I"/>
    <n v="0"/>
    <n v="0"/>
    <n v="0"/>
    <n v="1"/>
  </r>
  <r>
    <x v="0"/>
    <x v="0"/>
    <s v="WA"/>
    <x v="4"/>
    <n v="2012"/>
    <n v="2012"/>
    <n v="16879352"/>
    <n v="3"/>
    <x v="1"/>
    <s v="I"/>
    <n v="86"/>
    <n v="28.666666666666668"/>
    <n v="0"/>
    <n v="170"/>
  </r>
  <r>
    <x v="0"/>
    <x v="1"/>
    <s v="WA"/>
    <x v="4"/>
    <n v="2012"/>
    <n v="2012"/>
    <n v="500080711"/>
    <n v="1"/>
    <x v="1"/>
    <s v="I"/>
    <n v="9"/>
    <n v="9"/>
    <n v="0"/>
    <n v="6"/>
  </r>
  <r>
    <x v="0"/>
    <x v="0"/>
    <s v="WA"/>
    <x v="4"/>
    <n v="2012"/>
    <n v="2012"/>
    <n v="500269460"/>
    <n v="1"/>
    <x v="1"/>
    <s v="I"/>
    <n v="0"/>
    <n v="0"/>
    <n v="0"/>
    <n v="4"/>
  </r>
  <r>
    <x v="0"/>
    <x v="0"/>
    <s v="WA"/>
    <x v="4"/>
    <n v="2012"/>
    <n v="2012"/>
    <n v="15956253"/>
    <n v="1"/>
    <x v="1"/>
    <s v="I"/>
    <n v="0"/>
    <n v="0"/>
    <n v="0"/>
    <n v="80"/>
  </r>
  <r>
    <x v="0"/>
    <x v="1"/>
    <s v="WA"/>
    <x v="4"/>
    <n v="2012"/>
    <n v="2012"/>
    <n v="401587279"/>
    <n v="2"/>
    <x v="1"/>
    <s v="I"/>
    <n v="48"/>
    <n v="24"/>
    <n v="0"/>
    <n v="30"/>
  </r>
  <r>
    <x v="1"/>
    <x v="0"/>
    <s v="WA"/>
    <x v="4"/>
    <n v="2012"/>
    <n v="2012"/>
    <n v="500030629"/>
    <n v="1"/>
    <x v="1"/>
    <s v="I"/>
    <n v="20"/>
    <n v="20"/>
    <n v="0"/>
    <n v="279"/>
  </r>
  <r>
    <x v="0"/>
    <x v="0"/>
    <s v="WA"/>
    <x v="4"/>
    <n v="2012"/>
    <n v="2012"/>
    <n v="14176950"/>
    <n v="1"/>
    <x v="1"/>
    <s v="I"/>
    <n v="0"/>
    <n v="0"/>
    <n v="0"/>
    <n v="1"/>
  </r>
  <r>
    <x v="0"/>
    <x v="1"/>
    <s v="WA"/>
    <x v="4"/>
    <n v="2012"/>
    <n v="2012"/>
    <n v="19988384"/>
    <n v="2"/>
    <x v="1"/>
    <s v="I"/>
    <n v="51"/>
    <n v="25.5"/>
    <n v="0"/>
    <n v="32"/>
  </r>
  <r>
    <x v="0"/>
    <x v="0"/>
    <s v="WA"/>
    <x v="4"/>
    <n v="2012"/>
    <n v="2012"/>
    <n v="18225547"/>
    <n v="1"/>
    <x v="1"/>
    <s v="I"/>
    <n v="1"/>
    <n v="1"/>
    <n v="0"/>
    <n v="11"/>
  </r>
  <r>
    <x v="0"/>
    <x v="0"/>
    <s v="WA"/>
    <x v="4"/>
    <n v="2012"/>
    <n v="2012"/>
    <n v="17953997"/>
    <n v="1"/>
    <x v="1"/>
    <s v="I"/>
    <n v="29"/>
    <n v="29"/>
    <n v="0"/>
    <n v="26"/>
  </r>
  <r>
    <x v="0"/>
    <x v="0"/>
    <s v="WA"/>
    <x v="4"/>
    <n v="2012"/>
    <n v="2012"/>
    <n v="18981010"/>
    <n v="1"/>
    <x v="1"/>
    <s v="I"/>
    <n v="14"/>
    <n v="14"/>
    <n v="0"/>
    <n v="10"/>
  </r>
  <r>
    <x v="0"/>
    <x v="0"/>
    <s v="WA"/>
    <x v="4"/>
    <n v="2012"/>
    <n v="2012"/>
    <n v="19711865"/>
    <n v="4"/>
    <x v="1"/>
    <s v="I"/>
    <n v="112"/>
    <n v="28"/>
    <n v="0"/>
    <n v="282"/>
  </r>
  <r>
    <x v="0"/>
    <x v="0"/>
    <s v="WA"/>
    <x v="4"/>
    <n v="2012"/>
    <n v="2012"/>
    <n v="18305408"/>
    <n v="1"/>
    <x v="1"/>
    <s v="I"/>
    <n v="0"/>
    <n v="0"/>
    <n v="0"/>
    <n v="20"/>
  </r>
  <r>
    <x v="0"/>
    <x v="0"/>
    <s v="WA"/>
    <x v="4"/>
    <n v="2012"/>
    <n v="2012"/>
    <n v="19673730"/>
    <n v="1"/>
    <x v="1"/>
    <s v="I"/>
    <n v="1"/>
    <n v="1"/>
    <n v="0"/>
    <n v="35"/>
  </r>
  <r>
    <x v="0"/>
    <x v="0"/>
    <s v="WA"/>
    <x v="4"/>
    <n v="2012"/>
    <n v="2012"/>
    <n v="18517596"/>
    <n v="1"/>
    <x v="1"/>
    <s v="I"/>
    <n v="2"/>
    <n v="2"/>
    <n v="0"/>
    <n v="1"/>
  </r>
  <r>
    <x v="0"/>
    <x v="1"/>
    <s v="WA"/>
    <x v="4"/>
    <n v="2012"/>
    <n v="2012"/>
    <n v="18603716"/>
    <n v="1"/>
    <x v="1"/>
    <s v="I"/>
    <n v="0"/>
    <n v="0"/>
    <n v="0"/>
    <n v="1"/>
  </r>
  <r>
    <x v="0"/>
    <x v="0"/>
    <s v="WA"/>
    <x v="4"/>
    <n v="2012"/>
    <n v="2012"/>
    <n v="18597410"/>
    <n v="1"/>
    <x v="1"/>
    <s v="I"/>
    <n v="21"/>
    <n v="21"/>
    <n v="0"/>
    <n v="80"/>
  </r>
  <r>
    <x v="0"/>
    <x v="0"/>
    <s v="WA"/>
    <x v="4"/>
    <n v="2012"/>
    <n v="2012"/>
    <n v="17438181"/>
    <n v="3"/>
    <x v="1"/>
    <s v="I"/>
    <n v="71"/>
    <n v="23.666666666666664"/>
    <n v="0"/>
    <n v="217"/>
  </r>
  <r>
    <x v="0"/>
    <x v="0"/>
    <s v="WA"/>
    <x v="4"/>
    <n v="2012"/>
    <n v="2012"/>
    <n v="16890935"/>
    <n v="2"/>
    <x v="1"/>
    <s v="I"/>
    <n v="58"/>
    <n v="29"/>
    <n v="0"/>
    <n v="60"/>
  </r>
  <r>
    <x v="0"/>
    <x v="1"/>
    <s v="WA"/>
    <x v="4"/>
    <n v="2012"/>
    <n v="2012"/>
    <n v="446353077"/>
    <n v="3"/>
    <x v="1"/>
    <s v="I"/>
    <n v="82"/>
    <n v="27.333333333333336"/>
    <n v="0"/>
    <n v="40"/>
  </r>
  <r>
    <x v="0"/>
    <x v="0"/>
    <s v="WA"/>
    <x v="4"/>
    <n v="2012"/>
    <n v="2012"/>
    <n v="14742303"/>
    <n v="1"/>
    <x v="1"/>
    <s v="I"/>
    <n v="15"/>
    <n v="15"/>
    <n v="0"/>
    <n v="451"/>
  </r>
  <r>
    <x v="0"/>
    <x v="0"/>
    <s v="WA"/>
    <x v="4"/>
    <n v="2012"/>
    <n v="2012"/>
    <n v="15460880"/>
    <n v="1"/>
    <x v="1"/>
    <s v="I"/>
    <n v="16"/>
    <n v="16"/>
    <n v="0"/>
    <n v="180"/>
  </r>
  <r>
    <x v="1"/>
    <x v="0"/>
    <s v="WA"/>
    <x v="4"/>
    <n v="2012"/>
    <n v="2012"/>
    <n v="500006725"/>
    <n v="1"/>
    <x v="1"/>
    <s v="I"/>
    <n v="5"/>
    <n v="5"/>
    <n v="0"/>
    <n v="32"/>
  </r>
  <r>
    <x v="0"/>
    <x v="1"/>
    <s v="WA"/>
    <x v="4"/>
    <n v="2012"/>
    <n v="2012"/>
    <n v="500143188"/>
    <n v="1"/>
    <x v="1"/>
    <s v="I"/>
    <n v="0"/>
    <n v="0"/>
    <n v="0"/>
    <n v="1"/>
  </r>
  <r>
    <x v="0"/>
    <x v="0"/>
    <s v="WA"/>
    <x v="4"/>
    <n v="2012"/>
    <n v="2012"/>
    <n v="500118197"/>
    <n v="1"/>
    <x v="1"/>
    <s v="I"/>
    <n v="0"/>
    <n v="0"/>
    <n v="0"/>
    <n v="12"/>
  </r>
  <r>
    <x v="0"/>
    <x v="1"/>
    <s v="WA"/>
    <x v="4"/>
    <n v="2012"/>
    <n v="2012"/>
    <n v="500149149"/>
    <n v="1"/>
    <x v="1"/>
    <s v="I"/>
    <n v="29"/>
    <n v="29"/>
    <n v="0"/>
    <n v="4"/>
  </r>
  <r>
    <x v="0"/>
    <x v="0"/>
    <s v="WA"/>
    <x v="4"/>
    <n v="2012"/>
    <n v="2012"/>
    <n v="14682079"/>
    <n v="2"/>
    <x v="1"/>
    <s v="I"/>
    <n v="44"/>
    <n v="22"/>
    <n v="0"/>
    <n v="580"/>
  </r>
  <r>
    <x v="0"/>
    <x v="0"/>
    <s v="WA"/>
    <x v="4"/>
    <n v="2012"/>
    <n v="2012"/>
    <n v="19700320"/>
    <n v="1"/>
    <x v="1"/>
    <s v="I"/>
    <n v="29"/>
    <n v="29"/>
    <n v="0"/>
    <n v="10"/>
  </r>
  <r>
    <x v="0"/>
    <x v="1"/>
    <s v="WA"/>
    <x v="4"/>
    <n v="2012"/>
    <n v="2012"/>
    <n v="14665420"/>
    <n v="1"/>
    <x v="1"/>
    <s v="I"/>
    <n v="28"/>
    <n v="28"/>
    <n v="0"/>
    <n v="36"/>
  </r>
  <r>
    <x v="0"/>
    <x v="0"/>
    <s v="WA"/>
    <x v="4"/>
    <n v="2012"/>
    <n v="2012"/>
    <n v="14018993"/>
    <n v="1"/>
    <x v="1"/>
    <s v="I"/>
    <n v="7"/>
    <n v="7"/>
    <n v="0"/>
    <n v="2"/>
  </r>
  <r>
    <x v="0"/>
    <x v="0"/>
    <s v="WA"/>
    <x v="4"/>
    <n v="2012"/>
    <n v="2012"/>
    <n v="17041229"/>
    <n v="3"/>
    <x v="1"/>
    <s v="I"/>
    <n v="98"/>
    <n v="32.666666666666664"/>
    <n v="0"/>
    <n v="178"/>
  </r>
  <r>
    <x v="0"/>
    <x v="0"/>
    <s v="WA"/>
    <x v="4"/>
    <n v="2012"/>
    <n v="2012"/>
    <n v="18893566"/>
    <n v="1"/>
    <x v="1"/>
    <s v="I"/>
    <n v="4"/>
    <n v="4"/>
    <n v="0"/>
    <n v="85"/>
  </r>
  <r>
    <x v="0"/>
    <x v="0"/>
    <s v="WA"/>
    <x v="4"/>
    <n v="2012"/>
    <n v="2012"/>
    <n v="18990027"/>
    <n v="2"/>
    <x v="1"/>
    <s v="I"/>
    <n v="53"/>
    <n v="26.5"/>
    <n v="0"/>
    <n v="690"/>
  </r>
  <r>
    <x v="0"/>
    <x v="0"/>
    <s v="WA"/>
    <x v="4"/>
    <n v="2012"/>
    <n v="2012"/>
    <n v="16920387"/>
    <n v="1"/>
    <x v="1"/>
    <s v="I"/>
    <n v="28"/>
    <n v="28"/>
    <n v="0"/>
    <n v="10"/>
  </r>
  <r>
    <x v="0"/>
    <x v="0"/>
    <s v="WA"/>
    <x v="4"/>
    <n v="2012"/>
    <n v="2012"/>
    <n v="15964098"/>
    <n v="1"/>
    <x v="1"/>
    <s v="I"/>
    <n v="25"/>
    <n v="25"/>
    <n v="0"/>
    <n v="1"/>
  </r>
  <r>
    <x v="0"/>
    <x v="0"/>
    <s v="WA"/>
    <x v="4"/>
    <n v="2012"/>
    <n v="2012"/>
    <n v="17834166"/>
    <n v="2"/>
    <x v="1"/>
    <s v="I"/>
    <n v="52"/>
    <n v="26"/>
    <n v="0"/>
    <n v="260"/>
  </r>
  <r>
    <x v="0"/>
    <x v="0"/>
    <s v="WA"/>
    <x v="4"/>
    <n v="2012"/>
    <n v="2012"/>
    <n v="500021552"/>
    <n v="2"/>
    <x v="1"/>
    <s v="I"/>
    <n v="39"/>
    <n v="19.5"/>
    <n v="0"/>
    <n v="1676"/>
  </r>
  <r>
    <x v="0"/>
    <x v="0"/>
    <s v="WA"/>
    <x v="4"/>
    <n v="2012"/>
    <n v="2012"/>
    <n v="16880694"/>
    <n v="2"/>
    <x v="1"/>
    <s v="I"/>
    <n v="43"/>
    <n v="21.5"/>
    <n v="0"/>
    <n v="1190"/>
  </r>
  <r>
    <x v="0"/>
    <x v="0"/>
    <s v="WA"/>
    <x v="4"/>
    <n v="2012"/>
    <n v="2012"/>
    <n v="15959289"/>
    <n v="1"/>
    <x v="1"/>
    <s v="I"/>
    <n v="29"/>
    <n v="29"/>
    <n v="0"/>
    <n v="290"/>
  </r>
  <r>
    <x v="0"/>
    <x v="0"/>
    <s v="WA"/>
    <x v="4"/>
    <n v="2012"/>
    <n v="2012"/>
    <n v="15626099"/>
    <n v="1"/>
    <x v="1"/>
    <s v="I"/>
    <n v="15"/>
    <n v="15"/>
    <n v="0"/>
    <n v="190"/>
  </r>
  <r>
    <x v="0"/>
    <x v="1"/>
    <s v="WA"/>
    <x v="4"/>
    <n v="2012"/>
    <n v="2012"/>
    <n v="500019615"/>
    <n v="1"/>
    <x v="1"/>
    <s v="I"/>
    <n v="11"/>
    <n v="11"/>
    <n v="0"/>
    <n v="1"/>
  </r>
  <r>
    <x v="0"/>
    <x v="1"/>
    <s v="WA"/>
    <x v="4"/>
    <n v="2012"/>
    <n v="2012"/>
    <n v="500269945"/>
    <n v="2"/>
    <x v="1"/>
    <s v="I"/>
    <n v="41"/>
    <n v="20.5"/>
    <n v="0"/>
    <n v="11"/>
  </r>
  <r>
    <x v="0"/>
    <x v="0"/>
    <s v="WA"/>
    <x v="4"/>
    <n v="2012"/>
    <n v="2012"/>
    <n v="16115824"/>
    <n v="1"/>
    <x v="1"/>
    <s v="I"/>
    <n v="23"/>
    <n v="23"/>
    <n v="0"/>
    <n v="1"/>
  </r>
  <r>
    <x v="0"/>
    <x v="0"/>
    <s v="WA"/>
    <x v="4"/>
    <n v="2012"/>
    <n v="2012"/>
    <n v="14130004"/>
    <n v="1"/>
    <x v="1"/>
    <s v="I"/>
    <n v="33"/>
    <n v="33"/>
    <n v="0"/>
    <n v="10"/>
  </r>
  <r>
    <x v="0"/>
    <x v="0"/>
    <s v="WA"/>
    <x v="4"/>
    <n v="2012"/>
    <n v="2012"/>
    <n v="14433801"/>
    <n v="1"/>
    <x v="1"/>
    <s v="I"/>
    <n v="0"/>
    <n v="0"/>
    <n v="0"/>
    <n v="60"/>
  </r>
  <r>
    <x v="0"/>
    <x v="0"/>
    <s v="WA"/>
    <x v="4"/>
    <n v="2012"/>
    <n v="2012"/>
    <n v="14946848"/>
    <n v="2"/>
    <x v="1"/>
    <s v="I"/>
    <n v="37"/>
    <n v="18.5"/>
    <n v="0"/>
    <n v="397"/>
  </r>
  <r>
    <x v="0"/>
    <x v="1"/>
    <s v="WA"/>
    <x v="4"/>
    <n v="2012"/>
    <n v="2012"/>
    <n v="500260305"/>
    <n v="1"/>
    <x v="1"/>
    <s v="I"/>
    <n v="21"/>
    <n v="21"/>
    <n v="0"/>
    <n v="66"/>
  </r>
  <r>
    <x v="0"/>
    <x v="1"/>
    <s v="WA"/>
    <x v="4"/>
    <n v="2012"/>
    <n v="2012"/>
    <n v="19223604"/>
    <n v="1"/>
    <x v="1"/>
    <s v="I"/>
    <n v="14"/>
    <n v="14"/>
    <n v="0"/>
    <n v="24"/>
  </r>
  <r>
    <x v="0"/>
    <x v="0"/>
    <s v="WA"/>
    <x v="4"/>
    <n v="2012"/>
    <n v="2012"/>
    <n v="19707488"/>
    <n v="1"/>
    <x v="1"/>
    <s v="I"/>
    <n v="0"/>
    <n v="0"/>
    <n v="0"/>
    <n v="2"/>
  </r>
  <r>
    <x v="0"/>
    <x v="0"/>
    <s v="WA"/>
    <x v="4"/>
    <n v="2012"/>
    <n v="2012"/>
    <n v="18955656"/>
    <n v="1"/>
    <x v="1"/>
    <s v="I"/>
    <n v="0"/>
    <n v="0"/>
    <n v="0"/>
    <n v="910"/>
  </r>
  <r>
    <x v="1"/>
    <x v="0"/>
    <s v="WA"/>
    <x v="4"/>
    <n v="2012"/>
    <n v="2012"/>
    <n v="500283872"/>
    <n v="1"/>
    <x v="1"/>
    <s v="I"/>
    <n v="32"/>
    <n v="32"/>
    <n v="0"/>
    <n v="9"/>
  </r>
  <r>
    <x v="0"/>
    <x v="0"/>
    <s v="WA"/>
    <x v="4"/>
    <n v="2012"/>
    <n v="2012"/>
    <n v="400204849"/>
    <n v="1"/>
    <x v="1"/>
    <s v="I"/>
    <n v="12"/>
    <n v="12"/>
    <n v="0"/>
    <n v="10"/>
  </r>
  <r>
    <x v="0"/>
    <x v="0"/>
    <s v="WA"/>
    <x v="4"/>
    <n v="2012"/>
    <n v="2012"/>
    <n v="16489580"/>
    <n v="1"/>
    <x v="1"/>
    <s v="I"/>
    <n v="32"/>
    <n v="32"/>
    <n v="0"/>
    <n v="8"/>
  </r>
  <r>
    <x v="0"/>
    <x v="0"/>
    <s v="WA"/>
    <x v="4"/>
    <n v="2012"/>
    <n v="2012"/>
    <n v="16852817"/>
    <n v="1"/>
    <x v="1"/>
    <s v="I"/>
    <n v="33"/>
    <n v="33"/>
    <n v="0"/>
    <n v="10"/>
  </r>
  <r>
    <x v="0"/>
    <x v="0"/>
    <s v="WA"/>
    <x v="4"/>
    <n v="2012"/>
    <n v="2012"/>
    <n v="14071955"/>
    <n v="1"/>
    <x v="1"/>
    <s v="I"/>
    <n v="29"/>
    <n v="29"/>
    <n v="0"/>
    <n v="962"/>
  </r>
  <r>
    <x v="0"/>
    <x v="1"/>
    <s v="WA"/>
    <x v="4"/>
    <n v="2012"/>
    <n v="2012"/>
    <n v="18617989"/>
    <n v="1"/>
    <x v="1"/>
    <s v="I"/>
    <n v="0"/>
    <n v="0"/>
    <n v="0"/>
    <n v="2"/>
  </r>
  <r>
    <x v="0"/>
    <x v="0"/>
    <s v="WA"/>
    <x v="4"/>
    <n v="2012"/>
    <n v="2012"/>
    <n v="19624651"/>
    <n v="1"/>
    <x v="1"/>
    <s v="I"/>
    <n v="14"/>
    <n v="14"/>
    <n v="0"/>
    <n v="20"/>
  </r>
  <r>
    <x v="0"/>
    <x v="0"/>
    <s v="WA"/>
    <x v="4"/>
    <n v="2012"/>
    <n v="2012"/>
    <n v="16873368"/>
    <n v="1"/>
    <x v="1"/>
    <s v="I"/>
    <n v="9"/>
    <n v="9"/>
    <n v="0"/>
    <n v="10"/>
  </r>
  <r>
    <x v="0"/>
    <x v="0"/>
    <s v="WA"/>
    <x v="4"/>
    <n v="2012"/>
    <n v="2012"/>
    <n v="500119006"/>
    <n v="1"/>
    <x v="1"/>
    <s v="I"/>
    <n v="21"/>
    <n v="21"/>
    <n v="0"/>
    <n v="75"/>
  </r>
  <r>
    <x v="0"/>
    <x v="0"/>
    <s v="WA"/>
    <x v="4"/>
    <n v="2012"/>
    <n v="2012"/>
    <n v="15976769"/>
    <n v="1"/>
    <x v="1"/>
    <s v="I"/>
    <n v="39"/>
    <n v="39"/>
    <n v="0"/>
    <n v="470"/>
  </r>
  <r>
    <x v="0"/>
    <x v="0"/>
    <s v="WA"/>
    <x v="4"/>
    <n v="2012"/>
    <n v="2012"/>
    <n v="500082342"/>
    <n v="1"/>
    <x v="1"/>
    <s v="I"/>
    <n v="8"/>
    <n v="8"/>
    <n v="0"/>
    <n v="35"/>
  </r>
  <r>
    <x v="0"/>
    <x v="0"/>
    <s v="WA"/>
    <x v="4"/>
    <n v="2012"/>
    <n v="2012"/>
    <n v="15170957"/>
    <n v="1"/>
    <x v="1"/>
    <s v="I"/>
    <n v="36"/>
    <n v="36"/>
    <n v="0"/>
    <n v="320"/>
  </r>
  <r>
    <x v="0"/>
    <x v="1"/>
    <s v="WA"/>
    <x v="4"/>
    <n v="2012"/>
    <n v="2012"/>
    <n v="377741014"/>
    <n v="1"/>
    <x v="1"/>
    <s v="I"/>
    <n v="33"/>
    <n v="33"/>
    <n v="0"/>
    <n v="3"/>
  </r>
  <r>
    <x v="0"/>
    <x v="1"/>
    <s v="WA"/>
    <x v="4"/>
    <n v="2012"/>
    <n v="2012"/>
    <n v="15748134"/>
    <n v="1"/>
    <x v="1"/>
    <s v="I"/>
    <n v="10"/>
    <n v="10"/>
    <n v="0"/>
    <n v="45"/>
  </r>
  <r>
    <x v="0"/>
    <x v="1"/>
    <s v="WA"/>
    <x v="4"/>
    <n v="2012"/>
    <n v="2012"/>
    <n v="16464055"/>
    <n v="1"/>
    <x v="1"/>
    <s v="I"/>
    <n v="18"/>
    <n v="18"/>
    <n v="0"/>
    <n v="6"/>
  </r>
  <r>
    <x v="0"/>
    <x v="1"/>
    <s v="WA"/>
    <x v="4"/>
    <n v="2012"/>
    <n v="2012"/>
    <n v="500282174"/>
    <n v="1"/>
    <x v="1"/>
    <s v="I"/>
    <n v="36"/>
    <n v="36"/>
    <n v="0"/>
    <n v="3"/>
  </r>
  <r>
    <x v="1"/>
    <x v="0"/>
    <s v="WA"/>
    <x v="5"/>
    <n v="2013"/>
    <n v="2013"/>
    <n v="500187401"/>
    <n v="3"/>
    <x v="1"/>
    <s v="I"/>
    <n v="94"/>
    <n v="31.333333333333332"/>
    <n v="0"/>
    <n v="115"/>
  </r>
  <r>
    <x v="1"/>
    <x v="0"/>
    <s v="WA"/>
    <x v="4"/>
    <n v="2013"/>
    <n v="2013"/>
    <n v="14035686"/>
    <n v="1"/>
    <x v="1"/>
    <s v="I"/>
    <n v="24"/>
    <n v="24"/>
    <n v="0"/>
    <n v="60"/>
  </r>
  <r>
    <x v="0"/>
    <x v="1"/>
    <s v="WA"/>
    <x v="4"/>
    <n v="2013"/>
    <n v="2013"/>
    <n v="13972972"/>
    <n v="1"/>
    <x v="1"/>
    <s v="I"/>
    <n v="10"/>
    <n v="10"/>
    <n v="0"/>
    <n v="55"/>
  </r>
  <r>
    <x v="0"/>
    <x v="0"/>
    <s v="WA"/>
    <x v="4"/>
    <n v="2013"/>
    <n v="2013"/>
    <n v="14142561"/>
    <n v="1"/>
    <x v="1"/>
    <s v="I"/>
    <n v="30"/>
    <n v="30"/>
    <n v="0"/>
    <n v="20"/>
  </r>
  <r>
    <x v="0"/>
    <x v="0"/>
    <s v="WA"/>
    <x v="5"/>
    <n v="2013"/>
    <n v="2013"/>
    <n v="17954184"/>
    <n v="1"/>
    <x v="1"/>
    <s v="I"/>
    <n v="30"/>
    <n v="30"/>
    <n v="0"/>
    <n v="2"/>
  </r>
  <r>
    <x v="0"/>
    <x v="0"/>
    <s v="WA"/>
    <x v="4"/>
    <n v="2013"/>
    <n v="2013"/>
    <n v="500246810"/>
    <n v="1"/>
    <x v="1"/>
    <s v="I"/>
    <n v="30"/>
    <n v="30"/>
    <n v="0"/>
    <n v="1"/>
  </r>
  <r>
    <x v="0"/>
    <x v="0"/>
    <s v="WA"/>
    <x v="4"/>
    <n v="2013"/>
    <n v="2013"/>
    <n v="500211990"/>
    <n v="1"/>
    <x v="1"/>
    <s v="I"/>
    <n v="1"/>
    <n v="1"/>
    <n v="0"/>
    <n v="379"/>
  </r>
  <r>
    <x v="0"/>
    <x v="1"/>
    <s v="WA"/>
    <x v="5"/>
    <n v="2013"/>
    <n v="2013"/>
    <n v="500246266"/>
    <n v="1"/>
    <x v="1"/>
    <s v="I"/>
    <n v="30"/>
    <n v="30"/>
    <n v="0"/>
    <n v="70"/>
  </r>
  <r>
    <x v="0"/>
    <x v="0"/>
    <s v="WA"/>
    <x v="5"/>
    <n v="2013"/>
    <n v="2013"/>
    <n v="17436341"/>
    <n v="1"/>
    <x v="1"/>
    <s v="I"/>
    <n v="33"/>
    <n v="33"/>
    <n v="0"/>
    <n v="10"/>
  </r>
  <r>
    <x v="0"/>
    <x v="0"/>
    <s v="WA"/>
    <x v="5"/>
    <n v="2013"/>
    <n v="2013"/>
    <n v="16742981"/>
    <n v="1"/>
    <x v="1"/>
    <s v="I"/>
    <n v="4"/>
    <n v="4"/>
    <n v="0"/>
    <n v="180"/>
  </r>
  <r>
    <x v="0"/>
    <x v="0"/>
    <s v="WA"/>
    <x v="5"/>
    <n v="2013"/>
    <n v="2013"/>
    <n v="16451268"/>
    <n v="2"/>
    <x v="1"/>
    <s v="I"/>
    <n v="62"/>
    <n v="31"/>
    <n v="0"/>
    <n v="120"/>
  </r>
  <r>
    <x v="0"/>
    <x v="0"/>
    <s v="WA"/>
    <x v="4"/>
    <n v="2013"/>
    <n v="2013"/>
    <n v="19960932"/>
    <n v="1"/>
    <x v="1"/>
    <s v="I"/>
    <n v="15"/>
    <n v="15"/>
    <n v="0"/>
    <n v="400"/>
  </r>
  <r>
    <x v="0"/>
    <x v="0"/>
    <s v="WA"/>
    <x v="5"/>
    <n v="2013"/>
    <n v="2013"/>
    <n v="18669777"/>
    <n v="1"/>
    <x v="1"/>
    <s v="I"/>
    <n v="22"/>
    <n v="22"/>
    <n v="0"/>
    <n v="101"/>
  </r>
  <r>
    <x v="0"/>
    <x v="1"/>
    <s v="WA"/>
    <x v="5"/>
    <n v="2013"/>
    <n v="2013"/>
    <n v="446343151"/>
    <n v="2"/>
    <x v="1"/>
    <s v="I"/>
    <n v="51"/>
    <n v="25.5"/>
    <n v="0"/>
    <n v="129"/>
  </r>
  <r>
    <x v="1"/>
    <x v="0"/>
    <s v="WA"/>
    <x v="5"/>
    <n v="2013"/>
    <n v="2013"/>
    <n v="500261630"/>
    <n v="12"/>
    <x v="1"/>
    <s v="I"/>
    <n v="371"/>
    <n v="30.916666666666668"/>
    <n v="0"/>
    <n v="87040"/>
  </r>
  <r>
    <x v="0"/>
    <x v="1"/>
    <s v="WA"/>
    <x v="5"/>
    <n v="2013"/>
    <n v="2013"/>
    <n v="500170867"/>
    <n v="1"/>
    <x v="1"/>
    <s v="I"/>
    <n v="18"/>
    <n v="18"/>
    <n v="0"/>
    <n v="92"/>
  </r>
  <r>
    <x v="0"/>
    <x v="0"/>
    <s v="WA"/>
    <x v="5"/>
    <n v="2013"/>
    <n v="2013"/>
    <n v="500253569"/>
    <n v="2"/>
    <x v="1"/>
    <s v="I"/>
    <n v="63"/>
    <n v="31.5"/>
    <n v="0"/>
    <n v="48"/>
  </r>
  <r>
    <x v="0"/>
    <x v="0"/>
    <s v="WA"/>
    <x v="5"/>
    <n v="2013"/>
    <n v="2013"/>
    <n v="17201518"/>
    <n v="1"/>
    <x v="1"/>
    <s v="I"/>
    <n v="23"/>
    <n v="23"/>
    <n v="0"/>
    <n v="273"/>
  </r>
  <r>
    <x v="0"/>
    <x v="0"/>
    <s v="WA"/>
    <x v="5"/>
    <n v="2013"/>
    <n v="2013"/>
    <n v="18108030"/>
    <n v="1"/>
    <x v="1"/>
    <s v="I"/>
    <n v="0"/>
    <n v="0"/>
    <n v="0"/>
    <n v="870"/>
  </r>
  <r>
    <x v="0"/>
    <x v="0"/>
    <s v="WA"/>
    <x v="5"/>
    <n v="2013"/>
    <n v="2013"/>
    <n v="16993383"/>
    <n v="2"/>
    <x v="1"/>
    <s v="I"/>
    <n v="68"/>
    <n v="34"/>
    <n v="0"/>
    <n v="122"/>
  </r>
  <r>
    <x v="0"/>
    <x v="0"/>
    <s v="WA"/>
    <x v="5"/>
    <n v="2013"/>
    <n v="2013"/>
    <n v="15760262"/>
    <n v="2"/>
    <x v="1"/>
    <s v="I"/>
    <n v="38"/>
    <n v="19"/>
    <n v="0"/>
    <n v="140"/>
  </r>
  <r>
    <x v="0"/>
    <x v="1"/>
    <s v="WA"/>
    <x v="5"/>
    <n v="2013"/>
    <n v="2013"/>
    <n v="15362721"/>
    <n v="1"/>
    <x v="1"/>
    <s v="I"/>
    <n v="32"/>
    <n v="32"/>
    <n v="0"/>
    <n v="3"/>
  </r>
  <r>
    <x v="0"/>
    <x v="1"/>
    <s v="WA"/>
    <x v="5"/>
    <n v="2013"/>
    <n v="2013"/>
    <n v="15919677"/>
    <n v="1"/>
    <x v="1"/>
    <s v="I"/>
    <n v="13"/>
    <n v="13"/>
    <n v="0"/>
    <n v="102"/>
  </r>
  <r>
    <x v="0"/>
    <x v="0"/>
    <s v="WA"/>
    <x v="5"/>
    <n v="2013"/>
    <n v="2013"/>
    <n v="15896675"/>
    <n v="1"/>
    <x v="1"/>
    <s v="I"/>
    <n v="0"/>
    <n v="0"/>
    <n v="0"/>
    <n v="6"/>
  </r>
  <r>
    <x v="0"/>
    <x v="1"/>
    <s v="WA"/>
    <x v="5"/>
    <n v="2013"/>
    <n v="2013"/>
    <n v="500032842"/>
    <n v="11"/>
    <x v="1"/>
    <s v="I"/>
    <n v="332"/>
    <n v="30.181818181818183"/>
    <n v="0"/>
    <n v="33"/>
  </r>
  <r>
    <x v="0"/>
    <x v="0"/>
    <s v="WA"/>
    <x v="5"/>
    <n v="2013"/>
    <n v="2013"/>
    <n v="16200993"/>
    <n v="1"/>
    <x v="1"/>
    <s v="I"/>
    <n v="14"/>
    <n v="14"/>
    <n v="0"/>
    <n v="10"/>
  </r>
  <r>
    <x v="0"/>
    <x v="0"/>
    <s v="WA"/>
    <x v="5"/>
    <n v="2013"/>
    <n v="2013"/>
    <n v="500077527"/>
    <n v="1"/>
    <x v="1"/>
    <s v="I"/>
    <n v="31"/>
    <n v="31"/>
    <n v="0"/>
    <n v="123"/>
  </r>
  <r>
    <x v="0"/>
    <x v="0"/>
    <s v="WA"/>
    <x v="5"/>
    <n v="2013"/>
    <n v="2013"/>
    <n v="16219688"/>
    <n v="1"/>
    <x v="1"/>
    <s v="I"/>
    <n v="34"/>
    <n v="34"/>
    <n v="0"/>
    <n v="110"/>
  </r>
  <r>
    <x v="0"/>
    <x v="0"/>
    <s v="WA"/>
    <x v="5"/>
    <n v="2013"/>
    <n v="2013"/>
    <n v="424828883"/>
    <n v="1"/>
    <x v="1"/>
    <s v="I"/>
    <n v="7"/>
    <n v="7"/>
    <n v="0"/>
    <n v="100"/>
  </r>
  <r>
    <x v="0"/>
    <x v="1"/>
    <s v="WA"/>
    <x v="5"/>
    <n v="2013"/>
    <n v="2013"/>
    <n v="16343843"/>
    <n v="1"/>
    <x v="1"/>
    <s v="I"/>
    <n v="0"/>
    <n v="0"/>
    <n v="0"/>
    <n v="36"/>
  </r>
  <r>
    <x v="0"/>
    <x v="0"/>
    <s v="WA"/>
    <x v="5"/>
    <n v="2013"/>
    <n v="2013"/>
    <n v="14880507"/>
    <n v="1"/>
    <x v="1"/>
    <s v="I"/>
    <n v="33"/>
    <n v="33"/>
    <n v="0"/>
    <n v="14"/>
  </r>
  <r>
    <x v="1"/>
    <x v="1"/>
    <s v="WA"/>
    <x v="5"/>
    <n v="2013"/>
    <n v="2013"/>
    <n v="358387275"/>
    <n v="3"/>
    <x v="1"/>
    <s v="I"/>
    <n v="93"/>
    <n v="31"/>
    <n v="0"/>
    <n v="4"/>
  </r>
  <r>
    <x v="0"/>
    <x v="1"/>
    <s v="WA"/>
    <x v="5"/>
    <n v="2013"/>
    <n v="2013"/>
    <n v="446343433"/>
    <n v="2"/>
    <x v="1"/>
    <s v="I"/>
    <n v="42"/>
    <n v="21"/>
    <n v="0"/>
    <n v="65"/>
  </r>
  <r>
    <x v="0"/>
    <x v="0"/>
    <s v="WA"/>
    <x v="5"/>
    <n v="2013"/>
    <n v="2013"/>
    <n v="15062553"/>
    <n v="2"/>
    <x v="1"/>
    <s v="I"/>
    <n v="65"/>
    <n v="32.5"/>
    <n v="0"/>
    <n v="870"/>
  </r>
  <r>
    <x v="0"/>
    <x v="1"/>
    <s v="WA"/>
    <x v="5"/>
    <n v="2013"/>
    <n v="2013"/>
    <n v="14618573"/>
    <n v="1"/>
    <x v="1"/>
    <s v="I"/>
    <n v="25"/>
    <n v="25"/>
    <n v="0"/>
    <n v="23"/>
  </r>
  <r>
    <x v="0"/>
    <x v="0"/>
    <s v="WA"/>
    <x v="5"/>
    <n v="2013"/>
    <n v="2013"/>
    <n v="14636936"/>
    <n v="1"/>
    <x v="1"/>
    <s v="I"/>
    <n v="34"/>
    <n v="34"/>
    <n v="0"/>
    <n v="570"/>
  </r>
  <r>
    <x v="0"/>
    <x v="0"/>
    <s v="WA"/>
    <x v="5"/>
    <n v="2013"/>
    <n v="2013"/>
    <n v="17810699"/>
    <n v="2"/>
    <x v="1"/>
    <s v="I"/>
    <n v="62"/>
    <n v="31"/>
    <n v="0"/>
    <n v="406"/>
  </r>
  <r>
    <x v="0"/>
    <x v="0"/>
    <s v="WA"/>
    <x v="5"/>
    <n v="2013"/>
    <n v="2013"/>
    <n v="14404806"/>
    <n v="1"/>
    <x v="1"/>
    <s v="I"/>
    <n v="34"/>
    <n v="34"/>
    <n v="0"/>
    <n v="100"/>
  </r>
  <r>
    <x v="0"/>
    <x v="1"/>
    <s v="WA"/>
    <x v="5"/>
    <n v="2013"/>
    <n v="2013"/>
    <n v="386985649"/>
    <n v="1"/>
    <x v="1"/>
    <s v="I"/>
    <n v="63"/>
    <n v="63"/>
    <n v="0"/>
    <n v="34"/>
  </r>
  <r>
    <x v="0"/>
    <x v="1"/>
    <s v="WA"/>
    <x v="5"/>
    <n v="2013"/>
    <n v="2013"/>
    <n v="19986158"/>
    <n v="3"/>
    <x v="1"/>
    <s v="I"/>
    <n v="90"/>
    <n v="30"/>
    <n v="0"/>
    <n v="3"/>
  </r>
  <r>
    <x v="0"/>
    <x v="0"/>
    <s v="WA"/>
    <x v="5"/>
    <n v="2013"/>
    <n v="2013"/>
    <n v="14173708"/>
    <n v="1"/>
    <x v="1"/>
    <s v="I"/>
    <n v="3"/>
    <n v="3"/>
    <n v="0"/>
    <n v="30"/>
  </r>
  <r>
    <x v="0"/>
    <x v="1"/>
    <s v="WA"/>
    <x v="5"/>
    <n v="2013"/>
    <n v="2013"/>
    <n v="19989180"/>
    <n v="2"/>
    <x v="1"/>
    <s v="I"/>
    <n v="61"/>
    <n v="30.5"/>
    <n v="0"/>
    <n v="31"/>
  </r>
  <r>
    <x v="0"/>
    <x v="0"/>
    <s v="WA"/>
    <x v="5"/>
    <n v="2013"/>
    <n v="2013"/>
    <n v="18513991"/>
    <n v="1"/>
    <x v="1"/>
    <s v="I"/>
    <n v="14"/>
    <n v="14"/>
    <n v="0"/>
    <n v="68"/>
  </r>
  <r>
    <x v="0"/>
    <x v="1"/>
    <s v="WA"/>
    <x v="5"/>
    <n v="2013"/>
    <n v="2013"/>
    <n v="17954915"/>
    <n v="2"/>
    <x v="1"/>
    <s v="I"/>
    <n v="64"/>
    <n v="32"/>
    <n v="0"/>
    <n v="2"/>
  </r>
  <r>
    <x v="0"/>
    <x v="1"/>
    <s v="WA"/>
    <x v="5"/>
    <n v="2013"/>
    <n v="2013"/>
    <n v="500081829"/>
    <n v="2"/>
    <x v="1"/>
    <s v="I"/>
    <n v="39"/>
    <n v="19.5"/>
    <n v="0"/>
    <n v="40"/>
  </r>
  <r>
    <x v="0"/>
    <x v="0"/>
    <s v="WA"/>
    <x v="5"/>
    <n v="2013"/>
    <n v="2013"/>
    <n v="19309167"/>
    <n v="6"/>
    <x v="1"/>
    <s v="I"/>
    <n v="185"/>
    <n v="30.833333333333332"/>
    <n v="0"/>
    <n v="16"/>
  </r>
  <r>
    <x v="0"/>
    <x v="0"/>
    <s v="WA"/>
    <x v="5"/>
    <n v="2013"/>
    <n v="2013"/>
    <n v="19327299"/>
    <n v="2"/>
    <x v="1"/>
    <s v="I"/>
    <n v="62"/>
    <n v="31"/>
    <n v="0"/>
    <n v="6"/>
  </r>
  <r>
    <x v="0"/>
    <x v="0"/>
    <s v="WA"/>
    <x v="5"/>
    <n v="2013"/>
    <n v="2013"/>
    <n v="18650665"/>
    <n v="1"/>
    <x v="1"/>
    <s v="I"/>
    <n v="7"/>
    <n v="7"/>
    <n v="0"/>
    <n v="10"/>
  </r>
  <r>
    <x v="0"/>
    <x v="0"/>
    <s v="WA"/>
    <x v="5"/>
    <n v="2013"/>
    <n v="2013"/>
    <n v="18611608"/>
    <n v="2"/>
    <x v="1"/>
    <s v="I"/>
    <n v="61"/>
    <n v="30.5"/>
    <n v="0"/>
    <n v="1210"/>
  </r>
  <r>
    <x v="0"/>
    <x v="1"/>
    <s v="WA"/>
    <x v="5"/>
    <n v="2013"/>
    <n v="2013"/>
    <n v="18696426"/>
    <n v="2"/>
    <x v="1"/>
    <s v="I"/>
    <n v="43"/>
    <n v="21.5"/>
    <n v="0"/>
    <n v="122"/>
  </r>
  <r>
    <x v="0"/>
    <x v="0"/>
    <s v="WA"/>
    <x v="5"/>
    <n v="2013"/>
    <n v="2013"/>
    <n v="18895502"/>
    <n v="1"/>
    <x v="1"/>
    <s v="I"/>
    <n v="0"/>
    <n v="0"/>
    <n v="0"/>
    <n v="280"/>
  </r>
  <r>
    <x v="0"/>
    <x v="0"/>
    <s v="WA"/>
    <x v="5"/>
    <n v="2013"/>
    <n v="2013"/>
    <n v="500102615"/>
    <n v="1"/>
    <x v="1"/>
    <s v="I"/>
    <n v="20"/>
    <n v="20"/>
    <n v="0"/>
    <n v="820"/>
  </r>
  <r>
    <x v="0"/>
    <x v="0"/>
    <s v="WA"/>
    <x v="5"/>
    <n v="2013"/>
    <n v="2013"/>
    <n v="18940853"/>
    <n v="3"/>
    <x v="1"/>
    <s v="I"/>
    <n v="92"/>
    <n v="30.666666666666668"/>
    <n v="0"/>
    <n v="200"/>
  </r>
  <r>
    <x v="0"/>
    <x v="1"/>
    <s v="WA"/>
    <x v="5"/>
    <n v="2013"/>
    <n v="2013"/>
    <n v="17799952"/>
    <n v="1"/>
    <x v="1"/>
    <s v="I"/>
    <n v="34"/>
    <n v="34"/>
    <n v="0"/>
    <n v="147"/>
  </r>
  <r>
    <x v="0"/>
    <x v="0"/>
    <s v="WA"/>
    <x v="5"/>
    <n v="2013"/>
    <n v="2013"/>
    <n v="500095893"/>
    <n v="1"/>
    <x v="1"/>
    <s v="I"/>
    <n v="33"/>
    <n v="33"/>
    <n v="0"/>
    <n v="155"/>
  </r>
  <r>
    <x v="0"/>
    <x v="0"/>
    <s v="WA"/>
    <x v="5"/>
    <n v="2013"/>
    <n v="2013"/>
    <n v="18971402"/>
    <n v="1"/>
    <x v="1"/>
    <s v="I"/>
    <n v="7"/>
    <n v="7"/>
    <n v="0"/>
    <n v="250"/>
  </r>
  <r>
    <x v="0"/>
    <x v="0"/>
    <s v="WA"/>
    <x v="5"/>
    <n v="2013"/>
    <n v="2013"/>
    <n v="15350318"/>
    <n v="3"/>
    <x v="1"/>
    <s v="I"/>
    <n v="90"/>
    <n v="30"/>
    <n v="0"/>
    <n v="4888"/>
  </r>
  <r>
    <x v="0"/>
    <x v="0"/>
    <s v="WA"/>
    <x v="5"/>
    <n v="2013"/>
    <n v="2013"/>
    <n v="16855284"/>
    <n v="1"/>
    <x v="1"/>
    <s v="I"/>
    <n v="11"/>
    <n v="11"/>
    <n v="0"/>
    <n v="120"/>
  </r>
  <r>
    <x v="0"/>
    <x v="0"/>
    <s v="WA"/>
    <x v="5"/>
    <n v="2013"/>
    <n v="2013"/>
    <n v="15144672"/>
    <n v="9"/>
    <x v="1"/>
    <s v="I"/>
    <n v="275"/>
    <n v="30.555555555555554"/>
    <n v="0"/>
    <n v="180"/>
  </r>
  <r>
    <x v="0"/>
    <x v="0"/>
    <s v="WA"/>
    <x v="5"/>
    <n v="2013"/>
    <n v="2013"/>
    <n v="15124124"/>
    <n v="1"/>
    <x v="1"/>
    <s v="I"/>
    <n v="18"/>
    <n v="18"/>
    <n v="0"/>
    <n v="590"/>
  </r>
  <r>
    <x v="1"/>
    <x v="0"/>
    <s v="WA"/>
    <x v="5"/>
    <n v="2013"/>
    <n v="2013"/>
    <n v="500255709"/>
    <n v="2"/>
    <x v="1"/>
    <s v="I"/>
    <n v="68"/>
    <n v="34"/>
    <n v="0"/>
    <n v="99"/>
  </r>
  <r>
    <x v="0"/>
    <x v="1"/>
    <s v="WA"/>
    <x v="5"/>
    <n v="2013"/>
    <n v="2013"/>
    <n v="15762164"/>
    <n v="1"/>
    <x v="1"/>
    <s v="I"/>
    <n v="0"/>
    <n v="0"/>
    <n v="0"/>
    <n v="3"/>
  </r>
  <r>
    <x v="0"/>
    <x v="0"/>
    <s v="WA"/>
    <x v="5"/>
    <n v="2013"/>
    <n v="2013"/>
    <n v="500048711"/>
    <n v="2"/>
    <x v="1"/>
    <s v="I"/>
    <n v="47"/>
    <n v="23.5"/>
    <n v="0"/>
    <n v="51"/>
  </r>
  <r>
    <x v="0"/>
    <x v="0"/>
    <s v="WA"/>
    <x v="5"/>
    <n v="2013"/>
    <n v="2013"/>
    <n v="14689885"/>
    <n v="1"/>
    <x v="1"/>
    <s v="I"/>
    <n v="10"/>
    <n v="10"/>
    <n v="0"/>
    <n v="500"/>
  </r>
  <r>
    <x v="0"/>
    <x v="0"/>
    <s v="WA"/>
    <x v="5"/>
    <n v="2013"/>
    <n v="2013"/>
    <n v="500217184"/>
    <n v="1"/>
    <x v="1"/>
    <s v="I"/>
    <n v="0"/>
    <n v="0"/>
    <n v="0"/>
    <n v="36"/>
  </r>
  <r>
    <x v="0"/>
    <x v="0"/>
    <s v="WA"/>
    <x v="5"/>
    <n v="2013"/>
    <n v="2013"/>
    <n v="18327978"/>
    <n v="1"/>
    <x v="1"/>
    <s v="I"/>
    <n v="29"/>
    <n v="29"/>
    <n v="0"/>
    <n v="1"/>
  </r>
  <r>
    <x v="0"/>
    <x v="1"/>
    <s v="WA"/>
    <x v="5"/>
    <n v="2013"/>
    <n v="2013"/>
    <n v="18637719"/>
    <n v="2"/>
    <x v="1"/>
    <s v="I"/>
    <n v="63"/>
    <n v="31.5"/>
    <n v="0"/>
    <n v="110"/>
  </r>
  <r>
    <x v="0"/>
    <x v="0"/>
    <s v="WA"/>
    <x v="5"/>
    <n v="2013"/>
    <n v="2013"/>
    <n v="18637721"/>
    <n v="2"/>
    <x v="1"/>
    <s v="I"/>
    <n v="63"/>
    <n v="31.5"/>
    <n v="0"/>
    <n v="390"/>
  </r>
  <r>
    <x v="0"/>
    <x v="0"/>
    <s v="WA"/>
    <x v="5"/>
    <n v="2013"/>
    <n v="2013"/>
    <n v="18932251"/>
    <n v="1"/>
    <x v="1"/>
    <s v="I"/>
    <n v="29"/>
    <n v="29"/>
    <n v="0"/>
    <n v="100"/>
  </r>
  <r>
    <x v="0"/>
    <x v="0"/>
    <s v="WA"/>
    <x v="5"/>
    <n v="2013"/>
    <n v="2013"/>
    <n v="18628293"/>
    <n v="1"/>
    <x v="1"/>
    <s v="I"/>
    <n v="4"/>
    <n v="4"/>
    <n v="0"/>
    <n v="78"/>
  </r>
  <r>
    <x v="0"/>
    <x v="0"/>
    <s v="WA"/>
    <x v="5"/>
    <n v="2013"/>
    <n v="2013"/>
    <n v="18431973"/>
    <n v="3"/>
    <x v="1"/>
    <s v="I"/>
    <n v="66"/>
    <n v="22"/>
    <n v="0"/>
    <n v="261"/>
  </r>
  <r>
    <x v="0"/>
    <x v="1"/>
    <s v="WA"/>
    <x v="5"/>
    <n v="2013"/>
    <n v="2013"/>
    <n v="500139351"/>
    <n v="2"/>
    <x v="1"/>
    <s v="I"/>
    <n v="39"/>
    <n v="19.5"/>
    <n v="0"/>
    <n v="79"/>
  </r>
  <r>
    <x v="0"/>
    <x v="0"/>
    <s v="WA"/>
    <x v="5"/>
    <n v="2013"/>
    <n v="2013"/>
    <n v="17195232"/>
    <n v="1"/>
    <x v="1"/>
    <s v="I"/>
    <n v="5"/>
    <n v="5"/>
    <n v="0"/>
    <n v="20"/>
  </r>
  <r>
    <x v="0"/>
    <x v="1"/>
    <s v="WA"/>
    <x v="5"/>
    <n v="2013"/>
    <n v="2013"/>
    <n v="500030446"/>
    <n v="1"/>
    <x v="1"/>
    <s v="I"/>
    <n v="9"/>
    <n v="9"/>
    <n v="0"/>
    <n v="34"/>
  </r>
  <r>
    <x v="0"/>
    <x v="1"/>
    <s v="WA"/>
    <x v="5"/>
    <n v="2013"/>
    <n v="2013"/>
    <n v="500217742"/>
    <n v="1"/>
    <x v="1"/>
    <s v="I"/>
    <n v="0"/>
    <n v="0"/>
    <n v="0"/>
    <n v="55"/>
  </r>
  <r>
    <x v="0"/>
    <x v="1"/>
    <s v="WA"/>
    <x v="5"/>
    <n v="2013"/>
    <n v="2013"/>
    <n v="500105542"/>
    <n v="1"/>
    <x v="1"/>
    <s v="I"/>
    <n v="8"/>
    <n v="8"/>
    <n v="0"/>
    <n v="23"/>
  </r>
  <r>
    <x v="0"/>
    <x v="0"/>
    <s v="WA"/>
    <x v="5"/>
    <n v="2013"/>
    <n v="2013"/>
    <n v="500270996"/>
    <n v="1"/>
    <x v="1"/>
    <s v="I"/>
    <n v="11"/>
    <n v="11"/>
    <n v="0"/>
    <n v="197"/>
  </r>
  <r>
    <x v="0"/>
    <x v="0"/>
    <s v="WA"/>
    <x v="5"/>
    <n v="2013"/>
    <n v="2013"/>
    <n v="15070242"/>
    <n v="1"/>
    <x v="1"/>
    <s v="I"/>
    <n v="10"/>
    <n v="10"/>
    <n v="0"/>
    <n v="10"/>
  </r>
  <r>
    <x v="0"/>
    <x v="1"/>
    <s v="WA"/>
    <x v="5"/>
    <n v="2013"/>
    <n v="2013"/>
    <n v="15705610"/>
    <n v="2"/>
    <x v="1"/>
    <s v="I"/>
    <n v="70"/>
    <n v="35"/>
    <n v="0"/>
    <n v="6"/>
  </r>
  <r>
    <x v="0"/>
    <x v="0"/>
    <s v="WA"/>
    <x v="5"/>
    <n v="2013"/>
    <n v="2013"/>
    <n v="15744917"/>
    <n v="1"/>
    <x v="1"/>
    <s v="I"/>
    <n v="3"/>
    <n v="3"/>
    <n v="0"/>
    <n v="14"/>
  </r>
  <r>
    <x v="0"/>
    <x v="0"/>
    <s v="WA"/>
    <x v="5"/>
    <n v="2013"/>
    <n v="2013"/>
    <n v="14028188"/>
    <n v="1"/>
    <x v="1"/>
    <s v="I"/>
    <n v="11"/>
    <n v="11"/>
    <n v="0"/>
    <n v="5"/>
  </r>
  <r>
    <x v="0"/>
    <x v="0"/>
    <s v="WA"/>
    <x v="5"/>
    <n v="2013"/>
    <n v="2013"/>
    <n v="19979479"/>
    <n v="1"/>
    <x v="1"/>
    <s v="I"/>
    <n v="0"/>
    <n v="0"/>
    <n v="0"/>
    <n v="98"/>
  </r>
  <r>
    <x v="0"/>
    <x v="1"/>
    <s v="WA"/>
    <x v="5"/>
    <n v="2013"/>
    <n v="2013"/>
    <n v="500184948"/>
    <n v="2"/>
    <x v="1"/>
    <s v="I"/>
    <n v="38"/>
    <n v="19"/>
    <n v="0"/>
    <n v="4"/>
  </r>
  <r>
    <x v="0"/>
    <x v="1"/>
    <s v="WA"/>
    <x v="5"/>
    <n v="2013"/>
    <n v="2013"/>
    <n v="365731302"/>
    <n v="1"/>
    <x v="1"/>
    <s v="I"/>
    <n v="6"/>
    <n v="6"/>
    <n v="0"/>
    <n v="3"/>
  </r>
  <r>
    <x v="0"/>
    <x v="0"/>
    <s v="WA"/>
    <x v="5"/>
    <n v="2013"/>
    <n v="2013"/>
    <n v="446349387"/>
    <n v="2"/>
    <x v="1"/>
    <s v="I"/>
    <n v="39"/>
    <n v="19.5"/>
    <n v="0"/>
    <n v="199"/>
  </r>
  <r>
    <x v="0"/>
    <x v="0"/>
    <s v="WA"/>
    <x v="5"/>
    <n v="2013"/>
    <n v="2013"/>
    <n v="18785876"/>
    <n v="1"/>
    <x v="1"/>
    <s v="I"/>
    <n v="28"/>
    <n v="28"/>
    <n v="0"/>
    <n v="1"/>
  </r>
  <r>
    <x v="0"/>
    <x v="1"/>
    <s v="WA"/>
    <x v="5"/>
    <n v="2013"/>
    <n v="2013"/>
    <n v="19640692"/>
    <n v="1"/>
    <x v="1"/>
    <s v="I"/>
    <n v="36"/>
    <n v="36"/>
    <n v="0"/>
    <n v="6"/>
  </r>
  <r>
    <x v="0"/>
    <x v="0"/>
    <s v="WA"/>
    <x v="5"/>
    <n v="2013"/>
    <n v="2013"/>
    <n v="362188824"/>
    <n v="1"/>
    <x v="1"/>
    <s v="I"/>
    <n v="0"/>
    <n v="0"/>
    <n v="0"/>
    <n v="78"/>
  </r>
  <r>
    <x v="0"/>
    <x v="1"/>
    <s v="WA"/>
    <x v="5"/>
    <n v="2013"/>
    <n v="2013"/>
    <n v="404092805"/>
    <n v="1"/>
    <x v="1"/>
    <s v="I"/>
    <n v="0"/>
    <n v="0"/>
    <n v="0"/>
    <n v="3"/>
  </r>
  <r>
    <x v="0"/>
    <x v="0"/>
    <s v="WA"/>
    <x v="5"/>
    <n v="2013"/>
    <n v="2013"/>
    <n v="17980228"/>
    <n v="2"/>
    <x v="1"/>
    <s v="I"/>
    <n v="56"/>
    <n v="28"/>
    <n v="0"/>
    <n v="1460"/>
  </r>
  <r>
    <x v="0"/>
    <x v="1"/>
    <s v="WA"/>
    <x v="5"/>
    <n v="2013"/>
    <n v="2013"/>
    <n v="17382407"/>
    <n v="1"/>
    <x v="1"/>
    <s v="I"/>
    <n v="46"/>
    <n v="46"/>
    <n v="0"/>
    <n v="10"/>
  </r>
  <r>
    <x v="0"/>
    <x v="1"/>
    <s v="WA"/>
    <x v="5"/>
    <n v="2013"/>
    <n v="2013"/>
    <n v="365731246"/>
    <n v="1"/>
    <x v="1"/>
    <s v="I"/>
    <n v="28"/>
    <n v="28"/>
    <n v="0"/>
    <n v="1"/>
  </r>
  <r>
    <x v="0"/>
    <x v="0"/>
    <s v="WA"/>
    <x v="5"/>
    <n v="2013"/>
    <n v="2013"/>
    <n v="17839471"/>
    <n v="6"/>
    <x v="1"/>
    <s v="I"/>
    <n v="160"/>
    <n v="26.666666666666668"/>
    <n v="0"/>
    <n v="320"/>
  </r>
  <r>
    <x v="0"/>
    <x v="1"/>
    <s v="WA"/>
    <x v="5"/>
    <n v="2013"/>
    <n v="2013"/>
    <n v="424224107"/>
    <n v="1"/>
    <x v="1"/>
    <s v="I"/>
    <n v="16"/>
    <n v="16"/>
    <n v="0"/>
    <n v="18"/>
  </r>
  <r>
    <x v="0"/>
    <x v="0"/>
    <s v="WA"/>
    <x v="5"/>
    <n v="2013"/>
    <n v="2013"/>
    <n v="500255616"/>
    <n v="4"/>
    <x v="1"/>
    <s v="I"/>
    <n v="121"/>
    <n v="30.25"/>
    <n v="0"/>
    <n v="145"/>
  </r>
  <r>
    <x v="0"/>
    <x v="1"/>
    <s v="WA"/>
    <x v="5"/>
    <n v="2013"/>
    <n v="2013"/>
    <n v="500129083"/>
    <n v="2"/>
    <x v="1"/>
    <s v="I"/>
    <n v="61"/>
    <n v="30.5"/>
    <n v="0"/>
    <n v="4"/>
  </r>
  <r>
    <x v="0"/>
    <x v="1"/>
    <s v="WA"/>
    <x v="5"/>
    <n v="2013"/>
    <n v="2013"/>
    <n v="403833675"/>
    <n v="2"/>
    <x v="1"/>
    <s v="I"/>
    <n v="39"/>
    <n v="19.5"/>
    <n v="0"/>
    <n v="27"/>
  </r>
  <r>
    <x v="0"/>
    <x v="1"/>
    <s v="WA"/>
    <x v="5"/>
    <n v="2013"/>
    <n v="2013"/>
    <n v="16300050"/>
    <n v="1"/>
    <x v="1"/>
    <s v="I"/>
    <n v="20"/>
    <n v="20"/>
    <n v="0"/>
    <n v="12"/>
  </r>
  <r>
    <x v="0"/>
    <x v="1"/>
    <s v="WA"/>
    <x v="5"/>
    <n v="2013"/>
    <n v="2013"/>
    <n v="15977664"/>
    <n v="2"/>
    <x v="1"/>
    <s v="I"/>
    <n v="44"/>
    <n v="22"/>
    <n v="0"/>
    <n v="13"/>
  </r>
  <r>
    <x v="0"/>
    <x v="0"/>
    <s v="WA"/>
    <x v="5"/>
    <n v="2013"/>
    <n v="2013"/>
    <n v="500222484"/>
    <n v="1"/>
    <x v="1"/>
    <s v="I"/>
    <n v="7"/>
    <n v="7"/>
    <n v="0"/>
    <n v="36"/>
  </r>
  <r>
    <x v="0"/>
    <x v="0"/>
    <s v="WA"/>
    <x v="5"/>
    <n v="2013"/>
    <n v="2013"/>
    <n v="15421769"/>
    <n v="1"/>
    <x v="1"/>
    <s v="I"/>
    <n v="42"/>
    <n v="42"/>
    <n v="0"/>
    <n v="160"/>
  </r>
  <r>
    <x v="0"/>
    <x v="0"/>
    <s v="WA"/>
    <x v="5"/>
    <n v="2013"/>
    <n v="2013"/>
    <n v="15348902"/>
    <n v="2"/>
    <x v="1"/>
    <s v="I"/>
    <n v="49"/>
    <n v="24.5"/>
    <n v="0"/>
    <n v="1037"/>
  </r>
  <r>
    <x v="0"/>
    <x v="1"/>
    <s v="WA"/>
    <x v="5"/>
    <n v="2013"/>
    <n v="2013"/>
    <n v="15690121"/>
    <n v="1"/>
    <x v="1"/>
    <s v="I"/>
    <n v="14"/>
    <n v="14"/>
    <n v="0"/>
    <n v="1"/>
  </r>
  <r>
    <x v="1"/>
    <x v="0"/>
    <s v="WA"/>
    <x v="5"/>
    <n v="2013"/>
    <n v="2013"/>
    <n v="14565633"/>
    <n v="1"/>
    <x v="1"/>
    <s v="I"/>
    <n v="33"/>
    <n v="33"/>
    <n v="0"/>
    <n v="10"/>
  </r>
  <r>
    <x v="0"/>
    <x v="0"/>
    <s v="WA"/>
    <x v="5"/>
    <n v="2013"/>
    <n v="2013"/>
    <n v="14687201"/>
    <n v="1"/>
    <x v="1"/>
    <s v="I"/>
    <n v="26"/>
    <n v="26"/>
    <n v="0"/>
    <n v="120"/>
  </r>
  <r>
    <x v="0"/>
    <x v="0"/>
    <s v="WA"/>
    <x v="5"/>
    <n v="2013"/>
    <n v="2013"/>
    <n v="500274914"/>
    <n v="3"/>
    <x v="1"/>
    <s v="I"/>
    <n v="91"/>
    <n v="30.333333333333332"/>
    <n v="0"/>
    <n v="16"/>
  </r>
  <r>
    <x v="0"/>
    <x v="1"/>
    <s v="WA"/>
    <x v="5"/>
    <n v="2013"/>
    <n v="2013"/>
    <n v="19889197"/>
    <n v="1"/>
    <x v="1"/>
    <s v="I"/>
    <n v="30"/>
    <n v="30"/>
    <n v="0"/>
    <n v="1"/>
  </r>
  <r>
    <x v="0"/>
    <x v="1"/>
    <s v="WA"/>
    <x v="5"/>
    <n v="2013"/>
    <n v="2013"/>
    <n v="14384317"/>
    <n v="1"/>
    <x v="1"/>
    <s v="I"/>
    <n v="30"/>
    <n v="30"/>
    <n v="0"/>
    <n v="36"/>
  </r>
  <r>
    <x v="0"/>
    <x v="1"/>
    <s v="WA"/>
    <x v="5"/>
    <n v="2013"/>
    <n v="2013"/>
    <n v="19946784"/>
    <n v="1"/>
    <x v="1"/>
    <s v="I"/>
    <n v="30"/>
    <n v="30"/>
    <n v="0"/>
    <n v="1"/>
  </r>
  <r>
    <x v="0"/>
    <x v="0"/>
    <s v="WA"/>
    <x v="5"/>
    <n v="2013"/>
    <n v="2013"/>
    <n v="14682876"/>
    <n v="2"/>
    <x v="1"/>
    <s v="I"/>
    <n v="54"/>
    <n v="27"/>
    <n v="0"/>
    <n v="410"/>
  </r>
  <r>
    <x v="0"/>
    <x v="0"/>
    <s v="WA"/>
    <x v="5"/>
    <n v="2013"/>
    <n v="2013"/>
    <n v="18916295"/>
    <n v="1"/>
    <x v="1"/>
    <s v="I"/>
    <n v="1"/>
    <n v="1"/>
    <n v="0"/>
    <n v="40"/>
  </r>
  <r>
    <x v="0"/>
    <x v="0"/>
    <s v="WA"/>
    <x v="5"/>
    <n v="2013"/>
    <n v="2013"/>
    <n v="19652801"/>
    <n v="1"/>
    <x v="1"/>
    <s v="I"/>
    <n v="0"/>
    <n v="0"/>
    <n v="0"/>
    <n v="80"/>
  </r>
  <r>
    <x v="0"/>
    <x v="0"/>
    <s v="WA"/>
    <x v="5"/>
    <n v="2013"/>
    <n v="2013"/>
    <n v="19203407"/>
    <n v="1"/>
    <x v="1"/>
    <s v="I"/>
    <n v="31"/>
    <n v="31"/>
    <n v="0"/>
    <n v="20"/>
  </r>
  <r>
    <x v="0"/>
    <x v="0"/>
    <s v="WA"/>
    <x v="5"/>
    <n v="2013"/>
    <n v="2013"/>
    <n v="19265439"/>
    <n v="1"/>
    <x v="1"/>
    <s v="I"/>
    <n v="0"/>
    <n v="0"/>
    <n v="0"/>
    <n v="30"/>
  </r>
  <r>
    <x v="0"/>
    <x v="0"/>
    <s v="WA"/>
    <x v="5"/>
    <n v="2013"/>
    <n v="2013"/>
    <n v="19009293"/>
    <n v="2"/>
    <x v="1"/>
    <s v="I"/>
    <n v="49"/>
    <n v="24.5"/>
    <n v="0"/>
    <n v="450"/>
  </r>
  <r>
    <x v="0"/>
    <x v="1"/>
    <s v="WA"/>
    <x v="5"/>
    <n v="2013"/>
    <n v="2013"/>
    <n v="500251173"/>
    <n v="1"/>
    <x v="1"/>
    <s v="I"/>
    <n v="0"/>
    <n v="0"/>
    <n v="0"/>
    <n v="39"/>
  </r>
  <r>
    <x v="0"/>
    <x v="0"/>
    <s v="WA"/>
    <x v="5"/>
    <n v="2013"/>
    <n v="2013"/>
    <n v="18343692"/>
    <n v="1"/>
    <x v="1"/>
    <s v="I"/>
    <n v="32"/>
    <n v="32"/>
    <n v="0"/>
    <n v="114"/>
  </r>
  <r>
    <x v="0"/>
    <x v="1"/>
    <s v="WA"/>
    <x v="5"/>
    <n v="2013"/>
    <n v="2013"/>
    <n v="19242386"/>
    <n v="1"/>
    <x v="1"/>
    <s v="I"/>
    <n v="0"/>
    <n v="0"/>
    <n v="0"/>
    <n v="3"/>
  </r>
  <r>
    <x v="0"/>
    <x v="0"/>
    <s v="WA"/>
    <x v="5"/>
    <n v="2013"/>
    <n v="2013"/>
    <n v="19382977"/>
    <n v="1"/>
    <x v="1"/>
    <s v="I"/>
    <n v="2"/>
    <n v="2"/>
    <n v="0"/>
    <n v="40"/>
  </r>
  <r>
    <x v="0"/>
    <x v="0"/>
    <s v="WA"/>
    <x v="5"/>
    <n v="2013"/>
    <n v="2013"/>
    <n v="500196409"/>
    <n v="1"/>
    <x v="1"/>
    <s v="I"/>
    <n v="5"/>
    <n v="5"/>
    <n v="0"/>
    <n v="133"/>
  </r>
  <r>
    <x v="0"/>
    <x v="0"/>
    <s v="WA"/>
    <x v="5"/>
    <n v="2013"/>
    <n v="2013"/>
    <n v="17390706"/>
    <n v="1"/>
    <x v="1"/>
    <s v="I"/>
    <n v="22"/>
    <n v="22"/>
    <n v="0"/>
    <n v="40"/>
  </r>
  <r>
    <x v="0"/>
    <x v="0"/>
    <s v="WA"/>
    <x v="5"/>
    <n v="2013"/>
    <n v="2013"/>
    <n v="17784855"/>
    <n v="1"/>
    <x v="1"/>
    <s v="I"/>
    <n v="0"/>
    <n v="0"/>
    <n v="0"/>
    <n v="10"/>
  </r>
  <r>
    <x v="0"/>
    <x v="0"/>
    <s v="WA"/>
    <x v="5"/>
    <n v="2013"/>
    <n v="2013"/>
    <n v="16899919"/>
    <n v="1"/>
    <x v="1"/>
    <s v="I"/>
    <n v="28"/>
    <n v="28"/>
    <n v="0"/>
    <n v="130"/>
  </r>
  <r>
    <x v="0"/>
    <x v="0"/>
    <s v="WA"/>
    <x v="5"/>
    <n v="2013"/>
    <n v="2013"/>
    <n v="500019216"/>
    <n v="1"/>
    <x v="1"/>
    <s v="I"/>
    <n v="0"/>
    <n v="0"/>
    <n v="0"/>
    <n v="77"/>
  </r>
  <r>
    <x v="0"/>
    <x v="1"/>
    <s v="WA"/>
    <x v="5"/>
    <n v="2013"/>
    <n v="2013"/>
    <n v="17146938"/>
    <n v="1"/>
    <x v="1"/>
    <s v="I"/>
    <n v="0"/>
    <n v="0"/>
    <n v="0"/>
    <n v="19"/>
  </r>
  <r>
    <x v="1"/>
    <x v="1"/>
    <s v="WA"/>
    <x v="5"/>
    <n v="2013"/>
    <n v="2013"/>
    <n v="16900239"/>
    <n v="2"/>
    <x v="1"/>
    <s v="I"/>
    <n v="63"/>
    <n v="31.5"/>
    <n v="0"/>
    <n v="16"/>
  </r>
  <r>
    <x v="0"/>
    <x v="0"/>
    <s v="WA"/>
    <x v="5"/>
    <n v="2013"/>
    <n v="2013"/>
    <n v="16931161"/>
    <n v="1"/>
    <x v="1"/>
    <s v="I"/>
    <n v="7"/>
    <n v="7"/>
    <n v="0"/>
    <n v="11"/>
  </r>
  <r>
    <x v="1"/>
    <x v="1"/>
    <s v="WA"/>
    <x v="5"/>
    <n v="2013"/>
    <n v="2013"/>
    <n v="19297701"/>
    <n v="5"/>
    <x v="1"/>
    <s v="I"/>
    <n v="158"/>
    <n v="31.6"/>
    <n v="0"/>
    <n v="5"/>
  </r>
  <r>
    <x v="0"/>
    <x v="0"/>
    <s v="WA"/>
    <x v="5"/>
    <n v="2013"/>
    <n v="2013"/>
    <n v="500045609"/>
    <n v="8"/>
    <x v="1"/>
    <s v="I"/>
    <n v="225"/>
    <n v="28.125"/>
    <n v="0"/>
    <n v="84"/>
  </r>
  <r>
    <x v="0"/>
    <x v="1"/>
    <s v="WA"/>
    <x v="5"/>
    <n v="2013"/>
    <n v="2013"/>
    <n v="16308065"/>
    <n v="2"/>
    <x v="1"/>
    <s v="I"/>
    <n v="61"/>
    <n v="30.5"/>
    <n v="0"/>
    <n v="26"/>
  </r>
  <r>
    <x v="0"/>
    <x v="0"/>
    <s v="WA"/>
    <x v="5"/>
    <n v="2013"/>
    <n v="2013"/>
    <n v="500269519"/>
    <n v="2"/>
    <x v="1"/>
    <s v="I"/>
    <n v="40"/>
    <n v="20"/>
    <n v="0"/>
    <n v="117"/>
  </r>
  <r>
    <x v="0"/>
    <x v="1"/>
    <s v="WA"/>
    <x v="5"/>
    <n v="2013"/>
    <n v="2013"/>
    <n v="14903813"/>
    <n v="2"/>
    <x v="1"/>
    <s v="I"/>
    <n v="41"/>
    <n v="20.5"/>
    <n v="0"/>
    <n v="10"/>
  </r>
  <r>
    <x v="0"/>
    <x v="0"/>
    <s v="WA"/>
    <x v="5"/>
    <n v="2013"/>
    <n v="2013"/>
    <n v="500213289"/>
    <n v="1"/>
    <x v="1"/>
    <s v="I"/>
    <n v="29"/>
    <n v="29"/>
    <n v="0"/>
    <n v="122"/>
  </r>
  <r>
    <x v="0"/>
    <x v="0"/>
    <s v="WA"/>
    <x v="5"/>
    <n v="2013"/>
    <n v="2013"/>
    <n v="17638466"/>
    <n v="1"/>
    <x v="1"/>
    <s v="I"/>
    <n v="4"/>
    <n v="4"/>
    <n v="0"/>
    <n v="8"/>
  </r>
  <r>
    <x v="0"/>
    <x v="0"/>
    <s v="WA"/>
    <x v="5"/>
    <n v="2013"/>
    <n v="2013"/>
    <n v="500205201"/>
    <n v="1"/>
    <x v="1"/>
    <s v="I"/>
    <n v="22"/>
    <n v="22"/>
    <n v="0"/>
    <n v="101"/>
  </r>
  <r>
    <x v="0"/>
    <x v="0"/>
    <s v="WA"/>
    <x v="5"/>
    <n v="2013"/>
    <n v="2013"/>
    <n v="14666689"/>
    <n v="2"/>
    <x v="1"/>
    <s v="I"/>
    <n v="66"/>
    <n v="33"/>
    <n v="0"/>
    <n v="341"/>
  </r>
  <r>
    <x v="0"/>
    <x v="0"/>
    <s v="WA"/>
    <x v="5"/>
    <n v="2013"/>
    <n v="2013"/>
    <n v="14571282"/>
    <n v="1"/>
    <x v="1"/>
    <s v="I"/>
    <n v="21"/>
    <n v="21"/>
    <n v="0"/>
    <n v="10"/>
  </r>
  <r>
    <x v="0"/>
    <x v="1"/>
    <s v="WA"/>
    <x v="5"/>
    <n v="2013"/>
    <n v="2013"/>
    <n v="19596592"/>
    <n v="1"/>
    <x v="1"/>
    <s v="I"/>
    <n v="0"/>
    <n v="0"/>
    <n v="0"/>
    <n v="6"/>
  </r>
  <r>
    <x v="0"/>
    <x v="0"/>
    <s v="WA"/>
    <x v="5"/>
    <n v="2013"/>
    <n v="2013"/>
    <n v="500061425"/>
    <n v="1"/>
    <x v="1"/>
    <s v="I"/>
    <n v="3"/>
    <n v="3"/>
    <n v="0"/>
    <n v="19"/>
  </r>
  <r>
    <x v="0"/>
    <x v="1"/>
    <s v="WA"/>
    <x v="5"/>
    <n v="2013"/>
    <n v="2013"/>
    <n v="382233604"/>
    <n v="1"/>
    <x v="1"/>
    <s v="I"/>
    <n v="4"/>
    <n v="4"/>
    <n v="0"/>
    <n v="1"/>
  </r>
  <r>
    <x v="0"/>
    <x v="0"/>
    <s v="WA"/>
    <x v="5"/>
    <n v="2013"/>
    <n v="2013"/>
    <n v="18221503"/>
    <n v="2"/>
    <x v="1"/>
    <s v="I"/>
    <n v="46"/>
    <n v="23"/>
    <n v="0"/>
    <n v="224"/>
  </r>
  <r>
    <x v="0"/>
    <x v="0"/>
    <s v="WA"/>
    <x v="5"/>
    <n v="2013"/>
    <n v="2013"/>
    <n v="16121275"/>
    <n v="3"/>
    <x v="1"/>
    <s v="I"/>
    <n v="53"/>
    <n v="17.666666666666668"/>
    <n v="0"/>
    <n v="609"/>
  </r>
  <r>
    <x v="0"/>
    <x v="1"/>
    <s v="WA"/>
    <x v="5"/>
    <n v="2013"/>
    <n v="2013"/>
    <n v="18715549"/>
    <n v="1"/>
    <x v="1"/>
    <s v="I"/>
    <n v="34"/>
    <n v="34"/>
    <n v="0"/>
    <n v="1"/>
  </r>
  <r>
    <x v="0"/>
    <x v="1"/>
    <s v="WA"/>
    <x v="5"/>
    <n v="2013"/>
    <n v="2013"/>
    <n v="500094573"/>
    <n v="5"/>
    <x v="1"/>
    <s v="I"/>
    <n v="136"/>
    <n v="27.2"/>
    <n v="0"/>
    <n v="29"/>
  </r>
  <r>
    <x v="0"/>
    <x v="0"/>
    <s v="WA"/>
    <x v="5"/>
    <n v="2013"/>
    <n v="2013"/>
    <n v="16926588"/>
    <n v="2"/>
    <x v="1"/>
    <s v="I"/>
    <n v="54"/>
    <n v="27"/>
    <n v="0"/>
    <n v="198"/>
  </r>
  <r>
    <x v="0"/>
    <x v="1"/>
    <s v="WA"/>
    <x v="5"/>
    <n v="2013"/>
    <n v="2013"/>
    <n v="17841308"/>
    <n v="1"/>
    <x v="1"/>
    <s v="I"/>
    <n v="0"/>
    <n v="0"/>
    <n v="0"/>
    <n v="15"/>
  </r>
  <r>
    <x v="0"/>
    <x v="1"/>
    <s v="WA"/>
    <x v="5"/>
    <n v="2013"/>
    <n v="2013"/>
    <n v="500124366"/>
    <n v="1"/>
    <x v="1"/>
    <s v="I"/>
    <n v="33"/>
    <n v="33"/>
    <n v="0"/>
    <n v="1"/>
  </r>
  <r>
    <x v="0"/>
    <x v="0"/>
    <s v="WA"/>
    <x v="5"/>
    <n v="2013"/>
    <n v="2013"/>
    <n v="16906269"/>
    <n v="1"/>
    <x v="1"/>
    <s v="I"/>
    <n v="15"/>
    <n v="15"/>
    <n v="0"/>
    <n v="14"/>
  </r>
  <r>
    <x v="0"/>
    <x v="0"/>
    <s v="WA"/>
    <x v="5"/>
    <n v="2013"/>
    <n v="2013"/>
    <n v="15721141"/>
    <n v="1"/>
    <x v="1"/>
    <s v="I"/>
    <n v="19"/>
    <n v="19"/>
    <n v="0"/>
    <n v="140"/>
  </r>
  <r>
    <x v="0"/>
    <x v="0"/>
    <s v="WA"/>
    <x v="5"/>
    <n v="2013"/>
    <n v="2013"/>
    <n v="17176642"/>
    <n v="1"/>
    <x v="1"/>
    <s v="I"/>
    <n v="12"/>
    <n v="12"/>
    <n v="0"/>
    <n v="100"/>
  </r>
  <r>
    <x v="0"/>
    <x v="0"/>
    <s v="WA"/>
    <x v="5"/>
    <n v="2013"/>
    <n v="2013"/>
    <n v="500160372"/>
    <n v="2"/>
    <x v="1"/>
    <s v="I"/>
    <n v="57"/>
    <n v="28.5"/>
    <n v="0"/>
    <n v="90"/>
  </r>
  <r>
    <x v="0"/>
    <x v="0"/>
    <s v="WA"/>
    <x v="5"/>
    <n v="2013"/>
    <n v="2013"/>
    <n v="19038789"/>
    <n v="1"/>
    <x v="1"/>
    <s v="I"/>
    <n v="0"/>
    <n v="0"/>
    <n v="0"/>
    <n v="10"/>
  </r>
  <r>
    <x v="0"/>
    <x v="1"/>
    <s v="WA"/>
    <x v="5"/>
    <n v="2013"/>
    <n v="2013"/>
    <n v="15874988"/>
    <n v="1"/>
    <x v="1"/>
    <s v="I"/>
    <n v="7"/>
    <n v="7"/>
    <n v="0"/>
    <n v="3"/>
  </r>
  <r>
    <x v="0"/>
    <x v="0"/>
    <s v="WA"/>
    <x v="5"/>
    <n v="2013"/>
    <n v="2013"/>
    <n v="18869804"/>
    <n v="1"/>
    <x v="1"/>
    <s v="I"/>
    <n v="1"/>
    <n v="1"/>
    <n v="0"/>
    <n v="110"/>
  </r>
  <r>
    <x v="0"/>
    <x v="0"/>
    <s v="WA"/>
    <x v="5"/>
    <n v="2013"/>
    <n v="2013"/>
    <n v="18024840"/>
    <n v="1"/>
    <x v="1"/>
    <s v="I"/>
    <n v="20"/>
    <n v="20"/>
    <n v="0"/>
    <n v="10"/>
  </r>
  <r>
    <x v="0"/>
    <x v="1"/>
    <s v="WA"/>
    <x v="5"/>
    <n v="2013"/>
    <n v="2013"/>
    <n v="15924615"/>
    <n v="2"/>
    <x v="1"/>
    <s v="I"/>
    <n v="60"/>
    <n v="30"/>
    <n v="0"/>
    <n v="6"/>
  </r>
  <r>
    <x v="0"/>
    <x v="0"/>
    <s v="WA"/>
    <x v="5"/>
    <n v="2013"/>
    <n v="2013"/>
    <n v="337305632"/>
    <n v="3"/>
    <x v="1"/>
    <s v="I"/>
    <n v="84"/>
    <n v="28"/>
    <n v="0"/>
    <n v="39"/>
  </r>
  <r>
    <x v="0"/>
    <x v="0"/>
    <s v="WA"/>
    <x v="5"/>
    <n v="2013"/>
    <n v="2013"/>
    <n v="500041872"/>
    <n v="1"/>
    <x v="1"/>
    <s v="I"/>
    <n v="31"/>
    <n v="31"/>
    <n v="0"/>
    <n v="348"/>
  </r>
  <r>
    <x v="0"/>
    <x v="0"/>
    <s v="WA"/>
    <x v="5"/>
    <n v="2013"/>
    <n v="2013"/>
    <n v="16629478"/>
    <n v="2"/>
    <x v="1"/>
    <s v="I"/>
    <n v="41"/>
    <n v="20.5"/>
    <n v="0"/>
    <n v="208"/>
  </r>
  <r>
    <x v="0"/>
    <x v="1"/>
    <s v="WA"/>
    <x v="5"/>
    <n v="2013"/>
    <n v="2013"/>
    <n v="340502431"/>
    <n v="2"/>
    <x v="1"/>
    <s v="I"/>
    <n v="41"/>
    <n v="20.5"/>
    <n v="0"/>
    <n v="21"/>
  </r>
  <r>
    <x v="0"/>
    <x v="1"/>
    <s v="WA"/>
    <x v="5"/>
    <n v="2013"/>
    <n v="2013"/>
    <n v="500134685"/>
    <n v="3"/>
    <x v="1"/>
    <s v="I"/>
    <n v="84"/>
    <n v="28"/>
    <n v="0"/>
    <n v="11"/>
  </r>
  <r>
    <x v="0"/>
    <x v="0"/>
    <s v="WA"/>
    <x v="5"/>
    <n v="2013"/>
    <n v="2013"/>
    <n v="383270461"/>
    <n v="2"/>
    <x v="1"/>
    <s v="I"/>
    <n v="64"/>
    <n v="32"/>
    <n v="0"/>
    <n v="80"/>
  </r>
  <r>
    <x v="0"/>
    <x v="0"/>
    <s v="WA"/>
    <x v="5"/>
    <n v="2013"/>
    <n v="2013"/>
    <n v="500114979"/>
    <n v="2"/>
    <x v="1"/>
    <s v="I"/>
    <n v="45"/>
    <n v="22.5"/>
    <n v="0"/>
    <n v="206"/>
  </r>
  <r>
    <x v="0"/>
    <x v="1"/>
    <s v="WA"/>
    <x v="5"/>
    <n v="2013"/>
    <n v="2013"/>
    <n v="14682874"/>
    <n v="1"/>
    <x v="1"/>
    <s v="I"/>
    <n v="32"/>
    <n v="32"/>
    <n v="0"/>
    <n v="4"/>
  </r>
  <r>
    <x v="0"/>
    <x v="0"/>
    <s v="WA"/>
    <x v="5"/>
    <n v="2013"/>
    <n v="2013"/>
    <n v="15008737"/>
    <n v="1"/>
    <x v="1"/>
    <s v="I"/>
    <n v="17"/>
    <n v="17"/>
    <n v="0"/>
    <n v="113"/>
  </r>
  <r>
    <x v="0"/>
    <x v="0"/>
    <s v="WA"/>
    <x v="5"/>
    <n v="2013"/>
    <n v="2013"/>
    <n v="15077282"/>
    <n v="1"/>
    <x v="1"/>
    <s v="I"/>
    <n v="20"/>
    <n v="20"/>
    <n v="0"/>
    <n v="4"/>
  </r>
  <r>
    <x v="0"/>
    <x v="1"/>
    <s v="WA"/>
    <x v="5"/>
    <n v="2013"/>
    <n v="2013"/>
    <n v="14915867"/>
    <n v="1"/>
    <x v="1"/>
    <s v="I"/>
    <n v="7"/>
    <n v="7"/>
    <n v="0"/>
    <n v="2"/>
  </r>
  <r>
    <x v="0"/>
    <x v="0"/>
    <s v="WA"/>
    <x v="5"/>
    <n v="2013"/>
    <n v="2013"/>
    <n v="18916332"/>
    <n v="1"/>
    <x v="1"/>
    <s v="I"/>
    <n v="16"/>
    <n v="16"/>
    <n v="0"/>
    <n v="20"/>
  </r>
  <r>
    <x v="0"/>
    <x v="0"/>
    <s v="WA"/>
    <x v="5"/>
    <n v="2013"/>
    <n v="2013"/>
    <n v="19994141"/>
    <n v="1"/>
    <x v="1"/>
    <s v="I"/>
    <n v="50"/>
    <n v="50"/>
    <n v="0"/>
    <n v="1460"/>
  </r>
  <r>
    <x v="0"/>
    <x v="0"/>
    <s v="WA"/>
    <x v="5"/>
    <n v="2013"/>
    <n v="2013"/>
    <n v="500039142"/>
    <n v="1"/>
    <x v="1"/>
    <s v="I"/>
    <n v="29"/>
    <n v="29"/>
    <n v="0"/>
    <n v="10"/>
  </r>
  <r>
    <x v="0"/>
    <x v="1"/>
    <s v="WA"/>
    <x v="5"/>
    <n v="2013"/>
    <n v="2013"/>
    <n v="401068816"/>
    <n v="1"/>
    <x v="1"/>
    <s v="I"/>
    <n v="4"/>
    <n v="4"/>
    <n v="0"/>
    <n v="1"/>
  </r>
  <r>
    <x v="0"/>
    <x v="1"/>
    <s v="WA"/>
    <x v="5"/>
    <n v="2013"/>
    <n v="2013"/>
    <n v="16117935"/>
    <n v="1"/>
    <x v="1"/>
    <s v="I"/>
    <n v="6"/>
    <n v="6"/>
    <n v="0"/>
    <n v="6"/>
  </r>
  <r>
    <x v="0"/>
    <x v="1"/>
    <s v="WA"/>
    <x v="5"/>
    <n v="2013"/>
    <n v="2013"/>
    <n v="18856347"/>
    <n v="1"/>
    <x v="1"/>
    <s v="I"/>
    <n v="33"/>
    <n v="33"/>
    <n v="0"/>
    <n v="4"/>
  </r>
  <r>
    <x v="0"/>
    <x v="1"/>
    <s v="WA"/>
    <x v="5"/>
    <n v="2013"/>
    <n v="2013"/>
    <n v="500200540"/>
    <n v="2"/>
    <x v="1"/>
    <s v="I"/>
    <n v="31"/>
    <n v="15.5"/>
    <n v="0"/>
    <n v="6"/>
  </r>
  <r>
    <x v="0"/>
    <x v="1"/>
    <s v="WA"/>
    <x v="5"/>
    <n v="2013"/>
    <n v="2013"/>
    <n v="18684207"/>
    <n v="1"/>
    <x v="1"/>
    <s v="I"/>
    <n v="29"/>
    <n v="29"/>
    <n v="0"/>
    <n v="9"/>
  </r>
  <r>
    <x v="0"/>
    <x v="1"/>
    <s v="WA"/>
    <x v="5"/>
    <n v="2013"/>
    <n v="2013"/>
    <n v="500200406"/>
    <n v="1"/>
    <x v="1"/>
    <s v="I"/>
    <n v="25"/>
    <n v="25"/>
    <n v="0"/>
    <n v="4"/>
  </r>
  <r>
    <x v="0"/>
    <x v="0"/>
    <s v="WA"/>
    <x v="5"/>
    <n v="2013"/>
    <n v="2013"/>
    <n v="18307138"/>
    <n v="1"/>
    <x v="1"/>
    <s v="I"/>
    <n v="0"/>
    <n v="0"/>
    <n v="0"/>
    <n v="35"/>
  </r>
  <r>
    <x v="0"/>
    <x v="0"/>
    <s v="WA"/>
    <x v="5"/>
    <n v="2013"/>
    <n v="2013"/>
    <n v="500096074"/>
    <n v="1"/>
    <x v="1"/>
    <s v="I"/>
    <n v="7"/>
    <n v="7"/>
    <n v="0"/>
    <n v="160"/>
  </r>
  <r>
    <x v="1"/>
    <x v="0"/>
    <s v="WA"/>
    <x v="5"/>
    <n v="2013"/>
    <n v="2013"/>
    <n v="18860616"/>
    <n v="1"/>
    <x v="1"/>
    <s v="I"/>
    <n v="9"/>
    <n v="9"/>
    <n v="0"/>
    <n v="10"/>
  </r>
  <r>
    <x v="0"/>
    <x v="1"/>
    <s v="WA"/>
    <x v="5"/>
    <n v="2013"/>
    <n v="2013"/>
    <n v="500071613"/>
    <n v="1"/>
    <x v="1"/>
    <s v="I"/>
    <n v="14"/>
    <n v="14"/>
    <n v="0"/>
    <n v="4"/>
  </r>
  <r>
    <x v="0"/>
    <x v="0"/>
    <s v="WA"/>
    <x v="5"/>
    <n v="2013"/>
    <n v="2013"/>
    <n v="13987641"/>
    <n v="2"/>
    <x v="1"/>
    <s v="I"/>
    <n v="61"/>
    <n v="30.5"/>
    <n v="0"/>
    <n v="237"/>
  </r>
  <r>
    <x v="0"/>
    <x v="1"/>
    <s v="WA"/>
    <x v="5"/>
    <n v="2013"/>
    <n v="2013"/>
    <n v="500267241"/>
    <n v="2"/>
    <x v="1"/>
    <s v="I"/>
    <n v="39"/>
    <n v="19.5"/>
    <n v="0"/>
    <n v="20"/>
  </r>
  <r>
    <x v="1"/>
    <x v="0"/>
    <s v="WA"/>
    <x v="5"/>
    <n v="2013"/>
    <n v="2013"/>
    <n v="414633604"/>
    <n v="1"/>
    <x v="1"/>
    <s v="I"/>
    <n v="1"/>
    <n v="1"/>
    <n v="0"/>
    <n v="22"/>
  </r>
  <r>
    <x v="0"/>
    <x v="0"/>
    <s v="WA"/>
    <x v="5"/>
    <n v="2013"/>
    <n v="2013"/>
    <n v="374803270"/>
    <n v="1"/>
    <x v="1"/>
    <s v="I"/>
    <n v="1"/>
    <n v="1"/>
    <n v="0"/>
    <n v="30"/>
  </r>
  <r>
    <x v="0"/>
    <x v="1"/>
    <s v="WA"/>
    <x v="5"/>
    <n v="2013"/>
    <n v="2013"/>
    <n v="424396904"/>
    <n v="2"/>
    <x v="1"/>
    <s v="I"/>
    <n v="62"/>
    <n v="31"/>
    <n v="0"/>
    <n v="5"/>
  </r>
  <r>
    <x v="0"/>
    <x v="0"/>
    <s v="WA"/>
    <x v="5"/>
    <n v="2013"/>
    <n v="2013"/>
    <n v="15425099"/>
    <n v="2"/>
    <x v="1"/>
    <s v="I"/>
    <n v="57"/>
    <n v="28.5"/>
    <n v="0"/>
    <n v="389"/>
  </r>
  <r>
    <x v="0"/>
    <x v="0"/>
    <s v="WA"/>
    <x v="5"/>
    <n v="2013"/>
    <n v="2013"/>
    <n v="15639021"/>
    <n v="1"/>
    <x v="1"/>
    <s v="I"/>
    <n v="3"/>
    <n v="3"/>
    <n v="0"/>
    <n v="40"/>
  </r>
  <r>
    <x v="0"/>
    <x v="0"/>
    <s v="WA"/>
    <x v="5"/>
    <n v="2013"/>
    <n v="2013"/>
    <n v="14295520"/>
    <n v="2"/>
    <x v="1"/>
    <s v="I"/>
    <n v="58"/>
    <n v="29"/>
    <n v="0"/>
    <n v="324"/>
  </r>
  <r>
    <x v="0"/>
    <x v="0"/>
    <s v="WA"/>
    <x v="5"/>
    <n v="2013"/>
    <n v="2013"/>
    <n v="18702321"/>
    <n v="1"/>
    <x v="1"/>
    <s v="I"/>
    <n v="2"/>
    <n v="2"/>
    <n v="0"/>
    <n v="104"/>
  </r>
  <r>
    <x v="0"/>
    <x v="1"/>
    <s v="WA"/>
    <x v="5"/>
    <n v="2013"/>
    <n v="2013"/>
    <n v="19024276"/>
    <n v="3"/>
    <x v="1"/>
    <s v="I"/>
    <n v="71"/>
    <n v="23.666666666666664"/>
    <n v="0"/>
    <n v="14"/>
  </r>
  <r>
    <x v="0"/>
    <x v="0"/>
    <s v="WA"/>
    <x v="5"/>
    <n v="2013"/>
    <n v="2013"/>
    <n v="18880922"/>
    <n v="1"/>
    <x v="1"/>
    <s v="I"/>
    <n v="10"/>
    <n v="10"/>
    <n v="0"/>
    <n v="220"/>
  </r>
  <r>
    <x v="0"/>
    <x v="0"/>
    <s v="WA"/>
    <x v="5"/>
    <n v="2013"/>
    <n v="2013"/>
    <n v="414806411"/>
    <n v="1"/>
    <x v="1"/>
    <s v="I"/>
    <n v="0"/>
    <n v="0"/>
    <n v="0"/>
    <n v="30"/>
  </r>
  <r>
    <x v="0"/>
    <x v="0"/>
    <s v="WA"/>
    <x v="5"/>
    <n v="2013"/>
    <n v="2013"/>
    <n v="18341409"/>
    <n v="1"/>
    <x v="1"/>
    <s v="I"/>
    <n v="29"/>
    <n v="29"/>
    <n v="0"/>
    <n v="67"/>
  </r>
  <r>
    <x v="1"/>
    <x v="0"/>
    <s v="WA"/>
    <x v="5"/>
    <n v="2013"/>
    <n v="2014"/>
    <n v="19962560"/>
    <n v="12"/>
    <x v="2"/>
    <s v="I"/>
    <n v="365"/>
    <n v="30.416666666666668"/>
    <n v="0"/>
    <n v="781411"/>
  </r>
  <r>
    <x v="1"/>
    <x v="0"/>
    <s v="WA"/>
    <x v="5"/>
    <n v="2013"/>
    <n v="2014"/>
    <n v="19962572"/>
    <n v="12"/>
    <x v="2"/>
    <s v="I"/>
    <n v="365"/>
    <n v="30.416666666666668"/>
    <n v="0"/>
    <n v="1165583"/>
  </r>
  <r>
    <x v="0"/>
    <x v="0"/>
    <s v="WA"/>
    <x v="5"/>
    <n v="2013"/>
    <n v="2013"/>
    <n v="19784580"/>
    <n v="2"/>
    <x v="1"/>
    <s v="I"/>
    <n v="63"/>
    <n v="31.5"/>
    <n v="0"/>
    <n v="127"/>
  </r>
  <r>
    <x v="0"/>
    <x v="0"/>
    <s v="WA"/>
    <x v="5"/>
    <n v="2013"/>
    <n v="2013"/>
    <n v="16457763"/>
    <n v="2"/>
    <x v="1"/>
    <s v="I"/>
    <n v="52"/>
    <n v="26"/>
    <n v="0"/>
    <n v="146"/>
  </r>
  <r>
    <x v="0"/>
    <x v="1"/>
    <s v="WA"/>
    <x v="5"/>
    <n v="2013"/>
    <n v="2013"/>
    <n v="397958416"/>
    <n v="1"/>
    <x v="1"/>
    <s v="I"/>
    <n v="28"/>
    <n v="28"/>
    <n v="0"/>
    <n v="1"/>
  </r>
  <r>
    <x v="0"/>
    <x v="1"/>
    <s v="WA"/>
    <x v="5"/>
    <n v="2013"/>
    <n v="2013"/>
    <n v="500286002"/>
    <n v="1"/>
    <x v="1"/>
    <s v="I"/>
    <n v="14"/>
    <n v="14"/>
    <n v="0"/>
    <n v="3"/>
  </r>
  <r>
    <x v="0"/>
    <x v="0"/>
    <s v="WA"/>
    <x v="5"/>
    <n v="2013"/>
    <n v="2013"/>
    <n v="500161094"/>
    <n v="1"/>
    <x v="1"/>
    <s v="I"/>
    <n v="5"/>
    <n v="5"/>
    <n v="0"/>
    <n v="230"/>
  </r>
  <r>
    <x v="1"/>
    <x v="0"/>
    <s v="WA"/>
    <x v="5"/>
    <n v="2013"/>
    <n v="2014"/>
    <n v="500127424"/>
    <n v="12"/>
    <x v="2"/>
    <s v="I"/>
    <n v="365"/>
    <n v="30.416666666666668"/>
    <n v="0"/>
    <n v="689490"/>
  </r>
  <r>
    <x v="0"/>
    <x v="1"/>
    <s v="WA"/>
    <x v="5"/>
    <n v="2013"/>
    <n v="2013"/>
    <n v="15977641"/>
    <n v="1"/>
    <x v="1"/>
    <s v="I"/>
    <n v="11"/>
    <n v="11"/>
    <n v="0"/>
    <n v="2"/>
  </r>
  <r>
    <x v="0"/>
    <x v="1"/>
    <s v="WA"/>
    <x v="5"/>
    <n v="2013"/>
    <n v="2013"/>
    <n v="17714934"/>
    <n v="1"/>
    <x v="1"/>
    <s v="I"/>
    <n v="7"/>
    <n v="7"/>
    <n v="0"/>
    <n v="2"/>
  </r>
  <r>
    <x v="0"/>
    <x v="0"/>
    <s v="WA"/>
    <x v="5"/>
    <n v="2013"/>
    <n v="2013"/>
    <n v="500033275"/>
    <n v="2"/>
    <x v="1"/>
    <s v="I"/>
    <n v="41"/>
    <n v="20.5"/>
    <n v="0"/>
    <n v="312"/>
  </r>
  <r>
    <x v="0"/>
    <x v="0"/>
    <s v="WA"/>
    <x v="5"/>
    <n v="2013"/>
    <n v="2013"/>
    <n v="14595206"/>
    <n v="1"/>
    <x v="1"/>
    <s v="I"/>
    <n v="10"/>
    <n v="10"/>
    <n v="0"/>
    <n v="16"/>
  </r>
  <r>
    <x v="0"/>
    <x v="0"/>
    <s v="WA"/>
    <x v="5"/>
    <n v="2013"/>
    <n v="2013"/>
    <n v="500025867"/>
    <n v="4"/>
    <x v="1"/>
    <s v="I"/>
    <n v="116"/>
    <n v="29"/>
    <n v="0"/>
    <n v="224"/>
  </r>
  <r>
    <x v="0"/>
    <x v="0"/>
    <s v="WA"/>
    <x v="5"/>
    <n v="2013"/>
    <n v="2013"/>
    <n v="16264982"/>
    <n v="2"/>
    <x v="1"/>
    <s v="I"/>
    <n v="43"/>
    <n v="21.5"/>
    <n v="0"/>
    <n v="280"/>
  </r>
  <r>
    <x v="0"/>
    <x v="0"/>
    <s v="WA"/>
    <x v="5"/>
    <n v="2013"/>
    <n v="2013"/>
    <n v="18040151"/>
    <n v="2"/>
    <x v="1"/>
    <s v="I"/>
    <n v="59"/>
    <n v="29.5"/>
    <n v="0"/>
    <n v="780"/>
  </r>
  <r>
    <x v="0"/>
    <x v="0"/>
    <s v="WA"/>
    <x v="5"/>
    <n v="2013"/>
    <n v="2013"/>
    <n v="500214907"/>
    <n v="1"/>
    <x v="1"/>
    <s v="I"/>
    <n v="29"/>
    <n v="29"/>
    <n v="0"/>
    <n v="49"/>
  </r>
  <r>
    <x v="0"/>
    <x v="0"/>
    <s v="WA"/>
    <x v="5"/>
    <n v="2013"/>
    <n v="2013"/>
    <n v="500261550"/>
    <n v="1"/>
    <x v="1"/>
    <s v="I"/>
    <n v="14"/>
    <n v="14"/>
    <n v="0"/>
    <n v="129"/>
  </r>
  <r>
    <x v="0"/>
    <x v="0"/>
    <s v="WA"/>
    <x v="5"/>
    <n v="2013"/>
    <n v="2013"/>
    <n v="17387023"/>
    <n v="2"/>
    <x v="1"/>
    <s v="I"/>
    <n v="53"/>
    <n v="26.5"/>
    <n v="0"/>
    <n v="200"/>
  </r>
  <r>
    <x v="0"/>
    <x v="0"/>
    <s v="WA"/>
    <x v="5"/>
    <n v="2013"/>
    <n v="2013"/>
    <n v="19372401"/>
    <n v="1"/>
    <x v="1"/>
    <s v="I"/>
    <n v="30"/>
    <n v="30"/>
    <n v="0"/>
    <n v="220"/>
  </r>
  <r>
    <x v="0"/>
    <x v="0"/>
    <s v="WA"/>
    <x v="5"/>
    <n v="2013"/>
    <n v="2013"/>
    <n v="500120024"/>
    <n v="1"/>
    <x v="1"/>
    <s v="I"/>
    <n v="17"/>
    <n v="17"/>
    <n v="0"/>
    <n v="96"/>
  </r>
  <r>
    <x v="0"/>
    <x v="1"/>
    <s v="WA"/>
    <x v="5"/>
    <n v="2013"/>
    <n v="2013"/>
    <n v="446353611"/>
    <n v="1"/>
    <x v="1"/>
    <s v="I"/>
    <n v="24"/>
    <n v="24"/>
    <n v="0"/>
    <n v="5"/>
  </r>
  <r>
    <x v="0"/>
    <x v="0"/>
    <s v="WA"/>
    <x v="5"/>
    <n v="2013"/>
    <n v="2013"/>
    <n v="15072924"/>
    <n v="1"/>
    <x v="1"/>
    <s v="I"/>
    <n v="7"/>
    <n v="7"/>
    <n v="0"/>
    <n v="77"/>
  </r>
  <r>
    <x v="0"/>
    <x v="0"/>
    <s v="WA"/>
    <x v="5"/>
    <n v="2013"/>
    <n v="2013"/>
    <n v="19945325"/>
    <n v="1"/>
    <x v="1"/>
    <s v="I"/>
    <n v="11"/>
    <n v="11"/>
    <n v="0"/>
    <n v="10"/>
  </r>
  <r>
    <x v="0"/>
    <x v="0"/>
    <s v="WA"/>
    <x v="5"/>
    <n v="2013"/>
    <n v="2013"/>
    <n v="19871695"/>
    <n v="1"/>
    <x v="1"/>
    <s v="I"/>
    <n v="10"/>
    <n v="10"/>
    <n v="0"/>
    <n v="60"/>
  </r>
  <r>
    <x v="0"/>
    <x v="0"/>
    <s v="WA"/>
    <x v="5"/>
    <n v="2013"/>
    <n v="2013"/>
    <n v="500184320"/>
    <n v="1"/>
    <x v="1"/>
    <s v="I"/>
    <n v="0"/>
    <n v="0"/>
    <n v="0"/>
    <n v="416"/>
  </r>
  <r>
    <x v="0"/>
    <x v="0"/>
    <s v="WA"/>
    <x v="5"/>
    <n v="2013"/>
    <n v="2013"/>
    <n v="19912925"/>
    <n v="1"/>
    <x v="1"/>
    <s v="I"/>
    <n v="25"/>
    <n v="25"/>
    <n v="0"/>
    <n v="80"/>
  </r>
  <r>
    <x v="0"/>
    <x v="0"/>
    <s v="WA"/>
    <x v="5"/>
    <n v="2013"/>
    <n v="2013"/>
    <n v="18120656"/>
    <n v="2"/>
    <x v="1"/>
    <s v="I"/>
    <n v="40"/>
    <n v="20"/>
    <n v="0"/>
    <n v="99"/>
  </r>
  <r>
    <x v="0"/>
    <x v="0"/>
    <s v="WA"/>
    <x v="5"/>
    <n v="2013"/>
    <n v="2013"/>
    <n v="18283314"/>
    <n v="1"/>
    <x v="1"/>
    <s v="I"/>
    <n v="23"/>
    <n v="23"/>
    <n v="0"/>
    <n v="40"/>
  </r>
  <r>
    <x v="0"/>
    <x v="1"/>
    <s v="WA"/>
    <x v="5"/>
    <n v="2013"/>
    <n v="2013"/>
    <n v="500039233"/>
    <n v="1"/>
    <x v="1"/>
    <s v="I"/>
    <n v="33"/>
    <n v="33"/>
    <n v="0"/>
    <n v="5"/>
  </r>
  <r>
    <x v="0"/>
    <x v="0"/>
    <s v="WA"/>
    <x v="5"/>
    <n v="2013"/>
    <n v="2013"/>
    <n v="500186496"/>
    <n v="1"/>
    <x v="1"/>
    <s v="I"/>
    <n v="2"/>
    <n v="2"/>
    <n v="0"/>
    <n v="67"/>
  </r>
  <r>
    <x v="0"/>
    <x v="0"/>
    <s v="WA"/>
    <x v="5"/>
    <n v="2013"/>
    <n v="2013"/>
    <n v="18129543"/>
    <n v="2"/>
    <x v="1"/>
    <s v="I"/>
    <n v="54"/>
    <n v="27"/>
    <n v="0"/>
    <n v="260"/>
  </r>
  <r>
    <x v="0"/>
    <x v="1"/>
    <s v="WA"/>
    <x v="5"/>
    <n v="2013"/>
    <n v="2013"/>
    <n v="500018227"/>
    <n v="1"/>
    <x v="1"/>
    <s v="I"/>
    <n v="3"/>
    <n v="3"/>
    <n v="0"/>
    <n v="6"/>
  </r>
  <r>
    <x v="0"/>
    <x v="1"/>
    <s v="WA"/>
    <x v="5"/>
    <n v="2013"/>
    <n v="2013"/>
    <n v="18145027"/>
    <n v="1"/>
    <x v="1"/>
    <s v="I"/>
    <n v="24"/>
    <n v="24"/>
    <n v="0"/>
    <n v="6"/>
  </r>
  <r>
    <x v="1"/>
    <x v="0"/>
    <s v="WA"/>
    <x v="5"/>
    <n v="2013"/>
    <n v="2013"/>
    <n v="500080036"/>
    <n v="1"/>
    <x v="1"/>
    <s v="I"/>
    <n v="30"/>
    <n v="30"/>
    <n v="0"/>
    <n v="1"/>
  </r>
  <r>
    <x v="0"/>
    <x v="1"/>
    <s v="WA"/>
    <x v="5"/>
    <n v="2013"/>
    <n v="2013"/>
    <n v="402192135"/>
    <n v="1"/>
    <x v="1"/>
    <s v="I"/>
    <n v="0"/>
    <n v="0"/>
    <n v="0"/>
    <n v="3"/>
  </r>
  <r>
    <x v="0"/>
    <x v="0"/>
    <s v="WA"/>
    <x v="5"/>
    <n v="2013"/>
    <n v="2013"/>
    <n v="15942495"/>
    <n v="1"/>
    <x v="1"/>
    <s v="I"/>
    <n v="12"/>
    <n v="12"/>
    <n v="0"/>
    <n v="30"/>
  </r>
  <r>
    <x v="0"/>
    <x v="1"/>
    <s v="WA"/>
    <x v="5"/>
    <n v="2013"/>
    <n v="2013"/>
    <n v="500206670"/>
    <n v="1"/>
    <x v="1"/>
    <s v="I"/>
    <n v="11"/>
    <n v="11"/>
    <n v="0"/>
    <n v="1"/>
  </r>
  <r>
    <x v="0"/>
    <x v="0"/>
    <s v="WA"/>
    <x v="5"/>
    <n v="2013"/>
    <n v="2013"/>
    <n v="500082890"/>
    <n v="2"/>
    <x v="1"/>
    <s v="I"/>
    <n v="37"/>
    <n v="18.5"/>
    <n v="0"/>
    <n v="296"/>
  </r>
  <r>
    <x v="0"/>
    <x v="0"/>
    <s v="WA"/>
    <x v="5"/>
    <n v="2013"/>
    <n v="2013"/>
    <n v="16413615"/>
    <n v="2"/>
    <x v="1"/>
    <s v="I"/>
    <n v="43"/>
    <n v="21.5"/>
    <n v="0"/>
    <n v="850"/>
  </r>
  <r>
    <x v="0"/>
    <x v="0"/>
    <s v="WA"/>
    <x v="5"/>
    <n v="2013"/>
    <n v="2013"/>
    <n v="17491179"/>
    <n v="1"/>
    <x v="1"/>
    <s v="I"/>
    <n v="0"/>
    <n v="0"/>
    <n v="0"/>
    <n v="10"/>
  </r>
  <r>
    <x v="0"/>
    <x v="0"/>
    <s v="WA"/>
    <x v="5"/>
    <n v="2013"/>
    <n v="2013"/>
    <n v="16580240"/>
    <n v="1"/>
    <x v="1"/>
    <s v="I"/>
    <n v="20"/>
    <n v="20"/>
    <n v="0"/>
    <n v="42"/>
  </r>
  <r>
    <x v="0"/>
    <x v="0"/>
    <s v="WA"/>
    <x v="5"/>
    <n v="2013"/>
    <n v="2013"/>
    <n v="19373161"/>
    <n v="2"/>
    <x v="1"/>
    <s v="I"/>
    <n v="37"/>
    <n v="18.5"/>
    <n v="0"/>
    <n v="200"/>
  </r>
  <r>
    <x v="0"/>
    <x v="0"/>
    <s v="WA"/>
    <x v="5"/>
    <n v="2013"/>
    <n v="2013"/>
    <n v="500007007"/>
    <n v="3"/>
    <x v="1"/>
    <s v="I"/>
    <n v="119"/>
    <n v="39.666666666666664"/>
    <n v="0"/>
    <n v="16"/>
  </r>
  <r>
    <x v="0"/>
    <x v="1"/>
    <s v="WA"/>
    <x v="5"/>
    <n v="2013"/>
    <n v="2013"/>
    <n v="18408208"/>
    <n v="1"/>
    <x v="1"/>
    <s v="I"/>
    <n v="13"/>
    <n v="13"/>
    <n v="0"/>
    <n v="3"/>
  </r>
  <r>
    <x v="0"/>
    <x v="0"/>
    <s v="WA"/>
    <x v="5"/>
    <n v="2013"/>
    <n v="2013"/>
    <n v="17390706"/>
    <n v="1"/>
    <x v="1"/>
    <s v="I"/>
    <n v="0"/>
    <n v="0"/>
    <n v="0"/>
    <n v="10"/>
  </r>
  <r>
    <x v="0"/>
    <x v="0"/>
    <s v="WA"/>
    <x v="5"/>
    <n v="2013"/>
    <n v="2013"/>
    <n v="17416676"/>
    <n v="1"/>
    <x v="1"/>
    <s v="I"/>
    <n v="10"/>
    <n v="10"/>
    <n v="0"/>
    <n v="190"/>
  </r>
  <r>
    <x v="0"/>
    <x v="1"/>
    <s v="WA"/>
    <x v="5"/>
    <n v="2013"/>
    <n v="2013"/>
    <n v="500228106"/>
    <n v="2"/>
    <x v="1"/>
    <s v="I"/>
    <n v="50"/>
    <n v="25"/>
    <n v="0"/>
    <n v="93"/>
  </r>
  <r>
    <x v="1"/>
    <x v="1"/>
    <s v="WA"/>
    <x v="5"/>
    <n v="2013"/>
    <n v="2013"/>
    <n v="500087999"/>
    <n v="1"/>
    <x v="1"/>
    <s v="I"/>
    <n v="24"/>
    <n v="24"/>
    <n v="0"/>
    <n v="1"/>
  </r>
  <r>
    <x v="0"/>
    <x v="0"/>
    <s v="WA"/>
    <x v="5"/>
    <n v="2013"/>
    <n v="2013"/>
    <n v="18126910"/>
    <n v="2"/>
    <x v="1"/>
    <s v="I"/>
    <n v="47"/>
    <n v="23.5"/>
    <n v="0"/>
    <n v="217"/>
  </r>
  <r>
    <x v="0"/>
    <x v="1"/>
    <s v="WA"/>
    <x v="5"/>
    <n v="2013"/>
    <n v="2013"/>
    <n v="16994913"/>
    <n v="1"/>
    <x v="1"/>
    <s v="I"/>
    <n v="10"/>
    <n v="10"/>
    <n v="0"/>
    <n v="6"/>
  </r>
  <r>
    <x v="0"/>
    <x v="0"/>
    <s v="WA"/>
    <x v="5"/>
    <n v="2013"/>
    <n v="2013"/>
    <n v="19237054"/>
    <n v="1"/>
    <x v="1"/>
    <s v="I"/>
    <n v="19"/>
    <n v="19"/>
    <n v="0"/>
    <n v="32"/>
  </r>
  <r>
    <x v="0"/>
    <x v="0"/>
    <s v="WA"/>
    <x v="5"/>
    <n v="2013"/>
    <n v="2013"/>
    <n v="14090961"/>
    <n v="1"/>
    <x v="1"/>
    <s v="I"/>
    <n v="5"/>
    <n v="5"/>
    <n v="0"/>
    <n v="142"/>
  </r>
  <r>
    <x v="0"/>
    <x v="0"/>
    <s v="WA"/>
    <x v="5"/>
    <n v="2013"/>
    <n v="2013"/>
    <n v="16927794"/>
    <n v="1"/>
    <x v="1"/>
    <s v="I"/>
    <n v="23"/>
    <n v="23"/>
    <n v="0"/>
    <n v="110"/>
  </r>
  <r>
    <x v="0"/>
    <x v="0"/>
    <s v="WA"/>
    <x v="5"/>
    <n v="2013"/>
    <n v="2013"/>
    <n v="500124917"/>
    <n v="3"/>
    <x v="1"/>
    <s v="I"/>
    <n v="72"/>
    <n v="24"/>
    <n v="0"/>
    <n v="860"/>
  </r>
  <r>
    <x v="0"/>
    <x v="0"/>
    <s v="WA"/>
    <x v="5"/>
    <n v="2013"/>
    <n v="2013"/>
    <n v="15458045"/>
    <n v="1"/>
    <x v="1"/>
    <s v="I"/>
    <n v="1"/>
    <n v="1"/>
    <n v="0"/>
    <n v="18"/>
  </r>
  <r>
    <x v="1"/>
    <x v="0"/>
    <s v="WA"/>
    <x v="5"/>
    <n v="2013"/>
    <n v="2013"/>
    <n v="500143901"/>
    <n v="1"/>
    <x v="1"/>
    <s v="I"/>
    <n v="32"/>
    <n v="32"/>
    <n v="0"/>
    <n v="138"/>
  </r>
  <r>
    <x v="0"/>
    <x v="0"/>
    <s v="WA"/>
    <x v="5"/>
    <n v="2013"/>
    <n v="2013"/>
    <n v="500256313"/>
    <n v="1"/>
    <x v="1"/>
    <s v="I"/>
    <n v="0"/>
    <n v="0"/>
    <n v="0"/>
    <n v="56"/>
  </r>
  <r>
    <x v="0"/>
    <x v="0"/>
    <s v="WA"/>
    <x v="5"/>
    <n v="2013"/>
    <n v="2013"/>
    <n v="18262450"/>
    <n v="2"/>
    <x v="1"/>
    <s v="I"/>
    <n v="35"/>
    <n v="17.5"/>
    <n v="0"/>
    <n v="160"/>
  </r>
  <r>
    <x v="0"/>
    <x v="0"/>
    <s v="WA"/>
    <x v="5"/>
    <n v="2013"/>
    <n v="2013"/>
    <n v="16199540"/>
    <n v="1"/>
    <x v="1"/>
    <s v="I"/>
    <n v="16"/>
    <n v="16"/>
    <n v="0"/>
    <n v="40"/>
  </r>
  <r>
    <x v="0"/>
    <x v="0"/>
    <s v="WA"/>
    <x v="5"/>
    <n v="2013"/>
    <n v="2013"/>
    <n v="18516422"/>
    <n v="1"/>
    <x v="1"/>
    <s v="I"/>
    <n v="21"/>
    <n v="21"/>
    <n v="0"/>
    <n v="83"/>
  </r>
  <r>
    <x v="0"/>
    <x v="1"/>
    <s v="WA"/>
    <x v="5"/>
    <n v="2013"/>
    <n v="2013"/>
    <n v="19465878"/>
    <n v="1"/>
    <x v="1"/>
    <s v="I"/>
    <n v="24"/>
    <n v="24"/>
    <n v="0"/>
    <n v="41"/>
  </r>
  <r>
    <x v="0"/>
    <x v="1"/>
    <s v="WA"/>
    <x v="5"/>
    <n v="2013"/>
    <n v="2013"/>
    <n v="15490233"/>
    <n v="3"/>
    <x v="1"/>
    <s v="I"/>
    <n v="74"/>
    <n v="24.666666666666664"/>
    <n v="0"/>
    <n v="137"/>
  </r>
  <r>
    <x v="0"/>
    <x v="1"/>
    <s v="WA"/>
    <x v="5"/>
    <n v="2013"/>
    <n v="2013"/>
    <n v="18912093"/>
    <n v="1"/>
    <x v="1"/>
    <s v="I"/>
    <n v="29"/>
    <n v="29"/>
    <n v="0"/>
    <n v="1"/>
  </r>
  <r>
    <x v="0"/>
    <x v="1"/>
    <s v="WA"/>
    <x v="5"/>
    <n v="2013"/>
    <n v="2013"/>
    <n v="18999544"/>
    <n v="2"/>
    <x v="1"/>
    <s v="I"/>
    <n v="65"/>
    <n v="32.5"/>
    <n v="0"/>
    <n v="7"/>
  </r>
  <r>
    <x v="0"/>
    <x v="0"/>
    <s v="WA"/>
    <x v="5"/>
    <n v="2013"/>
    <n v="2013"/>
    <n v="19937016"/>
    <n v="2"/>
    <x v="1"/>
    <s v="I"/>
    <n v="58"/>
    <n v="29"/>
    <n v="0"/>
    <n v="3020"/>
  </r>
  <r>
    <x v="0"/>
    <x v="0"/>
    <s v="WA"/>
    <x v="5"/>
    <n v="2013"/>
    <n v="2013"/>
    <n v="18311111"/>
    <n v="2"/>
    <x v="1"/>
    <s v="I"/>
    <n v="42"/>
    <n v="21"/>
    <n v="0"/>
    <n v="580"/>
  </r>
  <r>
    <x v="0"/>
    <x v="0"/>
    <s v="WA"/>
    <x v="5"/>
    <n v="2013"/>
    <n v="2013"/>
    <n v="18384347"/>
    <n v="1"/>
    <x v="1"/>
    <s v="I"/>
    <n v="11"/>
    <n v="11"/>
    <n v="0"/>
    <n v="2"/>
  </r>
  <r>
    <x v="0"/>
    <x v="0"/>
    <s v="WA"/>
    <x v="5"/>
    <n v="2013"/>
    <n v="2013"/>
    <n v="446352258"/>
    <n v="1"/>
    <x v="1"/>
    <s v="I"/>
    <n v="29"/>
    <n v="29"/>
    <n v="0"/>
    <n v="2"/>
  </r>
  <r>
    <x v="0"/>
    <x v="1"/>
    <s v="WA"/>
    <x v="5"/>
    <n v="2013"/>
    <n v="2013"/>
    <n v="17711028"/>
    <n v="1"/>
    <x v="1"/>
    <s v="I"/>
    <n v="11"/>
    <n v="11"/>
    <n v="0"/>
    <n v="4"/>
  </r>
  <r>
    <x v="0"/>
    <x v="1"/>
    <s v="WA"/>
    <x v="5"/>
    <n v="2013"/>
    <n v="2013"/>
    <n v="19696313"/>
    <n v="1"/>
    <x v="1"/>
    <s v="I"/>
    <n v="30"/>
    <n v="30"/>
    <n v="0"/>
    <n v="2"/>
  </r>
  <r>
    <x v="0"/>
    <x v="0"/>
    <s v="WA"/>
    <x v="5"/>
    <n v="2013"/>
    <n v="2013"/>
    <n v="15124110"/>
    <n v="2"/>
    <x v="1"/>
    <s v="I"/>
    <n v="61"/>
    <n v="30.5"/>
    <n v="0"/>
    <n v="760"/>
  </r>
  <r>
    <x v="0"/>
    <x v="0"/>
    <s v="WA"/>
    <x v="5"/>
    <n v="2013"/>
    <n v="2013"/>
    <n v="500144993"/>
    <n v="1"/>
    <x v="1"/>
    <s v="I"/>
    <n v="20"/>
    <n v="20"/>
    <n v="0"/>
    <n v="58"/>
  </r>
  <r>
    <x v="0"/>
    <x v="0"/>
    <s v="WA"/>
    <x v="5"/>
    <n v="2013"/>
    <n v="2013"/>
    <n v="15671861"/>
    <n v="1"/>
    <x v="1"/>
    <s v="I"/>
    <n v="15"/>
    <n v="15"/>
    <n v="0"/>
    <n v="330"/>
  </r>
  <r>
    <x v="0"/>
    <x v="1"/>
    <s v="WA"/>
    <x v="5"/>
    <n v="2013"/>
    <n v="2013"/>
    <n v="15684741"/>
    <n v="1"/>
    <x v="1"/>
    <s v="I"/>
    <n v="30"/>
    <n v="30"/>
    <n v="0"/>
    <n v="2"/>
  </r>
  <r>
    <x v="1"/>
    <x v="1"/>
    <s v="WA"/>
    <x v="5"/>
    <n v="2013"/>
    <n v="2013"/>
    <n v="14881869"/>
    <n v="1"/>
    <x v="1"/>
    <s v="I"/>
    <n v="18"/>
    <n v="18"/>
    <n v="0"/>
    <n v="9"/>
  </r>
  <r>
    <x v="0"/>
    <x v="0"/>
    <s v="WA"/>
    <x v="5"/>
    <n v="2013"/>
    <n v="2013"/>
    <n v="14422183"/>
    <n v="1"/>
    <x v="1"/>
    <s v="I"/>
    <n v="33"/>
    <n v="33"/>
    <n v="0"/>
    <n v="2"/>
  </r>
  <r>
    <x v="0"/>
    <x v="0"/>
    <s v="WA"/>
    <x v="5"/>
    <n v="2013"/>
    <n v="2013"/>
    <n v="14923662"/>
    <n v="1"/>
    <x v="1"/>
    <s v="I"/>
    <n v="8"/>
    <n v="8"/>
    <n v="0"/>
    <n v="80"/>
  </r>
  <r>
    <x v="0"/>
    <x v="0"/>
    <s v="WA"/>
    <x v="5"/>
    <n v="2013"/>
    <n v="2013"/>
    <n v="14569554"/>
    <n v="1"/>
    <x v="1"/>
    <s v="I"/>
    <n v="29"/>
    <n v="29"/>
    <n v="0"/>
    <n v="10"/>
  </r>
  <r>
    <x v="1"/>
    <x v="1"/>
    <s v="WA"/>
    <x v="5"/>
    <n v="2013"/>
    <n v="2013"/>
    <n v="19297679"/>
    <n v="1"/>
    <x v="1"/>
    <s v="I"/>
    <n v="22"/>
    <n v="22"/>
    <n v="0"/>
    <n v="1"/>
  </r>
  <r>
    <x v="0"/>
    <x v="1"/>
    <s v="WA"/>
    <x v="5"/>
    <n v="2013"/>
    <n v="2013"/>
    <n v="500131271"/>
    <n v="1"/>
    <x v="1"/>
    <s v="I"/>
    <n v="12"/>
    <n v="12"/>
    <n v="0"/>
    <n v="5"/>
  </r>
  <r>
    <x v="0"/>
    <x v="1"/>
    <s v="WA"/>
    <x v="5"/>
    <n v="2013"/>
    <n v="2013"/>
    <n v="422755339"/>
    <n v="1"/>
    <x v="1"/>
    <s v="I"/>
    <n v="29"/>
    <n v="29"/>
    <n v="0"/>
    <n v="4"/>
  </r>
  <r>
    <x v="0"/>
    <x v="1"/>
    <s v="WA"/>
    <x v="5"/>
    <n v="2013"/>
    <n v="2013"/>
    <n v="15741110"/>
    <n v="2"/>
    <x v="1"/>
    <s v="I"/>
    <n v="50"/>
    <n v="25"/>
    <n v="0"/>
    <n v="71"/>
  </r>
  <r>
    <x v="0"/>
    <x v="1"/>
    <s v="WA"/>
    <x v="5"/>
    <n v="2013"/>
    <n v="2013"/>
    <n v="17151563"/>
    <n v="2"/>
    <x v="1"/>
    <s v="I"/>
    <n v="43"/>
    <n v="21.5"/>
    <n v="0"/>
    <n v="31"/>
  </r>
  <r>
    <x v="0"/>
    <x v="0"/>
    <s v="WA"/>
    <x v="5"/>
    <n v="2013"/>
    <n v="2013"/>
    <n v="17151565"/>
    <n v="2"/>
    <x v="1"/>
    <s v="I"/>
    <n v="43"/>
    <n v="21.5"/>
    <n v="0"/>
    <n v="140"/>
  </r>
  <r>
    <x v="0"/>
    <x v="0"/>
    <s v="WA"/>
    <x v="5"/>
    <n v="2013"/>
    <n v="2013"/>
    <n v="500082071"/>
    <n v="1"/>
    <x v="1"/>
    <s v="I"/>
    <n v="14"/>
    <n v="14"/>
    <n v="0"/>
    <n v="103"/>
  </r>
  <r>
    <x v="0"/>
    <x v="1"/>
    <s v="WA"/>
    <x v="5"/>
    <n v="2013"/>
    <n v="2013"/>
    <n v="500010019"/>
    <n v="1"/>
    <x v="1"/>
    <s v="I"/>
    <n v="14"/>
    <n v="14"/>
    <n v="0"/>
    <n v="75"/>
  </r>
  <r>
    <x v="0"/>
    <x v="0"/>
    <s v="WA"/>
    <x v="5"/>
    <n v="2013"/>
    <n v="2013"/>
    <n v="17168407"/>
    <n v="1"/>
    <x v="1"/>
    <s v="I"/>
    <n v="10"/>
    <n v="10"/>
    <n v="0"/>
    <n v="44"/>
  </r>
  <r>
    <x v="0"/>
    <x v="0"/>
    <s v="WA"/>
    <x v="5"/>
    <n v="2013"/>
    <n v="2013"/>
    <n v="19375602"/>
    <n v="1"/>
    <x v="1"/>
    <s v="I"/>
    <n v="15"/>
    <n v="15"/>
    <n v="0"/>
    <n v="2"/>
  </r>
  <r>
    <x v="0"/>
    <x v="0"/>
    <s v="WA"/>
    <x v="5"/>
    <n v="2013"/>
    <n v="2013"/>
    <n v="500096795"/>
    <n v="1"/>
    <x v="1"/>
    <s v="I"/>
    <n v="10"/>
    <n v="10"/>
    <n v="0"/>
    <n v="1742"/>
  </r>
  <r>
    <x v="0"/>
    <x v="0"/>
    <s v="WA"/>
    <x v="5"/>
    <n v="2013"/>
    <n v="2013"/>
    <n v="15012083"/>
    <n v="1"/>
    <x v="1"/>
    <s v="I"/>
    <n v="10"/>
    <n v="10"/>
    <n v="0"/>
    <n v="113"/>
  </r>
  <r>
    <x v="0"/>
    <x v="1"/>
    <s v="WA"/>
    <x v="5"/>
    <n v="2013"/>
    <n v="2013"/>
    <n v="16223557"/>
    <n v="1"/>
    <x v="1"/>
    <s v="I"/>
    <n v="21"/>
    <n v="21"/>
    <n v="0"/>
    <n v="13"/>
  </r>
  <r>
    <x v="1"/>
    <x v="0"/>
    <s v="WA"/>
    <x v="5"/>
    <n v="2013"/>
    <n v="2013"/>
    <n v="16296591"/>
    <n v="1"/>
    <x v="1"/>
    <s v="I"/>
    <n v="35"/>
    <n v="35"/>
    <n v="0"/>
    <n v="30"/>
  </r>
  <r>
    <x v="0"/>
    <x v="0"/>
    <s v="WA"/>
    <x v="5"/>
    <n v="2013"/>
    <n v="2013"/>
    <n v="16299301"/>
    <n v="1"/>
    <x v="1"/>
    <s v="I"/>
    <n v="13"/>
    <n v="13"/>
    <n v="0"/>
    <n v="80"/>
  </r>
  <r>
    <x v="0"/>
    <x v="0"/>
    <s v="WA"/>
    <x v="5"/>
    <n v="2013"/>
    <n v="2013"/>
    <n v="500293203"/>
    <n v="1"/>
    <x v="1"/>
    <s v="I"/>
    <n v="23"/>
    <n v="23"/>
    <n v="0"/>
    <n v="68"/>
  </r>
  <r>
    <x v="0"/>
    <x v="0"/>
    <s v="WA"/>
    <x v="5"/>
    <n v="2013"/>
    <n v="2013"/>
    <n v="14876793"/>
    <n v="1"/>
    <x v="1"/>
    <s v="I"/>
    <n v="33"/>
    <n v="33"/>
    <n v="0"/>
    <n v="110"/>
  </r>
  <r>
    <x v="0"/>
    <x v="0"/>
    <s v="WA"/>
    <x v="5"/>
    <n v="2013"/>
    <n v="2013"/>
    <n v="18886282"/>
    <n v="1"/>
    <x v="1"/>
    <s v="I"/>
    <n v="4"/>
    <n v="4"/>
    <n v="0"/>
    <n v="140"/>
  </r>
  <r>
    <x v="0"/>
    <x v="0"/>
    <s v="WA"/>
    <x v="5"/>
    <n v="2013"/>
    <n v="2013"/>
    <n v="16799899"/>
    <n v="1"/>
    <x v="1"/>
    <s v="I"/>
    <n v="30"/>
    <n v="30"/>
    <n v="0"/>
    <n v="690"/>
  </r>
  <r>
    <x v="0"/>
    <x v="0"/>
    <s v="WA"/>
    <x v="5"/>
    <n v="2013"/>
    <n v="2013"/>
    <n v="17410020"/>
    <n v="1"/>
    <x v="1"/>
    <s v="I"/>
    <n v="4"/>
    <n v="4"/>
    <n v="0"/>
    <n v="262"/>
  </r>
  <r>
    <x v="0"/>
    <x v="0"/>
    <s v="WA"/>
    <x v="5"/>
    <n v="2013"/>
    <n v="2013"/>
    <n v="14066670"/>
    <n v="1"/>
    <x v="1"/>
    <s v="I"/>
    <n v="10"/>
    <n v="10"/>
    <n v="0"/>
    <n v="759"/>
  </r>
  <r>
    <x v="0"/>
    <x v="0"/>
    <s v="WA"/>
    <x v="5"/>
    <n v="2013"/>
    <n v="2013"/>
    <n v="15690123"/>
    <n v="1"/>
    <x v="1"/>
    <s v="I"/>
    <n v="34"/>
    <n v="34"/>
    <n v="0"/>
    <n v="120"/>
  </r>
  <r>
    <x v="0"/>
    <x v="0"/>
    <s v="WA"/>
    <x v="5"/>
    <n v="2013"/>
    <n v="2013"/>
    <n v="15684637"/>
    <n v="1"/>
    <x v="1"/>
    <s v="I"/>
    <n v="3"/>
    <n v="3"/>
    <n v="0"/>
    <n v="120"/>
  </r>
  <r>
    <x v="0"/>
    <x v="1"/>
    <s v="WA"/>
    <x v="5"/>
    <n v="2013"/>
    <n v="2013"/>
    <n v="500150895"/>
    <n v="1"/>
    <x v="1"/>
    <s v="I"/>
    <n v="31"/>
    <n v="31"/>
    <n v="0"/>
    <n v="13"/>
  </r>
  <r>
    <x v="0"/>
    <x v="1"/>
    <s v="WA"/>
    <x v="5"/>
    <n v="2013"/>
    <n v="2013"/>
    <n v="14878783"/>
    <n v="1"/>
    <x v="1"/>
    <s v="I"/>
    <n v="25"/>
    <n v="25"/>
    <n v="0"/>
    <n v="1"/>
  </r>
  <r>
    <x v="0"/>
    <x v="1"/>
    <s v="WA"/>
    <x v="5"/>
    <n v="2013"/>
    <n v="2013"/>
    <n v="500173656"/>
    <n v="1"/>
    <x v="1"/>
    <s v="I"/>
    <n v="32"/>
    <n v="32"/>
    <n v="0"/>
    <n v="1"/>
  </r>
  <r>
    <x v="0"/>
    <x v="0"/>
    <s v="WA"/>
    <x v="6"/>
    <n v="2014"/>
    <n v="2014"/>
    <n v="17049662"/>
    <n v="1"/>
    <x v="1"/>
    <s v="I"/>
    <n v="33"/>
    <n v="33"/>
    <n v="0"/>
    <n v="1390"/>
  </r>
  <r>
    <x v="0"/>
    <x v="1"/>
    <s v="WA"/>
    <x v="6"/>
    <n v="2014"/>
    <n v="2014"/>
    <n v="18297568"/>
    <n v="3"/>
    <x v="1"/>
    <s v="I"/>
    <n v="61"/>
    <n v="20.333333333333332"/>
    <n v="0"/>
    <n v="82"/>
  </r>
  <r>
    <x v="0"/>
    <x v="0"/>
    <s v="WA"/>
    <x v="6"/>
    <n v="2014"/>
    <n v="2014"/>
    <n v="500293077"/>
    <n v="3"/>
    <x v="1"/>
    <s v="I"/>
    <n v="96"/>
    <n v="32"/>
    <n v="0"/>
    <n v="101"/>
  </r>
  <r>
    <x v="0"/>
    <x v="0"/>
    <s v="WA"/>
    <x v="6"/>
    <n v="2014"/>
    <n v="2014"/>
    <n v="19372401"/>
    <n v="1"/>
    <x v="1"/>
    <s v="I"/>
    <n v="33"/>
    <n v="33"/>
    <n v="0"/>
    <n v="770"/>
  </r>
  <r>
    <x v="0"/>
    <x v="1"/>
    <s v="WA"/>
    <x v="6"/>
    <n v="2014"/>
    <n v="2014"/>
    <n v="18303091"/>
    <n v="1"/>
    <x v="1"/>
    <s v="I"/>
    <n v="33"/>
    <n v="33"/>
    <n v="0"/>
    <n v="2"/>
  </r>
  <r>
    <x v="0"/>
    <x v="1"/>
    <s v="WA"/>
    <x v="6"/>
    <n v="2014"/>
    <n v="2014"/>
    <n v="17488160"/>
    <n v="4"/>
    <x v="1"/>
    <s v="I"/>
    <n v="120"/>
    <n v="30"/>
    <n v="0"/>
    <n v="153"/>
  </r>
  <r>
    <x v="0"/>
    <x v="0"/>
    <s v="WA"/>
    <x v="6"/>
    <n v="2014"/>
    <n v="2014"/>
    <n v="18704795"/>
    <n v="2"/>
    <x v="1"/>
    <s v="I"/>
    <n v="38"/>
    <n v="19"/>
    <n v="0"/>
    <n v="240"/>
  </r>
  <r>
    <x v="0"/>
    <x v="0"/>
    <s v="WA"/>
    <x v="6"/>
    <n v="2014"/>
    <n v="2014"/>
    <n v="17782192"/>
    <n v="1"/>
    <x v="1"/>
    <s v="I"/>
    <n v="11"/>
    <n v="11"/>
    <n v="0"/>
    <n v="60"/>
  </r>
  <r>
    <x v="0"/>
    <x v="0"/>
    <s v="WA"/>
    <x v="5"/>
    <n v="2013"/>
    <n v="2013"/>
    <n v="500232205"/>
    <n v="1"/>
    <x v="1"/>
    <s v="I"/>
    <n v="1"/>
    <n v="1"/>
    <n v="0"/>
    <n v="32"/>
  </r>
  <r>
    <x v="0"/>
    <x v="0"/>
    <s v="WA"/>
    <x v="5"/>
    <n v="2013"/>
    <n v="2013"/>
    <n v="14340763"/>
    <n v="1"/>
    <x v="1"/>
    <s v="I"/>
    <n v="32"/>
    <n v="32"/>
    <n v="0"/>
    <n v="480"/>
  </r>
  <r>
    <x v="0"/>
    <x v="1"/>
    <s v="WA"/>
    <x v="6"/>
    <n v="2014"/>
    <n v="2014"/>
    <n v="500026442"/>
    <n v="5"/>
    <x v="1"/>
    <s v="I"/>
    <n v="156"/>
    <n v="31.2"/>
    <n v="0"/>
    <n v="18"/>
  </r>
  <r>
    <x v="0"/>
    <x v="0"/>
    <s v="WA"/>
    <x v="6"/>
    <n v="2014"/>
    <n v="2014"/>
    <n v="18662896"/>
    <n v="1"/>
    <x v="1"/>
    <s v="I"/>
    <n v="33"/>
    <n v="33"/>
    <n v="0"/>
    <n v="20"/>
  </r>
  <r>
    <x v="0"/>
    <x v="0"/>
    <s v="WA"/>
    <x v="6"/>
    <n v="2014"/>
    <n v="2014"/>
    <n v="17158027"/>
    <n v="1"/>
    <x v="1"/>
    <s v="I"/>
    <n v="33"/>
    <n v="33"/>
    <n v="0"/>
    <n v="1"/>
  </r>
  <r>
    <x v="0"/>
    <x v="0"/>
    <s v="WA"/>
    <x v="5"/>
    <n v="2014"/>
    <n v="2014"/>
    <n v="19928799"/>
    <n v="1"/>
    <x v="1"/>
    <s v="I"/>
    <n v="14"/>
    <n v="14"/>
    <n v="0"/>
    <n v="581"/>
  </r>
  <r>
    <x v="0"/>
    <x v="0"/>
    <s v="WA"/>
    <x v="5"/>
    <n v="2013"/>
    <n v="2013"/>
    <n v="19852639"/>
    <n v="1"/>
    <x v="1"/>
    <s v="I"/>
    <n v="30"/>
    <n v="30"/>
    <n v="0"/>
    <n v="250"/>
  </r>
  <r>
    <x v="0"/>
    <x v="0"/>
    <s v="WA"/>
    <x v="5"/>
    <n v="2014"/>
    <n v="2014"/>
    <n v="19935024"/>
    <n v="1"/>
    <x v="1"/>
    <s v="I"/>
    <n v="12"/>
    <n v="12"/>
    <n v="0"/>
    <n v="300"/>
  </r>
  <r>
    <x v="1"/>
    <x v="0"/>
    <s v="WA"/>
    <x v="5"/>
    <n v="2014"/>
    <n v="2014"/>
    <n v="500203589"/>
    <n v="1"/>
    <x v="1"/>
    <s v="I"/>
    <n v="0"/>
    <n v="0"/>
    <n v="0"/>
    <n v="160"/>
  </r>
  <r>
    <x v="0"/>
    <x v="1"/>
    <s v="WA"/>
    <x v="6"/>
    <n v="2014"/>
    <n v="2014"/>
    <n v="500123688"/>
    <n v="1"/>
    <x v="1"/>
    <s v="I"/>
    <n v="33"/>
    <n v="33"/>
    <n v="0"/>
    <n v="1"/>
  </r>
  <r>
    <x v="0"/>
    <x v="0"/>
    <s v="WA"/>
    <x v="6"/>
    <n v="2014"/>
    <n v="2014"/>
    <n v="500190832"/>
    <n v="12"/>
    <x v="1"/>
    <s v="I"/>
    <n v="365"/>
    <n v="30.416666666666668"/>
    <n v="0"/>
    <n v="54"/>
  </r>
  <r>
    <x v="0"/>
    <x v="0"/>
    <s v="WA"/>
    <x v="6"/>
    <n v="2014"/>
    <n v="2014"/>
    <n v="19363955"/>
    <n v="1"/>
    <x v="1"/>
    <s v="I"/>
    <n v="30"/>
    <n v="30"/>
    <n v="0"/>
    <n v="1"/>
  </r>
  <r>
    <x v="0"/>
    <x v="1"/>
    <s v="WA"/>
    <x v="6"/>
    <n v="2014"/>
    <n v="2014"/>
    <n v="19365486"/>
    <n v="1"/>
    <x v="1"/>
    <s v="I"/>
    <n v="30"/>
    <n v="30"/>
    <n v="0"/>
    <n v="98"/>
  </r>
  <r>
    <x v="0"/>
    <x v="0"/>
    <s v="WA"/>
    <x v="6"/>
    <n v="2014"/>
    <n v="2014"/>
    <n v="14926565"/>
    <n v="3"/>
    <x v="1"/>
    <s v="I"/>
    <n v="76"/>
    <n v="25.333333333333336"/>
    <n v="0"/>
    <n v="1100"/>
  </r>
  <r>
    <x v="0"/>
    <x v="1"/>
    <s v="WA"/>
    <x v="6"/>
    <n v="2014"/>
    <n v="2014"/>
    <n v="365731211"/>
    <n v="1"/>
    <x v="1"/>
    <s v="I"/>
    <n v="22"/>
    <n v="22"/>
    <n v="0"/>
    <n v="111"/>
  </r>
  <r>
    <x v="0"/>
    <x v="1"/>
    <s v="WA"/>
    <x v="6"/>
    <n v="2014"/>
    <n v="2014"/>
    <n v="446350581"/>
    <n v="1"/>
    <x v="1"/>
    <s v="I"/>
    <n v="23"/>
    <n v="23"/>
    <n v="0"/>
    <n v="20"/>
  </r>
  <r>
    <x v="0"/>
    <x v="0"/>
    <s v="WA"/>
    <x v="6"/>
    <n v="2014"/>
    <n v="2014"/>
    <n v="19946221"/>
    <n v="8"/>
    <x v="1"/>
    <s v="I"/>
    <n v="240"/>
    <n v="30"/>
    <n v="0"/>
    <n v="595"/>
  </r>
  <r>
    <x v="0"/>
    <x v="0"/>
    <s v="WA"/>
    <x v="6"/>
    <n v="2014"/>
    <n v="2014"/>
    <n v="14943553"/>
    <n v="3"/>
    <x v="1"/>
    <s v="I"/>
    <n v="90"/>
    <n v="30"/>
    <n v="0"/>
    <n v="100"/>
  </r>
  <r>
    <x v="0"/>
    <x v="0"/>
    <s v="WA"/>
    <x v="6"/>
    <n v="2014"/>
    <n v="2014"/>
    <n v="15369952"/>
    <n v="1"/>
    <x v="1"/>
    <s v="I"/>
    <n v="6"/>
    <n v="6"/>
    <n v="0"/>
    <n v="250"/>
  </r>
  <r>
    <x v="0"/>
    <x v="1"/>
    <s v="WA"/>
    <x v="6"/>
    <n v="2014"/>
    <n v="2014"/>
    <n v="15715905"/>
    <n v="1"/>
    <x v="1"/>
    <s v="I"/>
    <n v="32"/>
    <n v="32"/>
    <n v="0"/>
    <n v="17"/>
  </r>
  <r>
    <x v="0"/>
    <x v="1"/>
    <s v="WA"/>
    <x v="6"/>
    <n v="2014"/>
    <n v="2014"/>
    <n v="15690838"/>
    <n v="1"/>
    <x v="1"/>
    <s v="I"/>
    <n v="8"/>
    <n v="8"/>
    <n v="0"/>
    <n v="33"/>
  </r>
  <r>
    <x v="0"/>
    <x v="0"/>
    <s v="WA"/>
    <x v="6"/>
    <n v="2014"/>
    <n v="2014"/>
    <n v="16199540"/>
    <n v="2"/>
    <x v="1"/>
    <s v="I"/>
    <n v="34"/>
    <n v="17"/>
    <n v="0"/>
    <n v="460"/>
  </r>
  <r>
    <x v="0"/>
    <x v="0"/>
    <s v="WA"/>
    <x v="6"/>
    <n v="2014"/>
    <n v="2014"/>
    <n v="500213264"/>
    <n v="1"/>
    <x v="1"/>
    <s v="I"/>
    <n v="1"/>
    <n v="1"/>
    <n v="0"/>
    <n v="73"/>
  </r>
  <r>
    <x v="0"/>
    <x v="0"/>
    <s v="WA"/>
    <x v="6"/>
    <n v="2014"/>
    <n v="2014"/>
    <n v="16201890"/>
    <n v="1"/>
    <x v="1"/>
    <s v="I"/>
    <n v="11"/>
    <n v="11"/>
    <n v="0"/>
    <n v="60"/>
  </r>
  <r>
    <x v="0"/>
    <x v="1"/>
    <s v="WA"/>
    <x v="6"/>
    <n v="2014"/>
    <n v="2014"/>
    <n v="500206034"/>
    <n v="2"/>
    <x v="1"/>
    <s v="I"/>
    <n v="61"/>
    <n v="30.5"/>
    <n v="0"/>
    <n v="17"/>
  </r>
  <r>
    <x v="0"/>
    <x v="0"/>
    <s v="WA"/>
    <x v="6"/>
    <n v="2014"/>
    <n v="2014"/>
    <n v="15412286"/>
    <n v="2"/>
    <x v="1"/>
    <s v="I"/>
    <n v="62"/>
    <n v="31"/>
    <n v="0"/>
    <n v="23"/>
  </r>
  <r>
    <x v="0"/>
    <x v="0"/>
    <s v="WA"/>
    <x v="6"/>
    <n v="2014"/>
    <n v="2014"/>
    <n v="19706695"/>
    <n v="1"/>
    <x v="1"/>
    <s v="I"/>
    <n v="30"/>
    <n v="30"/>
    <n v="0"/>
    <n v="94"/>
  </r>
  <r>
    <x v="0"/>
    <x v="1"/>
    <s v="WA"/>
    <x v="6"/>
    <n v="2014"/>
    <n v="2014"/>
    <n v="500024751"/>
    <n v="2"/>
    <x v="1"/>
    <s v="I"/>
    <n v="58"/>
    <n v="29"/>
    <n v="0"/>
    <n v="2"/>
  </r>
  <r>
    <x v="0"/>
    <x v="0"/>
    <s v="WA"/>
    <x v="6"/>
    <n v="2014"/>
    <n v="2014"/>
    <n v="18706692"/>
    <n v="1"/>
    <x v="1"/>
    <s v="I"/>
    <n v="31"/>
    <n v="31"/>
    <n v="0"/>
    <n v="10"/>
  </r>
  <r>
    <x v="0"/>
    <x v="0"/>
    <s v="WA"/>
    <x v="6"/>
    <n v="2014"/>
    <n v="2014"/>
    <n v="17919014"/>
    <n v="1"/>
    <x v="1"/>
    <s v="I"/>
    <n v="6"/>
    <n v="6"/>
    <n v="0"/>
    <n v="6"/>
  </r>
  <r>
    <x v="0"/>
    <x v="1"/>
    <s v="WA"/>
    <x v="6"/>
    <n v="2014"/>
    <n v="2014"/>
    <n v="330652819"/>
    <n v="5"/>
    <x v="1"/>
    <s v="I"/>
    <n v="156"/>
    <n v="31.2"/>
    <n v="0"/>
    <n v="12"/>
  </r>
  <r>
    <x v="0"/>
    <x v="0"/>
    <s v="WA"/>
    <x v="6"/>
    <n v="2014"/>
    <n v="2014"/>
    <n v="18357143"/>
    <n v="1"/>
    <x v="1"/>
    <s v="I"/>
    <n v="5"/>
    <n v="5"/>
    <n v="0"/>
    <n v="1250"/>
  </r>
  <r>
    <x v="0"/>
    <x v="0"/>
    <s v="WA"/>
    <x v="6"/>
    <n v="2014"/>
    <n v="2014"/>
    <n v="15968987"/>
    <n v="1"/>
    <x v="1"/>
    <s v="I"/>
    <n v="33"/>
    <n v="33"/>
    <n v="0"/>
    <n v="62"/>
  </r>
  <r>
    <x v="0"/>
    <x v="0"/>
    <s v="WA"/>
    <x v="6"/>
    <n v="2014"/>
    <n v="2014"/>
    <n v="18340060"/>
    <n v="5"/>
    <x v="1"/>
    <s v="I"/>
    <n v="125"/>
    <n v="25"/>
    <n v="0"/>
    <n v="384"/>
  </r>
  <r>
    <x v="0"/>
    <x v="0"/>
    <s v="WA"/>
    <x v="6"/>
    <n v="2014"/>
    <n v="2014"/>
    <n v="16188527"/>
    <n v="2"/>
    <x v="1"/>
    <s v="I"/>
    <n v="41"/>
    <n v="20.5"/>
    <n v="0"/>
    <n v="178"/>
  </r>
  <r>
    <x v="0"/>
    <x v="0"/>
    <s v="WA"/>
    <x v="6"/>
    <n v="2014"/>
    <n v="2014"/>
    <n v="500070546"/>
    <n v="5"/>
    <x v="1"/>
    <s v="I"/>
    <n v="147"/>
    <n v="29.4"/>
    <n v="0"/>
    <n v="1696"/>
  </r>
  <r>
    <x v="0"/>
    <x v="0"/>
    <s v="WA"/>
    <x v="6"/>
    <n v="2014"/>
    <n v="2014"/>
    <n v="14383109"/>
    <n v="2"/>
    <x v="1"/>
    <s v="I"/>
    <n v="44"/>
    <n v="22"/>
    <n v="0"/>
    <n v="47"/>
  </r>
  <r>
    <x v="0"/>
    <x v="0"/>
    <s v="WA"/>
    <x v="6"/>
    <n v="2014"/>
    <n v="2014"/>
    <n v="16446239"/>
    <n v="2"/>
    <x v="1"/>
    <s v="I"/>
    <n v="42"/>
    <n v="21"/>
    <n v="0"/>
    <n v="116"/>
  </r>
  <r>
    <x v="0"/>
    <x v="1"/>
    <s v="WA"/>
    <x v="6"/>
    <n v="2014"/>
    <n v="2014"/>
    <n v="16252719"/>
    <n v="3"/>
    <x v="1"/>
    <s v="I"/>
    <n v="75"/>
    <n v="25"/>
    <n v="0"/>
    <n v="66"/>
  </r>
  <r>
    <x v="0"/>
    <x v="0"/>
    <s v="WA"/>
    <x v="6"/>
    <n v="2014"/>
    <n v="2014"/>
    <n v="16941232"/>
    <n v="1"/>
    <x v="2"/>
    <s v="I"/>
    <n v="1"/>
    <n v="1"/>
    <n v="0"/>
    <n v="99035"/>
  </r>
  <r>
    <x v="0"/>
    <x v="0"/>
    <s v="WA"/>
    <x v="6"/>
    <n v="2014"/>
    <n v="2014"/>
    <n v="500001851"/>
    <n v="3"/>
    <x v="1"/>
    <s v="I"/>
    <n v="91"/>
    <n v="30.333333333333332"/>
    <n v="0"/>
    <n v="26"/>
  </r>
  <r>
    <x v="0"/>
    <x v="1"/>
    <s v="WA"/>
    <x v="6"/>
    <n v="2014"/>
    <n v="2014"/>
    <n v="16845419"/>
    <n v="1"/>
    <x v="1"/>
    <s v="I"/>
    <n v="10"/>
    <n v="10"/>
    <n v="0"/>
    <n v="20"/>
  </r>
  <r>
    <x v="0"/>
    <x v="0"/>
    <s v="WA"/>
    <x v="6"/>
    <n v="2014"/>
    <n v="2014"/>
    <n v="17744597"/>
    <n v="1"/>
    <x v="1"/>
    <s v="I"/>
    <n v="23"/>
    <n v="23"/>
    <n v="0"/>
    <n v="1190"/>
  </r>
  <r>
    <x v="0"/>
    <x v="0"/>
    <s v="WA"/>
    <x v="6"/>
    <n v="2014"/>
    <n v="2014"/>
    <n v="500257720"/>
    <n v="1"/>
    <x v="1"/>
    <s v="I"/>
    <n v="29"/>
    <n v="29"/>
    <n v="0"/>
    <n v="14"/>
  </r>
  <r>
    <x v="0"/>
    <x v="0"/>
    <s v="WA"/>
    <x v="6"/>
    <n v="2014"/>
    <n v="2014"/>
    <n v="17132103"/>
    <n v="1"/>
    <x v="1"/>
    <s v="I"/>
    <n v="13"/>
    <n v="13"/>
    <n v="0"/>
    <n v="10"/>
  </r>
  <r>
    <x v="0"/>
    <x v="1"/>
    <s v="WA"/>
    <x v="6"/>
    <n v="2014"/>
    <n v="2014"/>
    <n v="500118413"/>
    <n v="1"/>
    <x v="1"/>
    <s v="I"/>
    <n v="13"/>
    <n v="13"/>
    <n v="0"/>
    <n v="10"/>
  </r>
  <r>
    <x v="0"/>
    <x v="1"/>
    <s v="WA"/>
    <x v="6"/>
    <n v="2014"/>
    <n v="2014"/>
    <n v="500058740"/>
    <n v="1"/>
    <x v="1"/>
    <s v="I"/>
    <n v="21"/>
    <n v="21"/>
    <n v="0"/>
    <n v="43"/>
  </r>
  <r>
    <x v="0"/>
    <x v="1"/>
    <s v="WA"/>
    <x v="6"/>
    <n v="2014"/>
    <n v="2014"/>
    <n v="500056942"/>
    <n v="1"/>
    <x v="1"/>
    <s v="I"/>
    <n v="28"/>
    <n v="28"/>
    <n v="0"/>
    <n v="1"/>
  </r>
  <r>
    <x v="0"/>
    <x v="1"/>
    <s v="WA"/>
    <x v="6"/>
    <n v="2014"/>
    <n v="2014"/>
    <n v="17814649"/>
    <n v="1"/>
    <x v="1"/>
    <s v="I"/>
    <n v="34"/>
    <n v="34"/>
    <n v="0"/>
    <n v="116"/>
  </r>
  <r>
    <x v="0"/>
    <x v="1"/>
    <s v="WA"/>
    <x v="6"/>
    <n v="2014"/>
    <n v="2014"/>
    <n v="18661825"/>
    <n v="1"/>
    <x v="1"/>
    <s v="I"/>
    <n v="7"/>
    <n v="7"/>
    <n v="0"/>
    <n v="48"/>
  </r>
  <r>
    <x v="0"/>
    <x v="1"/>
    <s v="WA"/>
    <x v="6"/>
    <n v="2014"/>
    <n v="2014"/>
    <n v="18940561"/>
    <n v="1"/>
    <x v="1"/>
    <s v="I"/>
    <n v="29"/>
    <n v="29"/>
    <n v="0"/>
    <n v="38"/>
  </r>
  <r>
    <x v="0"/>
    <x v="0"/>
    <s v="WA"/>
    <x v="6"/>
    <n v="2014"/>
    <n v="2014"/>
    <n v="16471786"/>
    <n v="1"/>
    <x v="1"/>
    <s v="I"/>
    <n v="8"/>
    <n v="8"/>
    <n v="0"/>
    <n v="590"/>
  </r>
  <r>
    <x v="0"/>
    <x v="0"/>
    <s v="WA"/>
    <x v="6"/>
    <n v="2014"/>
    <n v="2014"/>
    <n v="18097031"/>
    <n v="1"/>
    <x v="1"/>
    <s v="I"/>
    <n v="32"/>
    <n v="32"/>
    <n v="0"/>
    <n v="1310"/>
  </r>
  <r>
    <x v="0"/>
    <x v="0"/>
    <s v="WA"/>
    <x v="6"/>
    <n v="2014"/>
    <n v="2014"/>
    <n v="16010029"/>
    <n v="1"/>
    <x v="1"/>
    <s v="I"/>
    <n v="21"/>
    <n v="21"/>
    <n v="0"/>
    <n v="387"/>
  </r>
  <r>
    <x v="0"/>
    <x v="0"/>
    <s v="WA"/>
    <x v="6"/>
    <n v="2014"/>
    <n v="2014"/>
    <n v="500294173"/>
    <n v="2"/>
    <x v="1"/>
    <s v="I"/>
    <n v="50"/>
    <n v="25"/>
    <n v="0"/>
    <n v="413"/>
  </r>
  <r>
    <x v="0"/>
    <x v="1"/>
    <s v="WA"/>
    <x v="6"/>
    <n v="2014"/>
    <n v="2014"/>
    <n v="500078264"/>
    <n v="1"/>
    <x v="1"/>
    <s v="I"/>
    <n v="0"/>
    <n v="0"/>
    <n v="0"/>
    <n v="10"/>
  </r>
  <r>
    <x v="0"/>
    <x v="0"/>
    <s v="WA"/>
    <x v="6"/>
    <n v="2014"/>
    <n v="2014"/>
    <n v="19697464"/>
    <n v="2"/>
    <x v="1"/>
    <s v="I"/>
    <n v="49"/>
    <n v="24.5"/>
    <n v="0"/>
    <n v="378"/>
  </r>
  <r>
    <x v="0"/>
    <x v="1"/>
    <s v="WA"/>
    <x v="6"/>
    <n v="2014"/>
    <n v="2014"/>
    <n v="17383905"/>
    <n v="1"/>
    <x v="1"/>
    <s v="I"/>
    <n v="7"/>
    <n v="7"/>
    <n v="0"/>
    <n v="15"/>
  </r>
  <r>
    <x v="0"/>
    <x v="1"/>
    <s v="WA"/>
    <x v="6"/>
    <n v="2014"/>
    <n v="2014"/>
    <n v="14924065"/>
    <n v="3"/>
    <x v="1"/>
    <s v="I"/>
    <n v="93"/>
    <n v="31"/>
    <n v="0"/>
    <n v="12"/>
  </r>
  <r>
    <x v="0"/>
    <x v="0"/>
    <s v="WA"/>
    <x v="6"/>
    <n v="2014"/>
    <n v="2014"/>
    <n v="17844384"/>
    <n v="2"/>
    <x v="1"/>
    <s v="I"/>
    <n v="20"/>
    <n v="10"/>
    <n v="0"/>
    <n v="440"/>
  </r>
  <r>
    <x v="0"/>
    <x v="0"/>
    <s v="WA"/>
    <x v="6"/>
    <n v="2014"/>
    <n v="2014"/>
    <n v="17774461"/>
    <n v="1"/>
    <x v="1"/>
    <s v="I"/>
    <n v="28"/>
    <n v="28"/>
    <n v="0"/>
    <n v="10"/>
  </r>
  <r>
    <x v="0"/>
    <x v="0"/>
    <s v="WA"/>
    <x v="6"/>
    <n v="2014"/>
    <n v="2014"/>
    <n v="500059212"/>
    <n v="4"/>
    <x v="1"/>
    <s v="I"/>
    <n v="94"/>
    <n v="23.5"/>
    <n v="0"/>
    <n v="208"/>
  </r>
  <r>
    <x v="0"/>
    <x v="0"/>
    <s v="WA"/>
    <x v="6"/>
    <n v="2014"/>
    <n v="2014"/>
    <n v="18985140"/>
    <n v="1"/>
    <x v="1"/>
    <s v="I"/>
    <n v="7"/>
    <n v="7"/>
    <n v="0"/>
    <n v="35"/>
  </r>
  <r>
    <x v="0"/>
    <x v="0"/>
    <s v="WA"/>
    <x v="6"/>
    <n v="2014"/>
    <n v="2014"/>
    <n v="500138942"/>
    <n v="1"/>
    <x v="1"/>
    <s v="I"/>
    <n v="6"/>
    <n v="6"/>
    <n v="0"/>
    <n v="75"/>
  </r>
  <r>
    <x v="0"/>
    <x v="0"/>
    <s v="WA"/>
    <x v="6"/>
    <n v="2014"/>
    <n v="2014"/>
    <n v="17119758"/>
    <n v="1"/>
    <x v="1"/>
    <s v="I"/>
    <n v="28"/>
    <n v="28"/>
    <n v="0"/>
    <n v="450"/>
  </r>
  <r>
    <x v="0"/>
    <x v="1"/>
    <s v="WA"/>
    <x v="6"/>
    <n v="2014"/>
    <n v="2014"/>
    <n v="390614455"/>
    <n v="2"/>
    <x v="1"/>
    <s v="I"/>
    <n v="56"/>
    <n v="28"/>
    <n v="0"/>
    <n v="11"/>
  </r>
  <r>
    <x v="0"/>
    <x v="1"/>
    <s v="WA"/>
    <x v="6"/>
    <n v="2014"/>
    <n v="2014"/>
    <n v="14853775"/>
    <n v="1"/>
    <x v="1"/>
    <s v="I"/>
    <n v="24"/>
    <n v="24"/>
    <n v="0"/>
    <n v="123"/>
  </r>
  <r>
    <x v="0"/>
    <x v="0"/>
    <s v="WA"/>
    <x v="6"/>
    <n v="2014"/>
    <n v="2014"/>
    <n v="18605539"/>
    <n v="2"/>
    <x v="1"/>
    <s v="I"/>
    <n v="57"/>
    <n v="28.5"/>
    <n v="0"/>
    <n v="3010"/>
  </r>
  <r>
    <x v="0"/>
    <x v="0"/>
    <s v="WA"/>
    <x v="6"/>
    <n v="2014"/>
    <n v="2014"/>
    <n v="19834662"/>
    <n v="1"/>
    <x v="1"/>
    <s v="I"/>
    <n v="28"/>
    <n v="28"/>
    <n v="0"/>
    <n v="10"/>
  </r>
  <r>
    <x v="0"/>
    <x v="0"/>
    <s v="WA"/>
    <x v="6"/>
    <n v="2014"/>
    <n v="2014"/>
    <n v="16178613"/>
    <n v="1"/>
    <x v="1"/>
    <s v="I"/>
    <n v="4"/>
    <n v="4"/>
    <n v="0"/>
    <n v="103"/>
  </r>
  <r>
    <x v="0"/>
    <x v="1"/>
    <s v="WA"/>
    <x v="6"/>
    <n v="2014"/>
    <n v="2014"/>
    <n v="18356149"/>
    <n v="1"/>
    <x v="1"/>
    <s v="I"/>
    <n v="10"/>
    <n v="10"/>
    <n v="0"/>
    <n v="68"/>
  </r>
  <r>
    <x v="0"/>
    <x v="0"/>
    <s v="WA"/>
    <x v="6"/>
    <n v="2014"/>
    <n v="2014"/>
    <n v="500155102"/>
    <n v="1"/>
    <x v="1"/>
    <s v="I"/>
    <n v="6"/>
    <n v="6"/>
    <n v="0"/>
    <n v="50"/>
  </r>
  <r>
    <x v="0"/>
    <x v="1"/>
    <s v="WA"/>
    <x v="6"/>
    <n v="2014"/>
    <n v="2014"/>
    <n v="500156997"/>
    <n v="1"/>
    <x v="1"/>
    <s v="I"/>
    <n v="6"/>
    <n v="6"/>
    <n v="0"/>
    <n v="19"/>
  </r>
  <r>
    <x v="0"/>
    <x v="0"/>
    <s v="WA"/>
    <x v="6"/>
    <n v="2014"/>
    <n v="2014"/>
    <n v="19252486"/>
    <n v="1"/>
    <x v="1"/>
    <s v="I"/>
    <n v="2"/>
    <n v="2"/>
    <n v="0"/>
    <n v="48"/>
  </r>
  <r>
    <x v="0"/>
    <x v="0"/>
    <s v="WA"/>
    <x v="6"/>
    <n v="2014"/>
    <n v="2014"/>
    <n v="19939903"/>
    <n v="2"/>
    <x v="1"/>
    <s v="I"/>
    <n v="64"/>
    <n v="32"/>
    <n v="0"/>
    <n v="3150"/>
  </r>
  <r>
    <x v="0"/>
    <x v="1"/>
    <s v="WA"/>
    <x v="6"/>
    <n v="2014"/>
    <n v="2014"/>
    <n v="500039991"/>
    <n v="4"/>
    <x v="1"/>
    <s v="I"/>
    <n v="116"/>
    <n v="29"/>
    <n v="0"/>
    <n v="9"/>
  </r>
  <r>
    <x v="0"/>
    <x v="0"/>
    <s v="WA"/>
    <x v="6"/>
    <n v="2014"/>
    <n v="2014"/>
    <n v="14111590"/>
    <n v="1"/>
    <x v="1"/>
    <s v="I"/>
    <n v="33"/>
    <n v="33"/>
    <n v="0"/>
    <n v="10"/>
  </r>
  <r>
    <x v="0"/>
    <x v="0"/>
    <s v="WA"/>
    <x v="6"/>
    <n v="2014"/>
    <n v="2014"/>
    <n v="19576299"/>
    <n v="1"/>
    <x v="1"/>
    <s v="I"/>
    <n v="31"/>
    <n v="31"/>
    <n v="0"/>
    <n v="10"/>
  </r>
  <r>
    <x v="1"/>
    <x v="1"/>
    <s v="WA"/>
    <x v="6"/>
    <n v="2014"/>
    <n v="2014"/>
    <n v="364435269"/>
    <n v="3"/>
    <x v="1"/>
    <s v="I"/>
    <n v="82"/>
    <n v="27.333333333333336"/>
    <n v="0"/>
    <n v="130"/>
  </r>
  <r>
    <x v="0"/>
    <x v="0"/>
    <s v="WA"/>
    <x v="6"/>
    <n v="2014"/>
    <n v="2014"/>
    <n v="19218134"/>
    <n v="1"/>
    <x v="1"/>
    <s v="I"/>
    <n v="30"/>
    <n v="30"/>
    <n v="0"/>
    <n v="239"/>
  </r>
  <r>
    <x v="0"/>
    <x v="0"/>
    <s v="WA"/>
    <x v="5"/>
    <n v="2014"/>
    <n v="2014"/>
    <n v="15337421"/>
    <n v="1"/>
    <x v="1"/>
    <s v="I"/>
    <n v="18"/>
    <n v="18"/>
    <n v="0"/>
    <n v="350"/>
  </r>
  <r>
    <x v="0"/>
    <x v="1"/>
    <s v="WA"/>
    <x v="6"/>
    <n v="2014"/>
    <n v="2014"/>
    <n v="500000518"/>
    <n v="1"/>
    <x v="1"/>
    <s v="I"/>
    <n v="29"/>
    <n v="29"/>
    <n v="0"/>
    <n v="49"/>
  </r>
  <r>
    <x v="0"/>
    <x v="0"/>
    <s v="WA"/>
    <x v="6"/>
    <n v="2014"/>
    <n v="2014"/>
    <n v="16623820"/>
    <n v="4"/>
    <x v="1"/>
    <s v="I"/>
    <n v="106"/>
    <n v="26.5"/>
    <n v="0"/>
    <n v="680"/>
  </r>
  <r>
    <x v="0"/>
    <x v="0"/>
    <s v="WA"/>
    <x v="6"/>
    <n v="2014"/>
    <n v="2014"/>
    <n v="15604347"/>
    <n v="1"/>
    <x v="1"/>
    <s v="I"/>
    <n v="21"/>
    <n v="21"/>
    <n v="0"/>
    <n v="180"/>
  </r>
  <r>
    <x v="0"/>
    <x v="0"/>
    <s v="WA"/>
    <x v="6"/>
    <n v="2014"/>
    <n v="2014"/>
    <n v="15968831"/>
    <n v="3"/>
    <x v="1"/>
    <s v="I"/>
    <n v="91"/>
    <n v="30.333333333333332"/>
    <n v="0"/>
    <n v="300"/>
  </r>
  <r>
    <x v="0"/>
    <x v="0"/>
    <s v="WA"/>
    <x v="6"/>
    <n v="2014"/>
    <n v="2014"/>
    <n v="15659707"/>
    <n v="3"/>
    <x v="1"/>
    <s v="I"/>
    <n v="79"/>
    <n v="26.333333333333336"/>
    <n v="0"/>
    <n v="470"/>
  </r>
  <r>
    <x v="0"/>
    <x v="0"/>
    <s v="WA"/>
    <x v="6"/>
    <n v="2014"/>
    <n v="2014"/>
    <n v="14816132"/>
    <n v="1"/>
    <x v="1"/>
    <s v="I"/>
    <n v="29"/>
    <n v="29"/>
    <n v="0"/>
    <n v="10"/>
  </r>
  <r>
    <x v="0"/>
    <x v="0"/>
    <s v="WA"/>
    <x v="6"/>
    <n v="2014"/>
    <n v="2014"/>
    <n v="16290417"/>
    <n v="2"/>
    <x v="1"/>
    <s v="I"/>
    <n v="39"/>
    <n v="19.5"/>
    <n v="0"/>
    <n v="490"/>
  </r>
  <r>
    <x v="0"/>
    <x v="1"/>
    <s v="WA"/>
    <x v="6"/>
    <n v="2014"/>
    <n v="2014"/>
    <n v="500251613"/>
    <n v="2"/>
    <x v="1"/>
    <s v="I"/>
    <n v="53"/>
    <n v="26.5"/>
    <n v="0"/>
    <n v="7"/>
  </r>
  <r>
    <x v="0"/>
    <x v="0"/>
    <s v="WA"/>
    <x v="6"/>
    <n v="2014"/>
    <n v="2014"/>
    <n v="15748212"/>
    <n v="1"/>
    <x v="1"/>
    <s v="I"/>
    <n v="26"/>
    <n v="26"/>
    <n v="0"/>
    <n v="40"/>
  </r>
  <r>
    <x v="0"/>
    <x v="0"/>
    <s v="WA"/>
    <x v="6"/>
    <n v="2014"/>
    <n v="2014"/>
    <n v="500301191"/>
    <n v="1"/>
    <x v="1"/>
    <s v="I"/>
    <n v="1"/>
    <n v="1"/>
    <n v="0"/>
    <n v="71"/>
  </r>
  <r>
    <x v="0"/>
    <x v="0"/>
    <s v="WA"/>
    <x v="6"/>
    <n v="2014"/>
    <n v="2014"/>
    <n v="14841530"/>
    <n v="1"/>
    <x v="1"/>
    <s v="I"/>
    <n v="9"/>
    <n v="9"/>
    <n v="0"/>
    <n v="140"/>
  </r>
  <r>
    <x v="0"/>
    <x v="0"/>
    <s v="WA"/>
    <x v="6"/>
    <n v="2014"/>
    <n v="2014"/>
    <n v="15280141"/>
    <n v="1"/>
    <x v="1"/>
    <s v="I"/>
    <n v="3"/>
    <n v="3"/>
    <n v="0"/>
    <n v="27"/>
  </r>
  <r>
    <x v="0"/>
    <x v="0"/>
    <s v="WA"/>
    <x v="6"/>
    <n v="2014"/>
    <n v="2014"/>
    <n v="18998019"/>
    <n v="3"/>
    <x v="1"/>
    <s v="I"/>
    <n v="58"/>
    <n v="19.333333333333332"/>
    <n v="0"/>
    <n v="360"/>
  </r>
  <r>
    <x v="0"/>
    <x v="0"/>
    <s v="WA"/>
    <x v="6"/>
    <n v="2014"/>
    <n v="2014"/>
    <n v="426124837"/>
    <n v="1"/>
    <x v="1"/>
    <s v="I"/>
    <n v="13"/>
    <n v="13"/>
    <n v="0"/>
    <n v="177"/>
  </r>
  <r>
    <x v="0"/>
    <x v="1"/>
    <s v="WA"/>
    <x v="6"/>
    <n v="2014"/>
    <n v="2014"/>
    <n v="15982704"/>
    <n v="1"/>
    <x v="1"/>
    <s v="I"/>
    <n v="21"/>
    <n v="21"/>
    <n v="0"/>
    <n v="16"/>
  </r>
  <r>
    <x v="0"/>
    <x v="0"/>
    <s v="WA"/>
    <x v="6"/>
    <n v="2014"/>
    <n v="2014"/>
    <n v="500095398"/>
    <n v="3"/>
    <x v="1"/>
    <s v="I"/>
    <n v="71"/>
    <n v="23.666666666666664"/>
    <n v="0"/>
    <n v="795"/>
  </r>
  <r>
    <x v="0"/>
    <x v="0"/>
    <s v="WA"/>
    <x v="6"/>
    <n v="2014"/>
    <n v="2014"/>
    <n v="13989309"/>
    <n v="3"/>
    <x v="1"/>
    <s v="I"/>
    <n v="69"/>
    <n v="23"/>
    <n v="0"/>
    <n v="640"/>
  </r>
  <r>
    <x v="0"/>
    <x v="1"/>
    <s v="WA"/>
    <x v="6"/>
    <n v="2014"/>
    <n v="2014"/>
    <n v="15975347"/>
    <n v="1"/>
    <x v="1"/>
    <s v="I"/>
    <n v="11"/>
    <n v="11"/>
    <n v="0"/>
    <n v="8"/>
  </r>
  <r>
    <x v="0"/>
    <x v="0"/>
    <s v="WA"/>
    <x v="6"/>
    <n v="2014"/>
    <n v="2014"/>
    <n v="16992073"/>
    <n v="1"/>
    <x v="1"/>
    <s v="I"/>
    <n v="33"/>
    <n v="33"/>
    <n v="0"/>
    <n v="100"/>
  </r>
  <r>
    <x v="0"/>
    <x v="1"/>
    <s v="WA"/>
    <x v="6"/>
    <n v="2014"/>
    <n v="2014"/>
    <n v="500108600"/>
    <n v="4"/>
    <x v="1"/>
    <s v="I"/>
    <n v="119"/>
    <n v="29.75"/>
    <n v="0"/>
    <n v="5"/>
  </r>
  <r>
    <x v="0"/>
    <x v="0"/>
    <s v="WA"/>
    <x v="6"/>
    <n v="2014"/>
    <n v="2014"/>
    <n v="14817768"/>
    <n v="1"/>
    <x v="1"/>
    <s v="I"/>
    <n v="8"/>
    <n v="8"/>
    <n v="0"/>
    <n v="102"/>
  </r>
  <r>
    <x v="0"/>
    <x v="0"/>
    <s v="WA"/>
    <x v="6"/>
    <n v="2014"/>
    <n v="2014"/>
    <n v="14388153"/>
    <n v="1"/>
    <x v="1"/>
    <s v="I"/>
    <n v="2"/>
    <n v="2"/>
    <n v="0"/>
    <n v="20"/>
  </r>
  <r>
    <x v="0"/>
    <x v="0"/>
    <s v="WA"/>
    <x v="6"/>
    <n v="2014"/>
    <n v="2014"/>
    <n v="14393420"/>
    <n v="1"/>
    <x v="1"/>
    <s v="I"/>
    <n v="23"/>
    <n v="23"/>
    <n v="0"/>
    <n v="233"/>
  </r>
  <r>
    <x v="0"/>
    <x v="0"/>
    <s v="WA"/>
    <x v="6"/>
    <n v="2014"/>
    <n v="2014"/>
    <n v="15816863"/>
    <n v="1"/>
    <x v="1"/>
    <s v="I"/>
    <n v="1"/>
    <n v="1"/>
    <n v="0"/>
    <n v="2"/>
  </r>
  <r>
    <x v="0"/>
    <x v="1"/>
    <s v="WA"/>
    <x v="6"/>
    <n v="2014"/>
    <n v="2014"/>
    <n v="500110336"/>
    <n v="1"/>
    <x v="1"/>
    <s v="I"/>
    <n v="13"/>
    <n v="13"/>
    <n v="0"/>
    <n v="5"/>
  </r>
  <r>
    <x v="0"/>
    <x v="0"/>
    <s v="WA"/>
    <x v="6"/>
    <n v="2014"/>
    <n v="2014"/>
    <n v="17375225"/>
    <n v="1"/>
    <x v="1"/>
    <s v="I"/>
    <n v="0"/>
    <n v="0"/>
    <n v="0"/>
    <n v="20"/>
  </r>
  <r>
    <x v="0"/>
    <x v="0"/>
    <s v="WA"/>
    <x v="6"/>
    <n v="2014"/>
    <n v="2014"/>
    <n v="19539741"/>
    <n v="1"/>
    <x v="1"/>
    <s v="I"/>
    <n v="27"/>
    <n v="27"/>
    <n v="0"/>
    <n v="540"/>
  </r>
  <r>
    <x v="0"/>
    <x v="0"/>
    <s v="WA"/>
    <x v="6"/>
    <n v="2014"/>
    <n v="2014"/>
    <n v="16795334"/>
    <n v="1"/>
    <x v="1"/>
    <s v="I"/>
    <n v="29"/>
    <n v="29"/>
    <n v="0"/>
    <n v="120"/>
  </r>
  <r>
    <x v="0"/>
    <x v="1"/>
    <s v="WA"/>
    <x v="6"/>
    <n v="2014"/>
    <n v="2014"/>
    <n v="18098501"/>
    <n v="1"/>
    <x v="1"/>
    <s v="I"/>
    <n v="30"/>
    <n v="30"/>
    <n v="0"/>
    <n v="1"/>
  </r>
  <r>
    <x v="0"/>
    <x v="0"/>
    <s v="WA"/>
    <x v="6"/>
    <n v="2014"/>
    <n v="2014"/>
    <n v="18554998"/>
    <n v="2"/>
    <x v="1"/>
    <s v="I"/>
    <n v="62"/>
    <n v="31"/>
    <n v="0"/>
    <n v="185"/>
  </r>
  <r>
    <x v="0"/>
    <x v="0"/>
    <s v="WA"/>
    <x v="6"/>
    <n v="2014"/>
    <n v="2014"/>
    <n v="424915221"/>
    <n v="1"/>
    <x v="1"/>
    <s v="I"/>
    <n v="6"/>
    <n v="6"/>
    <n v="0"/>
    <n v="129"/>
  </r>
  <r>
    <x v="0"/>
    <x v="1"/>
    <s v="WA"/>
    <x v="6"/>
    <n v="2014"/>
    <n v="2014"/>
    <n v="500221666"/>
    <n v="1"/>
    <x v="1"/>
    <s v="I"/>
    <n v="3"/>
    <n v="3"/>
    <n v="0"/>
    <n v="2"/>
  </r>
  <r>
    <x v="0"/>
    <x v="1"/>
    <s v="WA"/>
    <x v="6"/>
    <n v="2014"/>
    <n v="2014"/>
    <n v="500224834"/>
    <n v="1"/>
    <x v="1"/>
    <s v="I"/>
    <n v="23"/>
    <n v="23"/>
    <n v="0"/>
    <n v="4"/>
  </r>
  <r>
    <x v="0"/>
    <x v="0"/>
    <s v="WA"/>
    <x v="6"/>
    <n v="2014"/>
    <n v="2014"/>
    <n v="18007109"/>
    <n v="1"/>
    <x v="1"/>
    <s v="I"/>
    <n v="3"/>
    <n v="3"/>
    <n v="0"/>
    <n v="50"/>
  </r>
  <r>
    <x v="0"/>
    <x v="0"/>
    <s v="WA"/>
    <x v="6"/>
    <n v="2014"/>
    <n v="2014"/>
    <n v="19550373"/>
    <n v="1"/>
    <x v="1"/>
    <s v="I"/>
    <n v="34"/>
    <n v="34"/>
    <n v="0"/>
    <n v="100"/>
  </r>
  <r>
    <x v="0"/>
    <x v="1"/>
    <s v="WA"/>
    <x v="6"/>
    <n v="2014"/>
    <n v="2014"/>
    <n v="500022869"/>
    <n v="1"/>
    <x v="1"/>
    <s v="I"/>
    <n v="3"/>
    <n v="3"/>
    <n v="0"/>
    <n v="2"/>
  </r>
  <r>
    <x v="0"/>
    <x v="0"/>
    <s v="WA"/>
    <x v="6"/>
    <n v="2014"/>
    <n v="2014"/>
    <n v="15984786"/>
    <n v="1"/>
    <x v="1"/>
    <s v="I"/>
    <n v="29"/>
    <n v="29"/>
    <n v="0"/>
    <n v="130"/>
  </r>
  <r>
    <x v="0"/>
    <x v="1"/>
    <s v="WA"/>
    <x v="6"/>
    <n v="2014"/>
    <n v="2014"/>
    <n v="17159282"/>
    <n v="1"/>
    <x v="1"/>
    <s v="I"/>
    <n v="35"/>
    <n v="35"/>
    <n v="0"/>
    <n v="3"/>
  </r>
  <r>
    <x v="0"/>
    <x v="1"/>
    <s v="WA"/>
    <x v="6"/>
    <n v="2014"/>
    <n v="2014"/>
    <n v="16117664"/>
    <n v="1"/>
    <x v="1"/>
    <s v="I"/>
    <n v="8"/>
    <n v="8"/>
    <n v="0"/>
    <n v="8"/>
  </r>
  <r>
    <x v="0"/>
    <x v="1"/>
    <s v="WA"/>
    <x v="6"/>
    <n v="2014"/>
    <n v="2014"/>
    <n v="15600542"/>
    <n v="2"/>
    <x v="1"/>
    <s v="I"/>
    <n v="50"/>
    <n v="25"/>
    <n v="0"/>
    <n v="21"/>
  </r>
  <r>
    <x v="0"/>
    <x v="0"/>
    <s v="WA"/>
    <x v="6"/>
    <n v="2014"/>
    <n v="2014"/>
    <n v="16264616"/>
    <n v="1"/>
    <x v="1"/>
    <s v="I"/>
    <n v="29"/>
    <n v="29"/>
    <n v="0"/>
    <n v="1"/>
  </r>
  <r>
    <x v="0"/>
    <x v="0"/>
    <s v="WA"/>
    <x v="6"/>
    <n v="2014"/>
    <n v="2014"/>
    <n v="500200133"/>
    <n v="1"/>
    <x v="1"/>
    <s v="I"/>
    <n v="4"/>
    <n v="4"/>
    <n v="0"/>
    <n v="10"/>
  </r>
  <r>
    <x v="0"/>
    <x v="1"/>
    <s v="WA"/>
    <x v="6"/>
    <n v="2014"/>
    <n v="2014"/>
    <n v="17917563"/>
    <n v="1"/>
    <x v="1"/>
    <s v="I"/>
    <n v="2"/>
    <n v="2"/>
    <n v="0"/>
    <n v="4"/>
  </r>
  <r>
    <x v="1"/>
    <x v="1"/>
    <s v="WA"/>
    <x v="6"/>
    <n v="2014"/>
    <n v="2014"/>
    <n v="18678463"/>
    <n v="1"/>
    <x v="1"/>
    <s v="I"/>
    <n v="30"/>
    <n v="30"/>
    <n v="0"/>
    <n v="1"/>
  </r>
  <r>
    <x v="0"/>
    <x v="0"/>
    <s v="WA"/>
    <x v="6"/>
    <n v="2014"/>
    <n v="2014"/>
    <n v="500122973"/>
    <n v="1"/>
    <x v="1"/>
    <s v="I"/>
    <n v="1"/>
    <n v="1"/>
    <n v="0"/>
    <n v="10"/>
  </r>
  <r>
    <x v="0"/>
    <x v="0"/>
    <s v="WA"/>
    <x v="6"/>
    <n v="2014"/>
    <n v="2014"/>
    <n v="365212859"/>
    <n v="1"/>
    <x v="1"/>
    <s v="I"/>
    <n v="2"/>
    <n v="2"/>
    <n v="0"/>
    <n v="6"/>
  </r>
  <r>
    <x v="0"/>
    <x v="0"/>
    <s v="WA"/>
    <x v="6"/>
    <n v="2014"/>
    <n v="2014"/>
    <n v="16445299"/>
    <n v="1"/>
    <x v="1"/>
    <s v="I"/>
    <n v="18"/>
    <n v="18"/>
    <n v="0"/>
    <n v="18"/>
  </r>
  <r>
    <x v="0"/>
    <x v="0"/>
    <s v="WA"/>
    <x v="6"/>
    <n v="2014"/>
    <n v="2014"/>
    <n v="19321803"/>
    <n v="1"/>
    <x v="1"/>
    <s v="I"/>
    <n v="32"/>
    <n v="32"/>
    <n v="0"/>
    <n v="80"/>
  </r>
  <r>
    <x v="0"/>
    <x v="0"/>
    <s v="WA"/>
    <x v="6"/>
    <n v="2014"/>
    <n v="2014"/>
    <n v="14300559"/>
    <n v="1"/>
    <x v="1"/>
    <s v="I"/>
    <n v="32"/>
    <n v="32"/>
    <n v="0"/>
    <n v="800"/>
  </r>
  <r>
    <x v="0"/>
    <x v="0"/>
    <s v="WA"/>
    <x v="6"/>
    <n v="2014"/>
    <n v="2014"/>
    <n v="15653374"/>
    <n v="1"/>
    <x v="1"/>
    <s v="I"/>
    <n v="26"/>
    <n v="26"/>
    <n v="0"/>
    <n v="80"/>
  </r>
  <r>
    <x v="0"/>
    <x v="0"/>
    <s v="WA"/>
    <x v="6"/>
    <n v="2014"/>
    <n v="2014"/>
    <n v="500243253"/>
    <n v="1"/>
    <x v="1"/>
    <s v="I"/>
    <n v="4"/>
    <n v="4"/>
    <n v="0"/>
    <n v="128"/>
  </r>
  <r>
    <x v="0"/>
    <x v="0"/>
    <s v="WA"/>
    <x v="6"/>
    <n v="2014"/>
    <n v="2014"/>
    <n v="500236732"/>
    <n v="1"/>
    <x v="1"/>
    <s v="I"/>
    <n v="0"/>
    <n v="0"/>
    <n v="0"/>
    <n v="21"/>
  </r>
  <r>
    <x v="0"/>
    <x v="1"/>
    <s v="WA"/>
    <x v="6"/>
    <n v="2014"/>
    <n v="2014"/>
    <n v="18320022"/>
    <n v="1"/>
    <x v="1"/>
    <s v="I"/>
    <n v="32"/>
    <n v="32"/>
    <n v="0"/>
    <n v="1"/>
  </r>
  <r>
    <x v="0"/>
    <x v="0"/>
    <s v="WA"/>
    <x v="6"/>
    <n v="2014"/>
    <n v="2014"/>
    <n v="500244903"/>
    <n v="1"/>
    <x v="1"/>
    <s v="I"/>
    <n v="10"/>
    <n v="10"/>
    <n v="0"/>
    <n v="293"/>
  </r>
  <r>
    <x v="0"/>
    <x v="0"/>
    <s v="WA"/>
    <x v="6"/>
    <n v="2014"/>
    <n v="2014"/>
    <n v="500001157"/>
    <n v="1"/>
    <x v="1"/>
    <s v="I"/>
    <n v="7"/>
    <n v="7"/>
    <n v="0"/>
    <n v="63"/>
  </r>
  <r>
    <x v="0"/>
    <x v="1"/>
    <s v="WA"/>
    <x v="6"/>
    <n v="2014"/>
    <n v="2014"/>
    <n v="500012135"/>
    <n v="2"/>
    <x v="1"/>
    <s v="I"/>
    <n v="43"/>
    <n v="21.5"/>
    <n v="0"/>
    <n v="9"/>
  </r>
  <r>
    <x v="0"/>
    <x v="0"/>
    <s v="WA"/>
    <x v="6"/>
    <n v="2014"/>
    <n v="2014"/>
    <n v="17807584"/>
    <n v="1"/>
    <x v="1"/>
    <s v="I"/>
    <n v="13"/>
    <n v="13"/>
    <n v="0"/>
    <n v="40"/>
  </r>
  <r>
    <x v="0"/>
    <x v="0"/>
    <s v="WA"/>
    <x v="6"/>
    <n v="2014"/>
    <n v="2014"/>
    <n v="17812995"/>
    <n v="1"/>
    <x v="1"/>
    <s v="I"/>
    <n v="13"/>
    <n v="13"/>
    <n v="0"/>
    <n v="3"/>
  </r>
  <r>
    <x v="0"/>
    <x v="0"/>
    <s v="WA"/>
    <x v="6"/>
    <n v="2014"/>
    <n v="2014"/>
    <n v="19311492"/>
    <n v="4"/>
    <x v="1"/>
    <s v="I"/>
    <n v="121"/>
    <n v="30.25"/>
    <n v="0"/>
    <n v="200"/>
  </r>
  <r>
    <x v="0"/>
    <x v="1"/>
    <s v="WA"/>
    <x v="6"/>
    <n v="2014"/>
    <n v="2014"/>
    <n v="18039222"/>
    <n v="1"/>
    <x v="1"/>
    <s v="I"/>
    <n v="14"/>
    <n v="14"/>
    <n v="0"/>
    <n v="7"/>
  </r>
  <r>
    <x v="0"/>
    <x v="0"/>
    <s v="WA"/>
    <x v="6"/>
    <n v="2014"/>
    <n v="2014"/>
    <n v="18506411"/>
    <n v="2"/>
    <x v="1"/>
    <s v="I"/>
    <n v="45"/>
    <n v="22.5"/>
    <n v="0"/>
    <n v="24"/>
  </r>
  <r>
    <x v="0"/>
    <x v="1"/>
    <s v="WA"/>
    <x v="6"/>
    <n v="2014"/>
    <n v="2014"/>
    <n v="17772268"/>
    <n v="3"/>
    <x v="1"/>
    <s v="I"/>
    <n v="75"/>
    <n v="25"/>
    <n v="0"/>
    <n v="10"/>
  </r>
  <r>
    <x v="0"/>
    <x v="0"/>
    <s v="WA"/>
    <x v="6"/>
    <n v="2014"/>
    <n v="2014"/>
    <n v="17817690"/>
    <n v="1"/>
    <x v="1"/>
    <s v="I"/>
    <n v="47"/>
    <n v="47"/>
    <n v="0"/>
    <n v="183"/>
  </r>
  <r>
    <x v="0"/>
    <x v="0"/>
    <s v="WA"/>
    <x v="6"/>
    <n v="2014"/>
    <n v="2014"/>
    <n v="500231375"/>
    <n v="1"/>
    <x v="1"/>
    <s v="I"/>
    <n v="9"/>
    <n v="9"/>
    <n v="0"/>
    <n v="29"/>
  </r>
  <r>
    <x v="0"/>
    <x v="1"/>
    <s v="WA"/>
    <x v="6"/>
    <n v="2014"/>
    <n v="2014"/>
    <n v="14176476"/>
    <n v="4"/>
    <x v="1"/>
    <s v="I"/>
    <n v="104"/>
    <n v="26"/>
    <n v="0"/>
    <n v="9"/>
  </r>
  <r>
    <x v="0"/>
    <x v="1"/>
    <s v="WA"/>
    <x v="6"/>
    <n v="2014"/>
    <n v="2014"/>
    <n v="19984845"/>
    <n v="1"/>
    <x v="1"/>
    <s v="I"/>
    <n v="22"/>
    <n v="22"/>
    <n v="0"/>
    <n v="3"/>
  </r>
  <r>
    <x v="0"/>
    <x v="0"/>
    <s v="WA"/>
    <x v="6"/>
    <n v="2014"/>
    <n v="2014"/>
    <n v="16332168"/>
    <n v="1"/>
    <x v="1"/>
    <s v="I"/>
    <n v="10"/>
    <n v="10"/>
    <n v="0"/>
    <n v="30"/>
  </r>
  <r>
    <x v="1"/>
    <x v="0"/>
    <s v="WA"/>
    <x v="6"/>
    <n v="2014"/>
    <n v="2014"/>
    <n v="19536050"/>
    <n v="1"/>
    <x v="1"/>
    <s v="I"/>
    <n v="61"/>
    <n v="61"/>
    <n v="0"/>
    <n v="200"/>
  </r>
  <r>
    <x v="0"/>
    <x v="1"/>
    <s v="WA"/>
    <x v="6"/>
    <n v="2014"/>
    <n v="2014"/>
    <n v="19614265"/>
    <n v="1"/>
    <x v="1"/>
    <s v="I"/>
    <n v="28"/>
    <n v="28"/>
    <n v="0"/>
    <n v="1"/>
  </r>
  <r>
    <x v="0"/>
    <x v="0"/>
    <s v="WA"/>
    <x v="6"/>
    <n v="2014"/>
    <n v="2014"/>
    <n v="19772350"/>
    <n v="1"/>
    <x v="1"/>
    <s v="I"/>
    <n v="30"/>
    <n v="30"/>
    <n v="0"/>
    <n v="20"/>
  </r>
  <r>
    <x v="0"/>
    <x v="0"/>
    <s v="WA"/>
    <x v="6"/>
    <n v="2014"/>
    <n v="2014"/>
    <n v="500212871"/>
    <n v="5"/>
    <x v="1"/>
    <s v="I"/>
    <n v="158"/>
    <n v="31.6"/>
    <n v="0"/>
    <n v="128"/>
  </r>
  <r>
    <x v="0"/>
    <x v="1"/>
    <s v="WA"/>
    <x v="6"/>
    <n v="2014"/>
    <n v="2014"/>
    <n v="14878352"/>
    <n v="1"/>
    <x v="1"/>
    <s v="I"/>
    <n v="26"/>
    <n v="26"/>
    <n v="0"/>
    <n v="6"/>
  </r>
  <r>
    <x v="0"/>
    <x v="1"/>
    <s v="WA"/>
    <x v="6"/>
    <n v="2014"/>
    <n v="2014"/>
    <n v="15028330"/>
    <n v="3"/>
    <x v="1"/>
    <s v="I"/>
    <n v="91"/>
    <n v="30.333333333333332"/>
    <n v="0"/>
    <n v="19"/>
  </r>
  <r>
    <x v="0"/>
    <x v="0"/>
    <s v="WA"/>
    <x v="6"/>
    <n v="2014"/>
    <n v="2014"/>
    <n v="403228870"/>
    <n v="1"/>
    <x v="1"/>
    <s v="I"/>
    <n v="7"/>
    <n v="7"/>
    <n v="0"/>
    <n v="50"/>
  </r>
  <r>
    <x v="0"/>
    <x v="0"/>
    <s v="WA"/>
    <x v="6"/>
    <n v="2014"/>
    <n v="2014"/>
    <n v="14342953"/>
    <n v="1"/>
    <x v="1"/>
    <s v="I"/>
    <n v="12"/>
    <n v="12"/>
    <n v="0"/>
    <n v="188"/>
  </r>
  <r>
    <x v="0"/>
    <x v="0"/>
    <s v="WA"/>
    <x v="6"/>
    <n v="2014"/>
    <n v="2014"/>
    <n v="15816340"/>
    <n v="1"/>
    <x v="1"/>
    <s v="I"/>
    <n v="24"/>
    <n v="24"/>
    <n v="0"/>
    <n v="5"/>
  </r>
  <r>
    <x v="0"/>
    <x v="0"/>
    <s v="WA"/>
    <x v="6"/>
    <n v="2014"/>
    <n v="2014"/>
    <n v="14898398"/>
    <n v="1"/>
    <x v="1"/>
    <s v="I"/>
    <n v="20"/>
    <n v="20"/>
    <n v="0"/>
    <n v="140"/>
  </r>
  <r>
    <x v="0"/>
    <x v="0"/>
    <s v="WA"/>
    <x v="6"/>
    <n v="2014"/>
    <n v="2014"/>
    <n v="15811254"/>
    <n v="1"/>
    <x v="1"/>
    <s v="I"/>
    <n v="24"/>
    <n v="24"/>
    <n v="0"/>
    <n v="242"/>
  </r>
  <r>
    <x v="0"/>
    <x v="0"/>
    <s v="WA"/>
    <x v="6"/>
    <n v="2014"/>
    <n v="2014"/>
    <n v="16503949"/>
    <n v="7"/>
    <x v="1"/>
    <s v="I"/>
    <n v="217"/>
    <n v="31"/>
    <n v="0"/>
    <n v="1001"/>
  </r>
  <r>
    <x v="0"/>
    <x v="0"/>
    <s v="WA"/>
    <x v="6"/>
    <n v="2014"/>
    <n v="2014"/>
    <n v="18219336"/>
    <n v="1"/>
    <x v="1"/>
    <s v="I"/>
    <n v="1"/>
    <n v="1"/>
    <n v="0"/>
    <n v="15"/>
  </r>
  <r>
    <x v="0"/>
    <x v="0"/>
    <s v="WA"/>
    <x v="6"/>
    <n v="2014"/>
    <n v="2014"/>
    <n v="19582945"/>
    <n v="2"/>
    <x v="1"/>
    <s v="I"/>
    <n v="59"/>
    <n v="29.5"/>
    <n v="0"/>
    <n v="140"/>
  </r>
  <r>
    <x v="0"/>
    <x v="1"/>
    <s v="WA"/>
    <x v="6"/>
    <n v="2014"/>
    <n v="2014"/>
    <n v="15213769"/>
    <n v="1"/>
    <x v="1"/>
    <s v="I"/>
    <n v="27"/>
    <n v="27"/>
    <n v="0"/>
    <n v="6"/>
  </r>
  <r>
    <x v="0"/>
    <x v="0"/>
    <s v="WA"/>
    <x v="6"/>
    <n v="2014"/>
    <n v="2014"/>
    <n v="500256993"/>
    <n v="1"/>
    <x v="1"/>
    <s v="I"/>
    <n v="28"/>
    <n v="28"/>
    <n v="0"/>
    <n v="36"/>
  </r>
  <r>
    <x v="0"/>
    <x v="1"/>
    <s v="WA"/>
    <x v="6"/>
    <n v="2014"/>
    <n v="2014"/>
    <n v="18697471"/>
    <n v="1"/>
    <x v="1"/>
    <s v="I"/>
    <n v="28"/>
    <n v="28"/>
    <n v="0"/>
    <n v="22"/>
  </r>
  <r>
    <x v="0"/>
    <x v="1"/>
    <s v="WA"/>
    <x v="6"/>
    <n v="2014"/>
    <n v="2014"/>
    <n v="14428106"/>
    <n v="3"/>
    <x v="1"/>
    <s v="I"/>
    <n v="80"/>
    <n v="26.666666666666668"/>
    <n v="0"/>
    <n v="21"/>
  </r>
  <r>
    <x v="0"/>
    <x v="1"/>
    <s v="WA"/>
    <x v="6"/>
    <n v="2014"/>
    <n v="2014"/>
    <n v="19705061"/>
    <n v="2"/>
    <x v="1"/>
    <s v="I"/>
    <n v="46"/>
    <n v="23"/>
    <n v="0"/>
    <n v="13"/>
  </r>
  <r>
    <x v="0"/>
    <x v="1"/>
    <s v="WA"/>
    <x v="6"/>
    <n v="2014"/>
    <n v="2014"/>
    <n v="15935732"/>
    <n v="3"/>
    <x v="1"/>
    <s v="I"/>
    <n v="79"/>
    <n v="26.333333333333336"/>
    <n v="0"/>
    <n v="33"/>
  </r>
  <r>
    <x v="0"/>
    <x v="0"/>
    <s v="WA"/>
    <x v="6"/>
    <n v="2014"/>
    <n v="2014"/>
    <n v="15019033"/>
    <n v="1"/>
    <x v="1"/>
    <s v="I"/>
    <n v="15"/>
    <n v="15"/>
    <n v="0"/>
    <n v="62"/>
  </r>
  <r>
    <x v="0"/>
    <x v="0"/>
    <s v="WA"/>
    <x v="6"/>
    <n v="2014"/>
    <n v="2014"/>
    <n v="16031059"/>
    <n v="3"/>
    <x v="1"/>
    <s v="I"/>
    <n v="74"/>
    <n v="24.666666666666664"/>
    <n v="0"/>
    <n v="1291"/>
  </r>
  <r>
    <x v="0"/>
    <x v="0"/>
    <s v="WA"/>
    <x v="6"/>
    <n v="2014"/>
    <n v="2014"/>
    <n v="15170730"/>
    <n v="1"/>
    <x v="1"/>
    <s v="I"/>
    <n v="21"/>
    <n v="21"/>
    <n v="0"/>
    <n v="450"/>
  </r>
  <r>
    <x v="0"/>
    <x v="1"/>
    <s v="WA"/>
    <x v="6"/>
    <n v="2014"/>
    <n v="2014"/>
    <n v="406425663"/>
    <n v="1"/>
    <x v="1"/>
    <s v="I"/>
    <n v="29"/>
    <n v="29"/>
    <n v="0"/>
    <n v="1"/>
  </r>
  <r>
    <x v="0"/>
    <x v="0"/>
    <s v="WA"/>
    <x v="6"/>
    <n v="2014"/>
    <n v="2014"/>
    <n v="15434233"/>
    <n v="1"/>
    <x v="1"/>
    <s v="I"/>
    <n v="4"/>
    <n v="4"/>
    <n v="0"/>
    <n v="113"/>
  </r>
  <r>
    <x v="0"/>
    <x v="0"/>
    <s v="WA"/>
    <x v="6"/>
    <n v="2014"/>
    <n v="2014"/>
    <n v="16121689"/>
    <n v="1"/>
    <x v="1"/>
    <s v="I"/>
    <n v="8"/>
    <n v="8"/>
    <n v="0"/>
    <n v="16"/>
  </r>
  <r>
    <x v="0"/>
    <x v="0"/>
    <s v="WA"/>
    <x v="6"/>
    <n v="2014"/>
    <n v="2014"/>
    <n v="500175290"/>
    <n v="1"/>
    <x v="1"/>
    <s v="I"/>
    <n v="29"/>
    <n v="29"/>
    <n v="0"/>
    <n v="1"/>
  </r>
  <r>
    <x v="0"/>
    <x v="0"/>
    <s v="WA"/>
    <x v="6"/>
    <n v="2014"/>
    <n v="2014"/>
    <n v="16503490"/>
    <n v="1"/>
    <x v="1"/>
    <s v="I"/>
    <n v="9"/>
    <n v="9"/>
    <n v="0"/>
    <n v="5"/>
  </r>
  <r>
    <x v="0"/>
    <x v="1"/>
    <s v="WA"/>
    <x v="6"/>
    <n v="2014"/>
    <n v="2014"/>
    <n v="14914020"/>
    <n v="2"/>
    <x v="1"/>
    <s v="I"/>
    <n v="45"/>
    <n v="22.5"/>
    <n v="0"/>
    <n v="8"/>
  </r>
  <r>
    <x v="0"/>
    <x v="0"/>
    <s v="WA"/>
    <x v="6"/>
    <n v="2014"/>
    <n v="2014"/>
    <n v="500037377"/>
    <n v="3"/>
    <x v="1"/>
    <s v="I"/>
    <n v="85"/>
    <n v="28.333333333333336"/>
    <n v="0"/>
    <n v="985"/>
  </r>
  <r>
    <x v="0"/>
    <x v="0"/>
    <s v="WA"/>
    <x v="6"/>
    <n v="2014"/>
    <n v="2014"/>
    <n v="17491616"/>
    <n v="1"/>
    <x v="1"/>
    <s v="I"/>
    <n v="30"/>
    <n v="30"/>
    <n v="0"/>
    <n v="390"/>
  </r>
  <r>
    <x v="0"/>
    <x v="0"/>
    <s v="WA"/>
    <x v="6"/>
    <n v="2014"/>
    <n v="2014"/>
    <n v="500231331"/>
    <n v="1"/>
    <x v="1"/>
    <s v="I"/>
    <n v="32"/>
    <n v="32"/>
    <n v="0"/>
    <n v="2"/>
  </r>
  <r>
    <x v="0"/>
    <x v="0"/>
    <s v="WA"/>
    <x v="6"/>
    <n v="2014"/>
    <n v="2014"/>
    <n v="408585827"/>
    <n v="1"/>
    <x v="1"/>
    <s v="I"/>
    <n v="29"/>
    <n v="29"/>
    <n v="0"/>
    <n v="10"/>
  </r>
  <r>
    <x v="0"/>
    <x v="1"/>
    <s v="WA"/>
    <x v="6"/>
    <n v="2014"/>
    <n v="2014"/>
    <n v="17390348"/>
    <n v="2"/>
    <x v="1"/>
    <s v="I"/>
    <n v="37"/>
    <n v="18.5"/>
    <n v="0"/>
    <n v="14"/>
  </r>
  <r>
    <x v="0"/>
    <x v="0"/>
    <s v="WA"/>
    <x v="6"/>
    <n v="2014"/>
    <n v="2014"/>
    <n v="15438519"/>
    <n v="1"/>
    <x v="1"/>
    <s v="I"/>
    <n v="19"/>
    <n v="19"/>
    <n v="0"/>
    <n v="97"/>
  </r>
  <r>
    <x v="0"/>
    <x v="0"/>
    <s v="WA"/>
    <x v="6"/>
    <n v="2014"/>
    <n v="2014"/>
    <n v="17971836"/>
    <n v="1"/>
    <x v="1"/>
    <s v="I"/>
    <n v="22"/>
    <n v="22"/>
    <n v="0"/>
    <n v="100"/>
  </r>
  <r>
    <x v="1"/>
    <x v="0"/>
    <s v="WA"/>
    <x v="6"/>
    <n v="2014"/>
    <n v="2014"/>
    <n v="18957499"/>
    <n v="1"/>
    <x v="1"/>
    <s v="I"/>
    <n v="0"/>
    <n v="0"/>
    <n v="0"/>
    <n v="720"/>
  </r>
  <r>
    <x v="0"/>
    <x v="1"/>
    <s v="WA"/>
    <x v="6"/>
    <n v="2014"/>
    <n v="2014"/>
    <n v="422755392"/>
    <n v="1"/>
    <x v="1"/>
    <s v="I"/>
    <n v="6"/>
    <n v="6"/>
    <n v="0"/>
    <n v="1"/>
  </r>
  <r>
    <x v="0"/>
    <x v="0"/>
    <s v="WA"/>
    <x v="6"/>
    <n v="2014"/>
    <n v="2014"/>
    <n v="18925486"/>
    <n v="1"/>
    <x v="1"/>
    <s v="I"/>
    <n v="35"/>
    <n v="35"/>
    <n v="0"/>
    <n v="510"/>
  </r>
  <r>
    <x v="0"/>
    <x v="0"/>
    <s v="WA"/>
    <x v="6"/>
    <n v="2014"/>
    <n v="2014"/>
    <n v="18618560"/>
    <n v="2"/>
    <x v="1"/>
    <s v="I"/>
    <n v="57"/>
    <n v="28.5"/>
    <n v="0"/>
    <n v="78"/>
  </r>
  <r>
    <x v="0"/>
    <x v="1"/>
    <s v="WA"/>
    <x v="6"/>
    <n v="2014"/>
    <n v="2014"/>
    <n v="500077464"/>
    <n v="1"/>
    <x v="1"/>
    <s v="I"/>
    <n v="1"/>
    <n v="1"/>
    <n v="0"/>
    <n v="1"/>
  </r>
  <r>
    <x v="1"/>
    <x v="0"/>
    <s v="WA"/>
    <x v="6"/>
    <n v="2014"/>
    <n v="2014"/>
    <n v="15731907"/>
    <n v="2"/>
    <x v="1"/>
    <s v="I"/>
    <n v="52"/>
    <n v="26"/>
    <n v="0"/>
    <n v="1274"/>
  </r>
  <r>
    <x v="0"/>
    <x v="0"/>
    <s v="WA"/>
    <x v="6"/>
    <n v="2014"/>
    <n v="2014"/>
    <n v="19561936"/>
    <n v="1"/>
    <x v="1"/>
    <s v="I"/>
    <n v="1"/>
    <n v="1"/>
    <n v="0"/>
    <n v="30"/>
  </r>
  <r>
    <x v="0"/>
    <x v="1"/>
    <s v="WA"/>
    <x v="6"/>
    <n v="2014"/>
    <n v="2014"/>
    <n v="14962573"/>
    <n v="1"/>
    <x v="1"/>
    <s v="I"/>
    <n v="30"/>
    <n v="30"/>
    <n v="0"/>
    <n v="1"/>
  </r>
  <r>
    <x v="0"/>
    <x v="1"/>
    <s v="WA"/>
    <x v="6"/>
    <n v="2014"/>
    <n v="2014"/>
    <n v="15750105"/>
    <n v="1"/>
    <x v="1"/>
    <s v="I"/>
    <n v="3"/>
    <n v="3"/>
    <n v="0"/>
    <n v="1"/>
  </r>
  <r>
    <x v="0"/>
    <x v="1"/>
    <s v="WA"/>
    <x v="6"/>
    <n v="2014"/>
    <n v="2014"/>
    <n v="500273685"/>
    <n v="1"/>
    <x v="1"/>
    <s v="I"/>
    <n v="3"/>
    <n v="3"/>
    <n v="0"/>
    <n v="1"/>
  </r>
  <r>
    <x v="0"/>
    <x v="0"/>
    <s v="WA"/>
    <x v="6"/>
    <n v="2014"/>
    <n v="2014"/>
    <n v="500272109"/>
    <n v="5"/>
    <x v="1"/>
    <s v="I"/>
    <n v="141"/>
    <n v="28.2"/>
    <n v="0"/>
    <n v="58"/>
  </r>
  <r>
    <x v="0"/>
    <x v="0"/>
    <s v="WA"/>
    <x v="6"/>
    <n v="2014"/>
    <n v="2014"/>
    <n v="19017279"/>
    <n v="1"/>
    <x v="1"/>
    <s v="I"/>
    <n v="1"/>
    <n v="1"/>
    <n v="0"/>
    <n v="10"/>
  </r>
  <r>
    <x v="0"/>
    <x v="0"/>
    <s v="WA"/>
    <x v="6"/>
    <n v="2014"/>
    <n v="2014"/>
    <n v="18699982"/>
    <n v="1"/>
    <x v="1"/>
    <s v="I"/>
    <n v="0"/>
    <n v="0"/>
    <n v="0"/>
    <n v="20"/>
  </r>
  <r>
    <x v="0"/>
    <x v="0"/>
    <s v="WA"/>
    <x v="6"/>
    <n v="2014"/>
    <n v="2014"/>
    <n v="14235043"/>
    <n v="1"/>
    <x v="1"/>
    <s v="I"/>
    <n v="1"/>
    <n v="1"/>
    <n v="0"/>
    <n v="150"/>
  </r>
  <r>
    <x v="0"/>
    <x v="0"/>
    <s v="WA"/>
    <x v="6"/>
    <n v="2014"/>
    <n v="2014"/>
    <n v="500216989"/>
    <n v="1"/>
    <x v="1"/>
    <s v="I"/>
    <n v="2"/>
    <n v="2"/>
    <n v="0"/>
    <n v="7"/>
  </r>
  <r>
    <x v="0"/>
    <x v="0"/>
    <s v="WA"/>
    <x v="6"/>
    <n v="2014"/>
    <n v="2014"/>
    <n v="16871914"/>
    <n v="1"/>
    <x v="1"/>
    <s v="I"/>
    <n v="32"/>
    <n v="32"/>
    <n v="0"/>
    <n v="10"/>
  </r>
  <r>
    <x v="0"/>
    <x v="1"/>
    <s v="WA"/>
    <x v="6"/>
    <n v="2014"/>
    <n v="2014"/>
    <n v="446353616"/>
    <n v="1"/>
    <x v="1"/>
    <s v="I"/>
    <n v="26"/>
    <n v="26"/>
    <n v="0"/>
    <n v="4"/>
  </r>
  <r>
    <x v="0"/>
    <x v="0"/>
    <s v="WA"/>
    <x v="6"/>
    <n v="2014"/>
    <n v="2014"/>
    <n v="17772270"/>
    <n v="2"/>
    <x v="1"/>
    <s v="I"/>
    <n v="64"/>
    <n v="32"/>
    <n v="0"/>
    <n v="360"/>
  </r>
  <r>
    <x v="0"/>
    <x v="1"/>
    <s v="WA"/>
    <x v="6"/>
    <n v="2014"/>
    <n v="2014"/>
    <n v="354931209"/>
    <n v="3"/>
    <x v="1"/>
    <s v="I"/>
    <n v="97"/>
    <n v="32.333333333333336"/>
    <n v="0"/>
    <n v="10"/>
  </r>
  <r>
    <x v="0"/>
    <x v="0"/>
    <s v="WA"/>
    <x v="6"/>
    <n v="2014"/>
    <n v="2014"/>
    <n v="15987848"/>
    <n v="2"/>
    <x v="1"/>
    <s v="I"/>
    <n v="68"/>
    <n v="34"/>
    <n v="0"/>
    <n v="240"/>
  </r>
  <r>
    <x v="0"/>
    <x v="0"/>
    <s v="WA"/>
    <x v="6"/>
    <n v="2014"/>
    <n v="2014"/>
    <n v="15388905"/>
    <n v="1"/>
    <x v="1"/>
    <s v="I"/>
    <n v="28"/>
    <n v="28"/>
    <n v="0"/>
    <n v="280"/>
  </r>
  <r>
    <x v="0"/>
    <x v="1"/>
    <s v="WA"/>
    <x v="6"/>
    <n v="2014"/>
    <n v="2014"/>
    <n v="446351158"/>
    <n v="1"/>
    <x v="1"/>
    <s v="I"/>
    <n v="28"/>
    <n v="28"/>
    <n v="0"/>
    <n v="6"/>
  </r>
  <r>
    <x v="0"/>
    <x v="1"/>
    <s v="WA"/>
    <x v="6"/>
    <n v="2014"/>
    <n v="2014"/>
    <n v="500180980"/>
    <n v="3"/>
    <x v="1"/>
    <s v="I"/>
    <n v="80"/>
    <n v="26.666666666666668"/>
    <n v="0"/>
    <n v="12"/>
  </r>
  <r>
    <x v="0"/>
    <x v="1"/>
    <s v="WA"/>
    <x v="6"/>
    <n v="2014"/>
    <n v="2014"/>
    <n v="372902650"/>
    <n v="1"/>
    <x v="1"/>
    <s v="I"/>
    <n v="1"/>
    <n v="1"/>
    <n v="0"/>
    <n v="4"/>
  </r>
  <r>
    <x v="0"/>
    <x v="0"/>
    <s v="WA"/>
    <x v="6"/>
    <n v="2014"/>
    <n v="2014"/>
    <n v="15109714"/>
    <n v="3"/>
    <x v="1"/>
    <s v="I"/>
    <n v="83"/>
    <n v="27.666666666666668"/>
    <n v="0"/>
    <n v="310"/>
  </r>
  <r>
    <x v="0"/>
    <x v="0"/>
    <s v="WA"/>
    <x v="6"/>
    <n v="2014"/>
    <n v="2014"/>
    <n v="446351980"/>
    <n v="1"/>
    <x v="1"/>
    <s v="I"/>
    <n v="22"/>
    <n v="22"/>
    <n v="0"/>
    <n v="690"/>
  </r>
  <r>
    <x v="0"/>
    <x v="0"/>
    <s v="WA"/>
    <x v="6"/>
    <n v="2014"/>
    <n v="2014"/>
    <n v="19231882"/>
    <n v="1"/>
    <x v="1"/>
    <s v="I"/>
    <n v="0"/>
    <n v="0"/>
    <n v="0"/>
    <n v="70"/>
  </r>
  <r>
    <x v="0"/>
    <x v="0"/>
    <s v="WA"/>
    <x v="6"/>
    <n v="2014"/>
    <n v="2014"/>
    <n v="18408365"/>
    <n v="1"/>
    <x v="1"/>
    <s v="I"/>
    <n v="7"/>
    <n v="7"/>
    <n v="0"/>
    <n v="104"/>
  </r>
  <r>
    <x v="0"/>
    <x v="0"/>
    <s v="WA"/>
    <x v="6"/>
    <n v="2014"/>
    <n v="2014"/>
    <n v="16296886"/>
    <n v="1"/>
    <x v="1"/>
    <s v="I"/>
    <n v="23"/>
    <n v="23"/>
    <n v="0"/>
    <n v="90"/>
  </r>
  <r>
    <x v="0"/>
    <x v="0"/>
    <s v="WA"/>
    <x v="6"/>
    <n v="2014"/>
    <n v="2014"/>
    <n v="500255879"/>
    <n v="1"/>
    <x v="1"/>
    <s v="I"/>
    <n v="0"/>
    <n v="0"/>
    <n v="0"/>
    <n v="5"/>
  </r>
  <r>
    <x v="0"/>
    <x v="1"/>
    <s v="WA"/>
    <x v="6"/>
    <n v="2014"/>
    <n v="2014"/>
    <n v="373507205"/>
    <n v="1"/>
    <x v="1"/>
    <s v="I"/>
    <n v="1"/>
    <n v="1"/>
    <n v="0"/>
    <n v="1"/>
  </r>
  <r>
    <x v="0"/>
    <x v="0"/>
    <s v="WA"/>
    <x v="6"/>
    <n v="2014"/>
    <n v="2014"/>
    <n v="18224043"/>
    <n v="1"/>
    <x v="1"/>
    <s v="I"/>
    <n v="4"/>
    <n v="4"/>
    <n v="0"/>
    <n v="43"/>
  </r>
  <r>
    <x v="0"/>
    <x v="0"/>
    <s v="WA"/>
    <x v="6"/>
    <n v="2014"/>
    <n v="2014"/>
    <n v="500057866"/>
    <n v="1"/>
    <x v="1"/>
    <s v="I"/>
    <n v="3"/>
    <n v="3"/>
    <n v="0"/>
    <n v="96"/>
  </r>
  <r>
    <x v="0"/>
    <x v="0"/>
    <s v="WA"/>
    <x v="6"/>
    <n v="2014"/>
    <n v="2014"/>
    <n v="19268045"/>
    <n v="1"/>
    <x v="1"/>
    <s v="I"/>
    <n v="4"/>
    <n v="4"/>
    <n v="0"/>
    <n v="41"/>
  </r>
  <r>
    <x v="0"/>
    <x v="1"/>
    <s v="WA"/>
    <x v="6"/>
    <n v="2014"/>
    <n v="2014"/>
    <n v="19632416"/>
    <n v="2"/>
    <x v="1"/>
    <s v="I"/>
    <n v="71"/>
    <n v="35.5"/>
    <n v="0"/>
    <n v="13"/>
  </r>
  <r>
    <x v="0"/>
    <x v="0"/>
    <s v="WA"/>
    <x v="6"/>
    <n v="2014"/>
    <n v="2014"/>
    <n v="14416646"/>
    <n v="1"/>
    <x v="1"/>
    <s v="I"/>
    <n v="18"/>
    <n v="18"/>
    <n v="0"/>
    <n v="22"/>
  </r>
  <r>
    <x v="0"/>
    <x v="0"/>
    <s v="WA"/>
    <x v="6"/>
    <n v="2014"/>
    <n v="2014"/>
    <n v="500260317"/>
    <n v="1"/>
    <x v="1"/>
    <s v="I"/>
    <n v="3"/>
    <n v="3"/>
    <n v="0"/>
    <n v="60"/>
  </r>
  <r>
    <x v="0"/>
    <x v="0"/>
    <s v="WA"/>
    <x v="6"/>
    <n v="2014"/>
    <n v="2014"/>
    <n v="18952082"/>
    <n v="2"/>
    <x v="1"/>
    <s v="I"/>
    <n v="36"/>
    <n v="18"/>
    <n v="0"/>
    <n v="710"/>
  </r>
  <r>
    <x v="0"/>
    <x v="0"/>
    <s v="WA"/>
    <x v="6"/>
    <n v="2014"/>
    <n v="2014"/>
    <n v="16613815"/>
    <n v="1"/>
    <x v="1"/>
    <s v="I"/>
    <n v="34"/>
    <n v="34"/>
    <n v="0"/>
    <n v="1"/>
  </r>
  <r>
    <x v="0"/>
    <x v="1"/>
    <s v="WA"/>
    <x v="6"/>
    <n v="2014"/>
    <n v="2014"/>
    <n v="500045391"/>
    <n v="1"/>
    <x v="1"/>
    <s v="I"/>
    <n v="19"/>
    <n v="19"/>
    <n v="0"/>
    <n v="7"/>
  </r>
  <r>
    <x v="0"/>
    <x v="0"/>
    <s v="WA"/>
    <x v="6"/>
    <n v="2014"/>
    <n v="2014"/>
    <n v="17124245"/>
    <n v="2"/>
    <x v="1"/>
    <s v="I"/>
    <n v="40"/>
    <n v="20"/>
    <n v="0"/>
    <n v="260"/>
  </r>
  <r>
    <x v="0"/>
    <x v="0"/>
    <s v="WA"/>
    <x v="6"/>
    <n v="2014"/>
    <n v="2014"/>
    <n v="446342422"/>
    <n v="1"/>
    <x v="1"/>
    <s v="I"/>
    <n v="32"/>
    <n v="32"/>
    <n v="0"/>
    <n v="448"/>
  </r>
  <r>
    <x v="0"/>
    <x v="0"/>
    <s v="WA"/>
    <x v="6"/>
    <n v="2014"/>
    <n v="2014"/>
    <n v="500047983"/>
    <n v="4"/>
    <x v="1"/>
    <s v="I"/>
    <n v="109"/>
    <n v="27.25"/>
    <n v="0"/>
    <n v="1122"/>
  </r>
  <r>
    <x v="0"/>
    <x v="0"/>
    <s v="WA"/>
    <x v="6"/>
    <n v="2014"/>
    <n v="2014"/>
    <n v="18728643"/>
    <n v="1"/>
    <x v="1"/>
    <s v="I"/>
    <n v="27"/>
    <n v="27"/>
    <n v="0"/>
    <n v="108"/>
  </r>
  <r>
    <x v="0"/>
    <x v="0"/>
    <s v="WA"/>
    <x v="6"/>
    <n v="2014"/>
    <n v="2014"/>
    <n v="18931838"/>
    <n v="1"/>
    <x v="1"/>
    <s v="I"/>
    <n v="31"/>
    <n v="31"/>
    <n v="0"/>
    <n v="540"/>
  </r>
  <r>
    <x v="0"/>
    <x v="0"/>
    <s v="WA"/>
    <x v="6"/>
    <n v="2014"/>
    <n v="2014"/>
    <n v="18602073"/>
    <n v="1"/>
    <x v="1"/>
    <s v="I"/>
    <n v="29"/>
    <n v="29"/>
    <n v="0"/>
    <n v="228"/>
  </r>
  <r>
    <x v="0"/>
    <x v="0"/>
    <s v="WA"/>
    <x v="6"/>
    <n v="2014"/>
    <n v="2014"/>
    <n v="14234336"/>
    <n v="1"/>
    <x v="1"/>
    <s v="I"/>
    <n v="30"/>
    <n v="30"/>
    <n v="0"/>
    <n v="30"/>
  </r>
  <r>
    <x v="0"/>
    <x v="1"/>
    <s v="WA"/>
    <x v="6"/>
    <n v="2014"/>
    <n v="2014"/>
    <n v="438825657"/>
    <n v="1"/>
    <x v="1"/>
    <s v="I"/>
    <n v="29"/>
    <n v="29"/>
    <n v="0"/>
    <n v="1"/>
  </r>
  <r>
    <x v="0"/>
    <x v="0"/>
    <s v="WA"/>
    <x v="6"/>
    <n v="2014"/>
    <n v="2014"/>
    <n v="17793837"/>
    <n v="1"/>
    <x v="1"/>
    <s v="I"/>
    <n v="34"/>
    <n v="34"/>
    <n v="0"/>
    <n v="10"/>
  </r>
  <r>
    <x v="0"/>
    <x v="0"/>
    <s v="WA"/>
    <x v="6"/>
    <n v="2014"/>
    <n v="2014"/>
    <n v="500308713"/>
    <n v="1"/>
    <x v="1"/>
    <s v="I"/>
    <n v="0"/>
    <n v="0"/>
    <n v="0"/>
    <n v="10"/>
  </r>
  <r>
    <x v="0"/>
    <x v="0"/>
    <s v="WA"/>
    <x v="6"/>
    <n v="2014"/>
    <n v="2014"/>
    <n v="18669664"/>
    <n v="1"/>
    <x v="1"/>
    <s v="I"/>
    <n v="34"/>
    <n v="34"/>
    <n v="0"/>
    <n v="10"/>
  </r>
  <r>
    <x v="0"/>
    <x v="0"/>
    <s v="WA"/>
    <x v="6"/>
    <n v="2014"/>
    <n v="2014"/>
    <n v="19863694"/>
    <n v="2"/>
    <x v="1"/>
    <s v="I"/>
    <n v="66"/>
    <n v="33"/>
    <n v="0"/>
    <n v="1210"/>
  </r>
  <r>
    <x v="0"/>
    <x v="1"/>
    <s v="WA"/>
    <x v="6"/>
    <n v="2014"/>
    <n v="2014"/>
    <n v="19949895"/>
    <n v="1"/>
    <x v="1"/>
    <s v="I"/>
    <n v="14"/>
    <n v="14"/>
    <n v="0"/>
    <n v="1"/>
  </r>
  <r>
    <x v="0"/>
    <x v="0"/>
    <s v="WA"/>
    <x v="6"/>
    <n v="2014"/>
    <n v="2014"/>
    <n v="500012431"/>
    <n v="3"/>
    <x v="1"/>
    <s v="I"/>
    <n v="68"/>
    <n v="22.666666666666664"/>
    <n v="0"/>
    <n v="1171"/>
  </r>
  <r>
    <x v="0"/>
    <x v="0"/>
    <s v="WA"/>
    <x v="6"/>
    <n v="2014"/>
    <n v="2014"/>
    <n v="16165176"/>
    <n v="1"/>
    <x v="1"/>
    <s v="I"/>
    <n v="4"/>
    <n v="4"/>
    <n v="0"/>
    <n v="97"/>
  </r>
  <r>
    <x v="0"/>
    <x v="0"/>
    <s v="WA"/>
    <x v="6"/>
    <n v="2014"/>
    <n v="2014"/>
    <n v="19979479"/>
    <n v="1"/>
    <x v="1"/>
    <s v="I"/>
    <n v="10"/>
    <n v="10"/>
    <n v="0"/>
    <n v="30"/>
  </r>
  <r>
    <x v="0"/>
    <x v="0"/>
    <s v="WA"/>
    <x v="6"/>
    <n v="2014"/>
    <n v="2014"/>
    <n v="500029030"/>
    <n v="2"/>
    <x v="1"/>
    <s v="I"/>
    <n v="51"/>
    <n v="25.5"/>
    <n v="0"/>
    <n v="254"/>
  </r>
  <r>
    <x v="0"/>
    <x v="0"/>
    <s v="WA"/>
    <x v="6"/>
    <n v="2014"/>
    <n v="2014"/>
    <n v="18035342"/>
    <n v="3"/>
    <x v="1"/>
    <s v="I"/>
    <n v="80"/>
    <n v="26.666666666666668"/>
    <n v="0"/>
    <n v="130"/>
  </r>
  <r>
    <x v="0"/>
    <x v="0"/>
    <s v="WA"/>
    <x v="6"/>
    <n v="2014"/>
    <n v="2014"/>
    <n v="16019584"/>
    <n v="1"/>
    <x v="1"/>
    <s v="I"/>
    <n v="13"/>
    <n v="13"/>
    <n v="0"/>
    <n v="110"/>
  </r>
  <r>
    <x v="0"/>
    <x v="1"/>
    <s v="WA"/>
    <x v="6"/>
    <n v="2014"/>
    <n v="2014"/>
    <n v="500277098"/>
    <n v="2"/>
    <x v="1"/>
    <s v="I"/>
    <n v="47"/>
    <n v="23.5"/>
    <n v="0"/>
    <n v="5"/>
  </r>
  <r>
    <x v="1"/>
    <x v="1"/>
    <s v="WA"/>
    <x v="6"/>
    <n v="2014"/>
    <n v="2014"/>
    <n v="500171222"/>
    <n v="1"/>
    <x v="1"/>
    <s v="I"/>
    <n v="31"/>
    <n v="31"/>
    <n v="0"/>
    <n v="1"/>
  </r>
  <r>
    <x v="0"/>
    <x v="0"/>
    <s v="WA"/>
    <x v="6"/>
    <n v="2014"/>
    <n v="2014"/>
    <n v="15718336"/>
    <n v="2"/>
    <x v="1"/>
    <s v="I"/>
    <n v="55"/>
    <n v="27.5"/>
    <n v="0"/>
    <n v="280"/>
  </r>
  <r>
    <x v="0"/>
    <x v="0"/>
    <s v="WA"/>
    <x v="6"/>
    <n v="2014"/>
    <n v="2014"/>
    <n v="14890347"/>
    <n v="2"/>
    <x v="1"/>
    <s v="I"/>
    <n v="58"/>
    <n v="29"/>
    <n v="0"/>
    <n v="530"/>
  </r>
  <r>
    <x v="0"/>
    <x v="0"/>
    <s v="WA"/>
    <x v="6"/>
    <n v="2014"/>
    <n v="2014"/>
    <n v="17450574"/>
    <n v="2"/>
    <x v="1"/>
    <s v="I"/>
    <n v="52"/>
    <n v="26"/>
    <n v="0"/>
    <n v="542"/>
  </r>
  <r>
    <x v="0"/>
    <x v="0"/>
    <s v="WA"/>
    <x v="6"/>
    <n v="2014"/>
    <n v="2014"/>
    <n v="500114575"/>
    <n v="2"/>
    <x v="1"/>
    <s v="I"/>
    <n v="60"/>
    <n v="30"/>
    <n v="0"/>
    <n v="1028"/>
  </r>
  <r>
    <x v="0"/>
    <x v="0"/>
    <s v="WA"/>
    <x v="6"/>
    <n v="2014"/>
    <n v="2014"/>
    <n v="17451472"/>
    <n v="1"/>
    <x v="1"/>
    <s v="I"/>
    <n v="30"/>
    <n v="30"/>
    <n v="0"/>
    <n v="10"/>
  </r>
  <r>
    <x v="0"/>
    <x v="0"/>
    <s v="WA"/>
    <x v="6"/>
    <n v="2014"/>
    <n v="2014"/>
    <n v="500198841"/>
    <n v="1"/>
    <x v="1"/>
    <s v="I"/>
    <n v="23"/>
    <n v="23"/>
    <n v="0"/>
    <n v="84"/>
  </r>
  <r>
    <x v="1"/>
    <x v="1"/>
    <s v="WA"/>
    <x v="6"/>
    <n v="2014"/>
    <n v="2014"/>
    <n v="14601957"/>
    <n v="1"/>
    <x v="1"/>
    <s v="I"/>
    <n v="29"/>
    <n v="29"/>
    <n v="0"/>
    <n v="1"/>
  </r>
  <r>
    <x v="0"/>
    <x v="1"/>
    <s v="WA"/>
    <x v="6"/>
    <n v="2014"/>
    <n v="2014"/>
    <n v="17512411"/>
    <n v="1"/>
    <x v="1"/>
    <s v="I"/>
    <n v="1"/>
    <n v="1"/>
    <n v="0"/>
    <n v="14"/>
  </r>
  <r>
    <x v="0"/>
    <x v="1"/>
    <s v="WA"/>
    <x v="6"/>
    <n v="2014"/>
    <n v="2014"/>
    <n v="16933301"/>
    <n v="1"/>
    <x v="1"/>
    <s v="I"/>
    <n v="35"/>
    <n v="35"/>
    <n v="0"/>
    <n v="1"/>
  </r>
  <r>
    <x v="1"/>
    <x v="0"/>
    <s v="WA"/>
    <x v="6"/>
    <n v="2014"/>
    <n v="2014"/>
    <n v="500158488"/>
    <n v="1"/>
    <x v="1"/>
    <s v="I"/>
    <n v="11"/>
    <n v="11"/>
    <n v="0"/>
    <n v="587"/>
  </r>
  <r>
    <x v="0"/>
    <x v="0"/>
    <s v="WA"/>
    <x v="6"/>
    <n v="2014"/>
    <n v="2014"/>
    <n v="15694101"/>
    <n v="1"/>
    <x v="1"/>
    <s v="I"/>
    <n v="14"/>
    <n v="14"/>
    <n v="0"/>
    <n v="70"/>
  </r>
  <r>
    <x v="0"/>
    <x v="1"/>
    <s v="WA"/>
    <x v="6"/>
    <n v="2014"/>
    <n v="2014"/>
    <n v="500067678"/>
    <n v="1"/>
    <x v="1"/>
    <s v="I"/>
    <n v="18"/>
    <n v="18"/>
    <n v="0"/>
    <n v="28"/>
  </r>
  <r>
    <x v="0"/>
    <x v="1"/>
    <s v="WA"/>
    <x v="6"/>
    <n v="2014"/>
    <n v="2014"/>
    <n v="14115956"/>
    <n v="2"/>
    <x v="1"/>
    <s v="I"/>
    <n v="41"/>
    <n v="20.5"/>
    <n v="0"/>
    <n v="11"/>
  </r>
  <r>
    <x v="0"/>
    <x v="0"/>
    <s v="WA"/>
    <x v="6"/>
    <n v="2014"/>
    <n v="2014"/>
    <n v="500058683"/>
    <n v="1"/>
    <x v="1"/>
    <s v="I"/>
    <n v="10"/>
    <n v="10"/>
    <n v="0"/>
    <n v="11"/>
  </r>
  <r>
    <x v="0"/>
    <x v="1"/>
    <s v="WA"/>
    <x v="6"/>
    <n v="2014"/>
    <n v="2014"/>
    <n v="500036237"/>
    <n v="1"/>
    <x v="1"/>
    <s v="I"/>
    <n v="13"/>
    <n v="13"/>
    <n v="0"/>
    <n v="12"/>
  </r>
  <r>
    <x v="0"/>
    <x v="0"/>
    <s v="WA"/>
    <x v="6"/>
    <n v="2014"/>
    <n v="2014"/>
    <n v="500111629"/>
    <n v="1"/>
    <x v="1"/>
    <s v="I"/>
    <n v="0"/>
    <n v="0"/>
    <n v="0"/>
    <n v="179"/>
  </r>
  <r>
    <x v="1"/>
    <x v="1"/>
    <s v="WA"/>
    <x v="6"/>
    <n v="2014"/>
    <n v="2014"/>
    <n v="500155613"/>
    <n v="2"/>
    <x v="1"/>
    <s v="I"/>
    <n v="46"/>
    <n v="23"/>
    <n v="0"/>
    <n v="79"/>
  </r>
  <r>
    <x v="0"/>
    <x v="0"/>
    <s v="WA"/>
    <x v="6"/>
    <n v="2014"/>
    <n v="2014"/>
    <n v="17121688"/>
    <n v="1"/>
    <x v="1"/>
    <s v="I"/>
    <n v="1"/>
    <n v="1"/>
    <n v="0"/>
    <n v="10"/>
  </r>
  <r>
    <x v="0"/>
    <x v="0"/>
    <s v="WA"/>
    <x v="6"/>
    <n v="2014"/>
    <n v="2014"/>
    <n v="446353037"/>
    <n v="1"/>
    <x v="1"/>
    <s v="I"/>
    <n v="30"/>
    <n v="30"/>
    <n v="0"/>
    <n v="1"/>
  </r>
  <r>
    <x v="0"/>
    <x v="0"/>
    <s v="WA"/>
    <x v="6"/>
    <n v="2014"/>
    <n v="2014"/>
    <n v="500011093"/>
    <n v="1"/>
    <x v="1"/>
    <s v="I"/>
    <n v="27"/>
    <n v="27"/>
    <n v="0"/>
    <n v="702"/>
  </r>
  <r>
    <x v="0"/>
    <x v="0"/>
    <s v="WA"/>
    <x v="6"/>
    <n v="2014"/>
    <n v="2014"/>
    <n v="442022420"/>
    <n v="2"/>
    <x v="1"/>
    <s v="I"/>
    <n v="63"/>
    <n v="31.5"/>
    <n v="0"/>
    <n v="150"/>
  </r>
  <r>
    <x v="0"/>
    <x v="1"/>
    <s v="WA"/>
    <x v="6"/>
    <n v="2014"/>
    <n v="2014"/>
    <n v="15681282"/>
    <n v="1"/>
    <x v="1"/>
    <s v="I"/>
    <n v="0"/>
    <n v="0"/>
    <n v="0"/>
    <n v="33"/>
  </r>
  <r>
    <x v="0"/>
    <x v="0"/>
    <s v="WA"/>
    <x v="6"/>
    <n v="2014"/>
    <n v="2014"/>
    <n v="15637001"/>
    <n v="2"/>
    <x v="1"/>
    <s v="I"/>
    <n v="45"/>
    <n v="22.5"/>
    <n v="0"/>
    <n v="780"/>
  </r>
  <r>
    <x v="0"/>
    <x v="1"/>
    <s v="WA"/>
    <x v="6"/>
    <n v="2014"/>
    <n v="2014"/>
    <n v="18564457"/>
    <n v="1"/>
    <x v="1"/>
    <s v="I"/>
    <n v="28"/>
    <n v="28"/>
    <n v="0"/>
    <n v="1"/>
  </r>
  <r>
    <x v="0"/>
    <x v="0"/>
    <s v="WA"/>
    <x v="6"/>
    <n v="2014"/>
    <n v="2014"/>
    <n v="14620750"/>
    <n v="2"/>
    <x v="1"/>
    <s v="I"/>
    <n v="63"/>
    <n v="31.5"/>
    <n v="0"/>
    <n v="446"/>
  </r>
  <r>
    <x v="1"/>
    <x v="1"/>
    <s v="WA"/>
    <x v="6"/>
    <n v="2014"/>
    <n v="2014"/>
    <n v="18569279"/>
    <n v="1"/>
    <x v="1"/>
    <s v="I"/>
    <n v="27"/>
    <n v="27"/>
    <n v="0"/>
    <n v="8"/>
  </r>
  <r>
    <x v="0"/>
    <x v="0"/>
    <s v="WA"/>
    <x v="6"/>
    <n v="2014"/>
    <n v="2014"/>
    <n v="427248006"/>
    <n v="2"/>
    <x v="1"/>
    <s v="I"/>
    <n v="61"/>
    <n v="30.5"/>
    <n v="0"/>
    <n v="1199"/>
  </r>
  <r>
    <x v="0"/>
    <x v="0"/>
    <s v="WA"/>
    <x v="6"/>
    <n v="2014"/>
    <n v="2014"/>
    <n v="19833745"/>
    <n v="1"/>
    <x v="1"/>
    <s v="I"/>
    <n v="33"/>
    <n v="33"/>
    <n v="0"/>
    <n v="13"/>
  </r>
  <r>
    <x v="0"/>
    <x v="0"/>
    <s v="WA"/>
    <x v="6"/>
    <n v="2014"/>
    <n v="2014"/>
    <n v="14870620"/>
    <n v="1"/>
    <x v="1"/>
    <s v="I"/>
    <n v="17"/>
    <n v="17"/>
    <n v="0"/>
    <n v="1070"/>
  </r>
  <r>
    <x v="0"/>
    <x v="0"/>
    <s v="WA"/>
    <x v="6"/>
    <n v="2014"/>
    <n v="2014"/>
    <n v="14423988"/>
    <n v="1"/>
    <x v="1"/>
    <s v="I"/>
    <n v="0"/>
    <n v="0"/>
    <n v="0"/>
    <n v="50"/>
  </r>
  <r>
    <x v="0"/>
    <x v="1"/>
    <s v="WA"/>
    <x v="6"/>
    <n v="2014"/>
    <n v="2014"/>
    <n v="500018119"/>
    <n v="1"/>
    <x v="1"/>
    <s v="I"/>
    <n v="34"/>
    <n v="34"/>
    <n v="0"/>
    <n v="1"/>
  </r>
  <r>
    <x v="1"/>
    <x v="0"/>
    <s v="WA"/>
    <x v="6"/>
    <n v="2014"/>
    <n v="2014"/>
    <n v="17678385"/>
    <n v="1"/>
    <x v="1"/>
    <s v="I"/>
    <n v="32"/>
    <n v="32"/>
    <n v="0"/>
    <n v="428"/>
  </r>
  <r>
    <x v="0"/>
    <x v="0"/>
    <s v="WA"/>
    <x v="6"/>
    <n v="2014"/>
    <n v="2014"/>
    <n v="18331996"/>
    <n v="1"/>
    <x v="1"/>
    <s v="I"/>
    <n v="33"/>
    <n v="33"/>
    <n v="0"/>
    <n v="10"/>
  </r>
  <r>
    <x v="0"/>
    <x v="0"/>
    <s v="WA"/>
    <x v="6"/>
    <n v="2014"/>
    <n v="2014"/>
    <n v="16172949"/>
    <n v="1"/>
    <x v="1"/>
    <s v="I"/>
    <n v="29"/>
    <n v="29"/>
    <n v="0"/>
    <n v="1648"/>
  </r>
  <r>
    <x v="0"/>
    <x v="0"/>
    <s v="WA"/>
    <x v="6"/>
    <n v="2014"/>
    <n v="2014"/>
    <n v="16739783"/>
    <n v="1"/>
    <x v="1"/>
    <s v="I"/>
    <n v="30"/>
    <n v="30"/>
    <n v="0"/>
    <n v="499"/>
  </r>
  <r>
    <x v="0"/>
    <x v="0"/>
    <s v="WA"/>
    <x v="6"/>
    <n v="2014"/>
    <n v="2014"/>
    <n v="16327567"/>
    <n v="1"/>
    <x v="1"/>
    <s v="I"/>
    <n v="3"/>
    <n v="3"/>
    <n v="0"/>
    <n v="70"/>
  </r>
  <r>
    <x v="0"/>
    <x v="0"/>
    <s v="WA"/>
    <x v="6"/>
    <n v="2015"/>
    <n v="2015"/>
    <n v="17637979"/>
    <n v="1"/>
    <x v="1"/>
    <s v="I"/>
    <n v="2"/>
    <n v="2"/>
    <n v="0"/>
    <n v="20"/>
  </r>
  <r>
    <x v="0"/>
    <x v="0"/>
    <s v="WA"/>
    <x v="6"/>
    <n v="2014"/>
    <n v="2014"/>
    <n v="16472247"/>
    <n v="1"/>
    <x v="1"/>
    <s v="I"/>
    <n v="11"/>
    <n v="11"/>
    <n v="0"/>
    <n v="119"/>
  </r>
  <r>
    <x v="0"/>
    <x v="1"/>
    <s v="WA"/>
    <x v="6"/>
    <n v="2014"/>
    <n v="2014"/>
    <n v="500113695"/>
    <n v="1"/>
    <x v="1"/>
    <s v="I"/>
    <n v="13"/>
    <n v="13"/>
    <n v="0"/>
    <n v="56"/>
  </r>
  <r>
    <x v="0"/>
    <x v="0"/>
    <s v="WA"/>
    <x v="7"/>
    <n v="2015"/>
    <n v="2015"/>
    <n v="19703427"/>
    <n v="1"/>
    <x v="1"/>
    <s v="I"/>
    <n v="31"/>
    <n v="31"/>
    <n v="0"/>
    <n v="328"/>
  </r>
  <r>
    <x v="0"/>
    <x v="0"/>
    <s v="WA"/>
    <x v="6"/>
    <n v="2014"/>
    <n v="2014"/>
    <n v="15185449"/>
    <n v="1"/>
    <x v="1"/>
    <s v="I"/>
    <n v="24"/>
    <n v="24"/>
    <n v="0"/>
    <n v="300"/>
  </r>
  <r>
    <x v="0"/>
    <x v="1"/>
    <s v="WA"/>
    <x v="7"/>
    <n v="2015"/>
    <n v="2015"/>
    <n v="500092021"/>
    <n v="1"/>
    <x v="1"/>
    <s v="I"/>
    <n v="32"/>
    <n v="32"/>
    <n v="0"/>
    <n v="9"/>
  </r>
  <r>
    <x v="0"/>
    <x v="0"/>
    <s v="WA"/>
    <x v="7"/>
    <n v="2015"/>
    <n v="2015"/>
    <n v="19247879"/>
    <n v="1"/>
    <x v="1"/>
    <s v="I"/>
    <n v="5"/>
    <n v="5"/>
    <n v="0"/>
    <n v="264"/>
  </r>
  <r>
    <x v="0"/>
    <x v="0"/>
    <s v="WA"/>
    <x v="7"/>
    <n v="2015"/>
    <n v="2015"/>
    <n v="409190408"/>
    <n v="1"/>
    <x v="1"/>
    <s v="I"/>
    <n v="0"/>
    <n v="0"/>
    <n v="0"/>
    <n v="450"/>
  </r>
  <r>
    <x v="0"/>
    <x v="0"/>
    <s v="WA"/>
    <x v="6"/>
    <n v="2015"/>
    <n v="2015"/>
    <n v="500278306"/>
    <n v="1"/>
    <x v="1"/>
    <s v="I"/>
    <n v="27"/>
    <n v="27"/>
    <n v="0"/>
    <n v="259"/>
  </r>
  <r>
    <x v="0"/>
    <x v="0"/>
    <s v="WA"/>
    <x v="7"/>
    <n v="2015"/>
    <n v="2015"/>
    <n v="18576465"/>
    <n v="1"/>
    <x v="1"/>
    <s v="I"/>
    <n v="11"/>
    <n v="11"/>
    <n v="0"/>
    <n v="840"/>
  </r>
  <r>
    <x v="0"/>
    <x v="1"/>
    <s v="WA"/>
    <x v="7"/>
    <n v="2015"/>
    <n v="2015"/>
    <n v="19054164"/>
    <n v="1"/>
    <x v="1"/>
    <s v="I"/>
    <n v="33"/>
    <n v="33"/>
    <n v="0"/>
    <n v="1"/>
  </r>
  <r>
    <x v="0"/>
    <x v="1"/>
    <s v="WA"/>
    <x v="7"/>
    <n v="2015"/>
    <n v="2015"/>
    <n v="19384277"/>
    <n v="1"/>
    <x v="1"/>
    <s v="I"/>
    <n v="28"/>
    <n v="28"/>
    <n v="0"/>
    <n v="31"/>
  </r>
  <r>
    <x v="0"/>
    <x v="1"/>
    <s v="WA"/>
    <x v="6"/>
    <n v="2014"/>
    <n v="2014"/>
    <n v="500209500"/>
    <n v="1"/>
    <x v="1"/>
    <s v="I"/>
    <n v="15"/>
    <n v="15"/>
    <n v="0"/>
    <n v="41"/>
  </r>
  <r>
    <x v="0"/>
    <x v="1"/>
    <s v="WA"/>
    <x v="7"/>
    <n v="2015"/>
    <n v="2015"/>
    <n v="500109578"/>
    <n v="1"/>
    <x v="1"/>
    <s v="I"/>
    <n v="32"/>
    <n v="32"/>
    <n v="0"/>
    <n v="147"/>
  </r>
  <r>
    <x v="1"/>
    <x v="0"/>
    <s v="WA"/>
    <x v="7"/>
    <n v="2015"/>
    <n v="2015"/>
    <n v="15732852"/>
    <n v="1"/>
    <x v="1"/>
    <s v="I"/>
    <n v="20"/>
    <n v="20"/>
    <n v="0"/>
    <n v="3110"/>
  </r>
  <r>
    <x v="0"/>
    <x v="0"/>
    <s v="WA"/>
    <x v="7"/>
    <n v="2015"/>
    <n v="2015"/>
    <n v="16088145"/>
    <n v="1"/>
    <x v="1"/>
    <s v="I"/>
    <n v="33"/>
    <n v="33"/>
    <n v="0"/>
    <n v="1156"/>
  </r>
  <r>
    <x v="0"/>
    <x v="1"/>
    <s v="WA"/>
    <x v="7"/>
    <n v="2015"/>
    <n v="2015"/>
    <n v="500025601"/>
    <n v="1"/>
    <x v="1"/>
    <s v="I"/>
    <n v="32"/>
    <n v="32"/>
    <n v="0"/>
    <n v="7"/>
  </r>
  <r>
    <x v="0"/>
    <x v="1"/>
    <s v="WA"/>
    <x v="7"/>
    <n v="2015"/>
    <n v="2015"/>
    <n v="15185416"/>
    <n v="1"/>
    <x v="1"/>
    <s v="I"/>
    <n v="32"/>
    <n v="32"/>
    <n v="0"/>
    <n v="1"/>
  </r>
  <r>
    <x v="0"/>
    <x v="1"/>
    <s v="WA"/>
    <x v="7"/>
    <n v="2015"/>
    <n v="2015"/>
    <n v="16297348"/>
    <n v="1"/>
    <x v="1"/>
    <s v="I"/>
    <n v="33"/>
    <n v="33"/>
    <n v="0"/>
    <n v="1"/>
  </r>
  <r>
    <x v="0"/>
    <x v="1"/>
    <s v="WA"/>
    <x v="7"/>
    <n v="2015"/>
    <n v="2015"/>
    <n v="16302681"/>
    <n v="1"/>
    <x v="1"/>
    <s v="I"/>
    <n v="19"/>
    <n v="19"/>
    <n v="0"/>
    <n v="51"/>
  </r>
  <r>
    <x v="0"/>
    <x v="1"/>
    <s v="WA"/>
    <x v="7"/>
    <n v="2015"/>
    <n v="2015"/>
    <n v="16303620"/>
    <n v="1"/>
    <x v="1"/>
    <s v="I"/>
    <n v="40"/>
    <n v="40"/>
    <n v="0"/>
    <n v="25"/>
  </r>
  <r>
    <x v="0"/>
    <x v="0"/>
    <s v="WA"/>
    <x v="7"/>
    <n v="2015"/>
    <n v="2015"/>
    <n v="16303622"/>
    <n v="1"/>
    <x v="1"/>
    <s v="I"/>
    <n v="40"/>
    <n v="40"/>
    <n v="0"/>
    <n v="70"/>
  </r>
  <r>
    <x v="1"/>
    <x v="1"/>
    <s v="WA"/>
    <x v="7"/>
    <n v="2015"/>
    <n v="2015"/>
    <n v="16271063"/>
    <n v="1"/>
    <x v="1"/>
    <s v="I"/>
    <n v="33"/>
    <n v="33"/>
    <n v="0"/>
    <n v="7"/>
  </r>
  <r>
    <x v="0"/>
    <x v="1"/>
    <s v="WA"/>
    <x v="7"/>
    <n v="2015"/>
    <n v="2015"/>
    <n v="15179441"/>
    <n v="1"/>
    <x v="1"/>
    <s v="I"/>
    <n v="11"/>
    <n v="11"/>
    <n v="0"/>
    <n v="25"/>
  </r>
  <r>
    <x v="0"/>
    <x v="1"/>
    <s v="WA"/>
    <x v="7"/>
    <n v="2015"/>
    <n v="2015"/>
    <n v="19281475"/>
    <n v="1"/>
    <x v="1"/>
    <s v="I"/>
    <n v="6"/>
    <n v="6"/>
    <n v="0"/>
    <n v="8"/>
  </r>
  <r>
    <x v="0"/>
    <x v="0"/>
    <s v="WA"/>
    <x v="7"/>
    <n v="2015"/>
    <n v="2015"/>
    <n v="14830129"/>
    <n v="1"/>
    <x v="1"/>
    <s v="I"/>
    <n v="34"/>
    <n v="34"/>
    <n v="0"/>
    <n v="680"/>
  </r>
  <r>
    <x v="0"/>
    <x v="1"/>
    <s v="WA"/>
    <x v="7"/>
    <n v="2015"/>
    <n v="2015"/>
    <n v="16835317"/>
    <n v="1"/>
    <x v="1"/>
    <s v="I"/>
    <n v="31"/>
    <n v="31"/>
    <n v="0"/>
    <n v="79"/>
  </r>
  <r>
    <x v="0"/>
    <x v="0"/>
    <s v="WA"/>
    <x v="7"/>
    <n v="2015"/>
    <n v="2015"/>
    <n v="16414388"/>
    <n v="1"/>
    <x v="1"/>
    <s v="I"/>
    <n v="31"/>
    <n v="31"/>
    <n v="0"/>
    <n v="61"/>
  </r>
  <r>
    <x v="0"/>
    <x v="1"/>
    <s v="WA"/>
    <x v="7"/>
    <n v="2015"/>
    <n v="2015"/>
    <n v="500075106"/>
    <n v="1"/>
    <x v="1"/>
    <s v="I"/>
    <n v="4"/>
    <n v="4"/>
    <n v="0"/>
    <n v="36"/>
  </r>
  <r>
    <x v="0"/>
    <x v="0"/>
    <s v="WA"/>
    <x v="7"/>
    <n v="2015"/>
    <n v="2015"/>
    <n v="500273528"/>
    <n v="1"/>
    <x v="1"/>
    <s v="I"/>
    <n v="31"/>
    <n v="31"/>
    <n v="0"/>
    <n v="30"/>
  </r>
  <r>
    <x v="1"/>
    <x v="1"/>
    <s v="WA"/>
    <x v="7"/>
    <n v="2015"/>
    <n v="2015"/>
    <n v="14670391"/>
    <n v="1"/>
    <x v="1"/>
    <s v="I"/>
    <n v="12"/>
    <n v="12"/>
    <n v="0"/>
    <n v="4"/>
  </r>
  <r>
    <x v="0"/>
    <x v="0"/>
    <s v="WA"/>
    <x v="7"/>
    <n v="2015"/>
    <n v="2015"/>
    <n v="446348729"/>
    <n v="1"/>
    <x v="1"/>
    <s v="I"/>
    <n v="30"/>
    <n v="30"/>
    <n v="0"/>
    <n v="30"/>
  </r>
  <r>
    <x v="0"/>
    <x v="0"/>
    <s v="WA"/>
    <x v="7"/>
    <n v="2015"/>
    <n v="2015"/>
    <n v="18506394"/>
    <n v="1"/>
    <x v="1"/>
    <s v="I"/>
    <n v="31"/>
    <n v="31"/>
    <n v="0"/>
    <n v="214"/>
  </r>
  <r>
    <x v="0"/>
    <x v="0"/>
    <s v="WA"/>
    <x v="7"/>
    <n v="2015"/>
    <n v="2015"/>
    <n v="18507054"/>
    <n v="1"/>
    <x v="1"/>
    <s v="I"/>
    <n v="3"/>
    <n v="3"/>
    <n v="0"/>
    <n v="14"/>
  </r>
  <r>
    <x v="0"/>
    <x v="1"/>
    <s v="WA"/>
    <x v="7"/>
    <n v="2015"/>
    <n v="2015"/>
    <n v="18509556"/>
    <n v="1"/>
    <x v="1"/>
    <s v="I"/>
    <n v="14"/>
    <n v="14"/>
    <n v="0"/>
    <n v="60"/>
  </r>
  <r>
    <x v="0"/>
    <x v="1"/>
    <s v="WA"/>
    <x v="7"/>
    <n v="2015"/>
    <n v="2015"/>
    <n v="17779523"/>
    <n v="1"/>
    <x v="1"/>
    <s v="I"/>
    <n v="33"/>
    <n v="33"/>
    <n v="0"/>
    <n v="24"/>
  </r>
  <r>
    <x v="0"/>
    <x v="0"/>
    <s v="WA"/>
    <x v="0"/>
    <n v="2009"/>
    <n v="2009"/>
    <n v="500098149"/>
    <n v="1"/>
    <x v="1"/>
    <s v="I"/>
    <n v="0"/>
    <n v="0"/>
    <n v="0"/>
    <n v="22"/>
  </r>
  <r>
    <x v="0"/>
    <x v="0"/>
    <s v="WA"/>
    <x v="0"/>
    <n v="2009"/>
    <n v="2009"/>
    <n v="500199562"/>
    <n v="1"/>
    <x v="1"/>
    <s v="I"/>
    <n v="0"/>
    <n v="0"/>
    <n v="0"/>
    <n v="935"/>
  </r>
  <r>
    <x v="0"/>
    <x v="0"/>
    <s v="WA"/>
    <x v="0"/>
    <n v="2009"/>
    <n v="2009"/>
    <n v="14577314"/>
    <n v="1"/>
    <x v="1"/>
    <s v="I"/>
    <n v="0"/>
    <n v="0"/>
    <n v="0"/>
    <n v="750"/>
  </r>
  <r>
    <x v="0"/>
    <x v="0"/>
    <s v="WA"/>
    <x v="0"/>
    <n v="2009"/>
    <n v="2009"/>
    <n v="19867108"/>
    <n v="1"/>
    <x v="1"/>
    <s v="I"/>
    <n v="17"/>
    <n v="17"/>
    <n v="0"/>
    <n v="480"/>
  </r>
  <r>
    <x v="0"/>
    <x v="0"/>
    <s v="WA"/>
    <x v="1"/>
    <n v="2009"/>
    <n v="2009"/>
    <n v="19136314"/>
    <n v="1"/>
    <x v="1"/>
    <s v="I"/>
    <n v="6"/>
    <n v="6"/>
    <n v="0"/>
    <n v="250"/>
  </r>
  <r>
    <x v="0"/>
    <x v="0"/>
    <s v="WA"/>
    <x v="0"/>
    <n v="2009"/>
    <n v="2009"/>
    <n v="19250782"/>
    <n v="1"/>
    <x v="1"/>
    <s v="I"/>
    <n v="0"/>
    <n v="0"/>
    <n v="0"/>
    <n v="60"/>
  </r>
  <r>
    <x v="1"/>
    <x v="0"/>
    <s v="WA"/>
    <x v="1"/>
    <n v="2009"/>
    <n v="2009"/>
    <n v="18036440"/>
    <n v="1"/>
    <x v="1"/>
    <s v="I"/>
    <n v="34"/>
    <n v="34"/>
    <n v="0"/>
    <n v="2"/>
  </r>
  <r>
    <x v="0"/>
    <x v="0"/>
    <s v="WA"/>
    <x v="1"/>
    <n v="2009"/>
    <n v="2009"/>
    <n v="18576169"/>
    <n v="1"/>
    <x v="1"/>
    <s v="I"/>
    <n v="10"/>
    <n v="10"/>
    <n v="0"/>
    <n v="910"/>
  </r>
  <r>
    <x v="0"/>
    <x v="1"/>
    <s v="WA"/>
    <x v="1"/>
    <n v="2009"/>
    <n v="2009"/>
    <n v="18007142"/>
    <n v="2"/>
    <x v="1"/>
    <s v="I"/>
    <n v="62"/>
    <n v="31"/>
    <n v="0"/>
    <n v="2"/>
  </r>
  <r>
    <x v="0"/>
    <x v="0"/>
    <s v="WA"/>
    <x v="1"/>
    <n v="2009"/>
    <n v="2009"/>
    <n v="18917996"/>
    <n v="1"/>
    <x v="1"/>
    <s v="I"/>
    <n v="0"/>
    <n v="0"/>
    <n v="0"/>
    <n v="160"/>
  </r>
  <r>
    <x v="1"/>
    <x v="0"/>
    <s v="WA"/>
    <x v="1"/>
    <n v="2009"/>
    <n v="2009"/>
    <n v="17105750"/>
    <n v="3"/>
    <x v="1"/>
    <s v="I"/>
    <n v="94"/>
    <n v="31.333333333333332"/>
    <n v="0"/>
    <n v="167"/>
  </r>
  <r>
    <x v="0"/>
    <x v="0"/>
    <s v="WA"/>
    <x v="1"/>
    <n v="2009"/>
    <n v="2009"/>
    <n v="18022590"/>
    <n v="1"/>
    <x v="1"/>
    <s v="I"/>
    <n v="6"/>
    <n v="6"/>
    <n v="0"/>
    <n v="410"/>
  </r>
  <r>
    <x v="0"/>
    <x v="0"/>
    <s v="WA"/>
    <x v="1"/>
    <n v="2009"/>
    <n v="2009"/>
    <n v="18081467"/>
    <n v="1"/>
    <x v="1"/>
    <s v="I"/>
    <n v="0"/>
    <n v="0"/>
    <n v="0"/>
    <n v="730"/>
  </r>
  <r>
    <x v="0"/>
    <x v="1"/>
    <s v="WA"/>
    <x v="1"/>
    <n v="2009"/>
    <n v="2009"/>
    <n v="500185068"/>
    <n v="1"/>
    <x v="1"/>
    <s v="I"/>
    <n v="34"/>
    <n v="34"/>
    <n v="0"/>
    <n v="54"/>
  </r>
  <r>
    <x v="0"/>
    <x v="0"/>
    <s v="WA"/>
    <x v="1"/>
    <n v="2009"/>
    <n v="2009"/>
    <n v="500033717"/>
    <n v="1"/>
    <x v="1"/>
    <s v="I"/>
    <n v="0"/>
    <n v="0"/>
    <n v="0"/>
    <n v="183"/>
  </r>
  <r>
    <x v="0"/>
    <x v="0"/>
    <s v="WA"/>
    <x v="1"/>
    <n v="2009"/>
    <n v="2009"/>
    <n v="17413167"/>
    <n v="1"/>
    <x v="1"/>
    <s v="I"/>
    <n v="11"/>
    <n v="11"/>
    <n v="0"/>
    <n v="480"/>
  </r>
  <r>
    <x v="0"/>
    <x v="0"/>
    <s v="WA"/>
    <x v="1"/>
    <n v="2009"/>
    <n v="2009"/>
    <n v="14768124"/>
    <n v="1"/>
    <x v="1"/>
    <s v="I"/>
    <n v="15"/>
    <n v="15"/>
    <n v="0"/>
    <n v="120"/>
  </r>
  <r>
    <x v="0"/>
    <x v="0"/>
    <s v="WA"/>
    <x v="1"/>
    <n v="2009"/>
    <n v="2009"/>
    <n v="500212654"/>
    <n v="2"/>
    <x v="1"/>
    <s v="I"/>
    <n v="63"/>
    <n v="31.5"/>
    <n v="0"/>
    <n v="143"/>
  </r>
  <r>
    <x v="0"/>
    <x v="0"/>
    <s v="WA"/>
    <x v="1"/>
    <n v="2009"/>
    <n v="2009"/>
    <n v="16296019"/>
    <n v="2"/>
    <x v="1"/>
    <s v="I"/>
    <n v="4"/>
    <n v="2"/>
    <n v="0"/>
    <n v="300"/>
  </r>
  <r>
    <x v="0"/>
    <x v="0"/>
    <s v="WA"/>
    <x v="1"/>
    <n v="2009"/>
    <n v="2009"/>
    <n v="15610306"/>
    <n v="2"/>
    <x v="1"/>
    <s v="I"/>
    <n v="60"/>
    <n v="30"/>
    <n v="0"/>
    <n v="190"/>
  </r>
  <r>
    <x v="0"/>
    <x v="1"/>
    <s v="WA"/>
    <x v="1"/>
    <n v="2009"/>
    <n v="2009"/>
    <n v="437529755"/>
    <n v="3"/>
    <x v="1"/>
    <s v="I"/>
    <n v="95"/>
    <n v="31.666666666666668"/>
    <n v="0"/>
    <n v="30"/>
  </r>
  <r>
    <x v="0"/>
    <x v="1"/>
    <s v="WA"/>
    <x v="1"/>
    <n v="2009"/>
    <n v="2009"/>
    <n v="14059416"/>
    <n v="1"/>
    <x v="1"/>
    <s v="I"/>
    <n v="33"/>
    <n v="33"/>
    <n v="0"/>
    <n v="189"/>
  </r>
  <r>
    <x v="0"/>
    <x v="1"/>
    <s v="WA"/>
    <x v="1"/>
    <n v="2009"/>
    <n v="2009"/>
    <n v="500116390"/>
    <n v="1"/>
    <x v="1"/>
    <s v="I"/>
    <n v="0"/>
    <n v="0"/>
    <n v="0"/>
    <n v="1"/>
  </r>
  <r>
    <x v="0"/>
    <x v="0"/>
    <s v="WA"/>
    <x v="1"/>
    <n v="2009"/>
    <n v="2009"/>
    <n v="15712407"/>
    <n v="1"/>
    <x v="1"/>
    <s v="I"/>
    <n v="0"/>
    <n v="0"/>
    <n v="0"/>
    <n v="490"/>
  </r>
  <r>
    <x v="0"/>
    <x v="0"/>
    <s v="WA"/>
    <x v="1"/>
    <n v="2009"/>
    <n v="2009"/>
    <n v="15168941"/>
    <n v="2"/>
    <x v="1"/>
    <s v="I"/>
    <n v="63"/>
    <n v="31.5"/>
    <n v="0"/>
    <n v="914"/>
  </r>
  <r>
    <x v="0"/>
    <x v="0"/>
    <s v="WA"/>
    <x v="1"/>
    <n v="2009"/>
    <n v="2009"/>
    <n v="388800042"/>
    <n v="1"/>
    <x v="1"/>
    <s v="I"/>
    <n v="0"/>
    <n v="0"/>
    <n v="0"/>
    <n v="330"/>
  </r>
  <r>
    <x v="0"/>
    <x v="0"/>
    <s v="WA"/>
    <x v="1"/>
    <n v="2009"/>
    <n v="2009"/>
    <n v="14857408"/>
    <n v="1"/>
    <x v="1"/>
    <s v="I"/>
    <n v="0"/>
    <n v="0"/>
    <n v="0"/>
    <n v="170"/>
  </r>
  <r>
    <x v="1"/>
    <x v="0"/>
    <s v="WA"/>
    <x v="1"/>
    <n v="2009"/>
    <n v="2009"/>
    <n v="500083559"/>
    <n v="1"/>
    <x v="1"/>
    <s v="I"/>
    <n v="34"/>
    <n v="34"/>
    <n v="0"/>
    <n v="503"/>
  </r>
  <r>
    <x v="0"/>
    <x v="1"/>
    <s v="WA"/>
    <x v="1"/>
    <n v="2009"/>
    <n v="2009"/>
    <n v="500038240"/>
    <n v="2"/>
    <x v="1"/>
    <s v="I"/>
    <n v="41"/>
    <n v="20.5"/>
    <n v="0"/>
    <n v="20"/>
  </r>
  <r>
    <x v="0"/>
    <x v="1"/>
    <s v="WA"/>
    <x v="1"/>
    <n v="2009"/>
    <n v="2009"/>
    <n v="364694437"/>
    <n v="2"/>
    <x v="1"/>
    <s v="I"/>
    <n v="40"/>
    <n v="20"/>
    <n v="0"/>
    <n v="25"/>
  </r>
  <r>
    <x v="1"/>
    <x v="0"/>
    <s v="WA"/>
    <x v="0"/>
    <n v="2009"/>
    <n v="2009"/>
    <n v="500127424"/>
    <n v="2"/>
    <x v="1"/>
    <s v="I"/>
    <n v="59"/>
    <n v="29.5"/>
    <n v="0"/>
    <n v="29672"/>
  </r>
  <r>
    <x v="0"/>
    <x v="1"/>
    <s v="WA"/>
    <x v="1"/>
    <n v="2009"/>
    <n v="2009"/>
    <n v="500035324"/>
    <n v="1"/>
    <x v="1"/>
    <s v="I"/>
    <n v="3"/>
    <n v="3"/>
    <n v="0"/>
    <n v="4"/>
  </r>
  <r>
    <x v="1"/>
    <x v="0"/>
    <s v="WA"/>
    <x v="0"/>
    <n v="2009"/>
    <n v="2009"/>
    <n v="17645610"/>
    <n v="3"/>
    <x v="2"/>
    <s v="I"/>
    <n v="89"/>
    <n v="29.666666666666668"/>
    <n v="0"/>
    <n v="230616"/>
  </r>
  <r>
    <x v="0"/>
    <x v="1"/>
    <s v="WA"/>
    <x v="0"/>
    <n v="2009"/>
    <n v="2009"/>
    <n v="500158722"/>
    <n v="1"/>
    <x v="1"/>
    <s v="I"/>
    <n v="1"/>
    <n v="1"/>
    <n v="0"/>
    <n v="122"/>
  </r>
  <r>
    <x v="0"/>
    <x v="0"/>
    <s v="WA"/>
    <x v="1"/>
    <n v="2009"/>
    <n v="2009"/>
    <n v="18982450"/>
    <n v="1"/>
    <x v="1"/>
    <s v="I"/>
    <n v="28"/>
    <n v="28"/>
    <n v="0"/>
    <n v="1750"/>
  </r>
  <r>
    <x v="0"/>
    <x v="0"/>
    <s v="WA"/>
    <x v="1"/>
    <n v="2009"/>
    <n v="2009"/>
    <n v="500230559"/>
    <n v="1"/>
    <x v="1"/>
    <s v="I"/>
    <n v="0"/>
    <n v="0"/>
    <n v="0"/>
    <n v="495"/>
  </r>
  <r>
    <x v="0"/>
    <x v="0"/>
    <s v="WA"/>
    <x v="1"/>
    <n v="2009"/>
    <n v="2009"/>
    <n v="16865891"/>
    <n v="1"/>
    <x v="1"/>
    <s v="I"/>
    <n v="29"/>
    <n v="29"/>
    <n v="0"/>
    <n v="70"/>
  </r>
  <r>
    <x v="0"/>
    <x v="0"/>
    <s v="WA"/>
    <x v="1"/>
    <n v="2009"/>
    <n v="2009"/>
    <n v="500251255"/>
    <n v="1"/>
    <x v="1"/>
    <s v="I"/>
    <n v="28"/>
    <n v="28"/>
    <n v="0"/>
    <n v="1050"/>
  </r>
  <r>
    <x v="0"/>
    <x v="0"/>
    <s v="WA"/>
    <x v="1"/>
    <n v="2009"/>
    <n v="2009"/>
    <n v="500090352"/>
    <n v="1"/>
    <x v="1"/>
    <s v="I"/>
    <n v="3"/>
    <n v="3"/>
    <n v="0"/>
    <n v="91"/>
  </r>
  <r>
    <x v="1"/>
    <x v="1"/>
    <s v="WA"/>
    <x v="1"/>
    <n v="2009"/>
    <n v="2009"/>
    <n v="500034680"/>
    <n v="2"/>
    <x v="1"/>
    <s v="I"/>
    <n v="59"/>
    <n v="29.5"/>
    <n v="0"/>
    <n v="124"/>
  </r>
  <r>
    <x v="0"/>
    <x v="0"/>
    <s v="WA"/>
    <x v="1"/>
    <n v="2009"/>
    <n v="2009"/>
    <n v="19563438"/>
    <n v="2"/>
    <x v="1"/>
    <s v="I"/>
    <n v="46"/>
    <n v="23"/>
    <n v="0"/>
    <n v="900"/>
  </r>
  <r>
    <x v="0"/>
    <x v="1"/>
    <s v="WA"/>
    <x v="1"/>
    <n v="2009"/>
    <n v="2009"/>
    <n v="446352844"/>
    <n v="3"/>
    <x v="1"/>
    <s v="I"/>
    <n v="62"/>
    <n v="20.666666666666664"/>
    <n v="0"/>
    <n v="126"/>
  </r>
  <r>
    <x v="0"/>
    <x v="0"/>
    <s v="WA"/>
    <x v="1"/>
    <n v="2009"/>
    <n v="2009"/>
    <n v="18689738"/>
    <n v="1"/>
    <x v="1"/>
    <s v="I"/>
    <n v="6"/>
    <n v="6"/>
    <n v="0"/>
    <n v="750"/>
  </r>
  <r>
    <x v="0"/>
    <x v="0"/>
    <s v="WA"/>
    <x v="1"/>
    <n v="2009"/>
    <n v="2009"/>
    <n v="18931963"/>
    <n v="1"/>
    <x v="1"/>
    <s v="I"/>
    <n v="30"/>
    <n v="30"/>
    <n v="0"/>
    <n v="740"/>
  </r>
  <r>
    <x v="1"/>
    <x v="0"/>
    <s v="WA"/>
    <x v="1"/>
    <n v="2009"/>
    <n v="2009"/>
    <n v="18972149"/>
    <n v="5"/>
    <x v="1"/>
    <s v="I"/>
    <n v="134"/>
    <n v="26.8"/>
    <n v="0"/>
    <n v="290"/>
  </r>
  <r>
    <x v="0"/>
    <x v="0"/>
    <s v="WA"/>
    <x v="1"/>
    <n v="2009"/>
    <n v="2009"/>
    <n v="500250690"/>
    <n v="1"/>
    <x v="1"/>
    <s v="I"/>
    <n v="0"/>
    <n v="0"/>
    <n v="0"/>
    <n v="39"/>
  </r>
  <r>
    <x v="1"/>
    <x v="0"/>
    <s v="WA"/>
    <x v="1"/>
    <n v="2009"/>
    <n v="2009"/>
    <n v="500171077"/>
    <n v="3"/>
    <x v="1"/>
    <s v="I"/>
    <n v="88"/>
    <n v="29.333333333333336"/>
    <n v="0"/>
    <n v="1122"/>
  </r>
  <r>
    <x v="0"/>
    <x v="0"/>
    <s v="WA"/>
    <x v="1"/>
    <n v="2009"/>
    <n v="2009"/>
    <n v="18394213"/>
    <n v="1"/>
    <x v="1"/>
    <s v="I"/>
    <n v="0"/>
    <n v="0"/>
    <n v="0"/>
    <n v="160"/>
  </r>
  <r>
    <x v="0"/>
    <x v="0"/>
    <s v="WA"/>
    <x v="1"/>
    <n v="2009"/>
    <n v="2009"/>
    <n v="500163527"/>
    <n v="2"/>
    <x v="2"/>
    <s v="I"/>
    <n v="57"/>
    <n v="28.5"/>
    <n v="0"/>
    <n v="100000"/>
  </r>
  <r>
    <x v="0"/>
    <x v="1"/>
    <s v="WA"/>
    <x v="1"/>
    <n v="2009"/>
    <n v="2009"/>
    <n v="16943455"/>
    <n v="1"/>
    <x v="1"/>
    <s v="I"/>
    <n v="5"/>
    <n v="5"/>
    <n v="0"/>
    <n v="19"/>
  </r>
  <r>
    <x v="0"/>
    <x v="0"/>
    <s v="WA"/>
    <x v="1"/>
    <n v="2009"/>
    <n v="2009"/>
    <n v="18392743"/>
    <n v="1"/>
    <x v="1"/>
    <s v="I"/>
    <n v="0"/>
    <n v="0"/>
    <n v="0"/>
    <n v="10"/>
  </r>
  <r>
    <x v="0"/>
    <x v="1"/>
    <s v="WA"/>
    <x v="1"/>
    <n v="2009"/>
    <n v="2009"/>
    <n v="500062910"/>
    <n v="3"/>
    <x v="1"/>
    <s v="I"/>
    <n v="69"/>
    <n v="23"/>
    <n v="0"/>
    <n v="13"/>
  </r>
  <r>
    <x v="0"/>
    <x v="1"/>
    <s v="WA"/>
    <x v="1"/>
    <n v="2009"/>
    <n v="2009"/>
    <n v="500000983"/>
    <n v="4"/>
    <x v="1"/>
    <s v="I"/>
    <n v="115"/>
    <n v="28.75"/>
    <n v="0"/>
    <n v="25"/>
  </r>
  <r>
    <x v="0"/>
    <x v="1"/>
    <s v="WA"/>
    <x v="1"/>
    <n v="2009"/>
    <n v="2009"/>
    <n v="19694496"/>
    <n v="1"/>
    <x v="1"/>
    <s v="I"/>
    <n v="7"/>
    <n v="7"/>
    <n v="0"/>
    <n v="3"/>
  </r>
  <r>
    <x v="0"/>
    <x v="0"/>
    <s v="WA"/>
    <x v="1"/>
    <n v="2009"/>
    <n v="2009"/>
    <n v="500188932"/>
    <n v="1"/>
    <x v="1"/>
    <s v="I"/>
    <n v="15"/>
    <n v="15"/>
    <n v="0"/>
    <n v="260"/>
  </r>
  <r>
    <x v="0"/>
    <x v="0"/>
    <s v="WA"/>
    <x v="1"/>
    <n v="2009"/>
    <n v="2009"/>
    <n v="16910761"/>
    <n v="1"/>
    <x v="1"/>
    <s v="I"/>
    <n v="29"/>
    <n v="29"/>
    <n v="0"/>
    <n v="10"/>
  </r>
  <r>
    <x v="0"/>
    <x v="0"/>
    <s v="WA"/>
    <x v="1"/>
    <n v="2009"/>
    <n v="2009"/>
    <n v="17826414"/>
    <n v="1"/>
    <x v="1"/>
    <s v="I"/>
    <n v="0"/>
    <n v="0"/>
    <n v="0"/>
    <n v="10"/>
  </r>
  <r>
    <x v="0"/>
    <x v="0"/>
    <s v="WA"/>
    <x v="1"/>
    <n v="2009"/>
    <n v="2009"/>
    <n v="17763393"/>
    <n v="1"/>
    <x v="1"/>
    <s v="I"/>
    <n v="0"/>
    <n v="0"/>
    <n v="0"/>
    <n v="25"/>
  </r>
  <r>
    <x v="0"/>
    <x v="0"/>
    <s v="WA"/>
    <x v="1"/>
    <n v="2009"/>
    <n v="2009"/>
    <n v="17435179"/>
    <n v="3"/>
    <x v="1"/>
    <s v="I"/>
    <n v="80"/>
    <n v="26.666666666666668"/>
    <n v="0"/>
    <n v="280"/>
  </r>
  <r>
    <x v="0"/>
    <x v="0"/>
    <s v="WA"/>
    <x v="1"/>
    <n v="2009"/>
    <n v="2009"/>
    <n v="500063069"/>
    <n v="1"/>
    <x v="1"/>
    <s v="I"/>
    <n v="0"/>
    <n v="0"/>
    <n v="0"/>
    <n v="30"/>
  </r>
  <r>
    <x v="0"/>
    <x v="1"/>
    <s v="WA"/>
    <x v="1"/>
    <n v="2009"/>
    <n v="2009"/>
    <n v="16881596"/>
    <n v="2"/>
    <x v="1"/>
    <s v="I"/>
    <n v="41"/>
    <n v="20.5"/>
    <n v="0"/>
    <n v="33"/>
  </r>
  <r>
    <x v="0"/>
    <x v="0"/>
    <s v="WA"/>
    <x v="1"/>
    <n v="2009"/>
    <n v="2009"/>
    <n v="16881598"/>
    <n v="2"/>
    <x v="1"/>
    <s v="I"/>
    <n v="41"/>
    <n v="20.5"/>
    <n v="0"/>
    <n v="321"/>
  </r>
  <r>
    <x v="0"/>
    <x v="0"/>
    <s v="WA"/>
    <x v="1"/>
    <n v="2009"/>
    <n v="2009"/>
    <n v="16890269"/>
    <n v="5"/>
    <x v="1"/>
    <s v="I"/>
    <n v="121"/>
    <n v="24.2"/>
    <n v="0"/>
    <n v="473"/>
  </r>
  <r>
    <x v="0"/>
    <x v="1"/>
    <s v="WA"/>
    <x v="1"/>
    <n v="2009"/>
    <n v="2009"/>
    <n v="500040375"/>
    <n v="1"/>
    <x v="1"/>
    <s v="I"/>
    <n v="20"/>
    <n v="20"/>
    <n v="0"/>
    <n v="70"/>
  </r>
  <r>
    <x v="0"/>
    <x v="0"/>
    <s v="WA"/>
    <x v="1"/>
    <n v="2009"/>
    <n v="2009"/>
    <n v="17780920"/>
    <n v="1"/>
    <x v="1"/>
    <s v="I"/>
    <n v="15"/>
    <n v="15"/>
    <n v="0"/>
    <n v="1"/>
  </r>
  <r>
    <x v="0"/>
    <x v="1"/>
    <s v="WA"/>
    <x v="1"/>
    <n v="2009"/>
    <n v="2009"/>
    <n v="500221711"/>
    <n v="1"/>
    <x v="1"/>
    <s v="I"/>
    <n v="31"/>
    <n v="31"/>
    <n v="0"/>
    <n v="2"/>
  </r>
  <r>
    <x v="0"/>
    <x v="0"/>
    <s v="WA"/>
    <x v="1"/>
    <n v="2009"/>
    <n v="2009"/>
    <n v="15483491"/>
    <n v="1"/>
    <x v="1"/>
    <s v="I"/>
    <n v="6"/>
    <n v="6"/>
    <n v="0"/>
    <n v="106"/>
  </r>
  <r>
    <x v="0"/>
    <x v="1"/>
    <s v="WA"/>
    <x v="1"/>
    <n v="2009"/>
    <n v="2009"/>
    <n v="14676358"/>
    <n v="3"/>
    <x v="1"/>
    <s v="I"/>
    <n v="121"/>
    <n v="40.333333333333329"/>
    <n v="0"/>
    <n v="263"/>
  </r>
  <r>
    <x v="0"/>
    <x v="1"/>
    <s v="WA"/>
    <x v="1"/>
    <n v="2009"/>
    <n v="2009"/>
    <n v="19872947"/>
    <n v="1"/>
    <x v="1"/>
    <s v="I"/>
    <n v="33"/>
    <n v="33"/>
    <n v="0"/>
    <n v="1"/>
  </r>
  <r>
    <x v="0"/>
    <x v="0"/>
    <s v="WA"/>
    <x v="1"/>
    <n v="2009"/>
    <n v="2009"/>
    <n v="17633133"/>
    <n v="1"/>
    <x v="1"/>
    <s v="I"/>
    <n v="4"/>
    <n v="4"/>
    <n v="0"/>
    <n v="70"/>
  </r>
  <r>
    <x v="0"/>
    <x v="0"/>
    <s v="WA"/>
    <x v="1"/>
    <n v="2009"/>
    <n v="2009"/>
    <n v="14133171"/>
    <n v="1"/>
    <x v="1"/>
    <s v="I"/>
    <n v="1"/>
    <n v="1"/>
    <n v="0"/>
    <n v="36"/>
  </r>
  <r>
    <x v="0"/>
    <x v="0"/>
    <s v="WA"/>
    <x v="1"/>
    <n v="2009"/>
    <n v="2009"/>
    <n v="384098021"/>
    <n v="1"/>
    <x v="1"/>
    <s v="I"/>
    <n v="23"/>
    <n v="23"/>
    <n v="0"/>
    <n v="590"/>
  </r>
  <r>
    <x v="0"/>
    <x v="1"/>
    <s v="WA"/>
    <x v="1"/>
    <n v="2009"/>
    <n v="2009"/>
    <n v="17658419"/>
    <n v="3"/>
    <x v="1"/>
    <s v="I"/>
    <n v="70"/>
    <n v="23.333333333333332"/>
    <n v="0"/>
    <n v="18"/>
  </r>
  <r>
    <x v="0"/>
    <x v="0"/>
    <s v="WA"/>
    <x v="1"/>
    <n v="2009"/>
    <n v="2009"/>
    <n v="16450397"/>
    <n v="1"/>
    <x v="1"/>
    <s v="I"/>
    <n v="1"/>
    <n v="1"/>
    <n v="0"/>
    <n v="24"/>
  </r>
  <r>
    <x v="0"/>
    <x v="0"/>
    <s v="WA"/>
    <x v="1"/>
    <n v="2009"/>
    <n v="2009"/>
    <n v="500121214"/>
    <n v="1"/>
    <x v="1"/>
    <s v="I"/>
    <n v="0"/>
    <n v="0"/>
    <n v="0"/>
    <n v="327"/>
  </r>
  <r>
    <x v="0"/>
    <x v="1"/>
    <s v="WA"/>
    <x v="1"/>
    <n v="2009"/>
    <n v="2009"/>
    <n v="17658500"/>
    <n v="2"/>
    <x v="1"/>
    <s v="I"/>
    <n v="59"/>
    <n v="29.5"/>
    <n v="0"/>
    <n v="18"/>
  </r>
  <r>
    <x v="0"/>
    <x v="0"/>
    <s v="WA"/>
    <x v="1"/>
    <n v="2009"/>
    <n v="2009"/>
    <n v="19386811"/>
    <n v="1"/>
    <x v="1"/>
    <s v="I"/>
    <n v="4"/>
    <n v="4"/>
    <n v="0"/>
    <n v="107"/>
  </r>
  <r>
    <x v="0"/>
    <x v="0"/>
    <s v="WA"/>
    <x v="1"/>
    <n v="2009"/>
    <n v="2009"/>
    <n v="500003973"/>
    <n v="1"/>
    <x v="1"/>
    <s v="I"/>
    <n v="30"/>
    <n v="30"/>
    <n v="0"/>
    <n v="1"/>
  </r>
  <r>
    <x v="0"/>
    <x v="0"/>
    <s v="WA"/>
    <x v="1"/>
    <n v="2009"/>
    <n v="2009"/>
    <n v="16457412"/>
    <n v="1"/>
    <x v="1"/>
    <s v="I"/>
    <n v="1"/>
    <n v="1"/>
    <n v="0"/>
    <n v="16"/>
  </r>
  <r>
    <x v="0"/>
    <x v="0"/>
    <s v="WA"/>
    <x v="1"/>
    <n v="2009"/>
    <n v="2009"/>
    <n v="500203287"/>
    <n v="1"/>
    <x v="1"/>
    <s v="I"/>
    <n v="7"/>
    <n v="7"/>
    <n v="0"/>
    <n v="38"/>
  </r>
  <r>
    <x v="0"/>
    <x v="1"/>
    <s v="WA"/>
    <x v="1"/>
    <n v="2009"/>
    <n v="2009"/>
    <n v="500251277"/>
    <n v="1"/>
    <x v="1"/>
    <s v="I"/>
    <n v="6"/>
    <n v="6"/>
    <n v="0"/>
    <n v="26"/>
  </r>
  <r>
    <x v="0"/>
    <x v="0"/>
    <s v="WA"/>
    <x v="1"/>
    <n v="2009"/>
    <n v="2009"/>
    <n v="19311064"/>
    <n v="1"/>
    <x v="1"/>
    <s v="I"/>
    <n v="0"/>
    <n v="0"/>
    <n v="0"/>
    <n v="1680"/>
  </r>
  <r>
    <x v="1"/>
    <x v="0"/>
    <s v="WA"/>
    <x v="1"/>
    <n v="2009"/>
    <n v="2009"/>
    <n v="18942412"/>
    <n v="1"/>
    <x v="1"/>
    <s v="I"/>
    <n v="28"/>
    <n v="28"/>
    <n v="0"/>
    <n v="1000"/>
  </r>
  <r>
    <x v="0"/>
    <x v="0"/>
    <s v="WA"/>
    <x v="1"/>
    <n v="2009"/>
    <n v="2009"/>
    <n v="18995526"/>
    <n v="1"/>
    <x v="1"/>
    <s v="I"/>
    <n v="0"/>
    <n v="0"/>
    <n v="0"/>
    <n v="1"/>
  </r>
  <r>
    <x v="0"/>
    <x v="0"/>
    <s v="WA"/>
    <x v="1"/>
    <n v="2009"/>
    <n v="2009"/>
    <n v="18389664"/>
    <n v="1"/>
    <x v="1"/>
    <s v="I"/>
    <n v="0"/>
    <n v="0"/>
    <n v="0"/>
    <n v="100"/>
  </r>
  <r>
    <x v="0"/>
    <x v="1"/>
    <s v="WA"/>
    <x v="1"/>
    <n v="2009"/>
    <n v="2009"/>
    <n v="18392211"/>
    <n v="2"/>
    <x v="1"/>
    <s v="I"/>
    <n v="59"/>
    <n v="29.5"/>
    <n v="0"/>
    <n v="21"/>
  </r>
  <r>
    <x v="0"/>
    <x v="0"/>
    <s v="WA"/>
    <x v="1"/>
    <n v="2009"/>
    <n v="2009"/>
    <n v="500227850"/>
    <n v="1"/>
    <x v="1"/>
    <s v="I"/>
    <n v="28"/>
    <n v="28"/>
    <n v="0"/>
    <n v="201"/>
  </r>
  <r>
    <x v="0"/>
    <x v="1"/>
    <s v="WA"/>
    <x v="1"/>
    <n v="2009"/>
    <n v="2009"/>
    <n v="500209756"/>
    <n v="4"/>
    <x v="1"/>
    <s v="I"/>
    <n v="96"/>
    <n v="24"/>
    <n v="0"/>
    <n v="43"/>
  </r>
  <r>
    <x v="0"/>
    <x v="0"/>
    <s v="WA"/>
    <x v="1"/>
    <n v="2009"/>
    <n v="2009"/>
    <n v="16420055"/>
    <n v="1"/>
    <x v="2"/>
    <s v="I"/>
    <n v="3"/>
    <n v="3"/>
    <n v="0"/>
    <n v="99020"/>
  </r>
  <r>
    <x v="0"/>
    <x v="1"/>
    <s v="WA"/>
    <x v="1"/>
    <n v="2009"/>
    <n v="2009"/>
    <n v="18057736"/>
    <n v="1"/>
    <x v="1"/>
    <s v="I"/>
    <n v="33"/>
    <n v="33"/>
    <n v="0"/>
    <n v="290"/>
  </r>
  <r>
    <x v="0"/>
    <x v="0"/>
    <s v="WA"/>
    <x v="1"/>
    <n v="2009"/>
    <n v="2009"/>
    <n v="18027013"/>
    <n v="1"/>
    <x v="1"/>
    <s v="I"/>
    <n v="4"/>
    <n v="4"/>
    <n v="0"/>
    <n v="84"/>
  </r>
  <r>
    <x v="0"/>
    <x v="1"/>
    <s v="WA"/>
    <x v="1"/>
    <n v="2009"/>
    <n v="2009"/>
    <n v="500203867"/>
    <n v="1"/>
    <x v="1"/>
    <s v="I"/>
    <n v="10"/>
    <n v="10"/>
    <n v="0"/>
    <n v="5"/>
  </r>
  <r>
    <x v="0"/>
    <x v="0"/>
    <s v="WA"/>
    <x v="1"/>
    <n v="2009"/>
    <n v="2009"/>
    <n v="17701781"/>
    <n v="1"/>
    <x v="1"/>
    <s v="I"/>
    <n v="4"/>
    <n v="4"/>
    <n v="0"/>
    <n v="276"/>
  </r>
  <r>
    <x v="0"/>
    <x v="0"/>
    <s v="WA"/>
    <x v="1"/>
    <n v="2009"/>
    <n v="2009"/>
    <n v="17405896"/>
    <n v="1"/>
    <x v="1"/>
    <s v="I"/>
    <n v="0"/>
    <n v="0"/>
    <n v="0"/>
    <n v="630"/>
  </r>
  <r>
    <x v="0"/>
    <x v="1"/>
    <s v="WA"/>
    <x v="1"/>
    <n v="2009"/>
    <n v="2009"/>
    <n v="16812698"/>
    <n v="1"/>
    <x v="1"/>
    <s v="I"/>
    <n v="21"/>
    <n v="21"/>
    <n v="0"/>
    <n v="50"/>
  </r>
  <r>
    <x v="0"/>
    <x v="0"/>
    <s v="WA"/>
    <x v="1"/>
    <n v="2009"/>
    <n v="2009"/>
    <n v="16899002"/>
    <n v="2"/>
    <x v="1"/>
    <s v="I"/>
    <n v="45"/>
    <n v="22.5"/>
    <n v="0"/>
    <n v="350"/>
  </r>
  <r>
    <x v="0"/>
    <x v="0"/>
    <s v="WA"/>
    <x v="1"/>
    <n v="2009"/>
    <n v="2009"/>
    <n v="18093737"/>
    <n v="1"/>
    <x v="1"/>
    <s v="I"/>
    <n v="10"/>
    <n v="10"/>
    <n v="0"/>
    <n v="30"/>
  </r>
  <r>
    <x v="0"/>
    <x v="0"/>
    <s v="WA"/>
    <x v="1"/>
    <n v="2009"/>
    <n v="2009"/>
    <n v="332380810"/>
    <n v="1"/>
    <x v="1"/>
    <s v="I"/>
    <n v="13"/>
    <n v="13"/>
    <n v="0"/>
    <n v="670"/>
  </r>
  <r>
    <x v="1"/>
    <x v="0"/>
    <s v="WA"/>
    <x v="1"/>
    <n v="2009"/>
    <n v="2009"/>
    <n v="500082392"/>
    <n v="4"/>
    <x v="1"/>
    <s v="I"/>
    <n v="115"/>
    <n v="28.75"/>
    <n v="0"/>
    <n v="134"/>
  </r>
  <r>
    <x v="0"/>
    <x v="0"/>
    <s v="WA"/>
    <x v="1"/>
    <n v="2009"/>
    <n v="2009"/>
    <n v="16023609"/>
    <n v="1"/>
    <x v="1"/>
    <s v="I"/>
    <n v="12"/>
    <n v="12"/>
    <n v="0"/>
    <n v="390"/>
  </r>
  <r>
    <x v="0"/>
    <x v="0"/>
    <s v="WA"/>
    <x v="1"/>
    <n v="2009"/>
    <n v="2009"/>
    <n v="16116697"/>
    <n v="2"/>
    <x v="1"/>
    <s v="I"/>
    <n v="42"/>
    <n v="21"/>
    <n v="0"/>
    <n v="1370"/>
  </r>
  <r>
    <x v="0"/>
    <x v="1"/>
    <s v="WA"/>
    <x v="1"/>
    <n v="2009"/>
    <n v="2009"/>
    <n v="19610577"/>
    <n v="1"/>
    <x v="2"/>
    <s v="I"/>
    <n v="1"/>
    <n v="1"/>
    <n v="0"/>
    <n v="9576"/>
  </r>
  <r>
    <x v="0"/>
    <x v="0"/>
    <s v="WA"/>
    <x v="1"/>
    <n v="2009"/>
    <n v="2009"/>
    <n v="19610579"/>
    <n v="1"/>
    <x v="2"/>
    <s v="I"/>
    <n v="1"/>
    <n v="1"/>
    <n v="0"/>
    <n v="99480"/>
  </r>
  <r>
    <x v="0"/>
    <x v="1"/>
    <s v="WA"/>
    <x v="1"/>
    <n v="2009"/>
    <n v="2009"/>
    <n v="382752015"/>
    <n v="1"/>
    <x v="1"/>
    <s v="I"/>
    <n v="20"/>
    <n v="20"/>
    <n v="0"/>
    <n v="35"/>
  </r>
  <r>
    <x v="0"/>
    <x v="0"/>
    <s v="WA"/>
    <x v="1"/>
    <n v="2009"/>
    <n v="2009"/>
    <n v="408067214"/>
    <n v="1"/>
    <x v="1"/>
    <s v="I"/>
    <n v="0"/>
    <n v="0"/>
    <n v="0"/>
    <n v="50"/>
  </r>
  <r>
    <x v="0"/>
    <x v="0"/>
    <s v="WA"/>
    <x v="1"/>
    <n v="2009"/>
    <n v="2009"/>
    <n v="500070080"/>
    <n v="1"/>
    <x v="1"/>
    <s v="I"/>
    <n v="27"/>
    <n v="27"/>
    <n v="0"/>
    <n v="448"/>
  </r>
  <r>
    <x v="0"/>
    <x v="0"/>
    <s v="WA"/>
    <x v="1"/>
    <n v="2009"/>
    <n v="2009"/>
    <n v="14362745"/>
    <n v="1"/>
    <x v="1"/>
    <s v="I"/>
    <n v="0"/>
    <n v="0"/>
    <n v="0"/>
    <n v="110"/>
  </r>
  <r>
    <x v="0"/>
    <x v="0"/>
    <s v="WA"/>
    <x v="1"/>
    <n v="2009"/>
    <n v="2009"/>
    <n v="19305768"/>
    <n v="1"/>
    <x v="1"/>
    <s v="I"/>
    <n v="1"/>
    <n v="1"/>
    <n v="0"/>
    <n v="490"/>
  </r>
  <r>
    <x v="0"/>
    <x v="1"/>
    <s v="WA"/>
    <x v="1"/>
    <n v="2009"/>
    <n v="2009"/>
    <n v="436406417"/>
    <n v="3"/>
    <x v="1"/>
    <s v="I"/>
    <n v="72"/>
    <n v="24"/>
    <n v="0"/>
    <n v="13"/>
  </r>
  <r>
    <x v="0"/>
    <x v="0"/>
    <s v="WA"/>
    <x v="1"/>
    <n v="2009"/>
    <n v="2009"/>
    <n v="446346664"/>
    <n v="1"/>
    <x v="2"/>
    <s v="I"/>
    <n v="1"/>
    <n v="1"/>
    <n v="0"/>
    <n v="99929"/>
  </r>
  <r>
    <x v="0"/>
    <x v="1"/>
    <s v="WA"/>
    <x v="1"/>
    <n v="2009"/>
    <n v="2009"/>
    <n v="500237897"/>
    <n v="1"/>
    <x v="1"/>
    <s v="I"/>
    <n v="2"/>
    <n v="2"/>
    <n v="0"/>
    <n v="5"/>
  </r>
  <r>
    <x v="0"/>
    <x v="0"/>
    <s v="WA"/>
    <x v="1"/>
    <n v="2009"/>
    <n v="2009"/>
    <n v="18550468"/>
    <n v="1"/>
    <x v="1"/>
    <s v="I"/>
    <n v="29"/>
    <n v="29"/>
    <n v="0"/>
    <n v="2"/>
  </r>
  <r>
    <x v="0"/>
    <x v="0"/>
    <s v="WA"/>
    <x v="1"/>
    <n v="2009"/>
    <n v="2009"/>
    <n v="500207159"/>
    <n v="1"/>
    <x v="1"/>
    <s v="I"/>
    <n v="15"/>
    <n v="15"/>
    <n v="0"/>
    <n v="95"/>
  </r>
  <r>
    <x v="0"/>
    <x v="0"/>
    <s v="WA"/>
    <x v="1"/>
    <n v="2009"/>
    <n v="2009"/>
    <n v="18728190"/>
    <n v="3"/>
    <x v="1"/>
    <s v="I"/>
    <n v="73"/>
    <n v="24.333333333333332"/>
    <n v="0"/>
    <n v="150"/>
  </r>
  <r>
    <x v="0"/>
    <x v="1"/>
    <s v="WA"/>
    <x v="1"/>
    <n v="2009"/>
    <n v="2009"/>
    <n v="17361717"/>
    <n v="1"/>
    <x v="1"/>
    <s v="I"/>
    <n v="28"/>
    <n v="28"/>
    <n v="0"/>
    <n v="1"/>
  </r>
  <r>
    <x v="0"/>
    <x v="0"/>
    <s v="WA"/>
    <x v="1"/>
    <n v="2009"/>
    <n v="2009"/>
    <n v="18300531"/>
    <n v="1"/>
    <x v="1"/>
    <s v="I"/>
    <n v="6"/>
    <n v="6"/>
    <n v="0"/>
    <n v="400"/>
  </r>
  <r>
    <x v="0"/>
    <x v="0"/>
    <s v="WA"/>
    <x v="1"/>
    <n v="2009"/>
    <n v="2009"/>
    <n v="19190855"/>
    <n v="1"/>
    <x v="1"/>
    <s v="I"/>
    <n v="0"/>
    <n v="0"/>
    <n v="0"/>
    <n v="30"/>
  </r>
  <r>
    <x v="0"/>
    <x v="0"/>
    <s v="WA"/>
    <x v="1"/>
    <n v="2009"/>
    <n v="2009"/>
    <n v="17362023"/>
    <n v="2"/>
    <x v="1"/>
    <s v="I"/>
    <n v="49"/>
    <n v="24.5"/>
    <n v="0"/>
    <n v="98"/>
  </r>
  <r>
    <x v="1"/>
    <x v="1"/>
    <s v="WA"/>
    <x v="1"/>
    <n v="2009"/>
    <n v="2009"/>
    <n v="500123343"/>
    <n v="1"/>
    <x v="1"/>
    <s v="I"/>
    <n v="25"/>
    <n v="25"/>
    <n v="0"/>
    <n v="1"/>
  </r>
  <r>
    <x v="0"/>
    <x v="0"/>
    <s v="WA"/>
    <x v="1"/>
    <n v="2009"/>
    <n v="2009"/>
    <n v="17800247"/>
    <n v="3"/>
    <x v="1"/>
    <s v="I"/>
    <n v="77"/>
    <n v="25.666666666666668"/>
    <n v="0"/>
    <n v="720"/>
  </r>
  <r>
    <x v="0"/>
    <x v="1"/>
    <s v="WA"/>
    <x v="1"/>
    <n v="2009"/>
    <n v="2009"/>
    <n v="500182229"/>
    <n v="2"/>
    <x v="1"/>
    <s v="I"/>
    <n v="40"/>
    <n v="20"/>
    <n v="0"/>
    <n v="58"/>
  </r>
  <r>
    <x v="0"/>
    <x v="1"/>
    <s v="WA"/>
    <x v="1"/>
    <n v="2009"/>
    <n v="2009"/>
    <n v="18099915"/>
    <n v="1"/>
    <x v="1"/>
    <s v="I"/>
    <n v="2"/>
    <n v="2"/>
    <n v="0"/>
    <n v="18"/>
  </r>
  <r>
    <x v="0"/>
    <x v="0"/>
    <s v="WA"/>
    <x v="1"/>
    <n v="2009"/>
    <n v="2009"/>
    <n v="500078213"/>
    <n v="1"/>
    <x v="1"/>
    <s v="I"/>
    <n v="1"/>
    <n v="1"/>
    <n v="0"/>
    <n v="5334"/>
  </r>
  <r>
    <x v="0"/>
    <x v="0"/>
    <s v="WA"/>
    <x v="1"/>
    <n v="2009"/>
    <n v="2009"/>
    <n v="500181767"/>
    <n v="3"/>
    <x v="1"/>
    <s v="I"/>
    <n v="77"/>
    <n v="25.666666666666668"/>
    <n v="0"/>
    <n v="959"/>
  </r>
  <r>
    <x v="0"/>
    <x v="0"/>
    <s v="WA"/>
    <x v="1"/>
    <n v="2009"/>
    <n v="2009"/>
    <n v="16005778"/>
    <n v="2"/>
    <x v="1"/>
    <s v="I"/>
    <n v="57"/>
    <n v="28.5"/>
    <n v="0"/>
    <n v="60"/>
  </r>
  <r>
    <x v="0"/>
    <x v="0"/>
    <s v="WA"/>
    <x v="1"/>
    <n v="2009"/>
    <n v="2009"/>
    <n v="500216316"/>
    <n v="1"/>
    <x v="1"/>
    <s v="I"/>
    <n v="0"/>
    <n v="0"/>
    <n v="0"/>
    <n v="20"/>
  </r>
  <r>
    <x v="0"/>
    <x v="1"/>
    <s v="WA"/>
    <x v="1"/>
    <n v="2009"/>
    <n v="2009"/>
    <n v="397440027"/>
    <n v="1"/>
    <x v="1"/>
    <s v="I"/>
    <n v="0"/>
    <n v="0"/>
    <n v="0"/>
    <n v="67"/>
  </r>
  <r>
    <x v="0"/>
    <x v="0"/>
    <s v="WA"/>
    <x v="1"/>
    <n v="2009"/>
    <n v="2009"/>
    <n v="15471424"/>
    <n v="1"/>
    <x v="1"/>
    <s v="I"/>
    <n v="0"/>
    <n v="0"/>
    <n v="0"/>
    <n v="4"/>
  </r>
  <r>
    <x v="0"/>
    <x v="0"/>
    <s v="WA"/>
    <x v="1"/>
    <n v="2009"/>
    <n v="2009"/>
    <n v="18300531"/>
    <n v="1"/>
    <x v="1"/>
    <s v="I"/>
    <n v="20"/>
    <n v="20"/>
    <n v="0"/>
    <n v="110"/>
  </r>
  <r>
    <x v="0"/>
    <x v="0"/>
    <s v="WA"/>
    <x v="1"/>
    <n v="2009"/>
    <n v="2009"/>
    <n v="500023046"/>
    <n v="1"/>
    <x v="1"/>
    <s v="I"/>
    <n v="0"/>
    <n v="0"/>
    <n v="0"/>
    <n v="36"/>
  </r>
  <r>
    <x v="0"/>
    <x v="0"/>
    <s v="WA"/>
    <x v="1"/>
    <n v="2009"/>
    <n v="2009"/>
    <n v="15181207"/>
    <n v="1"/>
    <x v="1"/>
    <s v="I"/>
    <n v="7"/>
    <n v="7"/>
    <n v="0"/>
    <n v="90"/>
  </r>
  <r>
    <x v="0"/>
    <x v="0"/>
    <s v="WA"/>
    <x v="1"/>
    <n v="2009"/>
    <n v="2009"/>
    <n v="14137513"/>
    <n v="1"/>
    <x v="1"/>
    <s v="I"/>
    <n v="31"/>
    <n v="31"/>
    <n v="0"/>
    <n v="140"/>
  </r>
  <r>
    <x v="0"/>
    <x v="0"/>
    <s v="WA"/>
    <x v="1"/>
    <n v="2009"/>
    <n v="2009"/>
    <n v="14187686"/>
    <n v="1"/>
    <x v="1"/>
    <s v="I"/>
    <n v="0"/>
    <n v="0"/>
    <n v="0"/>
    <n v="732"/>
  </r>
  <r>
    <x v="0"/>
    <x v="1"/>
    <s v="WA"/>
    <x v="1"/>
    <n v="2009"/>
    <n v="2009"/>
    <n v="19017082"/>
    <n v="1"/>
    <x v="1"/>
    <s v="I"/>
    <n v="28"/>
    <n v="28"/>
    <n v="0"/>
    <n v="12"/>
  </r>
  <r>
    <x v="0"/>
    <x v="0"/>
    <s v="WA"/>
    <x v="1"/>
    <n v="2009"/>
    <n v="2009"/>
    <n v="19017084"/>
    <n v="1"/>
    <x v="1"/>
    <s v="I"/>
    <n v="28"/>
    <n v="28"/>
    <n v="0"/>
    <n v="80"/>
  </r>
  <r>
    <x v="0"/>
    <x v="1"/>
    <s v="WA"/>
    <x v="1"/>
    <n v="2009"/>
    <n v="2009"/>
    <n v="18947496"/>
    <n v="1"/>
    <x v="1"/>
    <s v="I"/>
    <n v="11"/>
    <n v="11"/>
    <n v="0"/>
    <n v="1"/>
  </r>
  <r>
    <x v="0"/>
    <x v="0"/>
    <s v="WA"/>
    <x v="1"/>
    <n v="2009"/>
    <n v="2009"/>
    <n v="14120033"/>
    <n v="1"/>
    <x v="1"/>
    <s v="I"/>
    <n v="5"/>
    <n v="5"/>
    <n v="0"/>
    <n v="10"/>
  </r>
  <r>
    <x v="0"/>
    <x v="0"/>
    <s v="WA"/>
    <x v="1"/>
    <n v="2009"/>
    <n v="2009"/>
    <n v="16745904"/>
    <n v="4"/>
    <x v="1"/>
    <s v="I"/>
    <n v="102"/>
    <n v="25.5"/>
    <n v="0"/>
    <n v="543"/>
  </r>
  <r>
    <x v="0"/>
    <x v="0"/>
    <s v="WA"/>
    <x v="1"/>
    <n v="2009"/>
    <n v="2009"/>
    <n v="17029787"/>
    <n v="1"/>
    <x v="1"/>
    <s v="I"/>
    <n v="13"/>
    <n v="13"/>
    <n v="0"/>
    <n v="251"/>
  </r>
  <r>
    <x v="0"/>
    <x v="1"/>
    <s v="WA"/>
    <x v="1"/>
    <n v="2009"/>
    <n v="2009"/>
    <n v="500102278"/>
    <n v="2"/>
    <x v="1"/>
    <s v="I"/>
    <n v="49"/>
    <n v="24.5"/>
    <n v="0"/>
    <n v="30"/>
  </r>
  <r>
    <x v="0"/>
    <x v="0"/>
    <s v="WA"/>
    <x v="1"/>
    <n v="2009"/>
    <n v="2009"/>
    <n v="500211760"/>
    <n v="1"/>
    <x v="1"/>
    <s v="I"/>
    <n v="0"/>
    <n v="0"/>
    <n v="0"/>
    <n v="186"/>
  </r>
  <r>
    <x v="0"/>
    <x v="0"/>
    <s v="WA"/>
    <x v="1"/>
    <n v="2009"/>
    <n v="2009"/>
    <n v="19026233"/>
    <n v="1"/>
    <x v="1"/>
    <s v="I"/>
    <n v="21"/>
    <n v="21"/>
    <n v="0"/>
    <n v="90"/>
  </r>
  <r>
    <x v="0"/>
    <x v="1"/>
    <s v="WA"/>
    <x v="1"/>
    <n v="2009"/>
    <n v="2009"/>
    <n v="352080018"/>
    <n v="3"/>
    <x v="1"/>
    <s v="I"/>
    <n v="80"/>
    <n v="26.666666666666668"/>
    <n v="0"/>
    <n v="32"/>
  </r>
  <r>
    <x v="0"/>
    <x v="0"/>
    <s v="WA"/>
    <x v="1"/>
    <n v="2009"/>
    <n v="2009"/>
    <n v="17812995"/>
    <n v="2"/>
    <x v="1"/>
    <s v="I"/>
    <n v="37"/>
    <n v="18.5"/>
    <n v="0"/>
    <n v="129"/>
  </r>
  <r>
    <x v="0"/>
    <x v="1"/>
    <s v="WA"/>
    <x v="1"/>
    <n v="2009"/>
    <n v="2009"/>
    <n v="421805007"/>
    <n v="1"/>
    <x v="1"/>
    <s v="I"/>
    <n v="0"/>
    <n v="0"/>
    <n v="0"/>
    <n v="8"/>
  </r>
  <r>
    <x v="0"/>
    <x v="0"/>
    <s v="WA"/>
    <x v="1"/>
    <n v="2009"/>
    <n v="2009"/>
    <n v="17750077"/>
    <n v="1"/>
    <x v="1"/>
    <s v="I"/>
    <n v="0"/>
    <n v="0"/>
    <n v="0"/>
    <n v="50"/>
  </r>
  <r>
    <x v="0"/>
    <x v="0"/>
    <s v="WA"/>
    <x v="1"/>
    <n v="2009"/>
    <n v="2009"/>
    <n v="18274169"/>
    <n v="1"/>
    <x v="1"/>
    <s v="I"/>
    <n v="3"/>
    <n v="3"/>
    <n v="0"/>
    <n v="20"/>
  </r>
  <r>
    <x v="0"/>
    <x v="1"/>
    <s v="WA"/>
    <x v="1"/>
    <n v="2009"/>
    <n v="2009"/>
    <n v="19355244"/>
    <n v="1"/>
    <x v="1"/>
    <s v="I"/>
    <n v="8"/>
    <n v="8"/>
    <n v="0"/>
    <n v="4"/>
  </r>
  <r>
    <x v="0"/>
    <x v="1"/>
    <s v="WA"/>
    <x v="1"/>
    <n v="2009"/>
    <n v="2009"/>
    <n v="16539551"/>
    <n v="1"/>
    <x v="1"/>
    <s v="I"/>
    <n v="0"/>
    <n v="0"/>
    <n v="0"/>
    <n v="14"/>
  </r>
  <r>
    <x v="0"/>
    <x v="1"/>
    <s v="WA"/>
    <x v="1"/>
    <n v="2009"/>
    <n v="2009"/>
    <n v="375408068"/>
    <n v="1"/>
    <x v="1"/>
    <s v="I"/>
    <n v="8"/>
    <n v="8"/>
    <n v="0"/>
    <n v="2"/>
  </r>
  <r>
    <x v="0"/>
    <x v="0"/>
    <s v="WA"/>
    <x v="1"/>
    <n v="2009"/>
    <n v="2009"/>
    <n v="500026801"/>
    <n v="1"/>
    <x v="1"/>
    <s v="I"/>
    <n v="20"/>
    <n v="20"/>
    <n v="0"/>
    <n v="200"/>
  </r>
  <r>
    <x v="0"/>
    <x v="1"/>
    <s v="WA"/>
    <x v="1"/>
    <n v="2009"/>
    <n v="2009"/>
    <n v="500242326"/>
    <n v="4"/>
    <x v="1"/>
    <s v="I"/>
    <n v="111"/>
    <n v="27.75"/>
    <n v="0"/>
    <n v="23"/>
  </r>
  <r>
    <x v="0"/>
    <x v="1"/>
    <s v="WA"/>
    <x v="1"/>
    <n v="2009"/>
    <n v="2009"/>
    <n v="14578449"/>
    <n v="1"/>
    <x v="1"/>
    <s v="I"/>
    <n v="34"/>
    <n v="34"/>
    <n v="0"/>
    <n v="2"/>
  </r>
  <r>
    <x v="1"/>
    <x v="0"/>
    <s v="WA"/>
    <x v="1"/>
    <n v="2009"/>
    <n v="2010"/>
    <n v="17326203"/>
    <n v="6"/>
    <x v="1"/>
    <s v="I"/>
    <n v="180"/>
    <n v="30"/>
    <n v="0"/>
    <n v="23863"/>
  </r>
  <r>
    <x v="0"/>
    <x v="1"/>
    <s v="WA"/>
    <x v="1"/>
    <n v="2009"/>
    <n v="2009"/>
    <n v="500076917"/>
    <n v="3"/>
    <x v="1"/>
    <s v="I"/>
    <n v="78"/>
    <n v="26"/>
    <n v="0"/>
    <n v="17"/>
  </r>
  <r>
    <x v="0"/>
    <x v="0"/>
    <s v="WA"/>
    <x v="1"/>
    <n v="2009"/>
    <n v="2009"/>
    <n v="500221470"/>
    <n v="2"/>
    <x v="1"/>
    <s v="I"/>
    <n v="60"/>
    <n v="30"/>
    <n v="0"/>
    <n v="360"/>
  </r>
  <r>
    <x v="0"/>
    <x v="1"/>
    <s v="WA"/>
    <x v="1"/>
    <n v="2009"/>
    <n v="2009"/>
    <n v="500040108"/>
    <n v="2"/>
    <x v="1"/>
    <s v="I"/>
    <n v="38"/>
    <n v="19"/>
    <n v="0"/>
    <n v="10"/>
  </r>
  <r>
    <x v="0"/>
    <x v="0"/>
    <s v="WA"/>
    <x v="1"/>
    <n v="2009"/>
    <n v="2009"/>
    <n v="500055725"/>
    <n v="1"/>
    <x v="1"/>
    <s v="I"/>
    <n v="9"/>
    <n v="9"/>
    <n v="0"/>
    <n v="1"/>
  </r>
  <r>
    <x v="0"/>
    <x v="0"/>
    <s v="WA"/>
    <x v="1"/>
    <n v="2009"/>
    <n v="2009"/>
    <n v="19939257"/>
    <n v="2"/>
    <x v="1"/>
    <s v="I"/>
    <n v="56"/>
    <n v="28"/>
    <n v="0"/>
    <n v="620"/>
  </r>
  <r>
    <x v="0"/>
    <x v="0"/>
    <s v="WA"/>
    <x v="1"/>
    <n v="2009"/>
    <n v="2009"/>
    <n v="18329814"/>
    <n v="1"/>
    <x v="1"/>
    <s v="I"/>
    <n v="31"/>
    <n v="31"/>
    <n v="0"/>
    <n v="10"/>
  </r>
  <r>
    <x v="0"/>
    <x v="0"/>
    <s v="WA"/>
    <x v="1"/>
    <n v="2009"/>
    <n v="2009"/>
    <n v="19976341"/>
    <n v="1"/>
    <x v="1"/>
    <s v="I"/>
    <n v="4"/>
    <n v="4"/>
    <n v="0"/>
    <n v="53"/>
  </r>
  <r>
    <x v="0"/>
    <x v="0"/>
    <s v="WA"/>
    <x v="1"/>
    <n v="2009"/>
    <n v="2009"/>
    <n v="500011093"/>
    <n v="1"/>
    <x v="1"/>
    <s v="I"/>
    <n v="15"/>
    <n v="15"/>
    <n v="0"/>
    <n v="78"/>
  </r>
  <r>
    <x v="0"/>
    <x v="0"/>
    <s v="WA"/>
    <x v="1"/>
    <n v="2009"/>
    <n v="2009"/>
    <n v="19783878"/>
    <n v="1"/>
    <x v="1"/>
    <s v="I"/>
    <n v="4"/>
    <n v="4"/>
    <n v="0"/>
    <n v="60"/>
  </r>
  <r>
    <x v="0"/>
    <x v="1"/>
    <s v="WA"/>
    <x v="1"/>
    <n v="2009"/>
    <n v="2009"/>
    <n v="391737630"/>
    <n v="1"/>
    <x v="1"/>
    <s v="I"/>
    <n v="27"/>
    <n v="27"/>
    <n v="0"/>
    <n v="10"/>
  </r>
  <r>
    <x v="0"/>
    <x v="0"/>
    <s v="WA"/>
    <x v="1"/>
    <n v="2009"/>
    <n v="2009"/>
    <n v="19365225"/>
    <n v="1"/>
    <x v="1"/>
    <s v="I"/>
    <n v="13"/>
    <n v="13"/>
    <n v="0"/>
    <n v="20"/>
  </r>
  <r>
    <x v="0"/>
    <x v="0"/>
    <s v="WA"/>
    <x v="1"/>
    <n v="2009"/>
    <n v="2009"/>
    <n v="17920016"/>
    <n v="3"/>
    <x v="1"/>
    <s v="I"/>
    <n v="65"/>
    <n v="21.666666666666664"/>
    <n v="0"/>
    <n v="223"/>
  </r>
  <r>
    <x v="0"/>
    <x v="0"/>
    <s v="WA"/>
    <x v="1"/>
    <n v="2009"/>
    <n v="2009"/>
    <n v="409795219"/>
    <n v="5"/>
    <x v="1"/>
    <s v="I"/>
    <n v="126"/>
    <n v="25.2"/>
    <n v="0"/>
    <n v="140"/>
  </r>
  <r>
    <x v="0"/>
    <x v="0"/>
    <s v="WA"/>
    <x v="1"/>
    <n v="2009"/>
    <n v="2009"/>
    <n v="500036207"/>
    <n v="1"/>
    <x v="1"/>
    <s v="I"/>
    <n v="4"/>
    <n v="4"/>
    <n v="0"/>
    <n v="40"/>
  </r>
  <r>
    <x v="0"/>
    <x v="0"/>
    <s v="WA"/>
    <x v="1"/>
    <n v="2009"/>
    <n v="2009"/>
    <n v="18648470"/>
    <n v="1"/>
    <x v="1"/>
    <s v="I"/>
    <n v="7"/>
    <n v="7"/>
    <n v="0"/>
    <n v="550"/>
  </r>
  <r>
    <x v="0"/>
    <x v="0"/>
    <s v="WA"/>
    <x v="1"/>
    <n v="2009"/>
    <n v="2009"/>
    <n v="18025679"/>
    <n v="1"/>
    <x v="1"/>
    <s v="I"/>
    <n v="12"/>
    <n v="12"/>
    <n v="0"/>
    <n v="1"/>
  </r>
  <r>
    <x v="0"/>
    <x v="0"/>
    <s v="WA"/>
    <x v="1"/>
    <n v="2009"/>
    <n v="2009"/>
    <n v="17435570"/>
    <n v="2"/>
    <x v="1"/>
    <s v="I"/>
    <n v="46"/>
    <n v="23"/>
    <n v="0"/>
    <n v="20"/>
  </r>
  <r>
    <x v="0"/>
    <x v="0"/>
    <s v="WA"/>
    <x v="1"/>
    <n v="2009"/>
    <n v="2009"/>
    <n v="500138218"/>
    <n v="1"/>
    <x v="1"/>
    <s v="I"/>
    <n v="10"/>
    <n v="10"/>
    <n v="0"/>
    <n v="440"/>
  </r>
  <r>
    <x v="0"/>
    <x v="0"/>
    <s v="WA"/>
    <x v="1"/>
    <n v="2009"/>
    <n v="2009"/>
    <n v="500212646"/>
    <n v="1"/>
    <x v="1"/>
    <s v="I"/>
    <n v="3"/>
    <n v="3"/>
    <n v="0"/>
    <n v="61"/>
  </r>
  <r>
    <x v="0"/>
    <x v="1"/>
    <s v="WA"/>
    <x v="1"/>
    <n v="2009"/>
    <n v="2009"/>
    <n v="500063598"/>
    <n v="1"/>
    <x v="1"/>
    <s v="I"/>
    <n v="29"/>
    <n v="29"/>
    <n v="0"/>
    <n v="1"/>
  </r>
  <r>
    <x v="0"/>
    <x v="0"/>
    <s v="WA"/>
    <x v="1"/>
    <n v="2009"/>
    <n v="2009"/>
    <n v="16536943"/>
    <n v="3"/>
    <x v="1"/>
    <s v="I"/>
    <n v="65"/>
    <n v="21.666666666666664"/>
    <n v="0"/>
    <n v="340"/>
  </r>
  <r>
    <x v="1"/>
    <x v="0"/>
    <s v="WA"/>
    <x v="1"/>
    <n v="2009"/>
    <n v="2009"/>
    <n v="19880892"/>
    <n v="1"/>
    <x v="1"/>
    <s v="I"/>
    <n v="14"/>
    <n v="14"/>
    <n v="0"/>
    <n v="90"/>
  </r>
  <r>
    <x v="0"/>
    <x v="0"/>
    <s v="WA"/>
    <x v="1"/>
    <n v="2009"/>
    <n v="2009"/>
    <n v="16304404"/>
    <n v="3"/>
    <x v="1"/>
    <s v="I"/>
    <n v="73"/>
    <n v="24.333333333333332"/>
    <n v="0"/>
    <n v="339"/>
  </r>
  <r>
    <x v="0"/>
    <x v="0"/>
    <s v="WA"/>
    <x v="1"/>
    <n v="2009"/>
    <n v="2009"/>
    <n v="15481907"/>
    <n v="3"/>
    <x v="1"/>
    <s v="I"/>
    <n v="103"/>
    <n v="34.333333333333336"/>
    <n v="0"/>
    <n v="330"/>
  </r>
  <r>
    <x v="0"/>
    <x v="0"/>
    <s v="WA"/>
    <x v="1"/>
    <n v="2009"/>
    <n v="2009"/>
    <n v="15120106"/>
    <n v="1"/>
    <x v="1"/>
    <s v="I"/>
    <n v="22"/>
    <n v="22"/>
    <n v="0"/>
    <n v="60"/>
  </r>
  <r>
    <x v="0"/>
    <x v="0"/>
    <s v="WA"/>
    <x v="1"/>
    <n v="2009"/>
    <n v="2009"/>
    <n v="500154128"/>
    <n v="1"/>
    <x v="1"/>
    <s v="I"/>
    <n v="8"/>
    <n v="8"/>
    <n v="0"/>
    <n v="156"/>
  </r>
  <r>
    <x v="0"/>
    <x v="0"/>
    <s v="WA"/>
    <x v="1"/>
    <n v="2009"/>
    <n v="2009"/>
    <n v="15811853"/>
    <n v="2"/>
    <x v="1"/>
    <s v="I"/>
    <n v="52"/>
    <n v="26"/>
    <n v="0"/>
    <n v="283"/>
  </r>
  <r>
    <x v="0"/>
    <x v="0"/>
    <s v="WA"/>
    <x v="1"/>
    <n v="2009"/>
    <n v="2009"/>
    <n v="14608132"/>
    <n v="1"/>
    <x v="1"/>
    <s v="I"/>
    <n v="23"/>
    <n v="23"/>
    <n v="0"/>
    <n v="160"/>
  </r>
  <r>
    <x v="0"/>
    <x v="0"/>
    <s v="WA"/>
    <x v="1"/>
    <n v="2009"/>
    <n v="2009"/>
    <n v="14115948"/>
    <n v="1"/>
    <x v="1"/>
    <s v="I"/>
    <n v="0"/>
    <n v="0"/>
    <n v="0"/>
    <n v="80"/>
  </r>
  <r>
    <x v="0"/>
    <x v="0"/>
    <s v="WA"/>
    <x v="1"/>
    <n v="2009"/>
    <n v="2009"/>
    <n v="500224569"/>
    <n v="3"/>
    <x v="1"/>
    <s v="I"/>
    <n v="90"/>
    <n v="30"/>
    <n v="0"/>
    <n v="66"/>
  </r>
  <r>
    <x v="0"/>
    <x v="1"/>
    <s v="WA"/>
    <x v="1"/>
    <n v="2009"/>
    <n v="2009"/>
    <n v="500212728"/>
    <n v="1"/>
    <x v="1"/>
    <s v="I"/>
    <n v="8"/>
    <n v="8"/>
    <n v="0"/>
    <n v="3"/>
  </r>
  <r>
    <x v="0"/>
    <x v="0"/>
    <s v="WA"/>
    <x v="1"/>
    <n v="2009"/>
    <n v="2009"/>
    <n v="431654543"/>
    <n v="1"/>
    <x v="1"/>
    <s v="I"/>
    <n v="1"/>
    <n v="1"/>
    <n v="0"/>
    <n v="70"/>
  </r>
  <r>
    <x v="0"/>
    <x v="0"/>
    <s v="WA"/>
    <x v="1"/>
    <n v="2009"/>
    <n v="2009"/>
    <n v="17629034"/>
    <n v="1"/>
    <x v="1"/>
    <s v="I"/>
    <n v="13"/>
    <n v="13"/>
    <n v="0"/>
    <n v="10"/>
  </r>
  <r>
    <x v="0"/>
    <x v="0"/>
    <s v="WA"/>
    <x v="1"/>
    <n v="2009"/>
    <n v="2009"/>
    <n v="500234756"/>
    <n v="2"/>
    <x v="1"/>
    <s v="I"/>
    <n v="50"/>
    <n v="25"/>
    <n v="0"/>
    <n v="270"/>
  </r>
  <r>
    <x v="0"/>
    <x v="1"/>
    <s v="WA"/>
    <x v="1"/>
    <n v="2009"/>
    <n v="2009"/>
    <n v="403401692"/>
    <n v="1"/>
    <x v="1"/>
    <s v="I"/>
    <n v="1"/>
    <n v="1"/>
    <n v="0"/>
    <n v="1"/>
  </r>
  <r>
    <x v="0"/>
    <x v="1"/>
    <s v="WA"/>
    <x v="1"/>
    <n v="2009"/>
    <n v="2009"/>
    <n v="500209577"/>
    <n v="1"/>
    <x v="1"/>
    <s v="I"/>
    <n v="20"/>
    <n v="20"/>
    <n v="0"/>
    <n v="1"/>
  </r>
  <r>
    <x v="1"/>
    <x v="0"/>
    <s v="WA"/>
    <x v="1"/>
    <n v="2009"/>
    <n v="2009"/>
    <n v="17339950"/>
    <n v="1"/>
    <x v="1"/>
    <s v="I"/>
    <n v="28"/>
    <n v="28"/>
    <n v="0"/>
    <n v="52"/>
  </r>
  <r>
    <x v="0"/>
    <x v="0"/>
    <s v="WA"/>
    <x v="1"/>
    <n v="2009"/>
    <n v="2009"/>
    <n v="19668787"/>
    <n v="2"/>
    <x v="1"/>
    <s v="I"/>
    <n v="60"/>
    <n v="30"/>
    <n v="0"/>
    <n v="662"/>
  </r>
  <r>
    <x v="0"/>
    <x v="0"/>
    <s v="WA"/>
    <x v="1"/>
    <n v="2009"/>
    <n v="2009"/>
    <n v="19126334"/>
    <n v="1"/>
    <x v="1"/>
    <s v="I"/>
    <n v="28"/>
    <n v="28"/>
    <n v="0"/>
    <n v="100"/>
  </r>
  <r>
    <x v="0"/>
    <x v="0"/>
    <s v="WA"/>
    <x v="1"/>
    <n v="2009"/>
    <n v="2009"/>
    <n v="19288060"/>
    <n v="1"/>
    <x v="1"/>
    <s v="I"/>
    <n v="8"/>
    <n v="8"/>
    <n v="0"/>
    <n v="10"/>
  </r>
  <r>
    <x v="0"/>
    <x v="0"/>
    <s v="WA"/>
    <x v="1"/>
    <n v="2009"/>
    <n v="2009"/>
    <n v="18218561"/>
    <n v="1"/>
    <x v="1"/>
    <s v="I"/>
    <n v="13"/>
    <n v="13"/>
    <n v="0"/>
    <n v="670"/>
  </r>
  <r>
    <x v="0"/>
    <x v="1"/>
    <s v="WA"/>
    <x v="1"/>
    <n v="2009"/>
    <n v="2009"/>
    <n v="374803207"/>
    <n v="1"/>
    <x v="1"/>
    <s v="I"/>
    <n v="13"/>
    <n v="13"/>
    <n v="0"/>
    <n v="11"/>
  </r>
  <r>
    <x v="0"/>
    <x v="0"/>
    <s v="WA"/>
    <x v="1"/>
    <n v="2009"/>
    <n v="2009"/>
    <n v="17320797"/>
    <n v="1"/>
    <x v="1"/>
    <s v="I"/>
    <n v="2"/>
    <n v="2"/>
    <n v="0"/>
    <n v="431"/>
  </r>
  <r>
    <x v="0"/>
    <x v="1"/>
    <s v="WA"/>
    <x v="1"/>
    <n v="2009"/>
    <n v="2009"/>
    <n v="423792054"/>
    <n v="3"/>
    <x v="1"/>
    <s v="I"/>
    <n v="87"/>
    <n v="29"/>
    <n v="0"/>
    <n v="6"/>
  </r>
  <r>
    <x v="0"/>
    <x v="0"/>
    <s v="WA"/>
    <x v="1"/>
    <n v="2009"/>
    <n v="2009"/>
    <n v="500153594"/>
    <n v="1"/>
    <x v="1"/>
    <s v="I"/>
    <n v="0"/>
    <n v="0"/>
    <n v="0"/>
    <n v="16"/>
  </r>
  <r>
    <x v="0"/>
    <x v="0"/>
    <s v="WA"/>
    <x v="1"/>
    <n v="2009"/>
    <n v="2009"/>
    <n v="500089399"/>
    <n v="4"/>
    <x v="1"/>
    <s v="I"/>
    <n v="96"/>
    <n v="24"/>
    <n v="0"/>
    <n v="336"/>
  </r>
  <r>
    <x v="0"/>
    <x v="0"/>
    <s v="WA"/>
    <x v="1"/>
    <n v="2009"/>
    <n v="2009"/>
    <n v="18934613"/>
    <n v="1"/>
    <x v="1"/>
    <s v="I"/>
    <n v="0"/>
    <n v="0"/>
    <n v="0"/>
    <n v="12"/>
  </r>
  <r>
    <x v="0"/>
    <x v="0"/>
    <s v="WA"/>
    <x v="1"/>
    <n v="2009"/>
    <n v="2009"/>
    <n v="18963995"/>
    <n v="1"/>
    <x v="1"/>
    <s v="I"/>
    <n v="0"/>
    <n v="0"/>
    <n v="0"/>
    <n v="10"/>
  </r>
  <r>
    <x v="1"/>
    <x v="1"/>
    <s v="WA"/>
    <x v="1"/>
    <n v="2009"/>
    <n v="2009"/>
    <n v="18973864"/>
    <n v="3"/>
    <x v="1"/>
    <s v="I"/>
    <n v="93"/>
    <n v="31"/>
    <n v="0"/>
    <n v="34"/>
  </r>
  <r>
    <x v="0"/>
    <x v="0"/>
    <s v="WA"/>
    <x v="1"/>
    <n v="2009"/>
    <n v="2009"/>
    <n v="18986080"/>
    <n v="1"/>
    <x v="1"/>
    <s v="I"/>
    <n v="0"/>
    <n v="0"/>
    <n v="0"/>
    <n v="20"/>
  </r>
  <r>
    <x v="0"/>
    <x v="0"/>
    <s v="WA"/>
    <x v="1"/>
    <n v="2009"/>
    <n v="2009"/>
    <n v="428716821"/>
    <n v="1"/>
    <x v="1"/>
    <s v="I"/>
    <n v="0"/>
    <n v="0"/>
    <n v="0"/>
    <n v="25"/>
  </r>
  <r>
    <x v="0"/>
    <x v="0"/>
    <s v="WA"/>
    <x v="1"/>
    <n v="2009"/>
    <n v="2009"/>
    <n v="18992978"/>
    <n v="1"/>
    <x v="1"/>
    <s v="I"/>
    <n v="0"/>
    <n v="0"/>
    <n v="0"/>
    <n v="5"/>
  </r>
  <r>
    <x v="0"/>
    <x v="0"/>
    <s v="WA"/>
    <x v="1"/>
    <n v="2009"/>
    <n v="2009"/>
    <n v="19043996"/>
    <n v="1"/>
    <x v="1"/>
    <s v="I"/>
    <n v="0"/>
    <n v="0"/>
    <n v="0"/>
    <n v="40"/>
  </r>
  <r>
    <x v="0"/>
    <x v="0"/>
    <s v="WA"/>
    <x v="1"/>
    <n v="2009"/>
    <n v="2009"/>
    <n v="19138163"/>
    <n v="1"/>
    <x v="1"/>
    <s v="I"/>
    <n v="0"/>
    <n v="0"/>
    <n v="0"/>
    <n v="10"/>
  </r>
  <r>
    <x v="0"/>
    <x v="0"/>
    <s v="WA"/>
    <x v="1"/>
    <n v="2009"/>
    <n v="2009"/>
    <n v="18695227"/>
    <n v="1"/>
    <x v="1"/>
    <s v="I"/>
    <n v="0"/>
    <n v="0"/>
    <n v="0"/>
    <n v="36"/>
  </r>
  <r>
    <x v="0"/>
    <x v="0"/>
    <s v="WA"/>
    <x v="1"/>
    <n v="2009"/>
    <n v="2009"/>
    <n v="500090404"/>
    <n v="2"/>
    <x v="1"/>
    <s v="I"/>
    <n v="36"/>
    <n v="18"/>
    <n v="0"/>
    <n v="341"/>
  </r>
  <r>
    <x v="0"/>
    <x v="0"/>
    <s v="WA"/>
    <x v="1"/>
    <n v="2009"/>
    <n v="2009"/>
    <n v="432086449"/>
    <n v="1"/>
    <x v="1"/>
    <s v="I"/>
    <n v="13"/>
    <n v="13"/>
    <n v="0"/>
    <n v="100"/>
  </r>
  <r>
    <x v="0"/>
    <x v="0"/>
    <s v="WA"/>
    <x v="1"/>
    <n v="2009"/>
    <n v="2009"/>
    <n v="500189292"/>
    <n v="1"/>
    <x v="1"/>
    <s v="I"/>
    <n v="6"/>
    <n v="6"/>
    <n v="0"/>
    <n v="44"/>
  </r>
  <r>
    <x v="0"/>
    <x v="0"/>
    <s v="WA"/>
    <x v="1"/>
    <n v="2009"/>
    <n v="2009"/>
    <n v="17368542"/>
    <n v="3"/>
    <x v="1"/>
    <s v="I"/>
    <n v="86"/>
    <n v="28.666666666666668"/>
    <n v="0"/>
    <n v="370"/>
  </r>
  <r>
    <x v="0"/>
    <x v="0"/>
    <s v="WA"/>
    <x v="1"/>
    <n v="2009"/>
    <n v="2009"/>
    <n v="500211541"/>
    <n v="1"/>
    <x v="1"/>
    <s v="I"/>
    <n v="28"/>
    <n v="28"/>
    <n v="0"/>
    <n v="2"/>
  </r>
  <r>
    <x v="0"/>
    <x v="0"/>
    <s v="WA"/>
    <x v="1"/>
    <n v="2009"/>
    <n v="2009"/>
    <n v="17780293"/>
    <n v="1"/>
    <x v="1"/>
    <s v="I"/>
    <n v="18"/>
    <n v="18"/>
    <n v="0"/>
    <n v="10"/>
  </r>
  <r>
    <x v="0"/>
    <x v="0"/>
    <s v="WA"/>
    <x v="1"/>
    <n v="2009"/>
    <n v="2009"/>
    <n v="17786625"/>
    <n v="1"/>
    <x v="1"/>
    <s v="I"/>
    <n v="29"/>
    <n v="29"/>
    <n v="0"/>
    <n v="100"/>
  </r>
  <r>
    <x v="0"/>
    <x v="0"/>
    <s v="WA"/>
    <x v="1"/>
    <n v="2009"/>
    <n v="2009"/>
    <n v="500232530"/>
    <n v="1"/>
    <x v="1"/>
    <s v="I"/>
    <n v="21"/>
    <n v="21"/>
    <n v="0"/>
    <n v="177"/>
  </r>
  <r>
    <x v="1"/>
    <x v="0"/>
    <s v="WA"/>
    <x v="1"/>
    <n v="2009"/>
    <n v="2009"/>
    <n v="16293831"/>
    <n v="1"/>
    <x v="1"/>
    <s v="I"/>
    <n v="29"/>
    <n v="29"/>
    <n v="0"/>
    <n v="1"/>
  </r>
  <r>
    <x v="0"/>
    <x v="0"/>
    <s v="WA"/>
    <x v="1"/>
    <n v="2009"/>
    <n v="2009"/>
    <n v="17179549"/>
    <n v="1"/>
    <x v="1"/>
    <s v="I"/>
    <n v="0"/>
    <n v="0"/>
    <n v="0"/>
    <n v="5"/>
  </r>
  <r>
    <x v="0"/>
    <x v="1"/>
    <s v="WA"/>
    <x v="1"/>
    <n v="2009"/>
    <n v="2009"/>
    <n v="16849240"/>
    <n v="1"/>
    <x v="1"/>
    <s v="I"/>
    <n v="27"/>
    <n v="27"/>
    <n v="0"/>
    <n v="1"/>
  </r>
  <r>
    <x v="0"/>
    <x v="0"/>
    <s v="WA"/>
    <x v="1"/>
    <n v="2009"/>
    <n v="2009"/>
    <n v="17188231"/>
    <n v="1"/>
    <x v="1"/>
    <s v="I"/>
    <n v="0"/>
    <n v="0"/>
    <n v="0"/>
    <n v="23"/>
  </r>
  <r>
    <x v="0"/>
    <x v="0"/>
    <s v="WA"/>
    <x v="1"/>
    <n v="2009"/>
    <n v="2009"/>
    <n v="500018308"/>
    <n v="1"/>
    <x v="1"/>
    <s v="I"/>
    <n v="9"/>
    <n v="9"/>
    <n v="0"/>
    <n v="125"/>
  </r>
  <r>
    <x v="0"/>
    <x v="0"/>
    <s v="WA"/>
    <x v="1"/>
    <n v="2009"/>
    <n v="2009"/>
    <n v="19859436"/>
    <n v="1"/>
    <x v="2"/>
    <s v="I"/>
    <n v="1"/>
    <n v="1"/>
    <n v="0"/>
    <n v="99790"/>
  </r>
  <r>
    <x v="0"/>
    <x v="0"/>
    <s v="WA"/>
    <x v="1"/>
    <n v="2009"/>
    <n v="2009"/>
    <n v="16788333"/>
    <n v="2"/>
    <x v="1"/>
    <s v="I"/>
    <n v="38"/>
    <n v="19"/>
    <n v="0"/>
    <n v="320"/>
  </r>
  <r>
    <x v="0"/>
    <x v="1"/>
    <s v="WA"/>
    <x v="1"/>
    <n v="2009"/>
    <n v="2009"/>
    <n v="500002638"/>
    <n v="1"/>
    <x v="1"/>
    <s v="I"/>
    <n v="28"/>
    <n v="28"/>
    <n v="0"/>
    <n v="1"/>
  </r>
  <r>
    <x v="0"/>
    <x v="0"/>
    <s v="WA"/>
    <x v="1"/>
    <n v="2009"/>
    <n v="2009"/>
    <n v="16276915"/>
    <n v="2"/>
    <x v="1"/>
    <s v="I"/>
    <n v="114"/>
    <n v="57"/>
    <n v="0"/>
    <n v="220"/>
  </r>
  <r>
    <x v="1"/>
    <x v="0"/>
    <s v="WA"/>
    <x v="1"/>
    <n v="2009"/>
    <n v="2009"/>
    <n v="338169645"/>
    <n v="1"/>
    <x v="1"/>
    <s v="I"/>
    <n v="0"/>
    <n v="0"/>
    <n v="0"/>
    <n v="90"/>
  </r>
  <r>
    <x v="0"/>
    <x v="0"/>
    <s v="WA"/>
    <x v="1"/>
    <n v="2009"/>
    <n v="2009"/>
    <n v="16253481"/>
    <n v="2"/>
    <x v="1"/>
    <s v="I"/>
    <n v="59"/>
    <n v="29.5"/>
    <n v="0"/>
    <n v="20"/>
  </r>
  <r>
    <x v="0"/>
    <x v="0"/>
    <s v="WA"/>
    <x v="1"/>
    <n v="2009"/>
    <n v="2009"/>
    <n v="15982316"/>
    <n v="5"/>
    <x v="1"/>
    <s v="I"/>
    <n v="140"/>
    <n v="28"/>
    <n v="0"/>
    <n v="89"/>
  </r>
  <r>
    <x v="0"/>
    <x v="0"/>
    <s v="WA"/>
    <x v="1"/>
    <n v="2009"/>
    <n v="2009"/>
    <n v="16019976"/>
    <n v="1"/>
    <x v="1"/>
    <s v="I"/>
    <n v="21"/>
    <n v="21"/>
    <n v="0"/>
    <n v="390"/>
  </r>
  <r>
    <x v="0"/>
    <x v="0"/>
    <s v="WA"/>
    <x v="1"/>
    <n v="2009"/>
    <n v="2009"/>
    <n v="16005204"/>
    <n v="1"/>
    <x v="1"/>
    <s v="I"/>
    <n v="0"/>
    <n v="0"/>
    <n v="0"/>
    <n v="50"/>
  </r>
  <r>
    <x v="0"/>
    <x v="0"/>
    <s v="WA"/>
    <x v="1"/>
    <n v="2009"/>
    <n v="2009"/>
    <n v="500144993"/>
    <n v="1"/>
    <x v="1"/>
    <s v="I"/>
    <n v="16"/>
    <n v="16"/>
    <n v="0"/>
    <n v="125"/>
  </r>
  <r>
    <x v="0"/>
    <x v="0"/>
    <s v="WA"/>
    <x v="1"/>
    <n v="2009"/>
    <n v="2009"/>
    <n v="17134271"/>
    <n v="2"/>
    <x v="1"/>
    <s v="I"/>
    <n v="50"/>
    <n v="25"/>
    <n v="0"/>
    <n v="460"/>
  </r>
  <r>
    <x v="0"/>
    <x v="0"/>
    <s v="WA"/>
    <x v="1"/>
    <n v="2009"/>
    <n v="2009"/>
    <n v="500023941"/>
    <n v="2"/>
    <x v="1"/>
    <s v="I"/>
    <n v="34"/>
    <n v="17"/>
    <n v="0"/>
    <n v="9"/>
  </r>
  <r>
    <x v="0"/>
    <x v="0"/>
    <s v="WA"/>
    <x v="1"/>
    <n v="2009"/>
    <n v="2009"/>
    <n v="500082552"/>
    <n v="1"/>
    <x v="1"/>
    <s v="I"/>
    <n v="10"/>
    <n v="10"/>
    <n v="0"/>
    <n v="261"/>
  </r>
  <r>
    <x v="1"/>
    <x v="1"/>
    <s v="WA"/>
    <x v="1"/>
    <n v="2009"/>
    <n v="2009"/>
    <n v="14639834"/>
    <n v="1"/>
    <x v="1"/>
    <s v="I"/>
    <n v="27"/>
    <n v="27"/>
    <n v="0"/>
    <n v="15"/>
  </r>
  <r>
    <x v="0"/>
    <x v="1"/>
    <s v="WA"/>
    <x v="1"/>
    <n v="2009"/>
    <n v="2009"/>
    <n v="500120034"/>
    <n v="1"/>
    <x v="1"/>
    <s v="I"/>
    <n v="29"/>
    <n v="29"/>
    <n v="0"/>
    <n v="15"/>
  </r>
  <r>
    <x v="0"/>
    <x v="0"/>
    <s v="WA"/>
    <x v="1"/>
    <n v="2009"/>
    <n v="2009"/>
    <n v="14673739"/>
    <n v="4"/>
    <x v="1"/>
    <s v="I"/>
    <n v="121"/>
    <n v="30.25"/>
    <n v="0"/>
    <n v="140"/>
  </r>
  <r>
    <x v="0"/>
    <x v="0"/>
    <s v="WA"/>
    <x v="1"/>
    <n v="2009"/>
    <n v="2009"/>
    <n v="16265505"/>
    <n v="1"/>
    <x v="1"/>
    <s v="I"/>
    <n v="40"/>
    <n v="40"/>
    <n v="0"/>
    <n v="608"/>
  </r>
  <r>
    <x v="0"/>
    <x v="0"/>
    <s v="WA"/>
    <x v="1"/>
    <n v="2009"/>
    <n v="2009"/>
    <n v="14151936"/>
    <n v="1"/>
    <x v="1"/>
    <s v="I"/>
    <n v="33"/>
    <n v="33"/>
    <n v="0"/>
    <n v="2"/>
  </r>
  <r>
    <x v="0"/>
    <x v="0"/>
    <s v="WA"/>
    <x v="1"/>
    <n v="2009"/>
    <n v="2009"/>
    <n v="446349996"/>
    <n v="1"/>
    <x v="1"/>
    <s v="I"/>
    <n v="14"/>
    <n v="14"/>
    <n v="0"/>
    <n v="32"/>
  </r>
  <r>
    <x v="0"/>
    <x v="0"/>
    <s v="WA"/>
    <x v="1"/>
    <n v="2009"/>
    <n v="2009"/>
    <n v="446355265"/>
    <n v="1"/>
    <x v="1"/>
    <s v="I"/>
    <n v="13"/>
    <n v="13"/>
    <n v="0"/>
    <n v="66"/>
  </r>
  <r>
    <x v="0"/>
    <x v="0"/>
    <s v="WA"/>
    <x v="1"/>
    <n v="2009"/>
    <n v="2009"/>
    <n v="15420348"/>
    <n v="1"/>
    <x v="1"/>
    <s v="I"/>
    <n v="14"/>
    <n v="14"/>
    <n v="0"/>
    <n v="10"/>
  </r>
  <r>
    <x v="0"/>
    <x v="1"/>
    <s v="WA"/>
    <x v="1"/>
    <n v="2009"/>
    <n v="2009"/>
    <n v="15596136"/>
    <n v="1"/>
    <x v="1"/>
    <s v="I"/>
    <n v="4"/>
    <n v="4"/>
    <n v="0"/>
    <n v="1"/>
  </r>
  <r>
    <x v="1"/>
    <x v="0"/>
    <s v="WA"/>
    <x v="1"/>
    <n v="2009"/>
    <n v="2009"/>
    <n v="500110892"/>
    <n v="1"/>
    <x v="1"/>
    <s v="I"/>
    <n v="30"/>
    <n v="30"/>
    <n v="0"/>
    <n v="52076"/>
  </r>
  <r>
    <x v="0"/>
    <x v="1"/>
    <s v="WA"/>
    <x v="1"/>
    <n v="2009"/>
    <n v="2009"/>
    <n v="500232350"/>
    <n v="1"/>
    <x v="1"/>
    <s v="I"/>
    <n v="1"/>
    <n v="1"/>
    <n v="0"/>
    <n v="17"/>
  </r>
  <r>
    <x v="0"/>
    <x v="1"/>
    <s v="WA"/>
    <x v="1"/>
    <n v="2009"/>
    <n v="2009"/>
    <n v="18907544"/>
    <n v="3"/>
    <x v="1"/>
    <s v="I"/>
    <n v="71"/>
    <n v="23.666666666666664"/>
    <n v="0"/>
    <n v="25"/>
  </r>
  <r>
    <x v="0"/>
    <x v="0"/>
    <s v="WA"/>
    <x v="1"/>
    <n v="2009"/>
    <n v="2009"/>
    <n v="18949955"/>
    <n v="1"/>
    <x v="1"/>
    <s v="I"/>
    <n v="8"/>
    <n v="8"/>
    <n v="0"/>
    <n v="10"/>
  </r>
  <r>
    <x v="0"/>
    <x v="0"/>
    <s v="WA"/>
    <x v="1"/>
    <n v="2009"/>
    <n v="2009"/>
    <n v="16161830"/>
    <n v="1"/>
    <x v="1"/>
    <s v="I"/>
    <n v="0"/>
    <n v="0"/>
    <n v="0"/>
    <n v="192"/>
  </r>
  <r>
    <x v="0"/>
    <x v="1"/>
    <s v="WA"/>
    <x v="1"/>
    <n v="2009"/>
    <n v="2009"/>
    <n v="430358411"/>
    <n v="1"/>
    <x v="1"/>
    <s v="I"/>
    <n v="33"/>
    <n v="33"/>
    <n v="0"/>
    <n v="7"/>
  </r>
  <r>
    <x v="0"/>
    <x v="0"/>
    <s v="WA"/>
    <x v="1"/>
    <n v="2009"/>
    <n v="2009"/>
    <n v="442022523"/>
    <n v="1"/>
    <x v="1"/>
    <s v="I"/>
    <n v="17"/>
    <n v="17"/>
    <n v="0"/>
    <n v="1"/>
  </r>
  <r>
    <x v="0"/>
    <x v="0"/>
    <s v="WA"/>
    <x v="1"/>
    <n v="2009"/>
    <n v="2010"/>
    <n v="19020017"/>
    <n v="5"/>
    <x v="1"/>
    <s v="I"/>
    <n v="148"/>
    <n v="29.6"/>
    <n v="0"/>
    <n v="310"/>
  </r>
  <r>
    <x v="0"/>
    <x v="1"/>
    <s v="WA"/>
    <x v="1"/>
    <n v="2009"/>
    <n v="2009"/>
    <n v="500204255"/>
    <n v="2"/>
    <x v="1"/>
    <s v="I"/>
    <n v="60"/>
    <n v="30"/>
    <n v="0"/>
    <n v="8"/>
  </r>
  <r>
    <x v="0"/>
    <x v="0"/>
    <s v="WA"/>
    <x v="1"/>
    <n v="2009"/>
    <n v="2009"/>
    <n v="500220152"/>
    <n v="1"/>
    <x v="1"/>
    <s v="I"/>
    <n v="0"/>
    <n v="0"/>
    <n v="0"/>
    <n v="11"/>
  </r>
  <r>
    <x v="0"/>
    <x v="0"/>
    <s v="WA"/>
    <x v="1"/>
    <n v="2009"/>
    <n v="2009"/>
    <n v="16748319"/>
    <n v="1"/>
    <x v="1"/>
    <s v="I"/>
    <n v="0"/>
    <n v="0"/>
    <n v="0"/>
    <n v="108"/>
  </r>
  <r>
    <x v="0"/>
    <x v="0"/>
    <s v="WA"/>
    <x v="1"/>
    <n v="2009"/>
    <n v="2009"/>
    <n v="19286734"/>
    <n v="1"/>
    <x v="1"/>
    <s v="I"/>
    <n v="30"/>
    <n v="30"/>
    <n v="0"/>
    <n v="250"/>
  </r>
  <r>
    <x v="0"/>
    <x v="0"/>
    <s v="WA"/>
    <x v="1"/>
    <n v="2009"/>
    <n v="2009"/>
    <n v="17157990"/>
    <n v="1"/>
    <x v="1"/>
    <s v="I"/>
    <n v="23"/>
    <n v="23"/>
    <n v="0"/>
    <n v="62"/>
  </r>
  <r>
    <x v="0"/>
    <x v="1"/>
    <s v="WA"/>
    <x v="1"/>
    <n v="2009"/>
    <n v="2009"/>
    <n v="18693937"/>
    <n v="4"/>
    <x v="1"/>
    <s v="I"/>
    <n v="119"/>
    <n v="29.75"/>
    <n v="0"/>
    <n v="16"/>
  </r>
  <r>
    <x v="0"/>
    <x v="0"/>
    <s v="WA"/>
    <x v="1"/>
    <n v="2009"/>
    <n v="2009"/>
    <n v="500167596"/>
    <n v="2"/>
    <x v="1"/>
    <s v="I"/>
    <n v="39"/>
    <n v="19.5"/>
    <n v="0"/>
    <n v="269"/>
  </r>
  <r>
    <x v="0"/>
    <x v="0"/>
    <s v="WA"/>
    <x v="1"/>
    <n v="2009"/>
    <n v="2009"/>
    <n v="500209293"/>
    <n v="1"/>
    <x v="1"/>
    <s v="I"/>
    <n v="3"/>
    <n v="3"/>
    <n v="0"/>
    <n v="20"/>
  </r>
  <r>
    <x v="0"/>
    <x v="0"/>
    <s v="WA"/>
    <x v="1"/>
    <n v="2009"/>
    <n v="2009"/>
    <n v="18643250"/>
    <n v="1"/>
    <x v="1"/>
    <s v="I"/>
    <n v="3"/>
    <n v="3"/>
    <n v="0"/>
    <n v="30"/>
  </r>
  <r>
    <x v="0"/>
    <x v="1"/>
    <s v="WA"/>
    <x v="1"/>
    <n v="2009"/>
    <n v="2010"/>
    <n v="374198447"/>
    <n v="6"/>
    <x v="1"/>
    <s v="I"/>
    <n v="151"/>
    <n v="25.166666666666664"/>
    <n v="0"/>
    <n v="31"/>
  </r>
  <r>
    <x v="0"/>
    <x v="0"/>
    <s v="WA"/>
    <x v="1"/>
    <n v="2009"/>
    <n v="2009"/>
    <n v="16127201"/>
    <n v="1"/>
    <x v="1"/>
    <s v="I"/>
    <n v="5"/>
    <n v="5"/>
    <n v="0"/>
    <n v="10"/>
  </r>
  <r>
    <x v="0"/>
    <x v="0"/>
    <s v="WA"/>
    <x v="1"/>
    <n v="2009"/>
    <n v="2009"/>
    <n v="18101128"/>
    <n v="3"/>
    <x v="1"/>
    <s v="I"/>
    <n v="66"/>
    <n v="22"/>
    <n v="0"/>
    <n v="270"/>
  </r>
  <r>
    <x v="0"/>
    <x v="0"/>
    <s v="WA"/>
    <x v="1"/>
    <n v="2009"/>
    <n v="2009"/>
    <n v="18216749"/>
    <n v="1"/>
    <x v="1"/>
    <s v="I"/>
    <n v="10"/>
    <n v="10"/>
    <n v="0"/>
    <n v="60"/>
  </r>
  <r>
    <x v="0"/>
    <x v="0"/>
    <s v="WA"/>
    <x v="1"/>
    <n v="2009"/>
    <n v="2009"/>
    <n v="18508177"/>
    <n v="1"/>
    <x v="1"/>
    <s v="I"/>
    <n v="4"/>
    <n v="4"/>
    <n v="0"/>
    <n v="20"/>
  </r>
  <r>
    <x v="0"/>
    <x v="0"/>
    <s v="WA"/>
    <x v="1"/>
    <n v="2009"/>
    <n v="2009"/>
    <n v="18087177"/>
    <n v="4"/>
    <x v="1"/>
    <s v="I"/>
    <n v="95"/>
    <n v="23.75"/>
    <n v="0"/>
    <n v="561"/>
  </r>
  <r>
    <x v="0"/>
    <x v="0"/>
    <s v="WA"/>
    <x v="1"/>
    <n v="2009"/>
    <n v="2009"/>
    <n v="430531226"/>
    <n v="1"/>
    <x v="1"/>
    <s v="I"/>
    <n v="4"/>
    <n v="4"/>
    <n v="0"/>
    <n v="668"/>
  </r>
  <r>
    <x v="0"/>
    <x v="1"/>
    <s v="WA"/>
    <x v="1"/>
    <n v="2009"/>
    <n v="2009"/>
    <n v="17519344"/>
    <n v="1"/>
    <x v="1"/>
    <s v="I"/>
    <n v="0"/>
    <n v="0"/>
    <n v="0"/>
    <n v="5"/>
  </r>
  <r>
    <x v="0"/>
    <x v="1"/>
    <s v="WA"/>
    <x v="1"/>
    <n v="2009"/>
    <n v="2009"/>
    <n v="15550255"/>
    <n v="1"/>
    <x v="1"/>
    <s v="I"/>
    <n v="0"/>
    <n v="0"/>
    <n v="0"/>
    <n v="2"/>
  </r>
  <r>
    <x v="0"/>
    <x v="1"/>
    <s v="WA"/>
    <x v="1"/>
    <n v="2009"/>
    <n v="2009"/>
    <n v="17177731"/>
    <n v="1"/>
    <x v="1"/>
    <s v="I"/>
    <n v="31"/>
    <n v="31"/>
    <n v="0"/>
    <n v="7"/>
  </r>
  <r>
    <x v="0"/>
    <x v="1"/>
    <s v="WA"/>
    <x v="1"/>
    <n v="2009"/>
    <n v="2009"/>
    <n v="500084926"/>
    <n v="1"/>
    <x v="1"/>
    <s v="I"/>
    <n v="29"/>
    <n v="29"/>
    <n v="0"/>
    <n v="1"/>
  </r>
  <r>
    <x v="0"/>
    <x v="0"/>
    <s v="WA"/>
    <x v="1"/>
    <n v="2009"/>
    <n v="2009"/>
    <n v="16239482"/>
    <n v="1"/>
    <x v="1"/>
    <s v="I"/>
    <n v="12"/>
    <n v="12"/>
    <n v="0"/>
    <n v="320"/>
  </r>
  <r>
    <x v="0"/>
    <x v="0"/>
    <s v="WA"/>
    <x v="1"/>
    <n v="2009"/>
    <n v="2009"/>
    <n v="16281271"/>
    <n v="2"/>
    <x v="1"/>
    <s v="I"/>
    <n v="42"/>
    <n v="21"/>
    <n v="0"/>
    <n v="20"/>
  </r>
  <r>
    <x v="0"/>
    <x v="0"/>
    <s v="WA"/>
    <x v="1"/>
    <n v="2009"/>
    <n v="2009"/>
    <n v="15872182"/>
    <n v="2"/>
    <x v="1"/>
    <s v="I"/>
    <n v="58"/>
    <n v="29"/>
    <n v="0"/>
    <n v="260"/>
  </r>
  <r>
    <x v="0"/>
    <x v="0"/>
    <s v="WA"/>
    <x v="1"/>
    <n v="2009"/>
    <n v="2009"/>
    <n v="500210843"/>
    <n v="1"/>
    <x v="1"/>
    <s v="I"/>
    <n v="18"/>
    <n v="18"/>
    <n v="0"/>
    <n v="127"/>
  </r>
  <r>
    <x v="0"/>
    <x v="0"/>
    <s v="WA"/>
    <x v="1"/>
    <n v="2009"/>
    <n v="2009"/>
    <n v="18306339"/>
    <n v="1"/>
    <x v="1"/>
    <s v="I"/>
    <n v="20"/>
    <n v="20"/>
    <n v="0"/>
    <n v="50"/>
  </r>
  <r>
    <x v="0"/>
    <x v="0"/>
    <s v="WA"/>
    <x v="1"/>
    <n v="2009"/>
    <n v="2009"/>
    <n v="14832228"/>
    <n v="1"/>
    <x v="1"/>
    <s v="I"/>
    <n v="0"/>
    <n v="0"/>
    <n v="0"/>
    <n v="140"/>
  </r>
  <r>
    <x v="0"/>
    <x v="0"/>
    <s v="WA"/>
    <x v="1"/>
    <n v="2009"/>
    <n v="2009"/>
    <n v="15683752"/>
    <n v="4"/>
    <x v="1"/>
    <s v="I"/>
    <n v="99"/>
    <n v="24.75"/>
    <n v="0"/>
    <n v="349"/>
  </r>
  <r>
    <x v="0"/>
    <x v="0"/>
    <s v="WA"/>
    <x v="1"/>
    <n v="2009"/>
    <n v="2009"/>
    <n v="14066169"/>
    <n v="1"/>
    <x v="1"/>
    <s v="I"/>
    <n v="9"/>
    <n v="9"/>
    <n v="0"/>
    <n v="12"/>
  </r>
  <r>
    <x v="0"/>
    <x v="0"/>
    <s v="WA"/>
    <x v="1"/>
    <n v="2009"/>
    <n v="2009"/>
    <n v="19312437"/>
    <n v="1"/>
    <x v="1"/>
    <s v="I"/>
    <n v="1"/>
    <n v="1"/>
    <n v="0"/>
    <n v="90"/>
  </r>
  <r>
    <x v="0"/>
    <x v="0"/>
    <s v="WA"/>
    <x v="1"/>
    <n v="2009"/>
    <n v="2009"/>
    <n v="14356714"/>
    <n v="1"/>
    <x v="1"/>
    <s v="I"/>
    <n v="11"/>
    <n v="11"/>
    <n v="0"/>
    <n v="470"/>
  </r>
  <r>
    <x v="0"/>
    <x v="0"/>
    <s v="WA"/>
    <x v="1"/>
    <n v="2009"/>
    <n v="2009"/>
    <n v="500213876"/>
    <n v="1"/>
    <x v="1"/>
    <s v="I"/>
    <n v="1"/>
    <n v="1"/>
    <n v="0"/>
    <n v="53"/>
  </r>
  <r>
    <x v="0"/>
    <x v="0"/>
    <s v="WA"/>
    <x v="1"/>
    <n v="2009"/>
    <n v="2009"/>
    <n v="19899421"/>
    <n v="2"/>
    <x v="1"/>
    <s v="I"/>
    <n v="43"/>
    <n v="21.5"/>
    <n v="0"/>
    <n v="523"/>
  </r>
  <r>
    <x v="0"/>
    <x v="0"/>
    <s v="WA"/>
    <x v="1"/>
    <n v="2009"/>
    <n v="2009"/>
    <n v="19976706"/>
    <n v="1"/>
    <x v="1"/>
    <s v="I"/>
    <n v="0"/>
    <n v="0"/>
    <n v="0"/>
    <n v="20"/>
  </r>
  <r>
    <x v="0"/>
    <x v="0"/>
    <s v="WA"/>
    <x v="1"/>
    <n v="2009"/>
    <n v="2009"/>
    <n v="19598511"/>
    <n v="1"/>
    <x v="1"/>
    <s v="I"/>
    <n v="0"/>
    <n v="0"/>
    <n v="0"/>
    <n v="4"/>
  </r>
  <r>
    <x v="0"/>
    <x v="0"/>
    <s v="WA"/>
    <x v="1"/>
    <n v="2009"/>
    <n v="2009"/>
    <n v="19607151"/>
    <n v="1"/>
    <x v="1"/>
    <s v="I"/>
    <n v="9"/>
    <n v="9"/>
    <n v="0"/>
    <n v="10"/>
  </r>
  <r>
    <x v="0"/>
    <x v="1"/>
    <s v="WA"/>
    <x v="1"/>
    <n v="2009"/>
    <n v="2009"/>
    <n v="374371201"/>
    <n v="2"/>
    <x v="1"/>
    <s v="I"/>
    <n v="60"/>
    <n v="30"/>
    <n v="0"/>
    <n v="8"/>
  </r>
  <r>
    <x v="0"/>
    <x v="0"/>
    <s v="WA"/>
    <x v="1"/>
    <n v="2009"/>
    <n v="2009"/>
    <n v="19375666"/>
    <n v="1"/>
    <x v="1"/>
    <s v="I"/>
    <n v="24"/>
    <n v="24"/>
    <n v="0"/>
    <n v="190"/>
  </r>
  <r>
    <x v="0"/>
    <x v="1"/>
    <s v="WA"/>
    <x v="1"/>
    <n v="2009"/>
    <n v="2009"/>
    <n v="500133629"/>
    <n v="1"/>
    <x v="1"/>
    <s v="I"/>
    <n v="0"/>
    <n v="0"/>
    <n v="0"/>
    <n v="13"/>
  </r>
  <r>
    <x v="0"/>
    <x v="0"/>
    <s v="WA"/>
    <x v="1"/>
    <n v="2009"/>
    <n v="2009"/>
    <n v="18595228"/>
    <n v="2"/>
    <x v="1"/>
    <s v="I"/>
    <n v="43"/>
    <n v="21.5"/>
    <n v="0"/>
    <n v="220"/>
  </r>
  <r>
    <x v="0"/>
    <x v="1"/>
    <s v="WA"/>
    <x v="1"/>
    <n v="2009"/>
    <n v="2009"/>
    <n v="381974425"/>
    <n v="1"/>
    <x v="1"/>
    <s v="I"/>
    <n v="29"/>
    <n v="29"/>
    <n v="0"/>
    <n v="6"/>
  </r>
  <r>
    <x v="0"/>
    <x v="0"/>
    <s v="WA"/>
    <x v="1"/>
    <n v="2009"/>
    <n v="2009"/>
    <n v="500204693"/>
    <n v="1"/>
    <x v="1"/>
    <s v="I"/>
    <n v="1"/>
    <n v="1"/>
    <n v="0"/>
    <n v="205"/>
  </r>
  <r>
    <x v="0"/>
    <x v="0"/>
    <s v="WA"/>
    <x v="1"/>
    <n v="2009"/>
    <n v="2009"/>
    <n v="18858715"/>
    <n v="1"/>
    <x v="1"/>
    <s v="I"/>
    <n v="29"/>
    <n v="29"/>
    <n v="0"/>
    <n v="137"/>
  </r>
  <r>
    <x v="0"/>
    <x v="0"/>
    <s v="WA"/>
    <x v="1"/>
    <n v="2009"/>
    <n v="2009"/>
    <n v="18221731"/>
    <n v="1"/>
    <x v="1"/>
    <s v="I"/>
    <n v="0"/>
    <n v="0"/>
    <n v="0"/>
    <n v="90"/>
  </r>
  <r>
    <x v="0"/>
    <x v="0"/>
    <s v="WA"/>
    <x v="1"/>
    <n v="2009"/>
    <n v="2009"/>
    <n v="500223529"/>
    <n v="1"/>
    <x v="1"/>
    <s v="I"/>
    <n v="1"/>
    <n v="1"/>
    <n v="0"/>
    <n v="6"/>
  </r>
  <r>
    <x v="0"/>
    <x v="0"/>
    <s v="WA"/>
    <x v="1"/>
    <n v="2009"/>
    <n v="2009"/>
    <n v="18389495"/>
    <n v="1"/>
    <x v="1"/>
    <s v="I"/>
    <n v="34"/>
    <n v="34"/>
    <n v="0"/>
    <n v="190"/>
  </r>
  <r>
    <x v="0"/>
    <x v="0"/>
    <s v="WA"/>
    <x v="1"/>
    <n v="2009"/>
    <n v="2009"/>
    <n v="17364495"/>
    <n v="1"/>
    <x v="1"/>
    <s v="I"/>
    <n v="29"/>
    <n v="29"/>
    <n v="0"/>
    <n v="515"/>
  </r>
  <r>
    <x v="0"/>
    <x v="0"/>
    <s v="WA"/>
    <x v="1"/>
    <n v="2009"/>
    <n v="2009"/>
    <n v="357782415"/>
    <n v="1"/>
    <x v="1"/>
    <s v="I"/>
    <n v="0"/>
    <n v="0"/>
    <n v="0"/>
    <n v="190"/>
  </r>
  <r>
    <x v="0"/>
    <x v="1"/>
    <s v="WA"/>
    <x v="1"/>
    <n v="2009"/>
    <n v="2009"/>
    <n v="18043214"/>
    <n v="2"/>
    <x v="1"/>
    <s v="I"/>
    <n v="56"/>
    <n v="28"/>
    <n v="0"/>
    <n v="15"/>
  </r>
  <r>
    <x v="0"/>
    <x v="1"/>
    <s v="WA"/>
    <x v="1"/>
    <n v="2009"/>
    <n v="2009"/>
    <n v="500235920"/>
    <n v="1"/>
    <x v="1"/>
    <s v="I"/>
    <n v="3"/>
    <n v="3"/>
    <n v="0"/>
    <n v="2"/>
  </r>
  <r>
    <x v="0"/>
    <x v="1"/>
    <s v="WA"/>
    <x v="1"/>
    <n v="2009"/>
    <n v="2009"/>
    <n v="17788599"/>
    <n v="1"/>
    <x v="1"/>
    <s v="I"/>
    <n v="14"/>
    <n v="14"/>
    <n v="0"/>
    <n v="1"/>
  </r>
  <r>
    <x v="0"/>
    <x v="0"/>
    <s v="WA"/>
    <x v="1"/>
    <n v="2009"/>
    <n v="2009"/>
    <n v="17393072"/>
    <n v="1"/>
    <x v="1"/>
    <s v="I"/>
    <n v="8"/>
    <n v="8"/>
    <n v="0"/>
    <n v="10"/>
  </r>
  <r>
    <x v="0"/>
    <x v="0"/>
    <s v="WA"/>
    <x v="1"/>
    <n v="2009"/>
    <n v="2009"/>
    <n v="500143769"/>
    <n v="1"/>
    <x v="1"/>
    <s v="I"/>
    <n v="0"/>
    <n v="0"/>
    <n v="0"/>
    <n v="90"/>
  </r>
  <r>
    <x v="0"/>
    <x v="1"/>
    <s v="WA"/>
    <x v="1"/>
    <n v="2009"/>
    <n v="2009"/>
    <n v="500161504"/>
    <n v="1"/>
    <x v="1"/>
    <s v="I"/>
    <n v="0"/>
    <n v="0"/>
    <n v="0"/>
    <n v="2"/>
  </r>
  <r>
    <x v="0"/>
    <x v="0"/>
    <s v="WA"/>
    <x v="1"/>
    <n v="2009"/>
    <n v="2009"/>
    <n v="17218437"/>
    <n v="1"/>
    <x v="1"/>
    <s v="I"/>
    <n v="0"/>
    <n v="0"/>
    <n v="0"/>
    <n v="60"/>
  </r>
  <r>
    <x v="0"/>
    <x v="0"/>
    <s v="WA"/>
    <x v="1"/>
    <n v="2009"/>
    <n v="2009"/>
    <n v="16536689"/>
    <n v="1"/>
    <x v="1"/>
    <s v="I"/>
    <n v="8"/>
    <n v="8"/>
    <n v="0"/>
    <n v="169"/>
  </r>
  <r>
    <x v="0"/>
    <x v="1"/>
    <s v="WA"/>
    <x v="1"/>
    <n v="2009"/>
    <n v="2009"/>
    <n v="411868824"/>
    <n v="2"/>
    <x v="1"/>
    <s v="I"/>
    <n v="42"/>
    <n v="21"/>
    <n v="0"/>
    <n v="23"/>
  </r>
  <r>
    <x v="1"/>
    <x v="0"/>
    <s v="WA"/>
    <x v="1"/>
    <n v="2009"/>
    <n v="2009"/>
    <n v="446351264"/>
    <n v="4"/>
    <x v="1"/>
    <s v="I"/>
    <n v="121"/>
    <n v="30.25"/>
    <n v="0"/>
    <n v="32"/>
  </r>
  <r>
    <x v="0"/>
    <x v="0"/>
    <s v="WA"/>
    <x v="1"/>
    <n v="2009"/>
    <n v="2009"/>
    <n v="500131113"/>
    <n v="1"/>
    <x v="1"/>
    <s v="I"/>
    <n v="0"/>
    <n v="0"/>
    <n v="0"/>
    <n v="3"/>
  </r>
  <r>
    <x v="0"/>
    <x v="1"/>
    <s v="WA"/>
    <x v="1"/>
    <n v="2009"/>
    <n v="2009"/>
    <n v="437875310"/>
    <n v="1"/>
    <x v="1"/>
    <s v="I"/>
    <n v="8"/>
    <n v="8"/>
    <n v="0"/>
    <n v="5"/>
  </r>
  <r>
    <x v="0"/>
    <x v="0"/>
    <s v="WA"/>
    <x v="1"/>
    <n v="2009"/>
    <n v="2009"/>
    <n v="16006827"/>
    <n v="2"/>
    <x v="1"/>
    <s v="I"/>
    <n v="46"/>
    <n v="23"/>
    <n v="0"/>
    <n v="80"/>
  </r>
  <r>
    <x v="0"/>
    <x v="0"/>
    <s v="WA"/>
    <x v="1"/>
    <n v="2009"/>
    <n v="2009"/>
    <n v="500220996"/>
    <n v="1"/>
    <x v="1"/>
    <s v="I"/>
    <n v="29"/>
    <n v="29"/>
    <n v="0"/>
    <n v="1372"/>
  </r>
  <r>
    <x v="0"/>
    <x v="0"/>
    <s v="WA"/>
    <x v="1"/>
    <n v="2009"/>
    <n v="2009"/>
    <n v="14024234"/>
    <n v="1"/>
    <x v="1"/>
    <s v="I"/>
    <n v="28"/>
    <n v="28"/>
    <n v="0"/>
    <n v="280"/>
  </r>
  <r>
    <x v="0"/>
    <x v="0"/>
    <s v="WA"/>
    <x v="1"/>
    <n v="2009"/>
    <n v="2009"/>
    <n v="500144442"/>
    <n v="1"/>
    <x v="1"/>
    <s v="I"/>
    <n v="0"/>
    <n v="0"/>
    <n v="0"/>
    <n v="13"/>
  </r>
  <r>
    <x v="0"/>
    <x v="0"/>
    <s v="WA"/>
    <x v="1"/>
    <n v="2009"/>
    <n v="2009"/>
    <n v="14414315"/>
    <n v="1"/>
    <x v="1"/>
    <s v="I"/>
    <n v="31"/>
    <n v="31"/>
    <n v="0"/>
    <n v="1"/>
  </r>
  <r>
    <x v="0"/>
    <x v="0"/>
    <s v="WA"/>
    <x v="1"/>
    <n v="2009"/>
    <n v="2009"/>
    <n v="19835122"/>
    <n v="3"/>
    <x v="1"/>
    <s v="I"/>
    <n v="84"/>
    <n v="28"/>
    <n v="0"/>
    <n v="630"/>
  </r>
  <r>
    <x v="1"/>
    <x v="0"/>
    <s v="WA"/>
    <x v="1"/>
    <n v="2009"/>
    <n v="2009"/>
    <n v="18627472"/>
    <n v="1"/>
    <x v="1"/>
    <s v="I"/>
    <n v="30"/>
    <n v="30"/>
    <n v="0"/>
    <n v="1000"/>
  </r>
  <r>
    <x v="0"/>
    <x v="0"/>
    <s v="WA"/>
    <x v="1"/>
    <n v="2009"/>
    <n v="2009"/>
    <n v="427248006"/>
    <n v="1"/>
    <x v="1"/>
    <s v="I"/>
    <n v="31"/>
    <n v="31"/>
    <n v="0"/>
    <n v="1260"/>
  </r>
  <r>
    <x v="0"/>
    <x v="0"/>
    <s v="WA"/>
    <x v="1"/>
    <n v="2009"/>
    <n v="2009"/>
    <n v="19236819"/>
    <n v="1"/>
    <x v="1"/>
    <s v="I"/>
    <n v="6"/>
    <n v="6"/>
    <n v="0"/>
    <n v="10"/>
  </r>
  <r>
    <x v="0"/>
    <x v="1"/>
    <s v="WA"/>
    <x v="1"/>
    <n v="2009"/>
    <n v="2009"/>
    <n v="391219210"/>
    <n v="1"/>
    <x v="1"/>
    <s v="I"/>
    <n v="32"/>
    <n v="32"/>
    <n v="0"/>
    <n v="2"/>
  </r>
  <r>
    <x v="1"/>
    <x v="0"/>
    <s v="WA"/>
    <x v="1"/>
    <n v="2009"/>
    <n v="2009"/>
    <n v="19256608"/>
    <n v="2"/>
    <x v="1"/>
    <s v="I"/>
    <n v="48"/>
    <n v="24"/>
    <n v="0"/>
    <n v="340"/>
  </r>
  <r>
    <x v="0"/>
    <x v="0"/>
    <s v="WA"/>
    <x v="1"/>
    <n v="2009"/>
    <n v="2009"/>
    <n v="18570864"/>
    <n v="1"/>
    <x v="1"/>
    <s v="I"/>
    <n v="0"/>
    <n v="0"/>
    <n v="0"/>
    <n v="10"/>
  </r>
  <r>
    <x v="0"/>
    <x v="0"/>
    <s v="WA"/>
    <x v="1"/>
    <n v="2009"/>
    <n v="2009"/>
    <n v="18146117"/>
    <n v="2"/>
    <x v="1"/>
    <s v="I"/>
    <n v="57"/>
    <n v="28.5"/>
    <n v="0"/>
    <n v="300"/>
  </r>
  <r>
    <x v="0"/>
    <x v="0"/>
    <s v="WA"/>
    <x v="1"/>
    <n v="2009"/>
    <n v="2009"/>
    <n v="18093829"/>
    <n v="1"/>
    <x v="1"/>
    <s v="I"/>
    <n v="5"/>
    <n v="5"/>
    <n v="0"/>
    <n v="10"/>
  </r>
  <r>
    <x v="0"/>
    <x v="0"/>
    <s v="WA"/>
    <x v="1"/>
    <n v="2009"/>
    <n v="2009"/>
    <n v="19004925"/>
    <n v="1"/>
    <x v="1"/>
    <s v="I"/>
    <n v="9"/>
    <n v="9"/>
    <n v="0"/>
    <n v="30"/>
  </r>
  <r>
    <x v="0"/>
    <x v="0"/>
    <s v="WA"/>
    <x v="1"/>
    <n v="2009"/>
    <n v="2009"/>
    <n v="500022625"/>
    <n v="1"/>
    <x v="1"/>
    <s v="I"/>
    <n v="0"/>
    <n v="0"/>
    <n v="0"/>
    <n v="5"/>
  </r>
  <r>
    <x v="0"/>
    <x v="0"/>
    <s v="WA"/>
    <x v="1"/>
    <n v="2009"/>
    <n v="2009"/>
    <n v="500230560"/>
    <n v="1"/>
    <x v="1"/>
    <s v="I"/>
    <n v="0"/>
    <n v="0"/>
    <n v="0"/>
    <n v="21"/>
  </r>
  <r>
    <x v="0"/>
    <x v="0"/>
    <s v="WA"/>
    <x v="1"/>
    <n v="2009"/>
    <n v="2009"/>
    <n v="17832395"/>
    <n v="3"/>
    <x v="1"/>
    <s v="I"/>
    <n v="63"/>
    <n v="21"/>
    <n v="0"/>
    <n v="220"/>
  </r>
  <r>
    <x v="0"/>
    <x v="0"/>
    <s v="WA"/>
    <x v="1"/>
    <n v="2009"/>
    <n v="2009"/>
    <n v="17840451"/>
    <n v="1"/>
    <x v="1"/>
    <s v="I"/>
    <n v="5"/>
    <n v="5"/>
    <n v="0"/>
    <n v="20"/>
  </r>
  <r>
    <x v="0"/>
    <x v="0"/>
    <s v="WA"/>
    <x v="1"/>
    <n v="2009"/>
    <n v="2009"/>
    <n v="500177865"/>
    <n v="1"/>
    <x v="1"/>
    <s v="I"/>
    <n v="22"/>
    <n v="22"/>
    <n v="0"/>
    <n v="10"/>
  </r>
  <r>
    <x v="0"/>
    <x v="0"/>
    <s v="WA"/>
    <x v="1"/>
    <n v="2009"/>
    <n v="2009"/>
    <n v="500173131"/>
    <n v="1"/>
    <x v="1"/>
    <s v="I"/>
    <n v="7"/>
    <n v="7"/>
    <n v="0"/>
    <n v="244"/>
  </r>
  <r>
    <x v="0"/>
    <x v="1"/>
    <s v="WA"/>
    <x v="1"/>
    <n v="2009"/>
    <n v="2009"/>
    <n v="500031867"/>
    <n v="1"/>
    <x v="1"/>
    <s v="I"/>
    <n v="17"/>
    <n v="17"/>
    <n v="0"/>
    <n v="9"/>
  </r>
  <r>
    <x v="0"/>
    <x v="1"/>
    <s v="WA"/>
    <x v="1"/>
    <n v="2009"/>
    <n v="2009"/>
    <n v="500000454"/>
    <n v="1"/>
    <x v="1"/>
    <s v="I"/>
    <n v="31"/>
    <n v="31"/>
    <n v="0"/>
    <n v="15"/>
  </r>
  <r>
    <x v="0"/>
    <x v="0"/>
    <s v="WA"/>
    <x v="1"/>
    <n v="2009"/>
    <n v="2009"/>
    <n v="500042276"/>
    <n v="1"/>
    <x v="1"/>
    <s v="I"/>
    <n v="8"/>
    <n v="8"/>
    <n v="0"/>
    <n v="75"/>
  </r>
  <r>
    <x v="0"/>
    <x v="0"/>
    <s v="WA"/>
    <x v="1"/>
    <n v="2009"/>
    <n v="2009"/>
    <n v="16799151"/>
    <n v="2"/>
    <x v="1"/>
    <s v="I"/>
    <n v="40"/>
    <n v="20"/>
    <n v="0"/>
    <n v="1400"/>
  </r>
  <r>
    <x v="0"/>
    <x v="1"/>
    <s v="WA"/>
    <x v="1"/>
    <n v="2009"/>
    <n v="2009"/>
    <n v="16332901"/>
    <n v="2"/>
    <x v="1"/>
    <s v="I"/>
    <n v="57"/>
    <n v="28.5"/>
    <n v="0"/>
    <n v="43"/>
  </r>
  <r>
    <x v="1"/>
    <x v="0"/>
    <s v="WA"/>
    <x v="1"/>
    <n v="2009"/>
    <n v="2009"/>
    <n v="395539247"/>
    <n v="1"/>
    <x v="1"/>
    <s v="I"/>
    <n v="15"/>
    <n v="15"/>
    <n v="0"/>
    <n v="930"/>
  </r>
  <r>
    <x v="0"/>
    <x v="1"/>
    <s v="WA"/>
    <x v="1"/>
    <n v="2009"/>
    <n v="2009"/>
    <n v="500009591"/>
    <n v="1"/>
    <x v="1"/>
    <s v="I"/>
    <n v="1"/>
    <n v="1"/>
    <n v="0"/>
    <n v="1"/>
  </r>
  <r>
    <x v="0"/>
    <x v="0"/>
    <s v="WA"/>
    <x v="1"/>
    <n v="2009"/>
    <n v="2009"/>
    <n v="15145628"/>
    <n v="1"/>
    <x v="1"/>
    <s v="I"/>
    <n v="27"/>
    <n v="27"/>
    <n v="0"/>
    <n v="1"/>
  </r>
  <r>
    <x v="0"/>
    <x v="0"/>
    <s v="WA"/>
    <x v="1"/>
    <n v="2009"/>
    <n v="2009"/>
    <n v="15752244"/>
    <n v="1"/>
    <x v="1"/>
    <s v="I"/>
    <n v="19"/>
    <n v="19"/>
    <n v="0"/>
    <n v="45"/>
  </r>
  <r>
    <x v="1"/>
    <x v="0"/>
    <s v="WA"/>
    <x v="1"/>
    <n v="2009"/>
    <n v="2009"/>
    <n v="14326322"/>
    <n v="1"/>
    <x v="1"/>
    <s v="I"/>
    <n v="16"/>
    <n v="16"/>
    <n v="0"/>
    <n v="30"/>
  </r>
  <r>
    <x v="0"/>
    <x v="1"/>
    <s v="WA"/>
    <x v="1"/>
    <n v="2009"/>
    <n v="2009"/>
    <n v="500040375"/>
    <n v="1"/>
    <x v="1"/>
    <s v="I"/>
    <n v="7"/>
    <n v="7"/>
    <n v="0"/>
    <n v="15"/>
  </r>
  <r>
    <x v="0"/>
    <x v="0"/>
    <s v="WA"/>
    <x v="1"/>
    <n v="2009"/>
    <n v="2009"/>
    <n v="500243947"/>
    <n v="1"/>
    <x v="1"/>
    <s v="I"/>
    <n v="29"/>
    <n v="29"/>
    <n v="0"/>
    <n v="74"/>
  </r>
  <r>
    <x v="0"/>
    <x v="0"/>
    <s v="WA"/>
    <x v="1"/>
    <n v="2009"/>
    <n v="2009"/>
    <n v="14818102"/>
    <n v="1"/>
    <x v="1"/>
    <s v="I"/>
    <n v="33"/>
    <n v="33"/>
    <n v="0"/>
    <n v="620"/>
  </r>
  <r>
    <x v="0"/>
    <x v="1"/>
    <s v="WA"/>
    <x v="1"/>
    <n v="2009"/>
    <n v="2009"/>
    <n v="500164336"/>
    <n v="1"/>
    <x v="1"/>
    <s v="I"/>
    <n v="0"/>
    <n v="0"/>
    <n v="0"/>
    <n v="1"/>
  </r>
  <r>
    <x v="0"/>
    <x v="1"/>
    <s v="WA"/>
    <x v="1"/>
    <n v="2009"/>
    <n v="2009"/>
    <n v="500140134"/>
    <n v="1"/>
    <x v="1"/>
    <s v="I"/>
    <n v="1"/>
    <n v="1"/>
    <n v="0"/>
    <n v="4"/>
  </r>
  <r>
    <x v="0"/>
    <x v="0"/>
    <s v="WA"/>
    <x v="1"/>
    <n v="2009"/>
    <n v="2009"/>
    <n v="14823900"/>
    <n v="1"/>
    <x v="1"/>
    <s v="I"/>
    <n v="0"/>
    <n v="0"/>
    <n v="0"/>
    <n v="48"/>
  </r>
  <r>
    <x v="0"/>
    <x v="0"/>
    <s v="WA"/>
    <x v="1"/>
    <n v="2009"/>
    <n v="2009"/>
    <n v="19124652"/>
    <n v="3"/>
    <x v="1"/>
    <s v="I"/>
    <n v="90"/>
    <n v="30"/>
    <n v="0"/>
    <n v="900"/>
  </r>
  <r>
    <x v="0"/>
    <x v="0"/>
    <s v="WA"/>
    <x v="1"/>
    <n v="2009"/>
    <n v="2009"/>
    <n v="500123922"/>
    <n v="1"/>
    <x v="1"/>
    <s v="I"/>
    <n v="0"/>
    <n v="0"/>
    <n v="0"/>
    <n v="250"/>
  </r>
  <r>
    <x v="0"/>
    <x v="1"/>
    <s v="WA"/>
    <x v="1"/>
    <n v="2009"/>
    <n v="2009"/>
    <n v="500127344"/>
    <n v="1"/>
    <x v="1"/>
    <s v="I"/>
    <n v="26"/>
    <n v="26"/>
    <n v="0"/>
    <n v="10"/>
  </r>
  <r>
    <x v="0"/>
    <x v="0"/>
    <s v="WA"/>
    <x v="1"/>
    <n v="2009"/>
    <n v="2009"/>
    <n v="14129314"/>
    <n v="1"/>
    <x v="1"/>
    <s v="I"/>
    <n v="0"/>
    <n v="0"/>
    <n v="0"/>
    <n v="50"/>
  </r>
  <r>
    <x v="0"/>
    <x v="0"/>
    <s v="WA"/>
    <x v="1"/>
    <n v="2009"/>
    <n v="2009"/>
    <n v="500080786"/>
    <n v="1"/>
    <x v="1"/>
    <s v="I"/>
    <n v="1"/>
    <n v="1"/>
    <n v="0"/>
    <n v="1"/>
  </r>
  <r>
    <x v="0"/>
    <x v="1"/>
    <s v="WA"/>
    <x v="1"/>
    <n v="2009"/>
    <n v="2009"/>
    <n v="500124376"/>
    <n v="1"/>
    <x v="1"/>
    <s v="I"/>
    <n v="0"/>
    <n v="0"/>
    <n v="0"/>
    <n v="9"/>
  </r>
  <r>
    <x v="0"/>
    <x v="1"/>
    <s v="WA"/>
    <x v="1"/>
    <n v="2009"/>
    <n v="2009"/>
    <n v="500020310"/>
    <n v="2"/>
    <x v="1"/>
    <s v="I"/>
    <n v="41"/>
    <n v="20.5"/>
    <n v="0"/>
    <n v="53"/>
  </r>
  <r>
    <x v="0"/>
    <x v="1"/>
    <s v="WA"/>
    <x v="1"/>
    <n v="2009"/>
    <n v="2010"/>
    <n v="380160039"/>
    <n v="3"/>
    <x v="1"/>
    <s v="I"/>
    <n v="90"/>
    <n v="30"/>
    <n v="0"/>
    <n v="72"/>
  </r>
  <r>
    <x v="0"/>
    <x v="0"/>
    <s v="WA"/>
    <x v="1"/>
    <n v="2009"/>
    <n v="2009"/>
    <n v="370656012"/>
    <n v="1"/>
    <x v="1"/>
    <s v="I"/>
    <n v="12"/>
    <n v="12"/>
    <n v="0"/>
    <n v="450"/>
  </r>
  <r>
    <x v="0"/>
    <x v="0"/>
    <s v="WA"/>
    <x v="1"/>
    <n v="2009"/>
    <n v="2009"/>
    <n v="19382710"/>
    <n v="1"/>
    <x v="1"/>
    <s v="I"/>
    <n v="13"/>
    <n v="13"/>
    <n v="0"/>
    <n v="90"/>
  </r>
  <r>
    <x v="0"/>
    <x v="0"/>
    <s v="WA"/>
    <x v="1"/>
    <n v="2009"/>
    <n v="2009"/>
    <n v="18635572"/>
    <n v="1"/>
    <x v="1"/>
    <s v="I"/>
    <n v="10"/>
    <n v="10"/>
    <n v="0"/>
    <n v="87"/>
  </r>
  <r>
    <x v="0"/>
    <x v="0"/>
    <s v="WA"/>
    <x v="1"/>
    <n v="2009"/>
    <n v="2009"/>
    <n v="19665203"/>
    <n v="1"/>
    <x v="1"/>
    <s v="I"/>
    <n v="0"/>
    <n v="0"/>
    <n v="0"/>
    <n v="12"/>
  </r>
  <r>
    <x v="0"/>
    <x v="0"/>
    <s v="WA"/>
    <x v="1"/>
    <n v="2009"/>
    <n v="2009"/>
    <n v="500017791"/>
    <n v="1"/>
    <x v="1"/>
    <s v="I"/>
    <n v="24"/>
    <n v="24"/>
    <n v="0"/>
    <n v="37"/>
  </r>
  <r>
    <x v="0"/>
    <x v="0"/>
    <s v="WA"/>
    <x v="1"/>
    <n v="2009"/>
    <n v="2009"/>
    <n v="500211315"/>
    <n v="1"/>
    <x v="1"/>
    <s v="I"/>
    <n v="0"/>
    <n v="0"/>
    <n v="0"/>
    <n v="45"/>
  </r>
  <r>
    <x v="0"/>
    <x v="0"/>
    <s v="WA"/>
    <x v="1"/>
    <n v="2009"/>
    <n v="2009"/>
    <n v="18707320"/>
    <n v="1"/>
    <x v="1"/>
    <s v="I"/>
    <n v="8"/>
    <n v="8"/>
    <n v="0"/>
    <n v="1"/>
  </r>
  <r>
    <x v="0"/>
    <x v="1"/>
    <s v="WA"/>
    <x v="1"/>
    <n v="2009"/>
    <n v="2009"/>
    <n v="500197176"/>
    <n v="1"/>
    <x v="1"/>
    <s v="I"/>
    <n v="12"/>
    <n v="12"/>
    <n v="0"/>
    <n v="18"/>
  </r>
  <r>
    <x v="0"/>
    <x v="1"/>
    <s v="WA"/>
    <x v="1"/>
    <n v="2009"/>
    <n v="2009"/>
    <n v="500258521"/>
    <n v="1"/>
    <x v="1"/>
    <s v="I"/>
    <n v="0"/>
    <n v="0"/>
    <n v="0"/>
    <n v="2"/>
  </r>
  <r>
    <x v="0"/>
    <x v="0"/>
    <s v="WA"/>
    <x v="1"/>
    <n v="2009"/>
    <n v="2009"/>
    <n v="375408027"/>
    <n v="1"/>
    <x v="1"/>
    <s v="I"/>
    <n v="29"/>
    <n v="29"/>
    <n v="0"/>
    <n v="910"/>
  </r>
  <r>
    <x v="0"/>
    <x v="0"/>
    <s v="WA"/>
    <x v="1"/>
    <n v="2009"/>
    <n v="2009"/>
    <n v="14862088"/>
    <n v="1"/>
    <x v="1"/>
    <s v="I"/>
    <n v="13"/>
    <n v="13"/>
    <n v="0"/>
    <n v="310"/>
  </r>
  <r>
    <x v="0"/>
    <x v="1"/>
    <s v="WA"/>
    <x v="1"/>
    <n v="2009"/>
    <n v="2009"/>
    <n v="411091333"/>
    <n v="1"/>
    <x v="1"/>
    <s v="I"/>
    <n v="28"/>
    <n v="28"/>
    <n v="0"/>
    <n v="4"/>
  </r>
  <r>
    <x v="0"/>
    <x v="0"/>
    <s v="WA"/>
    <x v="1"/>
    <n v="2009"/>
    <n v="2009"/>
    <n v="17779169"/>
    <n v="1"/>
    <x v="1"/>
    <s v="I"/>
    <n v="3"/>
    <n v="3"/>
    <n v="0"/>
    <n v="216"/>
  </r>
  <r>
    <x v="0"/>
    <x v="0"/>
    <s v="WA"/>
    <x v="1"/>
    <n v="2009"/>
    <n v="2009"/>
    <n v="17380903"/>
    <n v="2"/>
    <x v="1"/>
    <s v="I"/>
    <n v="46"/>
    <n v="23"/>
    <n v="0"/>
    <n v="620"/>
  </r>
  <r>
    <x v="0"/>
    <x v="0"/>
    <s v="WA"/>
    <x v="1"/>
    <n v="2009"/>
    <n v="2009"/>
    <n v="17151865"/>
    <n v="1"/>
    <x v="1"/>
    <s v="I"/>
    <n v="0"/>
    <n v="0"/>
    <n v="0"/>
    <n v="123"/>
  </r>
  <r>
    <x v="0"/>
    <x v="0"/>
    <s v="WA"/>
    <x v="1"/>
    <n v="2009"/>
    <n v="2009"/>
    <n v="500175395"/>
    <n v="1"/>
    <x v="1"/>
    <s v="I"/>
    <n v="0"/>
    <n v="0"/>
    <n v="0"/>
    <n v="20"/>
  </r>
  <r>
    <x v="0"/>
    <x v="0"/>
    <s v="WA"/>
    <x v="1"/>
    <n v="2009"/>
    <n v="2009"/>
    <n v="17170391"/>
    <n v="1"/>
    <x v="1"/>
    <s v="I"/>
    <n v="0"/>
    <n v="0"/>
    <n v="0"/>
    <n v="10"/>
  </r>
  <r>
    <x v="0"/>
    <x v="0"/>
    <s v="WA"/>
    <x v="1"/>
    <n v="2009"/>
    <n v="2009"/>
    <n v="334972822"/>
    <n v="1"/>
    <x v="1"/>
    <s v="I"/>
    <n v="7"/>
    <n v="7"/>
    <n v="0"/>
    <n v="814"/>
  </r>
  <r>
    <x v="0"/>
    <x v="0"/>
    <s v="WA"/>
    <x v="1"/>
    <n v="2009"/>
    <n v="2009"/>
    <n v="14120389"/>
    <n v="1"/>
    <x v="1"/>
    <s v="I"/>
    <n v="22"/>
    <n v="22"/>
    <n v="0"/>
    <n v="1"/>
  </r>
  <r>
    <x v="0"/>
    <x v="0"/>
    <s v="WA"/>
    <x v="1"/>
    <n v="2009"/>
    <n v="2009"/>
    <n v="500213292"/>
    <n v="1"/>
    <x v="1"/>
    <s v="I"/>
    <n v="0"/>
    <n v="0"/>
    <n v="0"/>
    <n v="25"/>
  </r>
  <r>
    <x v="0"/>
    <x v="0"/>
    <s v="WA"/>
    <x v="1"/>
    <n v="2009"/>
    <n v="2009"/>
    <n v="16875771"/>
    <n v="1"/>
    <x v="1"/>
    <s v="I"/>
    <n v="27"/>
    <n v="27"/>
    <n v="0"/>
    <n v="228"/>
  </r>
  <r>
    <x v="0"/>
    <x v="1"/>
    <s v="WA"/>
    <x v="1"/>
    <n v="2009"/>
    <n v="2009"/>
    <n v="500241670"/>
    <n v="1"/>
    <x v="1"/>
    <s v="I"/>
    <n v="9"/>
    <n v="9"/>
    <n v="0"/>
    <n v="49"/>
  </r>
  <r>
    <x v="0"/>
    <x v="0"/>
    <s v="WA"/>
    <x v="1"/>
    <n v="2009"/>
    <n v="2009"/>
    <n v="15666286"/>
    <n v="2"/>
    <x v="1"/>
    <s v="I"/>
    <n v="39"/>
    <n v="19.5"/>
    <n v="0"/>
    <n v="280"/>
  </r>
  <r>
    <x v="0"/>
    <x v="0"/>
    <s v="WA"/>
    <x v="1"/>
    <n v="2009"/>
    <n v="2009"/>
    <n v="18087177"/>
    <n v="1"/>
    <x v="1"/>
    <s v="I"/>
    <n v="15"/>
    <n v="15"/>
    <n v="0"/>
    <n v="191"/>
  </r>
  <r>
    <x v="0"/>
    <x v="1"/>
    <s v="WA"/>
    <x v="1"/>
    <n v="2009"/>
    <n v="2009"/>
    <n v="16017021"/>
    <n v="1"/>
    <x v="1"/>
    <s v="I"/>
    <n v="0"/>
    <n v="0"/>
    <n v="0"/>
    <n v="7"/>
  </r>
  <r>
    <x v="0"/>
    <x v="0"/>
    <s v="WA"/>
    <x v="1"/>
    <n v="2009"/>
    <n v="2009"/>
    <n v="16289175"/>
    <n v="1"/>
    <x v="1"/>
    <s v="I"/>
    <n v="0"/>
    <n v="0"/>
    <n v="0"/>
    <n v="300"/>
  </r>
  <r>
    <x v="1"/>
    <x v="1"/>
    <s v="WA"/>
    <x v="1"/>
    <n v="2009"/>
    <n v="2009"/>
    <n v="15416122"/>
    <n v="1"/>
    <x v="1"/>
    <s v="I"/>
    <n v="32"/>
    <n v="32"/>
    <n v="0"/>
    <n v="1"/>
  </r>
  <r>
    <x v="0"/>
    <x v="1"/>
    <s v="WA"/>
    <x v="1"/>
    <n v="2009"/>
    <n v="2009"/>
    <n v="16337433"/>
    <n v="2"/>
    <x v="1"/>
    <s v="I"/>
    <n v="40"/>
    <n v="20"/>
    <n v="0"/>
    <n v="28"/>
  </r>
  <r>
    <x v="0"/>
    <x v="0"/>
    <s v="WA"/>
    <x v="1"/>
    <n v="2009"/>
    <n v="2009"/>
    <n v="15097535"/>
    <n v="1"/>
    <x v="1"/>
    <s v="I"/>
    <n v="11"/>
    <n v="11"/>
    <n v="0"/>
    <n v="10"/>
  </r>
  <r>
    <x v="0"/>
    <x v="0"/>
    <s v="WA"/>
    <x v="1"/>
    <n v="2009"/>
    <n v="2009"/>
    <n v="500018273"/>
    <n v="1"/>
    <x v="1"/>
    <s v="I"/>
    <n v="29"/>
    <n v="29"/>
    <n v="0"/>
    <n v="24"/>
  </r>
  <r>
    <x v="0"/>
    <x v="0"/>
    <s v="WA"/>
    <x v="1"/>
    <n v="2009"/>
    <n v="2009"/>
    <n v="15983299"/>
    <n v="1"/>
    <x v="1"/>
    <s v="I"/>
    <n v="0"/>
    <n v="0"/>
    <n v="0"/>
    <n v="1"/>
  </r>
  <r>
    <x v="0"/>
    <x v="0"/>
    <s v="WA"/>
    <x v="1"/>
    <n v="2009"/>
    <n v="2009"/>
    <n v="500250233"/>
    <n v="1"/>
    <x v="1"/>
    <s v="I"/>
    <n v="6"/>
    <n v="6"/>
    <n v="0"/>
    <n v="97"/>
  </r>
  <r>
    <x v="0"/>
    <x v="1"/>
    <s v="WA"/>
    <x v="1"/>
    <n v="2009"/>
    <n v="2009"/>
    <n v="500250721"/>
    <n v="1"/>
    <x v="1"/>
    <s v="I"/>
    <n v="6"/>
    <n v="6"/>
    <n v="0"/>
    <n v="12"/>
  </r>
  <r>
    <x v="0"/>
    <x v="1"/>
    <s v="WA"/>
    <x v="1"/>
    <n v="2009"/>
    <n v="2009"/>
    <n v="16894165"/>
    <n v="1"/>
    <x v="1"/>
    <s v="I"/>
    <n v="17"/>
    <n v="17"/>
    <n v="0"/>
    <n v="23"/>
  </r>
  <r>
    <x v="0"/>
    <x v="0"/>
    <s v="WA"/>
    <x v="1"/>
    <n v="2009"/>
    <n v="2009"/>
    <n v="16894167"/>
    <n v="1"/>
    <x v="1"/>
    <s v="I"/>
    <n v="17"/>
    <n v="17"/>
    <n v="0"/>
    <n v="50"/>
  </r>
  <r>
    <x v="0"/>
    <x v="0"/>
    <s v="WA"/>
    <x v="1"/>
    <n v="2009"/>
    <n v="2009"/>
    <n v="18117284"/>
    <n v="1"/>
    <x v="1"/>
    <s v="I"/>
    <n v="19"/>
    <n v="19"/>
    <n v="0"/>
    <n v="20"/>
  </r>
  <r>
    <x v="1"/>
    <x v="1"/>
    <s v="WA"/>
    <x v="1"/>
    <n v="2009"/>
    <n v="2009"/>
    <n v="14630857"/>
    <n v="1"/>
    <x v="1"/>
    <s v="I"/>
    <n v="58"/>
    <n v="58"/>
    <n v="0"/>
    <n v="2"/>
  </r>
  <r>
    <x v="0"/>
    <x v="0"/>
    <s v="WA"/>
    <x v="1"/>
    <n v="2009"/>
    <n v="2009"/>
    <n v="17656778"/>
    <n v="1"/>
    <x v="1"/>
    <s v="I"/>
    <n v="0"/>
    <n v="0"/>
    <n v="0"/>
    <n v="13"/>
  </r>
  <r>
    <x v="0"/>
    <x v="0"/>
    <s v="WA"/>
    <x v="1"/>
    <n v="2009"/>
    <n v="2009"/>
    <n v="17658421"/>
    <n v="1"/>
    <x v="1"/>
    <s v="I"/>
    <n v="0"/>
    <n v="0"/>
    <n v="0"/>
    <n v="53"/>
  </r>
  <r>
    <x v="0"/>
    <x v="0"/>
    <s v="WA"/>
    <x v="1"/>
    <n v="2009"/>
    <n v="2009"/>
    <n v="500200408"/>
    <n v="1"/>
    <x v="1"/>
    <s v="I"/>
    <n v="28"/>
    <n v="28"/>
    <n v="0"/>
    <n v="66"/>
  </r>
  <r>
    <x v="1"/>
    <x v="0"/>
    <s v="WA"/>
    <x v="1"/>
    <n v="2009"/>
    <n v="2009"/>
    <n v="500122804"/>
    <n v="5"/>
    <x v="2"/>
    <s v="I"/>
    <n v="148"/>
    <n v="29.6"/>
    <n v="0"/>
    <n v="111014"/>
  </r>
  <r>
    <x v="0"/>
    <x v="1"/>
    <s v="WA"/>
    <x v="1"/>
    <n v="2009"/>
    <n v="2009"/>
    <n v="373507215"/>
    <n v="1"/>
    <x v="1"/>
    <s v="I"/>
    <n v="4"/>
    <n v="4"/>
    <n v="0"/>
    <n v="10"/>
  </r>
  <r>
    <x v="0"/>
    <x v="0"/>
    <s v="WA"/>
    <x v="1"/>
    <n v="2009"/>
    <n v="2009"/>
    <n v="500084796"/>
    <n v="1"/>
    <x v="1"/>
    <s v="I"/>
    <n v="0"/>
    <n v="0"/>
    <n v="0"/>
    <n v="260"/>
  </r>
  <r>
    <x v="0"/>
    <x v="0"/>
    <s v="WA"/>
    <x v="1"/>
    <n v="2009"/>
    <n v="2009"/>
    <n v="500203334"/>
    <n v="1"/>
    <x v="1"/>
    <s v="I"/>
    <n v="0"/>
    <n v="0"/>
    <n v="0"/>
    <n v="37"/>
  </r>
  <r>
    <x v="0"/>
    <x v="0"/>
    <s v="WA"/>
    <x v="1"/>
    <n v="2009"/>
    <n v="2009"/>
    <n v="500242338"/>
    <n v="1"/>
    <x v="1"/>
    <s v="I"/>
    <n v="0"/>
    <n v="0"/>
    <n v="0"/>
    <n v="27"/>
  </r>
  <r>
    <x v="0"/>
    <x v="1"/>
    <s v="WA"/>
    <x v="1"/>
    <n v="2009"/>
    <n v="2009"/>
    <n v="18596104"/>
    <n v="1"/>
    <x v="1"/>
    <s v="I"/>
    <n v="0"/>
    <n v="0"/>
    <n v="0"/>
    <n v="4"/>
  </r>
  <r>
    <x v="0"/>
    <x v="1"/>
    <s v="WA"/>
    <x v="1"/>
    <n v="2009"/>
    <n v="2009"/>
    <n v="500135493"/>
    <n v="1"/>
    <x v="1"/>
    <s v="I"/>
    <n v="1"/>
    <n v="1"/>
    <n v="0"/>
    <n v="3"/>
  </r>
  <r>
    <x v="0"/>
    <x v="1"/>
    <s v="WA"/>
    <x v="1"/>
    <n v="2009"/>
    <n v="2009"/>
    <n v="435715830"/>
    <n v="1"/>
    <x v="1"/>
    <s v="I"/>
    <n v="32"/>
    <n v="32"/>
    <n v="0"/>
    <n v="53"/>
  </r>
  <r>
    <x v="0"/>
    <x v="1"/>
    <s v="WA"/>
    <x v="1"/>
    <n v="2009"/>
    <n v="2009"/>
    <n v="18900044"/>
    <n v="1"/>
    <x v="1"/>
    <s v="I"/>
    <n v="2"/>
    <n v="2"/>
    <n v="0"/>
    <n v="6"/>
  </r>
  <r>
    <x v="0"/>
    <x v="0"/>
    <s v="WA"/>
    <x v="1"/>
    <n v="2009"/>
    <n v="2009"/>
    <n v="18043243"/>
    <n v="1"/>
    <x v="1"/>
    <s v="I"/>
    <n v="0"/>
    <n v="0"/>
    <n v="0"/>
    <n v="36"/>
  </r>
  <r>
    <x v="0"/>
    <x v="0"/>
    <s v="WA"/>
    <x v="1"/>
    <n v="2009"/>
    <n v="2010"/>
    <n v="18103136"/>
    <n v="2"/>
    <x v="1"/>
    <s v="I"/>
    <n v="58"/>
    <n v="29"/>
    <n v="0"/>
    <n v="290"/>
  </r>
  <r>
    <x v="0"/>
    <x v="0"/>
    <s v="WA"/>
    <x v="1"/>
    <n v="2009"/>
    <n v="2009"/>
    <n v="18328864"/>
    <n v="1"/>
    <x v="1"/>
    <s v="I"/>
    <n v="13"/>
    <n v="13"/>
    <n v="0"/>
    <n v="10"/>
  </r>
  <r>
    <x v="0"/>
    <x v="0"/>
    <s v="WA"/>
    <x v="1"/>
    <n v="2009"/>
    <n v="2009"/>
    <n v="18389382"/>
    <n v="1"/>
    <x v="1"/>
    <s v="I"/>
    <n v="0"/>
    <n v="0"/>
    <n v="0"/>
    <n v="40"/>
  </r>
  <r>
    <x v="0"/>
    <x v="0"/>
    <s v="WA"/>
    <x v="1"/>
    <n v="2009"/>
    <n v="2010"/>
    <n v="500169985"/>
    <n v="2"/>
    <x v="1"/>
    <s v="I"/>
    <n v="58"/>
    <n v="29"/>
    <n v="0"/>
    <n v="139"/>
  </r>
  <r>
    <x v="1"/>
    <x v="0"/>
    <s v="WA"/>
    <x v="1"/>
    <n v="2009"/>
    <n v="2009"/>
    <n v="17842706"/>
    <n v="1"/>
    <x v="1"/>
    <s v="I"/>
    <n v="71"/>
    <n v="71"/>
    <n v="0"/>
    <n v="990"/>
  </r>
  <r>
    <x v="0"/>
    <x v="0"/>
    <s v="WA"/>
    <x v="1"/>
    <n v="2009"/>
    <n v="2009"/>
    <n v="17716340"/>
    <n v="1"/>
    <x v="1"/>
    <s v="I"/>
    <n v="9"/>
    <n v="9"/>
    <n v="0"/>
    <n v="210"/>
  </r>
  <r>
    <x v="0"/>
    <x v="0"/>
    <s v="WA"/>
    <x v="1"/>
    <n v="2009"/>
    <n v="2009"/>
    <n v="17414941"/>
    <n v="1"/>
    <x v="1"/>
    <s v="I"/>
    <n v="18"/>
    <n v="18"/>
    <n v="0"/>
    <n v="160"/>
  </r>
  <r>
    <x v="0"/>
    <x v="0"/>
    <s v="WA"/>
    <x v="1"/>
    <n v="2009"/>
    <n v="2009"/>
    <n v="14845375"/>
    <n v="1"/>
    <x v="1"/>
    <s v="I"/>
    <n v="0"/>
    <n v="0"/>
    <n v="0"/>
    <n v="24"/>
  </r>
  <r>
    <x v="0"/>
    <x v="1"/>
    <s v="WA"/>
    <x v="1"/>
    <n v="2009"/>
    <n v="2009"/>
    <n v="17121457"/>
    <n v="1"/>
    <x v="1"/>
    <s v="I"/>
    <n v="2"/>
    <n v="2"/>
    <n v="0"/>
    <n v="13"/>
  </r>
  <r>
    <x v="0"/>
    <x v="0"/>
    <s v="WA"/>
    <x v="1"/>
    <n v="2009"/>
    <n v="2009"/>
    <n v="500188856"/>
    <n v="1"/>
    <x v="1"/>
    <s v="I"/>
    <n v="18"/>
    <n v="18"/>
    <n v="0"/>
    <n v="188"/>
  </r>
  <r>
    <x v="0"/>
    <x v="1"/>
    <s v="WA"/>
    <x v="1"/>
    <n v="2009"/>
    <n v="2009"/>
    <n v="16895942"/>
    <n v="1"/>
    <x v="1"/>
    <s v="I"/>
    <n v="20"/>
    <n v="20"/>
    <n v="0"/>
    <n v="7"/>
  </r>
  <r>
    <x v="0"/>
    <x v="1"/>
    <s v="WA"/>
    <x v="1"/>
    <n v="2009"/>
    <n v="2009"/>
    <n v="500140713"/>
    <n v="1"/>
    <x v="1"/>
    <s v="I"/>
    <n v="13"/>
    <n v="13"/>
    <n v="0"/>
    <n v="10"/>
  </r>
  <r>
    <x v="0"/>
    <x v="0"/>
    <s v="WA"/>
    <x v="1"/>
    <n v="2009"/>
    <n v="2009"/>
    <n v="16530696"/>
    <n v="1"/>
    <x v="1"/>
    <s v="I"/>
    <n v="28"/>
    <n v="28"/>
    <n v="0"/>
    <n v="625"/>
  </r>
  <r>
    <x v="0"/>
    <x v="1"/>
    <s v="WA"/>
    <x v="1"/>
    <n v="2009"/>
    <n v="2009"/>
    <n v="16286628"/>
    <n v="1"/>
    <x v="1"/>
    <s v="I"/>
    <n v="0"/>
    <n v="0"/>
    <n v="0"/>
    <n v="191"/>
  </r>
  <r>
    <x v="0"/>
    <x v="1"/>
    <s v="WA"/>
    <x v="1"/>
    <n v="2009"/>
    <n v="2009"/>
    <n v="500169651"/>
    <n v="1"/>
    <x v="1"/>
    <s v="I"/>
    <n v="0"/>
    <n v="0"/>
    <n v="0"/>
    <n v="45"/>
  </r>
  <r>
    <x v="0"/>
    <x v="0"/>
    <s v="WA"/>
    <x v="1"/>
    <n v="2009"/>
    <n v="2009"/>
    <n v="16542619"/>
    <n v="1"/>
    <x v="1"/>
    <s v="I"/>
    <n v="0"/>
    <n v="0"/>
    <n v="0"/>
    <n v="77"/>
  </r>
  <r>
    <x v="0"/>
    <x v="0"/>
    <s v="WA"/>
    <x v="1"/>
    <n v="2009"/>
    <n v="2009"/>
    <n v="18419916"/>
    <n v="1"/>
    <x v="1"/>
    <s v="I"/>
    <n v="0"/>
    <n v="0"/>
    <n v="0"/>
    <n v="80"/>
  </r>
  <r>
    <x v="0"/>
    <x v="1"/>
    <s v="WA"/>
    <x v="1"/>
    <n v="2009"/>
    <n v="2009"/>
    <n v="14578982"/>
    <n v="1"/>
    <x v="1"/>
    <s v="I"/>
    <n v="25"/>
    <n v="25"/>
    <n v="0"/>
    <n v="6"/>
  </r>
  <r>
    <x v="0"/>
    <x v="0"/>
    <s v="WA"/>
    <x v="1"/>
    <n v="2009"/>
    <n v="2009"/>
    <n v="446346796"/>
    <n v="1"/>
    <x v="1"/>
    <s v="I"/>
    <n v="0"/>
    <n v="0"/>
    <n v="0"/>
    <n v="23"/>
  </r>
  <r>
    <x v="0"/>
    <x v="0"/>
    <s v="WA"/>
    <x v="1"/>
    <n v="2009"/>
    <n v="2009"/>
    <n v="14099553"/>
    <n v="1"/>
    <x v="1"/>
    <s v="I"/>
    <n v="12"/>
    <n v="12"/>
    <n v="0"/>
    <n v="430"/>
  </r>
  <r>
    <x v="0"/>
    <x v="0"/>
    <s v="WA"/>
    <x v="2"/>
    <n v="2010"/>
    <n v="2010"/>
    <n v="16123287"/>
    <n v="1"/>
    <x v="1"/>
    <s v="I"/>
    <n v="13"/>
    <n v="13"/>
    <n v="0"/>
    <n v="230"/>
  </r>
  <r>
    <x v="0"/>
    <x v="0"/>
    <s v="WA"/>
    <x v="1"/>
    <n v="2010"/>
    <n v="2010"/>
    <n v="19636906"/>
    <n v="1"/>
    <x v="1"/>
    <s v="I"/>
    <n v="14"/>
    <n v="14"/>
    <n v="0"/>
    <n v="67"/>
  </r>
  <r>
    <x v="0"/>
    <x v="0"/>
    <s v="WA"/>
    <x v="1"/>
    <n v="2010"/>
    <n v="2010"/>
    <n v="19261008"/>
    <n v="1"/>
    <x v="1"/>
    <s v="I"/>
    <n v="0"/>
    <n v="0"/>
    <n v="0"/>
    <n v="680"/>
  </r>
  <r>
    <x v="0"/>
    <x v="1"/>
    <s v="WA"/>
    <x v="1"/>
    <n v="2010"/>
    <n v="2010"/>
    <n v="18330515"/>
    <n v="1"/>
    <x v="1"/>
    <s v="I"/>
    <n v="28"/>
    <n v="28"/>
    <n v="0"/>
    <n v="6"/>
  </r>
  <r>
    <x v="0"/>
    <x v="0"/>
    <s v="WA"/>
    <x v="1"/>
    <n v="2010"/>
    <n v="2010"/>
    <n v="19409755"/>
    <n v="1"/>
    <x v="1"/>
    <s v="I"/>
    <n v="0"/>
    <n v="0"/>
    <n v="0"/>
    <n v="280"/>
  </r>
  <r>
    <x v="0"/>
    <x v="1"/>
    <s v="WA"/>
    <x v="2"/>
    <n v="2010"/>
    <n v="2010"/>
    <n v="500077558"/>
    <n v="1"/>
    <x v="1"/>
    <s v="I"/>
    <n v="1"/>
    <n v="1"/>
    <n v="0"/>
    <n v="22"/>
  </r>
  <r>
    <x v="0"/>
    <x v="0"/>
    <s v="WA"/>
    <x v="2"/>
    <n v="2010"/>
    <n v="2010"/>
    <n v="16126673"/>
    <n v="1"/>
    <x v="1"/>
    <s v="I"/>
    <n v="0"/>
    <n v="0"/>
    <n v="0"/>
    <n v="230"/>
  </r>
  <r>
    <x v="0"/>
    <x v="1"/>
    <s v="WA"/>
    <x v="2"/>
    <n v="2010"/>
    <n v="2010"/>
    <n v="500095827"/>
    <n v="1"/>
    <x v="1"/>
    <s v="I"/>
    <n v="21"/>
    <n v="21"/>
    <n v="0"/>
    <n v="95"/>
  </r>
  <r>
    <x v="0"/>
    <x v="0"/>
    <s v="WA"/>
    <x v="2"/>
    <n v="2010"/>
    <n v="2010"/>
    <n v="16206317"/>
    <n v="1"/>
    <x v="1"/>
    <s v="I"/>
    <n v="28"/>
    <n v="28"/>
    <n v="0"/>
    <n v="40"/>
  </r>
  <r>
    <x v="0"/>
    <x v="0"/>
    <s v="WA"/>
    <x v="2"/>
    <n v="2010"/>
    <n v="2010"/>
    <n v="15889714"/>
    <n v="2"/>
    <x v="1"/>
    <s v="I"/>
    <n v="57"/>
    <n v="28.5"/>
    <n v="0"/>
    <n v="110"/>
  </r>
  <r>
    <x v="0"/>
    <x v="0"/>
    <s v="WA"/>
    <x v="2"/>
    <n v="2010"/>
    <n v="2010"/>
    <n v="16877370"/>
    <n v="3"/>
    <x v="1"/>
    <s v="I"/>
    <n v="83"/>
    <n v="27.666666666666668"/>
    <n v="0"/>
    <n v="130"/>
  </r>
  <r>
    <x v="0"/>
    <x v="1"/>
    <s v="WA"/>
    <x v="2"/>
    <n v="2010"/>
    <n v="2010"/>
    <n v="500079879"/>
    <n v="3"/>
    <x v="1"/>
    <s v="I"/>
    <n v="83"/>
    <n v="27.666666666666668"/>
    <n v="0"/>
    <n v="49"/>
  </r>
  <r>
    <x v="0"/>
    <x v="1"/>
    <s v="WA"/>
    <x v="2"/>
    <n v="2010"/>
    <n v="2010"/>
    <n v="16892235"/>
    <n v="2"/>
    <x v="1"/>
    <s v="I"/>
    <n v="58"/>
    <n v="29"/>
    <n v="0"/>
    <n v="137"/>
  </r>
  <r>
    <x v="0"/>
    <x v="0"/>
    <s v="WA"/>
    <x v="2"/>
    <n v="2010"/>
    <n v="2010"/>
    <n v="16902752"/>
    <n v="1"/>
    <x v="1"/>
    <s v="I"/>
    <n v="31"/>
    <n v="31"/>
    <n v="0"/>
    <n v="130"/>
  </r>
  <r>
    <x v="0"/>
    <x v="0"/>
    <s v="WA"/>
    <x v="2"/>
    <n v="2010"/>
    <n v="2010"/>
    <n v="500188659"/>
    <n v="1"/>
    <x v="1"/>
    <s v="I"/>
    <n v="0"/>
    <n v="0"/>
    <n v="0"/>
    <n v="64"/>
  </r>
  <r>
    <x v="0"/>
    <x v="0"/>
    <s v="WA"/>
    <x v="2"/>
    <n v="2010"/>
    <n v="2010"/>
    <n v="16222440"/>
    <n v="1"/>
    <x v="1"/>
    <s v="I"/>
    <n v="28"/>
    <n v="28"/>
    <n v="0"/>
    <n v="539"/>
  </r>
  <r>
    <x v="0"/>
    <x v="1"/>
    <s v="WA"/>
    <x v="2"/>
    <n v="2010"/>
    <n v="2010"/>
    <n v="372902620"/>
    <n v="3"/>
    <x v="1"/>
    <s v="I"/>
    <n v="70"/>
    <n v="23.333333333333332"/>
    <n v="0"/>
    <n v="212"/>
  </r>
  <r>
    <x v="0"/>
    <x v="0"/>
    <s v="WA"/>
    <x v="2"/>
    <n v="2010"/>
    <n v="2010"/>
    <n v="14877179"/>
    <n v="1"/>
    <x v="1"/>
    <s v="I"/>
    <n v="32"/>
    <n v="32"/>
    <n v="0"/>
    <n v="90"/>
  </r>
  <r>
    <x v="0"/>
    <x v="1"/>
    <s v="WA"/>
    <x v="2"/>
    <n v="2010"/>
    <n v="2010"/>
    <n v="368150414"/>
    <n v="1"/>
    <x v="1"/>
    <s v="I"/>
    <n v="0"/>
    <n v="0"/>
    <n v="0"/>
    <n v="4"/>
  </r>
  <r>
    <x v="0"/>
    <x v="0"/>
    <s v="WA"/>
    <x v="2"/>
    <n v="2010"/>
    <n v="2010"/>
    <n v="14549964"/>
    <n v="1"/>
    <x v="1"/>
    <s v="I"/>
    <n v="30"/>
    <n v="30"/>
    <n v="0"/>
    <n v="760"/>
  </r>
  <r>
    <x v="0"/>
    <x v="1"/>
    <s v="WA"/>
    <x v="2"/>
    <n v="2010"/>
    <n v="2010"/>
    <n v="433382537"/>
    <n v="3"/>
    <x v="1"/>
    <s v="I"/>
    <n v="91"/>
    <n v="30.333333333333332"/>
    <n v="0"/>
    <n v="81"/>
  </r>
  <r>
    <x v="0"/>
    <x v="0"/>
    <s v="WA"/>
    <x v="2"/>
    <n v="2010"/>
    <n v="2010"/>
    <n v="14857983"/>
    <n v="1"/>
    <x v="1"/>
    <s v="I"/>
    <n v="33"/>
    <n v="33"/>
    <n v="0"/>
    <n v="1850"/>
  </r>
  <r>
    <x v="0"/>
    <x v="0"/>
    <s v="WA"/>
    <x v="2"/>
    <n v="2010"/>
    <n v="2010"/>
    <n v="18957109"/>
    <n v="1"/>
    <x v="1"/>
    <s v="I"/>
    <n v="1"/>
    <n v="1"/>
    <n v="0"/>
    <n v="9365"/>
  </r>
  <r>
    <x v="1"/>
    <x v="1"/>
    <s v="WA"/>
    <x v="2"/>
    <n v="2010"/>
    <n v="2010"/>
    <n v="500250796"/>
    <n v="12"/>
    <x v="2"/>
    <s v="I"/>
    <n v="370"/>
    <n v="30.833333333333332"/>
    <n v="0"/>
    <n v="468946"/>
  </r>
  <r>
    <x v="0"/>
    <x v="1"/>
    <s v="WA"/>
    <x v="2"/>
    <n v="2010"/>
    <n v="2010"/>
    <n v="14644133"/>
    <n v="1"/>
    <x v="1"/>
    <s v="I"/>
    <n v="33"/>
    <n v="33"/>
    <n v="0"/>
    <n v="8"/>
  </r>
  <r>
    <x v="0"/>
    <x v="0"/>
    <s v="WA"/>
    <x v="2"/>
    <n v="2010"/>
    <n v="2010"/>
    <n v="500192607"/>
    <n v="4"/>
    <x v="1"/>
    <s v="I"/>
    <n v="121"/>
    <n v="30.25"/>
    <n v="0"/>
    <n v="111"/>
  </r>
  <r>
    <x v="0"/>
    <x v="1"/>
    <s v="WA"/>
    <x v="2"/>
    <n v="2010"/>
    <n v="2010"/>
    <n v="19599151"/>
    <n v="1"/>
    <x v="1"/>
    <s v="I"/>
    <n v="33"/>
    <n v="33"/>
    <n v="0"/>
    <n v="4"/>
  </r>
  <r>
    <x v="0"/>
    <x v="1"/>
    <s v="WA"/>
    <x v="2"/>
    <n v="2010"/>
    <n v="2010"/>
    <n v="500038221"/>
    <n v="1"/>
    <x v="1"/>
    <s v="I"/>
    <n v="30"/>
    <n v="30"/>
    <n v="0"/>
    <n v="3"/>
  </r>
  <r>
    <x v="1"/>
    <x v="0"/>
    <s v="WA"/>
    <x v="2"/>
    <n v="2010"/>
    <n v="2010"/>
    <n v="19858590"/>
    <n v="1"/>
    <x v="1"/>
    <s v="I"/>
    <n v="15"/>
    <n v="15"/>
    <n v="0"/>
    <n v="270"/>
  </r>
  <r>
    <x v="0"/>
    <x v="0"/>
    <s v="WA"/>
    <x v="2"/>
    <n v="2010"/>
    <n v="2010"/>
    <n v="500102401"/>
    <n v="1"/>
    <x v="1"/>
    <s v="I"/>
    <n v="0"/>
    <n v="0"/>
    <n v="0"/>
    <n v="86"/>
  </r>
  <r>
    <x v="0"/>
    <x v="0"/>
    <s v="WA"/>
    <x v="2"/>
    <n v="2010"/>
    <n v="2010"/>
    <n v="500242964"/>
    <n v="1"/>
    <x v="1"/>
    <s v="I"/>
    <n v="6"/>
    <n v="6"/>
    <n v="0"/>
    <n v="2"/>
  </r>
  <r>
    <x v="0"/>
    <x v="1"/>
    <s v="WA"/>
    <x v="2"/>
    <n v="2010"/>
    <n v="2010"/>
    <n v="500221024"/>
    <n v="1"/>
    <x v="1"/>
    <s v="I"/>
    <n v="27"/>
    <n v="27"/>
    <n v="0"/>
    <n v="85"/>
  </r>
  <r>
    <x v="0"/>
    <x v="0"/>
    <s v="WA"/>
    <x v="2"/>
    <n v="2010"/>
    <n v="2010"/>
    <n v="18061723"/>
    <n v="1"/>
    <x v="1"/>
    <s v="I"/>
    <n v="28"/>
    <n v="28"/>
    <n v="0"/>
    <n v="600"/>
  </r>
  <r>
    <x v="0"/>
    <x v="0"/>
    <s v="WA"/>
    <x v="2"/>
    <n v="2010"/>
    <n v="2010"/>
    <n v="17765956"/>
    <n v="1"/>
    <x v="1"/>
    <s v="I"/>
    <n v="0"/>
    <n v="0"/>
    <n v="0"/>
    <n v="20"/>
  </r>
  <r>
    <x v="0"/>
    <x v="0"/>
    <s v="WA"/>
    <x v="2"/>
    <n v="2010"/>
    <n v="2010"/>
    <n v="18066248"/>
    <n v="1"/>
    <x v="1"/>
    <s v="I"/>
    <n v="0"/>
    <n v="0"/>
    <n v="0"/>
    <n v="140"/>
  </r>
  <r>
    <x v="0"/>
    <x v="0"/>
    <s v="WA"/>
    <x v="2"/>
    <n v="2010"/>
    <n v="2010"/>
    <n v="18069481"/>
    <n v="1"/>
    <x v="1"/>
    <s v="I"/>
    <n v="0"/>
    <n v="0"/>
    <n v="0"/>
    <n v="100"/>
  </r>
  <r>
    <x v="0"/>
    <x v="0"/>
    <s v="WA"/>
    <x v="2"/>
    <n v="2010"/>
    <n v="2010"/>
    <n v="17491928"/>
    <n v="1"/>
    <x v="1"/>
    <s v="I"/>
    <n v="0"/>
    <n v="0"/>
    <n v="0"/>
    <n v="151"/>
  </r>
  <r>
    <x v="0"/>
    <x v="1"/>
    <s v="WA"/>
    <x v="2"/>
    <n v="2010"/>
    <n v="2010"/>
    <n v="500227792"/>
    <n v="1"/>
    <x v="1"/>
    <s v="I"/>
    <n v="0"/>
    <n v="0"/>
    <n v="0"/>
    <n v="68"/>
  </r>
  <r>
    <x v="0"/>
    <x v="1"/>
    <s v="WA"/>
    <x v="2"/>
    <n v="2010"/>
    <n v="2010"/>
    <n v="17470816"/>
    <n v="1"/>
    <x v="1"/>
    <s v="I"/>
    <n v="3"/>
    <n v="3"/>
    <n v="0"/>
    <n v="16"/>
  </r>
  <r>
    <x v="0"/>
    <x v="0"/>
    <s v="WA"/>
    <x v="2"/>
    <n v="2010"/>
    <n v="2010"/>
    <n v="446354066"/>
    <n v="2"/>
    <x v="1"/>
    <s v="I"/>
    <n v="49"/>
    <n v="24.5"/>
    <n v="0"/>
    <n v="106"/>
  </r>
  <r>
    <x v="0"/>
    <x v="0"/>
    <s v="WA"/>
    <x v="2"/>
    <n v="2010"/>
    <n v="2010"/>
    <n v="19912905"/>
    <n v="1"/>
    <x v="1"/>
    <s v="I"/>
    <n v="12"/>
    <n v="12"/>
    <n v="0"/>
    <n v="10"/>
  </r>
  <r>
    <x v="0"/>
    <x v="0"/>
    <s v="WA"/>
    <x v="2"/>
    <n v="2010"/>
    <n v="2010"/>
    <n v="374803276"/>
    <n v="1"/>
    <x v="1"/>
    <s v="I"/>
    <n v="24"/>
    <n v="24"/>
    <n v="0"/>
    <n v="270"/>
  </r>
  <r>
    <x v="0"/>
    <x v="0"/>
    <s v="WA"/>
    <x v="2"/>
    <n v="2010"/>
    <n v="2010"/>
    <n v="500207809"/>
    <n v="1"/>
    <x v="1"/>
    <s v="I"/>
    <n v="0"/>
    <n v="0"/>
    <n v="0"/>
    <n v="151"/>
  </r>
  <r>
    <x v="0"/>
    <x v="0"/>
    <s v="WA"/>
    <x v="2"/>
    <n v="2010"/>
    <n v="2010"/>
    <n v="500083781"/>
    <n v="3"/>
    <x v="1"/>
    <s v="I"/>
    <n v="92"/>
    <n v="30.666666666666668"/>
    <n v="0"/>
    <n v="19"/>
  </r>
  <r>
    <x v="1"/>
    <x v="0"/>
    <s v="WA"/>
    <x v="2"/>
    <n v="2010"/>
    <n v="2010"/>
    <n v="16267121"/>
    <n v="1"/>
    <x v="1"/>
    <s v="I"/>
    <n v="28"/>
    <n v="28"/>
    <n v="0"/>
    <n v="1"/>
  </r>
  <r>
    <x v="0"/>
    <x v="1"/>
    <s v="WA"/>
    <x v="2"/>
    <n v="2010"/>
    <n v="2010"/>
    <n v="16544861"/>
    <n v="1"/>
    <x v="1"/>
    <s v="I"/>
    <n v="2"/>
    <n v="2"/>
    <n v="0"/>
    <n v="20"/>
  </r>
  <r>
    <x v="0"/>
    <x v="0"/>
    <s v="WA"/>
    <x v="2"/>
    <n v="2010"/>
    <n v="2010"/>
    <n v="15433713"/>
    <n v="1"/>
    <x v="1"/>
    <s v="I"/>
    <n v="11"/>
    <n v="11"/>
    <n v="0"/>
    <n v="560"/>
  </r>
  <r>
    <x v="0"/>
    <x v="1"/>
    <s v="WA"/>
    <x v="2"/>
    <n v="2010"/>
    <n v="2010"/>
    <n v="417052814"/>
    <n v="1"/>
    <x v="1"/>
    <s v="I"/>
    <n v="19"/>
    <n v="19"/>
    <n v="0"/>
    <n v="36"/>
  </r>
  <r>
    <x v="1"/>
    <x v="1"/>
    <s v="WA"/>
    <x v="2"/>
    <n v="2010"/>
    <n v="2010"/>
    <n v="500146969"/>
    <n v="6"/>
    <x v="1"/>
    <s v="I"/>
    <n v="181"/>
    <n v="30.166666666666668"/>
    <n v="0"/>
    <n v="13"/>
  </r>
  <r>
    <x v="0"/>
    <x v="0"/>
    <s v="WA"/>
    <x v="2"/>
    <n v="2010"/>
    <n v="2010"/>
    <n v="500192964"/>
    <n v="1"/>
    <x v="1"/>
    <s v="I"/>
    <n v="18"/>
    <n v="18"/>
    <n v="0"/>
    <n v="150"/>
  </r>
  <r>
    <x v="1"/>
    <x v="1"/>
    <s v="WA"/>
    <x v="2"/>
    <n v="2010"/>
    <n v="2010"/>
    <n v="14593757"/>
    <n v="2"/>
    <x v="1"/>
    <s v="I"/>
    <n v="45"/>
    <n v="22.5"/>
    <n v="0"/>
    <n v="539"/>
  </r>
  <r>
    <x v="0"/>
    <x v="0"/>
    <s v="WA"/>
    <x v="2"/>
    <n v="2010"/>
    <n v="2010"/>
    <n v="500020855"/>
    <n v="3"/>
    <x v="1"/>
    <s v="I"/>
    <n v="81"/>
    <n v="27"/>
    <n v="0"/>
    <n v="2623"/>
  </r>
  <r>
    <x v="0"/>
    <x v="1"/>
    <s v="WA"/>
    <x v="2"/>
    <n v="2010"/>
    <n v="2010"/>
    <n v="500220217"/>
    <n v="1"/>
    <x v="1"/>
    <s v="I"/>
    <n v="0"/>
    <n v="0"/>
    <n v="0"/>
    <n v="124"/>
  </r>
  <r>
    <x v="0"/>
    <x v="0"/>
    <s v="WA"/>
    <x v="2"/>
    <n v="2010"/>
    <n v="2010"/>
    <n v="19838638"/>
    <n v="1"/>
    <x v="1"/>
    <s v="I"/>
    <n v="0"/>
    <n v="0"/>
    <n v="0"/>
    <n v="40"/>
  </r>
  <r>
    <x v="0"/>
    <x v="1"/>
    <s v="WA"/>
    <x v="2"/>
    <n v="2010"/>
    <n v="2010"/>
    <n v="500102788"/>
    <n v="1"/>
    <x v="1"/>
    <s v="I"/>
    <n v="0"/>
    <n v="0"/>
    <n v="0"/>
    <n v="15"/>
  </r>
  <r>
    <x v="0"/>
    <x v="0"/>
    <s v="WA"/>
    <x v="2"/>
    <n v="2010"/>
    <n v="2010"/>
    <n v="18932229"/>
    <n v="1"/>
    <x v="1"/>
    <s v="I"/>
    <n v="21"/>
    <n v="21"/>
    <n v="0"/>
    <n v="160"/>
  </r>
  <r>
    <x v="0"/>
    <x v="0"/>
    <s v="WA"/>
    <x v="2"/>
    <n v="2010"/>
    <n v="2010"/>
    <n v="361756812"/>
    <n v="1"/>
    <x v="1"/>
    <s v="I"/>
    <n v="0"/>
    <n v="0"/>
    <n v="0"/>
    <n v="90"/>
  </r>
  <r>
    <x v="0"/>
    <x v="1"/>
    <s v="WA"/>
    <x v="2"/>
    <n v="2010"/>
    <n v="2010"/>
    <n v="500057817"/>
    <n v="1"/>
    <x v="1"/>
    <s v="I"/>
    <n v="33"/>
    <n v="33"/>
    <n v="0"/>
    <n v="94"/>
  </r>
  <r>
    <x v="0"/>
    <x v="1"/>
    <s v="WA"/>
    <x v="2"/>
    <n v="2010"/>
    <n v="2010"/>
    <n v="500245503"/>
    <n v="1"/>
    <x v="1"/>
    <s v="I"/>
    <n v="15"/>
    <n v="15"/>
    <n v="0"/>
    <n v="37"/>
  </r>
  <r>
    <x v="0"/>
    <x v="0"/>
    <s v="WA"/>
    <x v="2"/>
    <n v="2010"/>
    <n v="2010"/>
    <n v="500233136"/>
    <n v="1"/>
    <x v="1"/>
    <s v="I"/>
    <n v="0"/>
    <n v="0"/>
    <n v="0"/>
    <n v="32"/>
  </r>
  <r>
    <x v="0"/>
    <x v="1"/>
    <s v="WA"/>
    <x v="2"/>
    <n v="2010"/>
    <n v="2010"/>
    <n v="16287703"/>
    <n v="1"/>
    <x v="1"/>
    <s v="I"/>
    <n v="29"/>
    <n v="29"/>
    <n v="0"/>
    <n v="38"/>
  </r>
  <r>
    <x v="0"/>
    <x v="1"/>
    <s v="WA"/>
    <x v="2"/>
    <n v="2010"/>
    <n v="2010"/>
    <n v="500050207"/>
    <n v="2"/>
    <x v="1"/>
    <s v="I"/>
    <n v="57"/>
    <n v="28.5"/>
    <n v="0"/>
    <n v="86"/>
  </r>
  <r>
    <x v="0"/>
    <x v="1"/>
    <s v="WA"/>
    <x v="2"/>
    <n v="2010"/>
    <n v="2010"/>
    <n v="16251971"/>
    <n v="2"/>
    <x v="1"/>
    <s v="I"/>
    <n v="39"/>
    <n v="19.5"/>
    <n v="0"/>
    <n v="67"/>
  </r>
  <r>
    <x v="0"/>
    <x v="0"/>
    <s v="WA"/>
    <x v="2"/>
    <n v="2010"/>
    <n v="2010"/>
    <n v="13989445"/>
    <n v="1"/>
    <x v="1"/>
    <s v="I"/>
    <n v="0"/>
    <n v="0"/>
    <n v="0"/>
    <n v="40"/>
  </r>
  <r>
    <x v="0"/>
    <x v="1"/>
    <s v="WA"/>
    <x v="2"/>
    <n v="2010"/>
    <n v="2010"/>
    <n v="15972611"/>
    <n v="1"/>
    <x v="1"/>
    <s v="I"/>
    <n v="3"/>
    <n v="3"/>
    <n v="0"/>
    <n v="1"/>
  </r>
  <r>
    <x v="0"/>
    <x v="1"/>
    <s v="WA"/>
    <x v="2"/>
    <n v="2010"/>
    <n v="2010"/>
    <n v="15742461"/>
    <n v="1"/>
    <x v="1"/>
    <s v="I"/>
    <n v="0"/>
    <n v="0"/>
    <n v="0"/>
    <n v="1"/>
  </r>
  <r>
    <x v="0"/>
    <x v="1"/>
    <s v="WA"/>
    <x v="2"/>
    <n v="2010"/>
    <n v="2010"/>
    <n v="446355324"/>
    <n v="9"/>
    <x v="1"/>
    <s v="I"/>
    <n v="256"/>
    <n v="28.444444444444443"/>
    <n v="0"/>
    <n v="21"/>
  </r>
  <r>
    <x v="0"/>
    <x v="0"/>
    <s v="WA"/>
    <x v="2"/>
    <n v="2010"/>
    <n v="2010"/>
    <n v="500064921"/>
    <n v="1"/>
    <x v="1"/>
    <s v="I"/>
    <n v="4"/>
    <n v="4"/>
    <n v="0"/>
    <n v="7"/>
  </r>
  <r>
    <x v="0"/>
    <x v="0"/>
    <s v="WA"/>
    <x v="2"/>
    <n v="2010"/>
    <n v="2010"/>
    <n v="500253675"/>
    <n v="2"/>
    <x v="1"/>
    <s v="I"/>
    <n v="51"/>
    <n v="25.5"/>
    <n v="0"/>
    <n v="548"/>
  </r>
  <r>
    <x v="0"/>
    <x v="0"/>
    <s v="WA"/>
    <x v="2"/>
    <n v="2010"/>
    <n v="2010"/>
    <n v="15222489"/>
    <n v="1"/>
    <x v="1"/>
    <s v="I"/>
    <n v="4"/>
    <n v="4"/>
    <n v="0"/>
    <n v="1"/>
  </r>
  <r>
    <x v="0"/>
    <x v="0"/>
    <s v="WA"/>
    <x v="2"/>
    <n v="2010"/>
    <n v="2010"/>
    <n v="15111669"/>
    <n v="1"/>
    <x v="1"/>
    <s v="I"/>
    <n v="0"/>
    <n v="0"/>
    <n v="0"/>
    <n v="20"/>
  </r>
  <r>
    <x v="0"/>
    <x v="1"/>
    <s v="WA"/>
    <x v="2"/>
    <n v="2010"/>
    <n v="2010"/>
    <n v="15959740"/>
    <n v="3"/>
    <x v="1"/>
    <s v="I"/>
    <n v="71"/>
    <n v="23.666666666666664"/>
    <n v="0"/>
    <n v="13"/>
  </r>
  <r>
    <x v="0"/>
    <x v="0"/>
    <s v="WA"/>
    <x v="2"/>
    <n v="2010"/>
    <n v="2010"/>
    <n v="14856618"/>
    <n v="1"/>
    <x v="1"/>
    <s v="I"/>
    <n v="23"/>
    <n v="23"/>
    <n v="0"/>
    <n v="450"/>
  </r>
  <r>
    <x v="0"/>
    <x v="0"/>
    <s v="WA"/>
    <x v="2"/>
    <n v="2010"/>
    <n v="2010"/>
    <n v="19881702"/>
    <n v="1"/>
    <x v="1"/>
    <s v="I"/>
    <n v="33"/>
    <n v="33"/>
    <n v="0"/>
    <n v="10"/>
  </r>
  <r>
    <x v="0"/>
    <x v="1"/>
    <s v="WA"/>
    <x v="2"/>
    <n v="2010"/>
    <n v="2010"/>
    <n v="19637153"/>
    <n v="1"/>
    <x v="1"/>
    <s v="I"/>
    <n v="31"/>
    <n v="31"/>
    <n v="0"/>
    <n v="1"/>
  </r>
  <r>
    <x v="0"/>
    <x v="1"/>
    <s v="WA"/>
    <x v="2"/>
    <n v="2010"/>
    <n v="2010"/>
    <n v="14636385"/>
    <n v="1"/>
    <x v="1"/>
    <s v="I"/>
    <n v="29"/>
    <n v="29"/>
    <n v="0"/>
    <n v="3"/>
  </r>
  <r>
    <x v="0"/>
    <x v="0"/>
    <s v="WA"/>
    <x v="2"/>
    <n v="2010"/>
    <n v="2010"/>
    <n v="14571874"/>
    <n v="1"/>
    <x v="1"/>
    <s v="I"/>
    <n v="8"/>
    <n v="8"/>
    <n v="0"/>
    <n v="10"/>
  </r>
  <r>
    <x v="0"/>
    <x v="0"/>
    <s v="WA"/>
    <x v="2"/>
    <n v="2010"/>
    <n v="2010"/>
    <n v="14682968"/>
    <n v="1"/>
    <x v="1"/>
    <s v="I"/>
    <n v="28"/>
    <n v="28"/>
    <n v="0"/>
    <n v="100"/>
  </r>
  <r>
    <x v="0"/>
    <x v="0"/>
    <s v="WA"/>
    <x v="2"/>
    <n v="2010"/>
    <n v="2010"/>
    <n v="500037993"/>
    <n v="1"/>
    <x v="1"/>
    <s v="I"/>
    <n v="0"/>
    <n v="0"/>
    <n v="0"/>
    <n v="29"/>
  </r>
  <r>
    <x v="0"/>
    <x v="1"/>
    <s v="WA"/>
    <x v="2"/>
    <n v="2010"/>
    <n v="2010"/>
    <n v="16832550"/>
    <n v="2"/>
    <x v="1"/>
    <s v="I"/>
    <n v="34"/>
    <n v="17"/>
    <n v="0"/>
    <n v="25"/>
  </r>
  <r>
    <x v="0"/>
    <x v="1"/>
    <s v="WA"/>
    <x v="2"/>
    <n v="2010"/>
    <n v="2010"/>
    <n v="16837641"/>
    <n v="1"/>
    <x v="1"/>
    <s v="I"/>
    <n v="14"/>
    <n v="14"/>
    <n v="0"/>
    <n v="15"/>
  </r>
  <r>
    <x v="0"/>
    <x v="0"/>
    <s v="WA"/>
    <x v="2"/>
    <n v="2010"/>
    <n v="2010"/>
    <n v="16509129"/>
    <n v="1"/>
    <x v="1"/>
    <s v="I"/>
    <n v="1"/>
    <n v="1"/>
    <n v="0"/>
    <n v="100"/>
  </r>
  <r>
    <x v="1"/>
    <x v="1"/>
    <s v="WA"/>
    <x v="2"/>
    <n v="2010"/>
    <n v="2010"/>
    <n v="500179323"/>
    <n v="3"/>
    <x v="1"/>
    <s v="I"/>
    <n v="72"/>
    <n v="24"/>
    <n v="0"/>
    <n v="100"/>
  </r>
  <r>
    <x v="0"/>
    <x v="1"/>
    <s v="WA"/>
    <x v="2"/>
    <n v="2010"/>
    <n v="2010"/>
    <n v="19581486"/>
    <n v="1"/>
    <x v="1"/>
    <s v="I"/>
    <n v="27"/>
    <n v="27"/>
    <n v="0"/>
    <n v="61"/>
  </r>
  <r>
    <x v="0"/>
    <x v="0"/>
    <s v="WA"/>
    <x v="2"/>
    <n v="2010"/>
    <n v="2010"/>
    <n v="18350772"/>
    <n v="1"/>
    <x v="1"/>
    <s v="I"/>
    <n v="0"/>
    <n v="0"/>
    <n v="0"/>
    <n v="11"/>
  </r>
  <r>
    <x v="0"/>
    <x v="0"/>
    <s v="WA"/>
    <x v="2"/>
    <n v="2010"/>
    <n v="2010"/>
    <n v="19563313"/>
    <n v="2"/>
    <x v="1"/>
    <s v="I"/>
    <n v="42"/>
    <n v="21"/>
    <n v="0"/>
    <n v="489"/>
  </r>
  <r>
    <x v="0"/>
    <x v="1"/>
    <s v="WA"/>
    <x v="2"/>
    <n v="2010"/>
    <n v="2010"/>
    <n v="500195561"/>
    <n v="1"/>
    <x v="1"/>
    <s v="I"/>
    <n v="0"/>
    <n v="0"/>
    <n v="0"/>
    <n v="3"/>
  </r>
  <r>
    <x v="0"/>
    <x v="0"/>
    <s v="WA"/>
    <x v="2"/>
    <n v="2010"/>
    <n v="2010"/>
    <n v="18663079"/>
    <n v="1"/>
    <x v="1"/>
    <s v="I"/>
    <n v="0"/>
    <n v="0"/>
    <n v="0"/>
    <n v="30"/>
  </r>
  <r>
    <x v="0"/>
    <x v="0"/>
    <s v="WA"/>
    <x v="2"/>
    <n v="2010"/>
    <n v="2010"/>
    <n v="403228818"/>
    <n v="3"/>
    <x v="1"/>
    <s v="I"/>
    <n v="81"/>
    <n v="27"/>
    <n v="0"/>
    <n v="120"/>
  </r>
  <r>
    <x v="0"/>
    <x v="0"/>
    <s v="WA"/>
    <x v="2"/>
    <n v="2010"/>
    <n v="2010"/>
    <n v="18652012"/>
    <n v="1"/>
    <x v="1"/>
    <s v="I"/>
    <n v="0"/>
    <n v="0"/>
    <n v="0"/>
    <n v="20"/>
  </r>
  <r>
    <x v="0"/>
    <x v="0"/>
    <s v="WA"/>
    <x v="2"/>
    <n v="2010"/>
    <n v="2010"/>
    <n v="18652335"/>
    <n v="1"/>
    <x v="1"/>
    <s v="I"/>
    <n v="0"/>
    <n v="0"/>
    <n v="0"/>
    <n v="20"/>
  </r>
  <r>
    <x v="0"/>
    <x v="0"/>
    <s v="WA"/>
    <x v="2"/>
    <n v="2010"/>
    <n v="2010"/>
    <n v="500037967"/>
    <n v="1"/>
    <x v="1"/>
    <s v="I"/>
    <n v="0"/>
    <n v="0"/>
    <n v="0"/>
    <n v="615"/>
  </r>
  <r>
    <x v="0"/>
    <x v="1"/>
    <s v="WA"/>
    <x v="2"/>
    <n v="2010"/>
    <n v="2010"/>
    <n v="18257894"/>
    <n v="1"/>
    <x v="1"/>
    <s v="I"/>
    <n v="0"/>
    <n v="0"/>
    <n v="0"/>
    <n v="8"/>
  </r>
  <r>
    <x v="0"/>
    <x v="1"/>
    <s v="WA"/>
    <x v="2"/>
    <n v="2010"/>
    <n v="2010"/>
    <n v="500232005"/>
    <n v="1"/>
    <x v="1"/>
    <s v="I"/>
    <n v="0"/>
    <n v="0"/>
    <n v="0"/>
    <n v="9"/>
  </r>
  <r>
    <x v="0"/>
    <x v="1"/>
    <s v="WA"/>
    <x v="2"/>
    <n v="2010"/>
    <n v="2010"/>
    <n v="435283256"/>
    <n v="1"/>
    <x v="1"/>
    <s v="I"/>
    <n v="0"/>
    <n v="0"/>
    <n v="0"/>
    <n v="2"/>
  </r>
  <r>
    <x v="0"/>
    <x v="0"/>
    <s v="WA"/>
    <x v="2"/>
    <n v="2010"/>
    <n v="2010"/>
    <n v="17470422"/>
    <n v="1"/>
    <x v="1"/>
    <s v="I"/>
    <n v="5"/>
    <n v="5"/>
    <n v="0"/>
    <n v="41"/>
  </r>
  <r>
    <x v="0"/>
    <x v="0"/>
    <s v="WA"/>
    <x v="2"/>
    <n v="2010"/>
    <n v="2010"/>
    <n v="16806865"/>
    <n v="3"/>
    <x v="1"/>
    <s v="I"/>
    <n v="70"/>
    <n v="23.333333333333332"/>
    <n v="0"/>
    <n v="224"/>
  </r>
  <r>
    <x v="1"/>
    <x v="0"/>
    <s v="WA"/>
    <x v="2"/>
    <n v="2010"/>
    <n v="2010"/>
    <n v="17105750"/>
    <n v="1"/>
    <x v="1"/>
    <s v="I"/>
    <n v="22"/>
    <n v="22"/>
    <n v="0"/>
    <n v="9"/>
  </r>
  <r>
    <x v="0"/>
    <x v="0"/>
    <s v="WA"/>
    <x v="2"/>
    <n v="2010"/>
    <n v="2010"/>
    <n v="15885400"/>
    <n v="2"/>
    <x v="1"/>
    <s v="I"/>
    <n v="47"/>
    <n v="23.5"/>
    <n v="0"/>
    <n v="2000"/>
  </r>
  <r>
    <x v="0"/>
    <x v="0"/>
    <s v="WA"/>
    <x v="2"/>
    <n v="2010"/>
    <n v="2010"/>
    <n v="500007668"/>
    <n v="1"/>
    <x v="1"/>
    <s v="I"/>
    <n v="1"/>
    <n v="1"/>
    <n v="0"/>
    <n v="40"/>
  </r>
  <r>
    <x v="0"/>
    <x v="0"/>
    <s v="WA"/>
    <x v="2"/>
    <n v="2010"/>
    <n v="2010"/>
    <n v="500201367"/>
    <n v="1"/>
    <x v="1"/>
    <s v="I"/>
    <n v="0"/>
    <n v="0"/>
    <n v="0"/>
    <n v="87"/>
  </r>
  <r>
    <x v="0"/>
    <x v="1"/>
    <s v="WA"/>
    <x v="2"/>
    <n v="2010"/>
    <n v="2010"/>
    <n v="500226518"/>
    <n v="1"/>
    <x v="1"/>
    <s v="I"/>
    <n v="0"/>
    <n v="0"/>
    <n v="0"/>
    <n v="15"/>
  </r>
  <r>
    <x v="0"/>
    <x v="0"/>
    <s v="WA"/>
    <x v="2"/>
    <n v="2010"/>
    <n v="2010"/>
    <n v="15063815"/>
    <n v="1"/>
    <x v="1"/>
    <s v="I"/>
    <n v="20"/>
    <n v="20"/>
    <n v="0"/>
    <n v="22"/>
  </r>
  <r>
    <x v="0"/>
    <x v="1"/>
    <s v="WA"/>
    <x v="2"/>
    <n v="2010"/>
    <n v="2010"/>
    <n v="15079071"/>
    <n v="2"/>
    <x v="1"/>
    <s v="I"/>
    <n v="48"/>
    <n v="24"/>
    <n v="0"/>
    <n v="23"/>
  </r>
  <r>
    <x v="0"/>
    <x v="1"/>
    <s v="WA"/>
    <x v="2"/>
    <n v="2010"/>
    <n v="2010"/>
    <n v="15483383"/>
    <n v="1"/>
    <x v="1"/>
    <s v="I"/>
    <n v="30"/>
    <n v="30"/>
    <n v="0"/>
    <n v="106"/>
  </r>
  <r>
    <x v="0"/>
    <x v="0"/>
    <s v="WA"/>
    <x v="2"/>
    <n v="2010"/>
    <n v="2010"/>
    <n v="14561241"/>
    <n v="3"/>
    <x v="1"/>
    <s v="I"/>
    <n v="78"/>
    <n v="26"/>
    <n v="0"/>
    <n v="449"/>
  </r>
  <r>
    <x v="0"/>
    <x v="0"/>
    <s v="WA"/>
    <x v="2"/>
    <n v="2010"/>
    <n v="2010"/>
    <n v="17627132"/>
    <n v="1"/>
    <x v="1"/>
    <s v="I"/>
    <n v="0"/>
    <n v="0"/>
    <n v="0"/>
    <n v="29"/>
  </r>
  <r>
    <x v="0"/>
    <x v="0"/>
    <s v="WA"/>
    <x v="2"/>
    <n v="2010"/>
    <n v="2010"/>
    <n v="17627193"/>
    <n v="1"/>
    <x v="1"/>
    <s v="I"/>
    <n v="14"/>
    <n v="14"/>
    <n v="0"/>
    <n v="340"/>
  </r>
  <r>
    <x v="0"/>
    <x v="1"/>
    <s v="WA"/>
    <x v="2"/>
    <n v="2010"/>
    <n v="2010"/>
    <n v="14176396"/>
    <n v="1"/>
    <x v="1"/>
    <s v="I"/>
    <n v="16"/>
    <n v="16"/>
    <n v="0"/>
    <n v="6"/>
  </r>
  <r>
    <x v="0"/>
    <x v="0"/>
    <s v="WA"/>
    <x v="2"/>
    <n v="2010"/>
    <n v="2010"/>
    <n v="14134700"/>
    <n v="1"/>
    <x v="1"/>
    <s v="I"/>
    <n v="0"/>
    <n v="0"/>
    <n v="0"/>
    <n v="11"/>
  </r>
  <r>
    <x v="0"/>
    <x v="1"/>
    <s v="WA"/>
    <x v="2"/>
    <n v="2010"/>
    <n v="2010"/>
    <n v="19637953"/>
    <n v="1"/>
    <x v="1"/>
    <s v="I"/>
    <n v="29"/>
    <n v="29"/>
    <n v="0"/>
    <n v="1"/>
  </r>
  <r>
    <x v="0"/>
    <x v="1"/>
    <s v="WA"/>
    <x v="2"/>
    <n v="2010"/>
    <n v="2010"/>
    <n v="500065684"/>
    <n v="1"/>
    <x v="1"/>
    <s v="I"/>
    <n v="0"/>
    <n v="0"/>
    <n v="0"/>
    <n v="3"/>
  </r>
  <r>
    <x v="0"/>
    <x v="0"/>
    <s v="WA"/>
    <x v="2"/>
    <n v="2010"/>
    <n v="2010"/>
    <n v="19715278"/>
    <n v="1"/>
    <x v="1"/>
    <s v="I"/>
    <n v="0"/>
    <n v="0"/>
    <n v="0"/>
    <n v="56"/>
  </r>
  <r>
    <x v="0"/>
    <x v="0"/>
    <s v="WA"/>
    <x v="2"/>
    <n v="2010"/>
    <n v="2010"/>
    <n v="19592794"/>
    <n v="1"/>
    <x v="1"/>
    <s v="I"/>
    <n v="3"/>
    <n v="3"/>
    <n v="0"/>
    <n v="84"/>
  </r>
  <r>
    <x v="0"/>
    <x v="1"/>
    <s v="WA"/>
    <x v="2"/>
    <n v="2010"/>
    <n v="2010"/>
    <n v="403401604"/>
    <n v="1"/>
    <x v="1"/>
    <s v="I"/>
    <n v="13"/>
    <n v="13"/>
    <n v="0"/>
    <n v="4"/>
  </r>
  <r>
    <x v="0"/>
    <x v="0"/>
    <s v="WA"/>
    <x v="2"/>
    <n v="2010"/>
    <n v="2010"/>
    <n v="16916582"/>
    <n v="1"/>
    <x v="1"/>
    <s v="I"/>
    <n v="26"/>
    <n v="26"/>
    <n v="0"/>
    <n v="10"/>
  </r>
  <r>
    <x v="0"/>
    <x v="0"/>
    <s v="WA"/>
    <x v="2"/>
    <n v="2010"/>
    <n v="2010"/>
    <n v="19989304"/>
    <n v="1"/>
    <x v="1"/>
    <s v="I"/>
    <n v="16"/>
    <n v="16"/>
    <n v="0"/>
    <n v="52"/>
  </r>
  <r>
    <x v="0"/>
    <x v="1"/>
    <s v="WA"/>
    <x v="2"/>
    <n v="2010"/>
    <n v="2010"/>
    <n v="500119204"/>
    <n v="3"/>
    <x v="1"/>
    <s v="I"/>
    <n v="91"/>
    <n v="30.333333333333332"/>
    <n v="0"/>
    <n v="18"/>
  </r>
  <r>
    <x v="0"/>
    <x v="0"/>
    <s v="WA"/>
    <x v="2"/>
    <n v="2010"/>
    <n v="2010"/>
    <n v="500057893"/>
    <n v="1"/>
    <x v="1"/>
    <s v="I"/>
    <n v="0"/>
    <n v="0"/>
    <n v="0"/>
    <n v="19"/>
  </r>
  <r>
    <x v="0"/>
    <x v="0"/>
    <s v="WA"/>
    <x v="2"/>
    <n v="2010"/>
    <n v="2010"/>
    <n v="500066574"/>
    <n v="1"/>
    <x v="1"/>
    <s v="I"/>
    <n v="0"/>
    <n v="0"/>
    <n v="0"/>
    <n v="28"/>
  </r>
  <r>
    <x v="0"/>
    <x v="1"/>
    <s v="WA"/>
    <x v="2"/>
    <n v="2010"/>
    <n v="2010"/>
    <n v="18317370"/>
    <n v="1"/>
    <x v="1"/>
    <s v="I"/>
    <n v="3"/>
    <n v="3"/>
    <n v="0"/>
    <n v="8"/>
  </r>
  <r>
    <x v="0"/>
    <x v="1"/>
    <s v="WA"/>
    <x v="2"/>
    <n v="2010"/>
    <n v="2010"/>
    <n v="438912036"/>
    <n v="1"/>
    <x v="1"/>
    <s v="I"/>
    <n v="9"/>
    <n v="9"/>
    <n v="0"/>
    <n v="8"/>
  </r>
  <r>
    <x v="0"/>
    <x v="0"/>
    <s v="WA"/>
    <x v="2"/>
    <n v="2010"/>
    <n v="2010"/>
    <n v="18056821"/>
    <n v="1"/>
    <x v="1"/>
    <s v="I"/>
    <n v="3"/>
    <n v="3"/>
    <n v="0"/>
    <n v="83"/>
  </r>
  <r>
    <x v="1"/>
    <x v="1"/>
    <s v="WA"/>
    <x v="2"/>
    <n v="2010"/>
    <n v="2010"/>
    <n v="15341218"/>
    <n v="1"/>
    <x v="1"/>
    <s v="I"/>
    <n v="9"/>
    <n v="9"/>
    <n v="0"/>
    <n v="11"/>
  </r>
  <r>
    <x v="0"/>
    <x v="1"/>
    <s v="WA"/>
    <x v="2"/>
    <n v="2010"/>
    <n v="2010"/>
    <n v="500232363"/>
    <n v="1"/>
    <x v="1"/>
    <s v="I"/>
    <n v="0"/>
    <n v="0"/>
    <n v="0"/>
    <n v="86"/>
  </r>
  <r>
    <x v="0"/>
    <x v="0"/>
    <s v="WA"/>
    <x v="2"/>
    <n v="2010"/>
    <n v="2010"/>
    <n v="17839313"/>
    <n v="1"/>
    <x v="1"/>
    <s v="I"/>
    <n v="2"/>
    <n v="2"/>
    <n v="0"/>
    <n v="350"/>
  </r>
  <r>
    <x v="0"/>
    <x v="1"/>
    <s v="WA"/>
    <x v="2"/>
    <n v="2010"/>
    <n v="2010"/>
    <n v="500233488"/>
    <n v="1"/>
    <x v="1"/>
    <s v="I"/>
    <n v="30"/>
    <n v="30"/>
    <n v="0"/>
    <n v="1"/>
  </r>
  <r>
    <x v="0"/>
    <x v="0"/>
    <s v="WA"/>
    <x v="2"/>
    <n v="2010"/>
    <n v="2010"/>
    <n v="500049376"/>
    <n v="2"/>
    <x v="1"/>
    <s v="I"/>
    <n v="62"/>
    <n v="31"/>
    <n v="0"/>
    <n v="999"/>
  </r>
  <r>
    <x v="0"/>
    <x v="0"/>
    <s v="WA"/>
    <x v="2"/>
    <n v="2010"/>
    <n v="2010"/>
    <n v="14740747"/>
    <n v="1"/>
    <x v="1"/>
    <s v="I"/>
    <n v="33"/>
    <n v="33"/>
    <n v="0"/>
    <n v="100"/>
  </r>
  <r>
    <x v="0"/>
    <x v="1"/>
    <s v="WA"/>
    <x v="2"/>
    <n v="2010"/>
    <n v="2010"/>
    <n v="19307315"/>
    <n v="1"/>
    <x v="1"/>
    <s v="I"/>
    <n v="1"/>
    <n v="1"/>
    <n v="0"/>
    <n v="3"/>
  </r>
  <r>
    <x v="0"/>
    <x v="1"/>
    <s v="WA"/>
    <x v="2"/>
    <n v="2010"/>
    <n v="2010"/>
    <n v="16849526"/>
    <n v="4"/>
    <x v="1"/>
    <s v="I"/>
    <n v="122"/>
    <n v="30.5"/>
    <n v="0"/>
    <n v="40"/>
  </r>
  <r>
    <x v="0"/>
    <x v="0"/>
    <s v="WA"/>
    <x v="2"/>
    <n v="2010"/>
    <n v="2010"/>
    <n v="15402191"/>
    <n v="1"/>
    <x v="1"/>
    <s v="I"/>
    <n v="14"/>
    <n v="14"/>
    <n v="0"/>
    <n v="66"/>
  </r>
  <r>
    <x v="0"/>
    <x v="0"/>
    <s v="WA"/>
    <x v="2"/>
    <n v="2010"/>
    <n v="2010"/>
    <n v="18214021"/>
    <n v="1"/>
    <x v="1"/>
    <s v="I"/>
    <n v="0"/>
    <n v="0"/>
    <n v="0"/>
    <n v="586"/>
  </r>
  <r>
    <x v="0"/>
    <x v="0"/>
    <s v="WA"/>
    <x v="2"/>
    <n v="2010"/>
    <n v="2010"/>
    <n v="15976563"/>
    <n v="1"/>
    <x v="1"/>
    <s v="I"/>
    <n v="0"/>
    <n v="0"/>
    <n v="0"/>
    <n v="40"/>
  </r>
  <r>
    <x v="0"/>
    <x v="0"/>
    <s v="WA"/>
    <x v="2"/>
    <n v="2010"/>
    <n v="2010"/>
    <n v="15814085"/>
    <n v="3"/>
    <x v="1"/>
    <s v="I"/>
    <n v="72"/>
    <n v="24"/>
    <n v="0"/>
    <n v="380"/>
  </r>
  <r>
    <x v="0"/>
    <x v="0"/>
    <s v="WA"/>
    <x v="2"/>
    <n v="2010"/>
    <n v="2010"/>
    <n v="15814213"/>
    <n v="3"/>
    <x v="1"/>
    <s v="I"/>
    <n v="67"/>
    <n v="22.333333333333332"/>
    <n v="0"/>
    <n v="319"/>
  </r>
  <r>
    <x v="0"/>
    <x v="1"/>
    <s v="WA"/>
    <x v="2"/>
    <n v="2010"/>
    <n v="2010"/>
    <n v="14932443"/>
    <n v="1"/>
    <x v="1"/>
    <s v="I"/>
    <n v="0"/>
    <n v="0"/>
    <n v="0"/>
    <n v="4"/>
  </r>
  <r>
    <x v="0"/>
    <x v="0"/>
    <s v="WA"/>
    <x v="2"/>
    <n v="2010"/>
    <n v="2010"/>
    <n v="15279658"/>
    <n v="1"/>
    <x v="1"/>
    <s v="I"/>
    <n v="10"/>
    <n v="10"/>
    <n v="0"/>
    <n v="277"/>
  </r>
  <r>
    <x v="0"/>
    <x v="0"/>
    <s v="WA"/>
    <x v="2"/>
    <n v="2010"/>
    <n v="2010"/>
    <n v="15199796"/>
    <n v="1"/>
    <x v="1"/>
    <s v="I"/>
    <n v="0"/>
    <n v="0"/>
    <n v="0"/>
    <n v="50"/>
  </r>
  <r>
    <x v="0"/>
    <x v="0"/>
    <s v="WA"/>
    <x v="2"/>
    <n v="2010"/>
    <n v="2010"/>
    <n v="17413860"/>
    <n v="1"/>
    <x v="1"/>
    <s v="I"/>
    <n v="20"/>
    <n v="20"/>
    <n v="0"/>
    <n v="10"/>
  </r>
  <r>
    <x v="0"/>
    <x v="0"/>
    <s v="WA"/>
    <x v="2"/>
    <n v="2010"/>
    <n v="2010"/>
    <n v="14833714"/>
    <n v="1"/>
    <x v="1"/>
    <s v="I"/>
    <n v="0"/>
    <n v="0"/>
    <n v="0"/>
    <n v="30"/>
  </r>
  <r>
    <x v="0"/>
    <x v="0"/>
    <s v="WA"/>
    <x v="2"/>
    <n v="2010"/>
    <n v="2010"/>
    <n v="431222442"/>
    <n v="1"/>
    <x v="1"/>
    <s v="I"/>
    <n v="0"/>
    <n v="0"/>
    <n v="0"/>
    <n v="50"/>
  </r>
  <r>
    <x v="0"/>
    <x v="0"/>
    <s v="WA"/>
    <x v="2"/>
    <n v="2010"/>
    <n v="2010"/>
    <n v="500014885"/>
    <n v="1"/>
    <x v="1"/>
    <s v="I"/>
    <n v="0"/>
    <n v="0"/>
    <n v="0"/>
    <n v="1"/>
  </r>
  <r>
    <x v="0"/>
    <x v="0"/>
    <s v="WA"/>
    <x v="2"/>
    <n v="2010"/>
    <n v="2010"/>
    <n v="19969631"/>
    <n v="1"/>
    <x v="1"/>
    <s v="I"/>
    <n v="39"/>
    <n v="39"/>
    <n v="0"/>
    <n v="110"/>
  </r>
  <r>
    <x v="0"/>
    <x v="0"/>
    <s v="WA"/>
    <x v="2"/>
    <n v="2010"/>
    <n v="2010"/>
    <n v="500065529"/>
    <n v="1"/>
    <x v="1"/>
    <s v="I"/>
    <n v="0"/>
    <n v="0"/>
    <n v="0"/>
    <n v="65"/>
  </r>
  <r>
    <x v="0"/>
    <x v="0"/>
    <s v="WA"/>
    <x v="2"/>
    <n v="2010"/>
    <n v="2010"/>
    <n v="500211224"/>
    <n v="2"/>
    <x v="1"/>
    <s v="I"/>
    <n v="57"/>
    <n v="28.5"/>
    <n v="0"/>
    <n v="295"/>
  </r>
  <r>
    <x v="0"/>
    <x v="0"/>
    <s v="WA"/>
    <x v="2"/>
    <n v="2010"/>
    <n v="2010"/>
    <n v="19793324"/>
    <n v="1"/>
    <x v="1"/>
    <s v="I"/>
    <n v="34"/>
    <n v="34"/>
    <n v="0"/>
    <n v="22"/>
  </r>
  <r>
    <x v="0"/>
    <x v="0"/>
    <s v="WA"/>
    <x v="2"/>
    <n v="2010"/>
    <n v="2010"/>
    <n v="15357120"/>
    <n v="1"/>
    <x v="1"/>
    <s v="I"/>
    <n v="31"/>
    <n v="31"/>
    <n v="0"/>
    <n v="10"/>
  </r>
  <r>
    <x v="0"/>
    <x v="1"/>
    <s v="WA"/>
    <x v="2"/>
    <n v="2010"/>
    <n v="2010"/>
    <n v="500158318"/>
    <n v="1"/>
    <x v="1"/>
    <s v="I"/>
    <n v="30"/>
    <n v="30"/>
    <n v="0"/>
    <n v="1"/>
  </r>
  <r>
    <x v="0"/>
    <x v="0"/>
    <s v="WA"/>
    <x v="2"/>
    <n v="2010"/>
    <n v="2010"/>
    <n v="17029220"/>
    <n v="2"/>
    <x v="1"/>
    <s v="I"/>
    <n v="57"/>
    <n v="28.5"/>
    <n v="0"/>
    <n v="171"/>
  </r>
  <r>
    <x v="0"/>
    <x v="0"/>
    <s v="WA"/>
    <x v="2"/>
    <n v="2010"/>
    <n v="2010"/>
    <n v="19575199"/>
    <n v="1"/>
    <x v="1"/>
    <s v="I"/>
    <n v="0"/>
    <n v="0"/>
    <n v="0"/>
    <n v="560"/>
  </r>
  <r>
    <x v="0"/>
    <x v="0"/>
    <s v="WA"/>
    <x v="2"/>
    <n v="2010"/>
    <n v="2010"/>
    <n v="19671141"/>
    <n v="1"/>
    <x v="1"/>
    <s v="I"/>
    <n v="0"/>
    <n v="0"/>
    <n v="0"/>
    <n v="60"/>
  </r>
  <r>
    <x v="0"/>
    <x v="0"/>
    <s v="WA"/>
    <x v="2"/>
    <n v="2010"/>
    <n v="2010"/>
    <n v="415756882"/>
    <n v="2"/>
    <x v="1"/>
    <s v="I"/>
    <n v="60"/>
    <n v="30"/>
    <n v="0"/>
    <n v="23"/>
  </r>
  <r>
    <x v="0"/>
    <x v="0"/>
    <s v="WA"/>
    <x v="2"/>
    <n v="2010"/>
    <n v="2010"/>
    <n v="19591909"/>
    <n v="1"/>
    <x v="1"/>
    <s v="I"/>
    <n v="0"/>
    <n v="0"/>
    <n v="0"/>
    <n v="10"/>
  </r>
  <r>
    <x v="0"/>
    <x v="0"/>
    <s v="WA"/>
    <x v="2"/>
    <n v="2010"/>
    <n v="2010"/>
    <n v="19595905"/>
    <n v="1"/>
    <x v="1"/>
    <s v="I"/>
    <n v="0"/>
    <n v="0"/>
    <n v="0"/>
    <n v="30"/>
  </r>
  <r>
    <x v="0"/>
    <x v="0"/>
    <s v="WA"/>
    <x v="2"/>
    <n v="2010"/>
    <n v="2010"/>
    <n v="500196797"/>
    <n v="1"/>
    <x v="1"/>
    <s v="I"/>
    <n v="0"/>
    <n v="0"/>
    <n v="0"/>
    <n v="293"/>
  </r>
  <r>
    <x v="0"/>
    <x v="0"/>
    <s v="WA"/>
    <x v="2"/>
    <n v="2010"/>
    <n v="2010"/>
    <n v="18516841"/>
    <n v="1"/>
    <x v="1"/>
    <s v="I"/>
    <n v="15"/>
    <n v="15"/>
    <n v="0"/>
    <n v="110"/>
  </r>
  <r>
    <x v="0"/>
    <x v="1"/>
    <s v="WA"/>
    <x v="2"/>
    <n v="2010"/>
    <n v="2010"/>
    <n v="500020466"/>
    <n v="1"/>
    <x v="1"/>
    <s v="I"/>
    <n v="7"/>
    <n v="7"/>
    <n v="0"/>
    <n v="4"/>
  </r>
  <r>
    <x v="0"/>
    <x v="0"/>
    <s v="WA"/>
    <x v="2"/>
    <n v="2010"/>
    <n v="2010"/>
    <n v="18115417"/>
    <n v="1"/>
    <x v="1"/>
    <s v="I"/>
    <n v="0"/>
    <n v="0"/>
    <n v="0"/>
    <n v="140"/>
  </r>
  <r>
    <x v="0"/>
    <x v="0"/>
    <s v="WA"/>
    <x v="2"/>
    <n v="2010"/>
    <n v="2010"/>
    <n v="500256182"/>
    <n v="1"/>
    <x v="1"/>
    <s v="I"/>
    <n v="0"/>
    <n v="0"/>
    <n v="0"/>
    <n v="27"/>
  </r>
  <r>
    <x v="0"/>
    <x v="0"/>
    <s v="WA"/>
    <x v="2"/>
    <n v="2010"/>
    <n v="2010"/>
    <n v="18408650"/>
    <n v="1"/>
    <x v="1"/>
    <s v="I"/>
    <n v="0"/>
    <n v="0"/>
    <n v="0"/>
    <n v="20"/>
  </r>
  <r>
    <x v="0"/>
    <x v="1"/>
    <s v="WA"/>
    <x v="2"/>
    <n v="2010"/>
    <n v="2010"/>
    <n v="18020150"/>
    <n v="1"/>
    <x v="1"/>
    <s v="I"/>
    <n v="0"/>
    <n v="0"/>
    <n v="0"/>
    <n v="2"/>
  </r>
  <r>
    <x v="0"/>
    <x v="0"/>
    <s v="WA"/>
    <x v="2"/>
    <n v="2010"/>
    <n v="2010"/>
    <n v="18020152"/>
    <n v="1"/>
    <x v="1"/>
    <s v="I"/>
    <n v="0"/>
    <n v="0"/>
    <n v="0"/>
    <n v="13"/>
  </r>
  <r>
    <x v="0"/>
    <x v="0"/>
    <s v="WA"/>
    <x v="2"/>
    <n v="2010"/>
    <n v="2010"/>
    <n v="18298621"/>
    <n v="1"/>
    <x v="1"/>
    <s v="I"/>
    <n v="0"/>
    <n v="0"/>
    <n v="0"/>
    <n v="863"/>
  </r>
  <r>
    <x v="0"/>
    <x v="0"/>
    <s v="WA"/>
    <x v="2"/>
    <n v="2010"/>
    <n v="2010"/>
    <n v="17911859"/>
    <n v="1"/>
    <x v="1"/>
    <s v="I"/>
    <n v="0"/>
    <n v="0"/>
    <n v="0"/>
    <n v="10"/>
  </r>
  <r>
    <x v="0"/>
    <x v="0"/>
    <s v="WA"/>
    <x v="2"/>
    <n v="2010"/>
    <n v="2010"/>
    <n v="14372835"/>
    <n v="1"/>
    <x v="1"/>
    <s v="I"/>
    <n v="20"/>
    <n v="20"/>
    <n v="0"/>
    <n v="30"/>
  </r>
  <r>
    <x v="0"/>
    <x v="1"/>
    <s v="WA"/>
    <x v="2"/>
    <n v="2010"/>
    <n v="2010"/>
    <n v="500015921"/>
    <n v="3"/>
    <x v="1"/>
    <s v="I"/>
    <n v="79"/>
    <n v="26.333333333333336"/>
    <n v="0"/>
    <n v="17"/>
  </r>
  <r>
    <x v="0"/>
    <x v="1"/>
    <s v="WA"/>
    <x v="2"/>
    <n v="2010"/>
    <n v="2010"/>
    <n v="15875740"/>
    <n v="1"/>
    <x v="1"/>
    <s v="I"/>
    <n v="0"/>
    <n v="0"/>
    <n v="0"/>
    <n v="66"/>
  </r>
  <r>
    <x v="0"/>
    <x v="1"/>
    <s v="WA"/>
    <x v="2"/>
    <n v="2010"/>
    <n v="2010"/>
    <n v="500045211"/>
    <n v="1"/>
    <x v="1"/>
    <s v="I"/>
    <n v="0"/>
    <n v="0"/>
    <n v="0"/>
    <n v="1"/>
  </r>
  <r>
    <x v="0"/>
    <x v="0"/>
    <s v="WA"/>
    <x v="2"/>
    <n v="2010"/>
    <n v="2010"/>
    <n v="500254795"/>
    <n v="1"/>
    <x v="1"/>
    <s v="I"/>
    <n v="0"/>
    <n v="0"/>
    <n v="0"/>
    <n v="5"/>
  </r>
  <r>
    <x v="0"/>
    <x v="1"/>
    <s v="WA"/>
    <x v="2"/>
    <n v="2010"/>
    <n v="2010"/>
    <n v="18094333"/>
    <n v="2"/>
    <x v="1"/>
    <s v="I"/>
    <n v="35"/>
    <n v="17.5"/>
    <n v="0"/>
    <n v="11"/>
  </r>
  <r>
    <x v="0"/>
    <x v="0"/>
    <s v="WA"/>
    <x v="2"/>
    <n v="2010"/>
    <n v="2010"/>
    <n v="18263584"/>
    <n v="1"/>
    <x v="1"/>
    <s v="I"/>
    <n v="15"/>
    <n v="15"/>
    <n v="0"/>
    <n v="145"/>
  </r>
  <r>
    <x v="0"/>
    <x v="0"/>
    <s v="WA"/>
    <x v="2"/>
    <n v="2010"/>
    <n v="2010"/>
    <n v="17445300"/>
    <n v="1"/>
    <x v="1"/>
    <s v="I"/>
    <n v="0"/>
    <n v="0"/>
    <n v="0"/>
    <n v="470"/>
  </r>
  <r>
    <x v="0"/>
    <x v="0"/>
    <s v="WA"/>
    <x v="2"/>
    <n v="2010"/>
    <n v="2010"/>
    <n v="18696688"/>
    <n v="1"/>
    <x v="1"/>
    <s v="I"/>
    <n v="14"/>
    <n v="14"/>
    <n v="0"/>
    <n v="21"/>
  </r>
  <r>
    <x v="0"/>
    <x v="1"/>
    <s v="WA"/>
    <x v="2"/>
    <n v="2010"/>
    <n v="2010"/>
    <n v="429753681"/>
    <n v="1"/>
    <x v="1"/>
    <s v="I"/>
    <n v="19"/>
    <n v="19"/>
    <n v="0"/>
    <n v="16"/>
  </r>
  <r>
    <x v="0"/>
    <x v="0"/>
    <s v="WA"/>
    <x v="2"/>
    <n v="2010"/>
    <n v="2010"/>
    <n v="16805377"/>
    <n v="1"/>
    <x v="1"/>
    <s v="I"/>
    <n v="0"/>
    <n v="0"/>
    <n v="0"/>
    <n v="50"/>
  </r>
  <r>
    <x v="0"/>
    <x v="0"/>
    <s v="WA"/>
    <x v="2"/>
    <n v="2010"/>
    <n v="2010"/>
    <n v="16899501"/>
    <n v="1"/>
    <x v="1"/>
    <s v="I"/>
    <n v="1"/>
    <n v="1"/>
    <n v="0"/>
    <n v="20"/>
  </r>
  <r>
    <x v="0"/>
    <x v="1"/>
    <s v="WA"/>
    <x v="2"/>
    <n v="2010"/>
    <n v="2010"/>
    <n v="500029693"/>
    <n v="3"/>
    <x v="1"/>
    <s v="I"/>
    <n v="79"/>
    <n v="26.333333333333336"/>
    <n v="0"/>
    <n v="9"/>
  </r>
  <r>
    <x v="0"/>
    <x v="1"/>
    <s v="WA"/>
    <x v="2"/>
    <n v="2010"/>
    <n v="2010"/>
    <n v="335664032"/>
    <n v="3"/>
    <x v="1"/>
    <s v="I"/>
    <n v="87"/>
    <n v="29"/>
    <n v="0"/>
    <n v="53"/>
  </r>
  <r>
    <x v="0"/>
    <x v="0"/>
    <s v="WA"/>
    <x v="2"/>
    <n v="2010"/>
    <n v="2010"/>
    <n v="16013922"/>
    <n v="1"/>
    <x v="1"/>
    <s v="I"/>
    <n v="7"/>
    <n v="7"/>
    <n v="0"/>
    <n v="100"/>
  </r>
  <r>
    <x v="0"/>
    <x v="0"/>
    <s v="WA"/>
    <x v="2"/>
    <n v="2010"/>
    <n v="2010"/>
    <n v="15115205"/>
    <n v="2"/>
    <x v="1"/>
    <s v="I"/>
    <n v="61"/>
    <n v="30.5"/>
    <n v="0"/>
    <n v="710"/>
  </r>
  <r>
    <x v="0"/>
    <x v="1"/>
    <s v="WA"/>
    <x v="2"/>
    <n v="2010"/>
    <n v="2010"/>
    <n v="14878867"/>
    <n v="1"/>
    <x v="1"/>
    <s v="I"/>
    <n v="0"/>
    <n v="0"/>
    <n v="0"/>
    <n v="8"/>
  </r>
  <r>
    <x v="0"/>
    <x v="1"/>
    <s v="WA"/>
    <x v="2"/>
    <n v="2010"/>
    <n v="2010"/>
    <n v="14912640"/>
    <n v="2"/>
    <x v="1"/>
    <s v="I"/>
    <n v="63"/>
    <n v="31.5"/>
    <n v="0"/>
    <n v="10"/>
  </r>
  <r>
    <x v="0"/>
    <x v="0"/>
    <s v="WA"/>
    <x v="2"/>
    <n v="2010"/>
    <n v="2010"/>
    <n v="14857983"/>
    <n v="4"/>
    <x v="1"/>
    <s v="I"/>
    <n v="105"/>
    <n v="26.25"/>
    <n v="0"/>
    <n v="241"/>
  </r>
  <r>
    <x v="0"/>
    <x v="0"/>
    <s v="WA"/>
    <x v="2"/>
    <n v="2010"/>
    <n v="2010"/>
    <n v="16116739"/>
    <n v="1"/>
    <x v="1"/>
    <s v="I"/>
    <n v="22"/>
    <n v="22"/>
    <n v="0"/>
    <n v="510"/>
  </r>
  <r>
    <x v="0"/>
    <x v="0"/>
    <s v="WA"/>
    <x v="2"/>
    <n v="2010"/>
    <n v="2010"/>
    <n v="500207864"/>
    <n v="2"/>
    <x v="1"/>
    <s v="I"/>
    <n v="8"/>
    <n v="4"/>
    <n v="0"/>
    <n v="183"/>
  </r>
  <r>
    <x v="0"/>
    <x v="1"/>
    <s v="WA"/>
    <x v="2"/>
    <n v="2010"/>
    <n v="2010"/>
    <n v="14899731"/>
    <n v="1"/>
    <x v="1"/>
    <s v="I"/>
    <n v="5"/>
    <n v="5"/>
    <n v="0"/>
    <n v="5"/>
  </r>
  <r>
    <x v="0"/>
    <x v="0"/>
    <s v="WA"/>
    <x v="2"/>
    <n v="2010"/>
    <n v="2010"/>
    <n v="16121774"/>
    <n v="1"/>
    <x v="1"/>
    <s v="I"/>
    <n v="21"/>
    <n v="21"/>
    <n v="0"/>
    <n v="800"/>
  </r>
  <r>
    <x v="0"/>
    <x v="0"/>
    <s v="WA"/>
    <x v="2"/>
    <n v="2010"/>
    <n v="2010"/>
    <n v="14941353"/>
    <n v="1"/>
    <x v="1"/>
    <s v="I"/>
    <n v="0"/>
    <n v="0"/>
    <n v="0"/>
    <n v="220"/>
  </r>
  <r>
    <x v="0"/>
    <x v="0"/>
    <s v="WA"/>
    <x v="2"/>
    <n v="2010"/>
    <n v="2010"/>
    <n v="14573221"/>
    <n v="3"/>
    <x v="1"/>
    <s v="I"/>
    <n v="83"/>
    <n v="27.666666666666668"/>
    <n v="0"/>
    <n v="406"/>
  </r>
  <r>
    <x v="0"/>
    <x v="0"/>
    <s v="WA"/>
    <x v="2"/>
    <n v="2010"/>
    <n v="2010"/>
    <n v="500157882"/>
    <n v="1"/>
    <x v="1"/>
    <s v="I"/>
    <n v="21"/>
    <n v="21"/>
    <n v="0"/>
    <n v="387"/>
  </r>
  <r>
    <x v="0"/>
    <x v="0"/>
    <s v="WA"/>
    <x v="2"/>
    <n v="2010"/>
    <n v="2010"/>
    <n v="500186913"/>
    <n v="1"/>
    <x v="1"/>
    <s v="I"/>
    <n v="0"/>
    <n v="0"/>
    <n v="0"/>
    <n v="100"/>
  </r>
  <r>
    <x v="0"/>
    <x v="0"/>
    <s v="WA"/>
    <x v="2"/>
    <n v="2010"/>
    <n v="2010"/>
    <n v="500210494"/>
    <n v="1"/>
    <x v="1"/>
    <s v="I"/>
    <n v="11"/>
    <n v="11"/>
    <n v="0"/>
    <n v="37"/>
  </r>
  <r>
    <x v="0"/>
    <x v="0"/>
    <s v="WA"/>
    <x v="2"/>
    <n v="2010"/>
    <n v="2010"/>
    <n v="14401398"/>
    <n v="1"/>
    <x v="1"/>
    <s v="I"/>
    <n v="0"/>
    <n v="0"/>
    <n v="0"/>
    <n v="20"/>
  </r>
  <r>
    <x v="0"/>
    <x v="0"/>
    <s v="WA"/>
    <x v="2"/>
    <n v="2010"/>
    <n v="2010"/>
    <n v="500211753"/>
    <n v="1"/>
    <x v="1"/>
    <s v="I"/>
    <n v="0"/>
    <n v="0"/>
    <n v="0"/>
    <n v="1"/>
  </r>
  <r>
    <x v="0"/>
    <x v="0"/>
    <s v="WA"/>
    <x v="2"/>
    <n v="2010"/>
    <n v="2010"/>
    <n v="500030635"/>
    <n v="2"/>
    <x v="1"/>
    <s v="I"/>
    <n v="53"/>
    <n v="26.5"/>
    <n v="0"/>
    <n v="110"/>
  </r>
  <r>
    <x v="0"/>
    <x v="0"/>
    <s v="WA"/>
    <x v="2"/>
    <n v="2010"/>
    <n v="2010"/>
    <n v="500230688"/>
    <n v="3"/>
    <x v="1"/>
    <s v="I"/>
    <n v="80"/>
    <n v="26.666666666666668"/>
    <n v="0"/>
    <n v="287"/>
  </r>
  <r>
    <x v="0"/>
    <x v="0"/>
    <s v="WA"/>
    <x v="2"/>
    <n v="2010"/>
    <n v="2010"/>
    <n v="17811044"/>
    <n v="1"/>
    <x v="1"/>
    <s v="I"/>
    <n v="6"/>
    <n v="6"/>
    <n v="0"/>
    <n v="1"/>
  </r>
  <r>
    <x v="0"/>
    <x v="0"/>
    <s v="WA"/>
    <x v="2"/>
    <n v="2010"/>
    <n v="2010"/>
    <n v="19783224"/>
    <n v="1"/>
    <x v="1"/>
    <s v="I"/>
    <n v="29"/>
    <n v="29"/>
    <n v="0"/>
    <n v="2"/>
  </r>
  <r>
    <x v="0"/>
    <x v="0"/>
    <s v="WA"/>
    <x v="2"/>
    <n v="2010"/>
    <n v="2010"/>
    <n v="17324138"/>
    <n v="1"/>
    <x v="1"/>
    <s v="I"/>
    <n v="2"/>
    <n v="2"/>
    <n v="0"/>
    <n v="155"/>
  </r>
  <r>
    <x v="0"/>
    <x v="0"/>
    <s v="WA"/>
    <x v="2"/>
    <n v="2010"/>
    <n v="2010"/>
    <n v="15489473"/>
    <n v="1"/>
    <x v="1"/>
    <s v="I"/>
    <n v="12"/>
    <n v="12"/>
    <n v="0"/>
    <n v="10"/>
  </r>
  <r>
    <x v="0"/>
    <x v="0"/>
    <s v="WA"/>
    <x v="2"/>
    <n v="2010"/>
    <n v="2010"/>
    <n v="357436805"/>
    <n v="3"/>
    <x v="1"/>
    <s v="I"/>
    <n v="95"/>
    <n v="31.666666666666668"/>
    <n v="0"/>
    <n v="280"/>
  </r>
  <r>
    <x v="0"/>
    <x v="0"/>
    <s v="WA"/>
    <x v="2"/>
    <n v="2010"/>
    <n v="2010"/>
    <n v="19948423"/>
    <n v="1"/>
    <x v="1"/>
    <s v="I"/>
    <n v="0"/>
    <n v="0"/>
    <n v="0"/>
    <n v="4"/>
  </r>
  <r>
    <x v="0"/>
    <x v="1"/>
    <s v="WA"/>
    <x v="2"/>
    <n v="2010"/>
    <n v="2010"/>
    <n v="500040284"/>
    <n v="1"/>
    <x v="1"/>
    <s v="I"/>
    <n v="10"/>
    <n v="10"/>
    <n v="0"/>
    <n v="5"/>
  </r>
  <r>
    <x v="0"/>
    <x v="1"/>
    <s v="WA"/>
    <x v="2"/>
    <n v="2010"/>
    <n v="2010"/>
    <n v="19706918"/>
    <n v="1"/>
    <x v="1"/>
    <s v="I"/>
    <n v="6"/>
    <n v="6"/>
    <n v="0"/>
    <n v="2"/>
  </r>
  <r>
    <x v="0"/>
    <x v="1"/>
    <s v="WA"/>
    <x v="2"/>
    <n v="2010"/>
    <n v="2010"/>
    <n v="500011195"/>
    <n v="1"/>
    <x v="1"/>
    <s v="I"/>
    <n v="0"/>
    <n v="0"/>
    <n v="0"/>
    <n v="19"/>
  </r>
  <r>
    <x v="0"/>
    <x v="0"/>
    <s v="WA"/>
    <x v="2"/>
    <n v="2010"/>
    <n v="2010"/>
    <n v="18991731"/>
    <n v="1"/>
    <x v="1"/>
    <s v="I"/>
    <n v="0"/>
    <n v="0"/>
    <n v="0"/>
    <n v="10"/>
  </r>
  <r>
    <x v="0"/>
    <x v="1"/>
    <s v="WA"/>
    <x v="2"/>
    <n v="2010"/>
    <n v="2010"/>
    <n v="19784754"/>
    <n v="1"/>
    <x v="1"/>
    <s v="I"/>
    <n v="2"/>
    <n v="2"/>
    <n v="0"/>
    <n v="2"/>
  </r>
  <r>
    <x v="0"/>
    <x v="1"/>
    <s v="WA"/>
    <x v="2"/>
    <n v="2010"/>
    <n v="2010"/>
    <n v="500263009"/>
    <n v="1"/>
    <x v="1"/>
    <s v="I"/>
    <n v="25"/>
    <n v="25"/>
    <n v="0"/>
    <n v="4"/>
  </r>
  <r>
    <x v="0"/>
    <x v="0"/>
    <s v="WA"/>
    <x v="2"/>
    <n v="2010"/>
    <n v="2010"/>
    <n v="500139082"/>
    <n v="1"/>
    <x v="1"/>
    <s v="I"/>
    <n v="6"/>
    <n v="6"/>
    <n v="0"/>
    <n v="89"/>
  </r>
  <r>
    <x v="0"/>
    <x v="1"/>
    <s v="WA"/>
    <x v="2"/>
    <n v="2010"/>
    <n v="2010"/>
    <n v="500184946"/>
    <n v="1"/>
    <x v="1"/>
    <s v="I"/>
    <n v="0"/>
    <n v="0"/>
    <n v="0"/>
    <n v="1"/>
  </r>
  <r>
    <x v="0"/>
    <x v="0"/>
    <s v="WA"/>
    <x v="2"/>
    <n v="2010"/>
    <n v="2010"/>
    <n v="18066001"/>
    <n v="1"/>
    <x v="1"/>
    <s v="I"/>
    <n v="0"/>
    <n v="0"/>
    <n v="0"/>
    <n v="10"/>
  </r>
  <r>
    <x v="0"/>
    <x v="0"/>
    <s v="WA"/>
    <x v="2"/>
    <n v="2010"/>
    <n v="2010"/>
    <n v="18360694"/>
    <n v="2"/>
    <x v="1"/>
    <s v="I"/>
    <n v="58"/>
    <n v="29"/>
    <n v="0"/>
    <n v="80"/>
  </r>
  <r>
    <x v="0"/>
    <x v="1"/>
    <s v="WA"/>
    <x v="2"/>
    <n v="2010"/>
    <n v="2010"/>
    <n v="500128009"/>
    <n v="2"/>
    <x v="1"/>
    <s v="I"/>
    <n v="62"/>
    <n v="31"/>
    <n v="0"/>
    <n v="28"/>
  </r>
  <r>
    <x v="0"/>
    <x v="1"/>
    <s v="WA"/>
    <x v="2"/>
    <n v="2010"/>
    <n v="2010"/>
    <n v="16455121"/>
    <n v="1"/>
    <x v="1"/>
    <s v="I"/>
    <n v="19"/>
    <n v="19"/>
    <n v="0"/>
    <n v="1"/>
  </r>
  <r>
    <x v="0"/>
    <x v="1"/>
    <s v="WA"/>
    <x v="2"/>
    <n v="2010"/>
    <n v="2010"/>
    <n v="15962817"/>
    <n v="1"/>
    <x v="1"/>
    <s v="I"/>
    <n v="0"/>
    <n v="0"/>
    <n v="0"/>
    <n v="5"/>
  </r>
  <r>
    <x v="0"/>
    <x v="0"/>
    <s v="WA"/>
    <x v="2"/>
    <n v="2010"/>
    <n v="2010"/>
    <n v="500165662"/>
    <n v="1"/>
    <x v="1"/>
    <s v="I"/>
    <n v="14"/>
    <n v="14"/>
    <n v="0"/>
    <n v="67"/>
  </r>
  <r>
    <x v="0"/>
    <x v="1"/>
    <s v="WA"/>
    <x v="2"/>
    <n v="2010"/>
    <n v="2010"/>
    <n v="500042018"/>
    <n v="1"/>
    <x v="1"/>
    <s v="I"/>
    <n v="1"/>
    <n v="1"/>
    <n v="0"/>
    <n v="4"/>
  </r>
  <r>
    <x v="0"/>
    <x v="0"/>
    <s v="WA"/>
    <x v="2"/>
    <n v="2010"/>
    <n v="2010"/>
    <n v="15351966"/>
    <n v="1"/>
    <x v="1"/>
    <s v="I"/>
    <n v="0"/>
    <n v="0"/>
    <n v="0"/>
    <n v="191"/>
  </r>
  <r>
    <x v="0"/>
    <x v="0"/>
    <s v="WA"/>
    <x v="2"/>
    <n v="2010"/>
    <n v="2010"/>
    <n v="15205885"/>
    <n v="1"/>
    <x v="1"/>
    <s v="I"/>
    <n v="35"/>
    <n v="35"/>
    <n v="0"/>
    <n v="20"/>
  </r>
  <r>
    <x v="0"/>
    <x v="0"/>
    <s v="WA"/>
    <x v="2"/>
    <n v="2010"/>
    <n v="2010"/>
    <n v="14585951"/>
    <n v="6"/>
    <x v="1"/>
    <s v="I"/>
    <n v="159"/>
    <n v="26.5"/>
    <n v="0"/>
    <n v="343"/>
  </r>
  <r>
    <x v="0"/>
    <x v="0"/>
    <s v="WA"/>
    <x v="2"/>
    <n v="2010"/>
    <n v="2010"/>
    <n v="14857659"/>
    <n v="1"/>
    <x v="1"/>
    <s v="I"/>
    <n v="33"/>
    <n v="33"/>
    <n v="0"/>
    <n v="103"/>
  </r>
  <r>
    <x v="0"/>
    <x v="0"/>
    <s v="WA"/>
    <x v="2"/>
    <n v="2010"/>
    <n v="2010"/>
    <n v="16121588"/>
    <n v="1"/>
    <x v="1"/>
    <s v="I"/>
    <n v="30"/>
    <n v="30"/>
    <n v="0"/>
    <n v="500"/>
  </r>
  <r>
    <x v="0"/>
    <x v="1"/>
    <s v="WA"/>
    <x v="2"/>
    <n v="2010"/>
    <n v="2010"/>
    <n v="500004713"/>
    <n v="2"/>
    <x v="1"/>
    <s v="I"/>
    <n v="67"/>
    <n v="33.5"/>
    <n v="0"/>
    <n v="9"/>
  </r>
  <r>
    <x v="0"/>
    <x v="0"/>
    <s v="WA"/>
    <x v="2"/>
    <n v="2010"/>
    <n v="2010"/>
    <n v="500211337"/>
    <n v="1"/>
    <x v="1"/>
    <s v="I"/>
    <n v="0"/>
    <n v="0"/>
    <n v="0"/>
    <n v="18"/>
  </r>
  <r>
    <x v="0"/>
    <x v="0"/>
    <s v="WA"/>
    <x v="2"/>
    <n v="2010"/>
    <n v="2010"/>
    <n v="14095158"/>
    <n v="3"/>
    <x v="1"/>
    <s v="I"/>
    <n v="77"/>
    <n v="25.666666666666668"/>
    <n v="0"/>
    <n v="364"/>
  </r>
  <r>
    <x v="0"/>
    <x v="0"/>
    <s v="WA"/>
    <x v="2"/>
    <n v="2010"/>
    <n v="2010"/>
    <n v="500065533"/>
    <n v="1"/>
    <x v="1"/>
    <s v="I"/>
    <n v="3"/>
    <n v="3"/>
    <n v="0"/>
    <n v="18"/>
  </r>
  <r>
    <x v="0"/>
    <x v="1"/>
    <s v="WA"/>
    <x v="2"/>
    <n v="2010"/>
    <n v="2010"/>
    <n v="500239589"/>
    <n v="1"/>
    <x v="1"/>
    <s v="I"/>
    <n v="21"/>
    <n v="21"/>
    <n v="0"/>
    <n v="9"/>
  </r>
  <r>
    <x v="0"/>
    <x v="1"/>
    <s v="WA"/>
    <x v="2"/>
    <n v="2010"/>
    <n v="2010"/>
    <n v="430272003"/>
    <n v="1"/>
    <x v="1"/>
    <s v="I"/>
    <n v="28"/>
    <n v="28"/>
    <n v="0"/>
    <n v="2"/>
  </r>
  <r>
    <x v="1"/>
    <x v="0"/>
    <s v="WA"/>
    <x v="2"/>
    <n v="2010"/>
    <n v="2010"/>
    <n v="500032222"/>
    <n v="1"/>
    <x v="1"/>
    <s v="I"/>
    <n v="4"/>
    <n v="4"/>
    <n v="0"/>
    <n v="141"/>
  </r>
  <r>
    <x v="0"/>
    <x v="0"/>
    <s v="WA"/>
    <x v="2"/>
    <n v="2010"/>
    <n v="2011"/>
    <n v="18981165"/>
    <n v="6"/>
    <x v="1"/>
    <s v="I"/>
    <n v="181"/>
    <n v="30.166666666666668"/>
    <n v="0"/>
    <n v="280"/>
  </r>
  <r>
    <x v="0"/>
    <x v="0"/>
    <s v="WA"/>
    <x v="2"/>
    <n v="2010"/>
    <n v="2011"/>
    <n v="19283162"/>
    <n v="5"/>
    <x v="1"/>
    <s v="I"/>
    <n v="144"/>
    <n v="28.8"/>
    <n v="0"/>
    <n v="140"/>
  </r>
  <r>
    <x v="0"/>
    <x v="0"/>
    <s v="WA"/>
    <x v="2"/>
    <n v="2010"/>
    <n v="2010"/>
    <n v="500231375"/>
    <n v="1"/>
    <x v="1"/>
    <s v="I"/>
    <n v="8"/>
    <n v="8"/>
    <n v="0"/>
    <n v="16"/>
  </r>
  <r>
    <x v="0"/>
    <x v="0"/>
    <s v="WA"/>
    <x v="2"/>
    <n v="2010"/>
    <n v="2010"/>
    <n v="341452805"/>
    <n v="2"/>
    <x v="1"/>
    <s v="I"/>
    <n v="44"/>
    <n v="22"/>
    <n v="0"/>
    <n v="130"/>
  </r>
  <r>
    <x v="1"/>
    <x v="0"/>
    <s v="WA"/>
    <x v="2"/>
    <n v="2010"/>
    <n v="2010"/>
    <n v="14419503"/>
    <n v="1"/>
    <x v="1"/>
    <s v="I"/>
    <n v="6"/>
    <n v="6"/>
    <n v="0"/>
    <n v="540"/>
  </r>
  <r>
    <x v="0"/>
    <x v="0"/>
    <s v="WA"/>
    <x v="2"/>
    <n v="2010"/>
    <n v="2010"/>
    <n v="19257099"/>
    <n v="1"/>
    <x v="1"/>
    <s v="I"/>
    <n v="2"/>
    <n v="2"/>
    <n v="0"/>
    <n v="20"/>
  </r>
  <r>
    <x v="0"/>
    <x v="0"/>
    <s v="WA"/>
    <x v="2"/>
    <n v="2010"/>
    <n v="2010"/>
    <n v="17914994"/>
    <n v="1"/>
    <x v="1"/>
    <s v="I"/>
    <n v="0"/>
    <n v="0"/>
    <n v="0"/>
    <n v="5"/>
  </r>
  <r>
    <x v="0"/>
    <x v="0"/>
    <s v="WA"/>
    <x v="2"/>
    <n v="2010"/>
    <n v="2010"/>
    <n v="374889644"/>
    <n v="1"/>
    <x v="1"/>
    <s v="I"/>
    <n v="0"/>
    <n v="0"/>
    <n v="0"/>
    <n v="50"/>
  </r>
  <r>
    <x v="0"/>
    <x v="1"/>
    <s v="WA"/>
    <x v="2"/>
    <n v="2010"/>
    <n v="2010"/>
    <n v="500046022"/>
    <n v="3"/>
    <x v="1"/>
    <s v="I"/>
    <n v="82"/>
    <n v="27.333333333333336"/>
    <n v="0"/>
    <n v="11"/>
  </r>
  <r>
    <x v="0"/>
    <x v="1"/>
    <s v="WA"/>
    <x v="2"/>
    <n v="2010"/>
    <n v="2010"/>
    <n v="500156576"/>
    <n v="1"/>
    <x v="1"/>
    <s v="I"/>
    <n v="35"/>
    <n v="35"/>
    <n v="0"/>
    <n v="1"/>
  </r>
  <r>
    <x v="0"/>
    <x v="0"/>
    <s v="WA"/>
    <x v="2"/>
    <n v="2010"/>
    <n v="2010"/>
    <n v="17012566"/>
    <n v="1"/>
    <x v="1"/>
    <s v="I"/>
    <n v="0"/>
    <n v="0"/>
    <n v="0"/>
    <n v="10"/>
  </r>
  <r>
    <x v="0"/>
    <x v="0"/>
    <s v="WA"/>
    <x v="2"/>
    <n v="2010"/>
    <n v="2010"/>
    <n v="349660810"/>
    <n v="1"/>
    <x v="1"/>
    <s v="I"/>
    <n v="0"/>
    <n v="0"/>
    <n v="0"/>
    <n v="20"/>
  </r>
  <r>
    <x v="0"/>
    <x v="1"/>
    <s v="WA"/>
    <x v="2"/>
    <n v="2010"/>
    <n v="2010"/>
    <n v="17401331"/>
    <n v="1"/>
    <x v="1"/>
    <s v="I"/>
    <n v="0"/>
    <n v="0"/>
    <n v="0"/>
    <n v="4"/>
  </r>
  <r>
    <x v="0"/>
    <x v="1"/>
    <s v="WA"/>
    <x v="2"/>
    <n v="2010"/>
    <n v="2010"/>
    <n v="16632731"/>
    <n v="1"/>
    <x v="1"/>
    <s v="I"/>
    <n v="0"/>
    <n v="0"/>
    <n v="0"/>
    <n v="2"/>
  </r>
  <r>
    <x v="0"/>
    <x v="0"/>
    <s v="WA"/>
    <x v="2"/>
    <n v="2010"/>
    <n v="2010"/>
    <n v="17115737"/>
    <n v="1"/>
    <x v="1"/>
    <s v="I"/>
    <n v="8"/>
    <n v="8"/>
    <n v="0"/>
    <n v="40"/>
  </r>
  <r>
    <x v="0"/>
    <x v="0"/>
    <s v="WA"/>
    <x v="2"/>
    <n v="2010"/>
    <n v="2010"/>
    <n v="500240863"/>
    <n v="1"/>
    <x v="1"/>
    <s v="I"/>
    <n v="0"/>
    <n v="0"/>
    <n v="0"/>
    <n v="22"/>
  </r>
  <r>
    <x v="0"/>
    <x v="0"/>
    <s v="WA"/>
    <x v="2"/>
    <n v="2010"/>
    <n v="2010"/>
    <n v="16884390"/>
    <n v="1"/>
    <x v="1"/>
    <s v="I"/>
    <n v="10"/>
    <n v="10"/>
    <n v="0"/>
    <n v="90"/>
  </r>
  <r>
    <x v="0"/>
    <x v="0"/>
    <s v="WA"/>
    <x v="2"/>
    <n v="2010"/>
    <n v="2010"/>
    <n v="15452986"/>
    <n v="2"/>
    <x v="1"/>
    <s v="I"/>
    <n v="33"/>
    <n v="16.5"/>
    <n v="0"/>
    <n v="57"/>
  </r>
  <r>
    <x v="0"/>
    <x v="0"/>
    <s v="WA"/>
    <x v="2"/>
    <n v="2010"/>
    <n v="2010"/>
    <n v="500014751"/>
    <n v="1"/>
    <x v="1"/>
    <s v="I"/>
    <n v="9"/>
    <n v="9"/>
    <n v="0"/>
    <n v="309"/>
  </r>
  <r>
    <x v="0"/>
    <x v="1"/>
    <s v="WA"/>
    <x v="2"/>
    <n v="2010"/>
    <n v="2010"/>
    <n v="500015860"/>
    <n v="1"/>
    <x v="1"/>
    <s v="I"/>
    <n v="9"/>
    <n v="9"/>
    <n v="0"/>
    <n v="4"/>
  </r>
  <r>
    <x v="0"/>
    <x v="1"/>
    <s v="WA"/>
    <x v="2"/>
    <n v="2010"/>
    <n v="2010"/>
    <n v="15471213"/>
    <n v="2"/>
    <x v="1"/>
    <s v="I"/>
    <n v="62"/>
    <n v="31"/>
    <n v="0"/>
    <n v="6"/>
  </r>
  <r>
    <x v="0"/>
    <x v="0"/>
    <s v="WA"/>
    <x v="2"/>
    <n v="2010"/>
    <n v="2010"/>
    <n v="500267333"/>
    <n v="1"/>
    <x v="1"/>
    <s v="I"/>
    <n v="1"/>
    <n v="1"/>
    <n v="0"/>
    <n v="5"/>
  </r>
  <r>
    <x v="0"/>
    <x v="0"/>
    <s v="WA"/>
    <x v="2"/>
    <n v="2010"/>
    <n v="2010"/>
    <n v="15694101"/>
    <n v="1"/>
    <x v="1"/>
    <s v="I"/>
    <n v="14"/>
    <n v="14"/>
    <n v="0"/>
    <n v="350"/>
  </r>
  <r>
    <x v="0"/>
    <x v="1"/>
    <s v="WA"/>
    <x v="2"/>
    <n v="2010"/>
    <n v="2010"/>
    <n v="500036180"/>
    <n v="1"/>
    <x v="1"/>
    <s v="I"/>
    <n v="20"/>
    <n v="20"/>
    <n v="0"/>
    <n v="5"/>
  </r>
  <r>
    <x v="0"/>
    <x v="0"/>
    <s v="WA"/>
    <x v="2"/>
    <n v="2010"/>
    <n v="2010"/>
    <n v="393120091"/>
    <n v="1"/>
    <x v="1"/>
    <s v="I"/>
    <n v="0"/>
    <n v="0"/>
    <n v="0"/>
    <n v="70"/>
  </r>
  <r>
    <x v="1"/>
    <x v="0"/>
    <s v="WA"/>
    <x v="2"/>
    <n v="2010"/>
    <n v="2010"/>
    <n v="14639789"/>
    <n v="4"/>
    <x v="1"/>
    <s v="I"/>
    <n v="98"/>
    <n v="24.5"/>
    <n v="0"/>
    <n v="280"/>
  </r>
  <r>
    <x v="1"/>
    <x v="0"/>
    <s v="WA"/>
    <x v="2"/>
    <n v="2010"/>
    <n v="2010"/>
    <n v="19918508"/>
    <n v="1"/>
    <x v="1"/>
    <s v="I"/>
    <n v="29"/>
    <n v="29"/>
    <n v="0"/>
    <n v="10"/>
  </r>
  <r>
    <x v="0"/>
    <x v="0"/>
    <s v="WA"/>
    <x v="2"/>
    <n v="2010"/>
    <n v="2010"/>
    <n v="19979640"/>
    <n v="1"/>
    <x v="1"/>
    <s v="I"/>
    <n v="22"/>
    <n v="22"/>
    <n v="0"/>
    <n v="64"/>
  </r>
  <r>
    <x v="0"/>
    <x v="0"/>
    <s v="WA"/>
    <x v="2"/>
    <n v="2010"/>
    <n v="2010"/>
    <n v="18117284"/>
    <n v="1"/>
    <x v="1"/>
    <s v="I"/>
    <n v="26"/>
    <n v="26"/>
    <n v="0"/>
    <n v="240"/>
  </r>
  <r>
    <x v="0"/>
    <x v="0"/>
    <s v="WA"/>
    <x v="2"/>
    <n v="2010"/>
    <n v="2010"/>
    <n v="500177368"/>
    <n v="1"/>
    <x v="1"/>
    <s v="I"/>
    <n v="0"/>
    <n v="0"/>
    <n v="0"/>
    <n v="189"/>
  </r>
  <r>
    <x v="0"/>
    <x v="1"/>
    <s v="WA"/>
    <x v="2"/>
    <n v="2010"/>
    <n v="2010"/>
    <n v="500131793"/>
    <n v="2"/>
    <x v="1"/>
    <s v="I"/>
    <n v="47"/>
    <n v="23.5"/>
    <n v="0"/>
    <n v="9"/>
  </r>
  <r>
    <x v="0"/>
    <x v="0"/>
    <s v="WA"/>
    <x v="2"/>
    <n v="2010"/>
    <n v="2010"/>
    <n v="18638339"/>
    <n v="2"/>
    <x v="1"/>
    <s v="I"/>
    <n v="49"/>
    <n v="24.5"/>
    <n v="0"/>
    <n v="310"/>
  </r>
  <r>
    <x v="0"/>
    <x v="0"/>
    <s v="WA"/>
    <x v="2"/>
    <n v="2010"/>
    <n v="2010"/>
    <n v="18932229"/>
    <n v="4"/>
    <x v="1"/>
    <s v="I"/>
    <n v="119"/>
    <n v="29.75"/>
    <n v="0"/>
    <n v="500"/>
  </r>
  <r>
    <x v="0"/>
    <x v="1"/>
    <s v="WA"/>
    <x v="2"/>
    <n v="2010"/>
    <n v="2010"/>
    <n v="500051632"/>
    <n v="3"/>
    <x v="1"/>
    <s v="I"/>
    <n v="93"/>
    <n v="31"/>
    <n v="0"/>
    <n v="22"/>
  </r>
  <r>
    <x v="0"/>
    <x v="1"/>
    <s v="WA"/>
    <x v="2"/>
    <n v="2010"/>
    <n v="2010"/>
    <n v="500064190"/>
    <n v="2"/>
    <x v="1"/>
    <s v="I"/>
    <n v="62"/>
    <n v="31"/>
    <n v="0"/>
    <n v="10"/>
  </r>
  <r>
    <x v="0"/>
    <x v="0"/>
    <s v="WA"/>
    <x v="2"/>
    <n v="2010"/>
    <n v="2010"/>
    <n v="500213083"/>
    <n v="1"/>
    <x v="1"/>
    <s v="I"/>
    <n v="0"/>
    <n v="0"/>
    <n v="0"/>
    <n v="40"/>
  </r>
  <r>
    <x v="0"/>
    <x v="1"/>
    <s v="WA"/>
    <x v="2"/>
    <n v="2010"/>
    <n v="2010"/>
    <n v="18263758"/>
    <n v="2"/>
    <x v="1"/>
    <s v="I"/>
    <n v="62"/>
    <n v="31"/>
    <n v="0"/>
    <n v="4"/>
  </r>
  <r>
    <x v="0"/>
    <x v="1"/>
    <s v="WA"/>
    <x v="2"/>
    <n v="2010"/>
    <n v="2010"/>
    <n v="16129187"/>
    <n v="1"/>
    <x v="1"/>
    <s v="I"/>
    <n v="25"/>
    <n v="25"/>
    <n v="0"/>
    <n v="1"/>
  </r>
  <r>
    <x v="0"/>
    <x v="0"/>
    <s v="WA"/>
    <x v="2"/>
    <n v="2010"/>
    <n v="2010"/>
    <n v="19539663"/>
    <n v="1"/>
    <x v="1"/>
    <s v="I"/>
    <n v="31"/>
    <n v="31"/>
    <n v="0"/>
    <n v="21"/>
  </r>
  <r>
    <x v="0"/>
    <x v="0"/>
    <s v="WA"/>
    <x v="2"/>
    <n v="2010"/>
    <n v="2010"/>
    <n v="16609527"/>
    <n v="1"/>
    <x v="1"/>
    <s v="I"/>
    <n v="10"/>
    <n v="10"/>
    <n v="0"/>
    <n v="168"/>
  </r>
  <r>
    <x v="0"/>
    <x v="1"/>
    <s v="WA"/>
    <x v="2"/>
    <n v="2010"/>
    <n v="2010"/>
    <n v="500265953"/>
    <n v="1"/>
    <x v="1"/>
    <s v="I"/>
    <n v="32"/>
    <n v="32"/>
    <n v="0"/>
    <n v="3"/>
  </r>
  <r>
    <x v="0"/>
    <x v="1"/>
    <s v="WA"/>
    <x v="2"/>
    <n v="2010"/>
    <n v="2010"/>
    <n v="16906036"/>
    <n v="1"/>
    <x v="1"/>
    <s v="I"/>
    <n v="9"/>
    <n v="9"/>
    <n v="0"/>
    <n v="4"/>
  </r>
  <r>
    <x v="0"/>
    <x v="0"/>
    <s v="WA"/>
    <x v="2"/>
    <n v="2010"/>
    <n v="2010"/>
    <n v="15385457"/>
    <n v="4"/>
    <x v="1"/>
    <s v="I"/>
    <n v="122"/>
    <n v="30.5"/>
    <n v="0"/>
    <n v="241"/>
  </r>
  <r>
    <x v="0"/>
    <x v="0"/>
    <s v="WA"/>
    <x v="2"/>
    <n v="2010"/>
    <n v="2010"/>
    <n v="15358784"/>
    <n v="2"/>
    <x v="1"/>
    <s v="I"/>
    <n v="36"/>
    <n v="18"/>
    <n v="0"/>
    <n v="630"/>
  </r>
  <r>
    <x v="0"/>
    <x v="0"/>
    <s v="WA"/>
    <x v="2"/>
    <n v="2010"/>
    <n v="2010"/>
    <n v="500094119"/>
    <n v="1"/>
    <x v="1"/>
    <s v="I"/>
    <n v="0"/>
    <n v="0"/>
    <n v="0"/>
    <n v="107"/>
  </r>
  <r>
    <x v="0"/>
    <x v="1"/>
    <s v="WA"/>
    <x v="2"/>
    <n v="2010"/>
    <n v="2010"/>
    <n v="15372205"/>
    <n v="2"/>
    <x v="1"/>
    <s v="I"/>
    <n v="48"/>
    <n v="24"/>
    <n v="0"/>
    <n v="7"/>
  </r>
  <r>
    <x v="0"/>
    <x v="0"/>
    <s v="WA"/>
    <x v="2"/>
    <n v="2010"/>
    <n v="2010"/>
    <n v="500089378"/>
    <n v="3"/>
    <x v="1"/>
    <s v="I"/>
    <n v="90"/>
    <n v="30"/>
    <n v="0"/>
    <n v="60"/>
  </r>
  <r>
    <x v="0"/>
    <x v="0"/>
    <s v="WA"/>
    <x v="2"/>
    <n v="2010"/>
    <n v="2010"/>
    <n v="15224552"/>
    <n v="2"/>
    <x v="1"/>
    <s v="I"/>
    <n v="36"/>
    <n v="18"/>
    <n v="0"/>
    <n v="263"/>
  </r>
  <r>
    <x v="0"/>
    <x v="0"/>
    <s v="WA"/>
    <x v="2"/>
    <n v="2010"/>
    <n v="2010"/>
    <n v="500188674"/>
    <n v="1"/>
    <x v="1"/>
    <s v="I"/>
    <n v="0"/>
    <n v="0"/>
    <n v="0"/>
    <n v="637"/>
  </r>
  <r>
    <x v="0"/>
    <x v="0"/>
    <s v="WA"/>
    <x v="2"/>
    <n v="2010"/>
    <n v="2010"/>
    <n v="14573185"/>
    <n v="2"/>
    <x v="1"/>
    <s v="I"/>
    <n v="44"/>
    <n v="22"/>
    <n v="0"/>
    <n v="280"/>
  </r>
  <r>
    <x v="0"/>
    <x v="0"/>
    <s v="WA"/>
    <x v="2"/>
    <n v="2010"/>
    <n v="2010"/>
    <n v="14101673"/>
    <n v="1"/>
    <x v="1"/>
    <s v="I"/>
    <n v="3"/>
    <n v="3"/>
    <n v="0"/>
    <n v="40"/>
  </r>
  <r>
    <x v="0"/>
    <x v="0"/>
    <s v="WA"/>
    <x v="2"/>
    <n v="2010"/>
    <n v="2010"/>
    <n v="19624912"/>
    <n v="4"/>
    <x v="1"/>
    <s v="I"/>
    <n v="125"/>
    <n v="31.25"/>
    <n v="0"/>
    <n v="645"/>
  </r>
  <r>
    <x v="0"/>
    <x v="0"/>
    <s v="WA"/>
    <x v="2"/>
    <n v="2010"/>
    <n v="2010"/>
    <n v="18010370"/>
    <n v="1"/>
    <x v="2"/>
    <s v="I"/>
    <n v="1"/>
    <n v="1"/>
    <n v="0"/>
    <n v="99966"/>
  </r>
  <r>
    <x v="0"/>
    <x v="0"/>
    <s v="WA"/>
    <x v="2"/>
    <n v="2010"/>
    <n v="2010"/>
    <n v="18893892"/>
    <n v="1"/>
    <x v="1"/>
    <s v="I"/>
    <n v="29"/>
    <n v="29"/>
    <n v="0"/>
    <n v="51"/>
  </r>
  <r>
    <x v="0"/>
    <x v="0"/>
    <s v="WA"/>
    <x v="2"/>
    <n v="2010"/>
    <n v="2010"/>
    <n v="19279538"/>
    <n v="1"/>
    <x v="1"/>
    <s v="I"/>
    <n v="0"/>
    <n v="0"/>
    <n v="0"/>
    <n v="90"/>
  </r>
  <r>
    <x v="0"/>
    <x v="0"/>
    <s v="WA"/>
    <x v="2"/>
    <n v="2010"/>
    <n v="2010"/>
    <n v="19944468"/>
    <n v="1"/>
    <x v="2"/>
    <s v="I"/>
    <n v="1"/>
    <n v="1"/>
    <n v="0"/>
    <n v="99940"/>
  </r>
  <r>
    <x v="0"/>
    <x v="0"/>
    <s v="WA"/>
    <x v="2"/>
    <n v="2010"/>
    <n v="2010"/>
    <n v="18693642"/>
    <n v="1"/>
    <x v="1"/>
    <s v="I"/>
    <n v="0"/>
    <n v="0"/>
    <n v="0"/>
    <n v="10"/>
  </r>
  <r>
    <x v="0"/>
    <x v="1"/>
    <s v="WA"/>
    <x v="2"/>
    <n v="2010"/>
    <n v="2010"/>
    <n v="500144834"/>
    <n v="1"/>
    <x v="1"/>
    <s v="I"/>
    <n v="4"/>
    <n v="4"/>
    <n v="0"/>
    <n v="2"/>
  </r>
  <r>
    <x v="0"/>
    <x v="1"/>
    <s v="WA"/>
    <x v="2"/>
    <n v="2010"/>
    <n v="2010"/>
    <n v="349488021"/>
    <n v="3"/>
    <x v="1"/>
    <s v="I"/>
    <n v="78"/>
    <n v="26"/>
    <n v="0"/>
    <n v="11"/>
  </r>
  <r>
    <x v="0"/>
    <x v="0"/>
    <s v="WA"/>
    <x v="2"/>
    <n v="2010"/>
    <n v="2010"/>
    <n v="19009653"/>
    <n v="3"/>
    <x v="1"/>
    <s v="I"/>
    <n v="80"/>
    <n v="26.666666666666668"/>
    <n v="0"/>
    <n v="460"/>
  </r>
  <r>
    <x v="1"/>
    <x v="0"/>
    <s v="WA"/>
    <x v="2"/>
    <n v="2010"/>
    <n v="2010"/>
    <n v="19012860"/>
    <n v="1"/>
    <x v="1"/>
    <s v="I"/>
    <n v="0"/>
    <n v="0"/>
    <n v="0"/>
    <n v="30"/>
  </r>
  <r>
    <x v="0"/>
    <x v="1"/>
    <s v="WA"/>
    <x v="2"/>
    <n v="2010"/>
    <n v="2010"/>
    <n v="19271016"/>
    <n v="1"/>
    <x v="1"/>
    <s v="I"/>
    <n v="3"/>
    <n v="3"/>
    <n v="0"/>
    <n v="3"/>
  </r>
  <r>
    <x v="0"/>
    <x v="1"/>
    <s v="WA"/>
    <x v="2"/>
    <n v="2010"/>
    <n v="2010"/>
    <n v="434505637"/>
    <n v="2"/>
    <x v="1"/>
    <s v="I"/>
    <n v="62"/>
    <n v="31"/>
    <n v="0"/>
    <n v="18"/>
  </r>
  <r>
    <x v="0"/>
    <x v="0"/>
    <s v="WA"/>
    <x v="2"/>
    <n v="2010"/>
    <n v="2010"/>
    <n v="14423694"/>
    <n v="1"/>
    <x v="1"/>
    <s v="I"/>
    <n v="9"/>
    <n v="9"/>
    <n v="0"/>
    <n v="41"/>
  </r>
  <r>
    <x v="0"/>
    <x v="0"/>
    <s v="WA"/>
    <x v="2"/>
    <n v="2010"/>
    <n v="2010"/>
    <n v="17843708"/>
    <n v="1"/>
    <x v="1"/>
    <s v="I"/>
    <n v="8"/>
    <n v="8"/>
    <n v="0"/>
    <n v="30"/>
  </r>
  <r>
    <x v="0"/>
    <x v="1"/>
    <s v="WA"/>
    <x v="2"/>
    <n v="2010"/>
    <n v="2010"/>
    <n v="17390395"/>
    <n v="1"/>
    <x v="1"/>
    <s v="I"/>
    <n v="8"/>
    <n v="8"/>
    <n v="0"/>
    <n v="3"/>
  </r>
  <r>
    <x v="0"/>
    <x v="0"/>
    <s v="WA"/>
    <x v="2"/>
    <n v="2010"/>
    <n v="2010"/>
    <n v="14830545"/>
    <n v="1"/>
    <x v="1"/>
    <s v="I"/>
    <n v="13"/>
    <n v="13"/>
    <n v="0"/>
    <n v="10"/>
  </r>
  <r>
    <x v="0"/>
    <x v="1"/>
    <s v="WA"/>
    <x v="2"/>
    <n v="2010"/>
    <n v="2010"/>
    <n v="17058043"/>
    <n v="1"/>
    <x v="1"/>
    <s v="I"/>
    <n v="30"/>
    <n v="30"/>
    <n v="0"/>
    <n v="10"/>
  </r>
  <r>
    <x v="0"/>
    <x v="0"/>
    <s v="WA"/>
    <x v="2"/>
    <n v="2010"/>
    <n v="2010"/>
    <n v="17171562"/>
    <n v="1"/>
    <x v="1"/>
    <s v="I"/>
    <n v="3"/>
    <n v="3"/>
    <n v="0"/>
    <n v="40"/>
  </r>
  <r>
    <x v="0"/>
    <x v="0"/>
    <s v="WA"/>
    <x v="2"/>
    <n v="2010"/>
    <n v="2010"/>
    <n v="16520299"/>
    <n v="1"/>
    <x v="1"/>
    <s v="I"/>
    <n v="33"/>
    <n v="33"/>
    <n v="0"/>
    <n v="10"/>
  </r>
  <r>
    <x v="0"/>
    <x v="0"/>
    <s v="WA"/>
    <x v="2"/>
    <n v="2010"/>
    <n v="2010"/>
    <n v="17101444"/>
    <n v="3"/>
    <x v="1"/>
    <s v="I"/>
    <n v="70"/>
    <n v="23.333333333333332"/>
    <n v="0"/>
    <n v="140"/>
  </r>
  <r>
    <x v="0"/>
    <x v="1"/>
    <s v="WA"/>
    <x v="2"/>
    <n v="2010"/>
    <n v="2010"/>
    <n v="16287774"/>
    <n v="2"/>
    <x v="1"/>
    <s v="I"/>
    <n v="60"/>
    <n v="30"/>
    <n v="0"/>
    <n v="40"/>
  </r>
  <r>
    <x v="0"/>
    <x v="1"/>
    <s v="WA"/>
    <x v="2"/>
    <n v="2010"/>
    <n v="2010"/>
    <n v="500071608"/>
    <n v="1"/>
    <x v="1"/>
    <s v="I"/>
    <n v="15"/>
    <n v="15"/>
    <n v="0"/>
    <n v="29"/>
  </r>
  <r>
    <x v="0"/>
    <x v="1"/>
    <s v="WA"/>
    <x v="2"/>
    <n v="2010"/>
    <n v="2010"/>
    <n v="420854414"/>
    <n v="1"/>
    <x v="1"/>
    <s v="I"/>
    <n v="27"/>
    <n v="27"/>
    <n v="0"/>
    <n v="32"/>
  </r>
  <r>
    <x v="0"/>
    <x v="0"/>
    <s v="WA"/>
    <x v="2"/>
    <n v="2010"/>
    <n v="2010"/>
    <n v="500051523"/>
    <n v="1"/>
    <x v="1"/>
    <s v="I"/>
    <n v="30"/>
    <n v="30"/>
    <n v="0"/>
    <n v="1"/>
  </r>
  <r>
    <x v="0"/>
    <x v="1"/>
    <s v="WA"/>
    <x v="2"/>
    <n v="2010"/>
    <n v="2010"/>
    <n v="16528338"/>
    <n v="1"/>
    <x v="1"/>
    <s v="I"/>
    <n v="9"/>
    <n v="9"/>
    <n v="0"/>
    <n v="2"/>
  </r>
  <r>
    <x v="0"/>
    <x v="0"/>
    <s v="WA"/>
    <x v="2"/>
    <n v="2010"/>
    <n v="2010"/>
    <n v="15998083"/>
    <n v="1"/>
    <x v="1"/>
    <s v="I"/>
    <n v="0"/>
    <n v="0"/>
    <n v="0"/>
    <n v="14"/>
  </r>
  <r>
    <x v="0"/>
    <x v="0"/>
    <s v="WA"/>
    <x v="2"/>
    <n v="2010"/>
    <n v="2010"/>
    <n v="16009371"/>
    <n v="1"/>
    <x v="1"/>
    <s v="I"/>
    <n v="0"/>
    <n v="0"/>
    <n v="0"/>
    <n v="60"/>
  </r>
  <r>
    <x v="0"/>
    <x v="0"/>
    <s v="WA"/>
    <x v="2"/>
    <n v="2010"/>
    <n v="2010"/>
    <n v="16014963"/>
    <n v="1"/>
    <x v="1"/>
    <s v="I"/>
    <n v="25"/>
    <n v="25"/>
    <n v="0"/>
    <n v="3"/>
  </r>
  <r>
    <x v="0"/>
    <x v="1"/>
    <s v="WA"/>
    <x v="2"/>
    <n v="2010"/>
    <n v="2010"/>
    <n v="16288852"/>
    <n v="1"/>
    <x v="1"/>
    <s v="I"/>
    <n v="0"/>
    <n v="0"/>
    <n v="0"/>
    <n v="59"/>
  </r>
  <r>
    <x v="0"/>
    <x v="0"/>
    <s v="WA"/>
    <x v="2"/>
    <n v="2010"/>
    <n v="2010"/>
    <n v="14309537"/>
    <n v="1"/>
    <x v="1"/>
    <s v="I"/>
    <n v="28"/>
    <n v="28"/>
    <n v="0"/>
    <n v="100"/>
  </r>
  <r>
    <x v="0"/>
    <x v="1"/>
    <s v="WA"/>
    <x v="2"/>
    <n v="2010"/>
    <n v="2010"/>
    <n v="500032332"/>
    <n v="3"/>
    <x v="1"/>
    <s v="I"/>
    <n v="66"/>
    <n v="22"/>
    <n v="0"/>
    <n v="58"/>
  </r>
  <r>
    <x v="0"/>
    <x v="0"/>
    <s v="WA"/>
    <x v="2"/>
    <n v="2010"/>
    <n v="2010"/>
    <n v="18310842"/>
    <n v="1"/>
    <x v="1"/>
    <s v="I"/>
    <n v="13"/>
    <n v="13"/>
    <n v="0"/>
    <n v="410"/>
  </r>
  <r>
    <x v="0"/>
    <x v="0"/>
    <s v="WA"/>
    <x v="2"/>
    <n v="2010"/>
    <n v="2010"/>
    <n v="14872988"/>
    <n v="1"/>
    <x v="1"/>
    <s v="I"/>
    <n v="18"/>
    <n v="18"/>
    <n v="0"/>
    <n v="60"/>
  </r>
  <r>
    <x v="0"/>
    <x v="1"/>
    <s v="WA"/>
    <x v="2"/>
    <n v="2010"/>
    <n v="2010"/>
    <n v="15223344"/>
    <n v="1"/>
    <x v="1"/>
    <s v="I"/>
    <n v="48"/>
    <n v="48"/>
    <n v="0"/>
    <n v="5"/>
  </r>
  <r>
    <x v="0"/>
    <x v="0"/>
    <s v="WA"/>
    <x v="2"/>
    <n v="2010"/>
    <n v="2010"/>
    <n v="16122175"/>
    <n v="1"/>
    <x v="1"/>
    <s v="I"/>
    <n v="29"/>
    <n v="29"/>
    <n v="0"/>
    <n v="570"/>
  </r>
  <r>
    <x v="0"/>
    <x v="0"/>
    <s v="WA"/>
    <x v="2"/>
    <n v="2010"/>
    <n v="2010"/>
    <n v="500009254"/>
    <n v="1"/>
    <x v="1"/>
    <s v="I"/>
    <n v="0"/>
    <n v="0"/>
    <n v="0"/>
    <n v="50"/>
  </r>
  <r>
    <x v="0"/>
    <x v="0"/>
    <s v="WA"/>
    <x v="2"/>
    <n v="2010"/>
    <n v="2010"/>
    <n v="16745862"/>
    <n v="2"/>
    <x v="1"/>
    <s v="I"/>
    <n v="54"/>
    <n v="27"/>
    <n v="0"/>
    <n v="164"/>
  </r>
  <r>
    <x v="0"/>
    <x v="0"/>
    <s v="WA"/>
    <x v="2"/>
    <n v="2010"/>
    <n v="2010"/>
    <n v="19693866"/>
    <n v="1"/>
    <x v="1"/>
    <s v="I"/>
    <n v="8"/>
    <n v="8"/>
    <n v="0"/>
    <n v="40"/>
  </r>
  <r>
    <x v="0"/>
    <x v="1"/>
    <s v="WA"/>
    <x v="2"/>
    <n v="2010"/>
    <n v="2010"/>
    <n v="19696744"/>
    <n v="1"/>
    <x v="1"/>
    <s v="I"/>
    <n v="30"/>
    <n v="30"/>
    <n v="0"/>
    <n v="23"/>
  </r>
  <r>
    <x v="0"/>
    <x v="1"/>
    <s v="WA"/>
    <x v="2"/>
    <n v="2010"/>
    <n v="2010"/>
    <n v="18900118"/>
    <n v="1"/>
    <x v="1"/>
    <s v="I"/>
    <n v="19"/>
    <n v="19"/>
    <n v="0"/>
    <n v="39"/>
  </r>
  <r>
    <x v="0"/>
    <x v="0"/>
    <s v="WA"/>
    <x v="2"/>
    <n v="2010"/>
    <n v="2010"/>
    <n v="18260356"/>
    <n v="1"/>
    <x v="1"/>
    <s v="I"/>
    <n v="30"/>
    <n v="30"/>
    <n v="0"/>
    <n v="10"/>
  </r>
  <r>
    <x v="0"/>
    <x v="0"/>
    <s v="WA"/>
    <x v="2"/>
    <n v="2010"/>
    <n v="2010"/>
    <n v="18304633"/>
    <n v="1"/>
    <x v="1"/>
    <s v="I"/>
    <n v="0"/>
    <n v="0"/>
    <n v="0"/>
    <n v="220"/>
  </r>
  <r>
    <x v="0"/>
    <x v="0"/>
    <s v="WA"/>
    <x v="2"/>
    <n v="2010"/>
    <n v="2010"/>
    <n v="17753367"/>
    <n v="1"/>
    <x v="1"/>
    <s v="I"/>
    <n v="1"/>
    <n v="1"/>
    <n v="0"/>
    <n v="10"/>
  </r>
  <r>
    <x v="0"/>
    <x v="0"/>
    <s v="WA"/>
    <x v="2"/>
    <n v="2010"/>
    <n v="2010"/>
    <n v="17757935"/>
    <n v="1"/>
    <x v="1"/>
    <s v="I"/>
    <n v="0"/>
    <n v="0"/>
    <n v="0"/>
    <n v="100"/>
  </r>
  <r>
    <x v="0"/>
    <x v="0"/>
    <s v="WA"/>
    <x v="2"/>
    <n v="2010"/>
    <n v="2010"/>
    <n v="17768380"/>
    <n v="2"/>
    <x v="1"/>
    <s v="I"/>
    <n v="63"/>
    <n v="31.5"/>
    <n v="0"/>
    <n v="496"/>
  </r>
  <r>
    <x v="0"/>
    <x v="1"/>
    <s v="WA"/>
    <x v="2"/>
    <n v="2010"/>
    <n v="2010"/>
    <n v="17167091"/>
    <n v="1"/>
    <x v="1"/>
    <s v="I"/>
    <n v="12"/>
    <n v="12"/>
    <n v="0"/>
    <n v="23"/>
  </r>
  <r>
    <x v="0"/>
    <x v="1"/>
    <s v="WA"/>
    <x v="2"/>
    <n v="2010"/>
    <n v="2010"/>
    <n v="373507245"/>
    <n v="1"/>
    <x v="1"/>
    <s v="I"/>
    <n v="19"/>
    <n v="19"/>
    <n v="0"/>
    <n v="2"/>
  </r>
  <r>
    <x v="1"/>
    <x v="0"/>
    <s v="WA"/>
    <x v="2"/>
    <n v="2010"/>
    <n v="2010"/>
    <n v="500091431"/>
    <n v="1"/>
    <x v="1"/>
    <s v="I"/>
    <n v="1"/>
    <n v="1"/>
    <n v="0"/>
    <n v="240"/>
  </r>
  <r>
    <x v="0"/>
    <x v="0"/>
    <s v="WA"/>
    <x v="2"/>
    <n v="2010"/>
    <n v="2010"/>
    <n v="16881056"/>
    <n v="1"/>
    <x v="1"/>
    <s v="I"/>
    <n v="7"/>
    <n v="7"/>
    <n v="0"/>
    <n v="10"/>
  </r>
  <r>
    <x v="0"/>
    <x v="1"/>
    <s v="WA"/>
    <x v="2"/>
    <n v="2010"/>
    <n v="2010"/>
    <n v="500127241"/>
    <n v="1"/>
    <x v="1"/>
    <s v="I"/>
    <n v="13"/>
    <n v="13"/>
    <n v="0"/>
    <n v="17"/>
  </r>
  <r>
    <x v="0"/>
    <x v="0"/>
    <s v="WA"/>
    <x v="2"/>
    <n v="2010"/>
    <n v="2010"/>
    <n v="500073216"/>
    <n v="1"/>
    <x v="1"/>
    <s v="I"/>
    <n v="0"/>
    <n v="0"/>
    <n v="0"/>
    <n v="87"/>
  </r>
  <r>
    <x v="0"/>
    <x v="1"/>
    <s v="WA"/>
    <x v="2"/>
    <n v="2010"/>
    <n v="2010"/>
    <n v="500082407"/>
    <n v="1"/>
    <x v="1"/>
    <s v="I"/>
    <n v="29"/>
    <n v="29"/>
    <n v="0"/>
    <n v="4"/>
  </r>
  <r>
    <x v="0"/>
    <x v="0"/>
    <s v="WA"/>
    <x v="2"/>
    <n v="2010"/>
    <n v="2010"/>
    <n v="16931486"/>
    <n v="1"/>
    <x v="1"/>
    <s v="I"/>
    <n v="10"/>
    <n v="10"/>
    <n v="0"/>
    <n v="240"/>
  </r>
  <r>
    <x v="0"/>
    <x v="0"/>
    <s v="WA"/>
    <x v="2"/>
    <n v="2010"/>
    <n v="2010"/>
    <n v="500238750"/>
    <n v="2"/>
    <x v="1"/>
    <s v="I"/>
    <n v="60"/>
    <n v="30"/>
    <n v="0"/>
    <n v="185"/>
  </r>
  <r>
    <x v="0"/>
    <x v="0"/>
    <s v="WA"/>
    <x v="2"/>
    <n v="2010"/>
    <n v="2010"/>
    <n v="500223295"/>
    <n v="1"/>
    <x v="1"/>
    <s v="I"/>
    <n v="11"/>
    <n v="11"/>
    <n v="0"/>
    <n v="8"/>
  </r>
  <r>
    <x v="1"/>
    <x v="0"/>
    <s v="WA"/>
    <x v="2"/>
    <n v="2010"/>
    <n v="2010"/>
    <n v="500031781"/>
    <n v="1"/>
    <x v="1"/>
    <s v="I"/>
    <n v="20"/>
    <n v="20"/>
    <n v="0"/>
    <n v="710"/>
  </r>
  <r>
    <x v="0"/>
    <x v="1"/>
    <s v="WA"/>
    <x v="2"/>
    <n v="2010"/>
    <n v="2010"/>
    <n v="15664577"/>
    <n v="1"/>
    <x v="1"/>
    <s v="I"/>
    <n v="8"/>
    <n v="8"/>
    <n v="0"/>
    <n v="15"/>
  </r>
  <r>
    <x v="0"/>
    <x v="0"/>
    <s v="WA"/>
    <x v="2"/>
    <n v="2010"/>
    <n v="2010"/>
    <n v="15906360"/>
    <n v="1"/>
    <x v="1"/>
    <s v="I"/>
    <n v="0"/>
    <n v="0"/>
    <n v="0"/>
    <n v="92"/>
  </r>
  <r>
    <x v="0"/>
    <x v="0"/>
    <s v="WA"/>
    <x v="2"/>
    <n v="2010"/>
    <n v="2010"/>
    <n v="15933779"/>
    <n v="1"/>
    <x v="1"/>
    <s v="I"/>
    <n v="27"/>
    <n v="27"/>
    <n v="0"/>
    <n v="940"/>
  </r>
  <r>
    <x v="0"/>
    <x v="0"/>
    <s v="WA"/>
    <x v="2"/>
    <n v="2010"/>
    <n v="2010"/>
    <n v="446353636"/>
    <n v="1"/>
    <x v="1"/>
    <s v="I"/>
    <n v="0"/>
    <n v="0"/>
    <n v="0"/>
    <n v="21"/>
  </r>
  <r>
    <x v="0"/>
    <x v="0"/>
    <s v="WA"/>
    <x v="2"/>
    <n v="2010"/>
    <n v="2010"/>
    <n v="15760989"/>
    <n v="1"/>
    <x v="1"/>
    <s v="I"/>
    <n v="111"/>
    <n v="111"/>
    <n v="0"/>
    <n v="30"/>
  </r>
  <r>
    <x v="0"/>
    <x v="1"/>
    <s v="WA"/>
    <x v="2"/>
    <n v="2010"/>
    <n v="2010"/>
    <n v="14884562"/>
    <n v="2"/>
    <x v="1"/>
    <s v="I"/>
    <n v="61"/>
    <n v="30.5"/>
    <n v="0"/>
    <n v="146"/>
  </r>
  <r>
    <x v="0"/>
    <x v="0"/>
    <s v="WA"/>
    <x v="2"/>
    <n v="2010"/>
    <n v="2010"/>
    <n v="14952979"/>
    <n v="2"/>
    <x v="1"/>
    <s v="I"/>
    <n v="60"/>
    <n v="30"/>
    <n v="0"/>
    <n v="80"/>
  </r>
  <r>
    <x v="0"/>
    <x v="1"/>
    <s v="WA"/>
    <x v="2"/>
    <n v="2010"/>
    <n v="2010"/>
    <n v="500031202"/>
    <n v="1"/>
    <x v="1"/>
    <s v="I"/>
    <n v="6"/>
    <n v="6"/>
    <n v="0"/>
    <n v="4"/>
  </r>
  <r>
    <x v="1"/>
    <x v="1"/>
    <s v="WA"/>
    <x v="2"/>
    <n v="2010"/>
    <n v="2010"/>
    <n v="500182704"/>
    <n v="1"/>
    <x v="1"/>
    <s v="I"/>
    <n v="0"/>
    <n v="0"/>
    <n v="0"/>
    <n v="39"/>
  </r>
  <r>
    <x v="0"/>
    <x v="0"/>
    <s v="WA"/>
    <x v="2"/>
    <n v="2010"/>
    <n v="2010"/>
    <n v="19913794"/>
    <n v="1"/>
    <x v="1"/>
    <s v="I"/>
    <n v="22"/>
    <n v="22"/>
    <n v="0"/>
    <n v="66"/>
  </r>
  <r>
    <x v="0"/>
    <x v="1"/>
    <s v="WA"/>
    <x v="2"/>
    <n v="2010"/>
    <n v="2011"/>
    <n v="446083232"/>
    <n v="2"/>
    <x v="1"/>
    <s v="I"/>
    <n v="42"/>
    <n v="21"/>
    <n v="0"/>
    <n v="12"/>
  </r>
  <r>
    <x v="0"/>
    <x v="0"/>
    <s v="WA"/>
    <x v="2"/>
    <n v="2010"/>
    <n v="2010"/>
    <n v="19648292"/>
    <n v="2"/>
    <x v="1"/>
    <s v="I"/>
    <n v="63"/>
    <n v="31.5"/>
    <n v="0"/>
    <n v="680"/>
  </r>
  <r>
    <x v="0"/>
    <x v="1"/>
    <s v="WA"/>
    <x v="2"/>
    <n v="2010"/>
    <n v="2011"/>
    <n v="19301671"/>
    <n v="2"/>
    <x v="1"/>
    <s v="I"/>
    <n v="36"/>
    <n v="18"/>
    <n v="0"/>
    <n v="62"/>
  </r>
  <r>
    <x v="0"/>
    <x v="1"/>
    <s v="WA"/>
    <x v="2"/>
    <n v="2010"/>
    <n v="2010"/>
    <n v="18627649"/>
    <n v="1"/>
    <x v="1"/>
    <s v="I"/>
    <n v="29"/>
    <n v="29"/>
    <n v="0"/>
    <n v="1"/>
  </r>
  <r>
    <x v="0"/>
    <x v="0"/>
    <s v="WA"/>
    <x v="2"/>
    <n v="2010"/>
    <n v="2010"/>
    <n v="18267966"/>
    <n v="1"/>
    <x v="1"/>
    <s v="I"/>
    <n v="0"/>
    <n v="0"/>
    <n v="0"/>
    <n v="40"/>
  </r>
  <r>
    <x v="0"/>
    <x v="0"/>
    <s v="WA"/>
    <x v="2"/>
    <n v="2010"/>
    <n v="2010"/>
    <n v="379555290"/>
    <n v="1"/>
    <x v="1"/>
    <s v="I"/>
    <n v="5"/>
    <n v="5"/>
    <n v="0"/>
    <n v="60"/>
  </r>
  <r>
    <x v="0"/>
    <x v="1"/>
    <s v="WA"/>
    <x v="2"/>
    <n v="2010"/>
    <n v="2010"/>
    <n v="18022364"/>
    <n v="1"/>
    <x v="1"/>
    <s v="I"/>
    <n v="8"/>
    <n v="8"/>
    <n v="0"/>
    <n v="2"/>
  </r>
  <r>
    <x v="0"/>
    <x v="1"/>
    <s v="WA"/>
    <x v="2"/>
    <n v="2010"/>
    <n v="2010"/>
    <n v="500187490"/>
    <n v="1"/>
    <x v="1"/>
    <s v="I"/>
    <n v="35"/>
    <n v="35"/>
    <n v="0"/>
    <n v="17"/>
  </r>
  <r>
    <x v="0"/>
    <x v="0"/>
    <s v="WA"/>
    <x v="2"/>
    <n v="2010"/>
    <n v="2010"/>
    <n v="18145029"/>
    <n v="1"/>
    <x v="1"/>
    <s v="I"/>
    <n v="17"/>
    <n v="17"/>
    <n v="0"/>
    <n v="10"/>
  </r>
  <r>
    <x v="0"/>
    <x v="1"/>
    <s v="WA"/>
    <x v="2"/>
    <n v="2010"/>
    <n v="2010"/>
    <n v="17195323"/>
    <n v="1"/>
    <x v="1"/>
    <s v="I"/>
    <n v="0"/>
    <n v="0"/>
    <n v="0"/>
    <n v="7"/>
  </r>
  <r>
    <x v="0"/>
    <x v="0"/>
    <s v="WA"/>
    <x v="2"/>
    <n v="2010"/>
    <n v="2010"/>
    <n v="500037957"/>
    <n v="1"/>
    <x v="1"/>
    <s v="I"/>
    <n v="1"/>
    <n v="1"/>
    <n v="0"/>
    <n v="192"/>
  </r>
  <r>
    <x v="0"/>
    <x v="1"/>
    <s v="WA"/>
    <x v="2"/>
    <n v="2010"/>
    <n v="2010"/>
    <n v="500084880"/>
    <n v="1"/>
    <x v="1"/>
    <s v="I"/>
    <n v="0"/>
    <n v="0"/>
    <n v="0"/>
    <n v="4"/>
  </r>
  <r>
    <x v="0"/>
    <x v="0"/>
    <s v="WA"/>
    <x v="2"/>
    <n v="2010"/>
    <n v="2010"/>
    <n v="389491230"/>
    <n v="1"/>
    <x v="1"/>
    <s v="I"/>
    <n v="10"/>
    <n v="10"/>
    <n v="0"/>
    <n v="1300"/>
  </r>
  <r>
    <x v="0"/>
    <x v="0"/>
    <s v="WA"/>
    <x v="2"/>
    <n v="2010"/>
    <n v="2010"/>
    <n v="15109862"/>
    <n v="1"/>
    <x v="1"/>
    <s v="I"/>
    <n v="12"/>
    <n v="12"/>
    <n v="0"/>
    <n v="80"/>
  </r>
  <r>
    <x v="0"/>
    <x v="1"/>
    <s v="WA"/>
    <x v="2"/>
    <n v="2010"/>
    <n v="2010"/>
    <n v="14401498"/>
    <n v="1"/>
    <x v="1"/>
    <s v="I"/>
    <n v="30"/>
    <n v="30"/>
    <n v="0"/>
    <n v="10"/>
  </r>
  <r>
    <x v="0"/>
    <x v="0"/>
    <s v="WA"/>
    <x v="2"/>
    <n v="2010"/>
    <n v="2010"/>
    <n v="14496464"/>
    <n v="1"/>
    <x v="1"/>
    <s v="I"/>
    <n v="28"/>
    <n v="28"/>
    <n v="0"/>
    <n v="210"/>
  </r>
  <r>
    <x v="0"/>
    <x v="1"/>
    <s v="WA"/>
    <x v="2"/>
    <n v="2010"/>
    <n v="2010"/>
    <n v="14879250"/>
    <n v="1"/>
    <x v="1"/>
    <s v="I"/>
    <n v="0"/>
    <n v="0"/>
    <n v="0"/>
    <n v="1"/>
  </r>
  <r>
    <x v="0"/>
    <x v="0"/>
    <s v="WA"/>
    <x v="2"/>
    <n v="2010"/>
    <n v="2010"/>
    <n v="18508298"/>
    <n v="1"/>
    <x v="1"/>
    <s v="I"/>
    <n v="11"/>
    <n v="11"/>
    <n v="0"/>
    <n v="370"/>
  </r>
  <r>
    <x v="0"/>
    <x v="0"/>
    <s v="WA"/>
    <x v="2"/>
    <n v="2010"/>
    <n v="2010"/>
    <n v="14324108"/>
    <n v="1"/>
    <x v="1"/>
    <s v="I"/>
    <n v="0"/>
    <n v="0"/>
    <n v="0"/>
    <n v="44"/>
  </r>
  <r>
    <x v="0"/>
    <x v="0"/>
    <s v="WA"/>
    <x v="2"/>
    <n v="2010"/>
    <n v="2010"/>
    <n v="500203718"/>
    <n v="1"/>
    <x v="1"/>
    <s v="I"/>
    <n v="0"/>
    <n v="0"/>
    <n v="0"/>
    <n v="38"/>
  </r>
  <r>
    <x v="0"/>
    <x v="0"/>
    <s v="WA"/>
    <x v="2"/>
    <n v="2011"/>
    <n v="2011"/>
    <n v="14128936"/>
    <n v="1"/>
    <x v="1"/>
    <s v="I"/>
    <n v="56"/>
    <n v="56"/>
    <n v="0"/>
    <n v="100"/>
  </r>
  <r>
    <x v="0"/>
    <x v="1"/>
    <s v="WA"/>
    <x v="3"/>
    <n v="2011"/>
    <n v="2011"/>
    <n v="500229849"/>
    <n v="1"/>
    <x v="1"/>
    <s v="I"/>
    <n v="33"/>
    <n v="33"/>
    <n v="0"/>
    <n v="28"/>
  </r>
  <r>
    <x v="0"/>
    <x v="0"/>
    <s v="WA"/>
    <x v="2"/>
    <n v="2011"/>
    <n v="2011"/>
    <n v="500140236"/>
    <n v="1"/>
    <x v="1"/>
    <s v="I"/>
    <n v="2"/>
    <n v="2"/>
    <n v="0"/>
    <n v="31"/>
  </r>
  <r>
    <x v="1"/>
    <x v="0"/>
    <s v="WA"/>
    <x v="3"/>
    <n v="2011"/>
    <n v="2011"/>
    <n v="17353589"/>
    <n v="1"/>
    <x v="1"/>
    <s v="I"/>
    <n v="31"/>
    <n v="31"/>
    <n v="0"/>
    <n v="220"/>
  </r>
  <r>
    <x v="0"/>
    <x v="1"/>
    <s v="WA"/>
    <x v="3"/>
    <n v="2011"/>
    <n v="2011"/>
    <n v="16174071"/>
    <n v="3"/>
    <x v="1"/>
    <s v="I"/>
    <n v="91"/>
    <n v="30.333333333333332"/>
    <n v="0"/>
    <n v="21"/>
  </r>
  <r>
    <x v="0"/>
    <x v="1"/>
    <s v="WA"/>
    <x v="2"/>
    <n v="2011"/>
    <n v="2011"/>
    <n v="19706918"/>
    <n v="1"/>
    <x v="1"/>
    <s v="I"/>
    <n v="13"/>
    <n v="13"/>
    <n v="0"/>
    <n v="45"/>
  </r>
  <r>
    <x v="0"/>
    <x v="1"/>
    <s v="WA"/>
    <x v="2"/>
    <n v="2011"/>
    <n v="2011"/>
    <n v="500072003"/>
    <n v="1"/>
    <x v="1"/>
    <s v="I"/>
    <n v="0"/>
    <n v="0"/>
    <n v="0"/>
    <n v="1"/>
  </r>
  <r>
    <x v="0"/>
    <x v="0"/>
    <s v="WA"/>
    <x v="3"/>
    <n v="2011"/>
    <n v="2011"/>
    <n v="18555508"/>
    <n v="2"/>
    <x v="1"/>
    <s v="I"/>
    <n v="59"/>
    <n v="29.5"/>
    <n v="0"/>
    <n v="156"/>
  </r>
  <r>
    <x v="0"/>
    <x v="0"/>
    <s v="WA"/>
    <x v="3"/>
    <n v="2011"/>
    <n v="2011"/>
    <n v="18632942"/>
    <n v="2"/>
    <x v="1"/>
    <s v="I"/>
    <n v="57"/>
    <n v="28.5"/>
    <n v="0"/>
    <n v="290"/>
  </r>
  <r>
    <x v="0"/>
    <x v="0"/>
    <s v="WA"/>
    <x v="3"/>
    <n v="2011"/>
    <n v="2011"/>
    <n v="19304729"/>
    <n v="1"/>
    <x v="1"/>
    <s v="I"/>
    <n v="0"/>
    <n v="0"/>
    <n v="0"/>
    <n v="80"/>
  </r>
  <r>
    <x v="1"/>
    <x v="0"/>
    <s v="WA"/>
    <x v="3"/>
    <n v="2011"/>
    <n v="2011"/>
    <n v="18901110"/>
    <n v="1"/>
    <x v="1"/>
    <s v="I"/>
    <n v="3"/>
    <n v="3"/>
    <n v="0"/>
    <n v="210"/>
  </r>
  <r>
    <x v="0"/>
    <x v="0"/>
    <s v="WA"/>
    <x v="3"/>
    <n v="2011"/>
    <n v="2011"/>
    <n v="16481663"/>
    <n v="3"/>
    <x v="1"/>
    <s v="I"/>
    <n v="92"/>
    <n v="30.666666666666668"/>
    <n v="0"/>
    <n v="50"/>
  </r>
  <r>
    <x v="0"/>
    <x v="1"/>
    <s v="WA"/>
    <x v="3"/>
    <n v="2011"/>
    <n v="2011"/>
    <n v="500054752"/>
    <n v="2"/>
    <x v="1"/>
    <s v="I"/>
    <n v="37"/>
    <n v="18.5"/>
    <n v="0"/>
    <n v="42"/>
  </r>
  <r>
    <x v="0"/>
    <x v="0"/>
    <s v="WA"/>
    <x v="3"/>
    <n v="2011"/>
    <n v="2011"/>
    <n v="17972887"/>
    <n v="2"/>
    <x v="1"/>
    <s v="I"/>
    <n v="1"/>
    <n v="0.5"/>
    <n v="0"/>
    <n v="35"/>
  </r>
  <r>
    <x v="0"/>
    <x v="1"/>
    <s v="WA"/>
    <x v="3"/>
    <n v="2011"/>
    <n v="2011"/>
    <n v="500263350"/>
    <n v="1"/>
    <x v="1"/>
    <s v="I"/>
    <n v="0"/>
    <n v="0"/>
    <n v="0"/>
    <n v="94"/>
  </r>
  <r>
    <x v="0"/>
    <x v="1"/>
    <s v="WA"/>
    <x v="3"/>
    <n v="2011"/>
    <n v="2011"/>
    <n v="17205550"/>
    <n v="2"/>
    <x v="1"/>
    <s v="I"/>
    <n v="59"/>
    <n v="29.5"/>
    <n v="0"/>
    <n v="111"/>
  </r>
  <r>
    <x v="0"/>
    <x v="0"/>
    <s v="WA"/>
    <x v="3"/>
    <n v="2011"/>
    <n v="2011"/>
    <n v="500006475"/>
    <n v="1"/>
    <x v="1"/>
    <s v="I"/>
    <n v="0"/>
    <n v="0"/>
    <n v="0"/>
    <n v="10"/>
  </r>
  <r>
    <x v="1"/>
    <x v="0"/>
    <s v="WA"/>
    <x v="3"/>
    <n v="2011"/>
    <n v="2011"/>
    <n v="500130526"/>
    <n v="1"/>
    <x v="1"/>
    <s v="I"/>
    <n v="1"/>
    <n v="1"/>
    <n v="0"/>
    <n v="14"/>
  </r>
  <r>
    <x v="0"/>
    <x v="0"/>
    <s v="WA"/>
    <x v="3"/>
    <n v="2011"/>
    <n v="2011"/>
    <n v="17708844"/>
    <n v="3"/>
    <x v="1"/>
    <s v="I"/>
    <n v="63"/>
    <n v="21"/>
    <n v="0"/>
    <n v="1740"/>
  </r>
  <r>
    <x v="0"/>
    <x v="0"/>
    <s v="WA"/>
    <x v="2"/>
    <n v="2011"/>
    <n v="2011"/>
    <n v="16518181"/>
    <n v="1"/>
    <x v="1"/>
    <s v="I"/>
    <n v="1"/>
    <n v="1"/>
    <n v="0"/>
    <n v="1420"/>
  </r>
  <r>
    <x v="0"/>
    <x v="1"/>
    <s v="WA"/>
    <x v="3"/>
    <n v="2011"/>
    <n v="2011"/>
    <n v="353894412"/>
    <n v="2"/>
    <x v="1"/>
    <s v="I"/>
    <n v="59"/>
    <n v="29.5"/>
    <n v="0"/>
    <n v="15"/>
  </r>
  <r>
    <x v="0"/>
    <x v="1"/>
    <s v="WA"/>
    <x v="3"/>
    <n v="2011"/>
    <n v="2011"/>
    <n v="17460799"/>
    <n v="2"/>
    <x v="1"/>
    <s v="I"/>
    <n v="67"/>
    <n v="33.5"/>
    <n v="0"/>
    <n v="13"/>
  </r>
  <r>
    <x v="0"/>
    <x v="0"/>
    <s v="WA"/>
    <x v="3"/>
    <n v="2011"/>
    <n v="2011"/>
    <n v="17460801"/>
    <n v="2"/>
    <x v="1"/>
    <s v="I"/>
    <n v="65"/>
    <n v="32.5"/>
    <n v="0"/>
    <n v="310"/>
  </r>
  <r>
    <x v="0"/>
    <x v="0"/>
    <s v="WA"/>
    <x v="3"/>
    <n v="2011"/>
    <n v="2011"/>
    <n v="18215115"/>
    <n v="3"/>
    <x v="1"/>
    <s v="I"/>
    <n v="60"/>
    <n v="20"/>
    <n v="0"/>
    <n v="1953"/>
  </r>
  <r>
    <x v="0"/>
    <x v="1"/>
    <s v="WA"/>
    <x v="3"/>
    <n v="2011"/>
    <n v="2011"/>
    <n v="500213166"/>
    <n v="1"/>
    <x v="1"/>
    <s v="I"/>
    <n v="9"/>
    <n v="9"/>
    <n v="0"/>
    <n v="39"/>
  </r>
  <r>
    <x v="0"/>
    <x v="1"/>
    <s v="WA"/>
    <x v="3"/>
    <n v="2011"/>
    <n v="2011"/>
    <n v="446355324"/>
    <n v="1"/>
    <x v="1"/>
    <s v="I"/>
    <n v="30"/>
    <n v="30"/>
    <n v="0"/>
    <n v="2"/>
  </r>
  <r>
    <x v="0"/>
    <x v="1"/>
    <s v="WA"/>
    <x v="3"/>
    <n v="2011"/>
    <n v="2011"/>
    <n v="16263583"/>
    <n v="1"/>
    <x v="1"/>
    <s v="I"/>
    <n v="0"/>
    <n v="0"/>
    <n v="0"/>
    <n v="9"/>
  </r>
  <r>
    <x v="1"/>
    <x v="0"/>
    <s v="WA"/>
    <x v="3"/>
    <n v="2011"/>
    <n v="2011"/>
    <n v="15112399"/>
    <n v="2"/>
    <x v="1"/>
    <s v="I"/>
    <n v="62"/>
    <n v="31"/>
    <n v="0"/>
    <n v="130"/>
  </r>
  <r>
    <x v="0"/>
    <x v="0"/>
    <s v="WA"/>
    <x v="3"/>
    <n v="2011"/>
    <n v="2011"/>
    <n v="14874043"/>
    <n v="1"/>
    <x v="1"/>
    <s v="I"/>
    <n v="30"/>
    <n v="30"/>
    <n v="0"/>
    <n v="247"/>
  </r>
  <r>
    <x v="0"/>
    <x v="1"/>
    <s v="WA"/>
    <x v="3"/>
    <n v="2011"/>
    <n v="2011"/>
    <n v="444787334"/>
    <n v="1"/>
    <x v="1"/>
    <s v="I"/>
    <n v="31"/>
    <n v="31"/>
    <n v="0"/>
    <n v="4"/>
  </r>
  <r>
    <x v="0"/>
    <x v="0"/>
    <s v="WA"/>
    <x v="3"/>
    <n v="2011"/>
    <n v="2011"/>
    <n v="16307886"/>
    <n v="1"/>
    <x v="1"/>
    <s v="I"/>
    <n v="5"/>
    <n v="5"/>
    <n v="0"/>
    <n v="330"/>
  </r>
  <r>
    <x v="0"/>
    <x v="0"/>
    <s v="WA"/>
    <x v="3"/>
    <n v="2011"/>
    <n v="2011"/>
    <n v="500267134"/>
    <n v="1"/>
    <x v="1"/>
    <s v="I"/>
    <n v="30"/>
    <n v="30"/>
    <n v="0"/>
    <n v="49"/>
  </r>
  <r>
    <x v="0"/>
    <x v="0"/>
    <s v="WA"/>
    <x v="3"/>
    <n v="2011"/>
    <n v="2011"/>
    <n v="500200733"/>
    <n v="1"/>
    <x v="1"/>
    <s v="I"/>
    <n v="32"/>
    <n v="32"/>
    <n v="0"/>
    <n v="78"/>
  </r>
  <r>
    <x v="0"/>
    <x v="0"/>
    <s v="WA"/>
    <x v="3"/>
    <n v="2011"/>
    <n v="2011"/>
    <n v="14234813"/>
    <n v="1"/>
    <x v="1"/>
    <s v="I"/>
    <n v="29"/>
    <n v="29"/>
    <n v="0"/>
    <n v="2417"/>
  </r>
  <r>
    <x v="0"/>
    <x v="0"/>
    <s v="WA"/>
    <x v="3"/>
    <n v="2011"/>
    <n v="2011"/>
    <n v="500238378"/>
    <n v="6"/>
    <x v="1"/>
    <s v="I"/>
    <n v="181"/>
    <n v="30.166666666666668"/>
    <n v="0"/>
    <n v="15"/>
  </r>
  <r>
    <x v="0"/>
    <x v="1"/>
    <s v="WA"/>
    <x v="3"/>
    <n v="2011"/>
    <n v="2011"/>
    <n v="500201980"/>
    <n v="1"/>
    <x v="1"/>
    <s v="I"/>
    <n v="32"/>
    <n v="32"/>
    <n v="0"/>
    <n v="6"/>
  </r>
  <r>
    <x v="0"/>
    <x v="1"/>
    <s v="WA"/>
    <x v="3"/>
    <n v="2011"/>
    <n v="2011"/>
    <n v="391996803"/>
    <n v="1"/>
    <x v="1"/>
    <s v="I"/>
    <n v="29"/>
    <n v="29"/>
    <n v="0"/>
    <n v="12"/>
  </r>
  <r>
    <x v="0"/>
    <x v="0"/>
    <s v="WA"/>
    <x v="3"/>
    <n v="2011"/>
    <n v="2011"/>
    <n v="14394322"/>
    <n v="1"/>
    <x v="1"/>
    <s v="I"/>
    <n v="0"/>
    <n v="0"/>
    <n v="0"/>
    <n v="30"/>
  </r>
  <r>
    <x v="0"/>
    <x v="0"/>
    <s v="WA"/>
    <x v="3"/>
    <n v="2011"/>
    <n v="2011"/>
    <n v="17659658"/>
    <n v="6"/>
    <x v="1"/>
    <s v="I"/>
    <n v="181"/>
    <n v="30.166666666666668"/>
    <n v="0"/>
    <n v="48"/>
  </r>
  <r>
    <x v="0"/>
    <x v="0"/>
    <s v="WA"/>
    <x v="3"/>
    <n v="2011"/>
    <n v="2011"/>
    <n v="500091575"/>
    <n v="2"/>
    <x v="1"/>
    <s v="I"/>
    <n v="35"/>
    <n v="17.5"/>
    <n v="0"/>
    <n v="113"/>
  </r>
  <r>
    <x v="0"/>
    <x v="0"/>
    <s v="WA"/>
    <x v="3"/>
    <n v="2011"/>
    <n v="2011"/>
    <n v="500253146"/>
    <n v="3"/>
    <x v="1"/>
    <s v="I"/>
    <n v="75"/>
    <n v="25"/>
    <n v="0"/>
    <n v="404"/>
  </r>
  <r>
    <x v="0"/>
    <x v="1"/>
    <s v="WA"/>
    <x v="3"/>
    <n v="2011"/>
    <n v="2011"/>
    <n v="16448785"/>
    <n v="2"/>
    <x v="1"/>
    <s v="I"/>
    <n v="33"/>
    <n v="16.5"/>
    <n v="0"/>
    <n v="36"/>
  </r>
  <r>
    <x v="0"/>
    <x v="0"/>
    <s v="WA"/>
    <x v="3"/>
    <n v="2011"/>
    <n v="2011"/>
    <n v="19714284"/>
    <n v="2"/>
    <x v="1"/>
    <s v="I"/>
    <n v="49"/>
    <n v="24.5"/>
    <n v="0"/>
    <n v="100"/>
  </r>
  <r>
    <x v="0"/>
    <x v="1"/>
    <s v="WA"/>
    <x v="3"/>
    <n v="2011"/>
    <n v="2011"/>
    <n v="19386214"/>
    <n v="2"/>
    <x v="1"/>
    <s v="I"/>
    <n v="36"/>
    <n v="18"/>
    <n v="0"/>
    <n v="35"/>
  </r>
  <r>
    <x v="0"/>
    <x v="0"/>
    <s v="WA"/>
    <x v="3"/>
    <n v="2011"/>
    <n v="2011"/>
    <n v="18430971"/>
    <n v="2"/>
    <x v="1"/>
    <s v="I"/>
    <n v="55"/>
    <n v="27.5"/>
    <n v="0"/>
    <n v="1125"/>
  </r>
  <r>
    <x v="0"/>
    <x v="0"/>
    <s v="WA"/>
    <x v="3"/>
    <n v="2011"/>
    <n v="2011"/>
    <n v="18931158"/>
    <n v="4"/>
    <x v="1"/>
    <s v="I"/>
    <n v="117"/>
    <n v="29.25"/>
    <n v="0"/>
    <n v="1140"/>
  </r>
  <r>
    <x v="0"/>
    <x v="1"/>
    <s v="WA"/>
    <x v="3"/>
    <n v="2011"/>
    <n v="2011"/>
    <n v="18940100"/>
    <n v="1"/>
    <x v="1"/>
    <s v="I"/>
    <n v="27"/>
    <n v="27"/>
    <n v="0"/>
    <n v="1"/>
  </r>
  <r>
    <x v="0"/>
    <x v="0"/>
    <s v="WA"/>
    <x v="3"/>
    <n v="2011"/>
    <n v="2011"/>
    <n v="19025033"/>
    <n v="1"/>
    <x v="1"/>
    <s v="I"/>
    <n v="0"/>
    <n v="0"/>
    <n v="0"/>
    <n v="26"/>
  </r>
  <r>
    <x v="0"/>
    <x v="0"/>
    <s v="WA"/>
    <x v="3"/>
    <n v="2011"/>
    <n v="2011"/>
    <n v="18875794"/>
    <n v="1"/>
    <x v="1"/>
    <s v="I"/>
    <n v="26"/>
    <n v="26"/>
    <n v="0"/>
    <n v="930"/>
  </r>
  <r>
    <x v="0"/>
    <x v="0"/>
    <s v="WA"/>
    <x v="3"/>
    <n v="2011"/>
    <n v="2011"/>
    <n v="18693758"/>
    <n v="1"/>
    <x v="1"/>
    <s v="I"/>
    <n v="0"/>
    <n v="0"/>
    <n v="0"/>
    <n v="9"/>
  </r>
  <r>
    <x v="0"/>
    <x v="0"/>
    <s v="WA"/>
    <x v="3"/>
    <n v="2011"/>
    <n v="2011"/>
    <n v="18697536"/>
    <n v="1"/>
    <x v="1"/>
    <s v="I"/>
    <n v="0"/>
    <n v="0"/>
    <n v="0"/>
    <n v="10"/>
  </r>
  <r>
    <x v="0"/>
    <x v="0"/>
    <s v="WA"/>
    <x v="3"/>
    <n v="2011"/>
    <n v="2011"/>
    <n v="18304931"/>
    <n v="2"/>
    <x v="1"/>
    <s v="I"/>
    <n v="31"/>
    <n v="15.5"/>
    <n v="0"/>
    <n v="90"/>
  </r>
  <r>
    <x v="1"/>
    <x v="0"/>
    <s v="WA"/>
    <x v="3"/>
    <n v="2011"/>
    <n v="2011"/>
    <n v="17645610"/>
    <n v="8"/>
    <x v="2"/>
    <s v="I"/>
    <n v="246"/>
    <n v="30.75"/>
    <n v="0"/>
    <n v="1347081"/>
  </r>
  <r>
    <x v="1"/>
    <x v="0"/>
    <s v="WA"/>
    <x v="3"/>
    <n v="2011"/>
    <n v="2011"/>
    <n v="394156846"/>
    <n v="2"/>
    <x v="1"/>
    <s v="I"/>
    <n v="49"/>
    <n v="24.5"/>
    <n v="0"/>
    <n v="624"/>
  </r>
  <r>
    <x v="0"/>
    <x v="1"/>
    <s v="WA"/>
    <x v="3"/>
    <n v="2011"/>
    <n v="2011"/>
    <n v="441158529"/>
    <n v="1"/>
    <x v="1"/>
    <s v="I"/>
    <n v="10"/>
    <n v="10"/>
    <n v="0"/>
    <n v="22"/>
  </r>
  <r>
    <x v="0"/>
    <x v="0"/>
    <s v="WA"/>
    <x v="3"/>
    <n v="2011"/>
    <n v="2011"/>
    <n v="17822041"/>
    <n v="2"/>
    <x v="1"/>
    <s v="I"/>
    <n v="42"/>
    <n v="21"/>
    <n v="0"/>
    <n v="115"/>
  </r>
  <r>
    <x v="0"/>
    <x v="1"/>
    <s v="WA"/>
    <x v="3"/>
    <n v="2011"/>
    <n v="2011"/>
    <n v="429926555"/>
    <n v="1"/>
    <x v="1"/>
    <s v="I"/>
    <n v="18"/>
    <n v="18"/>
    <n v="0"/>
    <n v="19"/>
  </r>
  <r>
    <x v="0"/>
    <x v="0"/>
    <s v="WA"/>
    <x v="3"/>
    <n v="2011"/>
    <n v="2011"/>
    <n v="16302766"/>
    <n v="1"/>
    <x v="1"/>
    <s v="I"/>
    <n v="13"/>
    <n v="13"/>
    <n v="0"/>
    <n v="2"/>
  </r>
  <r>
    <x v="0"/>
    <x v="0"/>
    <s v="WA"/>
    <x v="3"/>
    <n v="2011"/>
    <n v="2011"/>
    <n v="500061333"/>
    <n v="2"/>
    <x v="1"/>
    <s v="I"/>
    <n v="44"/>
    <n v="22"/>
    <n v="0"/>
    <n v="240"/>
  </r>
  <r>
    <x v="0"/>
    <x v="1"/>
    <s v="WA"/>
    <x v="3"/>
    <n v="2011"/>
    <n v="2011"/>
    <n v="500079070"/>
    <n v="1"/>
    <x v="1"/>
    <s v="I"/>
    <n v="8"/>
    <n v="8"/>
    <n v="0"/>
    <n v="29"/>
  </r>
  <r>
    <x v="0"/>
    <x v="0"/>
    <s v="WA"/>
    <x v="3"/>
    <n v="2011"/>
    <n v="2011"/>
    <n v="16402546"/>
    <n v="1"/>
    <x v="1"/>
    <s v="I"/>
    <n v="28"/>
    <n v="28"/>
    <n v="0"/>
    <n v="2850"/>
  </r>
  <r>
    <x v="0"/>
    <x v="0"/>
    <s v="WA"/>
    <x v="3"/>
    <n v="2011"/>
    <n v="2011"/>
    <n v="15982662"/>
    <n v="1"/>
    <x v="1"/>
    <s v="I"/>
    <n v="10"/>
    <n v="10"/>
    <n v="0"/>
    <n v="197"/>
  </r>
  <r>
    <x v="0"/>
    <x v="0"/>
    <s v="WA"/>
    <x v="3"/>
    <n v="2011"/>
    <n v="2011"/>
    <n v="15145855"/>
    <n v="1"/>
    <x v="1"/>
    <s v="I"/>
    <n v="5"/>
    <n v="5"/>
    <n v="0"/>
    <n v="10"/>
  </r>
  <r>
    <x v="0"/>
    <x v="0"/>
    <s v="WA"/>
    <x v="3"/>
    <n v="2011"/>
    <n v="2011"/>
    <n v="15733843"/>
    <n v="1"/>
    <x v="1"/>
    <s v="I"/>
    <n v="0"/>
    <n v="0"/>
    <n v="0"/>
    <n v="1"/>
  </r>
  <r>
    <x v="0"/>
    <x v="0"/>
    <s v="WA"/>
    <x v="3"/>
    <n v="2011"/>
    <n v="2011"/>
    <n v="500036015"/>
    <n v="1"/>
    <x v="1"/>
    <s v="I"/>
    <n v="27"/>
    <n v="27"/>
    <n v="0"/>
    <n v="1970"/>
  </r>
  <r>
    <x v="0"/>
    <x v="1"/>
    <s v="WA"/>
    <x v="3"/>
    <n v="2011"/>
    <n v="2011"/>
    <n v="500036017"/>
    <n v="1"/>
    <x v="1"/>
    <s v="I"/>
    <n v="0"/>
    <n v="0"/>
    <n v="0"/>
    <n v="3"/>
  </r>
  <r>
    <x v="0"/>
    <x v="1"/>
    <s v="WA"/>
    <x v="3"/>
    <n v="2011"/>
    <n v="2011"/>
    <n v="500223498"/>
    <n v="1"/>
    <x v="1"/>
    <s v="I"/>
    <n v="22"/>
    <n v="22"/>
    <n v="0"/>
    <n v="36"/>
  </r>
  <r>
    <x v="1"/>
    <x v="1"/>
    <s v="WA"/>
    <x v="3"/>
    <n v="2011"/>
    <n v="2011"/>
    <n v="18679122"/>
    <n v="3"/>
    <x v="1"/>
    <s v="I"/>
    <n v="86"/>
    <n v="28.666666666666668"/>
    <n v="0"/>
    <n v="6512"/>
  </r>
  <r>
    <x v="0"/>
    <x v="1"/>
    <s v="WA"/>
    <x v="3"/>
    <n v="2011"/>
    <n v="2011"/>
    <n v="500245987"/>
    <n v="2"/>
    <x v="1"/>
    <s v="I"/>
    <n v="57"/>
    <n v="28.5"/>
    <n v="0"/>
    <n v="95"/>
  </r>
  <r>
    <x v="0"/>
    <x v="1"/>
    <s v="WA"/>
    <x v="3"/>
    <n v="2011"/>
    <n v="2011"/>
    <n v="500236679"/>
    <n v="1"/>
    <x v="1"/>
    <s v="I"/>
    <n v="0"/>
    <n v="0"/>
    <n v="0"/>
    <n v="3"/>
  </r>
  <r>
    <x v="0"/>
    <x v="0"/>
    <s v="WA"/>
    <x v="3"/>
    <n v="2011"/>
    <n v="2011"/>
    <n v="14122996"/>
    <n v="1"/>
    <x v="1"/>
    <s v="I"/>
    <n v="5"/>
    <n v="5"/>
    <n v="0"/>
    <n v="10"/>
  </r>
  <r>
    <x v="0"/>
    <x v="0"/>
    <s v="WA"/>
    <x v="3"/>
    <n v="2011"/>
    <n v="2011"/>
    <n v="500193996"/>
    <n v="1"/>
    <x v="1"/>
    <s v="I"/>
    <n v="0"/>
    <n v="0"/>
    <n v="0"/>
    <n v="339"/>
  </r>
  <r>
    <x v="0"/>
    <x v="1"/>
    <s v="WA"/>
    <x v="3"/>
    <n v="2011"/>
    <n v="2011"/>
    <n v="19640233"/>
    <n v="5"/>
    <x v="1"/>
    <s v="I"/>
    <n v="149"/>
    <n v="29.8"/>
    <n v="0"/>
    <n v="129"/>
  </r>
  <r>
    <x v="0"/>
    <x v="1"/>
    <s v="WA"/>
    <x v="3"/>
    <n v="2011"/>
    <n v="2011"/>
    <n v="18381800"/>
    <n v="3"/>
    <x v="1"/>
    <s v="I"/>
    <n v="91"/>
    <n v="30.333333333333332"/>
    <n v="0"/>
    <n v="29"/>
  </r>
  <r>
    <x v="0"/>
    <x v="0"/>
    <s v="WA"/>
    <x v="3"/>
    <n v="2011"/>
    <n v="2011"/>
    <n v="18576465"/>
    <n v="1"/>
    <x v="1"/>
    <s v="I"/>
    <n v="22"/>
    <n v="22"/>
    <n v="0"/>
    <n v="780"/>
  </r>
  <r>
    <x v="0"/>
    <x v="0"/>
    <s v="WA"/>
    <x v="3"/>
    <n v="2011"/>
    <n v="2011"/>
    <n v="18578387"/>
    <n v="1"/>
    <x v="1"/>
    <s v="I"/>
    <n v="0"/>
    <n v="0"/>
    <n v="0"/>
    <n v="90"/>
  </r>
  <r>
    <x v="0"/>
    <x v="0"/>
    <s v="WA"/>
    <x v="3"/>
    <n v="2011"/>
    <n v="2011"/>
    <n v="18011441"/>
    <n v="1"/>
    <x v="1"/>
    <s v="I"/>
    <n v="0"/>
    <n v="0"/>
    <n v="0"/>
    <n v="270"/>
  </r>
  <r>
    <x v="0"/>
    <x v="1"/>
    <s v="WA"/>
    <x v="3"/>
    <n v="2011"/>
    <n v="2011"/>
    <n v="18002708"/>
    <n v="3"/>
    <x v="1"/>
    <s v="I"/>
    <n v="72"/>
    <n v="24"/>
    <n v="0"/>
    <n v="34"/>
  </r>
  <r>
    <x v="0"/>
    <x v="0"/>
    <s v="WA"/>
    <x v="3"/>
    <n v="2011"/>
    <n v="2011"/>
    <n v="500170749"/>
    <n v="1"/>
    <x v="1"/>
    <s v="I"/>
    <n v="0"/>
    <n v="0"/>
    <n v="0"/>
    <n v="38"/>
  </r>
  <r>
    <x v="0"/>
    <x v="1"/>
    <s v="WA"/>
    <x v="3"/>
    <n v="2011"/>
    <n v="2011"/>
    <n v="17679690"/>
    <n v="2"/>
    <x v="1"/>
    <s v="I"/>
    <n v="64"/>
    <n v="32"/>
    <n v="0"/>
    <n v="3"/>
  </r>
  <r>
    <x v="0"/>
    <x v="0"/>
    <s v="WA"/>
    <x v="3"/>
    <n v="2011"/>
    <n v="2011"/>
    <n v="377136166"/>
    <n v="1"/>
    <x v="2"/>
    <s v="I"/>
    <n v="1"/>
    <n v="1"/>
    <n v="0"/>
    <n v="99460"/>
  </r>
  <r>
    <x v="0"/>
    <x v="0"/>
    <s v="WA"/>
    <x v="3"/>
    <n v="2011"/>
    <n v="2011"/>
    <n v="500210196"/>
    <n v="1"/>
    <x v="1"/>
    <s v="I"/>
    <n v="0"/>
    <n v="0"/>
    <n v="0"/>
    <n v="35"/>
  </r>
  <r>
    <x v="0"/>
    <x v="0"/>
    <s v="WA"/>
    <x v="3"/>
    <n v="2011"/>
    <n v="2011"/>
    <n v="14082432"/>
    <n v="1"/>
    <x v="1"/>
    <s v="I"/>
    <n v="22"/>
    <n v="22"/>
    <n v="0"/>
    <n v="150"/>
  </r>
  <r>
    <x v="0"/>
    <x v="1"/>
    <s v="WA"/>
    <x v="3"/>
    <n v="2011"/>
    <n v="2011"/>
    <n v="500217088"/>
    <n v="1"/>
    <x v="1"/>
    <s v="I"/>
    <n v="27"/>
    <n v="27"/>
    <n v="0"/>
    <n v="14"/>
  </r>
  <r>
    <x v="0"/>
    <x v="0"/>
    <s v="WA"/>
    <x v="3"/>
    <n v="2011"/>
    <n v="2011"/>
    <n v="500232373"/>
    <n v="1"/>
    <x v="1"/>
    <s v="I"/>
    <n v="0"/>
    <n v="0"/>
    <n v="0"/>
    <n v="33"/>
  </r>
  <r>
    <x v="0"/>
    <x v="1"/>
    <s v="WA"/>
    <x v="3"/>
    <n v="2011"/>
    <n v="2011"/>
    <n v="17448347"/>
    <n v="1"/>
    <x v="1"/>
    <s v="I"/>
    <n v="4"/>
    <n v="4"/>
    <n v="0"/>
    <n v="5"/>
  </r>
  <r>
    <x v="0"/>
    <x v="1"/>
    <s v="WA"/>
    <x v="3"/>
    <n v="2011"/>
    <n v="2011"/>
    <n v="343872077"/>
    <n v="1"/>
    <x v="1"/>
    <s v="I"/>
    <n v="35"/>
    <n v="35"/>
    <n v="0"/>
    <n v="73"/>
  </r>
  <r>
    <x v="0"/>
    <x v="0"/>
    <s v="WA"/>
    <x v="3"/>
    <n v="2011"/>
    <n v="2011"/>
    <n v="18258192"/>
    <n v="1"/>
    <x v="1"/>
    <s v="I"/>
    <n v="6"/>
    <n v="6"/>
    <n v="0"/>
    <n v="120"/>
  </r>
  <r>
    <x v="0"/>
    <x v="0"/>
    <s v="WA"/>
    <x v="3"/>
    <n v="2011"/>
    <n v="2011"/>
    <n v="16341515"/>
    <n v="3"/>
    <x v="1"/>
    <s v="I"/>
    <n v="80"/>
    <n v="26.666666666666668"/>
    <n v="0"/>
    <n v="320"/>
  </r>
  <r>
    <x v="0"/>
    <x v="1"/>
    <s v="WA"/>
    <x v="3"/>
    <n v="2011"/>
    <n v="2011"/>
    <n v="15974561"/>
    <n v="2"/>
    <x v="1"/>
    <s v="I"/>
    <n v="34"/>
    <n v="17"/>
    <n v="0"/>
    <n v="24"/>
  </r>
  <r>
    <x v="0"/>
    <x v="0"/>
    <s v="WA"/>
    <x v="3"/>
    <n v="2011"/>
    <n v="2011"/>
    <n v="15939864"/>
    <n v="1"/>
    <x v="1"/>
    <s v="I"/>
    <n v="0"/>
    <n v="0"/>
    <n v="0"/>
    <n v="40"/>
  </r>
  <r>
    <x v="0"/>
    <x v="0"/>
    <s v="WA"/>
    <x v="3"/>
    <n v="2011"/>
    <n v="2011"/>
    <n v="15438551"/>
    <n v="1"/>
    <x v="1"/>
    <s v="I"/>
    <n v="16"/>
    <n v="16"/>
    <n v="0"/>
    <n v="270"/>
  </r>
  <r>
    <x v="0"/>
    <x v="1"/>
    <s v="WA"/>
    <x v="3"/>
    <n v="2011"/>
    <n v="2011"/>
    <n v="15489552"/>
    <n v="1"/>
    <x v="1"/>
    <s v="I"/>
    <n v="0"/>
    <n v="0"/>
    <n v="0"/>
    <n v="3"/>
  </r>
  <r>
    <x v="0"/>
    <x v="0"/>
    <s v="WA"/>
    <x v="3"/>
    <n v="2011"/>
    <n v="2011"/>
    <n v="14866537"/>
    <n v="1"/>
    <x v="1"/>
    <s v="I"/>
    <n v="0"/>
    <n v="0"/>
    <n v="0"/>
    <n v="120"/>
  </r>
  <r>
    <x v="0"/>
    <x v="0"/>
    <s v="WA"/>
    <x v="3"/>
    <n v="2011"/>
    <n v="2011"/>
    <n v="14637587"/>
    <n v="1"/>
    <x v="1"/>
    <s v="I"/>
    <n v="6"/>
    <n v="6"/>
    <n v="0"/>
    <n v="10"/>
  </r>
  <r>
    <x v="0"/>
    <x v="0"/>
    <s v="WA"/>
    <x v="3"/>
    <n v="2011"/>
    <n v="2011"/>
    <n v="500155739"/>
    <n v="1"/>
    <x v="1"/>
    <s v="I"/>
    <n v="0"/>
    <n v="0"/>
    <n v="0"/>
    <n v="10"/>
  </r>
  <r>
    <x v="1"/>
    <x v="1"/>
    <s v="WA"/>
    <x v="3"/>
    <n v="2011"/>
    <n v="2011"/>
    <n v="19900667"/>
    <n v="1"/>
    <x v="1"/>
    <s v="I"/>
    <n v="28"/>
    <n v="28"/>
    <n v="0"/>
    <n v="1"/>
  </r>
  <r>
    <x v="0"/>
    <x v="1"/>
    <s v="WA"/>
    <x v="3"/>
    <n v="2011"/>
    <n v="2011"/>
    <n v="373680037"/>
    <n v="2"/>
    <x v="1"/>
    <s v="I"/>
    <n v="36"/>
    <n v="18"/>
    <n v="0"/>
    <n v="42"/>
  </r>
  <r>
    <x v="0"/>
    <x v="0"/>
    <s v="WA"/>
    <x v="3"/>
    <n v="2011"/>
    <n v="2011"/>
    <n v="500029469"/>
    <n v="1"/>
    <x v="1"/>
    <s v="I"/>
    <n v="10"/>
    <n v="10"/>
    <n v="0"/>
    <n v="10"/>
  </r>
  <r>
    <x v="0"/>
    <x v="0"/>
    <s v="WA"/>
    <x v="3"/>
    <n v="2011"/>
    <n v="2011"/>
    <n v="19637246"/>
    <n v="1"/>
    <x v="1"/>
    <s v="I"/>
    <n v="0"/>
    <n v="0"/>
    <n v="0"/>
    <n v="10"/>
  </r>
  <r>
    <x v="0"/>
    <x v="0"/>
    <s v="WA"/>
    <x v="3"/>
    <n v="2011"/>
    <n v="2011"/>
    <n v="19619754"/>
    <n v="1"/>
    <x v="1"/>
    <s v="I"/>
    <n v="0"/>
    <n v="0"/>
    <n v="0"/>
    <n v="18"/>
  </r>
  <r>
    <x v="0"/>
    <x v="1"/>
    <s v="WA"/>
    <x v="3"/>
    <n v="2011"/>
    <n v="2011"/>
    <n v="344044805"/>
    <n v="1"/>
    <x v="1"/>
    <s v="I"/>
    <n v="13"/>
    <n v="13"/>
    <n v="0"/>
    <n v="29"/>
  </r>
  <r>
    <x v="0"/>
    <x v="0"/>
    <s v="WA"/>
    <x v="3"/>
    <n v="2011"/>
    <n v="2011"/>
    <n v="19307792"/>
    <n v="1"/>
    <x v="1"/>
    <s v="I"/>
    <n v="0"/>
    <n v="0"/>
    <n v="0"/>
    <n v="10"/>
  </r>
  <r>
    <x v="0"/>
    <x v="0"/>
    <s v="WA"/>
    <x v="3"/>
    <n v="2011"/>
    <n v="2011"/>
    <n v="18952517"/>
    <n v="2"/>
    <x v="1"/>
    <s v="I"/>
    <n v="30"/>
    <n v="15"/>
    <n v="0"/>
    <n v="70"/>
  </r>
  <r>
    <x v="0"/>
    <x v="1"/>
    <s v="WA"/>
    <x v="3"/>
    <n v="2011"/>
    <n v="2011"/>
    <n v="18489482"/>
    <n v="1"/>
    <x v="1"/>
    <s v="I"/>
    <n v="30"/>
    <n v="30"/>
    <n v="0"/>
    <n v="1"/>
  </r>
  <r>
    <x v="0"/>
    <x v="0"/>
    <s v="WA"/>
    <x v="3"/>
    <n v="2011"/>
    <n v="2011"/>
    <n v="500196260"/>
    <n v="3"/>
    <x v="1"/>
    <s v="I"/>
    <n v="88"/>
    <n v="29.333333333333336"/>
    <n v="0"/>
    <n v="416"/>
  </r>
  <r>
    <x v="0"/>
    <x v="0"/>
    <s v="WA"/>
    <x v="3"/>
    <n v="2011"/>
    <n v="2011"/>
    <n v="18609910"/>
    <n v="1"/>
    <x v="1"/>
    <s v="I"/>
    <n v="0"/>
    <n v="0"/>
    <n v="0"/>
    <n v="20"/>
  </r>
  <r>
    <x v="0"/>
    <x v="1"/>
    <s v="WA"/>
    <x v="3"/>
    <n v="2011"/>
    <n v="2011"/>
    <n v="500009971"/>
    <n v="1"/>
    <x v="1"/>
    <s v="I"/>
    <n v="19"/>
    <n v="19"/>
    <n v="0"/>
    <n v="62"/>
  </r>
  <r>
    <x v="1"/>
    <x v="0"/>
    <s v="WA"/>
    <x v="3"/>
    <n v="2011"/>
    <n v="2011"/>
    <n v="500258784"/>
    <n v="1"/>
    <x v="1"/>
    <s v="I"/>
    <n v="6"/>
    <n v="6"/>
    <n v="0"/>
    <n v="173"/>
  </r>
  <r>
    <x v="0"/>
    <x v="1"/>
    <s v="WA"/>
    <x v="3"/>
    <n v="2011"/>
    <n v="2011"/>
    <n v="16782698"/>
    <n v="1"/>
    <x v="1"/>
    <s v="I"/>
    <n v="6"/>
    <n v="6"/>
    <n v="0"/>
    <n v="15"/>
  </r>
  <r>
    <x v="1"/>
    <x v="0"/>
    <s v="WA"/>
    <x v="3"/>
    <n v="2011"/>
    <n v="2011"/>
    <n v="18988485"/>
    <n v="1"/>
    <x v="1"/>
    <s v="I"/>
    <n v="14"/>
    <n v="14"/>
    <n v="0"/>
    <n v="71"/>
  </r>
  <r>
    <x v="0"/>
    <x v="1"/>
    <s v="WA"/>
    <x v="3"/>
    <n v="2011"/>
    <n v="2011"/>
    <n v="412387248"/>
    <n v="1"/>
    <x v="1"/>
    <s v="I"/>
    <n v="0"/>
    <n v="0"/>
    <n v="0"/>
    <n v="4"/>
  </r>
  <r>
    <x v="0"/>
    <x v="1"/>
    <s v="WA"/>
    <x v="3"/>
    <n v="2011"/>
    <n v="2011"/>
    <n v="446351651"/>
    <n v="2"/>
    <x v="1"/>
    <s v="I"/>
    <n v="34"/>
    <n v="17"/>
    <n v="0"/>
    <n v="9"/>
  </r>
  <r>
    <x v="0"/>
    <x v="1"/>
    <s v="WA"/>
    <x v="3"/>
    <n v="2011"/>
    <n v="2011"/>
    <n v="500148182"/>
    <n v="2"/>
    <x v="1"/>
    <s v="I"/>
    <n v="39"/>
    <n v="19.5"/>
    <n v="0"/>
    <n v="32"/>
  </r>
  <r>
    <x v="0"/>
    <x v="0"/>
    <s v="WA"/>
    <x v="3"/>
    <n v="2011"/>
    <n v="2011"/>
    <n v="16814167"/>
    <n v="1"/>
    <x v="1"/>
    <s v="I"/>
    <n v="0"/>
    <n v="0"/>
    <n v="0"/>
    <n v="30"/>
  </r>
  <r>
    <x v="0"/>
    <x v="0"/>
    <s v="WA"/>
    <x v="3"/>
    <n v="2011"/>
    <n v="2011"/>
    <n v="16403563"/>
    <n v="1"/>
    <x v="1"/>
    <s v="I"/>
    <n v="30"/>
    <n v="30"/>
    <n v="0"/>
    <n v="20"/>
  </r>
  <r>
    <x v="0"/>
    <x v="0"/>
    <s v="WA"/>
    <x v="3"/>
    <n v="2011"/>
    <n v="2011"/>
    <n v="16496867"/>
    <n v="1"/>
    <x v="1"/>
    <s v="I"/>
    <n v="0"/>
    <n v="0"/>
    <n v="0"/>
    <n v="1380"/>
  </r>
  <r>
    <x v="0"/>
    <x v="1"/>
    <s v="WA"/>
    <x v="3"/>
    <n v="2011"/>
    <n v="2011"/>
    <n v="408585639"/>
    <n v="1"/>
    <x v="1"/>
    <s v="I"/>
    <n v="10"/>
    <n v="10"/>
    <n v="0"/>
    <n v="36"/>
  </r>
  <r>
    <x v="0"/>
    <x v="0"/>
    <s v="WA"/>
    <x v="3"/>
    <n v="2011"/>
    <n v="2011"/>
    <n v="15478913"/>
    <n v="1"/>
    <x v="1"/>
    <s v="I"/>
    <n v="0"/>
    <n v="0"/>
    <n v="0"/>
    <n v="10"/>
  </r>
  <r>
    <x v="0"/>
    <x v="1"/>
    <s v="WA"/>
    <x v="3"/>
    <n v="2011"/>
    <n v="2011"/>
    <n v="500189009"/>
    <n v="1"/>
    <x v="1"/>
    <s v="I"/>
    <n v="0"/>
    <n v="0"/>
    <n v="0"/>
    <n v="16"/>
  </r>
  <r>
    <x v="0"/>
    <x v="0"/>
    <s v="WA"/>
    <x v="3"/>
    <n v="2011"/>
    <n v="2011"/>
    <n v="18061498"/>
    <n v="1"/>
    <x v="1"/>
    <s v="I"/>
    <n v="27"/>
    <n v="27"/>
    <n v="0"/>
    <n v="520"/>
  </r>
  <r>
    <x v="0"/>
    <x v="0"/>
    <s v="WA"/>
    <x v="3"/>
    <n v="2011"/>
    <n v="2011"/>
    <n v="14424324"/>
    <n v="3"/>
    <x v="1"/>
    <s v="I"/>
    <n v="47"/>
    <n v="15.666666666666666"/>
    <n v="0"/>
    <n v="253"/>
  </r>
  <r>
    <x v="0"/>
    <x v="0"/>
    <s v="WA"/>
    <x v="3"/>
    <n v="2011"/>
    <n v="2011"/>
    <n v="500154825"/>
    <n v="1"/>
    <x v="1"/>
    <s v="I"/>
    <n v="18"/>
    <n v="18"/>
    <n v="0"/>
    <n v="160"/>
  </r>
  <r>
    <x v="0"/>
    <x v="0"/>
    <s v="WA"/>
    <x v="3"/>
    <n v="2011"/>
    <n v="2011"/>
    <n v="500198795"/>
    <n v="1"/>
    <x v="1"/>
    <s v="I"/>
    <n v="0"/>
    <n v="0"/>
    <n v="0"/>
    <n v="16"/>
  </r>
  <r>
    <x v="0"/>
    <x v="1"/>
    <s v="WA"/>
    <x v="3"/>
    <n v="2011"/>
    <n v="2011"/>
    <n v="18356622"/>
    <n v="1"/>
    <x v="1"/>
    <s v="I"/>
    <n v="35"/>
    <n v="35"/>
    <n v="0"/>
    <n v="12"/>
  </r>
  <r>
    <x v="0"/>
    <x v="1"/>
    <s v="WA"/>
    <x v="3"/>
    <n v="2011"/>
    <n v="2011"/>
    <n v="19628945"/>
    <n v="3"/>
    <x v="1"/>
    <s v="I"/>
    <n v="68"/>
    <n v="22.666666666666664"/>
    <n v="0"/>
    <n v="56"/>
  </r>
  <r>
    <x v="0"/>
    <x v="0"/>
    <s v="WA"/>
    <x v="3"/>
    <n v="2011"/>
    <n v="2011"/>
    <n v="19407594"/>
    <n v="1"/>
    <x v="1"/>
    <s v="I"/>
    <n v="0"/>
    <n v="0"/>
    <n v="0"/>
    <n v="10"/>
  </r>
  <r>
    <x v="0"/>
    <x v="1"/>
    <s v="WA"/>
    <x v="3"/>
    <n v="2011"/>
    <n v="2011"/>
    <n v="17455495"/>
    <n v="1"/>
    <x v="1"/>
    <s v="I"/>
    <n v="31"/>
    <n v="31"/>
    <n v="0"/>
    <n v="2"/>
  </r>
  <r>
    <x v="0"/>
    <x v="1"/>
    <s v="WA"/>
    <x v="3"/>
    <n v="2011"/>
    <n v="2011"/>
    <n v="500089476"/>
    <n v="2"/>
    <x v="1"/>
    <s v="I"/>
    <n v="63"/>
    <n v="31.5"/>
    <n v="0"/>
    <n v="6"/>
  </r>
  <r>
    <x v="0"/>
    <x v="0"/>
    <s v="WA"/>
    <x v="3"/>
    <n v="2011"/>
    <n v="2011"/>
    <n v="19626151"/>
    <n v="1"/>
    <x v="1"/>
    <s v="I"/>
    <n v="1"/>
    <n v="1"/>
    <n v="0"/>
    <n v="1429"/>
  </r>
  <r>
    <x v="0"/>
    <x v="0"/>
    <s v="WA"/>
    <x v="3"/>
    <n v="2011"/>
    <n v="2011"/>
    <n v="500246264"/>
    <n v="1"/>
    <x v="1"/>
    <s v="I"/>
    <n v="1"/>
    <n v="1"/>
    <n v="0"/>
    <n v="22"/>
  </r>
  <r>
    <x v="0"/>
    <x v="1"/>
    <s v="WA"/>
    <x v="3"/>
    <n v="2011"/>
    <n v="2011"/>
    <n v="500246266"/>
    <n v="1"/>
    <x v="1"/>
    <s v="I"/>
    <n v="1"/>
    <n v="1"/>
    <n v="0"/>
    <n v="2"/>
  </r>
  <r>
    <x v="0"/>
    <x v="1"/>
    <s v="WA"/>
    <x v="3"/>
    <n v="2011"/>
    <n v="2011"/>
    <n v="435974424"/>
    <n v="2"/>
    <x v="1"/>
    <s v="I"/>
    <n v="40"/>
    <n v="20"/>
    <n v="0"/>
    <n v="13"/>
  </r>
  <r>
    <x v="0"/>
    <x v="0"/>
    <s v="WA"/>
    <x v="3"/>
    <n v="2011"/>
    <n v="2011"/>
    <n v="17840686"/>
    <n v="1"/>
    <x v="1"/>
    <s v="I"/>
    <n v="0"/>
    <n v="0"/>
    <n v="0"/>
    <n v="30"/>
  </r>
  <r>
    <x v="0"/>
    <x v="0"/>
    <s v="WA"/>
    <x v="3"/>
    <n v="2011"/>
    <n v="2011"/>
    <n v="18080764"/>
    <n v="1"/>
    <x v="1"/>
    <s v="I"/>
    <n v="0"/>
    <n v="0"/>
    <n v="0"/>
    <n v="16"/>
  </r>
  <r>
    <x v="0"/>
    <x v="1"/>
    <s v="WA"/>
    <x v="3"/>
    <n v="2011"/>
    <n v="2011"/>
    <n v="17383682"/>
    <n v="3"/>
    <x v="1"/>
    <s v="I"/>
    <n v="70"/>
    <n v="23.333333333333332"/>
    <n v="0"/>
    <n v="16"/>
  </r>
  <r>
    <x v="0"/>
    <x v="1"/>
    <s v="WA"/>
    <x v="3"/>
    <n v="2011"/>
    <n v="2011"/>
    <n v="400291268"/>
    <n v="1"/>
    <x v="1"/>
    <s v="I"/>
    <n v="0"/>
    <n v="0"/>
    <n v="0"/>
    <n v="24"/>
  </r>
  <r>
    <x v="0"/>
    <x v="0"/>
    <s v="WA"/>
    <x v="3"/>
    <n v="2011"/>
    <n v="2011"/>
    <n v="17099254"/>
    <n v="3"/>
    <x v="1"/>
    <s v="I"/>
    <n v="93"/>
    <n v="31"/>
    <n v="0"/>
    <n v="170"/>
  </r>
  <r>
    <x v="0"/>
    <x v="1"/>
    <s v="WA"/>
    <x v="3"/>
    <n v="2011"/>
    <n v="2011"/>
    <n v="423705654"/>
    <n v="3"/>
    <x v="1"/>
    <s v="I"/>
    <n v="96"/>
    <n v="32"/>
    <n v="0"/>
    <n v="46"/>
  </r>
  <r>
    <x v="0"/>
    <x v="1"/>
    <s v="WA"/>
    <x v="3"/>
    <n v="2011"/>
    <n v="2011"/>
    <n v="17146535"/>
    <n v="7"/>
    <x v="1"/>
    <s v="I"/>
    <n v="190"/>
    <n v="27.142857142857142"/>
    <n v="0"/>
    <n v="26"/>
  </r>
  <r>
    <x v="0"/>
    <x v="0"/>
    <s v="WA"/>
    <x v="3"/>
    <n v="2011"/>
    <n v="2011"/>
    <n v="16472540"/>
    <n v="2"/>
    <x v="1"/>
    <s v="I"/>
    <n v="35"/>
    <n v="17.5"/>
    <n v="0"/>
    <n v="130"/>
  </r>
  <r>
    <x v="0"/>
    <x v="0"/>
    <s v="WA"/>
    <x v="3"/>
    <n v="2011"/>
    <n v="2011"/>
    <n v="500214919"/>
    <n v="1"/>
    <x v="1"/>
    <s v="I"/>
    <n v="15"/>
    <n v="15"/>
    <n v="0"/>
    <n v="121"/>
  </r>
  <r>
    <x v="0"/>
    <x v="0"/>
    <s v="WA"/>
    <x v="3"/>
    <n v="2011"/>
    <n v="2011"/>
    <n v="16640403"/>
    <n v="1"/>
    <x v="1"/>
    <s v="I"/>
    <n v="0"/>
    <n v="0"/>
    <n v="0"/>
    <n v="20"/>
  </r>
  <r>
    <x v="0"/>
    <x v="0"/>
    <s v="WA"/>
    <x v="3"/>
    <n v="2011"/>
    <n v="2011"/>
    <n v="500204720"/>
    <n v="1"/>
    <x v="1"/>
    <s v="I"/>
    <n v="0"/>
    <n v="0"/>
    <n v="0"/>
    <n v="103"/>
  </r>
  <r>
    <x v="0"/>
    <x v="0"/>
    <s v="WA"/>
    <x v="3"/>
    <n v="2011"/>
    <n v="2011"/>
    <n v="15283598"/>
    <n v="1"/>
    <x v="1"/>
    <s v="I"/>
    <n v="8"/>
    <n v="8"/>
    <n v="0"/>
    <n v="277"/>
  </r>
  <r>
    <x v="0"/>
    <x v="0"/>
    <s v="WA"/>
    <x v="3"/>
    <n v="2011"/>
    <n v="2011"/>
    <n v="15978786"/>
    <n v="3"/>
    <x v="1"/>
    <s v="I"/>
    <n v="75"/>
    <n v="25"/>
    <n v="0"/>
    <n v="380"/>
  </r>
  <r>
    <x v="0"/>
    <x v="0"/>
    <s v="WA"/>
    <x v="3"/>
    <n v="2011"/>
    <n v="2011"/>
    <n v="500158888"/>
    <n v="1"/>
    <x v="1"/>
    <s v="I"/>
    <n v="12"/>
    <n v="12"/>
    <n v="0"/>
    <n v="50"/>
  </r>
  <r>
    <x v="0"/>
    <x v="1"/>
    <s v="WA"/>
    <x v="3"/>
    <n v="2011"/>
    <n v="2011"/>
    <n v="16273602"/>
    <n v="1"/>
    <x v="1"/>
    <s v="I"/>
    <n v="30"/>
    <n v="30"/>
    <n v="0"/>
    <n v="9"/>
  </r>
  <r>
    <x v="0"/>
    <x v="0"/>
    <s v="WA"/>
    <x v="3"/>
    <n v="2011"/>
    <n v="2011"/>
    <n v="16309279"/>
    <n v="2"/>
    <x v="1"/>
    <s v="I"/>
    <n v="40"/>
    <n v="20"/>
    <n v="0"/>
    <n v="200"/>
  </r>
  <r>
    <x v="0"/>
    <x v="1"/>
    <s v="WA"/>
    <x v="3"/>
    <n v="2011"/>
    <n v="2011"/>
    <n v="14324985"/>
    <n v="1"/>
    <x v="1"/>
    <s v="I"/>
    <n v="8"/>
    <n v="8"/>
    <n v="0"/>
    <n v="19"/>
  </r>
  <r>
    <x v="0"/>
    <x v="1"/>
    <s v="WA"/>
    <x v="3"/>
    <n v="2011"/>
    <n v="2011"/>
    <n v="16533024"/>
    <n v="1"/>
    <x v="1"/>
    <s v="I"/>
    <n v="6"/>
    <n v="6"/>
    <n v="0"/>
    <n v="9"/>
  </r>
  <r>
    <x v="0"/>
    <x v="1"/>
    <s v="WA"/>
    <x v="3"/>
    <n v="2011"/>
    <n v="2011"/>
    <n v="500253279"/>
    <n v="1"/>
    <x v="1"/>
    <s v="I"/>
    <n v="25"/>
    <n v="25"/>
    <n v="0"/>
    <n v="11"/>
  </r>
  <r>
    <x v="0"/>
    <x v="1"/>
    <s v="WA"/>
    <x v="3"/>
    <n v="2011"/>
    <n v="2011"/>
    <n v="15277854"/>
    <n v="3"/>
    <x v="1"/>
    <s v="I"/>
    <n v="76"/>
    <n v="25.333333333333336"/>
    <n v="0"/>
    <n v="22"/>
  </r>
  <r>
    <x v="0"/>
    <x v="0"/>
    <s v="WA"/>
    <x v="3"/>
    <n v="2011"/>
    <n v="2011"/>
    <n v="500003584"/>
    <n v="1"/>
    <x v="1"/>
    <s v="I"/>
    <n v="0"/>
    <n v="0"/>
    <n v="0"/>
    <n v="47"/>
  </r>
  <r>
    <x v="0"/>
    <x v="0"/>
    <s v="WA"/>
    <x v="3"/>
    <n v="2011"/>
    <n v="2011"/>
    <n v="500069773"/>
    <n v="3"/>
    <x v="1"/>
    <s v="I"/>
    <n v="74"/>
    <n v="24.666666666666664"/>
    <n v="0"/>
    <n v="370"/>
  </r>
  <r>
    <x v="0"/>
    <x v="1"/>
    <s v="WA"/>
    <x v="3"/>
    <n v="2011"/>
    <n v="2011"/>
    <n v="500198917"/>
    <n v="4"/>
    <x v="1"/>
    <s v="I"/>
    <n v="108"/>
    <n v="27"/>
    <n v="0"/>
    <n v="25"/>
  </r>
  <r>
    <x v="0"/>
    <x v="0"/>
    <s v="WA"/>
    <x v="3"/>
    <n v="2011"/>
    <n v="2011"/>
    <n v="500045540"/>
    <n v="2"/>
    <x v="1"/>
    <s v="I"/>
    <n v="40"/>
    <n v="20"/>
    <n v="0"/>
    <n v="384"/>
  </r>
  <r>
    <x v="0"/>
    <x v="1"/>
    <s v="WA"/>
    <x v="3"/>
    <n v="2011"/>
    <n v="2011"/>
    <n v="19970257"/>
    <n v="1"/>
    <x v="1"/>
    <s v="I"/>
    <n v="7"/>
    <n v="7"/>
    <n v="0"/>
    <n v="1"/>
  </r>
  <r>
    <x v="0"/>
    <x v="0"/>
    <s v="WA"/>
    <x v="3"/>
    <n v="2011"/>
    <n v="2011"/>
    <n v="500208134"/>
    <n v="1"/>
    <x v="1"/>
    <s v="I"/>
    <n v="0"/>
    <n v="0"/>
    <n v="0"/>
    <n v="7"/>
  </r>
  <r>
    <x v="0"/>
    <x v="1"/>
    <s v="WA"/>
    <x v="3"/>
    <n v="2011"/>
    <n v="2011"/>
    <n v="19699075"/>
    <n v="2"/>
    <x v="1"/>
    <s v="I"/>
    <n v="61"/>
    <n v="30.5"/>
    <n v="0"/>
    <n v="6"/>
  </r>
  <r>
    <x v="0"/>
    <x v="0"/>
    <s v="WA"/>
    <x v="3"/>
    <n v="2011"/>
    <n v="2011"/>
    <n v="18220501"/>
    <n v="1"/>
    <x v="1"/>
    <s v="I"/>
    <n v="0"/>
    <n v="0"/>
    <n v="0"/>
    <n v="8"/>
  </r>
  <r>
    <x v="0"/>
    <x v="0"/>
    <s v="WA"/>
    <x v="3"/>
    <n v="2011"/>
    <n v="2011"/>
    <n v="18220559"/>
    <n v="1"/>
    <x v="1"/>
    <s v="I"/>
    <n v="0"/>
    <n v="0"/>
    <n v="0"/>
    <n v="1"/>
  </r>
  <r>
    <x v="0"/>
    <x v="0"/>
    <s v="WA"/>
    <x v="3"/>
    <n v="2011"/>
    <n v="2011"/>
    <n v="19659582"/>
    <n v="1"/>
    <x v="1"/>
    <s v="I"/>
    <n v="0"/>
    <n v="0"/>
    <n v="0"/>
    <n v="10"/>
  </r>
  <r>
    <x v="0"/>
    <x v="1"/>
    <s v="WA"/>
    <x v="3"/>
    <n v="2011"/>
    <n v="2011"/>
    <n v="18629581"/>
    <n v="3"/>
    <x v="1"/>
    <s v="I"/>
    <n v="71"/>
    <n v="23.666666666666664"/>
    <n v="0"/>
    <n v="12"/>
  </r>
  <r>
    <x v="0"/>
    <x v="0"/>
    <s v="WA"/>
    <x v="3"/>
    <n v="2011"/>
    <n v="2011"/>
    <n v="18908656"/>
    <n v="1"/>
    <x v="1"/>
    <s v="I"/>
    <n v="0"/>
    <n v="0"/>
    <n v="0"/>
    <n v="50"/>
  </r>
  <r>
    <x v="0"/>
    <x v="1"/>
    <s v="WA"/>
    <x v="3"/>
    <n v="2011"/>
    <n v="2011"/>
    <n v="500154754"/>
    <n v="1"/>
    <x v="1"/>
    <s v="I"/>
    <n v="0"/>
    <n v="0"/>
    <n v="0"/>
    <n v="3"/>
  </r>
  <r>
    <x v="0"/>
    <x v="1"/>
    <s v="WA"/>
    <x v="3"/>
    <n v="2011"/>
    <n v="2011"/>
    <n v="500079339"/>
    <n v="1"/>
    <x v="1"/>
    <s v="I"/>
    <n v="0"/>
    <n v="0"/>
    <n v="0"/>
    <n v="2"/>
  </r>
  <r>
    <x v="0"/>
    <x v="1"/>
    <s v="WA"/>
    <x v="3"/>
    <n v="2011"/>
    <n v="2011"/>
    <n v="500197317"/>
    <n v="1"/>
    <x v="1"/>
    <s v="I"/>
    <n v="24"/>
    <n v="24"/>
    <n v="0"/>
    <n v="11"/>
  </r>
  <r>
    <x v="0"/>
    <x v="1"/>
    <s v="WA"/>
    <x v="3"/>
    <n v="2011"/>
    <n v="2011"/>
    <n v="500096860"/>
    <n v="1"/>
    <x v="1"/>
    <s v="I"/>
    <n v="35"/>
    <n v="35"/>
    <n v="0"/>
    <n v="6"/>
  </r>
  <r>
    <x v="0"/>
    <x v="0"/>
    <s v="WA"/>
    <x v="3"/>
    <n v="2011"/>
    <n v="2011"/>
    <n v="18287879"/>
    <n v="1"/>
    <x v="1"/>
    <s v="I"/>
    <n v="8"/>
    <n v="8"/>
    <n v="0"/>
    <n v="577"/>
  </r>
  <r>
    <x v="0"/>
    <x v="1"/>
    <s v="WA"/>
    <x v="3"/>
    <n v="2011"/>
    <n v="2011"/>
    <n v="19142691"/>
    <n v="1"/>
    <x v="1"/>
    <s v="I"/>
    <n v="23"/>
    <n v="23"/>
    <n v="0"/>
    <n v="15"/>
  </r>
  <r>
    <x v="0"/>
    <x v="0"/>
    <s v="WA"/>
    <x v="3"/>
    <n v="2011"/>
    <n v="2011"/>
    <n v="19140634"/>
    <n v="1"/>
    <x v="1"/>
    <s v="I"/>
    <n v="0"/>
    <n v="0"/>
    <n v="0"/>
    <n v="338"/>
  </r>
  <r>
    <x v="0"/>
    <x v="0"/>
    <s v="WA"/>
    <x v="3"/>
    <n v="2011"/>
    <n v="2011"/>
    <n v="18506764"/>
    <n v="1"/>
    <x v="1"/>
    <s v="I"/>
    <n v="32"/>
    <n v="32"/>
    <n v="0"/>
    <n v="325"/>
  </r>
  <r>
    <x v="0"/>
    <x v="1"/>
    <s v="WA"/>
    <x v="3"/>
    <n v="2011"/>
    <n v="2011"/>
    <n v="18023435"/>
    <n v="1"/>
    <x v="1"/>
    <s v="I"/>
    <n v="40"/>
    <n v="40"/>
    <n v="0"/>
    <n v="10"/>
  </r>
  <r>
    <x v="0"/>
    <x v="0"/>
    <s v="WA"/>
    <x v="3"/>
    <n v="2011"/>
    <n v="2011"/>
    <n v="18086722"/>
    <n v="1"/>
    <x v="1"/>
    <s v="I"/>
    <n v="0"/>
    <n v="0"/>
    <n v="0"/>
    <n v="13"/>
  </r>
  <r>
    <x v="0"/>
    <x v="0"/>
    <s v="WA"/>
    <x v="3"/>
    <n v="2011"/>
    <n v="2011"/>
    <n v="17406043"/>
    <n v="1"/>
    <x v="1"/>
    <s v="I"/>
    <n v="34"/>
    <n v="34"/>
    <n v="0"/>
    <n v="10"/>
  </r>
  <r>
    <x v="0"/>
    <x v="0"/>
    <s v="WA"/>
    <x v="3"/>
    <n v="2011"/>
    <n v="2011"/>
    <n v="17411745"/>
    <n v="1"/>
    <x v="1"/>
    <s v="I"/>
    <n v="6"/>
    <n v="6"/>
    <n v="0"/>
    <n v="20"/>
  </r>
  <r>
    <x v="0"/>
    <x v="0"/>
    <s v="WA"/>
    <x v="3"/>
    <n v="2011"/>
    <n v="2011"/>
    <n v="500259651"/>
    <n v="2"/>
    <x v="1"/>
    <s v="I"/>
    <n v="41"/>
    <n v="20.5"/>
    <n v="0"/>
    <n v="342"/>
  </r>
  <r>
    <x v="0"/>
    <x v="0"/>
    <s v="WA"/>
    <x v="3"/>
    <n v="2011"/>
    <n v="2011"/>
    <n v="500129825"/>
    <n v="3"/>
    <x v="1"/>
    <s v="I"/>
    <n v="72"/>
    <n v="24"/>
    <n v="0"/>
    <n v="260"/>
  </r>
  <r>
    <x v="0"/>
    <x v="0"/>
    <s v="WA"/>
    <x v="3"/>
    <n v="2011"/>
    <n v="2011"/>
    <n v="500210162"/>
    <n v="1"/>
    <x v="1"/>
    <s v="I"/>
    <n v="1"/>
    <n v="1"/>
    <n v="0"/>
    <n v="2"/>
  </r>
  <r>
    <x v="0"/>
    <x v="1"/>
    <s v="WA"/>
    <x v="3"/>
    <n v="2011"/>
    <n v="2011"/>
    <n v="15395344"/>
    <n v="1"/>
    <x v="1"/>
    <s v="I"/>
    <n v="4"/>
    <n v="4"/>
    <n v="0"/>
    <n v="1"/>
  </r>
  <r>
    <x v="0"/>
    <x v="0"/>
    <s v="WA"/>
    <x v="3"/>
    <n v="2011"/>
    <n v="2011"/>
    <n v="14834745"/>
    <n v="2"/>
    <x v="1"/>
    <s v="I"/>
    <n v="43"/>
    <n v="21.5"/>
    <n v="0"/>
    <n v="239"/>
  </r>
  <r>
    <x v="0"/>
    <x v="0"/>
    <s v="WA"/>
    <x v="3"/>
    <n v="2011"/>
    <n v="2011"/>
    <n v="15699014"/>
    <n v="1"/>
    <x v="1"/>
    <s v="I"/>
    <n v="4"/>
    <n v="4"/>
    <n v="0"/>
    <n v="80"/>
  </r>
  <r>
    <x v="0"/>
    <x v="0"/>
    <s v="WA"/>
    <x v="3"/>
    <n v="2011"/>
    <n v="2011"/>
    <n v="14424308"/>
    <n v="2"/>
    <x v="1"/>
    <s v="I"/>
    <n v="14"/>
    <n v="7"/>
    <n v="0"/>
    <n v="81"/>
  </r>
  <r>
    <x v="0"/>
    <x v="0"/>
    <s v="WA"/>
    <x v="3"/>
    <n v="2011"/>
    <n v="2011"/>
    <n v="14955301"/>
    <n v="1"/>
    <x v="1"/>
    <s v="I"/>
    <n v="15"/>
    <n v="15"/>
    <n v="0"/>
    <n v="3"/>
  </r>
  <r>
    <x v="0"/>
    <x v="0"/>
    <s v="WA"/>
    <x v="3"/>
    <n v="2011"/>
    <n v="2011"/>
    <n v="15816159"/>
    <n v="3"/>
    <x v="1"/>
    <s v="I"/>
    <n v="84"/>
    <n v="28"/>
    <n v="0"/>
    <n v="486"/>
  </r>
  <r>
    <x v="0"/>
    <x v="0"/>
    <s v="WA"/>
    <x v="3"/>
    <n v="2011"/>
    <n v="2011"/>
    <n v="500227860"/>
    <n v="1"/>
    <x v="1"/>
    <s v="I"/>
    <n v="22"/>
    <n v="22"/>
    <n v="0"/>
    <n v="60"/>
  </r>
  <r>
    <x v="0"/>
    <x v="0"/>
    <s v="WA"/>
    <x v="3"/>
    <n v="2011"/>
    <n v="2011"/>
    <n v="500020499"/>
    <n v="1"/>
    <x v="1"/>
    <s v="I"/>
    <n v="2"/>
    <n v="2"/>
    <n v="0"/>
    <n v="10"/>
  </r>
  <r>
    <x v="0"/>
    <x v="0"/>
    <s v="WA"/>
    <x v="3"/>
    <n v="2011"/>
    <n v="2011"/>
    <n v="404524865"/>
    <n v="1"/>
    <x v="1"/>
    <s v="I"/>
    <n v="0"/>
    <n v="0"/>
    <n v="0"/>
    <n v="10"/>
  </r>
  <r>
    <x v="0"/>
    <x v="1"/>
    <s v="WA"/>
    <x v="3"/>
    <n v="2011"/>
    <n v="2011"/>
    <n v="14850134"/>
    <n v="4"/>
    <x v="1"/>
    <s v="I"/>
    <n v="95"/>
    <n v="23.75"/>
    <n v="0"/>
    <n v="38"/>
  </r>
  <r>
    <x v="0"/>
    <x v="0"/>
    <s v="WA"/>
    <x v="3"/>
    <n v="2011"/>
    <n v="2011"/>
    <n v="15976396"/>
    <n v="1"/>
    <x v="1"/>
    <s v="I"/>
    <n v="1"/>
    <n v="1"/>
    <n v="0"/>
    <n v="8"/>
  </r>
  <r>
    <x v="0"/>
    <x v="0"/>
    <s v="WA"/>
    <x v="3"/>
    <n v="2011"/>
    <n v="2011"/>
    <n v="500187104"/>
    <n v="1"/>
    <x v="1"/>
    <s v="I"/>
    <n v="0"/>
    <n v="0"/>
    <n v="0"/>
    <n v="210"/>
  </r>
  <r>
    <x v="0"/>
    <x v="1"/>
    <s v="WA"/>
    <x v="3"/>
    <n v="2011"/>
    <n v="2011"/>
    <n v="500194807"/>
    <n v="1"/>
    <x v="1"/>
    <s v="I"/>
    <n v="0"/>
    <n v="0"/>
    <n v="0"/>
    <n v="1"/>
  </r>
  <r>
    <x v="0"/>
    <x v="1"/>
    <s v="WA"/>
    <x v="3"/>
    <n v="2011"/>
    <n v="2011"/>
    <n v="409190413"/>
    <n v="2"/>
    <x v="1"/>
    <s v="I"/>
    <n v="40"/>
    <n v="20"/>
    <n v="0"/>
    <n v="32"/>
  </r>
  <r>
    <x v="0"/>
    <x v="0"/>
    <s v="WA"/>
    <x v="3"/>
    <n v="2011"/>
    <n v="2011"/>
    <n v="19544180"/>
    <n v="2"/>
    <x v="1"/>
    <s v="I"/>
    <n v="53"/>
    <n v="26.5"/>
    <n v="0"/>
    <n v="690"/>
  </r>
  <r>
    <x v="0"/>
    <x v="1"/>
    <s v="WA"/>
    <x v="3"/>
    <n v="2011"/>
    <n v="2011"/>
    <n v="19291886"/>
    <n v="1"/>
    <x v="1"/>
    <s v="I"/>
    <n v="0"/>
    <n v="0"/>
    <n v="0"/>
    <n v="10"/>
  </r>
  <r>
    <x v="0"/>
    <x v="1"/>
    <s v="WA"/>
    <x v="3"/>
    <n v="2011"/>
    <n v="2011"/>
    <n v="19244175"/>
    <n v="1"/>
    <x v="1"/>
    <s v="I"/>
    <n v="26"/>
    <n v="26"/>
    <n v="0"/>
    <n v="9"/>
  </r>
  <r>
    <x v="0"/>
    <x v="0"/>
    <s v="WA"/>
    <x v="3"/>
    <n v="2011"/>
    <n v="2011"/>
    <n v="19244177"/>
    <n v="1"/>
    <x v="1"/>
    <s v="I"/>
    <n v="26"/>
    <n v="26"/>
    <n v="0"/>
    <n v="431"/>
  </r>
  <r>
    <x v="0"/>
    <x v="0"/>
    <s v="WA"/>
    <x v="3"/>
    <n v="2011"/>
    <n v="2011"/>
    <n v="18875432"/>
    <n v="1"/>
    <x v="1"/>
    <s v="I"/>
    <n v="0"/>
    <n v="0"/>
    <n v="0"/>
    <n v="10"/>
  </r>
  <r>
    <x v="0"/>
    <x v="0"/>
    <s v="WA"/>
    <x v="3"/>
    <n v="2011"/>
    <n v="2011"/>
    <n v="18292427"/>
    <n v="2"/>
    <x v="1"/>
    <s v="I"/>
    <n v="54"/>
    <n v="27"/>
    <n v="0"/>
    <n v="70"/>
  </r>
  <r>
    <x v="0"/>
    <x v="1"/>
    <s v="WA"/>
    <x v="3"/>
    <n v="2011"/>
    <n v="2011"/>
    <n v="446351759"/>
    <n v="1"/>
    <x v="1"/>
    <s v="I"/>
    <n v="21"/>
    <n v="21"/>
    <n v="0"/>
    <n v="2"/>
  </r>
  <r>
    <x v="1"/>
    <x v="0"/>
    <s v="WA"/>
    <x v="3"/>
    <n v="2011"/>
    <n v="2011"/>
    <n v="18860374"/>
    <n v="4"/>
    <x v="1"/>
    <s v="I"/>
    <n v="97"/>
    <n v="24.25"/>
    <n v="0"/>
    <n v="130"/>
  </r>
  <r>
    <x v="0"/>
    <x v="0"/>
    <s v="WA"/>
    <x v="3"/>
    <n v="2011"/>
    <n v="2011"/>
    <n v="500027384"/>
    <n v="1"/>
    <x v="1"/>
    <s v="I"/>
    <n v="0"/>
    <n v="0"/>
    <n v="0"/>
    <n v="1"/>
  </r>
  <r>
    <x v="0"/>
    <x v="0"/>
    <s v="WA"/>
    <x v="3"/>
    <n v="2011"/>
    <n v="2011"/>
    <n v="18026307"/>
    <n v="1"/>
    <x v="1"/>
    <s v="I"/>
    <n v="17"/>
    <n v="17"/>
    <n v="0"/>
    <n v="68"/>
  </r>
  <r>
    <x v="0"/>
    <x v="0"/>
    <s v="WA"/>
    <x v="3"/>
    <n v="2011"/>
    <n v="2011"/>
    <n v="18357119"/>
    <n v="1"/>
    <x v="1"/>
    <s v="I"/>
    <n v="0"/>
    <n v="0"/>
    <n v="0"/>
    <n v="10"/>
  </r>
  <r>
    <x v="0"/>
    <x v="0"/>
    <s v="WA"/>
    <x v="3"/>
    <n v="2011"/>
    <n v="2011"/>
    <n v="17765027"/>
    <n v="1"/>
    <x v="1"/>
    <s v="I"/>
    <n v="0"/>
    <n v="0"/>
    <n v="0"/>
    <n v="40"/>
  </r>
  <r>
    <x v="0"/>
    <x v="1"/>
    <s v="WA"/>
    <x v="3"/>
    <n v="2011"/>
    <n v="2011"/>
    <n v="500061676"/>
    <n v="2"/>
    <x v="1"/>
    <s v="I"/>
    <n v="41"/>
    <n v="20.5"/>
    <n v="0"/>
    <n v="7"/>
  </r>
  <r>
    <x v="0"/>
    <x v="0"/>
    <s v="WA"/>
    <x v="3"/>
    <n v="2011"/>
    <n v="2011"/>
    <n v="17162285"/>
    <n v="1"/>
    <x v="1"/>
    <s v="I"/>
    <n v="0"/>
    <n v="0"/>
    <n v="0"/>
    <n v="20"/>
  </r>
  <r>
    <x v="0"/>
    <x v="0"/>
    <s v="WA"/>
    <x v="3"/>
    <n v="2011"/>
    <n v="2011"/>
    <n v="500189084"/>
    <n v="3"/>
    <x v="1"/>
    <s v="I"/>
    <n v="68"/>
    <n v="22.666666666666664"/>
    <n v="0"/>
    <n v="185"/>
  </r>
  <r>
    <x v="0"/>
    <x v="0"/>
    <s v="WA"/>
    <x v="3"/>
    <n v="2011"/>
    <n v="2011"/>
    <n v="14082432"/>
    <n v="1"/>
    <x v="1"/>
    <s v="I"/>
    <n v="24"/>
    <n v="24"/>
    <n v="0"/>
    <n v="20"/>
  </r>
  <r>
    <x v="0"/>
    <x v="0"/>
    <s v="WA"/>
    <x v="3"/>
    <n v="2011"/>
    <n v="2011"/>
    <n v="16908698"/>
    <n v="1"/>
    <x v="1"/>
    <s v="I"/>
    <n v="3"/>
    <n v="3"/>
    <n v="0"/>
    <n v="120"/>
  </r>
  <r>
    <x v="1"/>
    <x v="0"/>
    <s v="WA"/>
    <x v="3"/>
    <n v="2011"/>
    <n v="2011"/>
    <n v="15679238"/>
    <n v="3"/>
    <x v="1"/>
    <s v="I"/>
    <n v="75"/>
    <n v="25"/>
    <n v="0"/>
    <n v="650"/>
  </r>
  <r>
    <x v="0"/>
    <x v="0"/>
    <s v="WA"/>
    <x v="3"/>
    <n v="2011"/>
    <n v="2011"/>
    <n v="500239142"/>
    <n v="3"/>
    <x v="1"/>
    <s v="I"/>
    <n v="93"/>
    <n v="31"/>
    <n v="0"/>
    <n v="160"/>
  </r>
  <r>
    <x v="0"/>
    <x v="0"/>
    <s v="WA"/>
    <x v="3"/>
    <n v="2011"/>
    <n v="2011"/>
    <n v="500250937"/>
    <n v="2"/>
    <x v="1"/>
    <s v="I"/>
    <n v="64"/>
    <n v="32"/>
    <n v="0"/>
    <n v="51"/>
  </r>
  <r>
    <x v="0"/>
    <x v="0"/>
    <s v="WA"/>
    <x v="3"/>
    <n v="2011"/>
    <n v="2011"/>
    <n v="15611413"/>
    <n v="1"/>
    <x v="1"/>
    <s v="I"/>
    <n v="8"/>
    <n v="8"/>
    <n v="0"/>
    <n v="20"/>
  </r>
  <r>
    <x v="0"/>
    <x v="0"/>
    <s v="WA"/>
    <x v="3"/>
    <n v="2011"/>
    <n v="2011"/>
    <n v="15965626"/>
    <n v="1"/>
    <x v="1"/>
    <s v="I"/>
    <n v="10"/>
    <n v="10"/>
    <n v="0"/>
    <n v="140"/>
  </r>
  <r>
    <x v="0"/>
    <x v="0"/>
    <s v="WA"/>
    <x v="3"/>
    <n v="2011"/>
    <n v="2011"/>
    <n v="15965790"/>
    <n v="1"/>
    <x v="1"/>
    <s v="I"/>
    <n v="29"/>
    <n v="29"/>
    <n v="0"/>
    <n v="10"/>
  </r>
  <r>
    <x v="0"/>
    <x v="0"/>
    <s v="WA"/>
    <x v="3"/>
    <n v="2011"/>
    <n v="2011"/>
    <n v="15481704"/>
    <n v="1"/>
    <x v="1"/>
    <s v="I"/>
    <n v="31"/>
    <n v="31"/>
    <n v="0"/>
    <n v="122"/>
  </r>
  <r>
    <x v="0"/>
    <x v="1"/>
    <s v="WA"/>
    <x v="3"/>
    <n v="2011"/>
    <n v="2011"/>
    <n v="426988869"/>
    <n v="1"/>
    <x v="1"/>
    <s v="I"/>
    <n v="7"/>
    <n v="7"/>
    <n v="0"/>
    <n v="2"/>
  </r>
  <r>
    <x v="0"/>
    <x v="0"/>
    <s v="WA"/>
    <x v="3"/>
    <n v="2011"/>
    <n v="2011"/>
    <n v="500067021"/>
    <n v="1"/>
    <x v="1"/>
    <s v="I"/>
    <n v="27"/>
    <n v="27"/>
    <n v="0"/>
    <n v="21"/>
  </r>
  <r>
    <x v="1"/>
    <x v="0"/>
    <s v="WA"/>
    <x v="3"/>
    <n v="2011"/>
    <n v="2011"/>
    <n v="500225643"/>
    <n v="1"/>
    <x v="1"/>
    <s v="I"/>
    <n v="22"/>
    <n v="22"/>
    <n v="0"/>
    <n v="6"/>
  </r>
  <r>
    <x v="0"/>
    <x v="0"/>
    <s v="WA"/>
    <x v="3"/>
    <n v="2011"/>
    <n v="2011"/>
    <n v="19721472"/>
    <n v="3"/>
    <x v="1"/>
    <s v="I"/>
    <n v="93"/>
    <n v="31"/>
    <n v="0"/>
    <n v="180"/>
  </r>
  <r>
    <x v="0"/>
    <x v="0"/>
    <s v="WA"/>
    <x v="3"/>
    <n v="2011"/>
    <n v="2011"/>
    <n v="19939874"/>
    <n v="3"/>
    <x v="1"/>
    <s v="I"/>
    <n v="81"/>
    <n v="27"/>
    <n v="0"/>
    <n v="950"/>
  </r>
  <r>
    <x v="0"/>
    <x v="0"/>
    <s v="WA"/>
    <x v="3"/>
    <n v="2011"/>
    <n v="2011"/>
    <n v="15552400"/>
    <n v="1"/>
    <x v="1"/>
    <s v="I"/>
    <n v="0"/>
    <n v="0"/>
    <n v="0"/>
    <n v="2"/>
  </r>
  <r>
    <x v="0"/>
    <x v="1"/>
    <s v="WA"/>
    <x v="3"/>
    <n v="2011"/>
    <n v="2011"/>
    <n v="500095404"/>
    <n v="1"/>
    <x v="1"/>
    <s v="I"/>
    <n v="17"/>
    <n v="17"/>
    <n v="0"/>
    <n v="5"/>
  </r>
  <r>
    <x v="0"/>
    <x v="0"/>
    <s v="WA"/>
    <x v="3"/>
    <n v="2011"/>
    <n v="2011"/>
    <n v="19945417"/>
    <n v="1"/>
    <x v="1"/>
    <s v="I"/>
    <n v="33"/>
    <n v="33"/>
    <n v="0"/>
    <n v="40"/>
  </r>
  <r>
    <x v="0"/>
    <x v="0"/>
    <s v="WA"/>
    <x v="3"/>
    <n v="2011"/>
    <n v="2011"/>
    <n v="19594276"/>
    <n v="1"/>
    <x v="1"/>
    <s v="I"/>
    <n v="1"/>
    <n v="1"/>
    <n v="0"/>
    <n v="11"/>
  </r>
  <r>
    <x v="0"/>
    <x v="0"/>
    <s v="WA"/>
    <x v="3"/>
    <n v="2011"/>
    <n v="2011"/>
    <n v="19974235"/>
    <n v="2"/>
    <x v="1"/>
    <s v="I"/>
    <n v="51"/>
    <n v="25.5"/>
    <n v="0"/>
    <n v="540"/>
  </r>
  <r>
    <x v="0"/>
    <x v="0"/>
    <s v="WA"/>
    <x v="3"/>
    <n v="2011"/>
    <n v="2011"/>
    <n v="18996085"/>
    <n v="1"/>
    <x v="1"/>
    <s v="I"/>
    <n v="0"/>
    <n v="0"/>
    <n v="0"/>
    <n v="5"/>
  </r>
  <r>
    <x v="0"/>
    <x v="0"/>
    <s v="WA"/>
    <x v="3"/>
    <n v="2011"/>
    <n v="2011"/>
    <n v="446346888"/>
    <n v="1"/>
    <x v="1"/>
    <s v="I"/>
    <n v="1"/>
    <n v="1"/>
    <n v="0"/>
    <n v="14"/>
  </r>
  <r>
    <x v="0"/>
    <x v="1"/>
    <s v="WA"/>
    <x v="3"/>
    <n v="2011"/>
    <n v="2011"/>
    <n v="500229637"/>
    <n v="1"/>
    <x v="1"/>
    <s v="I"/>
    <n v="0"/>
    <n v="0"/>
    <n v="0"/>
    <n v="1"/>
  </r>
  <r>
    <x v="0"/>
    <x v="0"/>
    <s v="WA"/>
    <x v="3"/>
    <n v="2011"/>
    <n v="2011"/>
    <n v="18219651"/>
    <n v="1"/>
    <x v="1"/>
    <s v="I"/>
    <n v="30"/>
    <n v="30"/>
    <n v="0"/>
    <n v="43"/>
  </r>
  <r>
    <x v="0"/>
    <x v="0"/>
    <s v="WA"/>
    <x v="3"/>
    <n v="2011"/>
    <n v="2011"/>
    <n v="18223285"/>
    <n v="1"/>
    <x v="1"/>
    <s v="I"/>
    <n v="0"/>
    <n v="0"/>
    <n v="0"/>
    <n v="12"/>
  </r>
  <r>
    <x v="0"/>
    <x v="1"/>
    <s v="WA"/>
    <x v="3"/>
    <n v="2011"/>
    <n v="2011"/>
    <n v="18224571"/>
    <n v="1"/>
    <x v="1"/>
    <s v="I"/>
    <n v="16"/>
    <n v="16"/>
    <n v="0"/>
    <n v="8"/>
  </r>
  <r>
    <x v="0"/>
    <x v="1"/>
    <s v="WA"/>
    <x v="3"/>
    <n v="2011"/>
    <n v="2011"/>
    <n v="500213357"/>
    <n v="2"/>
    <x v="1"/>
    <s v="I"/>
    <n v="42"/>
    <n v="21"/>
    <n v="0"/>
    <n v="6"/>
  </r>
  <r>
    <x v="0"/>
    <x v="0"/>
    <s v="WA"/>
    <x v="3"/>
    <n v="2011"/>
    <n v="2011"/>
    <n v="19961200"/>
    <n v="1"/>
    <x v="1"/>
    <s v="I"/>
    <n v="0"/>
    <n v="0"/>
    <n v="0"/>
    <n v="12"/>
  </r>
  <r>
    <x v="0"/>
    <x v="0"/>
    <s v="WA"/>
    <x v="3"/>
    <n v="2011"/>
    <n v="2011"/>
    <n v="500235258"/>
    <n v="1"/>
    <x v="1"/>
    <s v="I"/>
    <n v="0"/>
    <n v="0"/>
    <n v="0"/>
    <n v="28"/>
  </r>
  <r>
    <x v="0"/>
    <x v="1"/>
    <s v="WA"/>
    <x v="3"/>
    <n v="2011"/>
    <n v="2011"/>
    <n v="18502050"/>
    <n v="1"/>
    <x v="1"/>
    <s v="I"/>
    <n v="0"/>
    <n v="0"/>
    <n v="0"/>
    <n v="1"/>
  </r>
  <r>
    <x v="0"/>
    <x v="0"/>
    <s v="WA"/>
    <x v="3"/>
    <n v="2011"/>
    <n v="2011"/>
    <n v="16124466"/>
    <n v="1"/>
    <x v="1"/>
    <s v="I"/>
    <n v="0"/>
    <n v="0"/>
    <n v="0"/>
    <n v="27"/>
  </r>
  <r>
    <x v="0"/>
    <x v="1"/>
    <s v="WA"/>
    <x v="3"/>
    <n v="2011"/>
    <n v="2011"/>
    <n v="500224359"/>
    <n v="1"/>
    <x v="1"/>
    <s v="I"/>
    <n v="3"/>
    <n v="3"/>
    <n v="0"/>
    <n v="4"/>
  </r>
  <r>
    <x v="0"/>
    <x v="0"/>
    <s v="WA"/>
    <x v="3"/>
    <n v="2011"/>
    <n v="2011"/>
    <n v="18781569"/>
    <n v="1"/>
    <x v="1"/>
    <s v="I"/>
    <n v="0"/>
    <n v="0"/>
    <n v="0"/>
    <n v="10"/>
  </r>
  <r>
    <x v="0"/>
    <x v="1"/>
    <s v="WA"/>
    <x v="3"/>
    <n v="2011"/>
    <n v="2011"/>
    <n v="18999448"/>
    <n v="3"/>
    <x v="1"/>
    <s v="I"/>
    <n v="69"/>
    <n v="23"/>
    <n v="0"/>
    <n v="21"/>
  </r>
  <r>
    <x v="0"/>
    <x v="0"/>
    <s v="WA"/>
    <x v="3"/>
    <n v="2011"/>
    <n v="2011"/>
    <n v="500195305"/>
    <n v="1"/>
    <x v="1"/>
    <s v="I"/>
    <n v="0"/>
    <n v="0"/>
    <n v="0"/>
    <n v="18"/>
  </r>
  <r>
    <x v="0"/>
    <x v="1"/>
    <s v="WA"/>
    <x v="3"/>
    <n v="2011"/>
    <n v="2011"/>
    <n v="18690284"/>
    <n v="1"/>
    <x v="1"/>
    <s v="I"/>
    <n v="32"/>
    <n v="32"/>
    <n v="0"/>
    <n v="13"/>
  </r>
  <r>
    <x v="0"/>
    <x v="0"/>
    <s v="WA"/>
    <x v="3"/>
    <n v="2011"/>
    <n v="2011"/>
    <n v="14342865"/>
    <n v="1"/>
    <x v="1"/>
    <s v="I"/>
    <n v="15"/>
    <n v="15"/>
    <n v="0"/>
    <n v="10"/>
  </r>
  <r>
    <x v="0"/>
    <x v="0"/>
    <s v="WA"/>
    <x v="3"/>
    <n v="2011"/>
    <n v="2011"/>
    <n v="18406764"/>
    <n v="1"/>
    <x v="1"/>
    <s v="I"/>
    <n v="0"/>
    <n v="0"/>
    <n v="0"/>
    <n v="30"/>
  </r>
  <r>
    <x v="0"/>
    <x v="0"/>
    <s v="WA"/>
    <x v="3"/>
    <n v="2011"/>
    <n v="2011"/>
    <n v="17457187"/>
    <n v="1"/>
    <x v="1"/>
    <s v="I"/>
    <n v="11"/>
    <n v="11"/>
    <n v="0"/>
    <n v="50"/>
  </r>
  <r>
    <x v="0"/>
    <x v="0"/>
    <s v="WA"/>
    <x v="3"/>
    <n v="2011"/>
    <n v="2011"/>
    <n v="17734125"/>
    <n v="1"/>
    <x v="1"/>
    <s v="I"/>
    <n v="27"/>
    <n v="27"/>
    <n v="0"/>
    <n v="120"/>
  </r>
  <r>
    <x v="0"/>
    <x v="0"/>
    <s v="WA"/>
    <x v="3"/>
    <n v="2011"/>
    <n v="2011"/>
    <n v="17841606"/>
    <n v="1"/>
    <x v="1"/>
    <s v="I"/>
    <n v="26"/>
    <n v="26"/>
    <n v="0"/>
    <n v="29"/>
  </r>
  <r>
    <x v="0"/>
    <x v="1"/>
    <s v="WA"/>
    <x v="3"/>
    <n v="2011"/>
    <n v="2011"/>
    <n v="15327990"/>
    <n v="1"/>
    <x v="1"/>
    <s v="I"/>
    <n v="9"/>
    <n v="9"/>
    <n v="0"/>
    <n v="1"/>
  </r>
  <r>
    <x v="0"/>
    <x v="0"/>
    <s v="WA"/>
    <x v="3"/>
    <n v="2011"/>
    <n v="2011"/>
    <n v="15817036"/>
    <n v="1"/>
    <x v="1"/>
    <s v="I"/>
    <n v="24"/>
    <n v="24"/>
    <n v="0"/>
    <n v="40"/>
  </r>
  <r>
    <x v="0"/>
    <x v="0"/>
    <s v="WA"/>
    <x v="3"/>
    <n v="2011"/>
    <n v="2011"/>
    <n v="19335711"/>
    <n v="1"/>
    <x v="1"/>
    <s v="I"/>
    <n v="9"/>
    <n v="9"/>
    <n v="0"/>
    <n v="72"/>
  </r>
  <r>
    <x v="0"/>
    <x v="1"/>
    <s v="WA"/>
    <x v="3"/>
    <n v="2011"/>
    <n v="2011"/>
    <n v="500203245"/>
    <n v="1"/>
    <x v="2"/>
    <s v="I"/>
    <n v="13"/>
    <n v="13"/>
    <n v="0"/>
    <n v="9445"/>
  </r>
  <r>
    <x v="0"/>
    <x v="1"/>
    <s v="WA"/>
    <x v="3"/>
    <n v="2011"/>
    <n v="2011"/>
    <n v="409276835"/>
    <n v="4"/>
    <x v="1"/>
    <s v="I"/>
    <n v="102"/>
    <n v="25.5"/>
    <n v="0"/>
    <n v="14"/>
  </r>
  <r>
    <x v="0"/>
    <x v="1"/>
    <s v="WA"/>
    <x v="3"/>
    <n v="2011"/>
    <n v="2011"/>
    <n v="16609081"/>
    <n v="1"/>
    <x v="1"/>
    <s v="I"/>
    <n v="12"/>
    <n v="12"/>
    <n v="0"/>
    <n v="2"/>
  </r>
  <r>
    <x v="0"/>
    <x v="0"/>
    <s v="WA"/>
    <x v="3"/>
    <n v="2011"/>
    <n v="2011"/>
    <n v="15385457"/>
    <n v="1"/>
    <x v="1"/>
    <s v="I"/>
    <n v="30"/>
    <n v="30"/>
    <n v="0"/>
    <n v="1"/>
  </r>
  <r>
    <x v="0"/>
    <x v="0"/>
    <s v="WA"/>
    <x v="3"/>
    <n v="2011"/>
    <n v="2011"/>
    <n v="14857452"/>
    <n v="1"/>
    <x v="1"/>
    <s v="I"/>
    <n v="1"/>
    <n v="1"/>
    <n v="0"/>
    <n v="30"/>
  </r>
  <r>
    <x v="0"/>
    <x v="0"/>
    <s v="WA"/>
    <x v="3"/>
    <n v="2011"/>
    <n v="2011"/>
    <n v="14326342"/>
    <n v="1"/>
    <x v="1"/>
    <s v="I"/>
    <n v="0"/>
    <n v="0"/>
    <n v="0"/>
    <n v="1"/>
  </r>
  <r>
    <x v="0"/>
    <x v="0"/>
    <s v="WA"/>
    <x v="3"/>
    <n v="2011"/>
    <n v="2011"/>
    <n v="14912516"/>
    <n v="1"/>
    <x v="1"/>
    <s v="I"/>
    <n v="25"/>
    <n v="25"/>
    <n v="0"/>
    <n v="180"/>
  </r>
  <r>
    <x v="0"/>
    <x v="0"/>
    <s v="WA"/>
    <x v="3"/>
    <n v="2011"/>
    <n v="2011"/>
    <n v="15097742"/>
    <n v="1"/>
    <x v="1"/>
    <s v="I"/>
    <n v="19"/>
    <n v="19"/>
    <n v="0"/>
    <n v="50"/>
  </r>
  <r>
    <x v="0"/>
    <x v="0"/>
    <s v="WA"/>
    <x v="3"/>
    <n v="2011"/>
    <n v="2011"/>
    <n v="15753786"/>
    <n v="1"/>
    <x v="1"/>
    <s v="I"/>
    <n v="0"/>
    <n v="0"/>
    <n v="0"/>
    <n v="50"/>
  </r>
  <r>
    <x v="0"/>
    <x v="0"/>
    <s v="WA"/>
    <x v="3"/>
    <n v="2011"/>
    <n v="2011"/>
    <n v="15144927"/>
    <n v="2"/>
    <x v="1"/>
    <s v="I"/>
    <n v="92"/>
    <n v="46"/>
    <n v="0"/>
    <n v="390"/>
  </r>
  <r>
    <x v="0"/>
    <x v="1"/>
    <s v="WA"/>
    <x v="3"/>
    <n v="2011"/>
    <n v="2011"/>
    <n v="19594369"/>
    <n v="1"/>
    <x v="1"/>
    <s v="I"/>
    <n v="29"/>
    <n v="29"/>
    <n v="0"/>
    <n v="1"/>
  </r>
  <r>
    <x v="0"/>
    <x v="0"/>
    <s v="WA"/>
    <x v="3"/>
    <n v="2011"/>
    <n v="2011"/>
    <n v="19020965"/>
    <n v="1"/>
    <x v="1"/>
    <s v="I"/>
    <n v="28"/>
    <n v="28"/>
    <n v="0"/>
    <n v="10"/>
  </r>
  <r>
    <x v="0"/>
    <x v="0"/>
    <s v="WA"/>
    <x v="3"/>
    <n v="2011"/>
    <n v="2011"/>
    <n v="500229020"/>
    <n v="1"/>
    <x v="1"/>
    <s v="I"/>
    <n v="0"/>
    <n v="0"/>
    <n v="0"/>
    <n v="3"/>
  </r>
  <r>
    <x v="0"/>
    <x v="0"/>
    <s v="WA"/>
    <x v="3"/>
    <n v="2011"/>
    <n v="2011"/>
    <n v="14129199"/>
    <n v="1"/>
    <x v="1"/>
    <s v="I"/>
    <n v="0"/>
    <n v="0"/>
    <n v="0"/>
    <n v="7"/>
  </r>
  <r>
    <x v="0"/>
    <x v="0"/>
    <s v="WA"/>
    <x v="3"/>
    <n v="2011"/>
    <n v="2011"/>
    <n v="19870731"/>
    <n v="3"/>
    <x v="1"/>
    <s v="I"/>
    <n v="92"/>
    <n v="30.666666666666668"/>
    <n v="0"/>
    <n v="449"/>
  </r>
  <r>
    <x v="0"/>
    <x v="0"/>
    <s v="WA"/>
    <x v="3"/>
    <n v="2011"/>
    <n v="2011"/>
    <n v="500187783"/>
    <n v="1"/>
    <x v="1"/>
    <s v="I"/>
    <n v="21"/>
    <n v="21"/>
    <n v="0"/>
    <n v="355"/>
  </r>
  <r>
    <x v="0"/>
    <x v="0"/>
    <s v="WA"/>
    <x v="3"/>
    <n v="2011"/>
    <n v="2011"/>
    <n v="19886611"/>
    <n v="1"/>
    <x v="1"/>
    <s v="I"/>
    <n v="0"/>
    <n v="0"/>
    <n v="0"/>
    <n v="20"/>
  </r>
  <r>
    <x v="0"/>
    <x v="0"/>
    <s v="WA"/>
    <x v="3"/>
    <n v="2011"/>
    <n v="2011"/>
    <n v="19672147"/>
    <n v="2"/>
    <x v="1"/>
    <s v="I"/>
    <n v="52"/>
    <n v="26"/>
    <n v="0"/>
    <n v="1610"/>
  </r>
  <r>
    <x v="0"/>
    <x v="0"/>
    <s v="WA"/>
    <x v="3"/>
    <n v="2011"/>
    <n v="2011"/>
    <n v="19634763"/>
    <n v="1"/>
    <x v="1"/>
    <s v="I"/>
    <n v="4"/>
    <n v="4"/>
    <n v="0"/>
    <n v="8"/>
  </r>
  <r>
    <x v="0"/>
    <x v="0"/>
    <s v="WA"/>
    <x v="3"/>
    <n v="2011"/>
    <n v="2011"/>
    <n v="19333436"/>
    <n v="2"/>
    <x v="1"/>
    <s v="I"/>
    <n v="37"/>
    <n v="18.5"/>
    <n v="0"/>
    <n v="770"/>
  </r>
  <r>
    <x v="0"/>
    <x v="1"/>
    <s v="WA"/>
    <x v="3"/>
    <n v="2011"/>
    <n v="2011"/>
    <n v="397872053"/>
    <n v="1"/>
    <x v="1"/>
    <s v="I"/>
    <n v="29"/>
    <n v="29"/>
    <n v="0"/>
    <n v="13"/>
  </r>
  <r>
    <x v="0"/>
    <x v="0"/>
    <s v="WA"/>
    <x v="3"/>
    <n v="2011"/>
    <n v="2011"/>
    <n v="18397549"/>
    <n v="1"/>
    <x v="1"/>
    <s v="I"/>
    <n v="2"/>
    <n v="2"/>
    <n v="0"/>
    <n v="270"/>
  </r>
  <r>
    <x v="0"/>
    <x v="0"/>
    <s v="WA"/>
    <x v="3"/>
    <n v="2011"/>
    <n v="2011"/>
    <n v="17920610"/>
    <n v="3"/>
    <x v="1"/>
    <s v="I"/>
    <n v="74"/>
    <n v="24.666666666666664"/>
    <n v="0"/>
    <n v="250"/>
  </r>
  <r>
    <x v="0"/>
    <x v="0"/>
    <s v="WA"/>
    <x v="3"/>
    <n v="2011"/>
    <n v="2011"/>
    <n v="500183924"/>
    <n v="2"/>
    <x v="1"/>
    <s v="I"/>
    <n v="63"/>
    <n v="31.5"/>
    <n v="0"/>
    <n v="346"/>
  </r>
  <r>
    <x v="0"/>
    <x v="0"/>
    <s v="WA"/>
    <x v="3"/>
    <n v="2011"/>
    <n v="2011"/>
    <n v="18627007"/>
    <n v="1"/>
    <x v="1"/>
    <s v="I"/>
    <n v="28"/>
    <n v="28"/>
    <n v="0"/>
    <n v="2"/>
  </r>
  <r>
    <x v="0"/>
    <x v="0"/>
    <s v="WA"/>
    <x v="3"/>
    <n v="2011"/>
    <n v="2011"/>
    <n v="19788956"/>
    <n v="1"/>
    <x v="1"/>
    <s v="I"/>
    <n v="0"/>
    <n v="0"/>
    <n v="0"/>
    <n v="24"/>
  </r>
  <r>
    <x v="0"/>
    <x v="0"/>
    <s v="WA"/>
    <x v="3"/>
    <n v="2011"/>
    <n v="2011"/>
    <n v="18960464"/>
    <n v="1"/>
    <x v="1"/>
    <s v="I"/>
    <n v="0"/>
    <n v="0"/>
    <n v="0"/>
    <n v="100"/>
  </r>
  <r>
    <x v="0"/>
    <x v="0"/>
    <s v="WA"/>
    <x v="3"/>
    <n v="2011"/>
    <n v="2011"/>
    <n v="500001480"/>
    <n v="3"/>
    <x v="1"/>
    <s v="I"/>
    <n v="83"/>
    <n v="27.666666666666668"/>
    <n v="0"/>
    <n v="215"/>
  </r>
  <r>
    <x v="0"/>
    <x v="1"/>
    <s v="WA"/>
    <x v="3"/>
    <n v="2011"/>
    <n v="2011"/>
    <n v="429235237"/>
    <n v="1"/>
    <x v="1"/>
    <s v="I"/>
    <n v="0"/>
    <n v="0"/>
    <n v="0"/>
    <n v="2"/>
  </r>
  <r>
    <x v="0"/>
    <x v="0"/>
    <s v="WA"/>
    <x v="3"/>
    <n v="2011"/>
    <n v="2011"/>
    <n v="17087955"/>
    <n v="3"/>
    <x v="1"/>
    <s v="I"/>
    <n v="82"/>
    <n v="27.333333333333336"/>
    <n v="0"/>
    <n v="236"/>
  </r>
  <r>
    <x v="0"/>
    <x v="1"/>
    <s v="WA"/>
    <x v="3"/>
    <n v="2011"/>
    <n v="2011"/>
    <n v="17154288"/>
    <n v="1"/>
    <x v="1"/>
    <s v="I"/>
    <n v="29"/>
    <n v="29"/>
    <n v="0"/>
    <n v="5"/>
  </r>
  <r>
    <x v="0"/>
    <x v="1"/>
    <s v="WA"/>
    <x v="3"/>
    <n v="2011"/>
    <n v="2011"/>
    <n v="500224448"/>
    <n v="1"/>
    <x v="1"/>
    <s v="I"/>
    <n v="0"/>
    <n v="0"/>
    <n v="0"/>
    <n v="1"/>
  </r>
  <r>
    <x v="0"/>
    <x v="0"/>
    <s v="WA"/>
    <x v="3"/>
    <n v="2011"/>
    <n v="2011"/>
    <n v="431222420"/>
    <n v="1"/>
    <x v="1"/>
    <s v="I"/>
    <n v="7"/>
    <n v="7"/>
    <n v="0"/>
    <n v="10"/>
  </r>
  <r>
    <x v="0"/>
    <x v="0"/>
    <s v="WA"/>
    <x v="3"/>
    <n v="2011"/>
    <n v="2011"/>
    <n v="500117876"/>
    <n v="1"/>
    <x v="1"/>
    <s v="I"/>
    <n v="0"/>
    <n v="0"/>
    <n v="0"/>
    <n v="161"/>
  </r>
  <r>
    <x v="1"/>
    <x v="1"/>
    <s v="WA"/>
    <x v="3"/>
    <n v="2011"/>
    <n v="2011"/>
    <n v="17307959"/>
    <n v="1"/>
    <x v="1"/>
    <s v="I"/>
    <n v="33"/>
    <n v="33"/>
    <n v="0"/>
    <n v="1"/>
  </r>
  <r>
    <x v="0"/>
    <x v="1"/>
    <s v="WA"/>
    <x v="3"/>
    <n v="2011"/>
    <n v="2011"/>
    <n v="500021733"/>
    <n v="4"/>
    <x v="1"/>
    <s v="I"/>
    <n v="105"/>
    <n v="26.25"/>
    <n v="0"/>
    <n v="19"/>
  </r>
  <r>
    <x v="0"/>
    <x v="0"/>
    <s v="WA"/>
    <x v="3"/>
    <n v="2011"/>
    <n v="2011"/>
    <n v="15864046"/>
    <n v="1"/>
    <x v="1"/>
    <s v="I"/>
    <n v="4"/>
    <n v="4"/>
    <n v="0"/>
    <n v="20"/>
  </r>
  <r>
    <x v="0"/>
    <x v="0"/>
    <s v="WA"/>
    <x v="3"/>
    <n v="2011"/>
    <n v="2011"/>
    <n v="14571706"/>
    <n v="3"/>
    <x v="1"/>
    <s v="I"/>
    <n v="84"/>
    <n v="28"/>
    <n v="0"/>
    <n v="340"/>
  </r>
  <r>
    <x v="0"/>
    <x v="0"/>
    <s v="WA"/>
    <x v="3"/>
    <n v="2011"/>
    <n v="2011"/>
    <n v="15817132"/>
    <n v="1"/>
    <x v="1"/>
    <s v="I"/>
    <n v="8"/>
    <n v="8"/>
    <n v="0"/>
    <n v="18"/>
  </r>
  <r>
    <x v="0"/>
    <x v="1"/>
    <s v="WA"/>
    <x v="3"/>
    <n v="2011"/>
    <n v="2011"/>
    <n v="14238707"/>
    <n v="2"/>
    <x v="1"/>
    <s v="I"/>
    <n v="62"/>
    <n v="31"/>
    <n v="0"/>
    <n v="5"/>
  </r>
  <r>
    <x v="0"/>
    <x v="0"/>
    <s v="WA"/>
    <x v="3"/>
    <n v="2011"/>
    <n v="2011"/>
    <n v="14403672"/>
    <n v="1"/>
    <x v="1"/>
    <s v="I"/>
    <n v="11"/>
    <n v="11"/>
    <n v="0"/>
    <n v="180"/>
  </r>
  <r>
    <x v="0"/>
    <x v="1"/>
    <s v="WA"/>
    <x v="3"/>
    <n v="2011"/>
    <n v="2011"/>
    <n v="14865650"/>
    <n v="1"/>
    <x v="1"/>
    <s v="I"/>
    <n v="0"/>
    <n v="0"/>
    <n v="0"/>
    <n v="1"/>
  </r>
  <r>
    <x v="1"/>
    <x v="0"/>
    <s v="WA"/>
    <x v="3"/>
    <n v="2011"/>
    <n v="2011"/>
    <n v="19872584"/>
    <n v="1"/>
    <x v="1"/>
    <s v="I"/>
    <n v="26"/>
    <n v="26"/>
    <n v="0"/>
    <n v="300"/>
  </r>
  <r>
    <x v="0"/>
    <x v="0"/>
    <s v="WA"/>
    <x v="3"/>
    <n v="2011"/>
    <n v="2011"/>
    <n v="500078471"/>
    <n v="1"/>
    <x v="1"/>
    <s v="I"/>
    <n v="23"/>
    <n v="23"/>
    <n v="0"/>
    <n v="205"/>
  </r>
  <r>
    <x v="0"/>
    <x v="0"/>
    <s v="WA"/>
    <x v="3"/>
    <n v="2011"/>
    <n v="2011"/>
    <n v="19559156"/>
    <n v="1"/>
    <x v="1"/>
    <s v="I"/>
    <n v="34"/>
    <n v="34"/>
    <n v="0"/>
    <n v="20"/>
  </r>
  <r>
    <x v="0"/>
    <x v="0"/>
    <s v="WA"/>
    <x v="3"/>
    <n v="2011"/>
    <n v="2011"/>
    <n v="19683640"/>
    <n v="1"/>
    <x v="1"/>
    <s v="I"/>
    <n v="29"/>
    <n v="29"/>
    <n v="0"/>
    <n v="770"/>
  </r>
  <r>
    <x v="0"/>
    <x v="1"/>
    <s v="WA"/>
    <x v="3"/>
    <n v="2011"/>
    <n v="2011"/>
    <n v="18715549"/>
    <n v="1"/>
    <x v="1"/>
    <s v="I"/>
    <n v="34"/>
    <n v="34"/>
    <n v="0"/>
    <n v="1"/>
  </r>
  <r>
    <x v="0"/>
    <x v="0"/>
    <s v="WA"/>
    <x v="3"/>
    <n v="2011"/>
    <n v="2011"/>
    <n v="445046519"/>
    <n v="1"/>
    <x v="1"/>
    <s v="I"/>
    <n v="1"/>
    <n v="1"/>
    <n v="0"/>
    <n v="6"/>
  </r>
  <r>
    <x v="0"/>
    <x v="1"/>
    <s v="WA"/>
    <x v="3"/>
    <n v="2011"/>
    <n v="2011"/>
    <n v="329616015"/>
    <n v="3"/>
    <x v="1"/>
    <s v="I"/>
    <n v="90"/>
    <n v="30"/>
    <n v="0"/>
    <n v="8"/>
  </r>
  <r>
    <x v="0"/>
    <x v="0"/>
    <s v="WA"/>
    <x v="3"/>
    <n v="2011"/>
    <n v="2011"/>
    <n v="19210260"/>
    <n v="1"/>
    <x v="1"/>
    <s v="I"/>
    <n v="29"/>
    <n v="29"/>
    <n v="0"/>
    <n v="270"/>
  </r>
  <r>
    <x v="0"/>
    <x v="0"/>
    <s v="WA"/>
    <x v="3"/>
    <n v="2011"/>
    <n v="2011"/>
    <n v="18098677"/>
    <n v="1"/>
    <x v="1"/>
    <s v="I"/>
    <n v="34"/>
    <n v="34"/>
    <n v="0"/>
    <n v="10"/>
  </r>
  <r>
    <x v="0"/>
    <x v="1"/>
    <s v="WA"/>
    <x v="3"/>
    <n v="2011"/>
    <n v="2011"/>
    <n v="500010109"/>
    <n v="3"/>
    <x v="1"/>
    <s v="I"/>
    <n v="68"/>
    <n v="22.666666666666664"/>
    <n v="0"/>
    <n v="24"/>
  </r>
  <r>
    <x v="0"/>
    <x v="0"/>
    <s v="WA"/>
    <x v="3"/>
    <n v="2011"/>
    <n v="2011"/>
    <n v="18690971"/>
    <n v="2"/>
    <x v="1"/>
    <s v="I"/>
    <n v="47"/>
    <n v="23.5"/>
    <n v="0"/>
    <n v="400"/>
  </r>
  <r>
    <x v="0"/>
    <x v="0"/>
    <s v="WA"/>
    <x v="3"/>
    <n v="2011"/>
    <n v="2011"/>
    <n v="405129630"/>
    <n v="1"/>
    <x v="1"/>
    <s v="I"/>
    <n v="5"/>
    <n v="5"/>
    <n v="0"/>
    <n v="80"/>
  </r>
  <r>
    <x v="0"/>
    <x v="0"/>
    <s v="WA"/>
    <x v="3"/>
    <n v="2011"/>
    <n v="2011"/>
    <n v="18340310"/>
    <n v="2"/>
    <x v="1"/>
    <s v="I"/>
    <n v="38"/>
    <n v="19"/>
    <n v="0"/>
    <n v="150"/>
  </r>
  <r>
    <x v="0"/>
    <x v="0"/>
    <s v="WA"/>
    <x v="3"/>
    <n v="2011"/>
    <n v="2011"/>
    <n v="18393417"/>
    <n v="1"/>
    <x v="1"/>
    <s v="I"/>
    <n v="2"/>
    <n v="2"/>
    <n v="0"/>
    <n v="10"/>
  </r>
  <r>
    <x v="0"/>
    <x v="1"/>
    <s v="WA"/>
    <x v="3"/>
    <n v="2011"/>
    <n v="2011"/>
    <n v="18312790"/>
    <n v="2"/>
    <x v="1"/>
    <s v="I"/>
    <n v="63"/>
    <n v="31.5"/>
    <n v="0"/>
    <n v="46"/>
  </r>
  <r>
    <x v="0"/>
    <x v="1"/>
    <s v="WA"/>
    <x v="3"/>
    <n v="2011"/>
    <n v="2011"/>
    <n v="500086552"/>
    <n v="2"/>
    <x v="1"/>
    <s v="I"/>
    <n v="49"/>
    <n v="24.5"/>
    <n v="0"/>
    <n v="13"/>
  </r>
  <r>
    <x v="0"/>
    <x v="0"/>
    <s v="WA"/>
    <x v="3"/>
    <n v="2011"/>
    <n v="2011"/>
    <n v="18495727"/>
    <n v="2"/>
    <x v="1"/>
    <s v="I"/>
    <n v="35"/>
    <n v="17.5"/>
    <n v="0"/>
    <n v="39"/>
  </r>
  <r>
    <x v="0"/>
    <x v="1"/>
    <s v="WA"/>
    <x v="3"/>
    <n v="2011"/>
    <n v="2011"/>
    <n v="18024262"/>
    <n v="1"/>
    <x v="1"/>
    <s v="I"/>
    <n v="27"/>
    <n v="27"/>
    <n v="0"/>
    <n v="3"/>
  </r>
  <r>
    <x v="0"/>
    <x v="0"/>
    <s v="WA"/>
    <x v="3"/>
    <n v="2011"/>
    <n v="2011"/>
    <n v="500039704"/>
    <n v="3"/>
    <x v="1"/>
    <s v="I"/>
    <n v="64"/>
    <n v="21.333333333333332"/>
    <n v="0"/>
    <n v="944"/>
  </r>
  <r>
    <x v="0"/>
    <x v="1"/>
    <s v="WA"/>
    <x v="3"/>
    <n v="2011"/>
    <n v="2011"/>
    <n v="500216368"/>
    <n v="1"/>
    <x v="1"/>
    <s v="I"/>
    <n v="0"/>
    <n v="0"/>
    <n v="0"/>
    <n v="3"/>
  </r>
  <r>
    <x v="0"/>
    <x v="0"/>
    <s v="WA"/>
    <x v="3"/>
    <n v="2011"/>
    <n v="2011"/>
    <n v="17479059"/>
    <n v="2"/>
    <x v="1"/>
    <s v="I"/>
    <n v="59"/>
    <n v="29.5"/>
    <n v="0"/>
    <n v="611"/>
  </r>
  <r>
    <x v="0"/>
    <x v="0"/>
    <s v="WA"/>
    <x v="3"/>
    <n v="2011"/>
    <n v="2011"/>
    <n v="17168084"/>
    <n v="1"/>
    <x v="1"/>
    <s v="I"/>
    <n v="3"/>
    <n v="3"/>
    <n v="0"/>
    <n v="78"/>
  </r>
  <r>
    <x v="0"/>
    <x v="0"/>
    <s v="WA"/>
    <x v="3"/>
    <n v="2011"/>
    <n v="2011"/>
    <n v="17204745"/>
    <n v="1"/>
    <x v="1"/>
    <s v="I"/>
    <n v="11"/>
    <n v="11"/>
    <n v="0"/>
    <n v="90"/>
  </r>
  <r>
    <x v="0"/>
    <x v="0"/>
    <s v="WA"/>
    <x v="3"/>
    <n v="2011"/>
    <n v="2011"/>
    <n v="500199272"/>
    <n v="1"/>
    <x v="1"/>
    <s v="I"/>
    <n v="17"/>
    <n v="17"/>
    <n v="0"/>
    <n v="210"/>
  </r>
  <r>
    <x v="0"/>
    <x v="0"/>
    <s v="WA"/>
    <x v="3"/>
    <n v="2011"/>
    <n v="2011"/>
    <n v="17187811"/>
    <n v="1"/>
    <x v="1"/>
    <s v="I"/>
    <n v="0"/>
    <n v="0"/>
    <n v="0"/>
    <n v="166"/>
  </r>
  <r>
    <x v="0"/>
    <x v="1"/>
    <s v="WA"/>
    <x v="3"/>
    <n v="2011"/>
    <n v="2011"/>
    <n v="500185791"/>
    <n v="1"/>
    <x v="1"/>
    <s v="I"/>
    <n v="0"/>
    <n v="0"/>
    <n v="0"/>
    <n v="4"/>
  </r>
  <r>
    <x v="0"/>
    <x v="0"/>
    <s v="WA"/>
    <x v="3"/>
    <n v="2011"/>
    <n v="2011"/>
    <n v="17038591"/>
    <n v="1"/>
    <x v="1"/>
    <s v="I"/>
    <n v="15"/>
    <n v="15"/>
    <n v="0"/>
    <n v="61"/>
  </r>
  <r>
    <x v="0"/>
    <x v="1"/>
    <s v="WA"/>
    <x v="3"/>
    <n v="2011"/>
    <n v="2011"/>
    <n v="16239549"/>
    <n v="2"/>
    <x v="1"/>
    <s v="I"/>
    <n v="48"/>
    <n v="24"/>
    <n v="0"/>
    <n v="15"/>
  </r>
  <r>
    <x v="0"/>
    <x v="1"/>
    <s v="WA"/>
    <x v="3"/>
    <n v="2011"/>
    <n v="2011"/>
    <n v="14763692"/>
    <n v="1"/>
    <x v="1"/>
    <s v="I"/>
    <n v="8"/>
    <n v="8"/>
    <n v="0"/>
    <n v="5"/>
  </r>
  <r>
    <x v="0"/>
    <x v="0"/>
    <s v="WA"/>
    <x v="3"/>
    <n v="2011"/>
    <n v="2011"/>
    <n v="19929202"/>
    <n v="1"/>
    <x v="1"/>
    <s v="I"/>
    <n v="29"/>
    <n v="29"/>
    <n v="0"/>
    <n v="10"/>
  </r>
  <r>
    <x v="0"/>
    <x v="0"/>
    <s v="WA"/>
    <x v="3"/>
    <n v="2011"/>
    <n v="2011"/>
    <n v="500269826"/>
    <n v="2"/>
    <x v="1"/>
    <s v="I"/>
    <n v="21"/>
    <n v="10.5"/>
    <n v="0"/>
    <n v="355"/>
  </r>
  <r>
    <x v="0"/>
    <x v="0"/>
    <s v="WA"/>
    <x v="3"/>
    <n v="2011"/>
    <n v="2011"/>
    <n v="500185733"/>
    <n v="1"/>
    <x v="1"/>
    <s v="I"/>
    <n v="30"/>
    <n v="30"/>
    <n v="0"/>
    <n v="51"/>
  </r>
  <r>
    <x v="0"/>
    <x v="0"/>
    <s v="WA"/>
    <x v="3"/>
    <n v="2011"/>
    <n v="2011"/>
    <n v="14439197"/>
    <n v="3"/>
    <x v="1"/>
    <s v="I"/>
    <n v="92"/>
    <n v="30.666666666666668"/>
    <n v="0"/>
    <n v="450"/>
  </r>
  <r>
    <x v="0"/>
    <x v="0"/>
    <s v="WA"/>
    <x v="3"/>
    <n v="2011"/>
    <n v="2011"/>
    <n v="500224538"/>
    <n v="1"/>
    <x v="1"/>
    <s v="I"/>
    <n v="8"/>
    <n v="8"/>
    <n v="0"/>
    <n v="1"/>
  </r>
  <r>
    <x v="0"/>
    <x v="1"/>
    <s v="WA"/>
    <x v="3"/>
    <n v="2011"/>
    <n v="2011"/>
    <n v="19321633"/>
    <n v="2"/>
    <x v="1"/>
    <s v="I"/>
    <n v="38"/>
    <n v="19"/>
    <n v="0"/>
    <n v="6"/>
  </r>
  <r>
    <x v="0"/>
    <x v="0"/>
    <s v="WA"/>
    <x v="3"/>
    <n v="2011"/>
    <n v="2011"/>
    <n v="18557975"/>
    <n v="1"/>
    <x v="1"/>
    <s v="I"/>
    <n v="30"/>
    <n v="30"/>
    <n v="0"/>
    <n v="10"/>
  </r>
  <r>
    <x v="0"/>
    <x v="1"/>
    <s v="WA"/>
    <x v="3"/>
    <n v="2011"/>
    <n v="2011"/>
    <n v="500115938"/>
    <n v="1"/>
    <x v="1"/>
    <s v="I"/>
    <n v="12"/>
    <n v="12"/>
    <n v="0"/>
    <n v="12"/>
  </r>
  <r>
    <x v="0"/>
    <x v="0"/>
    <s v="WA"/>
    <x v="3"/>
    <n v="2011"/>
    <n v="2011"/>
    <n v="18613227"/>
    <n v="2"/>
    <x v="1"/>
    <s v="I"/>
    <n v="54"/>
    <n v="27"/>
    <n v="0"/>
    <n v="90"/>
  </r>
  <r>
    <x v="0"/>
    <x v="0"/>
    <s v="WA"/>
    <x v="3"/>
    <n v="2011"/>
    <n v="2011"/>
    <n v="500023312"/>
    <n v="2"/>
    <x v="1"/>
    <s v="I"/>
    <n v="33"/>
    <n v="16.5"/>
    <n v="0"/>
    <n v="1571"/>
  </r>
  <r>
    <x v="0"/>
    <x v="0"/>
    <s v="WA"/>
    <x v="3"/>
    <n v="2011"/>
    <n v="2011"/>
    <n v="18661667"/>
    <n v="1"/>
    <x v="1"/>
    <s v="I"/>
    <n v="0"/>
    <n v="0"/>
    <n v="0"/>
    <n v="4"/>
  </r>
  <r>
    <x v="0"/>
    <x v="0"/>
    <s v="WA"/>
    <x v="3"/>
    <n v="2011"/>
    <n v="2011"/>
    <n v="17671730"/>
    <n v="2"/>
    <x v="1"/>
    <s v="I"/>
    <n v="60"/>
    <n v="30"/>
    <n v="0"/>
    <n v="4"/>
  </r>
  <r>
    <x v="0"/>
    <x v="0"/>
    <s v="WA"/>
    <x v="3"/>
    <n v="2011"/>
    <n v="2011"/>
    <n v="18368685"/>
    <n v="1"/>
    <x v="1"/>
    <s v="I"/>
    <n v="34"/>
    <n v="34"/>
    <n v="0"/>
    <n v="40"/>
  </r>
  <r>
    <x v="0"/>
    <x v="0"/>
    <s v="WA"/>
    <x v="3"/>
    <n v="2011"/>
    <n v="2011"/>
    <n v="15268144"/>
    <n v="1"/>
    <x v="1"/>
    <s v="I"/>
    <n v="5"/>
    <n v="5"/>
    <n v="0"/>
    <n v="130"/>
  </r>
  <r>
    <x v="0"/>
    <x v="0"/>
    <s v="WA"/>
    <x v="3"/>
    <n v="2011"/>
    <n v="2011"/>
    <n v="17453304"/>
    <n v="2"/>
    <x v="1"/>
    <s v="I"/>
    <n v="61"/>
    <n v="30.5"/>
    <n v="0"/>
    <n v="115"/>
  </r>
  <r>
    <x v="0"/>
    <x v="1"/>
    <s v="WA"/>
    <x v="3"/>
    <n v="2011"/>
    <n v="2011"/>
    <n v="500002071"/>
    <n v="2"/>
    <x v="1"/>
    <s v="I"/>
    <n v="62"/>
    <n v="31"/>
    <n v="0"/>
    <n v="67"/>
  </r>
  <r>
    <x v="0"/>
    <x v="0"/>
    <s v="WA"/>
    <x v="3"/>
    <n v="2011"/>
    <n v="2011"/>
    <n v="500193849"/>
    <n v="1"/>
    <x v="1"/>
    <s v="I"/>
    <n v="6"/>
    <n v="6"/>
    <n v="0"/>
    <n v="47"/>
  </r>
  <r>
    <x v="0"/>
    <x v="0"/>
    <s v="WA"/>
    <x v="3"/>
    <n v="2011"/>
    <n v="2011"/>
    <n v="14766639"/>
    <n v="2"/>
    <x v="1"/>
    <s v="I"/>
    <n v="50"/>
    <n v="25"/>
    <n v="0"/>
    <n v="119"/>
  </r>
  <r>
    <x v="0"/>
    <x v="1"/>
    <s v="WA"/>
    <x v="3"/>
    <n v="2011"/>
    <n v="2011"/>
    <n v="16804172"/>
    <n v="1"/>
    <x v="1"/>
    <s v="I"/>
    <n v="10"/>
    <n v="10"/>
    <n v="0"/>
    <n v="29"/>
  </r>
  <r>
    <x v="0"/>
    <x v="0"/>
    <s v="WA"/>
    <x v="3"/>
    <n v="2011"/>
    <n v="2011"/>
    <n v="15020347"/>
    <n v="1"/>
    <x v="1"/>
    <s v="I"/>
    <n v="29"/>
    <n v="29"/>
    <n v="0"/>
    <n v="658"/>
  </r>
  <r>
    <x v="0"/>
    <x v="1"/>
    <s v="WA"/>
    <x v="3"/>
    <n v="2011"/>
    <n v="2011"/>
    <n v="500260261"/>
    <n v="1"/>
    <x v="1"/>
    <s v="I"/>
    <n v="1"/>
    <n v="1"/>
    <n v="0"/>
    <n v="4"/>
  </r>
  <r>
    <x v="0"/>
    <x v="0"/>
    <s v="WA"/>
    <x v="3"/>
    <n v="2011"/>
    <n v="2011"/>
    <n v="15652991"/>
    <n v="1"/>
    <x v="1"/>
    <s v="I"/>
    <n v="0"/>
    <n v="0"/>
    <n v="0"/>
    <n v="30"/>
  </r>
  <r>
    <x v="0"/>
    <x v="0"/>
    <s v="WA"/>
    <x v="3"/>
    <n v="2011"/>
    <n v="2011"/>
    <n v="14167170"/>
    <n v="1"/>
    <x v="1"/>
    <s v="I"/>
    <n v="0"/>
    <n v="0"/>
    <n v="0"/>
    <n v="430"/>
  </r>
  <r>
    <x v="1"/>
    <x v="0"/>
    <s v="WA"/>
    <x v="3"/>
    <n v="2011"/>
    <n v="2011"/>
    <n v="500099119"/>
    <n v="1"/>
    <x v="1"/>
    <s v="I"/>
    <n v="34"/>
    <n v="34"/>
    <n v="0"/>
    <n v="10"/>
  </r>
  <r>
    <x v="0"/>
    <x v="1"/>
    <s v="WA"/>
    <x v="3"/>
    <n v="2011"/>
    <n v="2011"/>
    <n v="500185996"/>
    <n v="2"/>
    <x v="1"/>
    <s v="I"/>
    <n v="52"/>
    <n v="26"/>
    <n v="0"/>
    <n v="62"/>
  </r>
  <r>
    <x v="0"/>
    <x v="0"/>
    <s v="WA"/>
    <x v="3"/>
    <n v="2011"/>
    <n v="2011"/>
    <n v="19978336"/>
    <n v="1"/>
    <x v="1"/>
    <s v="I"/>
    <n v="29"/>
    <n v="29"/>
    <n v="0"/>
    <n v="1305"/>
  </r>
  <r>
    <x v="0"/>
    <x v="0"/>
    <s v="WA"/>
    <x v="3"/>
    <n v="2011"/>
    <n v="2011"/>
    <n v="19634763"/>
    <n v="1"/>
    <x v="1"/>
    <s v="I"/>
    <n v="26"/>
    <n v="26"/>
    <n v="0"/>
    <n v="83"/>
  </r>
  <r>
    <x v="0"/>
    <x v="0"/>
    <s v="WA"/>
    <x v="3"/>
    <n v="2011"/>
    <n v="2011"/>
    <n v="19251240"/>
    <n v="1"/>
    <x v="1"/>
    <s v="I"/>
    <n v="1"/>
    <n v="1"/>
    <n v="0"/>
    <n v="80"/>
  </r>
  <r>
    <x v="0"/>
    <x v="0"/>
    <s v="WA"/>
    <x v="3"/>
    <n v="2011"/>
    <n v="2011"/>
    <n v="19323642"/>
    <n v="1"/>
    <x v="1"/>
    <s v="I"/>
    <n v="25"/>
    <n v="25"/>
    <n v="0"/>
    <n v="460"/>
  </r>
  <r>
    <x v="0"/>
    <x v="0"/>
    <s v="WA"/>
    <x v="3"/>
    <n v="2011"/>
    <n v="2011"/>
    <n v="19864202"/>
    <n v="1"/>
    <x v="1"/>
    <s v="I"/>
    <n v="29"/>
    <n v="29"/>
    <n v="0"/>
    <n v="2454"/>
  </r>
  <r>
    <x v="0"/>
    <x v="0"/>
    <s v="WA"/>
    <x v="3"/>
    <n v="2011"/>
    <n v="2011"/>
    <n v="19988869"/>
    <n v="1"/>
    <x v="1"/>
    <s v="I"/>
    <n v="12"/>
    <n v="12"/>
    <n v="0"/>
    <n v="1"/>
  </r>
  <r>
    <x v="0"/>
    <x v="0"/>
    <s v="WA"/>
    <x v="3"/>
    <n v="2011"/>
    <n v="2011"/>
    <n v="500243888"/>
    <n v="1"/>
    <x v="1"/>
    <s v="I"/>
    <n v="0"/>
    <n v="0"/>
    <n v="0"/>
    <n v="25"/>
  </r>
  <r>
    <x v="0"/>
    <x v="0"/>
    <s v="WA"/>
    <x v="3"/>
    <n v="2011"/>
    <n v="2011"/>
    <n v="18953689"/>
    <n v="1"/>
    <x v="1"/>
    <s v="I"/>
    <n v="6"/>
    <n v="6"/>
    <n v="0"/>
    <n v="10"/>
  </r>
  <r>
    <x v="0"/>
    <x v="1"/>
    <s v="WA"/>
    <x v="3"/>
    <n v="2011"/>
    <n v="2011"/>
    <n v="500170699"/>
    <n v="1"/>
    <x v="1"/>
    <s v="I"/>
    <n v="24"/>
    <n v="24"/>
    <n v="0"/>
    <n v="80"/>
  </r>
  <r>
    <x v="0"/>
    <x v="0"/>
    <s v="WA"/>
    <x v="3"/>
    <n v="2011"/>
    <n v="2011"/>
    <n v="18098258"/>
    <n v="1"/>
    <x v="1"/>
    <s v="I"/>
    <n v="10"/>
    <n v="10"/>
    <n v="0"/>
    <n v="268"/>
  </r>
  <r>
    <x v="0"/>
    <x v="1"/>
    <s v="WA"/>
    <x v="3"/>
    <n v="2011"/>
    <n v="2011"/>
    <n v="500195815"/>
    <n v="1"/>
    <x v="1"/>
    <s v="I"/>
    <n v="33"/>
    <n v="33"/>
    <n v="0"/>
    <n v="70"/>
  </r>
  <r>
    <x v="0"/>
    <x v="0"/>
    <s v="WA"/>
    <x v="3"/>
    <n v="2011"/>
    <n v="2011"/>
    <n v="500245979"/>
    <n v="1"/>
    <x v="1"/>
    <s v="I"/>
    <n v="5"/>
    <n v="5"/>
    <n v="0"/>
    <n v="132"/>
  </r>
  <r>
    <x v="0"/>
    <x v="1"/>
    <s v="WA"/>
    <x v="3"/>
    <n v="2011"/>
    <n v="2011"/>
    <n v="17175257"/>
    <n v="1"/>
    <x v="1"/>
    <s v="I"/>
    <n v="11"/>
    <n v="11"/>
    <n v="0"/>
    <n v="57"/>
  </r>
  <r>
    <x v="0"/>
    <x v="0"/>
    <s v="WA"/>
    <x v="3"/>
    <n v="2011"/>
    <n v="2011"/>
    <n v="14083819"/>
    <n v="1"/>
    <x v="1"/>
    <s v="I"/>
    <n v="30"/>
    <n v="30"/>
    <n v="0"/>
    <n v="10"/>
  </r>
  <r>
    <x v="0"/>
    <x v="0"/>
    <s v="WA"/>
    <x v="3"/>
    <n v="2011"/>
    <n v="2011"/>
    <n v="19141841"/>
    <n v="1"/>
    <x v="1"/>
    <s v="I"/>
    <n v="0"/>
    <n v="0"/>
    <n v="0"/>
    <n v="1112"/>
  </r>
  <r>
    <x v="0"/>
    <x v="0"/>
    <s v="WA"/>
    <x v="3"/>
    <n v="2011"/>
    <n v="2011"/>
    <n v="17487255"/>
    <n v="1"/>
    <x v="1"/>
    <s v="I"/>
    <n v="0"/>
    <n v="0"/>
    <n v="0"/>
    <n v="50"/>
  </r>
  <r>
    <x v="0"/>
    <x v="0"/>
    <s v="WA"/>
    <x v="3"/>
    <n v="2011"/>
    <n v="2011"/>
    <n v="500037960"/>
    <n v="1"/>
    <x v="1"/>
    <s v="I"/>
    <n v="6"/>
    <n v="6"/>
    <n v="0"/>
    <n v="141"/>
  </r>
  <r>
    <x v="0"/>
    <x v="1"/>
    <s v="WA"/>
    <x v="3"/>
    <n v="2011"/>
    <n v="2011"/>
    <n v="437529649"/>
    <n v="1"/>
    <x v="1"/>
    <s v="I"/>
    <n v="7"/>
    <n v="7"/>
    <n v="0"/>
    <n v="2"/>
  </r>
  <r>
    <x v="0"/>
    <x v="0"/>
    <s v="WA"/>
    <x v="3"/>
    <n v="2011"/>
    <n v="2011"/>
    <n v="500232098"/>
    <n v="1"/>
    <x v="1"/>
    <s v="I"/>
    <n v="17"/>
    <n v="17"/>
    <n v="0"/>
    <n v="419"/>
  </r>
  <r>
    <x v="0"/>
    <x v="1"/>
    <s v="WA"/>
    <x v="3"/>
    <n v="2011"/>
    <n v="2011"/>
    <n v="16637481"/>
    <n v="1"/>
    <x v="1"/>
    <s v="I"/>
    <n v="6"/>
    <n v="6"/>
    <n v="0"/>
    <n v="21"/>
  </r>
  <r>
    <x v="0"/>
    <x v="1"/>
    <s v="WA"/>
    <x v="3"/>
    <n v="2011"/>
    <n v="2011"/>
    <n v="500142805"/>
    <n v="1"/>
    <x v="1"/>
    <s v="I"/>
    <n v="29"/>
    <n v="29"/>
    <n v="0"/>
    <n v="156"/>
  </r>
  <r>
    <x v="0"/>
    <x v="0"/>
    <s v="WA"/>
    <x v="3"/>
    <n v="2011"/>
    <n v="2011"/>
    <n v="15139043"/>
    <n v="1"/>
    <x v="1"/>
    <s v="I"/>
    <n v="0"/>
    <n v="0"/>
    <n v="0"/>
    <n v="665"/>
  </r>
  <r>
    <x v="0"/>
    <x v="0"/>
    <s v="WA"/>
    <x v="3"/>
    <n v="2011"/>
    <n v="2011"/>
    <n v="14878484"/>
    <n v="1"/>
    <x v="1"/>
    <s v="I"/>
    <n v="17"/>
    <n v="17"/>
    <n v="0"/>
    <n v="90"/>
  </r>
  <r>
    <x v="0"/>
    <x v="0"/>
    <s v="WA"/>
    <x v="3"/>
    <n v="2011"/>
    <n v="2011"/>
    <n v="15206549"/>
    <n v="1"/>
    <x v="1"/>
    <s v="I"/>
    <n v="32"/>
    <n v="32"/>
    <n v="0"/>
    <n v="114"/>
  </r>
  <r>
    <x v="0"/>
    <x v="1"/>
    <s v="WA"/>
    <x v="3"/>
    <n v="2011"/>
    <n v="2011"/>
    <n v="14637924"/>
    <n v="1"/>
    <x v="1"/>
    <s v="I"/>
    <n v="0"/>
    <n v="0"/>
    <n v="0"/>
    <n v="1"/>
  </r>
  <r>
    <x v="0"/>
    <x v="1"/>
    <s v="WA"/>
    <x v="3"/>
    <n v="2011"/>
    <n v="2011"/>
    <n v="14382564"/>
    <n v="1"/>
    <x v="1"/>
    <s v="I"/>
    <n v="26"/>
    <n v="26"/>
    <n v="0"/>
    <n v="24"/>
  </r>
  <r>
    <x v="0"/>
    <x v="1"/>
    <s v="WA"/>
    <x v="3"/>
    <n v="2011"/>
    <n v="2011"/>
    <n v="19982276"/>
    <n v="1"/>
    <x v="1"/>
    <s v="I"/>
    <n v="25"/>
    <n v="25"/>
    <n v="0"/>
    <n v="4"/>
  </r>
  <r>
    <x v="0"/>
    <x v="1"/>
    <s v="WA"/>
    <x v="4"/>
    <n v="2012"/>
    <n v="2012"/>
    <n v="410572845"/>
    <n v="6"/>
    <x v="1"/>
    <s v="I"/>
    <n v="183"/>
    <n v="30.5"/>
    <n v="0"/>
    <n v="17"/>
  </r>
  <r>
    <x v="0"/>
    <x v="0"/>
    <s v="WA"/>
    <x v="3"/>
    <n v="2012"/>
    <n v="2012"/>
    <n v="17621976"/>
    <n v="1"/>
    <x v="1"/>
    <s v="I"/>
    <n v="0"/>
    <n v="0"/>
    <n v="0"/>
    <n v="10"/>
  </r>
  <r>
    <x v="0"/>
    <x v="0"/>
    <s v="WA"/>
    <x v="4"/>
    <n v="2012"/>
    <n v="2012"/>
    <n v="16152819"/>
    <n v="8"/>
    <x v="1"/>
    <s v="I"/>
    <n v="243"/>
    <n v="30.375"/>
    <n v="0"/>
    <n v="67"/>
  </r>
  <r>
    <x v="0"/>
    <x v="0"/>
    <s v="WA"/>
    <x v="3"/>
    <n v="2012"/>
    <n v="2012"/>
    <n v="500152797"/>
    <n v="1"/>
    <x v="1"/>
    <s v="I"/>
    <n v="0"/>
    <n v="0"/>
    <n v="0"/>
    <n v="87"/>
  </r>
  <r>
    <x v="0"/>
    <x v="0"/>
    <s v="WA"/>
    <x v="4"/>
    <n v="2012"/>
    <n v="2012"/>
    <n v="18694436"/>
    <n v="6"/>
    <x v="1"/>
    <s v="I"/>
    <n v="181"/>
    <n v="30.166666666666668"/>
    <n v="0"/>
    <n v="110"/>
  </r>
  <r>
    <x v="0"/>
    <x v="0"/>
    <s v="WA"/>
    <x v="3"/>
    <n v="2012"/>
    <n v="2012"/>
    <n v="19863151"/>
    <n v="1"/>
    <x v="1"/>
    <s v="I"/>
    <n v="0"/>
    <n v="0"/>
    <n v="0"/>
    <n v="200"/>
  </r>
  <r>
    <x v="0"/>
    <x v="0"/>
    <s v="WA"/>
    <x v="4"/>
    <n v="2012"/>
    <n v="2012"/>
    <n v="500269568"/>
    <n v="5"/>
    <x v="1"/>
    <s v="I"/>
    <n v="148"/>
    <n v="29.6"/>
    <n v="0"/>
    <n v="25"/>
  </r>
  <r>
    <x v="0"/>
    <x v="0"/>
    <s v="WA"/>
    <x v="4"/>
    <n v="2012"/>
    <n v="2012"/>
    <n v="19618750"/>
    <n v="1"/>
    <x v="1"/>
    <s v="I"/>
    <n v="0"/>
    <n v="0"/>
    <n v="0"/>
    <n v="50"/>
  </r>
  <r>
    <x v="0"/>
    <x v="1"/>
    <s v="WA"/>
    <x v="4"/>
    <n v="2012"/>
    <n v="2012"/>
    <n v="416016023"/>
    <n v="1"/>
    <x v="1"/>
    <s v="I"/>
    <n v="4"/>
    <n v="4"/>
    <n v="0"/>
    <n v="4"/>
  </r>
  <r>
    <x v="0"/>
    <x v="0"/>
    <s v="WA"/>
    <x v="4"/>
    <n v="2012"/>
    <n v="2012"/>
    <n v="19000061"/>
    <n v="1"/>
    <x v="1"/>
    <s v="I"/>
    <n v="0"/>
    <n v="0"/>
    <n v="0"/>
    <n v="170"/>
  </r>
  <r>
    <x v="0"/>
    <x v="0"/>
    <s v="WA"/>
    <x v="4"/>
    <n v="2012"/>
    <n v="2012"/>
    <n v="17065580"/>
    <n v="2"/>
    <x v="1"/>
    <s v="I"/>
    <n v="63"/>
    <n v="31.5"/>
    <n v="0"/>
    <n v="70"/>
  </r>
  <r>
    <x v="1"/>
    <x v="1"/>
    <s v="WA"/>
    <x v="4"/>
    <n v="2012"/>
    <n v="2012"/>
    <n v="500172903"/>
    <n v="1"/>
    <x v="1"/>
    <s v="I"/>
    <n v="30"/>
    <n v="30"/>
    <n v="0"/>
    <n v="40"/>
  </r>
  <r>
    <x v="0"/>
    <x v="1"/>
    <s v="WA"/>
    <x v="4"/>
    <n v="2012"/>
    <n v="2012"/>
    <n v="17439374"/>
    <n v="2"/>
    <x v="1"/>
    <s v="I"/>
    <n v="57"/>
    <n v="28.5"/>
    <n v="0"/>
    <n v="11"/>
  </r>
  <r>
    <x v="0"/>
    <x v="1"/>
    <s v="WA"/>
    <x v="4"/>
    <n v="2012"/>
    <n v="2012"/>
    <n v="420076806"/>
    <n v="1"/>
    <x v="1"/>
    <s v="I"/>
    <n v="2"/>
    <n v="2"/>
    <n v="0"/>
    <n v="9"/>
  </r>
  <r>
    <x v="0"/>
    <x v="1"/>
    <s v="WA"/>
    <x v="4"/>
    <n v="2012"/>
    <n v="2012"/>
    <n v="17701438"/>
    <n v="2"/>
    <x v="1"/>
    <s v="I"/>
    <n v="31"/>
    <n v="15.5"/>
    <n v="0"/>
    <n v="55"/>
  </r>
  <r>
    <x v="0"/>
    <x v="0"/>
    <s v="WA"/>
    <x v="4"/>
    <n v="2012"/>
    <n v="2012"/>
    <n v="18659430"/>
    <n v="2"/>
    <x v="1"/>
    <s v="I"/>
    <n v="47"/>
    <n v="23.5"/>
    <n v="0"/>
    <n v="607"/>
  </r>
  <r>
    <x v="0"/>
    <x v="1"/>
    <s v="WA"/>
    <x v="4"/>
    <n v="2012"/>
    <n v="2012"/>
    <n v="500221211"/>
    <n v="2"/>
    <x v="1"/>
    <s v="I"/>
    <n v="55"/>
    <n v="27.5"/>
    <n v="0"/>
    <n v="257"/>
  </r>
  <r>
    <x v="0"/>
    <x v="0"/>
    <s v="WA"/>
    <x v="4"/>
    <n v="2012"/>
    <n v="2012"/>
    <n v="15872931"/>
    <n v="1"/>
    <x v="1"/>
    <s v="I"/>
    <n v="32"/>
    <n v="32"/>
    <n v="0"/>
    <n v="260"/>
  </r>
  <r>
    <x v="0"/>
    <x v="0"/>
    <s v="WA"/>
    <x v="4"/>
    <n v="2012"/>
    <n v="2012"/>
    <n v="15966063"/>
    <n v="2"/>
    <x v="1"/>
    <s v="I"/>
    <n v="62"/>
    <n v="31"/>
    <n v="0"/>
    <n v="31"/>
  </r>
  <r>
    <x v="0"/>
    <x v="0"/>
    <s v="WA"/>
    <x v="4"/>
    <n v="2012"/>
    <n v="2012"/>
    <n v="16941066"/>
    <n v="1"/>
    <x v="1"/>
    <s v="I"/>
    <n v="30"/>
    <n v="30"/>
    <n v="0"/>
    <n v="117"/>
  </r>
  <r>
    <x v="0"/>
    <x v="0"/>
    <s v="WA"/>
    <x v="4"/>
    <n v="2012"/>
    <n v="2012"/>
    <n v="17394514"/>
    <n v="6"/>
    <x v="1"/>
    <s v="I"/>
    <n v="182"/>
    <n v="30.333333333333332"/>
    <n v="0"/>
    <n v="432"/>
  </r>
  <r>
    <x v="0"/>
    <x v="0"/>
    <s v="WA"/>
    <x v="4"/>
    <n v="2012"/>
    <n v="2012"/>
    <n v="15394130"/>
    <n v="1"/>
    <x v="1"/>
    <s v="I"/>
    <n v="29"/>
    <n v="29"/>
    <n v="0"/>
    <n v="670"/>
  </r>
  <r>
    <x v="0"/>
    <x v="1"/>
    <s v="WA"/>
    <x v="4"/>
    <n v="2012"/>
    <n v="2012"/>
    <n v="500111406"/>
    <n v="3"/>
    <x v="1"/>
    <s v="I"/>
    <n v="91"/>
    <n v="30.333333333333332"/>
    <n v="0"/>
    <n v="15"/>
  </r>
  <r>
    <x v="0"/>
    <x v="0"/>
    <s v="WA"/>
    <x v="4"/>
    <n v="2012"/>
    <n v="2012"/>
    <n v="16400130"/>
    <n v="1"/>
    <x v="1"/>
    <s v="I"/>
    <n v="31"/>
    <n v="31"/>
    <n v="0"/>
    <n v="292"/>
  </r>
  <r>
    <x v="0"/>
    <x v="1"/>
    <s v="WA"/>
    <x v="4"/>
    <n v="2012"/>
    <n v="2012"/>
    <n v="500271718"/>
    <n v="1"/>
    <x v="1"/>
    <s v="I"/>
    <n v="6"/>
    <n v="6"/>
    <n v="0"/>
    <n v="1"/>
  </r>
  <r>
    <x v="0"/>
    <x v="0"/>
    <s v="WA"/>
    <x v="4"/>
    <n v="2012"/>
    <n v="2012"/>
    <n v="17996586"/>
    <n v="1"/>
    <x v="1"/>
    <s v="I"/>
    <n v="8"/>
    <n v="8"/>
    <n v="0"/>
    <n v="1"/>
  </r>
  <r>
    <x v="0"/>
    <x v="1"/>
    <s v="WA"/>
    <x v="4"/>
    <n v="2012"/>
    <n v="2012"/>
    <n v="15395856"/>
    <n v="1"/>
    <x v="1"/>
    <s v="I"/>
    <n v="29"/>
    <n v="29"/>
    <n v="0"/>
    <n v="7"/>
  </r>
  <r>
    <x v="0"/>
    <x v="0"/>
    <s v="WA"/>
    <x v="4"/>
    <n v="2012"/>
    <n v="2012"/>
    <n v="15173919"/>
    <n v="1"/>
    <x v="1"/>
    <s v="I"/>
    <n v="30"/>
    <n v="30"/>
    <n v="0"/>
    <n v="20"/>
  </r>
  <r>
    <x v="0"/>
    <x v="0"/>
    <s v="WA"/>
    <x v="4"/>
    <n v="2012"/>
    <n v="2012"/>
    <n v="446355864"/>
    <n v="2"/>
    <x v="1"/>
    <s v="I"/>
    <n v="59"/>
    <n v="29.5"/>
    <n v="0"/>
    <n v="394"/>
  </r>
  <r>
    <x v="0"/>
    <x v="0"/>
    <s v="WA"/>
    <x v="4"/>
    <n v="2012"/>
    <n v="2012"/>
    <n v="18125323"/>
    <n v="1"/>
    <x v="1"/>
    <s v="I"/>
    <n v="28"/>
    <n v="28"/>
    <n v="0"/>
    <n v="500"/>
  </r>
  <r>
    <x v="0"/>
    <x v="1"/>
    <s v="WA"/>
    <x v="4"/>
    <n v="2012"/>
    <n v="2012"/>
    <n v="18092367"/>
    <n v="1"/>
    <x v="1"/>
    <s v="I"/>
    <n v="29"/>
    <n v="29"/>
    <n v="0"/>
    <n v="2"/>
  </r>
  <r>
    <x v="0"/>
    <x v="0"/>
    <s v="WA"/>
    <x v="4"/>
    <n v="2012"/>
    <n v="2012"/>
    <n v="18419060"/>
    <n v="1"/>
    <x v="1"/>
    <s v="I"/>
    <n v="30"/>
    <n v="30"/>
    <n v="0"/>
    <n v="984"/>
  </r>
  <r>
    <x v="0"/>
    <x v="1"/>
    <s v="WA"/>
    <x v="4"/>
    <n v="2012"/>
    <n v="2012"/>
    <n v="435456087"/>
    <n v="2"/>
    <x v="1"/>
    <s v="I"/>
    <n v="62"/>
    <n v="31"/>
    <n v="0"/>
    <n v="9"/>
  </r>
  <r>
    <x v="1"/>
    <x v="0"/>
    <s v="WA"/>
    <x v="4"/>
    <n v="2012"/>
    <n v="2012"/>
    <n v="500244145"/>
    <n v="7"/>
    <x v="1"/>
    <s v="I"/>
    <n v="212"/>
    <n v="30.285714285714288"/>
    <n v="0"/>
    <n v="37"/>
  </r>
  <r>
    <x v="0"/>
    <x v="0"/>
    <s v="WA"/>
    <x v="4"/>
    <n v="2012"/>
    <n v="2012"/>
    <n v="15464958"/>
    <n v="1"/>
    <x v="1"/>
    <s v="I"/>
    <n v="6"/>
    <n v="6"/>
    <n v="0"/>
    <n v="10"/>
  </r>
  <r>
    <x v="0"/>
    <x v="1"/>
    <s v="WA"/>
    <x v="4"/>
    <n v="2012"/>
    <n v="2012"/>
    <n v="15484879"/>
    <n v="2"/>
    <x v="1"/>
    <s v="I"/>
    <n v="60"/>
    <n v="30"/>
    <n v="0"/>
    <n v="15"/>
  </r>
  <r>
    <x v="0"/>
    <x v="1"/>
    <s v="WA"/>
    <x v="4"/>
    <n v="2012"/>
    <n v="2012"/>
    <n v="500102854"/>
    <n v="1"/>
    <x v="1"/>
    <s v="I"/>
    <n v="12"/>
    <n v="12"/>
    <n v="0"/>
    <n v="8"/>
  </r>
  <r>
    <x v="0"/>
    <x v="0"/>
    <s v="WA"/>
    <x v="4"/>
    <n v="2012"/>
    <n v="2012"/>
    <n v="19327299"/>
    <n v="3"/>
    <x v="1"/>
    <s v="I"/>
    <n v="92"/>
    <n v="30.666666666666668"/>
    <n v="0"/>
    <n v="5"/>
  </r>
  <r>
    <x v="0"/>
    <x v="0"/>
    <s v="WA"/>
    <x v="4"/>
    <n v="2012"/>
    <n v="2012"/>
    <n v="14887347"/>
    <n v="2"/>
    <x v="1"/>
    <s v="I"/>
    <n v="61"/>
    <n v="30.5"/>
    <n v="0"/>
    <n v="3080"/>
  </r>
  <r>
    <x v="0"/>
    <x v="0"/>
    <s v="WA"/>
    <x v="4"/>
    <n v="2012"/>
    <n v="2012"/>
    <n v="17654147"/>
    <n v="1"/>
    <x v="1"/>
    <s v="I"/>
    <n v="14"/>
    <n v="14"/>
    <n v="0"/>
    <n v="88"/>
  </r>
  <r>
    <x v="1"/>
    <x v="0"/>
    <s v="WA"/>
    <x v="4"/>
    <n v="2012"/>
    <n v="2012"/>
    <n v="14391382"/>
    <n v="1"/>
    <x v="1"/>
    <s v="I"/>
    <n v="0"/>
    <n v="0"/>
    <n v="0"/>
    <n v="20"/>
  </r>
  <r>
    <x v="0"/>
    <x v="0"/>
    <s v="WA"/>
    <x v="4"/>
    <n v="2012"/>
    <n v="2012"/>
    <n v="15811254"/>
    <n v="1"/>
    <x v="1"/>
    <s v="I"/>
    <n v="3"/>
    <n v="3"/>
    <n v="0"/>
    <n v="175"/>
  </r>
  <r>
    <x v="0"/>
    <x v="1"/>
    <s v="WA"/>
    <x v="4"/>
    <n v="2012"/>
    <n v="2012"/>
    <n v="18118136"/>
    <n v="1"/>
    <x v="1"/>
    <s v="I"/>
    <n v="28"/>
    <n v="28"/>
    <n v="0"/>
    <n v="17"/>
  </r>
  <r>
    <x v="0"/>
    <x v="0"/>
    <s v="WA"/>
    <x v="4"/>
    <n v="2012"/>
    <n v="2012"/>
    <n v="500214120"/>
    <n v="1"/>
    <x v="1"/>
    <s v="I"/>
    <n v="0"/>
    <n v="0"/>
    <n v="0"/>
    <n v="44"/>
  </r>
  <r>
    <x v="0"/>
    <x v="1"/>
    <s v="WA"/>
    <x v="4"/>
    <n v="2012"/>
    <n v="2012"/>
    <n v="377136009"/>
    <n v="1"/>
    <x v="1"/>
    <s v="I"/>
    <n v="0"/>
    <n v="0"/>
    <n v="0"/>
    <n v="11"/>
  </r>
  <r>
    <x v="0"/>
    <x v="0"/>
    <s v="WA"/>
    <x v="4"/>
    <n v="2012"/>
    <n v="2012"/>
    <n v="19917357"/>
    <n v="1"/>
    <x v="1"/>
    <s v="I"/>
    <n v="0"/>
    <n v="0"/>
    <n v="0"/>
    <n v="160"/>
  </r>
  <r>
    <x v="0"/>
    <x v="1"/>
    <s v="WA"/>
    <x v="4"/>
    <n v="2012"/>
    <n v="2012"/>
    <n v="500124366"/>
    <n v="2"/>
    <x v="1"/>
    <s v="I"/>
    <n v="60"/>
    <n v="30"/>
    <n v="0"/>
    <n v="2"/>
  </r>
  <r>
    <x v="1"/>
    <x v="0"/>
    <s v="WA"/>
    <x v="4"/>
    <n v="2012"/>
    <n v="2012"/>
    <n v="500095858"/>
    <n v="1"/>
    <x v="1"/>
    <s v="I"/>
    <n v="1"/>
    <n v="1"/>
    <n v="0"/>
    <n v="10"/>
  </r>
  <r>
    <x v="0"/>
    <x v="0"/>
    <s v="WA"/>
    <x v="4"/>
    <n v="2012"/>
    <n v="2012"/>
    <n v="19341538"/>
    <n v="2"/>
    <x v="1"/>
    <s v="I"/>
    <n v="60"/>
    <n v="30"/>
    <n v="0"/>
    <n v="976"/>
  </r>
  <r>
    <x v="0"/>
    <x v="1"/>
    <s v="WA"/>
    <x v="4"/>
    <n v="2012"/>
    <n v="2012"/>
    <n v="18008174"/>
    <n v="1"/>
    <x v="1"/>
    <s v="I"/>
    <n v="0"/>
    <n v="0"/>
    <n v="0"/>
    <n v="13"/>
  </r>
  <r>
    <x v="0"/>
    <x v="0"/>
    <s v="WA"/>
    <x v="4"/>
    <n v="2012"/>
    <n v="2012"/>
    <n v="18052572"/>
    <n v="1"/>
    <x v="1"/>
    <s v="I"/>
    <n v="27"/>
    <n v="27"/>
    <n v="0"/>
    <n v="170"/>
  </r>
  <r>
    <x v="0"/>
    <x v="0"/>
    <s v="WA"/>
    <x v="4"/>
    <n v="2012"/>
    <n v="2012"/>
    <n v="17701440"/>
    <n v="1"/>
    <x v="1"/>
    <s v="I"/>
    <n v="28"/>
    <n v="28"/>
    <n v="0"/>
    <n v="20"/>
  </r>
  <r>
    <x v="0"/>
    <x v="1"/>
    <s v="WA"/>
    <x v="4"/>
    <n v="2012"/>
    <n v="2012"/>
    <n v="500068377"/>
    <n v="1"/>
    <x v="1"/>
    <s v="I"/>
    <n v="11"/>
    <n v="11"/>
    <n v="0"/>
    <n v="29"/>
  </r>
  <r>
    <x v="0"/>
    <x v="0"/>
    <s v="WA"/>
    <x v="4"/>
    <n v="2012"/>
    <n v="2012"/>
    <n v="17797621"/>
    <n v="1"/>
    <x v="1"/>
    <s v="I"/>
    <n v="7"/>
    <n v="7"/>
    <n v="0"/>
    <n v="235"/>
  </r>
  <r>
    <x v="0"/>
    <x v="0"/>
    <s v="WA"/>
    <x v="4"/>
    <n v="2012"/>
    <n v="2012"/>
    <n v="17801661"/>
    <n v="2"/>
    <x v="1"/>
    <s v="I"/>
    <n v="87"/>
    <n v="43.5"/>
    <n v="0"/>
    <n v="1363"/>
  </r>
  <r>
    <x v="1"/>
    <x v="0"/>
    <s v="WA"/>
    <x v="4"/>
    <n v="2012"/>
    <n v="2013"/>
    <n v="19962592"/>
    <n v="12"/>
    <x v="2"/>
    <s v="I"/>
    <n v="366"/>
    <n v="30.5"/>
    <n v="0"/>
    <n v="258722"/>
  </r>
  <r>
    <x v="0"/>
    <x v="1"/>
    <s v="WA"/>
    <x v="4"/>
    <n v="2012"/>
    <n v="2012"/>
    <n v="446350979"/>
    <n v="1"/>
    <x v="1"/>
    <s v="I"/>
    <n v="33"/>
    <n v="33"/>
    <n v="0"/>
    <n v="3"/>
  </r>
  <r>
    <x v="0"/>
    <x v="1"/>
    <s v="WA"/>
    <x v="4"/>
    <n v="2012"/>
    <n v="2012"/>
    <n v="14902968"/>
    <n v="1"/>
    <x v="1"/>
    <s v="I"/>
    <n v="12"/>
    <n v="12"/>
    <n v="0"/>
    <n v="24"/>
  </r>
  <r>
    <x v="0"/>
    <x v="0"/>
    <s v="WA"/>
    <x v="4"/>
    <n v="2012"/>
    <n v="2012"/>
    <n v="14338230"/>
    <n v="1"/>
    <x v="1"/>
    <s v="I"/>
    <n v="1"/>
    <n v="1"/>
    <n v="0"/>
    <n v="60"/>
  </r>
  <r>
    <x v="0"/>
    <x v="0"/>
    <s v="WA"/>
    <x v="4"/>
    <n v="2012"/>
    <n v="2012"/>
    <n v="15883049"/>
    <n v="2"/>
    <x v="1"/>
    <s v="I"/>
    <n v="44"/>
    <n v="22"/>
    <n v="0"/>
    <n v="249"/>
  </r>
  <r>
    <x v="0"/>
    <x v="0"/>
    <s v="WA"/>
    <x v="4"/>
    <n v="2012"/>
    <n v="2012"/>
    <n v="15216927"/>
    <n v="1"/>
    <x v="1"/>
    <s v="I"/>
    <n v="33"/>
    <n v="33"/>
    <n v="0"/>
    <n v="713"/>
  </r>
  <r>
    <x v="0"/>
    <x v="0"/>
    <s v="WA"/>
    <x v="4"/>
    <n v="2012"/>
    <n v="2012"/>
    <n v="500011843"/>
    <n v="1"/>
    <x v="1"/>
    <s v="I"/>
    <n v="21"/>
    <n v="21"/>
    <n v="0"/>
    <n v="121"/>
  </r>
  <r>
    <x v="0"/>
    <x v="0"/>
    <s v="WA"/>
    <x v="4"/>
    <n v="2012"/>
    <n v="2012"/>
    <n v="14878463"/>
    <n v="1"/>
    <x v="1"/>
    <s v="I"/>
    <n v="31"/>
    <n v="31"/>
    <n v="0"/>
    <n v="1"/>
  </r>
  <r>
    <x v="0"/>
    <x v="0"/>
    <s v="WA"/>
    <x v="4"/>
    <n v="2012"/>
    <n v="2012"/>
    <n v="19319114"/>
    <n v="3"/>
    <x v="1"/>
    <s v="I"/>
    <n v="86"/>
    <n v="28.666666666666668"/>
    <n v="0"/>
    <n v="5"/>
  </r>
  <r>
    <x v="0"/>
    <x v="1"/>
    <s v="WA"/>
    <x v="4"/>
    <n v="2012"/>
    <n v="2012"/>
    <n v="500077287"/>
    <n v="2"/>
    <x v="1"/>
    <s v="I"/>
    <n v="33"/>
    <n v="16.5"/>
    <n v="0"/>
    <n v="105"/>
  </r>
  <r>
    <x v="0"/>
    <x v="0"/>
    <s v="WA"/>
    <x v="4"/>
    <n v="2012"/>
    <n v="2012"/>
    <n v="16448123"/>
    <n v="1"/>
    <x v="1"/>
    <s v="I"/>
    <n v="0"/>
    <n v="0"/>
    <n v="0"/>
    <n v="20"/>
  </r>
  <r>
    <x v="0"/>
    <x v="0"/>
    <s v="WA"/>
    <x v="4"/>
    <n v="2012"/>
    <n v="2012"/>
    <n v="19115494"/>
    <n v="1"/>
    <x v="1"/>
    <s v="I"/>
    <n v="28"/>
    <n v="28"/>
    <n v="0"/>
    <n v="530"/>
  </r>
  <r>
    <x v="0"/>
    <x v="0"/>
    <s v="WA"/>
    <x v="4"/>
    <n v="2012"/>
    <n v="2012"/>
    <n v="500171330"/>
    <n v="2"/>
    <x v="1"/>
    <s v="I"/>
    <n v="57"/>
    <n v="28.5"/>
    <n v="0"/>
    <n v="272"/>
  </r>
  <r>
    <x v="0"/>
    <x v="0"/>
    <s v="WA"/>
    <x v="4"/>
    <n v="2012"/>
    <n v="2012"/>
    <n v="18942716"/>
    <n v="3"/>
    <x v="1"/>
    <s v="I"/>
    <n v="62"/>
    <n v="20.666666666666664"/>
    <n v="0"/>
    <n v="638"/>
  </r>
  <r>
    <x v="0"/>
    <x v="0"/>
    <s v="WA"/>
    <x v="4"/>
    <n v="2012"/>
    <n v="2012"/>
    <n v="369273630"/>
    <n v="1"/>
    <x v="1"/>
    <s v="I"/>
    <n v="29"/>
    <n v="29"/>
    <n v="0"/>
    <n v="960"/>
  </r>
  <r>
    <x v="1"/>
    <x v="1"/>
    <s v="WA"/>
    <x v="4"/>
    <n v="2012"/>
    <n v="2012"/>
    <n v="17825133"/>
    <n v="2"/>
    <x v="1"/>
    <s v="I"/>
    <n v="62"/>
    <n v="31"/>
    <n v="0"/>
    <n v="6"/>
  </r>
  <r>
    <x v="0"/>
    <x v="0"/>
    <s v="WA"/>
    <x v="4"/>
    <n v="2012"/>
    <n v="2012"/>
    <n v="17125696"/>
    <n v="3"/>
    <x v="1"/>
    <s v="I"/>
    <n v="92"/>
    <n v="30.666666666666668"/>
    <n v="0"/>
    <n v="280"/>
  </r>
  <r>
    <x v="0"/>
    <x v="0"/>
    <s v="WA"/>
    <x v="4"/>
    <n v="2012"/>
    <n v="2012"/>
    <n v="17149952"/>
    <n v="1"/>
    <x v="1"/>
    <s v="I"/>
    <n v="29"/>
    <n v="29"/>
    <n v="0"/>
    <n v="1"/>
  </r>
  <r>
    <x v="0"/>
    <x v="0"/>
    <s v="WA"/>
    <x v="4"/>
    <n v="2012"/>
    <n v="2012"/>
    <n v="17157059"/>
    <n v="2"/>
    <x v="1"/>
    <s v="I"/>
    <n v="59"/>
    <n v="29.5"/>
    <n v="0"/>
    <n v="2"/>
  </r>
  <r>
    <x v="0"/>
    <x v="1"/>
    <s v="WA"/>
    <x v="4"/>
    <n v="2012"/>
    <n v="2012"/>
    <n v="500031225"/>
    <n v="1"/>
    <x v="1"/>
    <s v="I"/>
    <n v="20"/>
    <n v="20"/>
    <n v="0"/>
    <n v="44"/>
  </r>
  <r>
    <x v="0"/>
    <x v="0"/>
    <s v="WA"/>
    <x v="4"/>
    <n v="2012"/>
    <n v="2012"/>
    <n v="19868160"/>
    <n v="1"/>
    <x v="1"/>
    <s v="I"/>
    <n v="31"/>
    <n v="31"/>
    <n v="0"/>
    <n v="60"/>
  </r>
  <r>
    <x v="0"/>
    <x v="0"/>
    <s v="WA"/>
    <x v="4"/>
    <n v="2012"/>
    <n v="2012"/>
    <n v="17437334"/>
    <n v="2"/>
    <x v="1"/>
    <s v="I"/>
    <n v="51"/>
    <n v="25.5"/>
    <n v="0"/>
    <n v="132"/>
  </r>
  <r>
    <x v="0"/>
    <x v="0"/>
    <s v="WA"/>
    <x v="4"/>
    <n v="2012"/>
    <n v="2012"/>
    <n v="16413457"/>
    <n v="2"/>
    <x v="1"/>
    <s v="I"/>
    <n v="37"/>
    <n v="18.5"/>
    <n v="0"/>
    <n v="1160"/>
  </r>
  <r>
    <x v="0"/>
    <x v="0"/>
    <s v="WA"/>
    <x v="4"/>
    <n v="2012"/>
    <n v="2012"/>
    <n v="18131309"/>
    <n v="1"/>
    <x v="1"/>
    <s v="I"/>
    <n v="3"/>
    <n v="3"/>
    <n v="0"/>
    <n v="70"/>
  </r>
  <r>
    <x v="0"/>
    <x v="1"/>
    <s v="WA"/>
    <x v="4"/>
    <n v="2012"/>
    <n v="2012"/>
    <n v="16599439"/>
    <n v="1"/>
    <x v="1"/>
    <s v="I"/>
    <n v="33"/>
    <n v="33"/>
    <n v="0"/>
    <n v="59"/>
  </r>
  <r>
    <x v="0"/>
    <x v="0"/>
    <s v="WA"/>
    <x v="4"/>
    <n v="2012"/>
    <n v="2012"/>
    <n v="17414753"/>
    <n v="1"/>
    <x v="1"/>
    <s v="I"/>
    <n v="0"/>
    <n v="0"/>
    <n v="0"/>
    <n v="80"/>
  </r>
  <r>
    <x v="0"/>
    <x v="0"/>
    <s v="WA"/>
    <x v="4"/>
    <n v="2012"/>
    <n v="2012"/>
    <n v="17513961"/>
    <n v="2"/>
    <x v="1"/>
    <s v="I"/>
    <n v="35"/>
    <n v="17.5"/>
    <n v="0"/>
    <n v="320"/>
  </r>
  <r>
    <x v="0"/>
    <x v="0"/>
    <s v="WA"/>
    <x v="4"/>
    <n v="2012"/>
    <n v="2012"/>
    <n v="16308247"/>
    <n v="3"/>
    <x v="1"/>
    <s v="I"/>
    <n v="70"/>
    <n v="23.333333333333332"/>
    <n v="0"/>
    <n v="573"/>
  </r>
  <r>
    <x v="0"/>
    <x v="0"/>
    <s v="WA"/>
    <x v="4"/>
    <n v="2012"/>
    <n v="2012"/>
    <n v="500069023"/>
    <n v="1"/>
    <x v="1"/>
    <s v="I"/>
    <n v="25"/>
    <n v="25"/>
    <n v="0"/>
    <n v="303"/>
  </r>
  <r>
    <x v="0"/>
    <x v="0"/>
    <s v="WA"/>
    <x v="4"/>
    <n v="2012"/>
    <n v="2012"/>
    <n v="15987995"/>
    <n v="1"/>
    <x v="1"/>
    <s v="I"/>
    <n v="14"/>
    <n v="14"/>
    <n v="0"/>
    <n v="142"/>
  </r>
  <r>
    <x v="0"/>
    <x v="0"/>
    <s v="WA"/>
    <x v="4"/>
    <n v="2012"/>
    <n v="2012"/>
    <n v="14565232"/>
    <n v="2"/>
    <x v="1"/>
    <s v="I"/>
    <n v="56"/>
    <n v="28"/>
    <n v="0"/>
    <n v="13"/>
  </r>
  <r>
    <x v="0"/>
    <x v="0"/>
    <s v="WA"/>
    <x v="4"/>
    <n v="2012"/>
    <n v="2012"/>
    <n v="15638037"/>
    <n v="1"/>
    <x v="1"/>
    <s v="I"/>
    <n v="11"/>
    <n v="11"/>
    <n v="0"/>
    <n v="193"/>
  </r>
  <r>
    <x v="0"/>
    <x v="1"/>
    <s v="WA"/>
    <x v="4"/>
    <n v="2012"/>
    <n v="2012"/>
    <n v="16283624"/>
    <n v="1"/>
    <x v="1"/>
    <s v="I"/>
    <n v="20"/>
    <n v="20"/>
    <n v="0"/>
    <n v="18"/>
  </r>
  <r>
    <x v="0"/>
    <x v="0"/>
    <s v="WA"/>
    <x v="4"/>
    <n v="2012"/>
    <n v="2012"/>
    <n v="15753627"/>
    <n v="1"/>
    <x v="1"/>
    <s v="I"/>
    <n v="13"/>
    <n v="13"/>
    <n v="0"/>
    <n v="218"/>
  </r>
  <r>
    <x v="0"/>
    <x v="1"/>
    <s v="WA"/>
    <x v="4"/>
    <n v="2012"/>
    <n v="2012"/>
    <n v="500192903"/>
    <n v="1"/>
    <x v="1"/>
    <s v="I"/>
    <n v="48"/>
    <n v="48"/>
    <n v="0"/>
    <n v="67"/>
  </r>
  <r>
    <x v="0"/>
    <x v="1"/>
    <s v="WA"/>
    <x v="4"/>
    <n v="2012"/>
    <n v="2012"/>
    <n v="14330574"/>
    <n v="2"/>
    <x v="1"/>
    <s v="I"/>
    <n v="47"/>
    <n v="23.5"/>
    <n v="0"/>
    <n v="25"/>
  </r>
  <r>
    <x v="0"/>
    <x v="0"/>
    <s v="WA"/>
    <x v="4"/>
    <n v="2012"/>
    <n v="2012"/>
    <n v="15215886"/>
    <n v="2"/>
    <x v="1"/>
    <s v="I"/>
    <n v="51"/>
    <n v="25.5"/>
    <n v="0"/>
    <n v="49"/>
  </r>
  <r>
    <x v="0"/>
    <x v="0"/>
    <s v="WA"/>
    <x v="4"/>
    <n v="2012"/>
    <n v="2012"/>
    <n v="14447863"/>
    <n v="1"/>
    <x v="1"/>
    <s v="I"/>
    <n v="0"/>
    <n v="0"/>
    <n v="0"/>
    <n v="20"/>
  </r>
  <r>
    <x v="0"/>
    <x v="1"/>
    <s v="WA"/>
    <x v="4"/>
    <n v="2012"/>
    <n v="2012"/>
    <n v="500084101"/>
    <n v="1"/>
    <x v="1"/>
    <s v="I"/>
    <n v="25"/>
    <n v="25"/>
    <n v="0"/>
    <n v="48"/>
  </r>
  <r>
    <x v="0"/>
    <x v="0"/>
    <s v="WA"/>
    <x v="4"/>
    <n v="2012"/>
    <n v="2012"/>
    <n v="19650430"/>
    <n v="1"/>
    <x v="1"/>
    <s v="I"/>
    <n v="27"/>
    <n v="27"/>
    <n v="0"/>
    <n v="160"/>
  </r>
  <r>
    <x v="0"/>
    <x v="1"/>
    <s v="WA"/>
    <x v="4"/>
    <n v="2012"/>
    <n v="2012"/>
    <n v="14177210"/>
    <n v="5"/>
    <x v="1"/>
    <s v="I"/>
    <n v="143"/>
    <n v="28.6"/>
    <n v="0"/>
    <n v="5"/>
  </r>
  <r>
    <x v="0"/>
    <x v="0"/>
    <s v="WA"/>
    <x v="4"/>
    <n v="2012"/>
    <n v="2012"/>
    <n v="500029353"/>
    <n v="1"/>
    <x v="1"/>
    <s v="I"/>
    <n v="0"/>
    <n v="0"/>
    <n v="0"/>
    <n v="260"/>
  </r>
  <r>
    <x v="0"/>
    <x v="0"/>
    <s v="WA"/>
    <x v="4"/>
    <n v="2012"/>
    <n v="2012"/>
    <n v="19340344"/>
    <n v="1"/>
    <x v="1"/>
    <s v="I"/>
    <n v="6"/>
    <n v="6"/>
    <n v="0"/>
    <n v="250"/>
  </r>
  <r>
    <x v="0"/>
    <x v="0"/>
    <s v="WA"/>
    <x v="4"/>
    <n v="2012"/>
    <n v="2012"/>
    <n v="500029417"/>
    <n v="1"/>
    <x v="1"/>
    <s v="I"/>
    <n v="27"/>
    <n v="27"/>
    <n v="0"/>
    <n v="161"/>
  </r>
  <r>
    <x v="0"/>
    <x v="0"/>
    <s v="WA"/>
    <x v="4"/>
    <n v="2012"/>
    <n v="2012"/>
    <n v="500217995"/>
    <n v="1"/>
    <x v="1"/>
    <s v="I"/>
    <n v="0"/>
    <n v="0"/>
    <n v="0"/>
    <n v="49"/>
  </r>
  <r>
    <x v="0"/>
    <x v="1"/>
    <s v="WA"/>
    <x v="4"/>
    <n v="2012"/>
    <n v="2012"/>
    <n v="500152080"/>
    <n v="1"/>
    <x v="1"/>
    <s v="I"/>
    <n v="31"/>
    <n v="31"/>
    <n v="0"/>
    <n v="63"/>
  </r>
  <r>
    <x v="0"/>
    <x v="0"/>
    <s v="WA"/>
    <x v="4"/>
    <n v="2012"/>
    <n v="2012"/>
    <n v="15972727"/>
    <n v="1"/>
    <x v="1"/>
    <s v="I"/>
    <n v="19"/>
    <n v="19"/>
    <n v="0"/>
    <n v="50"/>
  </r>
  <r>
    <x v="0"/>
    <x v="1"/>
    <s v="WA"/>
    <x v="4"/>
    <n v="2012"/>
    <n v="2012"/>
    <n v="16154467"/>
    <n v="1"/>
    <x v="1"/>
    <s v="I"/>
    <n v="9"/>
    <n v="9"/>
    <n v="0"/>
    <n v="5"/>
  </r>
  <r>
    <x v="0"/>
    <x v="1"/>
    <s v="WA"/>
    <x v="4"/>
    <n v="2012"/>
    <n v="2012"/>
    <n v="437616002"/>
    <n v="1"/>
    <x v="1"/>
    <s v="I"/>
    <n v="20"/>
    <n v="20"/>
    <n v="0"/>
    <n v="2"/>
  </r>
  <r>
    <x v="0"/>
    <x v="0"/>
    <s v="WA"/>
    <x v="4"/>
    <n v="2012"/>
    <n v="2012"/>
    <n v="19007339"/>
    <n v="1"/>
    <x v="1"/>
    <s v="I"/>
    <n v="29"/>
    <n v="29"/>
    <n v="0"/>
    <n v="880"/>
  </r>
  <r>
    <x v="0"/>
    <x v="0"/>
    <s v="WA"/>
    <x v="4"/>
    <n v="2012"/>
    <n v="2012"/>
    <n v="500155487"/>
    <n v="2"/>
    <x v="1"/>
    <s v="I"/>
    <n v="57"/>
    <n v="28.5"/>
    <n v="0"/>
    <n v="690"/>
  </r>
  <r>
    <x v="1"/>
    <x v="0"/>
    <s v="WA"/>
    <x v="4"/>
    <n v="2012"/>
    <n v="2012"/>
    <n v="18035027"/>
    <n v="3"/>
    <x v="1"/>
    <s v="I"/>
    <n v="99"/>
    <n v="33"/>
    <n v="0"/>
    <n v="489"/>
  </r>
  <r>
    <x v="0"/>
    <x v="0"/>
    <s v="WA"/>
    <x v="4"/>
    <n v="2012"/>
    <n v="2012"/>
    <n v="500249257"/>
    <n v="1"/>
    <x v="1"/>
    <s v="I"/>
    <n v="23"/>
    <n v="23"/>
    <n v="0"/>
    <n v="109"/>
  </r>
  <r>
    <x v="0"/>
    <x v="0"/>
    <s v="WA"/>
    <x v="4"/>
    <n v="2012"/>
    <n v="2012"/>
    <n v="19366158"/>
    <n v="1"/>
    <x v="1"/>
    <s v="I"/>
    <n v="0"/>
    <n v="0"/>
    <n v="0"/>
    <n v="165"/>
  </r>
  <r>
    <x v="0"/>
    <x v="0"/>
    <s v="WA"/>
    <x v="4"/>
    <n v="2012"/>
    <n v="2012"/>
    <n v="17452930"/>
    <n v="1"/>
    <x v="1"/>
    <s v="I"/>
    <n v="12"/>
    <n v="12"/>
    <n v="0"/>
    <n v="210"/>
  </r>
  <r>
    <x v="0"/>
    <x v="1"/>
    <s v="WA"/>
    <x v="4"/>
    <n v="2012"/>
    <n v="2012"/>
    <n v="16609081"/>
    <n v="1"/>
    <x v="1"/>
    <s v="I"/>
    <n v="0"/>
    <n v="0"/>
    <n v="0"/>
    <n v="47"/>
  </r>
  <r>
    <x v="0"/>
    <x v="1"/>
    <s v="WA"/>
    <x v="4"/>
    <n v="2012"/>
    <n v="2012"/>
    <n v="19838611"/>
    <n v="1"/>
    <x v="1"/>
    <s v="I"/>
    <n v="24"/>
    <n v="24"/>
    <n v="0"/>
    <n v="13"/>
  </r>
  <r>
    <x v="0"/>
    <x v="1"/>
    <s v="WA"/>
    <x v="4"/>
    <n v="2012"/>
    <n v="2012"/>
    <n v="16337149"/>
    <n v="1"/>
    <x v="1"/>
    <s v="I"/>
    <n v="3"/>
    <n v="3"/>
    <n v="0"/>
    <n v="3"/>
  </r>
  <r>
    <x v="0"/>
    <x v="0"/>
    <s v="WA"/>
    <x v="4"/>
    <n v="2012"/>
    <n v="2012"/>
    <n v="16337151"/>
    <n v="1"/>
    <x v="1"/>
    <s v="I"/>
    <n v="3"/>
    <n v="3"/>
    <n v="0"/>
    <n v="23"/>
  </r>
  <r>
    <x v="0"/>
    <x v="0"/>
    <s v="WA"/>
    <x v="4"/>
    <n v="2012"/>
    <n v="2012"/>
    <n v="500228839"/>
    <n v="1"/>
    <x v="1"/>
    <s v="I"/>
    <n v="15"/>
    <n v="15"/>
    <n v="0"/>
    <n v="170"/>
  </r>
  <r>
    <x v="0"/>
    <x v="1"/>
    <s v="WA"/>
    <x v="4"/>
    <n v="2012"/>
    <n v="2012"/>
    <n v="15925238"/>
    <n v="6"/>
    <x v="1"/>
    <s v="I"/>
    <n v="182"/>
    <n v="30.333333333333332"/>
    <n v="0"/>
    <n v="31"/>
  </r>
  <r>
    <x v="1"/>
    <x v="0"/>
    <s v="WA"/>
    <x v="4"/>
    <n v="2012"/>
    <n v="2012"/>
    <n v="500206539"/>
    <n v="1"/>
    <x v="1"/>
    <s v="I"/>
    <n v="6"/>
    <n v="6"/>
    <n v="0"/>
    <n v="24"/>
  </r>
  <r>
    <x v="0"/>
    <x v="0"/>
    <s v="WA"/>
    <x v="4"/>
    <n v="2012"/>
    <n v="2012"/>
    <n v="14907676"/>
    <n v="4"/>
    <x v="1"/>
    <s v="I"/>
    <n v="112"/>
    <n v="28"/>
    <n v="0"/>
    <n v="297"/>
  </r>
  <r>
    <x v="0"/>
    <x v="1"/>
    <s v="WA"/>
    <x v="4"/>
    <n v="2012"/>
    <n v="2012"/>
    <n v="500246665"/>
    <n v="2"/>
    <x v="1"/>
    <s v="I"/>
    <n v="51"/>
    <n v="25.5"/>
    <n v="0"/>
    <n v="14"/>
  </r>
  <r>
    <x v="0"/>
    <x v="0"/>
    <s v="WA"/>
    <x v="4"/>
    <n v="2012"/>
    <n v="2012"/>
    <n v="500157434"/>
    <n v="1"/>
    <x v="1"/>
    <s v="I"/>
    <n v="0"/>
    <n v="0"/>
    <n v="0"/>
    <n v="124"/>
  </r>
  <r>
    <x v="0"/>
    <x v="1"/>
    <s v="WA"/>
    <x v="4"/>
    <n v="2012"/>
    <n v="2012"/>
    <n v="399513665"/>
    <n v="1"/>
    <x v="1"/>
    <s v="I"/>
    <n v="4"/>
    <n v="4"/>
    <n v="0"/>
    <n v="3"/>
  </r>
  <r>
    <x v="0"/>
    <x v="0"/>
    <s v="WA"/>
    <x v="4"/>
    <n v="2012"/>
    <n v="2012"/>
    <n v="19990906"/>
    <n v="4"/>
    <x v="1"/>
    <s v="I"/>
    <n v="107"/>
    <n v="26.75"/>
    <n v="0"/>
    <n v="338"/>
  </r>
  <r>
    <x v="0"/>
    <x v="0"/>
    <s v="WA"/>
    <x v="4"/>
    <n v="2012"/>
    <n v="2012"/>
    <n v="19646120"/>
    <n v="1"/>
    <x v="1"/>
    <s v="I"/>
    <n v="30"/>
    <n v="30"/>
    <n v="0"/>
    <n v="290"/>
  </r>
  <r>
    <x v="0"/>
    <x v="0"/>
    <s v="WA"/>
    <x v="4"/>
    <n v="2012"/>
    <n v="2012"/>
    <n v="19629249"/>
    <n v="1"/>
    <x v="1"/>
    <s v="I"/>
    <n v="0"/>
    <n v="0"/>
    <n v="0"/>
    <n v="81"/>
  </r>
  <r>
    <x v="0"/>
    <x v="1"/>
    <s v="WA"/>
    <x v="4"/>
    <n v="2012"/>
    <n v="2012"/>
    <n v="500116061"/>
    <n v="1"/>
    <x v="1"/>
    <s v="I"/>
    <n v="3"/>
    <n v="3"/>
    <n v="0"/>
    <n v="4"/>
  </r>
  <r>
    <x v="0"/>
    <x v="1"/>
    <s v="WA"/>
    <x v="4"/>
    <n v="2012"/>
    <n v="2012"/>
    <n v="19395985"/>
    <n v="2"/>
    <x v="1"/>
    <s v="I"/>
    <n v="55"/>
    <n v="27.5"/>
    <n v="0"/>
    <n v="23"/>
  </r>
  <r>
    <x v="0"/>
    <x v="1"/>
    <s v="WA"/>
    <x v="4"/>
    <n v="2012"/>
    <n v="2012"/>
    <n v="18904421"/>
    <n v="1"/>
    <x v="1"/>
    <s v="I"/>
    <n v="10"/>
    <n v="10"/>
    <n v="0"/>
    <n v="4"/>
  </r>
  <r>
    <x v="0"/>
    <x v="0"/>
    <s v="WA"/>
    <x v="4"/>
    <n v="2012"/>
    <n v="2012"/>
    <n v="18813640"/>
    <n v="2"/>
    <x v="1"/>
    <s v="I"/>
    <n v="35"/>
    <n v="17.5"/>
    <n v="0"/>
    <n v="1377"/>
  </r>
  <r>
    <x v="0"/>
    <x v="0"/>
    <s v="WA"/>
    <x v="4"/>
    <n v="2012"/>
    <n v="2012"/>
    <n v="379900836"/>
    <n v="1"/>
    <x v="1"/>
    <s v="I"/>
    <n v="0"/>
    <n v="0"/>
    <n v="0"/>
    <n v="20"/>
  </r>
  <r>
    <x v="0"/>
    <x v="1"/>
    <s v="WA"/>
    <x v="4"/>
    <n v="2012"/>
    <n v="2012"/>
    <n v="15341435"/>
    <n v="4"/>
    <x v="1"/>
    <s v="I"/>
    <n v="128"/>
    <n v="32"/>
    <n v="0"/>
    <n v="5"/>
  </r>
  <r>
    <x v="0"/>
    <x v="0"/>
    <s v="WA"/>
    <x v="4"/>
    <n v="2012"/>
    <n v="2012"/>
    <n v="17846530"/>
    <n v="1"/>
    <x v="1"/>
    <s v="I"/>
    <n v="16"/>
    <n v="16"/>
    <n v="0"/>
    <n v="136"/>
  </r>
  <r>
    <x v="0"/>
    <x v="0"/>
    <s v="WA"/>
    <x v="4"/>
    <n v="2012"/>
    <n v="2012"/>
    <n v="15617299"/>
    <n v="1"/>
    <x v="1"/>
    <s v="I"/>
    <n v="21"/>
    <n v="21"/>
    <n v="0"/>
    <n v="8"/>
  </r>
  <r>
    <x v="0"/>
    <x v="1"/>
    <s v="WA"/>
    <x v="4"/>
    <n v="2012"/>
    <n v="2012"/>
    <n v="500077388"/>
    <n v="5"/>
    <x v="1"/>
    <s v="I"/>
    <n v="131"/>
    <n v="26.2"/>
    <n v="0"/>
    <n v="34"/>
  </r>
  <r>
    <x v="0"/>
    <x v="0"/>
    <s v="WA"/>
    <x v="4"/>
    <n v="2012"/>
    <n v="2012"/>
    <n v="17082446"/>
    <n v="1"/>
    <x v="1"/>
    <s v="I"/>
    <n v="0"/>
    <n v="0"/>
    <n v="0"/>
    <n v="390"/>
  </r>
  <r>
    <x v="0"/>
    <x v="0"/>
    <s v="WA"/>
    <x v="4"/>
    <n v="2012"/>
    <n v="2012"/>
    <n v="16895319"/>
    <n v="1"/>
    <x v="1"/>
    <s v="I"/>
    <n v="10"/>
    <n v="10"/>
    <n v="0"/>
    <n v="140"/>
  </r>
  <r>
    <x v="0"/>
    <x v="1"/>
    <s v="WA"/>
    <x v="4"/>
    <n v="2012"/>
    <n v="2012"/>
    <n v="15330445"/>
    <n v="1"/>
    <x v="1"/>
    <s v="I"/>
    <n v="0"/>
    <n v="0"/>
    <n v="0"/>
    <n v="11"/>
  </r>
  <r>
    <x v="0"/>
    <x v="0"/>
    <s v="WA"/>
    <x v="4"/>
    <n v="2012"/>
    <n v="2012"/>
    <n v="15987881"/>
    <n v="3"/>
    <x v="1"/>
    <s v="I"/>
    <n v="78"/>
    <n v="26"/>
    <n v="0"/>
    <n v="430"/>
  </r>
  <r>
    <x v="0"/>
    <x v="1"/>
    <s v="WA"/>
    <x v="4"/>
    <n v="2012"/>
    <n v="2012"/>
    <n v="500264822"/>
    <n v="1"/>
    <x v="1"/>
    <s v="I"/>
    <n v="15"/>
    <n v="15"/>
    <n v="0"/>
    <n v="27"/>
  </r>
  <r>
    <x v="0"/>
    <x v="0"/>
    <s v="WA"/>
    <x v="4"/>
    <n v="2012"/>
    <n v="2012"/>
    <n v="15816321"/>
    <n v="1"/>
    <x v="1"/>
    <s v="I"/>
    <n v="22"/>
    <n v="22"/>
    <n v="0"/>
    <n v="1"/>
  </r>
  <r>
    <x v="0"/>
    <x v="0"/>
    <s v="WA"/>
    <x v="4"/>
    <n v="2012"/>
    <n v="2012"/>
    <n v="446351412"/>
    <n v="1"/>
    <x v="1"/>
    <s v="I"/>
    <n v="13"/>
    <n v="13"/>
    <n v="0"/>
    <n v="12"/>
  </r>
  <r>
    <x v="0"/>
    <x v="0"/>
    <s v="WA"/>
    <x v="4"/>
    <n v="2012"/>
    <n v="2012"/>
    <n v="16121774"/>
    <n v="2"/>
    <x v="1"/>
    <s v="I"/>
    <n v="45"/>
    <n v="22.5"/>
    <n v="0"/>
    <n v="673"/>
  </r>
  <r>
    <x v="0"/>
    <x v="1"/>
    <s v="WA"/>
    <x v="4"/>
    <n v="2012"/>
    <n v="2012"/>
    <n v="14685700"/>
    <n v="1"/>
    <x v="1"/>
    <s v="I"/>
    <n v="6"/>
    <n v="6"/>
    <n v="0"/>
    <n v="6"/>
  </r>
  <r>
    <x v="0"/>
    <x v="0"/>
    <s v="WA"/>
    <x v="4"/>
    <n v="2012"/>
    <n v="2012"/>
    <n v="14629562"/>
    <n v="2"/>
    <x v="1"/>
    <s v="I"/>
    <n v="41"/>
    <n v="20.5"/>
    <n v="0"/>
    <n v="360"/>
  </r>
  <r>
    <x v="0"/>
    <x v="0"/>
    <s v="WA"/>
    <x v="4"/>
    <n v="2012"/>
    <n v="2012"/>
    <n v="14022670"/>
    <n v="1"/>
    <x v="1"/>
    <s v="I"/>
    <n v="16"/>
    <n v="16"/>
    <n v="0"/>
    <n v="30"/>
  </r>
  <r>
    <x v="0"/>
    <x v="0"/>
    <s v="WA"/>
    <x v="4"/>
    <n v="2012"/>
    <n v="2012"/>
    <n v="500055716"/>
    <n v="1"/>
    <x v="1"/>
    <s v="I"/>
    <n v="10"/>
    <n v="10"/>
    <n v="0"/>
    <n v="95"/>
  </r>
  <r>
    <x v="0"/>
    <x v="0"/>
    <s v="WA"/>
    <x v="4"/>
    <n v="2012"/>
    <n v="2012"/>
    <n v="16131502"/>
    <n v="1"/>
    <x v="1"/>
    <s v="I"/>
    <n v="15"/>
    <n v="15"/>
    <n v="0"/>
    <n v="36"/>
  </r>
  <r>
    <x v="0"/>
    <x v="0"/>
    <s v="WA"/>
    <x v="4"/>
    <n v="2012"/>
    <n v="2012"/>
    <n v="14118690"/>
    <n v="1"/>
    <x v="1"/>
    <s v="I"/>
    <n v="14"/>
    <n v="14"/>
    <n v="0"/>
    <n v="90"/>
  </r>
  <r>
    <x v="0"/>
    <x v="0"/>
    <s v="WA"/>
    <x v="4"/>
    <n v="2012"/>
    <n v="2012"/>
    <n v="500171990"/>
    <n v="1"/>
    <x v="1"/>
    <s v="I"/>
    <n v="2"/>
    <n v="2"/>
    <n v="0"/>
    <n v="12"/>
  </r>
  <r>
    <x v="0"/>
    <x v="0"/>
    <s v="WA"/>
    <x v="4"/>
    <n v="2012"/>
    <n v="2012"/>
    <n v="500081327"/>
    <n v="3"/>
    <x v="1"/>
    <s v="I"/>
    <n v="94"/>
    <n v="31.333333333333332"/>
    <n v="0"/>
    <n v="365"/>
  </r>
  <r>
    <x v="0"/>
    <x v="0"/>
    <s v="WA"/>
    <x v="4"/>
    <n v="2012"/>
    <n v="2012"/>
    <n v="19971755"/>
    <n v="1"/>
    <x v="1"/>
    <s v="I"/>
    <n v="34"/>
    <n v="34"/>
    <n v="0"/>
    <n v="1"/>
  </r>
  <r>
    <x v="0"/>
    <x v="0"/>
    <s v="WA"/>
    <x v="4"/>
    <n v="2012"/>
    <n v="2012"/>
    <n v="14416735"/>
    <n v="1"/>
    <x v="1"/>
    <s v="I"/>
    <n v="34"/>
    <n v="34"/>
    <n v="0"/>
    <n v="1153"/>
  </r>
  <r>
    <x v="0"/>
    <x v="0"/>
    <s v="WA"/>
    <x v="4"/>
    <n v="2012"/>
    <n v="2012"/>
    <n v="18221251"/>
    <n v="1"/>
    <x v="1"/>
    <s v="I"/>
    <n v="0"/>
    <n v="0"/>
    <n v="0"/>
    <n v="4"/>
  </r>
  <r>
    <x v="0"/>
    <x v="0"/>
    <s v="WA"/>
    <x v="4"/>
    <n v="2012"/>
    <n v="2012"/>
    <n v="17018727"/>
    <n v="1"/>
    <x v="1"/>
    <s v="I"/>
    <n v="2"/>
    <n v="2"/>
    <n v="0"/>
    <n v="2"/>
  </r>
  <r>
    <x v="0"/>
    <x v="0"/>
    <s v="WA"/>
    <x v="4"/>
    <n v="2012"/>
    <n v="2012"/>
    <n v="19372965"/>
    <n v="1"/>
    <x v="1"/>
    <s v="I"/>
    <n v="0"/>
    <n v="0"/>
    <n v="0"/>
    <n v="314"/>
  </r>
  <r>
    <x v="0"/>
    <x v="0"/>
    <s v="WA"/>
    <x v="4"/>
    <n v="2012"/>
    <n v="2012"/>
    <n v="500010012"/>
    <n v="1"/>
    <x v="1"/>
    <s v="I"/>
    <n v="3"/>
    <n v="3"/>
    <n v="0"/>
    <n v="5"/>
  </r>
  <r>
    <x v="0"/>
    <x v="0"/>
    <s v="WA"/>
    <x v="4"/>
    <n v="2012"/>
    <n v="2012"/>
    <n v="500025617"/>
    <n v="1"/>
    <x v="1"/>
    <s v="I"/>
    <n v="34"/>
    <n v="34"/>
    <n v="0"/>
    <n v="929"/>
  </r>
  <r>
    <x v="0"/>
    <x v="1"/>
    <s v="WA"/>
    <x v="4"/>
    <n v="2012"/>
    <n v="2012"/>
    <n v="18966532"/>
    <n v="2"/>
    <x v="1"/>
    <s v="I"/>
    <n v="40"/>
    <n v="20"/>
    <n v="0"/>
    <n v="8"/>
  </r>
  <r>
    <x v="0"/>
    <x v="1"/>
    <s v="WA"/>
    <x v="4"/>
    <n v="2012"/>
    <n v="2012"/>
    <n v="500045951"/>
    <n v="1"/>
    <x v="1"/>
    <s v="I"/>
    <n v="0"/>
    <n v="0"/>
    <n v="0"/>
    <n v="1"/>
  </r>
  <r>
    <x v="0"/>
    <x v="0"/>
    <s v="WA"/>
    <x v="4"/>
    <n v="2012"/>
    <n v="2012"/>
    <n v="17015064"/>
    <n v="1"/>
    <x v="1"/>
    <s v="I"/>
    <n v="13"/>
    <n v="13"/>
    <n v="0"/>
    <n v="2"/>
  </r>
  <r>
    <x v="0"/>
    <x v="0"/>
    <s v="WA"/>
    <x v="4"/>
    <n v="2012"/>
    <n v="2012"/>
    <n v="18135451"/>
    <n v="2"/>
    <x v="1"/>
    <s v="I"/>
    <n v="55"/>
    <n v="27.5"/>
    <n v="0"/>
    <n v="398"/>
  </r>
  <r>
    <x v="0"/>
    <x v="1"/>
    <s v="WA"/>
    <x v="4"/>
    <n v="2012"/>
    <n v="2012"/>
    <n v="18098805"/>
    <n v="1"/>
    <x v="1"/>
    <s v="I"/>
    <n v="10"/>
    <n v="10"/>
    <n v="0"/>
    <n v="5"/>
  </r>
  <r>
    <x v="0"/>
    <x v="0"/>
    <s v="WA"/>
    <x v="4"/>
    <n v="2012"/>
    <n v="2012"/>
    <n v="356745643"/>
    <n v="2"/>
    <x v="1"/>
    <s v="I"/>
    <n v="41"/>
    <n v="20.5"/>
    <n v="0"/>
    <n v="138"/>
  </r>
  <r>
    <x v="0"/>
    <x v="0"/>
    <s v="WA"/>
    <x v="4"/>
    <n v="2012"/>
    <n v="2012"/>
    <n v="17831320"/>
    <n v="2"/>
    <x v="1"/>
    <s v="I"/>
    <n v="39"/>
    <n v="19.5"/>
    <n v="0"/>
    <n v="410"/>
  </r>
  <r>
    <x v="0"/>
    <x v="0"/>
    <s v="WA"/>
    <x v="4"/>
    <n v="2012"/>
    <n v="2012"/>
    <n v="17089183"/>
    <n v="2"/>
    <x v="1"/>
    <s v="I"/>
    <n v="42"/>
    <n v="21"/>
    <n v="0"/>
    <n v="220"/>
  </r>
  <r>
    <x v="0"/>
    <x v="0"/>
    <s v="WA"/>
    <x v="4"/>
    <n v="2012"/>
    <n v="2012"/>
    <n v="16647684"/>
    <n v="1"/>
    <x v="1"/>
    <s v="I"/>
    <n v="15"/>
    <n v="15"/>
    <n v="0"/>
    <n v="237"/>
  </r>
  <r>
    <x v="0"/>
    <x v="1"/>
    <s v="WA"/>
    <x v="4"/>
    <n v="2012"/>
    <n v="2012"/>
    <n v="18130742"/>
    <n v="1"/>
    <x v="1"/>
    <s v="I"/>
    <n v="11"/>
    <n v="11"/>
    <n v="0"/>
    <n v="9"/>
  </r>
  <r>
    <x v="0"/>
    <x v="0"/>
    <s v="WA"/>
    <x v="4"/>
    <n v="2012"/>
    <n v="2012"/>
    <n v="15964670"/>
    <n v="1"/>
    <x v="1"/>
    <s v="I"/>
    <n v="34"/>
    <n v="34"/>
    <n v="0"/>
    <n v="10"/>
  </r>
  <r>
    <x v="0"/>
    <x v="1"/>
    <s v="WA"/>
    <x v="4"/>
    <n v="2012"/>
    <n v="2012"/>
    <n v="500131928"/>
    <n v="5"/>
    <x v="1"/>
    <s v="I"/>
    <n v="130"/>
    <n v="26"/>
    <n v="0"/>
    <n v="37"/>
  </r>
  <r>
    <x v="0"/>
    <x v="0"/>
    <s v="WA"/>
    <x v="4"/>
    <n v="2012"/>
    <n v="2012"/>
    <n v="16882004"/>
    <n v="1"/>
    <x v="1"/>
    <s v="I"/>
    <n v="21"/>
    <n v="21"/>
    <n v="0"/>
    <n v="110"/>
  </r>
  <r>
    <x v="0"/>
    <x v="0"/>
    <s v="WA"/>
    <x v="4"/>
    <n v="2012"/>
    <n v="2012"/>
    <n v="362016053"/>
    <n v="1"/>
    <x v="1"/>
    <s v="I"/>
    <n v="30"/>
    <n v="30"/>
    <n v="0"/>
    <n v="16"/>
  </r>
  <r>
    <x v="0"/>
    <x v="0"/>
    <s v="WA"/>
    <x v="4"/>
    <n v="2012"/>
    <n v="2012"/>
    <n v="15603787"/>
    <n v="4"/>
    <x v="1"/>
    <s v="I"/>
    <n v="100"/>
    <n v="25"/>
    <n v="0"/>
    <n v="318"/>
  </r>
  <r>
    <x v="0"/>
    <x v="0"/>
    <s v="WA"/>
    <x v="4"/>
    <n v="2012"/>
    <n v="2012"/>
    <n v="500077527"/>
    <n v="7"/>
    <x v="1"/>
    <s v="I"/>
    <n v="200"/>
    <n v="28.571428571428569"/>
    <n v="0"/>
    <n v="219"/>
  </r>
  <r>
    <x v="0"/>
    <x v="0"/>
    <s v="WA"/>
    <x v="4"/>
    <n v="2012"/>
    <n v="2012"/>
    <n v="16175875"/>
    <n v="1"/>
    <x v="1"/>
    <s v="I"/>
    <n v="7"/>
    <n v="7"/>
    <n v="0"/>
    <n v="155"/>
  </r>
  <r>
    <x v="0"/>
    <x v="0"/>
    <s v="WA"/>
    <x v="4"/>
    <n v="2012"/>
    <n v="2012"/>
    <n v="19982398"/>
    <n v="1"/>
    <x v="1"/>
    <s v="I"/>
    <n v="26"/>
    <n v="26"/>
    <n v="0"/>
    <n v="90"/>
  </r>
  <r>
    <x v="0"/>
    <x v="1"/>
    <s v="WA"/>
    <x v="4"/>
    <n v="2012"/>
    <n v="2012"/>
    <n v="14176355"/>
    <n v="1"/>
    <x v="1"/>
    <s v="I"/>
    <n v="26"/>
    <n v="26"/>
    <n v="0"/>
    <n v="20"/>
  </r>
  <r>
    <x v="0"/>
    <x v="0"/>
    <s v="WA"/>
    <x v="4"/>
    <n v="2012"/>
    <n v="2012"/>
    <n v="15208557"/>
    <n v="1"/>
    <x v="1"/>
    <s v="I"/>
    <n v="10"/>
    <n v="10"/>
    <n v="0"/>
    <n v="10"/>
  </r>
  <r>
    <x v="0"/>
    <x v="0"/>
    <s v="WA"/>
    <x v="4"/>
    <n v="2012"/>
    <n v="2012"/>
    <n v="15815131"/>
    <n v="1"/>
    <x v="1"/>
    <s v="I"/>
    <n v="11"/>
    <n v="11"/>
    <n v="0"/>
    <n v="1"/>
  </r>
  <r>
    <x v="0"/>
    <x v="0"/>
    <s v="WA"/>
    <x v="4"/>
    <n v="2012"/>
    <n v="2012"/>
    <n v="15820372"/>
    <n v="1"/>
    <x v="1"/>
    <s v="I"/>
    <n v="17"/>
    <n v="17"/>
    <n v="0"/>
    <n v="123"/>
  </r>
  <r>
    <x v="0"/>
    <x v="0"/>
    <s v="WA"/>
    <x v="4"/>
    <n v="2012"/>
    <n v="2012"/>
    <n v="14898552"/>
    <n v="3"/>
    <x v="1"/>
    <s v="I"/>
    <n v="68"/>
    <n v="22.666666666666664"/>
    <n v="0"/>
    <n v="380"/>
  </r>
  <r>
    <x v="0"/>
    <x v="0"/>
    <s v="WA"/>
    <x v="4"/>
    <n v="2012"/>
    <n v="2012"/>
    <n v="14122362"/>
    <n v="1"/>
    <x v="1"/>
    <s v="I"/>
    <n v="0"/>
    <n v="0"/>
    <n v="0"/>
    <n v="70"/>
  </r>
  <r>
    <x v="0"/>
    <x v="0"/>
    <s v="WA"/>
    <x v="4"/>
    <n v="2012"/>
    <n v="2012"/>
    <n v="500055728"/>
    <n v="1"/>
    <x v="1"/>
    <s v="I"/>
    <n v="7"/>
    <n v="7"/>
    <n v="0"/>
    <n v="21"/>
  </r>
  <r>
    <x v="0"/>
    <x v="1"/>
    <s v="WA"/>
    <x v="4"/>
    <n v="2012"/>
    <n v="2012"/>
    <n v="500192626"/>
    <n v="1"/>
    <x v="1"/>
    <s v="I"/>
    <n v="3"/>
    <n v="3"/>
    <n v="0"/>
    <n v="2"/>
  </r>
  <r>
    <x v="0"/>
    <x v="1"/>
    <s v="WA"/>
    <x v="4"/>
    <n v="2012"/>
    <n v="2012"/>
    <n v="500208114"/>
    <n v="1"/>
    <x v="1"/>
    <s v="I"/>
    <n v="12"/>
    <n v="12"/>
    <n v="0"/>
    <n v="60"/>
  </r>
  <r>
    <x v="0"/>
    <x v="0"/>
    <s v="WA"/>
    <x v="4"/>
    <n v="2012"/>
    <n v="2012"/>
    <n v="19892685"/>
    <n v="1"/>
    <x v="1"/>
    <s v="I"/>
    <n v="12"/>
    <n v="12"/>
    <n v="0"/>
    <n v="30"/>
  </r>
  <r>
    <x v="0"/>
    <x v="0"/>
    <s v="WA"/>
    <x v="4"/>
    <n v="2012"/>
    <n v="2012"/>
    <n v="16449735"/>
    <n v="1"/>
    <x v="1"/>
    <s v="I"/>
    <n v="8"/>
    <n v="8"/>
    <n v="0"/>
    <n v="21"/>
  </r>
  <r>
    <x v="0"/>
    <x v="0"/>
    <s v="WA"/>
    <x v="4"/>
    <n v="2012"/>
    <n v="2012"/>
    <n v="19353493"/>
    <n v="1"/>
    <x v="1"/>
    <s v="I"/>
    <n v="29"/>
    <n v="29"/>
    <n v="0"/>
    <n v="31"/>
  </r>
  <r>
    <x v="0"/>
    <x v="0"/>
    <s v="WA"/>
    <x v="4"/>
    <n v="2012"/>
    <n v="2012"/>
    <n v="19257997"/>
    <n v="1"/>
    <x v="1"/>
    <s v="I"/>
    <n v="4"/>
    <n v="4"/>
    <n v="0"/>
    <n v="60"/>
  </r>
  <r>
    <x v="0"/>
    <x v="0"/>
    <s v="WA"/>
    <x v="4"/>
    <n v="2012"/>
    <n v="2012"/>
    <n v="500226457"/>
    <n v="2"/>
    <x v="1"/>
    <s v="I"/>
    <n v="33"/>
    <n v="16.5"/>
    <n v="0"/>
    <n v="1015"/>
  </r>
  <r>
    <x v="0"/>
    <x v="1"/>
    <s v="WA"/>
    <x v="4"/>
    <n v="2012"/>
    <n v="2012"/>
    <n v="500013370"/>
    <n v="1"/>
    <x v="1"/>
    <s v="I"/>
    <n v="2"/>
    <n v="2"/>
    <n v="0"/>
    <n v="1"/>
  </r>
  <r>
    <x v="0"/>
    <x v="1"/>
    <s v="WA"/>
    <x v="4"/>
    <n v="2012"/>
    <n v="2012"/>
    <n v="500159476"/>
    <n v="1"/>
    <x v="1"/>
    <s v="I"/>
    <n v="3"/>
    <n v="3"/>
    <n v="0"/>
    <n v="1"/>
  </r>
  <r>
    <x v="0"/>
    <x v="1"/>
    <s v="WA"/>
    <x v="4"/>
    <n v="2012"/>
    <n v="2012"/>
    <n v="19009751"/>
    <n v="1"/>
    <x v="1"/>
    <s v="I"/>
    <n v="3"/>
    <n v="3"/>
    <n v="0"/>
    <n v="1"/>
  </r>
  <r>
    <x v="0"/>
    <x v="0"/>
    <s v="WA"/>
    <x v="4"/>
    <n v="2012"/>
    <n v="2012"/>
    <n v="19788683"/>
    <n v="1"/>
    <x v="1"/>
    <s v="I"/>
    <n v="3"/>
    <n v="3"/>
    <n v="0"/>
    <n v="7"/>
  </r>
  <r>
    <x v="0"/>
    <x v="0"/>
    <s v="WA"/>
    <x v="4"/>
    <n v="2012"/>
    <n v="2012"/>
    <n v="19789158"/>
    <n v="1"/>
    <x v="1"/>
    <s v="I"/>
    <n v="3"/>
    <n v="3"/>
    <n v="0"/>
    <n v="11"/>
  </r>
  <r>
    <x v="0"/>
    <x v="1"/>
    <s v="WA"/>
    <x v="4"/>
    <n v="2012"/>
    <n v="2012"/>
    <n v="19920306"/>
    <n v="1"/>
    <x v="1"/>
    <s v="I"/>
    <n v="5"/>
    <n v="5"/>
    <n v="0"/>
    <n v="4"/>
  </r>
  <r>
    <x v="0"/>
    <x v="0"/>
    <s v="WA"/>
    <x v="4"/>
    <n v="2012"/>
    <n v="2012"/>
    <n v="500142270"/>
    <n v="1"/>
    <x v="1"/>
    <s v="I"/>
    <n v="29"/>
    <n v="29"/>
    <n v="0"/>
    <n v="125"/>
  </r>
  <r>
    <x v="0"/>
    <x v="0"/>
    <s v="WA"/>
    <x v="4"/>
    <n v="2012"/>
    <n v="2012"/>
    <n v="16129562"/>
    <n v="1"/>
    <x v="1"/>
    <s v="I"/>
    <n v="8"/>
    <n v="8"/>
    <n v="0"/>
    <n v="90"/>
  </r>
  <r>
    <x v="0"/>
    <x v="1"/>
    <s v="WA"/>
    <x v="4"/>
    <n v="2012"/>
    <n v="2012"/>
    <n v="500158205"/>
    <n v="1"/>
    <x v="1"/>
    <s v="I"/>
    <n v="0"/>
    <n v="0"/>
    <n v="0"/>
    <n v="1"/>
  </r>
  <r>
    <x v="0"/>
    <x v="0"/>
    <s v="WA"/>
    <x v="4"/>
    <n v="2012"/>
    <n v="2012"/>
    <n v="500158206"/>
    <n v="1"/>
    <x v="1"/>
    <s v="I"/>
    <n v="0"/>
    <n v="0"/>
    <n v="0"/>
    <n v="10"/>
  </r>
  <r>
    <x v="0"/>
    <x v="0"/>
    <s v="WA"/>
    <x v="4"/>
    <n v="2012"/>
    <n v="2012"/>
    <n v="18104692"/>
    <n v="1"/>
    <x v="1"/>
    <s v="I"/>
    <n v="0"/>
    <n v="0"/>
    <n v="0"/>
    <n v="10"/>
  </r>
  <r>
    <x v="0"/>
    <x v="0"/>
    <s v="WA"/>
    <x v="4"/>
    <n v="2012"/>
    <n v="2012"/>
    <n v="18299205"/>
    <n v="1"/>
    <x v="1"/>
    <s v="I"/>
    <n v="0"/>
    <n v="0"/>
    <n v="0"/>
    <n v="90"/>
  </r>
  <r>
    <x v="0"/>
    <x v="1"/>
    <s v="WA"/>
    <x v="4"/>
    <n v="2012"/>
    <n v="2012"/>
    <n v="375494411"/>
    <n v="2"/>
    <x v="1"/>
    <s v="I"/>
    <n v="36"/>
    <n v="18"/>
    <n v="0"/>
    <n v="11"/>
  </r>
  <r>
    <x v="0"/>
    <x v="0"/>
    <s v="WA"/>
    <x v="4"/>
    <n v="2012"/>
    <n v="2012"/>
    <n v="500229909"/>
    <n v="1"/>
    <x v="1"/>
    <s v="I"/>
    <n v="0"/>
    <n v="0"/>
    <n v="0"/>
    <n v="65"/>
  </r>
  <r>
    <x v="0"/>
    <x v="0"/>
    <s v="WA"/>
    <x v="4"/>
    <n v="2012"/>
    <n v="2012"/>
    <n v="17835162"/>
    <n v="1"/>
    <x v="1"/>
    <s v="I"/>
    <n v="9"/>
    <n v="9"/>
    <n v="0"/>
    <n v="240"/>
  </r>
  <r>
    <x v="0"/>
    <x v="0"/>
    <s v="WA"/>
    <x v="4"/>
    <n v="2012"/>
    <n v="2012"/>
    <n v="18306405"/>
    <n v="1"/>
    <x v="1"/>
    <s v="I"/>
    <n v="14"/>
    <n v="14"/>
    <n v="0"/>
    <n v="583"/>
  </r>
  <r>
    <x v="1"/>
    <x v="0"/>
    <s v="WA"/>
    <x v="4"/>
    <n v="2012"/>
    <n v="2012"/>
    <n v="500057960"/>
    <n v="1"/>
    <x v="1"/>
    <s v="I"/>
    <n v="1"/>
    <n v="1"/>
    <n v="0"/>
    <n v="38"/>
  </r>
  <r>
    <x v="0"/>
    <x v="0"/>
    <s v="WA"/>
    <x v="4"/>
    <n v="2012"/>
    <n v="2012"/>
    <n v="500111626"/>
    <n v="1"/>
    <x v="1"/>
    <s v="I"/>
    <n v="0"/>
    <n v="0"/>
    <n v="0"/>
    <n v="2"/>
  </r>
  <r>
    <x v="0"/>
    <x v="0"/>
    <s v="WA"/>
    <x v="4"/>
    <n v="2012"/>
    <n v="2012"/>
    <n v="500021428"/>
    <n v="1"/>
    <x v="1"/>
    <s v="I"/>
    <n v="7"/>
    <n v="7"/>
    <n v="0"/>
    <n v="61"/>
  </r>
  <r>
    <x v="0"/>
    <x v="1"/>
    <s v="WA"/>
    <x v="4"/>
    <n v="2012"/>
    <n v="2012"/>
    <n v="500076638"/>
    <n v="3"/>
    <x v="1"/>
    <s v="I"/>
    <n v="84"/>
    <n v="28"/>
    <n v="0"/>
    <n v="11"/>
  </r>
  <r>
    <x v="0"/>
    <x v="0"/>
    <s v="WA"/>
    <x v="4"/>
    <n v="2012"/>
    <n v="2012"/>
    <n v="409795242"/>
    <n v="1"/>
    <x v="1"/>
    <s v="I"/>
    <n v="11"/>
    <n v="11"/>
    <n v="0"/>
    <n v="284"/>
  </r>
  <r>
    <x v="0"/>
    <x v="0"/>
    <s v="WA"/>
    <x v="4"/>
    <n v="2012"/>
    <n v="2012"/>
    <n v="15967699"/>
    <n v="2"/>
    <x v="1"/>
    <s v="I"/>
    <n v="74"/>
    <n v="37"/>
    <n v="0"/>
    <n v="465"/>
  </r>
  <r>
    <x v="0"/>
    <x v="0"/>
    <s v="WA"/>
    <x v="4"/>
    <n v="2012"/>
    <n v="2012"/>
    <n v="15605274"/>
    <n v="1"/>
    <x v="1"/>
    <s v="I"/>
    <n v="9"/>
    <n v="9"/>
    <n v="0"/>
    <n v="200"/>
  </r>
  <r>
    <x v="0"/>
    <x v="0"/>
    <s v="WA"/>
    <x v="4"/>
    <n v="2012"/>
    <n v="2012"/>
    <n v="15109154"/>
    <n v="1"/>
    <x v="1"/>
    <s v="I"/>
    <n v="32"/>
    <n v="32"/>
    <n v="0"/>
    <n v="10"/>
  </r>
  <r>
    <x v="0"/>
    <x v="1"/>
    <s v="WA"/>
    <x v="4"/>
    <n v="2012"/>
    <n v="2012"/>
    <n v="14882278"/>
    <n v="1"/>
    <x v="1"/>
    <s v="I"/>
    <n v="4"/>
    <n v="4"/>
    <n v="0"/>
    <n v="4"/>
  </r>
  <r>
    <x v="0"/>
    <x v="0"/>
    <s v="WA"/>
    <x v="4"/>
    <n v="2012"/>
    <n v="2012"/>
    <n v="14878736"/>
    <n v="2"/>
    <x v="1"/>
    <s v="I"/>
    <n v="32"/>
    <n v="16"/>
    <n v="0"/>
    <n v="202"/>
  </r>
  <r>
    <x v="0"/>
    <x v="0"/>
    <s v="WA"/>
    <x v="4"/>
    <n v="2012"/>
    <n v="2012"/>
    <n v="500145811"/>
    <n v="2"/>
    <x v="1"/>
    <s v="I"/>
    <n v="63"/>
    <n v="31.5"/>
    <n v="0"/>
    <n v="33"/>
  </r>
  <r>
    <x v="0"/>
    <x v="0"/>
    <s v="WA"/>
    <x v="4"/>
    <n v="2012"/>
    <n v="2012"/>
    <n v="442022527"/>
    <n v="1"/>
    <x v="1"/>
    <s v="I"/>
    <n v="15"/>
    <n v="15"/>
    <n v="0"/>
    <n v="276"/>
  </r>
  <r>
    <x v="1"/>
    <x v="1"/>
    <s v="WA"/>
    <x v="4"/>
    <n v="2012"/>
    <n v="2012"/>
    <n v="19870647"/>
    <n v="6"/>
    <x v="1"/>
    <s v="I"/>
    <n v="183"/>
    <n v="30.5"/>
    <n v="0"/>
    <n v="12"/>
  </r>
  <r>
    <x v="0"/>
    <x v="1"/>
    <s v="WA"/>
    <x v="4"/>
    <n v="2012"/>
    <n v="2012"/>
    <n v="500160270"/>
    <n v="1"/>
    <x v="1"/>
    <s v="I"/>
    <n v="0"/>
    <n v="0"/>
    <n v="0"/>
    <n v="2"/>
  </r>
  <r>
    <x v="0"/>
    <x v="0"/>
    <s v="WA"/>
    <x v="4"/>
    <n v="2012"/>
    <n v="2012"/>
    <n v="14187486"/>
    <n v="1"/>
    <x v="1"/>
    <s v="I"/>
    <n v="26"/>
    <n v="26"/>
    <n v="0"/>
    <n v="610"/>
  </r>
  <r>
    <x v="0"/>
    <x v="0"/>
    <s v="WA"/>
    <x v="4"/>
    <n v="2012"/>
    <n v="2012"/>
    <n v="365212820"/>
    <n v="1"/>
    <x v="1"/>
    <s v="I"/>
    <n v="11"/>
    <n v="11"/>
    <n v="0"/>
    <n v="50"/>
  </r>
  <r>
    <x v="0"/>
    <x v="1"/>
    <s v="WA"/>
    <x v="4"/>
    <n v="2012"/>
    <n v="2012"/>
    <n v="382060825"/>
    <n v="3"/>
    <x v="1"/>
    <s v="I"/>
    <n v="87"/>
    <n v="29"/>
    <n v="0"/>
    <n v="12"/>
  </r>
  <r>
    <x v="0"/>
    <x v="0"/>
    <s v="WA"/>
    <x v="4"/>
    <n v="2012"/>
    <n v="2012"/>
    <n v="376099220"/>
    <n v="1"/>
    <x v="1"/>
    <s v="I"/>
    <n v="7"/>
    <n v="7"/>
    <n v="0"/>
    <n v="560"/>
  </r>
  <r>
    <x v="0"/>
    <x v="0"/>
    <s v="WA"/>
    <x v="4"/>
    <n v="2012"/>
    <n v="2012"/>
    <n v="19613975"/>
    <n v="1"/>
    <x v="1"/>
    <s v="I"/>
    <n v="29"/>
    <n v="29"/>
    <n v="0"/>
    <n v="130"/>
  </r>
  <r>
    <x v="0"/>
    <x v="0"/>
    <s v="WA"/>
    <x v="4"/>
    <n v="2012"/>
    <n v="2012"/>
    <n v="19837589"/>
    <n v="2"/>
    <x v="1"/>
    <s v="I"/>
    <n v="54"/>
    <n v="27"/>
    <n v="0"/>
    <n v="253"/>
  </r>
  <r>
    <x v="0"/>
    <x v="1"/>
    <s v="WA"/>
    <x v="4"/>
    <n v="2012"/>
    <n v="2012"/>
    <n v="446083208"/>
    <n v="3"/>
    <x v="1"/>
    <s v="I"/>
    <n v="84"/>
    <n v="28"/>
    <n v="0"/>
    <n v="9"/>
  </r>
  <r>
    <x v="0"/>
    <x v="1"/>
    <s v="WA"/>
    <x v="4"/>
    <n v="2012"/>
    <n v="2012"/>
    <n v="500034066"/>
    <n v="1"/>
    <x v="1"/>
    <s v="I"/>
    <n v="30"/>
    <n v="30"/>
    <n v="0"/>
    <n v="15"/>
  </r>
  <r>
    <x v="0"/>
    <x v="1"/>
    <s v="WA"/>
    <x v="4"/>
    <n v="2012"/>
    <n v="2012"/>
    <n v="500097716"/>
    <n v="3"/>
    <x v="1"/>
    <s v="I"/>
    <n v="85"/>
    <n v="28.333333333333336"/>
    <n v="0"/>
    <n v="27"/>
  </r>
  <r>
    <x v="0"/>
    <x v="0"/>
    <s v="WA"/>
    <x v="4"/>
    <n v="2012"/>
    <n v="2012"/>
    <n v="19212177"/>
    <n v="1"/>
    <x v="1"/>
    <s v="I"/>
    <n v="8"/>
    <n v="8"/>
    <n v="0"/>
    <n v="224"/>
  </r>
  <r>
    <x v="0"/>
    <x v="0"/>
    <s v="WA"/>
    <x v="4"/>
    <n v="2012"/>
    <n v="2012"/>
    <n v="18938399"/>
    <n v="2"/>
    <x v="1"/>
    <s v="I"/>
    <n v="60"/>
    <n v="30"/>
    <n v="0"/>
    <n v="250"/>
  </r>
  <r>
    <x v="0"/>
    <x v="1"/>
    <s v="WA"/>
    <x v="4"/>
    <n v="2012"/>
    <n v="2012"/>
    <n v="397958416"/>
    <n v="3"/>
    <x v="1"/>
    <s v="I"/>
    <n v="90"/>
    <n v="30"/>
    <n v="0"/>
    <n v="17"/>
  </r>
  <r>
    <x v="0"/>
    <x v="1"/>
    <s v="WA"/>
    <x v="4"/>
    <n v="2012"/>
    <n v="2012"/>
    <n v="18689193"/>
    <n v="1"/>
    <x v="1"/>
    <s v="I"/>
    <n v="28"/>
    <n v="28"/>
    <n v="0"/>
    <n v="8"/>
  </r>
  <r>
    <x v="0"/>
    <x v="1"/>
    <s v="WA"/>
    <x v="4"/>
    <n v="2012"/>
    <n v="2012"/>
    <n v="14052794"/>
    <n v="1"/>
    <x v="1"/>
    <s v="I"/>
    <n v="11"/>
    <n v="11"/>
    <n v="0"/>
    <n v="1"/>
  </r>
  <r>
    <x v="0"/>
    <x v="0"/>
    <s v="WA"/>
    <x v="4"/>
    <n v="2012"/>
    <n v="2012"/>
    <n v="500040345"/>
    <n v="2"/>
    <x v="1"/>
    <s v="I"/>
    <n v="40"/>
    <n v="20"/>
    <n v="0"/>
    <n v="650"/>
  </r>
  <r>
    <x v="0"/>
    <x v="0"/>
    <s v="WA"/>
    <x v="4"/>
    <n v="2012"/>
    <n v="2012"/>
    <n v="18493722"/>
    <n v="1"/>
    <x v="1"/>
    <s v="I"/>
    <n v="5"/>
    <n v="5"/>
    <n v="0"/>
    <n v="47"/>
  </r>
  <r>
    <x v="0"/>
    <x v="1"/>
    <s v="WA"/>
    <x v="4"/>
    <n v="2012"/>
    <n v="2012"/>
    <n v="17821733"/>
    <n v="2"/>
    <x v="1"/>
    <s v="I"/>
    <n v="86"/>
    <n v="43"/>
    <n v="0"/>
    <n v="23"/>
  </r>
  <r>
    <x v="0"/>
    <x v="1"/>
    <s v="WA"/>
    <x v="4"/>
    <n v="2012"/>
    <n v="2012"/>
    <n v="500207284"/>
    <n v="1"/>
    <x v="1"/>
    <s v="I"/>
    <n v="8"/>
    <n v="8"/>
    <n v="0"/>
    <n v="1"/>
  </r>
  <r>
    <x v="0"/>
    <x v="0"/>
    <s v="WA"/>
    <x v="4"/>
    <n v="2012"/>
    <n v="2012"/>
    <n v="16854107"/>
    <n v="2"/>
    <x v="1"/>
    <s v="I"/>
    <n v="40"/>
    <n v="20"/>
    <n v="0"/>
    <n v="130"/>
  </r>
  <r>
    <x v="0"/>
    <x v="1"/>
    <s v="WA"/>
    <x v="4"/>
    <n v="2012"/>
    <n v="2012"/>
    <n v="500269701"/>
    <n v="4"/>
    <x v="1"/>
    <s v="I"/>
    <n v="119"/>
    <n v="29.75"/>
    <n v="0"/>
    <n v="29"/>
  </r>
  <r>
    <x v="1"/>
    <x v="1"/>
    <s v="WA"/>
    <x v="4"/>
    <n v="2012"/>
    <n v="2012"/>
    <n v="358387275"/>
    <n v="2"/>
    <x v="1"/>
    <s v="I"/>
    <n v="60"/>
    <n v="30"/>
    <n v="0"/>
    <n v="2"/>
  </r>
  <r>
    <x v="0"/>
    <x v="0"/>
    <s v="WA"/>
    <x v="4"/>
    <n v="2012"/>
    <n v="2012"/>
    <n v="15487027"/>
    <n v="1"/>
    <x v="1"/>
    <s v="I"/>
    <n v="7"/>
    <n v="7"/>
    <n v="0"/>
    <n v="10"/>
  </r>
  <r>
    <x v="0"/>
    <x v="0"/>
    <s v="WA"/>
    <x v="4"/>
    <n v="2012"/>
    <n v="2012"/>
    <n v="15943563"/>
    <n v="1"/>
    <x v="1"/>
    <s v="I"/>
    <n v="6"/>
    <n v="6"/>
    <n v="0"/>
    <n v="40"/>
  </r>
  <r>
    <x v="0"/>
    <x v="1"/>
    <s v="WA"/>
    <x v="4"/>
    <n v="2012"/>
    <n v="2012"/>
    <n v="500018679"/>
    <n v="2"/>
    <x v="1"/>
    <s v="I"/>
    <n v="48"/>
    <n v="24"/>
    <n v="0"/>
    <n v="8"/>
  </r>
  <r>
    <x v="0"/>
    <x v="1"/>
    <s v="WA"/>
    <x v="4"/>
    <n v="2012"/>
    <n v="2012"/>
    <n v="367459258"/>
    <n v="2"/>
    <x v="1"/>
    <s v="I"/>
    <n v="57"/>
    <n v="28.5"/>
    <n v="0"/>
    <n v="6"/>
  </r>
  <r>
    <x v="0"/>
    <x v="1"/>
    <s v="WA"/>
    <x v="4"/>
    <n v="2012"/>
    <n v="2012"/>
    <n v="16232200"/>
    <n v="1"/>
    <x v="1"/>
    <s v="I"/>
    <n v="28"/>
    <n v="28"/>
    <n v="0"/>
    <n v="7"/>
  </r>
  <r>
    <x v="0"/>
    <x v="1"/>
    <s v="WA"/>
    <x v="4"/>
    <n v="2012"/>
    <n v="2012"/>
    <n v="500003122"/>
    <n v="2"/>
    <x v="1"/>
    <s v="I"/>
    <n v="40"/>
    <n v="20"/>
    <n v="0"/>
    <n v="13"/>
  </r>
  <r>
    <x v="0"/>
    <x v="1"/>
    <s v="WA"/>
    <x v="4"/>
    <n v="2012"/>
    <n v="2012"/>
    <n v="440812849"/>
    <n v="1"/>
    <x v="1"/>
    <s v="I"/>
    <n v="0"/>
    <n v="0"/>
    <n v="0"/>
    <n v="1"/>
  </r>
  <r>
    <x v="0"/>
    <x v="1"/>
    <s v="WA"/>
    <x v="4"/>
    <n v="2012"/>
    <n v="2012"/>
    <n v="500044852"/>
    <n v="1"/>
    <x v="1"/>
    <s v="I"/>
    <n v="31"/>
    <n v="31"/>
    <n v="0"/>
    <n v="1"/>
  </r>
  <r>
    <x v="0"/>
    <x v="0"/>
    <s v="WA"/>
    <x v="4"/>
    <n v="2012"/>
    <n v="2012"/>
    <n v="15390321"/>
    <n v="1"/>
    <x v="1"/>
    <s v="I"/>
    <n v="11"/>
    <n v="11"/>
    <n v="0"/>
    <n v="190"/>
  </r>
  <r>
    <x v="0"/>
    <x v="0"/>
    <s v="WA"/>
    <x v="4"/>
    <n v="2012"/>
    <n v="2012"/>
    <n v="500232929"/>
    <n v="2"/>
    <x v="1"/>
    <s v="I"/>
    <n v="44"/>
    <n v="22"/>
    <n v="0"/>
    <n v="347"/>
  </r>
  <r>
    <x v="0"/>
    <x v="0"/>
    <s v="WA"/>
    <x v="4"/>
    <n v="2012"/>
    <n v="2012"/>
    <n v="500281444"/>
    <n v="1"/>
    <x v="1"/>
    <s v="I"/>
    <n v="0"/>
    <n v="0"/>
    <n v="0"/>
    <n v="3"/>
  </r>
  <r>
    <x v="0"/>
    <x v="1"/>
    <s v="WA"/>
    <x v="4"/>
    <n v="2012"/>
    <n v="2012"/>
    <n v="403833694"/>
    <n v="1"/>
    <x v="1"/>
    <s v="I"/>
    <n v="0"/>
    <n v="0"/>
    <n v="0"/>
    <n v="1"/>
  </r>
  <r>
    <x v="0"/>
    <x v="1"/>
    <s v="WA"/>
    <x v="4"/>
    <n v="2012"/>
    <n v="2012"/>
    <n v="19867935"/>
    <n v="1"/>
    <x v="1"/>
    <s v="I"/>
    <n v="31"/>
    <n v="31"/>
    <n v="0"/>
    <n v="1"/>
  </r>
  <r>
    <x v="0"/>
    <x v="0"/>
    <s v="WA"/>
    <x v="4"/>
    <n v="2012"/>
    <n v="2012"/>
    <n v="17639155"/>
    <n v="1"/>
    <x v="1"/>
    <s v="I"/>
    <n v="14"/>
    <n v="14"/>
    <n v="0"/>
    <n v="322"/>
  </r>
  <r>
    <x v="0"/>
    <x v="0"/>
    <s v="WA"/>
    <x v="4"/>
    <n v="2012"/>
    <n v="2012"/>
    <n v="16461137"/>
    <n v="1"/>
    <x v="1"/>
    <s v="I"/>
    <n v="16"/>
    <n v="16"/>
    <n v="0"/>
    <n v="218"/>
  </r>
  <r>
    <x v="0"/>
    <x v="1"/>
    <s v="WA"/>
    <x v="4"/>
    <n v="2012"/>
    <n v="2012"/>
    <n v="19921411"/>
    <n v="1"/>
    <x v="1"/>
    <s v="I"/>
    <n v="28"/>
    <n v="28"/>
    <n v="0"/>
    <n v="1"/>
  </r>
  <r>
    <x v="0"/>
    <x v="0"/>
    <s v="WA"/>
    <x v="4"/>
    <n v="2012"/>
    <n v="2012"/>
    <n v="19241472"/>
    <n v="1"/>
    <x v="1"/>
    <s v="I"/>
    <n v="1"/>
    <n v="1"/>
    <n v="0"/>
    <n v="40"/>
  </r>
  <r>
    <x v="0"/>
    <x v="0"/>
    <s v="WA"/>
    <x v="4"/>
    <n v="2012"/>
    <n v="2012"/>
    <n v="19574348"/>
    <n v="1"/>
    <x v="1"/>
    <s v="I"/>
    <n v="10"/>
    <n v="10"/>
    <n v="0"/>
    <n v="213"/>
  </r>
  <r>
    <x v="0"/>
    <x v="0"/>
    <s v="WA"/>
    <x v="4"/>
    <n v="2012"/>
    <n v="2012"/>
    <n v="500014731"/>
    <n v="1"/>
    <x v="1"/>
    <s v="I"/>
    <n v="12"/>
    <n v="12"/>
    <n v="0"/>
    <n v="69"/>
  </r>
  <r>
    <x v="0"/>
    <x v="0"/>
    <s v="WA"/>
    <x v="4"/>
    <n v="2012"/>
    <n v="2012"/>
    <n v="19667915"/>
    <n v="1"/>
    <x v="1"/>
    <s v="I"/>
    <n v="9"/>
    <n v="9"/>
    <n v="0"/>
    <n v="12"/>
  </r>
  <r>
    <x v="0"/>
    <x v="0"/>
    <s v="WA"/>
    <x v="4"/>
    <n v="2012"/>
    <n v="2012"/>
    <n v="18915674"/>
    <n v="1"/>
    <x v="1"/>
    <s v="I"/>
    <n v="2"/>
    <n v="2"/>
    <n v="0"/>
    <n v="10"/>
  </r>
  <r>
    <x v="0"/>
    <x v="0"/>
    <s v="WA"/>
    <x v="4"/>
    <n v="2012"/>
    <n v="2012"/>
    <n v="19015544"/>
    <n v="1"/>
    <x v="1"/>
    <s v="I"/>
    <n v="2"/>
    <n v="2"/>
    <n v="0"/>
    <n v="30"/>
  </r>
  <r>
    <x v="1"/>
    <x v="0"/>
    <s v="WA"/>
    <x v="4"/>
    <n v="2012"/>
    <n v="2012"/>
    <n v="18932893"/>
    <n v="2"/>
    <x v="1"/>
    <s v="I"/>
    <n v="59"/>
    <n v="29.5"/>
    <n v="0"/>
    <n v="700"/>
  </r>
  <r>
    <x v="0"/>
    <x v="0"/>
    <s v="WA"/>
    <x v="4"/>
    <n v="2012"/>
    <n v="2012"/>
    <n v="18707029"/>
    <n v="1"/>
    <x v="1"/>
    <s v="I"/>
    <n v="0"/>
    <n v="0"/>
    <n v="0"/>
    <n v="20"/>
  </r>
  <r>
    <x v="0"/>
    <x v="0"/>
    <s v="WA"/>
    <x v="4"/>
    <n v="2012"/>
    <n v="2012"/>
    <n v="18494564"/>
    <n v="4"/>
    <x v="1"/>
    <s v="I"/>
    <n v="116"/>
    <n v="29"/>
    <n v="0"/>
    <n v="300"/>
  </r>
  <r>
    <x v="0"/>
    <x v="0"/>
    <s v="WA"/>
    <x v="4"/>
    <n v="2012"/>
    <n v="2012"/>
    <n v="500073002"/>
    <n v="2"/>
    <x v="1"/>
    <s v="I"/>
    <n v="48"/>
    <n v="24"/>
    <n v="0"/>
    <n v="234"/>
  </r>
  <r>
    <x v="0"/>
    <x v="0"/>
    <s v="WA"/>
    <x v="4"/>
    <n v="2012"/>
    <n v="2012"/>
    <n v="18329770"/>
    <n v="1"/>
    <x v="1"/>
    <s v="I"/>
    <n v="25"/>
    <n v="25"/>
    <n v="0"/>
    <n v="70"/>
  </r>
  <r>
    <x v="0"/>
    <x v="0"/>
    <s v="WA"/>
    <x v="4"/>
    <n v="2012"/>
    <n v="2012"/>
    <n v="18336457"/>
    <n v="4"/>
    <x v="1"/>
    <s v="I"/>
    <n v="98"/>
    <n v="24.5"/>
    <n v="0"/>
    <n v="330"/>
  </r>
  <r>
    <x v="0"/>
    <x v="0"/>
    <s v="WA"/>
    <x v="4"/>
    <n v="2012"/>
    <n v="2012"/>
    <n v="18404656"/>
    <n v="1"/>
    <x v="1"/>
    <s v="I"/>
    <n v="0"/>
    <n v="0"/>
    <n v="0"/>
    <n v="80"/>
  </r>
  <r>
    <x v="0"/>
    <x v="0"/>
    <s v="WA"/>
    <x v="4"/>
    <n v="2012"/>
    <n v="2012"/>
    <n v="17916396"/>
    <n v="2"/>
    <x v="1"/>
    <s v="I"/>
    <n v="36"/>
    <n v="18"/>
    <n v="0"/>
    <n v="326"/>
  </r>
  <r>
    <x v="0"/>
    <x v="1"/>
    <s v="WA"/>
    <x v="4"/>
    <n v="2012"/>
    <n v="2012"/>
    <n v="428025628"/>
    <n v="1"/>
    <x v="1"/>
    <s v="I"/>
    <n v="11"/>
    <n v="11"/>
    <n v="0"/>
    <n v="2"/>
  </r>
  <r>
    <x v="0"/>
    <x v="0"/>
    <s v="WA"/>
    <x v="4"/>
    <n v="2012"/>
    <n v="2012"/>
    <n v="446349714"/>
    <n v="2"/>
    <x v="1"/>
    <s v="I"/>
    <n v="39"/>
    <n v="19.5"/>
    <n v="0"/>
    <n v="753"/>
  </r>
  <r>
    <x v="0"/>
    <x v="1"/>
    <s v="WA"/>
    <x v="4"/>
    <n v="2012"/>
    <n v="2012"/>
    <n v="500137766"/>
    <n v="2"/>
    <x v="1"/>
    <s v="I"/>
    <n v="63"/>
    <n v="31.5"/>
    <n v="0"/>
    <n v="14"/>
  </r>
  <r>
    <x v="0"/>
    <x v="0"/>
    <s v="WA"/>
    <x v="4"/>
    <n v="2012"/>
    <n v="2012"/>
    <n v="500015973"/>
    <n v="1"/>
    <x v="1"/>
    <s v="I"/>
    <n v="4"/>
    <n v="4"/>
    <n v="0"/>
    <n v="185"/>
  </r>
  <r>
    <x v="0"/>
    <x v="1"/>
    <s v="WA"/>
    <x v="4"/>
    <n v="2012"/>
    <n v="2012"/>
    <n v="500016110"/>
    <n v="1"/>
    <x v="1"/>
    <s v="I"/>
    <n v="4"/>
    <n v="4"/>
    <n v="0"/>
    <n v="2"/>
  </r>
  <r>
    <x v="0"/>
    <x v="0"/>
    <s v="WA"/>
    <x v="4"/>
    <n v="2012"/>
    <n v="2012"/>
    <n v="17349046"/>
    <n v="1"/>
    <x v="1"/>
    <s v="I"/>
    <n v="6"/>
    <n v="6"/>
    <n v="0"/>
    <n v="29"/>
  </r>
  <r>
    <x v="0"/>
    <x v="0"/>
    <s v="WA"/>
    <x v="4"/>
    <n v="2012"/>
    <n v="2012"/>
    <n v="17666546"/>
    <n v="1"/>
    <x v="1"/>
    <s v="I"/>
    <n v="25"/>
    <n v="25"/>
    <n v="0"/>
    <n v="15"/>
  </r>
  <r>
    <x v="0"/>
    <x v="0"/>
    <s v="WA"/>
    <x v="4"/>
    <n v="2012"/>
    <n v="2012"/>
    <n v="500187507"/>
    <n v="1"/>
    <x v="1"/>
    <s v="I"/>
    <n v="15"/>
    <n v="15"/>
    <n v="0"/>
    <n v="20"/>
  </r>
  <r>
    <x v="0"/>
    <x v="1"/>
    <s v="WA"/>
    <x v="4"/>
    <n v="2012"/>
    <n v="2012"/>
    <n v="15988568"/>
    <n v="1"/>
    <x v="1"/>
    <s v="I"/>
    <n v="29"/>
    <n v="29"/>
    <n v="0"/>
    <n v="1"/>
  </r>
  <r>
    <x v="0"/>
    <x v="1"/>
    <s v="WA"/>
    <x v="4"/>
    <n v="2012"/>
    <n v="2012"/>
    <n v="18044571"/>
    <n v="2"/>
    <x v="1"/>
    <s v="I"/>
    <n v="40"/>
    <n v="20"/>
    <n v="0"/>
    <n v="7"/>
  </r>
  <r>
    <x v="0"/>
    <x v="0"/>
    <s v="WA"/>
    <x v="4"/>
    <n v="2012"/>
    <n v="2012"/>
    <n v="14939988"/>
    <n v="1"/>
    <x v="1"/>
    <s v="I"/>
    <n v="43"/>
    <n v="43"/>
    <n v="0"/>
    <n v="43"/>
  </r>
  <r>
    <x v="0"/>
    <x v="0"/>
    <s v="WA"/>
    <x v="4"/>
    <n v="2012"/>
    <n v="2012"/>
    <n v="18124395"/>
    <n v="1"/>
    <x v="1"/>
    <s v="I"/>
    <n v="4"/>
    <n v="4"/>
    <n v="0"/>
    <n v="115"/>
  </r>
  <r>
    <x v="0"/>
    <x v="0"/>
    <s v="WA"/>
    <x v="4"/>
    <n v="2012"/>
    <n v="2012"/>
    <n v="17149091"/>
    <n v="1"/>
    <x v="1"/>
    <s v="I"/>
    <n v="0"/>
    <n v="0"/>
    <n v="0"/>
    <n v="60"/>
  </r>
  <r>
    <x v="0"/>
    <x v="0"/>
    <s v="WA"/>
    <x v="4"/>
    <n v="2012"/>
    <n v="2012"/>
    <n v="16945997"/>
    <n v="1"/>
    <x v="1"/>
    <s v="I"/>
    <n v="10"/>
    <n v="10"/>
    <n v="0"/>
    <n v="180"/>
  </r>
  <r>
    <x v="0"/>
    <x v="0"/>
    <s v="WA"/>
    <x v="4"/>
    <n v="2012"/>
    <n v="2012"/>
    <n v="16308845"/>
    <n v="1"/>
    <x v="1"/>
    <s v="I"/>
    <n v="34"/>
    <n v="34"/>
    <n v="0"/>
    <n v="380"/>
  </r>
  <r>
    <x v="0"/>
    <x v="1"/>
    <s v="WA"/>
    <x v="4"/>
    <n v="2012"/>
    <n v="2012"/>
    <n v="14439195"/>
    <n v="1"/>
    <x v="1"/>
    <s v="I"/>
    <n v="29"/>
    <n v="29"/>
    <n v="0"/>
    <n v="1"/>
  </r>
  <r>
    <x v="0"/>
    <x v="0"/>
    <s v="WA"/>
    <x v="4"/>
    <n v="2012"/>
    <n v="2012"/>
    <n v="15954601"/>
    <n v="1"/>
    <x v="1"/>
    <s v="I"/>
    <n v="13"/>
    <n v="13"/>
    <n v="0"/>
    <n v="130"/>
  </r>
  <r>
    <x v="0"/>
    <x v="1"/>
    <s v="WA"/>
    <x v="4"/>
    <n v="2012"/>
    <n v="2012"/>
    <n v="500284934"/>
    <n v="1"/>
    <x v="1"/>
    <s v="I"/>
    <n v="29"/>
    <n v="29"/>
    <n v="0"/>
    <n v="2"/>
  </r>
  <r>
    <x v="0"/>
    <x v="1"/>
    <s v="WA"/>
    <x v="4"/>
    <n v="2012"/>
    <n v="2012"/>
    <n v="370051257"/>
    <n v="4"/>
    <x v="1"/>
    <s v="I"/>
    <n v="97"/>
    <n v="24.25"/>
    <n v="0"/>
    <n v="12"/>
  </r>
  <r>
    <x v="0"/>
    <x v="0"/>
    <s v="WA"/>
    <x v="4"/>
    <n v="2012"/>
    <n v="2012"/>
    <n v="16863023"/>
    <n v="2"/>
    <x v="1"/>
    <s v="I"/>
    <n v="33"/>
    <n v="16.5"/>
    <n v="0"/>
    <n v="90"/>
  </r>
  <r>
    <x v="0"/>
    <x v="0"/>
    <s v="WA"/>
    <x v="4"/>
    <n v="2012"/>
    <n v="2012"/>
    <n v="18305123"/>
    <n v="1"/>
    <x v="1"/>
    <s v="I"/>
    <n v="16"/>
    <n v="16"/>
    <n v="0"/>
    <n v="200"/>
  </r>
  <r>
    <x v="0"/>
    <x v="1"/>
    <s v="WA"/>
    <x v="4"/>
    <n v="2012"/>
    <n v="2012"/>
    <n v="14948282"/>
    <n v="2"/>
    <x v="1"/>
    <s v="I"/>
    <n v="36"/>
    <n v="18"/>
    <n v="0"/>
    <n v="8"/>
  </r>
  <r>
    <x v="0"/>
    <x v="0"/>
    <s v="WA"/>
    <x v="4"/>
    <n v="2012"/>
    <n v="2012"/>
    <n v="500183111"/>
    <n v="3"/>
    <x v="1"/>
    <s v="I"/>
    <n v="88"/>
    <n v="29.333333333333336"/>
    <n v="0"/>
    <n v="109"/>
  </r>
  <r>
    <x v="0"/>
    <x v="0"/>
    <s v="WA"/>
    <x v="4"/>
    <n v="2012"/>
    <n v="2012"/>
    <n v="500185733"/>
    <n v="4"/>
    <x v="1"/>
    <s v="I"/>
    <n v="104"/>
    <n v="26"/>
    <n v="0"/>
    <n v="89"/>
  </r>
  <r>
    <x v="0"/>
    <x v="1"/>
    <s v="WA"/>
    <x v="4"/>
    <n v="2012"/>
    <n v="2012"/>
    <n v="14888830"/>
    <n v="1"/>
    <x v="1"/>
    <s v="I"/>
    <n v="4"/>
    <n v="4"/>
    <n v="0"/>
    <n v="3"/>
  </r>
  <r>
    <x v="0"/>
    <x v="0"/>
    <s v="WA"/>
    <x v="4"/>
    <n v="2012"/>
    <n v="2012"/>
    <n v="14134106"/>
    <n v="1"/>
    <x v="1"/>
    <s v="I"/>
    <n v="0"/>
    <n v="0"/>
    <n v="0"/>
    <n v="31"/>
  </r>
  <r>
    <x v="0"/>
    <x v="1"/>
    <s v="WA"/>
    <x v="4"/>
    <n v="2012"/>
    <n v="2012"/>
    <n v="500185727"/>
    <n v="1"/>
    <x v="1"/>
    <s v="I"/>
    <n v="32"/>
    <n v="32"/>
    <n v="0"/>
    <n v="6"/>
  </r>
  <r>
    <x v="0"/>
    <x v="1"/>
    <s v="WA"/>
    <x v="4"/>
    <n v="2012"/>
    <n v="2012"/>
    <n v="19007244"/>
    <n v="3"/>
    <x v="1"/>
    <s v="I"/>
    <n v="69"/>
    <n v="23"/>
    <n v="0"/>
    <n v="4"/>
  </r>
  <r>
    <x v="0"/>
    <x v="0"/>
    <s v="WA"/>
    <x v="4"/>
    <n v="2012"/>
    <n v="2012"/>
    <n v="19045927"/>
    <n v="1"/>
    <x v="1"/>
    <s v="I"/>
    <n v="0"/>
    <n v="0"/>
    <n v="0"/>
    <n v="50"/>
  </r>
  <r>
    <x v="0"/>
    <x v="0"/>
    <s v="WA"/>
    <x v="4"/>
    <n v="2012"/>
    <n v="2012"/>
    <n v="18904200"/>
    <n v="1"/>
    <x v="1"/>
    <s v="I"/>
    <n v="24"/>
    <n v="24"/>
    <n v="0"/>
    <n v="228"/>
  </r>
  <r>
    <x v="0"/>
    <x v="0"/>
    <s v="WA"/>
    <x v="4"/>
    <n v="2012"/>
    <n v="2012"/>
    <n v="19701731"/>
    <n v="1"/>
    <x v="1"/>
    <s v="I"/>
    <n v="8"/>
    <n v="8"/>
    <n v="0"/>
    <n v="10"/>
  </r>
  <r>
    <x v="0"/>
    <x v="1"/>
    <s v="WA"/>
    <x v="4"/>
    <n v="2012"/>
    <n v="2012"/>
    <n v="19661479"/>
    <n v="1"/>
    <x v="1"/>
    <s v="I"/>
    <n v="29"/>
    <n v="29"/>
    <n v="0"/>
    <n v="8"/>
  </r>
  <r>
    <x v="0"/>
    <x v="1"/>
    <s v="WA"/>
    <x v="4"/>
    <n v="2012"/>
    <n v="2012"/>
    <n v="500022155"/>
    <n v="1"/>
    <x v="1"/>
    <s v="I"/>
    <n v="7"/>
    <n v="7"/>
    <n v="0"/>
    <n v="3"/>
  </r>
  <r>
    <x v="0"/>
    <x v="0"/>
    <s v="WA"/>
    <x v="4"/>
    <n v="2012"/>
    <n v="2012"/>
    <n v="18369980"/>
    <n v="1"/>
    <x v="1"/>
    <s v="I"/>
    <n v="26"/>
    <n v="26"/>
    <n v="0"/>
    <n v="20"/>
  </r>
  <r>
    <x v="0"/>
    <x v="0"/>
    <s v="WA"/>
    <x v="4"/>
    <n v="2012"/>
    <n v="2012"/>
    <n v="500218283"/>
    <n v="1"/>
    <x v="1"/>
    <s v="I"/>
    <n v="0"/>
    <n v="0"/>
    <n v="0"/>
    <n v="300"/>
  </r>
  <r>
    <x v="0"/>
    <x v="1"/>
    <s v="WA"/>
    <x v="4"/>
    <n v="2012"/>
    <n v="2012"/>
    <n v="18649800"/>
    <n v="1"/>
    <x v="1"/>
    <s v="I"/>
    <n v="32"/>
    <n v="32"/>
    <n v="0"/>
    <n v="4"/>
  </r>
  <r>
    <x v="0"/>
    <x v="1"/>
    <s v="WA"/>
    <x v="4"/>
    <n v="2012"/>
    <n v="2012"/>
    <n v="18725146"/>
    <n v="1"/>
    <x v="1"/>
    <s v="I"/>
    <n v="5"/>
    <n v="5"/>
    <n v="0"/>
    <n v="3"/>
  </r>
  <r>
    <x v="0"/>
    <x v="1"/>
    <s v="WA"/>
    <x v="4"/>
    <n v="2012"/>
    <n v="2012"/>
    <n v="500225789"/>
    <n v="3"/>
    <x v="1"/>
    <s v="I"/>
    <n v="74"/>
    <n v="24.666666666666664"/>
    <n v="0"/>
    <n v="17"/>
  </r>
  <r>
    <x v="0"/>
    <x v="0"/>
    <s v="WA"/>
    <x v="4"/>
    <n v="2012"/>
    <n v="2012"/>
    <n v="500224313"/>
    <n v="1"/>
    <x v="1"/>
    <s v="I"/>
    <n v="8"/>
    <n v="8"/>
    <n v="0"/>
    <n v="66"/>
  </r>
  <r>
    <x v="0"/>
    <x v="1"/>
    <s v="WA"/>
    <x v="4"/>
    <n v="2012"/>
    <n v="2012"/>
    <n v="17846228"/>
    <n v="2"/>
    <x v="1"/>
    <s v="I"/>
    <n v="36"/>
    <n v="18"/>
    <n v="0"/>
    <n v="25"/>
  </r>
  <r>
    <x v="0"/>
    <x v="0"/>
    <s v="WA"/>
    <x v="4"/>
    <n v="2012"/>
    <n v="2012"/>
    <n v="17715714"/>
    <n v="3"/>
    <x v="1"/>
    <s v="I"/>
    <n v="81"/>
    <n v="27"/>
    <n v="0"/>
    <n v="370"/>
  </r>
  <r>
    <x v="0"/>
    <x v="0"/>
    <s v="WA"/>
    <x v="4"/>
    <n v="2012"/>
    <n v="2012"/>
    <n v="421804943"/>
    <n v="1"/>
    <x v="1"/>
    <s v="I"/>
    <n v="0"/>
    <n v="0"/>
    <n v="0"/>
    <n v="10"/>
  </r>
  <r>
    <x v="0"/>
    <x v="0"/>
    <s v="WA"/>
    <x v="4"/>
    <n v="2012"/>
    <n v="2012"/>
    <n v="15144539"/>
    <n v="1"/>
    <x v="1"/>
    <s v="I"/>
    <n v="29"/>
    <n v="29"/>
    <n v="0"/>
    <n v="10"/>
  </r>
  <r>
    <x v="0"/>
    <x v="0"/>
    <s v="WA"/>
    <x v="4"/>
    <n v="2012"/>
    <n v="2012"/>
    <n v="500207857"/>
    <n v="1"/>
    <x v="1"/>
    <s v="I"/>
    <n v="32"/>
    <n v="32"/>
    <n v="0"/>
    <n v="268"/>
  </r>
  <r>
    <x v="0"/>
    <x v="0"/>
    <s v="WA"/>
    <x v="4"/>
    <n v="2012"/>
    <n v="2012"/>
    <n v="15402410"/>
    <n v="1"/>
    <x v="1"/>
    <s v="I"/>
    <n v="20"/>
    <n v="20"/>
    <n v="0"/>
    <n v="920"/>
  </r>
  <r>
    <x v="0"/>
    <x v="0"/>
    <s v="WA"/>
    <x v="4"/>
    <n v="2012"/>
    <n v="2012"/>
    <n v="18019145"/>
    <n v="1"/>
    <x v="1"/>
    <s v="I"/>
    <n v="18"/>
    <n v="18"/>
    <n v="0"/>
    <n v="80"/>
  </r>
  <r>
    <x v="0"/>
    <x v="0"/>
    <s v="WA"/>
    <x v="4"/>
    <n v="2012"/>
    <n v="2012"/>
    <n v="15420780"/>
    <n v="2"/>
    <x v="1"/>
    <s v="I"/>
    <n v="46"/>
    <n v="23"/>
    <n v="0"/>
    <n v="707"/>
  </r>
  <r>
    <x v="0"/>
    <x v="1"/>
    <s v="WA"/>
    <x v="4"/>
    <n v="2012"/>
    <n v="2012"/>
    <n v="14167026"/>
    <n v="1"/>
    <x v="1"/>
    <s v="I"/>
    <n v="10"/>
    <n v="10"/>
    <n v="0"/>
    <n v="18"/>
  </r>
  <r>
    <x v="1"/>
    <x v="0"/>
    <s v="WA"/>
    <x v="4"/>
    <n v="2012"/>
    <n v="2012"/>
    <n v="19310215"/>
    <n v="1"/>
    <x v="1"/>
    <s v="I"/>
    <n v="29"/>
    <n v="29"/>
    <n v="0"/>
    <n v="1"/>
  </r>
  <r>
    <x v="0"/>
    <x v="1"/>
    <s v="WA"/>
    <x v="4"/>
    <n v="2012"/>
    <n v="2012"/>
    <n v="500049893"/>
    <n v="1"/>
    <x v="1"/>
    <s v="I"/>
    <n v="36"/>
    <n v="36"/>
    <n v="0"/>
    <n v="10"/>
  </r>
  <r>
    <x v="0"/>
    <x v="1"/>
    <s v="WA"/>
    <x v="4"/>
    <n v="2012"/>
    <n v="2012"/>
    <n v="412387222"/>
    <n v="1"/>
    <x v="1"/>
    <s v="I"/>
    <n v="4"/>
    <n v="4"/>
    <n v="0"/>
    <n v="4"/>
  </r>
  <r>
    <x v="0"/>
    <x v="1"/>
    <s v="WA"/>
    <x v="4"/>
    <n v="2012"/>
    <n v="2012"/>
    <n v="404352015"/>
    <n v="1"/>
    <x v="1"/>
    <s v="I"/>
    <n v="22"/>
    <n v="22"/>
    <n v="0"/>
    <n v="3"/>
  </r>
  <r>
    <x v="0"/>
    <x v="0"/>
    <s v="WA"/>
    <x v="4"/>
    <n v="2012"/>
    <n v="2012"/>
    <n v="18114994"/>
    <n v="1"/>
    <x v="1"/>
    <s v="I"/>
    <n v="0"/>
    <n v="0"/>
    <n v="0"/>
    <n v="10"/>
  </r>
  <r>
    <x v="0"/>
    <x v="0"/>
    <s v="WA"/>
    <x v="4"/>
    <n v="2012"/>
    <n v="2012"/>
    <n v="19222038"/>
    <n v="2"/>
    <x v="1"/>
    <s v="I"/>
    <n v="59"/>
    <n v="29.5"/>
    <n v="0"/>
    <n v="650"/>
  </r>
  <r>
    <x v="0"/>
    <x v="0"/>
    <s v="WA"/>
    <x v="4"/>
    <n v="2012"/>
    <n v="2012"/>
    <n v="19979515"/>
    <n v="1"/>
    <x v="1"/>
    <s v="I"/>
    <n v="8"/>
    <n v="8"/>
    <n v="0"/>
    <n v="76"/>
  </r>
  <r>
    <x v="0"/>
    <x v="1"/>
    <s v="WA"/>
    <x v="4"/>
    <n v="2012"/>
    <n v="2012"/>
    <n v="18001708"/>
    <n v="1"/>
    <x v="1"/>
    <s v="I"/>
    <n v="0"/>
    <n v="0"/>
    <n v="0"/>
    <n v="2"/>
  </r>
  <r>
    <x v="0"/>
    <x v="0"/>
    <s v="WA"/>
    <x v="4"/>
    <n v="2012"/>
    <n v="2012"/>
    <n v="18615349"/>
    <n v="1"/>
    <x v="1"/>
    <s v="I"/>
    <n v="15"/>
    <n v="15"/>
    <n v="0"/>
    <n v="297"/>
  </r>
  <r>
    <x v="0"/>
    <x v="0"/>
    <s v="WA"/>
    <x v="4"/>
    <n v="2012"/>
    <n v="2012"/>
    <n v="18576303"/>
    <n v="2"/>
    <x v="1"/>
    <s v="I"/>
    <n v="63"/>
    <n v="31.5"/>
    <n v="0"/>
    <n v="250"/>
  </r>
  <r>
    <x v="0"/>
    <x v="1"/>
    <s v="WA"/>
    <x v="4"/>
    <n v="2012"/>
    <n v="2012"/>
    <n v="421804924"/>
    <n v="1"/>
    <x v="1"/>
    <s v="I"/>
    <n v="0"/>
    <n v="0"/>
    <n v="0"/>
    <n v="11"/>
  </r>
  <r>
    <x v="0"/>
    <x v="0"/>
    <s v="WA"/>
    <x v="4"/>
    <n v="2012"/>
    <n v="2012"/>
    <n v="17415773"/>
    <n v="1"/>
    <x v="1"/>
    <s v="I"/>
    <n v="0"/>
    <n v="0"/>
    <n v="0"/>
    <n v="20"/>
  </r>
  <r>
    <x v="0"/>
    <x v="0"/>
    <s v="WA"/>
    <x v="4"/>
    <n v="2012"/>
    <n v="2012"/>
    <n v="500133664"/>
    <n v="1"/>
    <x v="1"/>
    <s v="I"/>
    <n v="11"/>
    <n v="11"/>
    <n v="0"/>
    <n v="40"/>
  </r>
  <r>
    <x v="0"/>
    <x v="1"/>
    <s v="WA"/>
    <x v="4"/>
    <n v="2012"/>
    <n v="2012"/>
    <n v="500110404"/>
    <n v="2"/>
    <x v="1"/>
    <s v="I"/>
    <n v="62"/>
    <n v="31"/>
    <n v="0"/>
    <n v="20"/>
  </r>
  <r>
    <x v="1"/>
    <x v="0"/>
    <s v="WA"/>
    <x v="4"/>
    <n v="2012"/>
    <n v="2012"/>
    <n v="16294361"/>
    <n v="1"/>
    <x v="1"/>
    <s v="I"/>
    <n v="14"/>
    <n v="14"/>
    <n v="0"/>
    <n v="10"/>
  </r>
  <r>
    <x v="0"/>
    <x v="1"/>
    <s v="WA"/>
    <x v="4"/>
    <n v="2012"/>
    <n v="2012"/>
    <n v="500284398"/>
    <n v="1"/>
    <x v="1"/>
    <s v="I"/>
    <n v="10"/>
    <n v="10"/>
    <n v="0"/>
    <n v="22"/>
  </r>
  <r>
    <x v="0"/>
    <x v="1"/>
    <s v="WA"/>
    <x v="4"/>
    <n v="2012"/>
    <n v="2012"/>
    <n v="500077262"/>
    <n v="1"/>
    <x v="1"/>
    <s v="I"/>
    <n v="8"/>
    <n v="8"/>
    <n v="0"/>
    <n v="15"/>
  </r>
  <r>
    <x v="0"/>
    <x v="0"/>
    <s v="WA"/>
    <x v="4"/>
    <n v="2012"/>
    <n v="2012"/>
    <n v="16344478"/>
    <n v="1"/>
    <x v="1"/>
    <s v="I"/>
    <n v="31"/>
    <n v="31"/>
    <n v="0"/>
    <n v="149"/>
  </r>
  <r>
    <x v="0"/>
    <x v="1"/>
    <s v="WA"/>
    <x v="4"/>
    <n v="2012"/>
    <n v="2012"/>
    <n v="15481923"/>
    <n v="1"/>
    <x v="1"/>
    <s v="I"/>
    <n v="28"/>
    <n v="28"/>
    <n v="0"/>
    <n v="3"/>
  </r>
  <r>
    <x v="0"/>
    <x v="0"/>
    <s v="WA"/>
    <x v="4"/>
    <n v="2012"/>
    <n v="2012"/>
    <n v="15359729"/>
    <n v="1"/>
    <x v="1"/>
    <s v="I"/>
    <n v="12"/>
    <n v="12"/>
    <n v="0"/>
    <n v="105"/>
  </r>
  <r>
    <x v="1"/>
    <x v="0"/>
    <s v="WA"/>
    <x v="4"/>
    <n v="2012"/>
    <n v="2012"/>
    <n v="15133821"/>
    <n v="2"/>
    <x v="1"/>
    <s v="I"/>
    <n v="48"/>
    <n v="24"/>
    <n v="0"/>
    <n v="51"/>
  </r>
  <r>
    <x v="0"/>
    <x v="1"/>
    <s v="WA"/>
    <x v="4"/>
    <n v="2012"/>
    <n v="2012"/>
    <n v="424224078"/>
    <n v="1"/>
    <x v="1"/>
    <s v="I"/>
    <n v="0"/>
    <n v="0"/>
    <n v="0"/>
    <n v="25"/>
  </r>
  <r>
    <x v="0"/>
    <x v="1"/>
    <s v="WA"/>
    <x v="4"/>
    <n v="2012"/>
    <n v="2012"/>
    <n v="409190617"/>
    <n v="1"/>
    <x v="1"/>
    <s v="I"/>
    <n v="12"/>
    <n v="12"/>
    <n v="0"/>
    <n v="15"/>
  </r>
  <r>
    <x v="0"/>
    <x v="1"/>
    <s v="WA"/>
    <x v="4"/>
    <n v="2012"/>
    <n v="2012"/>
    <n v="19720029"/>
    <n v="1"/>
    <x v="1"/>
    <s v="I"/>
    <n v="26"/>
    <n v="26"/>
    <n v="0"/>
    <n v="98"/>
  </r>
  <r>
    <x v="0"/>
    <x v="0"/>
    <s v="WA"/>
    <x v="4"/>
    <n v="2012"/>
    <n v="2012"/>
    <n v="19602108"/>
    <n v="2"/>
    <x v="1"/>
    <s v="I"/>
    <n v="63"/>
    <n v="31.5"/>
    <n v="0"/>
    <n v="2520"/>
  </r>
  <r>
    <x v="0"/>
    <x v="0"/>
    <s v="WA"/>
    <x v="4"/>
    <n v="2012"/>
    <n v="2012"/>
    <n v="17325211"/>
    <n v="1"/>
    <x v="1"/>
    <s v="I"/>
    <n v="36"/>
    <n v="36"/>
    <n v="0"/>
    <n v="1123"/>
  </r>
  <r>
    <x v="0"/>
    <x v="0"/>
    <s v="WA"/>
    <x v="4"/>
    <n v="2012"/>
    <n v="2012"/>
    <n v="19246171"/>
    <n v="1"/>
    <x v="1"/>
    <s v="I"/>
    <n v="0"/>
    <n v="0"/>
    <n v="0"/>
    <n v="50"/>
  </r>
  <r>
    <x v="0"/>
    <x v="0"/>
    <s v="WA"/>
    <x v="4"/>
    <n v="2012"/>
    <n v="2012"/>
    <n v="19782220"/>
    <n v="1"/>
    <x v="1"/>
    <s v="I"/>
    <n v="17"/>
    <n v="17"/>
    <n v="0"/>
    <n v="200"/>
  </r>
  <r>
    <x v="0"/>
    <x v="0"/>
    <s v="WA"/>
    <x v="4"/>
    <n v="2012"/>
    <n v="2012"/>
    <n v="18941126"/>
    <n v="1"/>
    <x v="1"/>
    <s v="I"/>
    <n v="17"/>
    <n v="17"/>
    <n v="0"/>
    <n v="2110"/>
  </r>
  <r>
    <x v="0"/>
    <x v="0"/>
    <s v="WA"/>
    <x v="4"/>
    <n v="2012"/>
    <n v="2012"/>
    <n v="19045490"/>
    <n v="1"/>
    <x v="1"/>
    <s v="I"/>
    <n v="0"/>
    <n v="0"/>
    <n v="0"/>
    <n v="9"/>
  </r>
  <r>
    <x v="0"/>
    <x v="1"/>
    <s v="WA"/>
    <x v="4"/>
    <n v="2012"/>
    <n v="2012"/>
    <n v="500016869"/>
    <n v="1"/>
    <x v="1"/>
    <s v="I"/>
    <n v="7"/>
    <n v="7"/>
    <n v="0"/>
    <n v="53"/>
  </r>
  <r>
    <x v="0"/>
    <x v="1"/>
    <s v="WA"/>
    <x v="4"/>
    <n v="2012"/>
    <n v="2012"/>
    <n v="17162836"/>
    <n v="1"/>
    <x v="1"/>
    <s v="I"/>
    <n v="33"/>
    <n v="33"/>
    <n v="0"/>
    <n v="1"/>
  </r>
  <r>
    <x v="0"/>
    <x v="1"/>
    <s v="WA"/>
    <x v="4"/>
    <n v="2012"/>
    <n v="2012"/>
    <n v="15978389"/>
    <n v="1"/>
    <x v="1"/>
    <s v="I"/>
    <n v="17"/>
    <n v="17"/>
    <n v="0"/>
    <n v="4"/>
  </r>
  <r>
    <x v="0"/>
    <x v="1"/>
    <s v="WA"/>
    <x v="4"/>
    <n v="2012"/>
    <n v="2012"/>
    <n v="500102886"/>
    <n v="1"/>
    <x v="1"/>
    <s v="I"/>
    <n v="35"/>
    <n v="35"/>
    <n v="0"/>
    <n v="93"/>
  </r>
  <r>
    <x v="0"/>
    <x v="0"/>
    <s v="WA"/>
    <x v="4"/>
    <n v="2012"/>
    <n v="2012"/>
    <n v="500010031"/>
    <n v="1"/>
    <x v="1"/>
    <s v="I"/>
    <n v="0"/>
    <n v="0"/>
    <n v="0"/>
    <n v="110"/>
  </r>
  <r>
    <x v="0"/>
    <x v="0"/>
    <s v="WA"/>
    <x v="4"/>
    <n v="2012"/>
    <n v="2012"/>
    <n v="15219595"/>
    <n v="1"/>
    <x v="1"/>
    <s v="I"/>
    <n v="1"/>
    <n v="1"/>
    <n v="0"/>
    <n v="30"/>
  </r>
  <r>
    <x v="0"/>
    <x v="0"/>
    <s v="WA"/>
    <x v="4"/>
    <n v="2012"/>
    <n v="2012"/>
    <n v="16008895"/>
    <n v="1"/>
    <x v="1"/>
    <s v="I"/>
    <n v="28"/>
    <n v="28"/>
    <n v="0"/>
    <n v="250"/>
  </r>
  <r>
    <x v="0"/>
    <x v="0"/>
    <s v="WA"/>
    <x v="4"/>
    <n v="2012"/>
    <n v="2012"/>
    <n v="15818256"/>
    <n v="1"/>
    <x v="1"/>
    <s v="I"/>
    <n v="4"/>
    <n v="4"/>
    <n v="0"/>
    <n v="12"/>
  </r>
  <r>
    <x v="0"/>
    <x v="1"/>
    <s v="WA"/>
    <x v="4"/>
    <n v="2012"/>
    <n v="2012"/>
    <n v="500169738"/>
    <n v="1"/>
    <x v="1"/>
    <s v="I"/>
    <n v="10"/>
    <n v="10"/>
    <n v="0"/>
    <n v="97"/>
  </r>
  <r>
    <x v="0"/>
    <x v="1"/>
    <s v="WA"/>
    <x v="4"/>
    <n v="2012"/>
    <n v="2012"/>
    <n v="15442686"/>
    <n v="1"/>
    <x v="1"/>
    <s v="I"/>
    <n v="26"/>
    <n v="26"/>
    <n v="0"/>
    <n v="13"/>
  </r>
  <r>
    <x v="0"/>
    <x v="0"/>
    <s v="WA"/>
    <x v="4"/>
    <n v="2012"/>
    <n v="2012"/>
    <n v="15442688"/>
    <n v="1"/>
    <x v="1"/>
    <s v="I"/>
    <n v="26"/>
    <n v="26"/>
    <n v="0"/>
    <n v="52"/>
  </r>
  <r>
    <x v="0"/>
    <x v="0"/>
    <s v="WA"/>
    <x v="4"/>
    <n v="2013"/>
    <n v="2013"/>
    <n v="14080724"/>
    <n v="1"/>
    <x v="1"/>
    <s v="I"/>
    <n v="6"/>
    <n v="6"/>
    <n v="0"/>
    <n v="360"/>
  </r>
  <r>
    <x v="0"/>
    <x v="0"/>
    <s v="WA"/>
    <x v="5"/>
    <n v="2013"/>
    <n v="2013"/>
    <n v="500188877"/>
    <n v="1"/>
    <x v="1"/>
    <s v="I"/>
    <n v="0"/>
    <n v="0"/>
    <n v="0"/>
    <n v="23"/>
  </r>
  <r>
    <x v="0"/>
    <x v="0"/>
    <s v="WA"/>
    <x v="4"/>
    <n v="2013"/>
    <n v="2013"/>
    <n v="500153593"/>
    <n v="1"/>
    <x v="1"/>
    <s v="I"/>
    <n v="3"/>
    <n v="3"/>
    <n v="0"/>
    <n v="181"/>
  </r>
  <r>
    <x v="0"/>
    <x v="0"/>
    <s v="WA"/>
    <x v="5"/>
    <n v="2013"/>
    <n v="2013"/>
    <n v="500190832"/>
    <n v="12"/>
    <x v="1"/>
    <s v="I"/>
    <n v="368"/>
    <n v="30.666666666666668"/>
    <n v="0"/>
    <n v="56"/>
  </r>
  <r>
    <x v="0"/>
    <x v="0"/>
    <s v="WA"/>
    <x v="5"/>
    <n v="2013"/>
    <n v="2013"/>
    <n v="19851103"/>
    <n v="2"/>
    <x v="1"/>
    <s v="I"/>
    <n v="60"/>
    <n v="30"/>
    <n v="0"/>
    <n v="71"/>
  </r>
  <r>
    <x v="0"/>
    <x v="0"/>
    <s v="WA"/>
    <x v="5"/>
    <n v="2013"/>
    <n v="2013"/>
    <n v="17355153"/>
    <n v="1"/>
    <x v="1"/>
    <s v="I"/>
    <n v="8"/>
    <n v="8"/>
    <n v="0"/>
    <n v="114"/>
  </r>
  <r>
    <x v="0"/>
    <x v="0"/>
    <s v="WA"/>
    <x v="5"/>
    <n v="2013"/>
    <n v="2013"/>
    <n v="18517639"/>
    <n v="1"/>
    <x v="1"/>
    <s v="I"/>
    <n v="4"/>
    <n v="4"/>
    <n v="0"/>
    <n v="377"/>
  </r>
  <r>
    <x v="0"/>
    <x v="1"/>
    <s v="WA"/>
    <x v="4"/>
    <n v="2013"/>
    <n v="2013"/>
    <n v="19695710"/>
    <n v="1"/>
    <x v="1"/>
    <s v="I"/>
    <n v="7"/>
    <n v="7"/>
    <n v="0"/>
    <n v="1"/>
  </r>
  <r>
    <x v="0"/>
    <x v="0"/>
    <s v="WA"/>
    <x v="5"/>
    <n v="2013"/>
    <n v="2013"/>
    <n v="500220359"/>
    <n v="1"/>
    <x v="1"/>
    <s v="I"/>
    <n v="9"/>
    <n v="9"/>
    <n v="0"/>
    <n v="48"/>
  </r>
  <r>
    <x v="0"/>
    <x v="0"/>
    <s v="WA"/>
    <x v="5"/>
    <n v="2013"/>
    <n v="2013"/>
    <n v="18265901"/>
    <n v="1"/>
    <x v="1"/>
    <s v="I"/>
    <n v="33"/>
    <n v="33"/>
    <n v="0"/>
    <n v="1"/>
  </r>
  <r>
    <x v="1"/>
    <x v="0"/>
    <s v="WA"/>
    <x v="5"/>
    <n v="2013"/>
    <n v="2013"/>
    <n v="500270425"/>
    <n v="3"/>
    <x v="1"/>
    <s v="I"/>
    <n v="91"/>
    <n v="30.333333333333332"/>
    <n v="0"/>
    <n v="3"/>
  </r>
  <r>
    <x v="0"/>
    <x v="1"/>
    <s v="WA"/>
    <x v="5"/>
    <n v="2013"/>
    <n v="2013"/>
    <n v="17708606"/>
    <n v="1"/>
    <x v="1"/>
    <s v="I"/>
    <n v="0"/>
    <n v="0"/>
    <n v="0"/>
    <n v="55"/>
  </r>
  <r>
    <x v="0"/>
    <x v="0"/>
    <s v="WA"/>
    <x v="5"/>
    <n v="2013"/>
    <n v="2013"/>
    <n v="17708608"/>
    <n v="1"/>
    <x v="1"/>
    <s v="I"/>
    <n v="0"/>
    <n v="0"/>
    <n v="0"/>
    <n v="108"/>
  </r>
  <r>
    <x v="0"/>
    <x v="0"/>
    <s v="WA"/>
    <x v="5"/>
    <n v="2013"/>
    <n v="2013"/>
    <n v="17150654"/>
    <n v="3"/>
    <x v="1"/>
    <s v="I"/>
    <n v="83"/>
    <n v="27.666666666666668"/>
    <n v="0"/>
    <n v="3160"/>
  </r>
  <r>
    <x v="0"/>
    <x v="1"/>
    <s v="WA"/>
    <x v="5"/>
    <n v="2013"/>
    <n v="2013"/>
    <n v="16654064"/>
    <n v="1"/>
    <x v="1"/>
    <s v="I"/>
    <n v="33"/>
    <n v="33"/>
    <n v="0"/>
    <n v="2"/>
  </r>
  <r>
    <x v="0"/>
    <x v="0"/>
    <s v="WA"/>
    <x v="5"/>
    <n v="2013"/>
    <n v="2013"/>
    <n v="15976769"/>
    <n v="1"/>
    <x v="1"/>
    <s v="I"/>
    <n v="34"/>
    <n v="34"/>
    <n v="0"/>
    <n v="120"/>
  </r>
  <r>
    <x v="0"/>
    <x v="0"/>
    <s v="WA"/>
    <x v="5"/>
    <n v="2013"/>
    <n v="2013"/>
    <n v="16004046"/>
    <n v="2"/>
    <x v="1"/>
    <s v="I"/>
    <n v="63"/>
    <n v="31.5"/>
    <n v="0"/>
    <n v="510"/>
  </r>
  <r>
    <x v="0"/>
    <x v="1"/>
    <s v="WA"/>
    <x v="5"/>
    <n v="2013"/>
    <n v="2013"/>
    <n v="422755391"/>
    <n v="3"/>
    <x v="1"/>
    <s v="I"/>
    <n v="86"/>
    <n v="28.666666666666668"/>
    <n v="0"/>
    <n v="13"/>
  </r>
  <r>
    <x v="0"/>
    <x v="0"/>
    <s v="WA"/>
    <x v="5"/>
    <n v="2013"/>
    <n v="2013"/>
    <n v="16545033"/>
    <n v="1"/>
    <x v="1"/>
    <s v="I"/>
    <n v="31"/>
    <n v="31"/>
    <n v="0"/>
    <n v="1687"/>
  </r>
  <r>
    <x v="0"/>
    <x v="0"/>
    <s v="WA"/>
    <x v="5"/>
    <n v="2013"/>
    <n v="2013"/>
    <n v="17921383"/>
    <n v="1"/>
    <x v="1"/>
    <s v="I"/>
    <n v="9"/>
    <n v="9"/>
    <n v="0"/>
    <n v="10"/>
  </r>
  <r>
    <x v="0"/>
    <x v="1"/>
    <s v="WA"/>
    <x v="5"/>
    <n v="2013"/>
    <n v="2013"/>
    <n v="15978389"/>
    <n v="1"/>
    <x v="1"/>
    <s v="I"/>
    <n v="34"/>
    <n v="34"/>
    <n v="0"/>
    <n v="10"/>
  </r>
  <r>
    <x v="0"/>
    <x v="0"/>
    <s v="WA"/>
    <x v="5"/>
    <n v="2013"/>
    <n v="2013"/>
    <n v="383443216"/>
    <n v="2"/>
    <x v="1"/>
    <s v="I"/>
    <n v="62"/>
    <n v="31"/>
    <n v="0"/>
    <n v="130"/>
  </r>
  <r>
    <x v="0"/>
    <x v="0"/>
    <s v="WA"/>
    <x v="5"/>
    <n v="2013"/>
    <n v="2013"/>
    <n v="16012487"/>
    <n v="1"/>
    <x v="1"/>
    <s v="I"/>
    <n v="0"/>
    <n v="0"/>
    <n v="0"/>
    <n v="27"/>
  </r>
  <r>
    <x v="0"/>
    <x v="1"/>
    <s v="WA"/>
    <x v="5"/>
    <n v="2013"/>
    <n v="2013"/>
    <n v="15442398"/>
    <n v="3"/>
    <x v="1"/>
    <s v="I"/>
    <n v="84"/>
    <n v="28"/>
    <n v="0"/>
    <n v="122"/>
  </r>
  <r>
    <x v="0"/>
    <x v="0"/>
    <s v="WA"/>
    <x v="5"/>
    <n v="2013"/>
    <n v="2013"/>
    <n v="14644479"/>
    <n v="3"/>
    <x v="1"/>
    <s v="I"/>
    <n v="96"/>
    <n v="32"/>
    <n v="0"/>
    <n v="150"/>
  </r>
  <r>
    <x v="0"/>
    <x v="0"/>
    <s v="WA"/>
    <x v="5"/>
    <n v="2013"/>
    <n v="2013"/>
    <n v="500185733"/>
    <n v="1"/>
    <x v="1"/>
    <s v="I"/>
    <n v="34"/>
    <n v="34"/>
    <n v="0"/>
    <n v="8"/>
  </r>
  <r>
    <x v="0"/>
    <x v="0"/>
    <s v="WA"/>
    <x v="5"/>
    <n v="2013"/>
    <n v="2013"/>
    <n v="14237807"/>
    <n v="1"/>
    <x v="1"/>
    <s v="I"/>
    <n v="30"/>
    <n v="30"/>
    <n v="0"/>
    <n v="30"/>
  </r>
  <r>
    <x v="0"/>
    <x v="0"/>
    <s v="WA"/>
    <x v="5"/>
    <n v="2013"/>
    <n v="2013"/>
    <n v="16121501"/>
    <n v="1"/>
    <x v="1"/>
    <s v="I"/>
    <n v="20"/>
    <n v="20"/>
    <n v="0"/>
    <n v="260"/>
  </r>
  <r>
    <x v="0"/>
    <x v="1"/>
    <s v="WA"/>
    <x v="5"/>
    <n v="2013"/>
    <n v="2013"/>
    <n v="377395225"/>
    <n v="2"/>
    <x v="1"/>
    <s v="I"/>
    <n v="38"/>
    <n v="19"/>
    <n v="0"/>
    <n v="140"/>
  </r>
  <r>
    <x v="0"/>
    <x v="1"/>
    <s v="WA"/>
    <x v="5"/>
    <n v="2013"/>
    <n v="2013"/>
    <n v="19986147"/>
    <n v="3"/>
    <x v="1"/>
    <s v="I"/>
    <n v="89"/>
    <n v="29.666666666666668"/>
    <n v="0"/>
    <n v="7"/>
  </r>
  <r>
    <x v="0"/>
    <x v="0"/>
    <s v="WA"/>
    <x v="5"/>
    <n v="2013"/>
    <n v="2013"/>
    <n v="19986149"/>
    <n v="1"/>
    <x v="1"/>
    <s v="I"/>
    <n v="33"/>
    <n v="33"/>
    <n v="0"/>
    <n v="1"/>
  </r>
  <r>
    <x v="0"/>
    <x v="1"/>
    <s v="WA"/>
    <x v="5"/>
    <n v="2013"/>
    <n v="2013"/>
    <n v="14184747"/>
    <n v="2"/>
    <x v="1"/>
    <s v="I"/>
    <n v="63"/>
    <n v="31.5"/>
    <n v="0"/>
    <n v="165"/>
  </r>
  <r>
    <x v="0"/>
    <x v="1"/>
    <s v="WA"/>
    <x v="5"/>
    <n v="2013"/>
    <n v="2013"/>
    <n v="500090005"/>
    <n v="1"/>
    <x v="1"/>
    <s v="I"/>
    <n v="14"/>
    <n v="14"/>
    <n v="0"/>
    <n v="17"/>
  </r>
  <r>
    <x v="1"/>
    <x v="0"/>
    <s v="WA"/>
    <x v="5"/>
    <n v="2013"/>
    <n v="2013"/>
    <n v="19700331"/>
    <n v="1"/>
    <x v="1"/>
    <s v="I"/>
    <n v="33"/>
    <n v="33"/>
    <n v="0"/>
    <n v="80"/>
  </r>
  <r>
    <x v="0"/>
    <x v="0"/>
    <s v="WA"/>
    <x v="5"/>
    <n v="2013"/>
    <n v="2013"/>
    <n v="19313630"/>
    <n v="1"/>
    <x v="1"/>
    <s v="I"/>
    <n v="39"/>
    <n v="39"/>
    <n v="0"/>
    <n v="520"/>
  </r>
  <r>
    <x v="0"/>
    <x v="1"/>
    <s v="WA"/>
    <x v="5"/>
    <n v="2013"/>
    <n v="2013"/>
    <n v="18303066"/>
    <n v="2"/>
    <x v="1"/>
    <s v="I"/>
    <n v="45"/>
    <n v="22.5"/>
    <n v="0"/>
    <n v="49"/>
  </r>
  <r>
    <x v="0"/>
    <x v="0"/>
    <s v="WA"/>
    <x v="5"/>
    <n v="2013"/>
    <n v="2013"/>
    <n v="339811247"/>
    <n v="2"/>
    <x v="1"/>
    <s v="I"/>
    <n v="31"/>
    <n v="15.5"/>
    <n v="0"/>
    <n v="20"/>
  </r>
  <r>
    <x v="0"/>
    <x v="0"/>
    <s v="WA"/>
    <x v="5"/>
    <n v="2013"/>
    <n v="2013"/>
    <n v="500156324"/>
    <n v="3"/>
    <x v="1"/>
    <s v="I"/>
    <n v="71"/>
    <n v="23.666666666666664"/>
    <n v="0"/>
    <n v="21"/>
  </r>
  <r>
    <x v="0"/>
    <x v="0"/>
    <s v="WA"/>
    <x v="5"/>
    <n v="2013"/>
    <n v="2013"/>
    <n v="500164285"/>
    <n v="1"/>
    <x v="1"/>
    <s v="I"/>
    <n v="21"/>
    <n v="21"/>
    <n v="0"/>
    <n v="234"/>
  </r>
  <r>
    <x v="0"/>
    <x v="0"/>
    <s v="WA"/>
    <x v="5"/>
    <n v="2013"/>
    <n v="2013"/>
    <n v="500232721"/>
    <n v="1"/>
    <x v="1"/>
    <s v="I"/>
    <n v="0"/>
    <n v="0"/>
    <n v="0"/>
    <n v="19"/>
  </r>
  <r>
    <x v="0"/>
    <x v="0"/>
    <s v="WA"/>
    <x v="5"/>
    <n v="2013"/>
    <n v="2013"/>
    <n v="500076955"/>
    <n v="1"/>
    <x v="1"/>
    <s v="I"/>
    <n v="0"/>
    <n v="0"/>
    <n v="0"/>
    <n v="319"/>
  </r>
  <r>
    <x v="0"/>
    <x v="0"/>
    <s v="WA"/>
    <x v="5"/>
    <n v="2013"/>
    <n v="2013"/>
    <n v="17846491"/>
    <n v="1"/>
    <x v="1"/>
    <s v="I"/>
    <n v="0"/>
    <n v="0"/>
    <n v="0"/>
    <n v="70"/>
  </r>
  <r>
    <x v="0"/>
    <x v="0"/>
    <s v="WA"/>
    <x v="5"/>
    <n v="2013"/>
    <n v="2013"/>
    <n v="14173708"/>
    <n v="1"/>
    <x v="1"/>
    <s v="I"/>
    <n v="28"/>
    <n v="28"/>
    <n v="0"/>
    <n v="17"/>
  </r>
  <r>
    <x v="0"/>
    <x v="0"/>
    <s v="WA"/>
    <x v="5"/>
    <n v="2013"/>
    <n v="2013"/>
    <n v="16505813"/>
    <n v="1"/>
    <x v="1"/>
    <s v="I"/>
    <n v="2"/>
    <n v="2"/>
    <n v="0"/>
    <n v="262"/>
  </r>
  <r>
    <x v="0"/>
    <x v="0"/>
    <s v="WA"/>
    <x v="5"/>
    <n v="2013"/>
    <n v="2013"/>
    <n v="15945651"/>
    <n v="2"/>
    <x v="1"/>
    <s v="I"/>
    <n v="33"/>
    <n v="16.5"/>
    <n v="0"/>
    <n v="450"/>
  </r>
  <r>
    <x v="0"/>
    <x v="1"/>
    <s v="WA"/>
    <x v="5"/>
    <n v="2013"/>
    <n v="2013"/>
    <n v="500207660"/>
    <n v="2"/>
    <x v="1"/>
    <s v="I"/>
    <n v="62"/>
    <n v="31"/>
    <n v="0"/>
    <n v="73"/>
  </r>
  <r>
    <x v="0"/>
    <x v="1"/>
    <s v="WA"/>
    <x v="5"/>
    <n v="2013"/>
    <n v="2013"/>
    <n v="16894758"/>
    <n v="1"/>
    <x v="1"/>
    <s v="I"/>
    <n v="12"/>
    <n v="12"/>
    <n v="0"/>
    <n v="21"/>
  </r>
  <r>
    <x v="0"/>
    <x v="0"/>
    <s v="WA"/>
    <x v="5"/>
    <n v="2013"/>
    <n v="2013"/>
    <n v="16262659"/>
    <n v="1"/>
    <x v="1"/>
    <s v="I"/>
    <n v="63"/>
    <n v="63"/>
    <n v="0"/>
    <n v="27"/>
  </r>
  <r>
    <x v="0"/>
    <x v="0"/>
    <s v="WA"/>
    <x v="5"/>
    <n v="2013"/>
    <n v="2013"/>
    <n v="16808300"/>
    <n v="1"/>
    <x v="1"/>
    <s v="I"/>
    <n v="4"/>
    <n v="4"/>
    <n v="0"/>
    <n v="10"/>
  </r>
  <r>
    <x v="0"/>
    <x v="0"/>
    <s v="WA"/>
    <x v="5"/>
    <n v="2013"/>
    <n v="2013"/>
    <n v="15654037"/>
    <n v="1"/>
    <x v="1"/>
    <s v="I"/>
    <n v="29"/>
    <n v="29"/>
    <n v="0"/>
    <n v="10"/>
  </r>
  <r>
    <x v="0"/>
    <x v="1"/>
    <s v="WA"/>
    <x v="5"/>
    <n v="2013"/>
    <n v="2013"/>
    <n v="15752835"/>
    <n v="1"/>
    <x v="1"/>
    <s v="I"/>
    <n v="17"/>
    <n v="17"/>
    <n v="0"/>
    <n v="22"/>
  </r>
  <r>
    <x v="1"/>
    <x v="1"/>
    <s v="WA"/>
    <x v="5"/>
    <n v="2013"/>
    <n v="2013"/>
    <n v="500278263"/>
    <n v="1"/>
    <x v="1"/>
    <s v="I"/>
    <n v="4"/>
    <n v="4"/>
    <n v="0"/>
    <n v="1"/>
  </r>
  <r>
    <x v="0"/>
    <x v="0"/>
    <s v="WA"/>
    <x v="5"/>
    <n v="2013"/>
    <n v="2013"/>
    <n v="19007426"/>
    <n v="2"/>
    <x v="1"/>
    <s v="I"/>
    <n v="52"/>
    <n v="26"/>
    <n v="0"/>
    <n v="380"/>
  </r>
  <r>
    <x v="0"/>
    <x v="0"/>
    <s v="WA"/>
    <x v="5"/>
    <n v="2013"/>
    <n v="2013"/>
    <n v="500037142"/>
    <n v="1"/>
    <x v="1"/>
    <s v="I"/>
    <n v="8"/>
    <n v="8"/>
    <n v="0"/>
    <n v="178"/>
  </r>
  <r>
    <x v="0"/>
    <x v="0"/>
    <s v="WA"/>
    <x v="5"/>
    <n v="2013"/>
    <n v="2013"/>
    <n v="16766427"/>
    <n v="2"/>
    <x v="1"/>
    <s v="I"/>
    <n v="40"/>
    <n v="20"/>
    <n v="0"/>
    <n v="216"/>
  </r>
  <r>
    <x v="0"/>
    <x v="0"/>
    <s v="WA"/>
    <x v="5"/>
    <n v="2013"/>
    <n v="2013"/>
    <n v="17317961"/>
    <n v="1"/>
    <x v="1"/>
    <s v="I"/>
    <n v="4"/>
    <n v="4"/>
    <n v="0"/>
    <n v="82"/>
  </r>
  <r>
    <x v="0"/>
    <x v="1"/>
    <s v="WA"/>
    <x v="5"/>
    <n v="2013"/>
    <n v="2013"/>
    <n v="500286270"/>
    <n v="1"/>
    <x v="1"/>
    <s v="I"/>
    <n v="29"/>
    <n v="29"/>
    <n v="0"/>
    <n v="75"/>
  </r>
  <r>
    <x v="0"/>
    <x v="0"/>
    <s v="WA"/>
    <x v="5"/>
    <n v="2013"/>
    <n v="2013"/>
    <n v="19615182"/>
    <n v="1"/>
    <x v="1"/>
    <s v="I"/>
    <n v="0"/>
    <n v="0"/>
    <n v="0"/>
    <n v="806"/>
  </r>
  <r>
    <x v="0"/>
    <x v="0"/>
    <s v="WA"/>
    <x v="5"/>
    <n v="2013"/>
    <n v="2013"/>
    <n v="18894018"/>
    <n v="1"/>
    <x v="1"/>
    <s v="I"/>
    <n v="22"/>
    <n v="22"/>
    <n v="0"/>
    <n v="120"/>
  </r>
  <r>
    <x v="0"/>
    <x v="0"/>
    <s v="WA"/>
    <x v="5"/>
    <n v="2013"/>
    <n v="2013"/>
    <n v="18924659"/>
    <n v="1"/>
    <x v="1"/>
    <s v="I"/>
    <n v="0"/>
    <n v="0"/>
    <n v="0"/>
    <n v="162"/>
  </r>
  <r>
    <x v="0"/>
    <x v="0"/>
    <s v="WA"/>
    <x v="5"/>
    <n v="2013"/>
    <n v="2013"/>
    <n v="17840415"/>
    <n v="1"/>
    <x v="1"/>
    <s v="I"/>
    <n v="1"/>
    <n v="1"/>
    <n v="0"/>
    <n v="80"/>
  </r>
  <r>
    <x v="0"/>
    <x v="0"/>
    <s v="WA"/>
    <x v="5"/>
    <n v="2013"/>
    <n v="2013"/>
    <n v="18422316"/>
    <n v="1"/>
    <x v="1"/>
    <s v="I"/>
    <n v="25"/>
    <n v="25"/>
    <n v="0"/>
    <n v="831"/>
  </r>
  <r>
    <x v="0"/>
    <x v="0"/>
    <s v="WA"/>
    <x v="5"/>
    <n v="2013"/>
    <n v="2013"/>
    <n v="16489580"/>
    <n v="3"/>
    <x v="1"/>
    <s v="I"/>
    <n v="92"/>
    <n v="30.666666666666668"/>
    <n v="0"/>
    <n v="7"/>
  </r>
  <r>
    <x v="0"/>
    <x v="0"/>
    <s v="WA"/>
    <x v="5"/>
    <n v="2013"/>
    <n v="2013"/>
    <n v="500124245"/>
    <n v="2"/>
    <x v="1"/>
    <s v="I"/>
    <n v="88"/>
    <n v="44"/>
    <n v="0"/>
    <n v="470"/>
  </r>
  <r>
    <x v="0"/>
    <x v="0"/>
    <s v="WA"/>
    <x v="5"/>
    <n v="2013"/>
    <n v="2013"/>
    <n v="16896396"/>
    <n v="1"/>
    <x v="1"/>
    <s v="I"/>
    <n v="19"/>
    <n v="19"/>
    <n v="0"/>
    <n v="316"/>
  </r>
  <r>
    <x v="0"/>
    <x v="0"/>
    <s v="WA"/>
    <x v="5"/>
    <n v="2013"/>
    <n v="2013"/>
    <n v="17001865"/>
    <n v="1"/>
    <x v="1"/>
    <s v="I"/>
    <n v="11"/>
    <n v="11"/>
    <n v="0"/>
    <n v="405"/>
  </r>
  <r>
    <x v="0"/>
    <x v="0"/>
    <s v="WA"/>
    <x v="5"/>
    <n v="2013"/>
    <n v="2013"/>
    <n v="15973118"/>
    <n v="1"/>
    <x v="1"/>
    <s v="I"/>
    <n v="7"/>
    <n v="7"/>
    <n v="0"/>
    <n v="870"/>
  </r>
  <r>
    <x v="0"/>
    <x v="1"/>
    <s v="WA"/>
    <x v="5"/>
    <n v="2013"/>
    <n v="2013"/>
    <n v="16303695"/>
    <n v="1"/>
    <x v="1"/>
    <s v="I"/>
    <n v="20"/>
    <n v="20"/>
    <n v="0"/>
    <n v="10"/>
  </r>
  <r>
    <x v="0"/>
    <x v="1"/>
    <s v="WA"/>
    <x v="5"/>
    <n v="2013"/>
    <n v="2013"/>
    <n v="500278420"/>
    <n v="1"/>
    <x v="1"/>
    <s v="I"/>
    <n v="29"/>
    <n v="29"/>
    <n v="0"/>
    <n v="31"/>
  </r>
  <r>
    <x v="0"/>
    <x v="1"/>
    <s v="WA"/>
    <x v="5"/>
    <n v="2013"/>
    <n v="2013"/>
    <n v="500006809"/>
    <n v="2"/>
    <x v="1"/>
    <s v="I"/>
    <n v="33"/>
    <n v="16.5"/>
    <n v="0"/>
    <n v="8"/>
  </r>
  <r>
    <x v="0"/>
    <x v="0"/>
    <s v="WA"/>
    <x v="5"/>
    <n v="2013"/>
    <n v="2013"/>
    <n v="15098792"/>
    <n v="1"/>
    <x v="1"/>
    <s v="I"/>
    <n v="8"/>
    <n v="8"/>
    <n v="0"/>
    <n v="360"/>
  </r>
  <r>
    <x v="0"/>
    <x v="1"/>
    <s v="WA"/>
    <x v="5"/>
    <n v="2013"/>
    <n v="2013"/>
    <n v="14046345"/>
    <n v="1"/>
    <x v="1"/>
    <s v="I"/>
    <n v="9"/>
    <n v="9"/>
    <n v="0"/>
    <n v="28"/>
  </r>
  <r>
    <x v="0"/>
    <x v="0"/>
    <s v="WA"/>
    <x v="5"/>
    <n v="2013"/>
    <n v="2013"/>
    <n v="19953243"/>
    <n v="1"/>
    <x v="1"/>
    <s v="I"/>
    <n v="29"/>
    <n v="29"/>
    <n v="0"/>
    <n v="1"/>
  </r>
  <r>
    <x v="0"/>
    <x v="1"/>
    <s v="WA"/>
    <x v="5"/>
    <n v="2013"/>
    <n v="2013"/>
    <n v="500096057"/>
    <n v="1"/>
    <x v="1"/>
    <s v="I"/>
    <n v="26"/>
    <n v="26"/>
    <n v="0"/>
    <n v="55"/>
  </r>
  <r>
    <x v="0"/>
    <x v="1"/>
    <s v="WA"/>
    <x v="5"/>
    <n v="2013"/>
    <n v="2013"/>
    <n v="19912403"/>
    <n v="1"/>
    <x v="1"/>
    <s v="I"/>
    <n v="29"/>
    <n v="29"/>
    <n v="0"/>
    <n v="1"/>
  </r>
  <r>
    <x v="0"/>
    <x v="1"/>
    <s v="WA"/>
    <x v="5"/>
    <n v="2013"/>
    <n v="2013"/>
    <n v="430531201"/>
    <n v="2"/>
    <x v="1"/>
    <s v="I"/>
    <n v="56"/>
    <n v="28"/>
    <n v="0"/>
    <n v="16"/>
  </r>
  <r>
    <x v="0"/>
    <x v="0"/>
    <s v="WA"/>
    <x v="5"/>
    <n v="2013"/>
    <n v="2013"/>
    <n v="14110174"/>
    <n v="1"/>
    <x v="1"/>
    <s v="I"/>
    <n v="21"/>
    <n v="21"/>
    <n v="0"/>
    <n v="90"/>
  </r>
  <r>
    <x v="0"/>
    <x v="0"/>
    <s v="WA"/>
    <x v="5"/>
    <n v="2013"/>
    <n v="2013"/>
    <n v="17645326"/>
    <n v="1"/>
    <x v="1"/>
    <s v="I"/>
    <n v="9"/>
    <n v="9"/>
    <n v="0"/>
    <n v="191"/>
  </r>
  <r>
    <x v="1"/>
    <x v="0"/>
    <s v="WA"/>
    <x v="5"/>
    <n v="2013"/>
    <n v="2013"/>
    <n v="500255705"/>
    <n v="3"/>
    <x v="1"/>
    <s v="I"/>
    <n v="75"/>
    <n v="25"/>
    <n v="0"/>
    <n v="213"/>
  </r>
  <r>
    <x v="0"/>
    <x v="0"/>
    <s v="WA"/>
    <x v="5"/>
    <n v="2013"/>
    <n v="2013"/>
    <n v="19622444"/>
    <n v="4"/>
    <x v="1"/>
    <s v="I"/>
    <n v="125"/>
    <n v="31.25"/>
    <n v="0"/>
    <n v="452"/>
  </r>
  <r>
    <x v="0"/>
    <x v="0"/>
    <s v="WA"/>
    <x v="5"/>
    <n v="2013"/>
    <n v="2013"/>
    <n v="18635498"/>
    <n v="2"/>
    <x v="1"/>
    <s v="I"/>
    <n v="61"/>
    <n v="30.5"/>
    <n v="0"/>
    <n v="130"/>
  </r>
  <r>
    <x v="0"/>
    <x v="0"/>
    <s v="WA"/>
    <x v="5"/>
    <n v="2013"/>
    <n v="2013"/>
    <n v="19560906"/>
    <n v="1"/>
    <x v="1"/>
    <s v="I"/>
    <n v="9"/>
    <n v="9"/>
    <n v="0"/>
    <n v="180"/>
  </r>
  <r>
    <x v="0"/>
    <x v="0"/>
    <s v="WA"/>
    <x v="5"/>
    <n v="2013"/>
    <n v="2013"/>
    <n v="19605350"/>
    <n v="1"/>
    <x v="1"/>
    <s v="I"/>
    <n v="10"/>
    <n v="10"/>
    <n v="0"/>
    <n v="810"/>
  </r>
  <r>
    <x v="0"/>
    <x v="0"/>
    <s v="WA"/>
    <x v="5"/>
    <n v="2013"/>
    <n v="2013"/>
    <n v="19553877"/>
    <n v="4"/>
    <x v="1"/>
    <s v="I"/>
    <n v="124"/>
    <n v="31"/>
    <n v="0"/>
    <n v="62"/>
  </r>
  <r>
    <x v="0"/>
    <x v="1"/>
    <s v="WA"/>
    <x v="5"/>
    <n v="2013"/>
    <n v="2013"/>
    <n v="446343916"/>
    <n v="1"/>
    <x v="1"/>
    <s v="I"/>
    <n v="0"/>
    <n v="0"/>
    <n v="0"/>
    <n v="16"/>
  </r>
  <r>
    <x v="0"/>
    <x v="1"/>
    <s v="WA"/>
    <x v="5"/>
    <n v="2013"/>
    <n v="2013"/>
    <n v="423187209"/>
    <n v="1"/>
    <x v="1"/>
    <s v="I"/>
    <n v="0"/>
    <n v="0"/>
    <n v="0"/>
    <n v="3"/>
  </r>
  <r>
    <x v="1"/>
    <x v="1"/>
    <s v="WA"/>
    <x v="5"/>
    <n v="2013"/>
    <n v="2013"/>
    <n v="500042945"/>
    <n v="2"/>
    <x v="1"/>
    <s v="I"/>
    <n v="47"/>
    <n v="23.5"/>
    <n v="0"/>
    <n v="28"/>
  </r>
  <r>
    <x v="0"/>
    <x v="1"/>
    <s v="WA"/>
    <x v="5"/>
    <n v="2013"/>
    <n v="2013"/>
    <n v="18648757"/>
    <n v="1"/>
    <x v="1"/>
    <s v="I"/>
    <n v="13"/>
    <n v="13"/>
    <n v="0"/>
    <n v="32"/>
  </r>
  <r>
    <x v="0"/>
    <x v="0"/>
    <s v="WA"/>
    <x v="5"/>
    <n v="2013"/>
    <n v="2013"/>
    <n v="500186739"/>
    <n v="6"/>
    <x v="1"/>
    <s v="I"/>
    <n v="183"/>
    <n v="30.5"/>
    <n v="0"/>
    <n v="424"/>
  </r>
  <r>
    <x v="0"/>
    <x v="0"/>
    <s v="WA"/>
    <x v="5"/>
    <n v="2013"/>
    <n v="2013"/>
    <n v="18346161"/>
    <n v="1"/>
    <x v="1"/>
    <s v="I"/>
    <n v="22"/>
    <n v="22"/>
    <n v="0"/>
    <n v="50"/>
  </r>
  <r>
    <x v="0"/>
    <x v="0"/>
    <s v="WA"/>
    <x v="5"/>
    <n v="2013"/>
    <n v="2013"/>
    <n v="18719697"/>
    <n v="1"/>
    <x v="1"/>
    <s v="I"/>
    <n v="0"/>
    <n v="0"/>
    <n v="0"/>
    <n v="10"/>
  </r>
  <r>
    <x v="0"/>
    <x v="0"/>
    <s v="WA"/>
    <x v="5"/>
    <n v="2013"/>
    <n v="2013"/>
    <n v="16880050"/>
    <n v="1"/>
    <x v="1"/>
    <s v="I"/>
    <n v="10"/>
    <n v="10"/>
    <n v="0"/>
    <n v="70"/>
  </r>
  <r>
    <x v="0"/>
    <x v="0"/>
    <s v="WA"/>
    <x v="5"/>
    <n v="2013"/>
    <n v="2013"/>
    <n v="19144041"/>
    <n v="1"/>
    <x v="1"/>
    <s v="I"/>
    <n v="8"/>
    <n v="8"/>
    <n v="0"/>
    <n v="2"/>
  </r>
  <r>
    <x v="0"/>
    <x v="1"/>
    <s v="WA"/>
    <x v="5"/>
    <n v="2013"/>
    <n v="2013"/>
    <n v="388281638"/>
    <n v="3"/>
    <x v="1"/>
    <s v="I"/>
    <n v="73"/>
    <n v="24.333333333333332"/>
    <n v="0"/>
    <n v="13"/>
  </r>
  <r>
    <x v="0"/>
    <x v="0"/>
    <s v="WA"/>
    <x v="5"/>
    <n v="2013"/>
    <n v="2013"/>
    <n v="500197221"/>
    <n v="2"/>
    <x v="1"/>
    <s v="I"/>
    <n v="42"/>
    <n v="21"/>
    <n v="0"/>
    <n v="123"/>
  </r>
  <r>
    <x v="0"/>
    <x v="0"/>
    <s v="WA"/>
    <x v="5"/>
    <n v="2013"/>
    <n v="2013"/>
    <n v="16473425"/>
    <n v="1"/>
    <x v="1"/>
    <s v="I"/>
    <n v="13"/>
    <n v="13"/>
    <n v="0"/>
    <n v="10"/>
  </r>
  <r>
    <x v="0"/>
    <x v="1"/>
    <s v="WA"/>
    <x v="5"/>
    <n v="2013"/>
    <n v="2013"/>
    <n v="436406528"/>
    <n v="1"/>
    <x v="1"/>
    <s v="I"/>
    <n v="21"/>
    <n v="21"/>
    <n v="0"/>
    <n v="66"/>
  </r>
  <r>
    <x v="0"/>
    <x v="1"/>
    <s v="WA"/>
    <x v="5"/>
    <n v="2013"/>
    <n v="2013"/>
    <n v="15161867"/>
    <n v="1"/>
    <x v="1"/>
    <s v="I"/>
    <n v="29"/>
    <n v="29"/>
    <n v="0"/>
    <n v="3"/>
  </r>
  <r>
    <x v="0"/>
    <x v="1"/>
    <s v="WA"/>
    <x v="5"/>
    <n v="2013"/>
    <n v="2013"/>
    <n v="500175051"/>
    <n v="2"/>
    <x v="1"/>
    <s v="I"/>
    <n v="62"/>
    <n v="31"/>
    <n v="0"/>
    <n v="22"/>
  </r>
  <r>
    <x v="1"/>
    <x v="0"/>
    <s v="WA"/>
    <x v="5"/>
    <n v="2013"/>
    <n v="2013"/>
    <n v="16998190"/>
    <n v="4"/>
    <x v="1"/>
    <s v="I"/>
    <n v="104"/>
    <n v="26"/>
    <n v="0"/>
    <n v="100"/>
  </r>
  <r>
    <x v="0"/>
    <x v="1"/>
    <s v="WA"/>
    <x v="5"/>
    <n v="2013"/>
    <n v="2013"/>
    <n v="442108938"/>
    <n v="8"/>
    <x v="1"/>
    <s v="I"/>
    <n v="242"/>
    <n v="30.25"/>
    <n v="0"/>
    <n v="36"/>
  </r>
  <r>
    <x v="0"/>
    <x v="0"/>
    <s v="WA"/>
    <x v="5"/>
    <n v="2013"/>
    <n v="2013"/>
    <n v="16549985"/>
    <n v="2"/>
    <x v="1"/>
    <s v="I"/>
    <n v="54"/>
    <n v="27"/>
    <n v="0"/>
    <n v="334"/>
  </r>
  <r>
    <x v="0"/>
    <x v="0"/>
    <s v="WA"/>
    <x v="5"/>
    <n v="2013"/>
    <n v="2013"/>
    <n v="14058611"/>
    <n v="2"/>
    <x v="1"/>
    <s v="I"/>
    <n v="58"/>
    <n v="29"/>
    <n v="0"/>
    <n v="234"/>
  </r>
  <r>
    <x v="0"/>
    <x v="0"/>
    <s v="WA"/>
    <x v="5"/>
    <n v="2013"/>
    <n v="2013"/>
    <n v="500065568"/>
    <n v="1"/>
    <x v="1"/>
    <s v="I"/>
    <n v="19"/>
    <n v="19"/>
    <n v="0"/>
    <n v="146"/>
  </r>
  <r>
    <x v="0"/>
    <x v="1"/>
    <s v="WA"/>
    <x v="5"/>
    <n v="2013"/>
    <n v="2013"/>
    <n v="500002223"/>
    <n v="1"/>
    <x v="1"/>
    <s v="I"/>
    <n v="30"/>
    <n v="30"/>
    <n v="0"/>
    <n v="7"/>
  </r>
  <r>
    <x v="0"/>
    <x v="0"/>
    <s v="WA"/>
    <x v="5"/>
    <n v="2013"/>
    <n v="2013"/>
    <n v="17954548"/>
    <n v="1"/>
    <x v="1"/>
    <s v="I"/>
    <n v="31"/>
    <n v="31"/>
    <n v="0"/>
    <n v="20"/>
  </r>
  <r>
    <x v="0"/>
    <x v="0"/>
    <s v="WA"/>
    <x v="5"/>
    <n v="2013"/>
    <n v="2013"/>
    <n v="17042665"/>
    <n v="1"/>
    <x v="1"/>
    <s v="I"/>
    <n v="0"/>
    <n v="0"/>
    <n v="0"/>
    <n v="158"/>
  </r>
  <r>
    <x v="0"/>
    <x v="0"/>
    <s v="WA"/>
    <x v="5"/>
    <n v="2013"/>
    <n v="2013"/>
    <n v="500288983"/>
    <n v="1"/>
    <x v="1"/>
    <s v="I"/>
    <n v="0"/>
    <n v="0"/>
    <n v="0"/>
    <n v="2"/>
  </r>
  <r>
    <x v="0"/>
    <x v="0"/>
    <s v="WA"/>
    <x v="5"/>
    <n v="2013"/>
    <n v="2013"/>
    <n v="500171863"/>
    <n v="1"/>
    <x v="1"/>
    <s v="I"/>
    <n v="0"/>
    <n v="0"/>
    <n v="0"/>
    <n v="11"/>
  </r>
  <r>
    <x v="0"/>
    <x v="1"/>
    <s v="WA"/>
    <x v="5"/>
    <n v="2013"/>
    <n v="2013"/>
    <n v="18698552"/>
    <n v="1"/>
    <x v="1"/>
    <s v="I"/>
    <n v="24"/>
    <n v="24"/>
    <n v="0"/>
    <n v="34"/>
  </r>
  <r>
    <x v="0"/>
    <x v="1"/>
    <s v="WA"/>
    <x v="5"/>
    <n v="2013"/>
    <n v="2013"/>
    <n v="18564409"/>
    <n v="1"/>
    <x v="1"/>
    <s v="I"/>
    <n v="0"/>
    <n v="0"/>
    <n v="0"/>
    <n v="5"/>
  </r>
  <r>
    <x v="0"/>
    <x v="0"/>
    <s v="WA"/>
    <x v="5"/>
    <n v="2013"/>
    <n v="2013"/>
    <n v="18564411"/>
    <n v="1"/>
    <x v="1"/>
    <s v="I"/>
    <n v="0"/>
    <n v="0"/>
    <n v="0"/>
    <n v="46"/>
  </r>
  <r>
    <x v="0"/>
    <x v="1"/>
    <s v="WA"/>
    <x v="5"/>
    <n v="2013"/>
    <n v="2013"/>
    <n v="500026678"/>
    <n v="1"/>
    <x v="1"/>
    <s v="I"/>
    <n v="28"/>
    <n v="28"/>
    <n v="0"/>
    <n v="2"/>
  </r>
  <r>
    <x v="0"/>
    <x v="0"/>
    <s v="WA"/>
    <x v="5"/>
    <n v="2013"/>
    <n v="2013"/>
    <n v="18268563"/>
    <n v="1"/>
    <x v="1"/>
    <s v="I"/>
    <n v="5"/>
    <n v="5"/>
    <n v="0"/>
    <n v="130"/>
  </r>
  <r>
    <x v="0"/>
    <x v="1"/>
    <s v="WA"/>
    <x v="5"/>
    <n v="2013"/>
    <n v="2013"/>
    <n v="500274719"/>
    <n v="1"/>
    <x v="1"/>
    <s v="I"/>
    <n v="3"/>
    <n v="3"/>
    <n v="0"/>
    <n v="3"/>
  </r>
  <r>
    <x v="0"/>
    <x v="1"/>
    <s v="WA"/>
    <x v="5"/>
    <n v="2013"/>
    <n v="2013"/>
    <n v="500037043"/>
    <n v="1"/>
    <x v="1"/>
    <s v="I"/>
    <n v="30"/>
    <n v="30"/>
    <n v="0"/>
    <n v="10"/>
  </r>
  <r>
    <x v="0"/>
    <x v="1"/>
    <s v="WA"/>
    <x v="5"/>
    <n v="2013"/>
    <n v="2013"/>
    <n v="500211235"/>
    <n v="1"/>
    <x v="1"/>
    <s v="I"/>
    <n v="1"/>
    <n v="1"/>
    <n v="0"/>
    <n v="2"/>
  </r>
  <r>
    <x v="0"/>
    <x v="0"/>
    <s v="WA"/>
    <x v="5"/>
    <n v="2013"/>
    <n v="2013"/>
    <n v="19843059"/>
    <n v="1"/>
    <x v="1"/>
    <s v="I"/>
    <n v="0"/>
    <n v="0"/>
    <n v="0"/>
    <n v="10"/>
  </r>
  <r>
    <x v="0"/>
    <x v="0"/>
    <s v="WA"/>
    <x v="5"/>
    <n v="2013"/>
    <n v="2013"/>
    <n v="434851217"/>
    <n v="2"/>
    <x v="1"/>
    <s v="I"/>
    <n v="40"/>
    <n v="20"/>
    <n v="0"/>
    <n v="241"/>
  </r>
  <r>
    <x v="0"/>
    <x v="1"/>
    <s v="WA"/>
    <x v="5"/>
    <n v="2013"/>
    <n v="2013"/>
    <n v="412300944"/>
    <n v="2"/>
    <x v="1"/>
    <s v="I"/>
    <n v="61"/>
    <n v="30.5"/>
    <n v="0"/>
    <n v="12"/>
  </r>
  <r>
    <x v="0"/>
    <x v="0"/>
    <s v="WA"/>
    <x v="5"/>
    <n v="2013"/>
    <n v="2013"/>
    <n v="17445885"/>
    <n v="1"/>
    <x v="1"/>
    <s v="I"/>
    <n v="5"/>
    <n v="5"/>
    <n v="0"/>
    <n v="71"/>
  </r>
  <r>
    <x v="0"/>
    <x v="0"/>
    <s v="WA"/>
    <x v="5"/>
    <n v="2013"/>
    <n v="2013"/>
    <n v="16288854"/>
    <n v="2"/>
    <x v="1"/>
    <s v="I"/>
    <n v="70"/>
    <n v="35"/>
    <n v="0"/>
    <n v="3252"/>
  </r>
  <r>
    <x v="0"/>
    <x v="1"/>
    <s v="WA"/>
    <x v="5"/>
    <n v="2013"/>
    <n v="2013"/>
    <n v="14764240"/>
    <n v="1"/>
    <x v="1"/>
    <s v="I"/>
    <n v="2"/>
    <n v="2"/>
    <n v="0"/>
    <n v="2"/>
  </r>
  <r>
    <x v="0"/>
    <x v="1"/>
    <s v="WA"/>
    <x v="5"/>
    <n v="2013"/>
    <n v="2013"/>
    <n v="16645681"/>
    <n v="2"/>
    <x v="1"/>
    <s v="I"/>
    <n v="44"/>
    <n v="22"/>
    <n v="0"/>
    <n v="19"/>
  </r>
  <r>
    <x v="0"/>
    <x v="0"/>
    <s v="WA"/>
    <x v="5"/>
    <n v="2013"/>
    <n v="2013"/>
    <n v="500047847"/>
    <n v="1"/>
    <x v="1"/>
    <s v="I"/>
    <n v="1"/>
    <n v="1"/>
    <n v="0"/>
    <n v="7"/>
  </r>
  <r>
    <x v="0"/>
    <x v="1"/>
    <s v="WA"/>
    <x v="5"/>
    <n v="2013"/>
    <n v="2013"/>
    <n v="363225642"/>
    <n v="2"/>
    <x v="1"/>
    <s v="I"/>
    <n v="58"/>
    <n v="29"/>
    <n v="0"/>
    <n v="7"/>
  </r>
  <r>
    <x v="1"/>
    <x v="1"/>
    <s v="WA"/>
    <x v="5"/>
    <n v="2013"/>
    <n v="2013"/>
    <n v="500050920"/>
    <n v="1"/>
    <x v="1"/>
    <s v="I"/>
    <n v="30"/>
    <n v="30"/>
    <n v="0"/>
    <n v="2"/>
  </r>
  <r>
    <x v="0"/>
    <x v="0"/>
    <s v="WA"/>
    <x v="5"/>
    <n v="2013"/>
    <n v="2013"/>
    <n v="16307984"/>
    <n v="1"/>
    <x v="1"/>
    <s v="I"/>
    <n v="0"/>
    <n v="0"/>
    <n v="0"/>
    <n v="20"/>
  </r>
  <r>
    <x v="0"/>
    <x v="1"/>
    <s v="WA"/>
    <x v="5"/>
    <n v="2013"/>
    <n v="2013"/>
    <n v="15739793"/>
    <n v="2"/>
    <x v="1"/>
    <s v="I"/>
    <n v="50"/>
    <n v="25"/>
    <n v="0"/>
    <n v="13"/>
  </r>
  <r>
    <x v="0"/>
    <x v="0"/>
    <s v="WA"/>
    <x v="5"/>
    <n v="2013"/>
    <n v="2013"/>
    <n v="15987467"/>
    <n v="1"/>
    <x v="1"/>
    <s v="I"/>
    <n v="1"/>
    <n v="1"/>
    <n v="0"/>
    <n v="20"/>
  </r>
  <r>
    <x v="0"/>
    <x v="1"/>
    <s v="WA"/>
    <x v="5"/>
    <n v="2013"/>
    <n v="2013"/>
    <n v="415756899"/>
    <n v="1"/>
    <x v="1"/>
    <s v="I"/>
    <n v="1"/>
    <n v="1"/>
    <n v="0"/>
    <n v="1"/>
  </r>
  <r>
    <x v="0"/>
    <x v="0"/>
    <s v="WA"/>
    <x v="5"/>
    <n v="2013"/>
    <n v="2013"/>
    <n v="14184831"/>
    <n v="1"/>
    <x v="1"/>
    <s v="I"/>
    <n v="33"/>
    <n v="33"/>
    <n v="0"/>
    <n v="10"/>
  </r>
  <r>
    <x v="0"/>
    <x v="1"/>
    <s v="WA"/>
    <x v="5"/>
    <n v="2013"/>
    <n v="2013"/>
    <n v="15277831"/>
    <n v="3"/>
    <x v="1"/>
    <s v="I"/>
    <n v="79"/>
    <n v="26.333333333333336"/>
    <n v="0"/>
    <n v="20"/>
  </r>
  <r>
    <x v="0"/>
    <x v="1"/>
    <s v="WA"/>
    <x v="5"/>
    <n v="2013"/>
    <n v="2013"/>
    <n v="14442842"/>
    <n v="1"/>
    <x v="1"/>
    <s v="I"/>
    <n v="10"/>
    <n v="10"/>
    <n v="0"/>
    <n v="7"/>
  </r>
  <r>
    <x v="0"/>
    <x v="0"/>
    <s v="WA"/>
    <x v="5"/>
    <n v="2013"/>
    <n v="2013"/>
    <n v="14898051"/>
    <n v="2"/>
    <x v="1"/>
    <s v="I"/>
    <n v="55"/>
    <n v="27.5"/>
    <n v="0"/>
    <n v="271"/>
  </r>
  <r>
    <x v="0"/>
    <x v="1"/>
    <s v="WA"/>
    <x v="5"/>
    <n v="2013"/>
    <n v="2013"/>
    <n v="16118448"/>
    <n v="3"/>
    <x v="1"/>
    <s v="I"/>
    <n v="83"/>
    <n v="27.666666666666668"/>
    <n v="0"/>
    <n v="26"/>
  </r>
  <r>
    <x v="0"/>
    <x v="1"/>
    <s v="WA"/>
    <x v="5"/>
    <n v="2013"/>
    <n v="2013"/>
    <n v="427593687"/>
    <n v="1"/>
    <x v="1"/>
    <s v="I"/>
    <n v="30"/>
    <n v="30"/>
    <n v="0"/>
    <n v="1"/>
  </r>
  <r>
    <x v="0"/>
    <x v="0"/>
    <s v="WA"/>
    <x v="5"/>
    <n v="2013"/>
    <n v="2013"/>
    <n v="15424572"/>
    <n v="1"/>
    <x v="1"/>
    <s v="I"/>
    <n v="3"/>
    <n v="3"/>
    <n v="0"/>
    <n v="70"/>
  </r>
  <r>
    <x v="0"/>
    <x v="1"/>
    <s v="WA"/>
    <x v="5"/>
    <n v="2013"/>
    <n v="2013"/>
    <n v="421805134"/>
    <n v="1"/>
    <x v="1"/>
    <s v="I"/>
    <n v="3"/>
    <n v="3"/>
    <n v="0"/>
    <n v="2"/>
  </r>
  <r>
    <x v="0"/>
    <x v="1"/>
    <s v="WA"/>
    <x v="5"/>
    <n v="2013"/>
    <n v="2013"/>
    <n v="500037786"/>
    <n v="1"/>
    <x v="1"/>
    <s v="I"/>
    <n v="0"/>
    <n v="0"/>
    <n v="0"/>
    <n v="12"/>
  </r>
  <r>
    <x v="0"/>
    <x v="0"/>
    <s v="WA"/>
    <x v="5"/>
    <n v="2013"/>
    <n v="2013"/>
    <n v="500036499"/>
    <n v="1"/>
    <x v="1"/>
    <s v="I"/>
    <n v="23"/>
    <n v="23"/>
    <n v="0"/>
    <n v="162"/>
  </r>
  <r>
    <x v="0"/>
    <x v="0"/>
    <s v="WA"/>
    <x v="5"/>
    <n v="2013"/>
    <n v="2013"/>
    <n v="19873051"/>
    <n v="1"/>
    <x v="1"/>
    <s v="I"/>
    <n v="28"/>
    <n v="28"/>
    <n v="0"/>
    <n v="100"/>
  </r>
  <r>
    <x v="0"/>
    <x v="0"/>
    <s v="WA"/>
    <x v="5"/>
    <n v="2013"/>
    <n v="2013"/>
    <n v="500204887"/>
    <n v="1"/>
    <x v="1"/>
    <s v="I"/>
    <n v="0"/>
    <n v="0"/>
    <n v="0"/>
    <n v="69"/>
  </r>
  <r>
    <x v="0"/>
    <x v="0"/>
    <s v="WA"/>
    <x v="5"/>
    <n v="2013"/>
    <n v="2013"/>
    <n v="500126572"/>
    <n v="1"/>
    <x v="1"/>
    <s v="I"/>
    <n v="1"/>
    <n v="1"/>
    <n v="0"/>
    <n v="3"/>
  </r>
  <r>
    <x v="0"/>
    <x v="0"/>
    <s v="WA"/>
    <x v="5"/>
    <n v="2013"/>
    <n v="2013"/>
    <n v="19909906"/>
    <n v="1"/>
    <x v="1"/>
    <s v="I"/>
    <n v="0"/>
    <n v="0"/>
    <n v="0"/>
    <n v="235"/>
  </r>
  <r>
    <x v="0"/>
    <x v="0"/>
    <s v="WA"/>
    <x v="5"/>
    <n v="2013"/>
    <n v="2013"/>
    <n v="19672230"/>
    <n v="4"/>
    <x v="1"/>
    <s v="I"/>
    <n v="113"/>
    <n v="28.25"/>
    <n v="0"/>
    <n v="753"/>
  </r>
  <r>
    <x v="0"/>
    <x v="0"/>
    <s v="WA"/>
    <x v="5"/>
    <n v="2013"/>
    <n v="2013"/>
    <n v="18958942"/>
    <n v="1"/>
    <x v="1"/>
    <s v="I"/>
    <n v="4"/>
    <n v="4"/>
    <n v="0"/>
    <n v="30"/>
  </r>
  <r>
    <x v="0"/>
    <x v="1"/>
    <s v="WA"/>
    <x v="5"/>
    <n v="2013"/>
    <n v="2013"/>
    <n v="500254113"/>
    <n v="1"/>
    <x v="1"/>
    <s v="I"/>
    <n v="8"/>
    <n v="8"/>
    <n v="0"/>
    <n v="3"/>
  </r>
  <r>
    <x v="0"/>
    <x v="1"/>
    <s v="WA"/>
    <x v="5"/>
    <n v="2013"/>
    <n v="2013"/>
    <n v="19291553"/>
    <n v="2"/>
    <x v="1"/>
    <s v="I"/>
    <n v="67"/>
    <n v="33.5"/>
    <n v="0"/>
    <n v="24"/>
  </r>
  <r>
    <x v="0"/>
    <x v="0"/>
    <s v="WA"/>
    <x v="5"/>
    <n v="2013"/>
    <n v="2013"/>
    <n v="18946016"/>
    <n v="1"/>
    <x v="1"/>
    <s v="I"/>
    <n v="4"/>
    <n v="4"/>
    <n v="0"/>
    <n v="30"/>
  </r>
  <r>
    <x v="0"/>
    <x v="1"/>
    <s v="WA"/>
    <x v="5"/>
    <n v="2013"/>
    <n v="2013"/>
    <n v="18913399"/>
    <n v="1"/>
    <x v="1"/>
    <s v="I"/>
    <n v="25"/>
    <n v="25"/>
    <n v="0"/>
    <n v="32"/>
  </r>
  <r>
    <x v="0"/>
    <x v="1"/>
    <s v="WA"/>
    <x v="5"/>
    <n v="2013"/>
    <n v="2013"/>
    <n v="18893164"/>
    <n v="1"/>
    <x v="1"/>
    <s v="I"/>
    <n v="5"/>
    <n v="5"/>
    <n v="0"/>
    <n v="3"/>
  </r>
  <r>
    <x v="0"/>
    <x v="0"/>
    <s v="WA"/>
    <x v="5"/>
    <n v="2013"/>
    <n v="2013"/>
    <n v="18893166"/>
    <n v="1"/>
    <x v="1"/>
    <s v="I"/>
    <n v="5"/>
    <n v="5"/>
    <n v="0"/>
    <n v="110"/>
  </r>
  <r>
    <x v="0"/>
    <x v="0"/>
    <s v="WA"/>
    <x v="5"/>
    <n v="2013"/>
    <n v="2013"/>
    <n v="500065418"/>
    <n v="1"/>
    <x v="1"/>
    <s v="I"/>
    <n v="34"/>
    <n v="34"/>
    <n v="0"/>
    <n v="33"/>
  </r>
  <r>
    <x v="0"/>
    <x v="0"/>
    <s v="WA"/>
    <x v="5"/>
    <n v="2013"/>
    <n v="2013"/>
    <n v="18333979"/>
    <n v="2"/>
    <x v="1"/>
    <s v="I"/>
    <n v="42"/>
    <n v="21"/>
    <n v="0"/>
    <n v="209"/>
  </r>
  <r>
    <x v="0"/>
    <x v="0"/>
    <s v="WA"/>
    <x v="5"/>
    <n v="2013"/>
    <n v="2013"/>
    <n v="17782815"/>
    <n v="2"/>
    <x v="1"/>
    <s v="I"/>
    <n v="37"/>
    <n v="18.5"/>
    <n v="0"/>
    <n v="1240"/>
  </r>
  <r>
    <x v="0"/>
    <x v="0"/>
    <s v="WA"/>
    <x v="5"/>
    <n v="2013"/>
    <n v="2013"/>
    <n v="17852257"/>
    <n v="1"/>
    <x v="1"/>
    <s v="I"/>
    <n v="8"/>
    <n v="8"/>
    <n v="0"/>
    <n v="100"/>
  </r>
  <r>
    <x v="0"/>
    <x v="1"/>
    <s v="WA"/>
    <x v="5"/>
    <n v="2013"/>
    <n v="2013"/>
    <n v="436492844"/>
    <n v="1"/>
    <x v="1"/>
    <s v="I"/>
    <n v="33"/>
    <n v="33"/>
    <n v="0"/>
    <n v="1"/>
  </r>
  <r>
    <x v="0"/>
    <x v="0"/>
    <s v="WA"/>
    <x v="5"/>
    <n v="2013"/>
    <n v="2013"/>
    <n v="500168509"/>
    <n v="7"/>
    <x v="1"/>
    <s v="I"/>
    <n v="214"/>
    <n v="30.571428571428573"/>
    <n v="0"/>
    <n v="149"/>
  </r>
  <r>
    <x v="0"/>
    <x v="0"/>
    <s v="WA"/>
    <x v="5"/>
    <n v="2013"/>
    <n v="2013"/>
    <n v="16293763"/>
    <n v="1"/>
    <x v="1"/>
    <s v="I"/>
    <n v="33"/>
    <n v="33"/>
    <n v="0"/>
    <n v="40"/>
  </r>
  <r>
    <x v="0"/>
    <x v="1"/>
    <s v="WA"/>
    <x v="5"/>
    <n v="2013"/>
    <n v="2013"/>
    <n v="402537687"/>
    <n v="1"/>
    <x v="1"/>
    <s v="I"/>
    <n v="14"/>
    <n v="14"/>
    <n v="0"/>
    <n v="3"/>
  </r>
  <r>
    <x v="0"/>
    <x v="1"/>
    <s v="WA"/>
    <x v="5"/>
    <n v="2013"/>
    <n v="2013"/>
    <n v="17377545"/>
    <n v="2"/>
    <x v="1"/>
    <s v="I"/>
    <n v="63"/>
    <n v="31.5"/>
    <n v="0"/>
    <n v="8"/>
  </r>
  <r>
    <x v="0"/>
    <x v="1"/>
    <s v="WA"/>
    <x v="5"/>
    <n v="2013"/>
    <n v="2013"/>
    <n v="16202637"/>
    <n v="1"/>
    <x v="1"/>
    <s v="I"/>
    <n v="15"/>
    <n v="15"/>
    <n v="0"/>
    <n v="7"/>
  </r>
  <r>
    <x v="0"/>
    <x v="1"/>
    <s v="WA"/>
    <x v="5"/>
    <n v="2013"/>
    <n v="2013"/>
    <n v="17918769"/>
    <n v="1"/>
    <x v="1"/>
    <s v="I"/>
    <n v="14"/>
    <n v="14"/>
    <n v="0"/>
    <n v="3"/>
  </r>
  <r>
    <x v="0"/>
    <x v="0"/>
    <s v="WA"/>
    <x v="5"/>
    <n v="2013"/>
    <n v="2013"/>
    <n v="13991344"/>
    <n v="1"/>
    <x v="1"/>
    <s v="I"/>
    <n v="14"/>
    <n v="14"/>
    <n v="0"/>
    <n v="16"/>
  </r>
  <r>
    <x v="0"/>
    <x v="1"/>
    <s v="WA"/>
    <x v="5"/>
    <n v="2013"/>
    <n v="2013"/>
    <n v="16526151"/>
    <n v="3"/>
    <x v="1"/>
    <s v="I"/>
    <n v="75"/>
    <n v="25"/>
    <n v="0"/>
    <n v="39"/>
  </r>
  <r>
    <x v="0"/>
    <x v="0"/>
    <s v="WA"/>
    <x v="5"/>
    <n v="2013"/>
    <n v="2013"/>
    <n v="402883242"/>
    <n v="2"/>
    <x v="1"/>
    <s v="I"/>
    <n v="50"/>
    <n v="25"/>
    <n v="0"/>
    <n v="136"/>
  </r>
  <r>
    <x v="0"/>
    <x v="0"/>
    <s v="WA"/>
    <x v="5"/>
    <n v="2013"/>
    <n v="2013"/>
    <n v="15605939"/>
    <n v="7"/>
    <x v="1"/>
    <s v="I"/>
    <n v="213"/>
    <n v="30.428571428571427"/>
    <n v="0"/>
    <n v="73"/>
  </r>
  <r>
    <x v="0"/>
    <x v="1"/>
    <s v="WA"/>
    <x v="5"/>
    <n v="2013"/>
    <n v="2013"/>
    <n v="500279867"/>
    <n v="1"/>
    <x v="1"/>
    <s v="I"/>
    <n v="10"/>
    <n v="10"/>
    <n v="0"/>
    <n v="2"/>
  </r>
  <r>
    <x v="0"/>
    <x v="1"/>
    <s v="WA"/>
    <x v="5"/>
    <n v="2013"/>
    <n v="2013"/>
    <n v="15279817"/>
    <n v="1"/>
    <x v="1"/>
    <s v="I"/>
    <n v="29"/>
    <n v="29"/>
    <n v="0"/>
    <n v="2"/>
  </r>
  <r>
    <x v="0"/>
    <x v="1"/>
    <s v="WA"/>
    <x v="5"/>
    <n v="2013"/>
    <n v="2013"/>
    <n v="422582470"/>
    <n v="1"/>
    <x v="1"/>
    <s v="I"/>
    <n v="18"/>
    <n v="18"/>
    <n v="0"/>
    <n v="1"/>
  </r>
  <r>
    <x v="0"/>
    <x v="0"/>
    <s v="WA"/>
    <x v="5"/>
    <n v="2013"/>
    <n v="2013"/>
    <n v="14562116"/>
    <n v="2"/>
    <x v="1"/>
    <s v="I"/>
    <n v="61"/>
    <n v="30.5"/>
    <n v="0"/>
    <n v="179"/>
  </r>
  <r>
    <x v="0"/>
    <x v="1"/>
    <s v="WA"/>
    <x v="5"/>
    <n v="2013"/>
    <n v="2013"/>
    <n v="15218266"/>
    <n v="1"/>
    <x v="1"/>
    <s v="I"/>
    <n v="21"/>
    <n v="21"/>
    <n v="0"/>
    <n v="4"/>
  </r>
  <r>
    <x v="0"/>
    <x v="0"/>
    <s v="WA"/>
    <x v="5"/>
    <n v="2013"/>
    <n v="2013"/>
    <n v="15818279"/>
    <n v="1"/>
    <x v="1"/>
    <s v="I"/>
    <n v="29"/>
    <n v="29"/>
    <n v="0"/>
    <n v="18"/>
  </r>
  <r>
    <x v="0"/>
    <x v="0"/>
    <s v="WA"/>
    <x v="5"/>
    <n v="2013"/>
    <n v="2013"/>
    <n v="19910177"/>
    <n v="1"/>
    <x v="1"/>
    <s v="I"/>
    <n v="24"/>
    <n v="24"/>
    <n v="0"/>
    <n v="200"/>
  </r>
  <r>
    <x v="0"/>
    <x v="0"/>
    <s v="WA"/>
    <x v="5"/>
    <n v="2013"/>
    <n v="2013"/>
    <n v="19419081"/>
    <n v="2"/>
    <x v="1"/>
    <s v="I"/>
    <n v="38"/>
    <n v="19"/>
    <n v="0"/>
    <n v="290"/>
  </r>
  <r>
    <x v="0"/>
    <x v="0"/>
    <s v="WA"/>
    <x v="5"/>
    <n v="2013"/>
    <n v="2013"/>
    <n v="19722130"/>
    <n v="1"/>
    <x v="1"/>
    <s v="I"/>
    <n v="31"/>
    <n v="31"/>
    <n v="0"/>
    <n v="50"/>
  </r>
  <r>
    <x v="0"/>
    <x v="1"/>
    <s v="WA"/>
    <x v="5"/>
    <n v="2013"/>
    <n v="2013"/>
    <n v="19987669"/>
    <n v="1"/>
    <x v="1"/>
    <s v="I"/>
    <n v="21"/>
    <n v="21"/>
    <n v="0"/>
    <n v="16"/>
  </r>
  <r>
    <x v="0"/>
    <x v="0"/>
    <s v="WA"/>
    <x v="5"/>
    <n v="2013"/>
    <n v="2013"/>
    <n v="14114284"/>
    <n v="1"/>
    <x v="1"/>
    <s v="I"/>
    <n v="20"/>
    <n v="20"/>
    <n v="0"/>
    <n v="10"/>
  </r>
  <r>
    <x v="0"/>
    <x v="0"/>
    <s v="WA"/>
    <x v="5"/>
    <n v="2013"/>
    <n v="2013"/>
    <n v="14155053"/>
    <n v="1"/>
    <x v="1"/>
    <s v="I"/>
    <n v="29"/>
    <n v="29"/>
    <n v="0"/>
    <n v="140"/>
  </r>
  <r>
    <x v="0"/>
    <x v="1"/>
    <s v="WA"/>
    <x v="5"/>
    <n v="2013"/>
    <n v="2013"/>
    <n v="19697781"/>
    <n v="1"/>
    <x v="1"/>
    <s v="I"/>
    <n v="28"/>
    <n v="28"/>
    <n v="0"/>
    <n v="3"/>
  </r>
  <r>
    <x v="0"/>
    <x v="0"/>
    <s v="WA"/>
    <x v="5"/>
    <n v="2013"/>
    <n v="2013"/>
    <n v="16156463"/>
    <n v="1"/>
    <x v="1"/>
    <s v="I"/>
    <n v="18"/>
    <n v="18"/>
    <n v="0"/>
    <n v="247"/>
  </r>
  <r>
    <x v="0"/>
    <x v="0"/>
    <s v="WA"/>
    <x v="5"/>
    <n v="2013"/>
    <n v="2013"/>
    <n v="19784381"/>
    <n v="1"/>
    <x v="1"/>
    <s v="I"/>
    <n v="3"/>
    <n v="3"/>
    <n v="0"/>
    <n v="2"/>
  </r>
  <r>
    <x v="0"/>
    <x v="0"/>
    <s v="WA"/>
    <x v="5"/>
    <n v="2013"/>
    <n v="2013"/>
    <n v="19790016"/>
    <n v="1"/>
    <x v="1"/>
    <s v="I"/>
    <n v="3"/>
    <n v="3"/>
    <n v="0"/>
    <n v="6"/>
  </r>
  <r>
    <x v="0"/>
    <x v="0"/>
    <s v="WA"/>
    <x v="5"/>
    <n v="2013"/>
    <n v="2013"/>
    <n v="19036926"/>
    <n v="1"/>
    <x v="1"/>
    <s v="I"/>
    <n v="4"/>
    <n v="4"/>
    <n v="0"/>
    <n v="119"/>
  </r>
  <r>
    <x v="0"/>
    <x v="1"/>
    <s v="WA"/>
    <x v="5"/>
    <n v="2013"/>
    <n v="2013"/>
    <n v="500203245"/>
    <n v="1"/>
    <x v="1"/>
    <s v="I"/>
    <n v="29"/>
    <n v="29"/>
    <n v="0"/>
    <n v="4"/>
  </r>
  <r>
    <x v="0"/>
    <x v="1"/>
    <s v="WA"/>
    <x v="5"/>
    <n v="2013"/>
    <n v="2013"/>
    <n v="17841164"/>
    <n v="1"/>
    <x v="1"/>
    <s v="I"/>
    <n v="13"/>
    <n v="13"/>
    <n v="0"/>
    <n v="4"/>
  </r>
  <r>
    <x v="0"/>
    <x v="0"/>
    <s v="WA"/>
    <x v="5"/>
    <n v="2013"/>
    <n v="2013"/>
    <n v="18427550"/>
    <n v="4"/>
    <x v="1"/>
    <s v="I"/>
    <n v="103"/>
    <n v="25.75"/>
    <n v="0"/>
    <n v="290"/>
  </r>
  <r>
    <x v="0"/>
    <x v="0"/>
    <s v="WA"/>
    <x v="5"/>
    <n v="2013"/>
    <n v="2013"/>
    <n v="18407438"/>
    <n v="1"/>
    <x v="1"/>
    <s v="I"/>
    <n v="26"/>
    <n v="26"/>
    <n v="0"/>
    <n v="120"/>
  </r>
  <r>
    <x v="0"/>
    <x v="1"/>
    <s v="WA"/>
    <x v="5"/>
    <n v="2013"/>
    <n v="2013"/>
    <n v="500073275"/>
    <n v="2"/>
    <x v="1"/>
    <s v="I"/>
    <n v="36"/>
    <n v="18"/>
    <n v="0"/>
    <n v="6"/>
  </r>
  <r>
    <x v="0"/>
    <x v="0"/>
    <s v="WA"/>
    <x v="5"/>
    <n v="2013"/>
    <n v="2013"/>
    <n v="19910177"/>
    <n v="1"/>
    <x v="1"/>
    <s v="I"/>
    <n v="17"/>
    <n v="17"/>
    <n v="0"/>
    <n v="130"/>
  </r>
  <r>
    <x v="0"/>
    <x v="0"/>
    <s v="WA"/>
    <x v="5"/>
    <n v="2013"/>
    <n v="2013"/>
    <n v="17763393"/>
    <n v="1"/>
    <x v="1"/>
    <s v="I"/>
    <n v="9"/>
    <n v="9"/>
    <n v="0"/>
    <n v="1"/>
  </r>
  <r>
    <x v="0"/>
    <x v="0"/>
    <s v="WA"/>
    <x v="5"/>
    <n v="2013"/>
    <n v="2013"/>
    <n v="17983001"/>
    <n v="4"/>
    <x v="1"/>
    <s v="I"/>
    <n v="120"/>
    <n v="30"/>
    <n v="0"/>
    <n v="201"/>
  </r>
  <r>
    <x v="0"/>
    <x v="0"/>
    <s v="WA"/>
    <x v="5"/>
    <n v="2013"/>
    <n v="2013"/>
    <n v="500114585"/>
    <n v="2"/>
    <x v="1"/>
    <s v="I"/>
    <n v="37"/>
    <n v="18.5"/>
    <n v="0"/>
    <n v="170"/>
  </r>
  <r>
    <x v="0"/>
    <x v="1"/>
    <s v="WA"/>
    <x v="5"/>
    <n v="2013"/>
    <n v="2013"/>
    <n v="16830123"/>
    <n v="1"/>
    <x v="1"/>
    <s v="I"/>
    <n v="20"/>
    <n v="20"/>
    <n v="0"/>
    <n v="3"/>
  </r>
  <r>
    <x v="0"/>
    <x v="0"/>
    <s v="WA"/>
    <x v="5"/>
    <n v="2013"/>
    <n v="2013"/>
    <n v="16646542"/>
    <n v="1"/>
    <x v="1"/>
    <s v="I"/>
    <n v="3"/>
    <n v="3"/>
    <n v="0"/>
    <n v="50"/>
  </r>
  <r>
    <x v="0"/>
    <x v="0"/>
    <s v="WA"/>
    <x v="5"/>
    <n v="2013"/>
    <n v="2013"/>
    <n v="500184121"/>
    <n v="4"/>
    <x v="1"/>
    <s v="I"/>
    <n v="121"/>
    <n v="30.25"/>
    <n v="0"/>
    <n v="183"/>
  </r>
  <r>
    <x v="0"/>
    <x v="1"/>
    <s v="WA"/>
    <x v="5"/>
    <n v="2013"/>
    <n v="2013"/>
    <n v="500081524"/>
    <n v="4"/>
    <x v="1"/>
    <s v="I"/>
    <n v="97"/>
    <n v="24.25"/>
    <n v="0"/>
    <n v="8"/>
  </r>
  <r>
    <x v="0"/>
    <x v="0"/>
    <s v="WA"/>
    <x v="5"/>
    <n v="2013"/>
    <n v="2013"/>
    <n v="15022302"/>
    <n v="1"/>
    <x v="1"/>
    <s v="I"/>
    <n v="29"/>
    <n v="29"/>
    <n v="0"/>
    <n v="4"/>
  </r>
  <r>
    <x v="0"/>
    <x v="1"/>
    <s v="WA"/>
    <x v="5"/>
    <n v="2013"/>
    <n v="2013"/>
    <n v="500207924"/>
    <n v="1"/>
    <x v="1"/>
    <s v="I"/>
    <n v="31"/>
    <n v="31"/>
    <n v="0"/>
    <n v="1"/>
  </r>
  <r>
    <x v="0"/>
    <x v="1"/>
    <s v="WA"/>
    <x v="5"/>
    <n v="2013"/>
    <n v="2013"/>
    <n v="15378592"/>
    <n v="1"/>
    <x v="1"/>
    <s v="I"/>
    <n v="29"/>
    <n v="29"/>
    <n v="0"/>
    <n v="3"/>
  </r>
  <r>
    <x v="0"/>
    <x v="0"/>
    <s v="WA"/>
    <x v="5"/>
    <n v="2013"/>
    <n v="2013"/>
    <n v="16495002"/>
    <n v="1"/>
    <x v="1"/>
    <s v="I"/>
    <n v="0"/>
    <n v="0"/>
    <n v="0"/>
    <n v="10"/>
  </r>
  <r>
    <x v="0"/>
    <x v="0"/>
    <s v="WA"/>
    <x v="5"/>
    <n v="2013"/>
    <n v="2013"/>
    <n v="19790695"/>
    <n v="1"/>
    <x v="1"/>
    <s v="I"/>
    <n v="0"/>
    <n v="0"/>
    <n v="0"/>
    <n v="2"/>
  </r>
  <r>
    <x v="0"/>
    <x v="0"/>
    <s v="WA"/>
    <x v="5"/>
    <n v="2013"/>
    <n v="2013"/>
    <n v="431740823"/>
    <n v="1"/>
    <x v="1"/>
    <s v="I"/>
    <n v="0"/>
    <n v="0"/>
    <n v="0"/>
    <n v="29"/>
  </r>
  <r>
    <x v="0"/>
    <x v="1"/>
    <s v="WA"/>
    <x v="5"/>
    <n v="2013"/>
    <n v="2013"/>
    <n v="500030262"/>
    <n v="2"/>
    <x v="1"/>
    <s v="I"/>
    <n v="35"/>
    <n v="17.5"/>
    <n v="0"/>
    <n v="13"/>
  </r>
  <r>
    <x v="0"/>
    <x v="0"/>
    <s v="WA"/>
    <x v="5"/>
    <n v="2013"/>
    <n v="2013"/>
    <n v="500030696"/>
    <n v="1"/>
    <x v="1"/>
    <s v="I"/>
    <n v="11"/>
    <n v="11"/>
    <n v="0"/>
    <n v="14"/>
  </r>
  <r>
    <x v="0"/>
    <x v="1"/>
    <s v="WA"/>
    <x v="5"/>
    <n v="2013"/>
    <n v="2013"/>
    <n v="500286629"/>
    <n v="2"/>
    <x v="1"/>
    <s v="I"/>
    <n v="60"/>
    <n v="30"/>
    <n v="0"/>
    <n v="15"/>
  </r>
  <r>
    <x v="0"/>
    <x v="0"/>
    <s v="WA"/>
    <x v="5"/>
    <n v="2013"/>
    <n v="2013"/>
    <n v="500072382"/>
    <n v="1"/>
    <x v="1"/>
    <s v="I"/>
    <n v="1"/>
    <n v="1"/>
    <n v="0"/>
    <n v="11"/>
  </r>
  <r>
    <x v="0"/>
    <x v="0"/>
    <s v="WA"/>
    <x v="5"/>
    <n v="2013"/>
    <n v="2013"/>
    <n v="18427444"/>
    <n v="1"/>
    <x v="1"/>
    <s v="I"/>
    <n v="29"/>
    <n v="29"/>
    <n v="0"/>
    <n v="570"/>
  </r>
  <r>
    <x v="0"/>
    <x v="1"/>
    <s v="WA"/>
    <x v="5"/>
    <n v="2013"/>
    <n v="2013"/>
    <n v="17913171"/>
    <n v="1"/>
    <x v="1"/>
    <s v="I"/>
    <n v="5"/>
    <n v="5"/>
    <n v="0"/>
    <n v="2"/>
  </r>
  <r>
    <x v="0"/>
    <x v="0"/>
    <s v="WA"/>
    <x v="5"/>
    <n v="2013"/>
    <n v="2013"/>
    <n v="500175117"/>
    <n v="1"/>
    <x v="1"/>
    <s v="I"/>
    <n v="0"/>
    <n v="0"/>
    <n v="0"/>
    <n v="18"/>
  </r>
  <r>
    <x v="0"/>
    <x v="0"/>
    <s v="WA"/>
    <x v="5"/>
    <n v="2013"/>
    <n v="2013"/>
    <n v="500117767"/>
    <n v="1"/>
    <x v="1"/>
    <s v="I"/>
    <n v="1"/>
    <n v="1"/>
    <n v="0"/>
    <n v="7"/>
  </r>
  <r>
    <x v="0"/>
    <x v="0"/>
    <s v="WA"/>
    <x v="5"/>
    <n v="2013"/>
    <n v="2013"/>
    <n v="500210540"/>
    <n v="1"/>
    <x v="1"/>
    <s v="I"/>
    <n v="1"/>
    <n v="1"/>
    <n v="0"/>
    <n v="19"/>
  </r>
  <r>
    <x v="0"/>
    <x v="1"/>
    <s v="WA"/>
    <x v="5"/>
    <n v="2013"/>
    <n v="2013"/>
    <n v="500182036"/>
    <n v="1"/>
    <x v="1"/>
    <s v="I"/>
    <n v="25"/>
    <n v="25"/>
    <n v="0"/>
    <n v="1"/>
  </r>
  <r>
    <x v="0"/>
    <x v="0"/>
    <s v="WA"/>
    <x v="5"/>
    <n v="2013"/>
    <n v="2013"/>
    <n v="426297601"/>
    <n v="1"/>
    <x v="1"/>
    <s v="I"/>
    <n v="3"/>
    <n v="3"/>
    <n v="0"/>
    <n v="141"/>
  </r>
  <r>
    <x v="0"/>
    <x v="0"/>
    <s v="WA"/>
    <x v="5"/>
    <n v="2013"/>
    <n v="2013"/>
    <n v="15820825"/>
    <n v="1"/>
    <x v="1"/>
    <s v="I"/>
    <n v="3"/>
    <n v="3"/>
    <n v="0"/>
    <n v="11"/>
  </r>
  <r>
    <x v="0"/>
    <x v="0"/>
    <s v="WA"/>
    <x v="5"/>
    <n v="2013"/>
    <n v="2013"/>
    <n v="14939905"/>
    <n v="1"/>
    <x v="1"/>
    <s v="I"/>
    <n v="7"/>
    <n v="7"/>
    <n v="0"/>
    <n v="48"/>
  </r>
  <r>
    <x v="0"/>
    <x v="1"/>
    <s v="WA"/>
    <x v="5"/>
    <n v="2013"/>
    <n v="2013"/>
    <n v="399772856"/>
    <n v="1"/>
    <x v="2"/>
    <s v="I"/>
    <n v="3"/>
    <n v="3"/>
    <n v="0"/>
    <n v="9705"/>
  </r>
  <r>
    <x v="0"/>
    <x v="0"/>
    <s v="WA"/>
    <x v="5"/>
    <n v="2013"/>
    <n v="2013"/>
    <n v="17842201"/>
    <n v="1"/>
    <x v="1"/>
    <s v="I"/>
    <n v="4"/>
    <n v="4"/>
    <n v="0"/>
    <n v="80"/>
  </r>
  <r>
    <x v="0"/>
    <x v="0"/>
    <s v="WA"/>
    <x v="5"/>
    <n v="2013"/>
    <n v="2013"/>
    <n v="18505752"/>
    <n v="1"/>
    <x v="1"/>
    <s v="I"/>
    <n v="7"/>
    <n v="7"/>
    <n v="0"/>
    <n v="205"/>
  </r>
  <r>
    <x v="0"/>
    <x v="0"/>
    <s v="WA"/>
    <x v="5"/>
    <n v="2013"/>
    <n v="2013"/>
    <n v="16470205"/>
    <n v="1"/>
    <x v="1"/>
    <s v="I"/>
    <n v="13"/>
    <n v="13"/>
    <n v="0"/>
    <n v="140"/>
  </r>
  <r>
    <x v="0"/>
    <x v="0"/>
    <s v="WA"/>
    <x v="5"/>
    <n v="2013"/>
    <n v="2013"/>
    <n v="19988797"/>
    <n v="1"/>
    <x v="1"/>
    <s v="I"/>
    <n v="26"/>
    <n v="26"/>
    <n v="0"/>
    <n v="140"/>
  </r>
  <r>
    <x v="0"/>
    <x v="0"/>
    <s v="WA"/>
    <x v="5"/>
    <n v="2013"/>
    <n v="2013"/>
    <n v="16296019"/>
    <n v="3"/>
    <x v="1"/>
    <s v="I"/>
    <n v="75"/>
    <n v="25"/>
    <n v="0"/>
    <n v="432"/>
  </r>
  <r>
    <x v="0"/>
    <x v="1"/>
    <s v="WA"/>
    <x v="5"/>
    <n v="2013"/>
    <n v="2013"/>
    <n v="15935334"/>
    <n v="3"/>
    <x v="1"/>
    <s v="I"/>
    <n v="92"/>
    <n v="30.666666666666668"/>
    <n v="0"/>
    <n v="40"/>
  </r>
  <r>
    <x v="0"/>
    <x v="0"/>
    <s v="WA"/>
    <x v="5"/>
    <n v="2013"/>
    <n v="2013"/>
    <n v="16582024"/>
    <n v="2"/>
    <x v="1"/>
    <s v="I"/>
    <n v="43"/>
    <n v="21.5"/>
    <n v="0"/>
    <n v="760"/>
  </r>
  <r>
    <x v="0"/>
    <x v="0"/>
    <s v="WA"/>
    <x v="5"/>
    <n v="2013"/>
    <n v="2013"/>
    <n v="18506683"/>
    <n v="2"/>
    <x v="1"/>
    <s v="I"/>
    <n v="55"/>
    <n v="27.5"/>
    <n v="0"/>
    <n v="148"/>
  </r>
  <r>
    <x v="0"/>
    <x v="0"/>
    <s v="WA"/>
    <x v="5"/>
    <n v="2013"/>
    <n v="2013"/>
    <n v="14422705"/>
    <n v="1"/>
    <x v="1"/>
    <s v="I"/>
    <n v="33"/>
    <n v="33"/>
    <n v="0"/>
    <n v="520"/>
  </r>
  <r>
    <x v="0"/>
    <x v="0"/>
    <s v="WA"/>
    <x v="5"/>
    <n v="2013"/>
    <n v="2013"/>
    <n v="19589225"/>
    <n v="1"/>
    <x v="1"/>
    <s v="I"/>
    <n v="25"/>
    <n v="25"/>
    <n v="0"/>
    <n v="53"/>
  </r>
  <r>
    <x v="0"/>
    <x v="0"/>
    <s v="WA"/>
    <x v="5"/>
    <n v="2013"/>
    <n v="2013"/>
    <n v="14436910"/>
    <n v="2"/>
    <x v="1"/>
    <s v="I"/>
    <n v="61"/>
    <n v="30.5"/>
    <n v="0"/>
    <n v="220"/>
  </r>
  <r>
    <x v="0"/>
    <x v="1"/>
    <s v="WA"/>
    <x v="5"/>
    <n v="2013"/>
    <n v="2013"/>
    <n v="15491656"/>
    <n v="1"/>
    <x v="1"/>
    <s v="I"/>
    <n v="20"/>
    <n v="20"/>
    <n v="0"/>
    <n v="5"/>
  </r>
  <r>
    <x v="0"/>
    <x v="0"/>
    <s v="WA"/>
    <x v="5"/>
    <n v="2013"/>
    <n v="2013"/>
    <n v="15697874"/>
    <n v="1"/>
    <x v="1"/>
    <s v="I"/>
    <n v="313"/>
    <n v="313"/>
    <n v="0"/>
    <n v="540"/>
  </r>
  <r>
    <x v="0"/>
    <x v="0"/>
    <s v="WA"/>
    <x v="5"/>
    <n v="2013"/>
    <n v="2013"/>
    <n v="19543192"/>
    <n v="1"/>
    <x v="1"/>
    <s v="I"/>
    <n v="28"/>
    <n v="28"/>
    <n v="0"/>
    <n v="1"/>
  </r>
  <r>
    <x v="0"/>
    <x v="0"/>
    <s v="WA"/>
    <x v="5"/>
    <n v="2013"/>
    <n v="2013"/>
    <n v="15764383"/>
    <n v="3"/>
    <x v="1"/>
    <s v="I"/>
    <n v="65"/>
    <n v="21.666666666666664"/>
    <n v="0"/>
    <n v="150"/>
  </r>
  <r>
    <x v="0"/>
    <x v="1"/>
    <s v="WA"/>
    <x v="5"/>
    <n v="2013"/>
    <n v="2013"/>
    <n v="332035223"/>
    <n v="5"/>
    <x v="1"/>
    <s v="I"/>
    <n v="140"/>
    <n v="28"/>
    <n v="0"/>
    <n v="48"/>
  </r>
  <r>
    <x v="0"/>
    <x v="0"/>
    <s v="WA"/>
    <x v="5"/>
    <n v="2013"/>
    <n v="2013"/>
    <n v="500203304"/>
    <n v="1"/>
    <x v="1"/>
    <s v="I"/>
    <n v="0"/>
    <n v="0"/>
    <n v="0"/>
    <n v="11"/>
  </r>
  <r>
    <x v="0"/>
    <x v="0"/>
    <s v="WA"/>
    <x v="5"/>
    <n v="2013"/>
    <n v="2013"/>
    <n v="500123087"/>
    <n v="1"/>
    <x v="1"/>
    <s v="I"/>
    <n v="0"/>
    <n v="0"/>
    <n v="0"/>
    <n v="84"/>
  </r>
  <r>
    <x v="0"/>
    <x v="0"/>
    <s v="WA"/>
    <x v="5"/>
    <n v="2013"/>
    <n v="2013"/>
    <n v="18406764"/>
    <n v="1"/>
    <x v="1"/>
    <s v="I"/>
    <n v="4"/>
    <n v="4"/>
    <n v="0"/>
    <n v="40"/>
  </r>
  <r>
    <x v="0"/>
    <x v="0"/>
    <s v="WA"/>
    <x v="5"/>
    <n v="2013"/>
    <n v="2013"/>
    <n v="18665707"/>
    <n v="1"/>
    <x v="1"/>
    <s v="I"/>
    <n v="12"/>
    <n v="12"/>
    <n v="0"/>
    <n v="34"/>
  </r>
  <r>
    <x v="0"/>
    <x v="0"/>
    <s v="WA"/>
    <x v="5"/>
    <n v="2013"/>
    <n v="2013"/>
    <n v="16456872"/>
    <n v="1"/>
    <x v="1"/>
    <s v="I"/>
    <n v="6"/>
    <n v="6"/>
    <n v="0"/>
    <n v="336"/>
  </r>
  <r>
    <x v="0"/>
    <x v="0"/>
    <s v="WA"/>
    <x v="5"/>
    <n v="2013"/>
    <n v="2013"/>
    <n v="18506541"/>
    <n v="1"/>
    <x v="1"/>
    <s v="I"/>
    <n v="30"/>
    <n v="30"/>
    <n v="0"/>
    <n v="31"/>
  </r>
  <r>
    <x v="0"/>
    <x v="1"/>
    <s v="WA"/>
    <x v="5"/>
    <n v="2013"/>
    <n v="2013"/>
    <n v="411523228"/>
    <n v="1"/>
    <x v="1"/>
    <s v="I"/>
    <n v="6"/>
    <n v="6"/>
    <n v="0"/>
    <n v="3"/>
  </r>
  <r>
    <x v="0"/>
    <x v="0"/>
    <s v="WA"/>
    <x v="5"/>
    <n v="2013"/>
    <n v="2013"/>
    <n v="15106559"/>
    <n v="4"/>
    <x v="1"/>
    <s v="I"/>
    <n v="118"/>
    <n v="29.5"/>
    <n v="0"/>
    <n v="141"/>
  </r>
  <r>
    <x v="0"/>
    <x v="0"/>
    <s v="WA"/>
    <x v="5"/>
    <n v="2013"/>
    <n v="2013"/>
    <n v="14908775"/>
    <n v="1"/>
    <x v="1"/>
    <s v="I"/>
    <n v="20"/>
    <n v="20"/>
    <n v="0"/>
    <n v="65"/>
  </r>
  <r>
    <x v="0"/>
    <x v="0"/>
    <s v="WA"/>
    <x v="5"/>
    <n v="2013"/>
    <n v="2013"/>
    <n v="18897133"/>
    <n v="1"/>
    <x v="1"/>
    <s v="I"/>
    <n v="0"/>
    <n v="0"/>
    <n v="0"/>
    <n v="10"/>
  </r>
  <r>
    <x v="0"/>
    <x v="1"/>
    <s v="WA"/>
    <x v="5"/>
    <n v="2013"/>
    <n v="2013"/>
    <n v="16838823"/>
    <n v="1"/>
    <x v="1"/>
    <s v="I"/>
    <n v="9"/>
    <n v="9"/>
    <n v="0"/>
    <n v="3"/>
  </r>
  <r>
    <x v="0"/>
    <x v="0"/>
    <s v="WA"/>
    <x v="5"/>
    <n v="2013"/>
    <n v="2013"/>
    <n v="16234857"/>
    <n v="1"/>
    <x v="1"/>
    <s v="I"/>
    <n v="6"/>
    <n v="6"/>
    <n v="0"/>
    <n v="230"/>
  </r>
  <r>
    <x v="0"/>
    <x v="1"/>
    <s v="WA"/>
    <x v="5"/>
    <n v="2013"/>
    <n v="2013"/>
    <n v="436406528"/>
    <n v="3"/>
    <x v="1"/>
    <s v="I"/>
    <n v="70"/>
    <n v="23.333333333333332"/>
    <n v="0"/>
    <n v="11"/>
  </r>
  <r>
    <x v="0"/>
    <x v="0"/>
    <s v="WA"/>
    <x v="5"/>
    <n v="2013"/>
    <n v="2013"/>
    <n v="16514033"/>
    <n v="2"/>
    <x v="1"/>
    <s v="I"/>
    <n v="51"/>
    <n v="25.5"/>
    <n v="0"/>
    <n v="280"/>
  </r>
  <r>
    <x v="0"/>
    <x v="0"/>
    <s v="WA"/>
    <x v="5"/>
    <n v="2013"/>
    <n v="2013"/>
    <n v="16764187"/>
    <n v="1"/>
    <x v="1"/>
    <s v="I"/>
    <n v="1"/>
    <n v="1"/>
    <n v="0"/>
    <n v="19"/>
  </r>
  <r>
    <x v="1"/>
    <x v="0"/>
    <s v="WA"/>
    <x v="5"/>
    <n v="2013"/>
    <n v="2013"/>
    <n v="16767285"/>
    <n v="2"/>
    <x v="1"/>
    <s v="I"/>
    <n v="57"/>
    <n v="28.5"/>
    <n v="0"/>
    <n v="3"/>
  </r>
  <r>
    <x v="1"/>
    <x v="0"/>
    <s v="WA"/>
    <x v="5"/>
    <n v="2013"/>
    <n v="2013"/>
    <n v="500258967"/>
    <n v="2"/>
    <x v="1"/>
    <s v="I"/>
    <n v="57"/>
    <n v="28.5"/>
    <n v="0"/>
    <n v="363"/>
  </r>
  <r>
    <x v="0"/>
    <x v="0"/>
    <s v="WA"/>
    <x v="5"/>
    <n v="2013"/>
    <n v="2013"/>
    <n v="19694929"/>
    <n v="1"/>
    <x v="1"/>
    <s v="I"/>
    <n v="0"/>
    <n v="0"/>
    <n v="0"/>
    <n v="57"/>
  </r>
  <r>
    <x v="0"/>
    <x v="0"/>
    <s v="WA"/>
    <x v="5"/>
    <n v="2013"/>
    <n v="2013"/>
    <n v="500150578"/>
    <n v="1"/>
    <x v="1"/>
    <s v="I"/>
    <n v="11"/>
    <n v="11"/>
    <n v="0"/>
    <n v="220"/>
  </r>
  <r>
    <x v="0"/>
    <x v="1"/>
    <s v="WA"/>
    <x v="5"/>
    <n v="2013"/>
    <n v="2013"/>
    <n v="17390704"/>
    <n v="1"/>
    <x v="1"/>
    <s v="I"/>
    <n v="0"/>
    <n v="0"/>
    <n v="0"/>
    <n v="6"/>
  </r>
  <r>
    <x v="0"/>
    <x v="1"/>
    <s v="WA"/>
    <x v="5"/>
    <n v="2013"/>
    <n v="2013"/>
    <n v="446351231"/>
    <n v="1"/>
    <x v="1"/>
    <s v="I"/>
    <n v="16"/>
    <n v="16"/>
    <n v="0"/>
    <n v="10"/>
  </r>
  <r>
    <x v="0"/>
    <x v="0"/>
    <s v="WA"/>
    <x v="5"/>
    <n v="2013"/>
    <n v="2013"/>
    <n v="18287735"/>
    <n v="1"/>
    <x v="1"/>
    <s v="I"/>
    <n v="26"/>
    <n v="26"/>
    <n v="0"/>
    <n v="240"/>
  </r>
  <r>
    <x v="0"/>
    <x v="0"/>
    <s v="WA"/>
    <x v="5"/>
    <n v="2013"/>
    <n v="2013"/>
    <n v="16922636"/>
    <n v="1"/>
    <x v="1"/>
    <s v="I"/>
    <n v="23"/>
    <n v="23"/>
    <n v="0"/>
    <n v="70"/>
  </r>
  <r>
    <x v="0"/>
    <x v="0"/>
    <s v="WA"/>
    <x v="5"/>
    <n v="2013"/>
    <n v="2013"/>
    <n v="388800046"/>
    <n v="1"/>
    <x v="1"/>
    <s v="I"/>
    <n v="14"/>
    <n v="14"/>
    <n v="0"/>
    <n v="76"/>
  </r>
  <r>
    <x v="0"/>
    <x v="1"/>
    <s v="WA"/>
    <x v="5"/>
    <n v="2013"/>
    <n v="2013"/>
    <n v="500045514"/>
    <n v="1"/>
    <x v="1"/>
    <s v="I"/>
    <n v="17"/>
    <n v="17"/>
    <n v="0"/>
    <n v="4"/>
  </r>
  <r>
    <x v="0"/>
    <x v="0"/>
    <s v="WA"/>
    <x v="5"/>
    <n v="2013"/>
    <n v="2013"/>
    <n v="500075235"/>
    <n v="1"/>
    <x v="1"/>
    <s v="I"/>
    <n v="30"/>
    <n v="30"/>
    <n v="0"/>
    <n v="10000"/>
  </r>
  <r>
    <x v="0"/>
    <x v="1"/>
    <s v="WA"/>
    <x v="5"/>
    <n v="2013"/>
    <n v="2013"/>
    <n v="500024855"/>
    <n v="1"/>
    <x v="1"/>
    <s v="I"/>
    <n v="29"/>
    <n v="29"/>
    <n v="0"/>
    <n v="26"/>
  </r>
  <r>
    <x v="0"/>
    <x v="1"/>
    <s v="WA"/>
    <x v="5"/>
    <n v="2013"/>
    <n v="2013"/>
    <n v="446256086"/>
    <n v="1"/>
    <x v="1"/>
    <s v="I"/>
    <n v="1"/>
    <n v="1"/>
    <n v="0"/>
    <n v="17"/>
  </r>
  <r>
    <x v="0"/>
    <x v="1"/>
    <s v="WA"/>
    <x v="5"/>
    <n v="2013"/>
    <n v="2013"/>
    <n v="500025719"/>
    <n v="3"/>
    <x v="1"/>
    <s v="I"/>
    <n v="89"/>
    <n v="29.666666666666668"/>
    <n v="0"/>
    <n v="37"/>
  </r>
  <r>
    <x v="1"/>
    <x v="1"/>
    <s v="WA"/>
    <x v="5"/>
    <n v="2013"/>
    <n v="2013"/>
    <n v="500077455"/>
    <n v="2"/>
    <x v="1"/>
    <s v="I"/>
    <n v="62"/>
    <n v="31"/>
    <n v="0"/>
    <n v="6"/>
  </r>
  <r>
    <x v="0"/>
    <x v="0"/>
    <s v="WA"/>
    <x v="5"/>
    <n v="2013"/>
    <n v="2013"/>
    <n v="15008612"/>
    <n v="1"/>
    <x v="1"/>
    <s v="I"/>
    <n v="22"/>
    <n v="22"/>
    <n v="0"/>
    <n v="30"/>
  </r>
  <r>
    <x v="0"/>
    <x v="0"/>
    <s v="WA"/>
    <x v="5"/>
    <n v="2013"/>
    <n v="2013"/>
    <n v="14039244"/>
    <n v="2"/>
    <x v="1"/>
    <s v="I"/>
    <n v="65"/>
    <n v="32.5"/>
    <n v="0"/>
    <n v="377"/>
  </r>
  <r>
    <x v="0"/>
    <x v="0"/>
    <s v="WA"/>
    <x v="5"/>
    <n v="2013"/>
    <n v="2013"/>
    <n v="500182726"/>
    <n v="2"/>
    <x v="1"/>
    <s v="I"/>
    <n v="55"/>
    <n v="27.5"/>
    <n v="0"/>
    <n v="306"/>
  </r>
  <r>
    <x v="0"/>
    <x v="1"/>
    <s v="WA"/>
    <x v="5"/>
    <n v="2013"/>
    <n v="2013"/>
    <n v="17081372"/>
    <n v="1"/>
    <x v="1"/>
    <s v="I"/>
    <n v="23"/>
    <n v="23"/>
    <n v="0"/>
    <n v="25"/>
  </r>
  <r>
    <x v="0"/>
    <x v="1"/>
    <s v="WA"/>
    <x v="5"/>
    <n v="2013"/>
    <n v="2013"/>
    <n v="500247747"/>
    <n v="1"/>
    <x v="1"/>
    <s v="I"/>
    <n v="17"/>
    <n v="17"/>
    <n v="0"/>
    <n v="4"/>
  </r>
  <r>
    <x v="0"/>
    <x v="0"/>
    <s v="WA"/>
    <x v="5"/>
    <n v="2013"/>
    <n v="2013"/>
    <n v="19141351"/>
    <n v="1"/>
    <x v="1"/>
    <s v="I"/>
    <n v="21"/>
    <n v="21"/>
    <n v="0"/>
    <n v="210"/>
  </r>
  <r>
    <x v="0"/>
    <x v="0"/>
    <s v="WA"/>
    <x v="5"/>
    <n v="2013"/>
    <n v="2013"/>
    <n v="500001418"/>
    <n v="1"/>
    <x v="1"/>
    <s v="I"/>
    <n v="4"/>
    <n v="4"/>
    <n v="0"/>
    <n v="12"/>
  </r>
  <r>
    <x v="0"/>
    <x v="0"/>
    <s v="WA"/>
    <x v="5"/>
    <n v="2013"/>
    <n v="2013"/>
    <n v="500137407"/>
    <n v="1"/>
    <x v="1"/>
    <s v="I"/>
    <n v="4"/>
    <n v="4"/>
    <n v="0"/>
    <n v="53"/>
  </r>
  <r>
    <x v="0"/>
    <x v="0"/>
    <s v="WA"/>
    <x v="5"/>
    <n v="2013"/>
    <n v="2013"/>
    <n v="15650206"/>
    <n v="2"/>
    <x v="1"/>
    <s v="I"/>
    <n v="48"/>
    <n v="24"/>
    <n v="0"/>
    <n v="1090"/>
  </r>
  <r>
    <x v="0"/>
    <x v="0"/>
    <s v="WA"/>
    <x v="5"/>
    <n v="2013"/>
    <n v="2013"/>
    <n v="500021652"/>
    <n v="2"/>
    <x v="1"/>
    <s v="I"/>
    <n v="49"/>
    <n v="24.5"/>
    <n v="0"/>
    <n v="65"/>
  </r>
  <r>
    <x v="0"/>
    <x v="1"/>
    <s v="WA"/>
    <x v="5"/>
    <n v="2013"/>
    <n v="2013"/>
    <n v="15978389"/>
    <n v="1"/>
    <x v="1"/>
    <s v="I"/>
    <n v="13"/>
    <n v="13"/>
    <n v="0"/>
    <n v="44"/>
  </r>
  <r>
    <x v="0"/>
    <x v="1"/>
    <s v="WA"/>
    <x v="5"/>
    <n v="2013"/>
    <n v="2013"/>
    <n v="500044378"/>
    <n v="1"/>
    <x v="1"/>
    <s v="I"/>
    <n v="10"/>
    <n v="10"/>
    <n v="0"/>
    <n v="1"/>
  </r>
  <r>
    <x v="0"/>
    <x v="0"/>
    <s v="WA"/>
    <x v="5"/>
    <n v="2013"/>
    <n v="2013"/>
    <n v="19349640"/>
    <n v="1"/>
    <x v="1"/>
    <s v="I"/>
    <n v="8"/>
    <n v="8"/>
    <n v="0"/>
    <n v="717"/>
  </r>
  <r>
    <x v="0"/>
    <x v="0"/>
    <s v="WA"/>
    <x v="5"/>
    <n v="2013"/>
    <n v="2013"/>
    <n v="18061583"/>
    <n v="2"/>
    <x v="1"/>
    <s v="I"/>
    <n v="54"/>
    <n v="27"/>
    <n v="0"/>
    <n v="377"/>
  </r>
  <r>
    <x v="0"/>
    <x v="1"/>
    <s v="WA"/>
    <x v="5"/>
    <n v="2013"/>
    <n v="2013"/>
    <n v="18101140"/>
    <n v="1"/>
    <x v="1"/>
    <s v="I"/>
    <n v="5"/>
    <n v="5"/>
    <n v="0"/>
    <n v="15"/>
  </r>
  <r>
    <x v="0"/>
    <x v="1"/>
    <s v="WA"/>
    <x v="5"/>
    <n v="2013"/>
    <n v="2013"/>
    <n v="19365403"/>
    <n v="1"/>
    <x v="1"/>
    <s v="I"/>
    <n v="28"/>
    <n v="28"/>
    <n v="0"/>
    <n v="15"/>
  </r>
  <r>
    <x v="0"/>
    <x v="0"/>
    <s v="WA"/>
    <x v="5"/>
    <n v="2013"/>
    <n v="2013"/>
    <n v="375408027"/>
    <n v="2"/>
    <x v="1"/>
    <s v="I"/>
    <n v="61"/>
    <n v="30.5"/>
    <n v="0"/>
    <n v="4550"/>
  </r>
  <r>
    <x v="0"/>
    <x v="0"/>
    <s v="WA"/>
    <x v="5"/>
    <n v="2013"/>
    <n v="2013"/>
    <n v="17705424"/>
    <n v="2"/>
    <x v="1"/>
    <s v="I"/>
    <n v="59"/>
    <n v="29.5"/>
    <n v="0"/>
    <n v="1380"/>
  </r>
  <r>
    <x v="0"/>
    <x v="0"/>
    <s v="WA"/>
    <x v="5"/>
    <n v="2013"/>
    <n v="2013"/>
    <n v="19582128"/>
    <n v="1"/>
    <x v="1"/>
    <s v="I"/>
    <n v="29"/>
    <n v="29"/>
    <n v="0"/>
    <n v="220"/>
  </r>
  <r>
    <x v="0"/>
    <x v="0"/>
    <s v="WA"/>
    <x v="5"/>
    <n v="2013"/>
    <n v="2013"/>
    <n v="19627532"/>
    <n v="1"/>
    <x v="1"/>
    <s v="I"/>
    <n v="27"/>
    <n v="27"/>
    <n v="0"/>
    <n v="101"/>
  </r>
  <r>
    <x v="0"/>
    <x v="0"/>
    <s v="WA"/>
    <x v="5"/>
    <n v="2013"/>
    <n v="2013"/>
    <n v="15497492"/>
    <n v="1"/>
    <x v="1"/>
    <s v="I"/>
    <n v="1"/>
    <n v="1"/>
    <n v="0"/>
    <n v="9999"/>
  </r>
  <r>
    <x v="0"/>
    <x v="0"/>
    <s v="WA"/>
    <x v="5"/>
    <n v="2013"/>
    <n v="2013"/>
    <n v="16747699"/>
    <n v="1"/>
    <x v="1"/>
    <s v="I"/>
    <n v="32"/>
    <n v="32"/>
    <n v="0"/>
    <n v="34"/>
  </r>
  <r>
    <x v="0"/>
    <x v="0"/>
    <s v="WA"/>
    <x v="5"/>
    <n v="2013"/>
    <n v="2013"/>
    <n v="19955347"/>
    <n v="1"/>
    <x v="1"/>
    <s v="I"/>
    <n v="15"/>
    <n v="15"/>
    <n v="0"/>
    <n v="24"/>
  </r>
  <r>
    <x v="0"/>
    <x v="1"/>
    <s v="WA"/>
    <x v="5"/>
    <n v="2013"/>
    <n v="2013"/>
    <n v="500083710"/>
    <n v="1"/>
    <x v="1"/>
    <s v="I"/>
    <n v="33"/>
    <n v="33"/>
    <n v="0"/>
    <n v="1"/>
  </r>
  <r>
    <x v="0"/>
    <x v="1"/>
    <s v="WA"/>
    <x v="5"/>
    <n v="2013"/>
    <n v="2013"/>
    <n v="14422718"/>
    <n v="1"/>
    <x v="1"/>
    <s v="I"/>
    <n v="10"/>
    <n v="10"/>
    <n v="0"/>
    <n v="1"/>
  </r>
  <r>
    <x v="0"/>
    <x v="1"/>
    <s v="WA"/>
    <x v="5"/>
    <n v="2013"/>
    <n v="2013"/>
    <n v="13974371"/>
    <n v="1"/>
    <x v="1"/>
    <s v="I"/>
    <n v="11"/>
    <n v="11"/>
    <n v="0"/>
    <n v="70"/>
  </r>
  <r>
    <x v="0"/>
    <x v="0"/>
    <s v="WA"/>
    <x v="5"/>
    <n v="2013"/>
    <n v="2013"/>
    <n v="14949444"/>
    <n v="1"/>
    <x v="1"/>
    <s v="I"/>
    <n v="14"/>
    <n v="14"/>
    <n v="0"/>
    <n v="300"/>
  </r>
  <r>
    <x v="0"/>
    <x v="0"/>
    <s v="WA"/>
    <x v="5"/>
    <n v="2013"/>
    <n v="2013"/>
    <n v="500013650"/>
    <n v="1"/>
    <x v="1"/>
    <s v="I"/>
    <n v="5"/>
    <n v="5"/>
    <n v="0"/>
    <n v="66"/>
  </r>
  <r>
    <x v="0"/>
    <x v="1"/>
    <s v="WA"/>
    <x v="5"/>
    <n v="2013"/>
    <n v="2013"/>
    <n v="15171047"/>
    <n v="1"/>
    <x v="1"/>
    <s v="I"/>
    <n v="19"/>
    <n v="19"/>
    <n v="0"/>
    <n v="1"/>
  </r>
  <r>
    <x v="0"/>
    <x v="0"/>
    <s v="WA"/>
    <x v="5"/>
    <n v="2013"/>
    <n v="2013"/>
    <n v="446343490"/>
    <n v="2"/>
    <x v="1"/>
    <s v="I"/>
    <n v="63"/>
    <n v="31.5"/>
    <n v="0"/>
    <n v="148"/>
  </r>
  <r>
    <x v="0"/>
    <x v="0"/>
    <s v="WA"/>
    <x v="5"/>
    <n v="2013"/>
    <n v="2013"/>
    <n v="14878503"/>
    <n v="1"/>
    <x v="1"/>
    <s v="I"/>
    <n v="29"/>
    <n v="29"/>
    <n v="0"/>
    <n v="1328"/>
  </r>
  <r>
    <x v="0"/>
    <x v="1"/>
    <s v="WA"/>
    <x v="5"/>
    <n v="2013"/>
    <n v="2013"/>
    <n v="500003122"/>
    <n v="1"/>
    <x v="1"/>
    <s v="I"/>
    <n v="24"/>
    <n v="24"/>
    <n v="0"/>
    <n v="14"/>
  </r>
  <r>
    <x v="0"/>
    <x v="0"/>
    <s v="WA"/>
    <x v="5"/>
    <n v="2013"/>
    <n v="2013"/>
    <n v="14422569"/>
    <n v="2"/>
    <x v="1"/>
    <s v="I"/>
    <n v="36"/>
    <n v="18"/>
    <n v="0"/>
    <n v="80"/>
  </r>
  <r>
    <x v="0"/>
    <x v="0"/>
    <s v="WA"/>
    <x v="5"/>
    <n v="2013"/>
    <n v="2013"/>
    <n v="15227823"/>
    <n v="1"/>
    <x v="1"/>
    <s v="I"/>
    <n v="17"/>
    <n v="17"/>
    <n v="0"/>
    <n v="30"/>
  </r>
  <r>
    <x v="0"/>
    <x v="1"/>
    <s v="WA"/>
    <x v="5"/>
    <n v="2013"/>
    <n v="2013"/>
    <n v="19906652"/>
    <n v="2"/>
    <x v="1"/>
    <s v="I"/>
    <n v="60"/>
    <n v="30"/>
    <n v="0"/>
    <n v="124"/>
  </r>
  <r>
    <x v="0"/>
    <x v="1"/>
    <s v="WA"/>
    <x v="5"/>
    <n v="2013"/>
    <n v="2013"/>
    <n v="14422606"/>
    <n v="1"/>
    <x v="1"/>
    <s v="I"/>
    <n v="28"/>
    <n v="28"/>
    <n v="0"/>
    <n v="2"/>
  </r>
  <r>
    <x v="0"/>
    <x v="1"/>
    <s v="WA"/>
    <x v="5"/>
    <n v="2013"/>
    <n v="2013"/>
    <n v="422064032"/>
    <n v="1"/>
    <x v="1"/>
    <s v="I"/>
    <n v="29"/>
    <n v="29"/>
    <n v="0"/>
    <n v="10"/>
  </r>
  <r>
    <x v="0"/>
    <x v="0"/>
    <s v="WA"/>
    <x v="5"/>
    <n v="2013"/>
    <n v="2013"/>
    <n v="18354563"/>
    <n v="1"/>
    <x v="1"/>
    <s v="I"/>
    <n v="7"/>
    <n v="7"/>
    <n v="0"/>
    <n v="60"/>
  </r>
  <r>
    <x v="0"/>
    <x v="0"/>
    <s v="WA"/>
    <x v="5"/>
    <n v="2013"/>
    <n v="2013"/>
    <n v="16207684"/>
    <n v="2"/>
    <x v="1"/>
    <s v="I"/>
    <n v="45"/>
    <n v="22.5"/>
    <n v="0"/>
    <n v="46"/>
  </r>
  <r>
    <x v="0"/>
    <x v="0"/>
    <s v="WA"/>
    <x v="5"/>
    <n v="2013"/>
    <n v="2013"/>
    <n v="18289548"/>
    <n v="2"/>
    <x v="1"/>
    <s v="I"/>
    <n v="59"/>
    <n v="29.5"/>
    <n v="0"/>
    <n v="1300"/>
  </r>
  <r>
    <x v="0"/>
    <x v="0"/>
    <s v="WA"/>
    <x v="5"/>
    <n v="2013"/>
    <n v="2013"/>
    <n v="16636696"/>
    <n v="1"/>
    <x v="1"/>
    <s v="I"/>
    <n v="30"/>
    <n v="30"/>
    <n v="0"/>
    <n v="69"/>
  </r>
  <r>
    <x v="0"/>
    <x v="0"/>
    <s v="WA"/>
    <x v="5"/>
    <n v="2013"/>
    <n v="2013"/>
    <n v="15626940"/>
    <n v="1"/>
    <x v="1"/>
    <s v="I"/>
    <n v="4"/>
    <n v="4"/>
    <n v="0"/>
    <n v="202"/>
  </r>
  <r>
    <x v="0"/>
    <x v="0"/>
    <s v="WA"/>
    <x v="5"/>
    <n v="2013"/>
    <n v="2013"/>
    <n v="446343527"/>
    <n v="2"/>
    <x v="1"/>
    <s v="I"/>
    <n v="58"/>
    <n v="29"/>
    <n v="0"/>
    <n v="3071"/>
  </r>
  <r>
    <x v="0"/>
    <x v="1"/>
    <s v="WA"/>
    <x v="5"/>
    <n v="2013"/>
    <n v="2013"/>
    <n v="16826932"/>
    <n v="1"/>
    <x v="1"/>
    <s v="I"/>
    <n v="14"/>
    <n v="14"/>
    <n v="0"/>
    <n v="39"/>
  </r>
  <r>
    <x v="0"/>
    <x v="0"/>
    <s v="WA"/>
    <x v="5"/>
    <n v="2013"/>
    <n v="2013"/>
    <n v="17449077"/>
    <n v="1"/>
    <x v="1"/>
    <s v="I"/>
    <n v="7"/>
    <n v="7"/>
    <n v="0"/>
    <n v="1060"/>
  </r>
  <r>
    <x v="1"/>
    <x v="1"/>
    <s v="WA"/>
    <x v="5"/>
    <n v="2013"/>
    <n v="2013"/>
    <n v="500270874"/>
    <n v="1"/>
    <x v="1"/>
    <s v="I"/>
    <n v="31"/>
    <n v="31"/>
    <n v="0"/>
    <n v="27"/>
  </r>
  <r>
    <x v="0"/>
    <x v="0"/>
    <s v="WA"/>
    <x v="5"/>
    <n v="2013"/>
    <n v="2013"/>
    <n v="19862321"/>
    <n v="1"/>
    <x v="1"/>
    <s v="I"/>
    <n v="18"/>
    <n v="18"/>
    <n v="0"/>
    <n v="40"/>
  </r>
  <r>
    <x v="0"/>
    <x v="1"/>
    <s v="WA"/>
    <x v="5"/>
    <n v="2013"/>
    <n v="2013"/>
    <n v="500075151"/>
    <n v="1"/>
    <x v="1"/>
    <s v="I"/>
    <n v="18"/>
    <n v="18"/>
    <n v="0"/>
    <n v="19"/>
  </r>
  <r>
    <x v="0"/>
    <x v="1"/>
    <s v="WA"/>
    <x v="5"/>
    <n v="2013"/>
    <n v="2013"/>
    <n v="500024150"/>
    <n v="1"/>
    <x v="1"/>
    <s v="I"/>
    <n v="35"/>
    <n v="35"/>
    <n v="0"/>
    <n v="15"/>
  </r>
  <r>
    <x v="0"/>
    <x v="0"/>
    <s v="WA"/>
    <x v="5"/>
    <n v="2013"/>
    <n v="2013"/>
    <n v="15654168"/>
    <n v="1"/>
    <x v="1"/>
    <s v="I"/>
    <n v="19"/>
    <n v="19"/>
    <n v="0"/>
    <n v="502"/>
  </r>
  <r>
    <x v="0"/>
    <x v="1"/>
    <s v="WA"/>
    <x v="5"/>
    <n v="2013"/>
    <n v="2013"/>
    <n v="15690121"/>
    <n v="1"/>
    <x v="1"/>
    <s v="I"/>
    <n v="34"/>
    <n v="34"/>
    <n v="0"/>
    <n v="45"/>
  </r>
  <r>
    <x v="0"/>
    <x v="0"/>
    <s v="WA"/>
    <x v="5"/>
    <n v="2013"/>
    <n v="2013"/>
    <n v="17491969"/>
    <n v="1"/>
    <x v="1"/>
    <s v="I"/>
    <n v="23"/>
    <n v="23"/>
    <n v="0"/>
    <n v="60"/>
  </r>
  <r>
    <x v="0"/>
    <x v="0"/>
    <s v="WA"/>
    <x v="5"/>
    <n v="2013"/>
    <n v="2013"/>
    <n v="17763267"/>
    <n v="1"/>
    <x v="1"/>
    <s v="I"/>
    <n v="35"/>
    <n v="35"/>
    <n v="0"/>
    <n v="84"/>
  </r>
  <r>
    <x v="0"/>
    <x v="0"/>
    <s v="WA"/>
    <x v="5"/>
    <n v="2013"/>
    <n v="2013"/>
    <n v="15496811"/>
    <n v="1"/>
    <x v="1"/>
    <s v="I"/>
    <n v="31"/>
    <n v="31"/>
    <n v="0"/>
    <n v="200"/>
  </r>
  <r>
    <x v="0"/>
    <x v="0"/>
    <s v="WA"/>
    <x v="5"/>
    <n v="2013"/>
    <n v="2013"/>
    <n v="19715703"/>
    <n v="1"/>
    <x v="1"/>
    <s v="I"/>
    <n v="10"/>
    <n v="10"/>
    <n v="0"/>
    <n v="52"/>
  </r>
  <r>
    <x v="0"/>
    <x v="0"/>
    <s v="WA"/>
    <x v="6"/>
    <n v="2014"/>
    <n v="2014"/>
    <n v="17145908"/>
    <n v="1"/>
    <x v="1"/>
    <s v="I"/>
    <n v="16"/>
    <n v="16"/>
    <n v="0"/>
    <n v="220"/>
  </r>
  <r>
    <x v="0"/>
    <x v="0"/>
    <s v="WA"/>
    <x v="6"/>
    <n v="2014"/>
    <n v="2014"/>
    <n v="16329565"/>
    <n v="1"/>
    <x v="1"/>
    <s v="I"/>
    <n v="31"/>
    <n v="31"/>
    <n v="0"/>
    <n v="4"/>
  </r>
  <r>
    <x v="0"/>
    <x v="1"/>
    <s v="WA"/>
    <x v="6"/>
    <n v="2014"/>
    <n v="2014"/>
    <n v="19367166"/>
    <n v="2"/>
    <x v="1"/>
    <s v="I"/>
    <n v="64"/>
    <n v="32"/>
    <n v="0"/>
    <n v="21"/>
  </r>
  <r>
    <x v="0"/>
    <x v="0"/>
    <s v="WA"/>
    <x v="6"/>
    <n v="2014"/>
    <n v="2014"/>
    <n v="17440492"/>
    <n v="1"/>
    <x v="1"/>
    <s v="I"/>
    <n v="34"/>
    <n v="34"/>
    <n v="0"/>
    <n v="100"/>
  </r>
  <r>
    <x v="0"/>
    <x v="1"/>
    <s v="WA"/>
    <x v="6"/>
    <n v="2014"/>
    <n v="2014"/>
    <n v="19372399"/>
    <n v="1"/>
    <x v="1"/>
    <s v="I"/>
    <n v="33"/>
    <n v="33"/>
    <n v="0"/>
    <n v="153"/>
  </r>
  <r>
    <x v="0"/>
    <x v="1"/>
    <s v="WA"/>
    <x v="6"/>
    <n v="2014"/>
    <n v="2014"/>
    <n v="18644490"/>
    <n v="1"/>
    <x v="1"/>
    <s v="I"/>
    <n v="32"/>
    <n v="32"/>
    <n v="0"/>
    <n v="208"/>
  </r>
  <r>
    <x v="0"/>
    <x v="0"/>
    <s v="WA"/>
    <x v="6"/>
    <n v="2014"/>
    <n v="2014"/>
    <n v="17488162"/>
    <n v="2"/>
    <x v="1"/>
    <s v="I"/>
    <n v="63"/>
    <n v="31.5"/>
    <n v="0"/>
    <n v="50"/>
  </r>
  <r>
    <x v="0"/>
    <x v="1"/>
    <s v="WA"/>
    <x v="6"/>
    <n v="2014"/>
    <n v="2014"/>
    <n v="19306467"/>
    <n v="1"/>
    <x v="1"/>
    <s v="I"/>
    <n v="18"/>
    <n v="18"/>
    <n v="0"/>
    <n v="10"/>
  </r>
  <r>
    <x v="0"/>
    <x v="0"/>
    <s v="WA"/>
    <x v="6"/>
    <n v="2014"/>
    <n v="2014"/>
    <n v="500100718"/>
    <n v="1"/>
    <x v="1"/>
    <s v="I"/>
    <n v="31"/>
    <n v="31"/>
    <n v="0"/>
    <n v="69"/>
  </r>
  <r>
    <x v="0"/>
    <x v="1"/>
    <s v="WA"/>
    <x v="6"/>
    <n v="2014"/>
    <n v="2014"/>
    <n v="17782190"/>
    <n v="1"/>
    <x v="1"/>
    <s v="I"/>
    <n v="11"/>
    <n v="11"/>
    <n v="0"/>
    <n v="26"/>
  </r>
  <r>
    <x v="0"/>
    <x v="0"/>
    <s v="WA"/>
    <x v="6"/>
    <n v="2014"/>
    <n v="2014"/>
    <n v="500222194"/>
    <n v="3"/>
    <x v="1"/>
    <s v="I"/>
    <n v="93"/>
    <n v="31"/>
    <n v="0"/>
    <n v="177"/>
  </r>
  <r>
    <x v="0"/>
    <x v="0"/>
    <s v="WA"/>
    <x v="6"/>
    <n v="2014"/>
    <n v="2014"/>
    <n v="16181370"/>
    <n v="2"/>
    <x v="1"/>
    <s v="I"/>
    <n v="49"/>
    <n v="24.5"/>
    <n v="0"/>
    <n v="122"/>
  </r>
  <r>
    <x v="0"/>
    <x v="0"/>
    <s v="WA"/>
    <x v="6"/>
    <n v="2014"/>
    <n v="2014"/>
    <n v="17369959"/>
    <n v="1"/>
    <x v="1"/>
    <s v="I"/>
    <n v="33"/>
    <n v="33"/>
    <n v="0"/>
    <n v="1440"/>
  </r>
  <r>
    <x v="0"/>
    <x v="1"/>
    <s v="WA"/>
    <x v="6"/>
    <n v="2014"/>
    <n v="2014"/>
    <n v="500090164"/>
    <n v="1"/>
    <x v="1"/>
    <s v="I"/>
    <n v="6"/>
    <n v="6"/>
    <n v="0"/>
    <n v="16"/>
  </r>
  <r>
    <x v="0"/>
    <x v="0"/>
    <s v="WA"/>
    <x v="5"/>
    <n v="2014"/>
    <n v="2014"/>
    <n v="19878971"/>
    <n v="1"/>
    <x v="1"/>
    <s v="I"/>
    <n v="0"/>
    <n v="0"/>
    <n v="0"/>
    <n v="60"/>
  </r>
  <r>
    <x v="0"/>
    <x v="1"/>
    <s v="WA"/>
    <x v="6"/>
    <n v="2014"/>
    <n v="2014"/>
    <n v="19322275"/>
    <n v="1"/>
    <x v="1"/>
    <s v="I"/>
    <n v="31"/>
    <n v="31"/>
    <n v="0"/>
    <n v="3"/>
  </r>
  <r>
    <x v="0"/>
    <x v="0"/>
    <s v="WA"/>
    <x v="5"/>
    <n v="2014"/>
    <n v="2014"/>
    <n v="14130004"/>
    <n v="1"/>
    <x v="1"/>
    <s v="I"/>
    <n v="25"/>
    <n v="25"/>
    <n v="0"/>
    <n v="60"/>
  </r>
  <r>
    <x v="0"/>
    <x v="0"/>
    <s v="WA"/>
    <x v="5"/>
    <n v="2014"/>
    <n v="2014"/>
    <n v="500152857"/>
    <n v="1"/>
    <x v="1"/>
    <s v="I"/>
    <n v="0"/>
    <n v="0"/>
    <n v="0"/>
    <n v="250"/>
  </r>
  <r>
    <x v="0"/>
    <x v="0"/>
    <s v="WA"/>
    <x v="6"/>
    <n v="2014"/>
    <n v="2014"/>
    <n v="442022420"/>
    <n v="2"/>
    <x v="1"/>
    <s v="I"/>
    <n v="47"/>
    <n v="23.5"/>
    <n v="0"/>
    <n v="210"/>
  </r>
  <r>
    <x v="0"/>
    <x v="0"/>
    <s v="WA"/>
    <x v="5"/>
    <n v="2014"/>
    <n v="2014"/>
    <n v="19906344"/>
    <n v="1"/>
    <x v="1"/>
    <s v="I"/>
    <n v="21"/>
    <n v="21"/>
    <n v="0"/>
    <n v="295"/>
  </r>
  <r>
    <x v="0"/>
    <x v="1"/>
    <s v="WA"/>
    <x v="6"/>
    <n v="2014"/>
    <n v="2014"/>
    <n v="500228106"/>
    <n v="1"/>
    <x v="1"/>
    <s v="I"/>
    <n v="33"/>
    <n v="33"/>
    <n v="0"/>
    <n v="52"/>
  </r>
  <r>
    <x v="0"/>
    <x v="1"/>
    <s v="WA"/>
    <x v="6"/>
    <n v="2014"/>
    <n v="2014"/>
    <n v="500034433"/>
    <n v="1"/>
    <x v="1"/>
    <s v="I"/>
    <n v="30"/>
    <n v="30"/>
    <n v="0"/>
    <n v="1"/>
  </r>
  <r>
    <x v="0"/>
    <x v="1"/>
    <s v="WA"/>
    <x v="6"/>
    <n v="2014"/>
    <n v="2014"/>
    <n v="500050371"/>
    <n v="2"/>
    <x v="1"/>
    <s v="I"/>
    <n v="47"/>
    <n v="23.5"/>
    <n v="0"/>
    <n v="24"/>
  </r>
  <r>
    <x v="0"/>
    <x v="0"/>
    <s v="WA"/>
    <x v="6"/>
    <n v="2014"/>
    <n v="2014"/>
    <n v="14890919"/>
    <n v="1"/>
    <x v="1"/>
    <s v="I"/>
    <n v="31"/>
    <n v="31"/>
    <n v="0"/>
    <n v="519"/>
  </r>
  <r>
    <x v="0"/>
    <x v="0"/>
    <s v="WA"/>
    <x v="6"/>
    <n v="2014"/>
    <n v="2014"/>
    <n v="15873785"/>
    <n v="3"/>
    <x v="1"/>
    <s v="I"/>
    <n v="91"/>
    <n v="30.333333333333332"/>
    <n v="0"/>
    <n v="490"/>
  </r>
  <r>
    <x v="1"/>
    <x v="0"/>
    <s v="WA"/>
    <x v="6"/>
    <n v="2014"/>
    <n v="2014"/>
    <n v="500085822"/>
    <n v="1"/>
    <x v="1"/>
    <s v="I"/>
    <n v="31"/>
    <n v="31"/>
    <n v="0"/>
    <n v="20"/>
  </r>
  <r>
    <x v="0"/>
    <x v="0"/>
    <s v="WA"/>
    <x v="6"/>
    <n v="2014"/>
    <n v="2014"/>
    <n v="18326119"/>
    <n v="2"/>
    <x v="1"/>
    <s v="I"/>
    <n v="56"/>
    <n v="28"/>
    <n v="0"/>
    <n v="507"/>
  </r>
  <r>
    <x v="0"/>
    <x v="0"/>
    <s v="WA"/>
    <x v="6"/>
    <n v="2014"/>
    <n v="2014"/>
    <n v="19954310"/>
    <n v="1"/>
    <x v="1"/>
    <s v="I"/>
    <n v="31"/>
    <n v="31"/>
    <n v="0"/>
    <n v="190"/>
  </r>
  <r>
    <x v="0"/>
    <x v="0"/>
    <s v="WA"/>
    <x v="6"/>
    <n v="2014"/>
    <n v="2014"/>
    <n v="15333736"/>
    <n v="1"/>
    <x v="1"/>
    <s v="I"/>
    <n v="83"/>
    <n v="83"/>
    <n v="0"/>
    <n v="46"/>
  </r>
  <r>
    <x v="1"/>
    <x v="0"/>
    <s v="WA"/>
    <x v="6"/>
    <n v="2014"/>
    <n v="2014"/>
    <n v="15022187"/>
    <n v="1"/>
    <x v="1"/>
    <s v="I"/>
    <n v="34"/>
    <n v="34"/>
    <n v="0"/>
    <n v="110"/>
  </r>
  <r>
    <x v="0"/>
    <x v="0"/>
    <s v="WA"/>
    <x v="6"/>
    <n v="2014"/>
    <n v="2014"/>
    <n v="19837589"/>
    <n v="4"/>
    <x v="1"/>
    <s v="I"/>
    <n v="124"/>
    <n v="31"/>
    <n v="0"/>
    <n v="20005"/>
  </r>
  <r>
    <x v="0"/>
    <x v="1"/>
    <s v="WA"/>
    <x v="6"/>
    <n v="2014"/>
    <n v="2014"/>
    <n v="500207924"/>
    <n v="1"/>
    <x v="1"/>
    <s v="I"/>
    <n v="32"/>
    <n v="32"/>
    <n v="0"/>
    <n v="38"/>
  </r>
  <r>
    <x v="0"/>
    <x v="1"/>
    <s v="WA"/>
    <x v="6"/>
    <n v="2014"/>
    <n v="2014"/>
    <n v="500185879"/>
    <n v="3"/>
    <x v="1"/>
    <s v="I"/>
    <n v="91"/>
    <n v="30.333333333333332"/>
    <n v="0"/>
    <n v="4"/>
  </r>
  <r>
    <x v="0"/>
    <x v="1"/>
    <s v="WA"/>
    <x v="6"/>
    <n v="2014"/>
    <n v="2014"/>
    <n v="15218497"/>
    <n v="1"/>
    <x v="1"/>
    <s v="I"/>
    <n v="30"/>
    <n v="30"/>
    <n v="0"/>
    <n v="60"/>
  </r>
  <r>
    <x v="0"/>
    <x v="0"/>
    <s v="WA"/>
    <x v="6"/>
    <n v="2014"/>
    <n v="2014"/>
    <n v="19266304"/>
    <n v="1"/>
    <x v="1"/>
    <s v="I"/>
    <n v="3"/>
    <n v="3"/>
    <n v="0"/>
    <n v="80"/>
  </r>
  <r>
    <x v="0"/>
    <x v="1"/>
    <s v="WA"/>
    <x v="6"/>
    <n v="2014"/>
    <n v="2014"/>
    <n v="19706693"/>
    <n v="1"/>
    <x v="1"/>
    <s v="I"/>
    <n v="30"/>
    <n v="30"/>
    <n v="0"/>
    <n v="155"/>
  </r>
  <r>
    <x v="0"/>
    <x v="0"/>
    <s v="WA"/>
    <x v="6"/>
    <n v="2014"/>
    <n v="2014"/>
    <n v="15116288"/>
    <n v="2"/>
    <x v="1"/>
    <s v="I"/>
    <n v="54"/>
    <n v="27"/>
    <n v="0"/>
    <n v="2340"/>
  </r>
  <r>
    <x v="0"/>
    <x v="0"/>
    <s v="WA"/>
    <x v="6"/>
    <n v="2014"/>
    <n v="2014"/>
    <n v="19371281"/>
    <n v="1"/>
    <x v="1"/>
    <s v="I"/>
    <n v="10"/>
    <n v="10"/>
    <n v="0"/>
    <n v="900"/>
  </r>
  <r>
    <x v="1"/>
    <x v="1"/>
    <s v="WA"/>
    <x v="6"/>
    <n v="2014"/>
    <n v="2014"/>
    <n v="500255323"/>
    <n v="12"/>
    <x v="2"/>
    <s v="I"/>
    <n v="370"/>
    <n v="30.833333333333332"/>
    <n v="0"/>
    <n v="9309"/>
  </r>
  <r>
    <x v="1"/>
    <x v="1"/>
    <s v="WA"/>
    <x v="6"/>
    <n v="2014"/>
    <n v="2014"/>
    <n v="500254732"/>
    <n v="12"/>
    <x v="2"/>
    <s v="I"/>
    <n v="370"/>
    <n v="30.833333333333332"/>
    <n v="0"/>
    <n v="39269"/>
  </r>
  <r>
    <x v="0"/>
    <x v="1"/>
    <s v="WA"/>
    <x v="6"/>
    <n v="2014"/>
    <n v="2014"/>
    <n v="500063857"/>
    <n v="1"/>
    <x v="1"/>
    <s v="I"/>
    <n v="10"/>
    <n v="10"/>
    <n v="0"/>
    <n v="3"/>
  </r>
  <r>
    <x v="0"/>
    <x v="0"/>
    <s v="WA"/>
    <x v="6"/>
    <n v="2014"/>
    <n v="2014"/>
    <n v="500123968"/>
    <n v="1"/>
    <x v="1"/>
    <s v="I"/>
    <n v="1"/>
    <n v="1"/>
    <n v="0"/>
    <n v="57"/>
  </r>
  <r>
    <x v="0"/>
    <x v="0"/>
    <s v="WA"/>
    <x v="6"/>
    <n v="2014"/>
    <n v="2014"/>
    <n v="17454761"/>
    <n v="1"/>
    <x v="1"/>
    <s v="I"/>
    <n v="29"/>
    <n v="29"/>
    <n v="0"/>
    <n v="10"/>
  </r>
  <r>
    <x v="0"/>
    <x v="1"/>
    <s v="WA"/>
    <x v="6"/>
    <n v="2014"/>
    <n v="2014"/>
    <n v="17463349"/>
    <n v="2"/>
    <x v="1"/>
    <s v="I"/>
    <n v="57"/>
    <n v="28.5"/>
    <n v="0"/>
    <n v="2"/>
  </r>
  <r>
    <x v="0"/>
    <x v="0"/>
    <s v="WA"/>
    <x v="6"/>
    <n v="2014"/>
    <n v="2014"/>
    <n v="446349165"/>
    <n v="1"/>
    <x v="1"/>
    <s v="I"/>
    <n v="12"/>
    <n v="12"/>
    <n v="0"/>
    <n v="472"/>
  </r>
  <r>
    <x v="0"/>
    <x v="1"/>
    <s v="WA"/>
    <x v="6"/>
    <n v="2014"/>
    <n v="2014"/>
    <n v="402624078"/>
    <n v="3"/>
    <x v="1"/>
    <s v="I"/>
    <n v="86"/>
    <n v="28.666666666666668"/>
    <n v="0"/>
    <n v="18"/>
  </r>
  <r>
    <x v="0"/>
    <x v="0"/>
    <s v="WA"/>
    <x v="6"/>
    <n v="2014"/>
    <n v="2014"/>
    <n v="16524186"/>
    <n v="2"/>
    <x v="1"/>
    <s v="I"/>
    <n v="63"/>
    <n v="31.5"/>
    <n v="0"/>
    <n v="431"/>
  </r>
  <r>
    <x v="0"/>
    <x v="0"/>
    <s v="WA"/>
    <x v="6"/>
    <n v="2014"/>
    <n v="2014"/>
    <n v="17700450"/>
    <n v="3"/>
    <x v="1"/>
    <s v="I"/>
    <n v="71"/>
    <n v="23.666666666666664"/>
    <n v="0"/>
    <n v="240"/>
  </r>
  <r>
    <x v="0"/>
    <x v="1"/>
    <s v="WA"/>
    <x v="6"/>
    <n v="2014"/>
    <n v="2014"/>
    <n v="15187582"/>
    <n v="1"/>
    <x v="1"/>
    <s v="I"/>
    <n v="29"/>
    <n v="29"/>
    <n v="0"/>
    <n v="1"/>
  </r>
  <r>
    <x v="0"/>
    <x v="0"/>
    <s v="WA"/>
    <x v="6"/>
    <n v="2014"/>
    <n v="2014"/>
    <n v="17678248"/>
    <n v="1"/>
    <x v="1"/>
    <s v="I"/>
    <n v="30"/>
    <n v="30"/>
    <n v="0"/>
    <n v="936"/>
  </r>
  <r>
    <x v="0"/>
    <x v="1"/>
    <s v="WA"/>
    <x v="6"/>
    <n v="2014"/>
    <n v="2014"/>
    <n v="16533997"/>
    <n v="1"/>
    <x v="1"/>
    <s v="I"/>
    <n v="29"/>
    <n v="29"/>
    <n v="0"/>
    <n v="7"/>
  </r>
  <r>
    <x v="0"/>
    <x v="0"/>
    <s v="WA"/>
    <x v="6"/>
    <n v="2014"/>
    <n v="2014"/>
    <n v="15608335"/>
    <n v="1"/>
    <x v="1"/>
    <s v="I"/>
    <n v="30"/>
    <n v="30"/>
    <n v="0"/>
    <n v="1"/>
  </r>
  <r>
    <x v="0"/>
    <x v="0"/>
    <s v="WA"/>
    <x v="6"/>
    <n v="2014"/>
    <n v="2014"/>
    <n v="15700550"/>
    <n v="1"/>
    <x v="1"/>
    <s v="I"/>
    <n v="12"/>
    <n v="12"/>
    <n v="0"/>
    <n v="70"/>
  </r>
  <r>
    <x v="0"/>
    <x v="1"/>
    <s v="WA"/>
    <x v="6"/>
    <n v="2014"/>
    <n v="2014"/>
    <n v="388972818"/>
    <n v="1"/>
    <x v="1"/>
    <s v="I"/>
    <n v="2"/>
    <n v="2"/>
    <n v="0"/>
    <n v="10"/>
  </r>
  <r>
    <x v="0"/>
    <x v="0"/>
    <s v="WA"/>
    <x v="6"/>
    <n v="2014"/>
    <n v="2014"/>
    <n v="500238284"/>
    <n v="1"/>
    <x v="1"/>
    <s v="I"/>
    <n v="11"/>
    <n v="11"/>
    <n v="0"/>
    <n v="1"/>
  </r>
  <r>
    <x v="0"/>
    <x v="0"/>
    <s v="WA"/>
    <x v="6"/>
    <n v="2014"/>
    <n v="2014"/>
    <n v="18090816"/>
    <n v="1"/>
    <x v="1"/>
    <s v="I"/>
    <n v="29"/>
    <n v="29"/>
    <n v="0"/>
    <n v="220"/>
  </r>
  <r>
    <x v="0"/>
    <x v="0"/>
    <s v="WA"/>
    <x v="6"/>
    <n v="2014"/>
    <n v="2014"/>
    <n v="15162024"/>
    <n v="1"/>
    <x v="1"/>
    <s v="I"/>
    <n v="26"/>
    <n v="26"/>
    <n v="0"/>
    <n v="1350"/>
  </r>
  <r>
    <x v="0"/>
    <x v="1"/>
    <s v="WA"/>
    <x v="6"/>
    <n v="2014"/>
    <n v="2014"/>
    <n v="500233373"/>
    <n v="1"/>
    <x v="1"/>
    <s v="I"/>
    <n v="7"/>
    <n v="7"/>
    <n v="0"/>
    <n v="19"/>
  </r>
  <r>
    <x v="0"/>
    <x v="0"/>
    <s v="WA"/>
    <x v="6"/>
    <n v="2014"/>
    <n v="2014"/>
    <n v="17817587"/>
    <n v="1"/>
    <x v="1"/>
    <s v="I"/>
    <n v="6"/>
    <n v="6"/>
    <n v="0"/>
    <n v="40"/>
  </r>
  <r>
    <x v="0"/>
    <x v="0"/>
    <s v="WA"/>
    <x v="6"/>
    <n v="2014"/>
    <n v="2014"/>
    <n v="18997089"/>
    <n v="1"/>
    <x v="1"/>
    <s v="I"/>
    <n v="13"/>
    <n v="13"/>
    <n v="0"/>
    <n v="24"/>
  </r>
  <r>
    <x v="0"/>
    <x v="0"/>
    <s v="WA"/>
    <x v="6"/>
    <n v="2014"/>
    <n v="2014"/>
    <n v="500012296"/>
    <n v="1"/>
    <x v="1"/>
    <s v="I"/>
    <n v="6"/>
    <n v="6"/>
    <n v="0"/>
    <n v="229"/>
  </r>
  <r>
    <x v="0"/>
    <x v="1"/>
    <s v="WA"/>
    <x v="6"/>
    <n v="2014"/>
    <n v="2014"/>
    <n v="18381029"/>
    <n v="2"/>
    <x v="1"/>
    <s v="I"/>
    <n v="40"/>
    <n v="20"/>
    <n v="0"/>
    <n v="31"/>
  </r>
  <r>
    <x v="0"/>
    <x v="0"/>
    <s v="WA"/>
    <x v="6"/>
    <n v="2014"/>
    <n v="2014"/>
    <n v="500054036"/>
    <n v="1"/>
    <x v="1"/>
    <s v="I"/>
    <n v="4"/>
    <n v="4"/>
    <n v="0"/>
    <n v="155"/>
  </r>
  <r>
    <x v="0"/>
    <x v="0"/>
    <s v="WA"/>
    <x v="6"/>
    <n v="2014"/>
    <n v="2014"/>
    <n v="17478295"/>
    <n v="1"/>
    <x v="1"/>
    <s v="I"/>
    <n v="0"/>
    <n v="0"/>
    <n v="0"/>
    <n v="360"/>
  </r>
  <r>
    <x v="0"/>
    <x v="0"/>
    <s v="WA"/>
    <x v="6"/>
    <n v="2014"/>
    <n v="2014"/>
    <n v="18052572"/>
    <n v="2"/>
    <x v="1"/>
    <s v="I"/>
    <n v="59"/>
    <n v="29.5"/>
    <n v="0"/>
    <n v="30"/>
  </r>
  <r>
    <x v="1"/>
    <x v="0"/>
    <s v="WA"/>
    <x v="6"/>
    <n v="2014"/>
    <n v="2014"/>
    <n v="19962476"/>
    <n v="8"/>
    <x v="2"/>
    <s v="I"/>
    <n v="242"/>
    <n v="30.25"/>
    <n v="0"/>
    <n v="453966"/>
  </r>
  <r>
    <x v="0"/>
    <x v="1"/>
    <s v="WA"/>
    <x v="6"/>
    <n v="2014"/>
    <n v="2014"/>
    <n v="341798466"/>
    <n v="1"/>
    <x v="1"/>
    <s v="I"/>
    <n v="13"/>
    <n v="13"/>
    <n v="0"/>
    <n v="2"/>
  </r>
  <r>
    <x v="0"/>
    <x v="0"/>
    <s v="WA"/>
    <x v="6"/>
    <n v="2014"/>
    <n v="2014"/>
    <n v="15662353"/>
    <n v="1"/>
    <x v="1"/>
    <s v="I"/>
    <n v="17"/>
    <n v="17"/>
    <n v="0"/>
    <n v="620"/>
  </r>
  <r>
    <x v="0"/>
    <x v="1"/>
    <s v="WA"/>
    <x v="6"/>
    <n v="2014"/>
    <n v="2014"/>
    <n v="19410749"/>
    <n v="1"/>
    <x v="1"/>
    <s v="I"/>
    <n v="17"/>
    <n v="17"/>
    <n v="0"/>
    <n v="42"/>
  </r>
  <r>
    <x v="0"/>
    <x v="0"/>
    <s v="WA"/>
    <x v="6"/>
    <n v="2014"/>
    <n v="2014"/>
    <n v="17062569"/>
    <n v="1"/>
    <x v="1"/>
    <s v="I"/>
    <n v="29"/>
    <n v="29"/>
    <n v="0"/>
    <n v="10"/>
  </r>
  <r>
    <x v="0"/>
    <x v="0"/>
    <s v="WA"/>
    <x v="6"/>
    <n v="2014"/>
    <n v="2014"/>
    <n v="17121433"/>
    <n v="1"/>
    <x v="1"/>
    <s v="I"/>
    <n v="17"/>
    <n v="17"/>
    <n v="0"/>
    <n v="228"/>
  </r>
  <r>
    <x v="0"/>
    <x v="1"/>
    <s v="WA"/>
    <x v="6"/>
    <n v="2014"/>
    <n v="2014"/>
    <n v="18406437"/>
    <n v="2"/>
    <x v="1"/>
    <s v="I"/>
    <n v="43"/>
    <n v="21.5"/>
    <n v="0"/>
    <n v="25"/>
  </r>
  <r>
    <x v="0"/>
    <x v="0"/>
    <s v="WA"/>
    <x v="6"/>
    <n v="2014"/>
    <n v="2014"/>
    <n v="17000954"/>
    <n v="1"/>
    <x v="1"/>
    <s v="I"/>
    <n v="29"/>
    <n v="29"/>
    <n v="0"/>
    <n v="1170"/>
  </r>
  <r>
    <x v="0"/>
    <x v="0"/>
    <s v="WA"/>
    <x v="6"/>
    <n v="2014"/>
    <n v="2014"/>
    <n v="14691586"/>
    <n v="2"/>
    <x v="1"/>
    <s v="I"/>
    <n v="59"/>
    <n v="29.5"/>
    <n v="0"/>
    <n v="230"/>
  </r>
  <r>
    <x v="0"/>
    <x v="0"/>
    <s v="WA"/>
    <x v="6"/>
    <n v="2014"/>
    <n v="2014"/>
    <n v="17666176"/>
    <n v="1"/>
    <x v="1"/>
    <s v="I"/>
    <n v="31"/>
    <n v="31"/>
    <n v="0"/>
    <n v="394"/>
  </r>
  <r>
    <x v="0"/>
    <x v="0"/>
    <s v="WA"/>
    <x v="6"/>
    <n v="2014"/>
    <n v="2014"/>
    <n v="18094912"/>
    <n v="1"/>
    <x v="1"/>
    <s v="I"/>
    <n v="27"/>
    <n v="27"/>
    <n v="0"/>
    <n v="1868"/>
  </r>
  <r>
    <x v="0"/>
    <x v="0"/>
    <s v="WA"/>
    <x v="6"/>
    <n v="2014"/>
    <n v="2014"/>
    <n v="18099960"/>
    <n v="2"/>
    <x v="1"/>
    <s v="I"/>
    <n v="55"/>
    <n v="27.5"/>
    <n v="0"/>
    <n v="300"/>
  </r>
  <r>
    <x v="0"/>
    <x v="1"/>
    <s v="WA"/>
    <x v="6"/>
    <n v="2014"/>
    <n v="2014"/>
    <n v="500240358"/>
    <n v="1"/>
    <x v="1"/>
    <s v="I"/>
    <n v="22"/>
    <n v="22"/>
    <n v="0"/>
    <n v="7"/>
  </r>
  <r>
    <x v="0"/>
    <x v="0"/>
    <s v="WA"/>
    <x v="6"/>
    <n v="2014"/>
    <n v="2014"/>
    <n v="500274586"/>
    <n v="1"/>
    <x v="1"/>
    <s v="I"/>
    <n v="31"/>
    <n v="31"/>
    <n v="0"/>
    <n v="59"/>
  </r>
  <r>
    <x v="1"/>
    <x v="1"/>
    <s v="WA"/>
    <x v="6"/>
    <n v="2014"/>
    <n v="2014"/>
    <n v="19866452"/>
    <n v="1"/>
    <x v="1"/>
    <s v="I"/>
    <n v="6"/>
    <n v="6"/>
    <n v="0"/>
    <n v="2"/>
  </r>
  <r>
    <x v="0"/>
    <x v="1"/>
    <s v="WA"/>
    <x v="6"/>
    <n v="2014"/>
    <n v="2014"/>
    <n v="16597373"/>
    <n v="1"/>
    <x v="1"/>
    <s v="I"/>
    <n v="22"/>
    <n v="22"/>
    <n v="0"/>
    <n v="94"/>
  </r>
  <r>
    <x v="0"/>
    <x v="0"/>
    <s v="WA"/>
    <x v="6"/>
    <n v="2014"/>
    <n v="2014"/>
    <n v="500277563"/>
    <n v="1"/>
    <x v="1"/>
    <s v="I"/>
    <n v="33"/>
    <n v="33"/>
    <n v="0"/>
    <n v="21"/>
  </r>
  <r>
    <x v="0"/>
    <x v="1"/>
    <s v="WA"/>
    <x v="6"/>
    <n v="2014"/>
    <n v="2014"/>
    <n v="19949775"/>
    <n v="3"/>
    <x v="1"/>
    <s v="I"/>
    <n v="86"/>
    <n v="28.666666666666668"/>
    <n v="0"/>
    <n v="17"/>
  </r>
  <r>
    <x v="0"/>
    <x v="0"/>
    <s v="WA"/>
    <x v="6"/>
    <n v="2014"/>
    <n v="2014"/>
    <n v="19951562"/>
    <n v="1"/>
    <x v="1"/>
    <s v="I"/>
    <n v="20"/>
    <n v="20"/>
    <n v="0"/>
    <n v="500"/>
  </r>
  <r>
    <x v="0"/>
    <x v="0"/>
    <s v="WA"/>
    <x v="6"/>
    <n v="2014"/>
    <n v="2014"/>
    <n v="15438519"/>
    <n v="4"/>
    <x v="1"/>
    <s v="I"/>
    <n v="95"/>
    <n v="23.75"/>
    <n v="0"/>
    <n v="641"/>
  </r>
  <r>
    <x v="0"/>
    <x v="1"/>
    <s v="WA"/>
    <x v="6"/>
    <n v="2014"/>
    <n v="2014"/>
    <n v="15709564"/>
    <n v="2"/>
    <x v="1"/>
    <s v="I"/>
    <n v="49"/>
    <n v="24.5"/>
    <n v="0"/>
    <n v="23"/>
  </r>
  <r>
    <x v="0"/>
    <x v="0"/>
    <s v="WA"/>
    <x v="6"/>
    <n v="2014"/>
    <n v="2014"/>
    <n v="15709566"/>
    <n v="2"/>
    <x v="1"/>
    <s v="I"/>
    <n v="49"/>
    <n v="24.5"/>
    <n v="0"/>
    <n v="240"/>
  </r>
  <r>
    <x v="1"/>
    <x v="1"/>
    <s v="WA"/>
    <x v="6"/>
    <n v="2014"/>
    <n v="2014"/>
    <n v="18425899"/>
    <n v="1"/>
    <x v="1"/>
    <s v="I"/>
    <n v="33"/>
    <n v="33"/>
    <n v="0"/>
    <n v="1"/>
  </r>
  <r>
    <x v="0"/>
    <x v="0"/>
    <s v="WA"/>
    <x v="6"/>
    <n v="2014"/>
    <n v="2014"/>
    <n v="16284729"/>
    <n v="1"/>
    <x v="1"/>
    <s v="I"/>
    <n v="30"/>
    <n v="30"/>
    <n v="0"/>
    <n v="10"/>
  </r>
  <r>
    <x v="0"/>
    <x v="1"/>
    <s v="WA"/>
    <x v="6"/>
    <n v="2014"/>
    <n v="2014"/>
    <n v="15280139"/>
    <n v="1"/>
    <x v="1"/>
    <s v="I"/>
    <n v="2"/>
    <n v="2"/>
    <n v="0"/>
    <n v="9"/>
  </r>
  <r>
    <x v="0"/>
    <x v="0"/>
    <s v="WA"/>
    <x v="6"/>
    <n v="2014"/>
    <n v="2014"/>
    <n v="16892698"/>
    <n v="3"/>
    <x v="1"/>
    <s v="I"/>
    <n v="73"/>
    <n v="24.333333333333332"/>
    <n v="0"/>
    <n v="550"/>
  </r>
  <r>
    <x v="0"/>
    <x v="1"/>
    <s v="WA"/>
    <x v="6"/>
    <n v="2014"/>
    <n v="2014"/>
    <n v="18654745"/>
    <n v="1"/>
    <x v="1"/>
    <s v="I"/>
    <n v="21"/>
    <n v="21"/>
    <n v="0"/>
    <n v="12"/>
  </r>
  <r>
    <x v="0"/>
    <x v="0"/>
    <s v="WA"/>
    <x v="6"/>
    <n v="2014"/>
    <n v="2014"/>
    <n v="18896138"/>
    <n v="2"/>
    <x v="1"/>
    <s v="I"/>
    <n v="55"/>
    <n v="27.5"/>
    <n v="0"/>
    <n v="190"/>
  </r>
  <r>
    <x v="0"/>
    <x v="0"/>
    <s v="WA"/>
    <x v="6"/>
    <n v="2014"/>
    <n v="2014"/>
    <n v="500139998"/>
    <n v="1"/>
    <x v="1"/>
    <s v="I"/>
    <n v="29"/>
    <n v="29"/>
    <n v="0"/>
    <n v="1"/>
  </r>
  <r>
    <x v="0"/>
    <x v="0"/>
    <s v="WA"/>
    <x v="6"/>
    <n v="2014"/>
    <n v="2014"/>
    <n v="15891416"/>
    <n v="1"/>
    <x v="1"/>
    <s v="I"/>
    <n v="28"/>
    <n v="28"/>
    <n v="0"/>
    <n v="30"/>
  </r>
  <r>
    <x v="0"/>
    <x v="1"/>
    <s v="WA"/>
    <x v="6"/>
    <n v="2014"/>
    <n v="2014"/>
    <n v="17792317"/>
    <n v="1"/>
    <x v="1"/>
    <s v="I"/>
    <n v="21"/>
    <n v="21"/>
    <n v="0"/>
    <n v="15"/>
  </r>
  <r>
    <x v="0"/>
    <x v="1"/>
    <s v="WA"/>
    <x v="6"/>
    <n v="2014"/>
    <n v="2014"/>
    <n v="500113809"/>
    <n v="1"/>
    <x v="1"/>
    <s v="I"/>
    <n v="11"/>
    <n v="11"/>
    <n v="0"/>
    <n v="9"/>
  </r>
  <r>
    <x v="0"/>
    <x v="0"/>
    <s v="WA"/>
    <x v="6"/>
    <n v="2014"/>
    <n v="2014"/>
    <n v="16658232"/>
    <n v="1"/>
    <x v="1"/>
    <s v="I"/>
    <n v="5"/>
    <n v="5"/>
    <n v="0"/>
    <n v="107"/>
  </r>
  <r>
    <x v="0"/>
    <x v="1"/>
    <s v="WA"/>
    <x v="6"/>
    <n v="2014"/>
    <n v="2014"/>
    <n v="372902710"/>
    <n v="1"/>
    <x v="1"/>
    <s v="I"/>
    <n v="4"/>
    <n v="4"/>
    <n v="0"/>
    <n v="5"/>
  </r>
  <r>
    <x v="0"/>
    <x v="1"/>
    <s v="WA"/>
    <x v="6"/>
    <n v="2014"/>
    <n v="2014"/>
    <n v="500036735"/>
    <n v="1"/>
    <x v="1"/>
    <s v="I"/>
    <n v="20"/>
    <n v="20"/>
    <n v="0"/>
    <n v="5"/>
  </r>
  <r>
    <x v="0"/>
    <x v="1"/>
    <s v="WA"/>
    <x v="6"/>
    <n v="2014"/>
    <n v="2014"/>
    <n v="16597373"/>
    <n v="1"/>
    <x v="1"/>
    <s v="I"/>
    <n v="0"/>
    <n v="0"/>
    <n v="0"/>
    <n v="117"/>
  </r>
  <r>
    <x v="0"/>
    <x v="1"/>
    <s v="WA"/>
    <x v="6"/>
    <n v="2014"/>
    <n v="2014"/>
    <n v="500068335"/>
    <n v="1"/>
    <x v="1"/>
    <s v="I"/>
    <n v="8"/>
    <n v="8"/>
    <n v="0"/>
    <n v="5"/>
  </r>
  <r>
    <x v="0"/>
    <x v="0"/>
    <s v="WA"/>
    <x v="6"/>
    <n v="2014"/>
    <n v="2014"/>
    <n v="500196432"/>
    <n v="1"/>
    <x v="1"/>
    <s v="I"/>
    <n v="28"/>
    <n v="28"/>
    <n v="0"/>
    <n v="324"/>
  </r>
  <r>
    <x v="0"/>
    <x v="0"/>
    <s v="WA"/>
    <x v="6"/>
    <n v="2014"/>
    <n v="2014"/>
    <n v="500045792"/>
    <n v="3"/>
    <x v="1"/>
    <s v="I"/>
    <n v="89"/>
    <n v="29.666666666666668"/>
    <n v="0"/>
    <n v="370"/>
  </r>
  <r>
    <x v="0"/>
    <x v="0"/>
    <s v="WA"/>
    <x v="6"/>
    <n v="2014"/>
    <n v="2014"/>
    <n v="14911448"/>
    <n v="4"/>
    <x v="1"/>
    <s v="I"/>
    <n v="101"/>
    <n v="25.25"/>
    <n v="0"/>
    <n v="340"/>
  </r>
  <r>
    <x v="0"/>
    <x v="0"/>
    <s v="WA"/>
    <x v="6"/>
    <n v="2014"/>
    <n v="2014"/>
    <n v="15814624"/>
    <n v="1"/>
    <x v="1"/>
    <s v="I"/>
    <n v="2"/>
    <n v="2"/>
    <n v="0"/>
    <n v="8"/>
  </r>
  <r>
    <x v="0"/>
    <x v="0"/>
    <s v="WA"/>
    <x v="6"/>
    <n v="2014"/>
    <n v="2014"/>
    <n v="15816102"/>
    <n v="1"/>
    <x v="1"/>
    <s v="I"/>
    <n v="3"/>
    <n v="3"/>
    <n v="0"/>
    <n v="1"/>
  </r>
  <r>
    <x v="0"/>
    <x v="0"/>
    <s v="WA"/>
    <x v="6"/>
    <n v="2014"/>
    <n v="2014"/>
    <n v="15817503"/>
    <n v="3"/>
    <x v="1"/>
    <s v="I"/>
    <n v="70"/>
    <n v="23.333333333333332"/>
    <n v="0"/>
    <n v="95"/>
  </r>
  <r>
    <x v="0"/>
    <x v="0"/>
    <s v="WA"/>
    <x v="6"/>
    <n v="2014"/>
    <n v="2014"/>
    <n v="14558503"/>
    <n v="6"/>
    <x v="1"/>
    <s v="I"/>
    <n v="164"/>
    <n v="27.333333333333336"/>
    <n v="0"/>
    <n v="339"/>
  </r>
  <r>
    <x v="0"/>
    <x v="0"/>
    <s v="WA"/>
    <x v="6"/>
    <n v="2014"/>
    <n v="2014"/>
    <n v="17515792"/>
    <n v="1"/>
    <x v="1"/>
    <s v="I"/>
    <n v="28"/>
    <n v="28"/>
    <n v="0"/>
    <n v="646"/>
  </r>
  <r>
    <x v="0"/>
    <x v="1"/>
    <s v="WA"/>
    <x v="6"/>
    <n v="2014"/>
    <n v="2014"/>
    <n v="16819136"/>
    <n v="1"/>
    <x v="1"/>
    <s v="I"/>
    <n v="30"/>
    <n v="30"/>
    <n v="0"/>
    <n v="19"/>
  </r>
  <r>
    <x v="0"/>
    <x v="0"/>
    <s v="WA"/>
    <x v="6"/>
    <n v="2014"/>
    <n v="2014"/>
    <n v="15328525"/>
    <n v="1"/>
    <x v="1"/>
    <s v="I"/>
    <n v="13"/>
    <n v="13"/>
    <n v="0"/>
    <n v="710"/>
  </r>
  <r>
    <x v="0"/>
    <x v="1"/>
    <s v="WA"/>
    <x v="6"/>
    <n v="2014"/>
    <n v="2014"/>
    <n v="500152091"/>
    <n v="3"/>
    <x v="1"/>
    <s v="I"/>
    <n v="76"/>
    <n v="25.333333333333336"/>
    <n v="0"/>
    <n v="14"/>
  </r>
  <r>
    <x v="0"/>
    <x v="0"/>
    <s v="WA"/>
    <x v="6"/>
    <n v="2014"/>
    <n v="2014"/>
    <n v="15172180"/>
    <n v="3"/>
    <x v="1"/>
    <s v="I"/>
    <n v="80"/>
    <n v="26.666666666666668"/>
    <n v="0"/>
    <n v="322"/>
  </r>
  <r>
    <x v="0"/>
    <x v="0"/>
    <s v="WA"/>
    <x v="6"/>
    <n v="2014"/>
    <n v="2014"/>
    <n v="16337602"/>
    <n v="1"/>
    <x v="1"/>
    <s v="I"/>
    <n v="10"/>
    <n v="10"/>
    <n v="0"/>
    <n v="60"/>
  </r>
  <r>
    <x v="0"/>
    <x v="0"/>
    <s v="WA"/>
    <x v="6"/>
    <n v="2014"/>
    <n v="2014"/>
    <n v="19011295"/>
    <n v="1"/>
    <x v="1"/>
    <s v="I"/>
    <n v="6"/>
    <n v="6"/>
    <n v="0"/>
    <n v="125"/>
  </r>
  <r>
    <x v="0"/>
    <x v="0"/>
    <s v="WA"/>
    <x v="6"/>
    <n v="2014"/>
    <n v="2014"/>
    <n v="19254626"/>
    <n v="1"/>
    <x v="1"/>
    <s v="I"/>
    <n v="0"/>
    <n v="0"/>
    <n v="0"/>
    <n v="63"/>
  </r>
  <r>
    <x v="0"/>
    <x v="0"/>
    <s v="WA"/>
    <x v="6"/>
    <n v="2014"/>
    <n v="2014"/>
    <n v="18506066"/>
    <n v="2"/>
    <x v="1"/>
    <s v="I"/>
    <n v="56"/>
    <n v="28"/>
    <n v="0"/>
    <n v="65"/>
  </r>
  <r>
    <x v="0"/>
    <x v="1"/>
    <s v="WA"/>
    <x v="6"/>
    <n v="2014"/>
    <n v="2014"/>
    <n v="19263484"/>
    <n v="1"/>
    <x v="1"/>
    <s v="I"/>
    <n v="33"/>
    <n v="33"/>
    <n v="0"/>
    <n v="15"/>
  </r>
  <r>
    <x v="1"/>
    <x v="0"/>
    <s v="WA"/>
    <x v="6"/>
    <n v="2014"/>
    <n v="2014"/>
    <n v="500053183"/>
    <n v="7"/>
    <x v="1"/>
    <s v="I"/>
    <n v="199"/>
    <n v="28.428571428571427"/>
    <n v="0"/>
    <n v="30"/>
  </r>
  <r>
    <x v="0"/>
    <x v="0"/>
    <s v="WA"/>
    <x v="6"/>
    <n v="2014"/>
    <n v="2014"/>
    <n v="19284834"/>
    <n v="2"/>
    <x v="1"/>
    <s v="I"/>
    <n v="61"/>
    <n v="30.5"/>
    <n v="0"/>
    <n v="470"/>
  </r>
  <r>
    <x v="0"/>
    <x v="0"/>
    <s v="WA"/>
    <x v="6"/>
    <n v="2014"/>
    <n v="2014"/>
    <n v="15752892"/>
    <n v="1"/>
    <x v="1"/>
    <s v="I"/>
    <n v="9"/>
    <n v="9"/>
    <n v="0"/>
    <n v="100"/>
  </r>
  <r>
    <x v="0"/>
    <x v="0"/>
    <s v="WA"/>
    <x v="6"/>
    <n v="2014"/>
    <n v="2014"/>
    <n v="17988691"/>
    <n v="1"/>
    <x v="1"/>
    <s v="I"/>
    <n v="6"/>
    <n v="6"/>
    <n v="0"/>
    <n v="10"/>
  </r>
  <r>
    <x v="0"/>
    <x v="0"/>
    <s v="WA"/>
    <x v="6"/>
    <n v="2014"/>
    <n v="2014"/>
    <n v="16508199"/>
    <n v="1"/>
    <x v="1"/>
    <s v="I"/>
    <n v="1"/>
    <n v="1"/>
    <n v="0"/>
    <n v="20"/>
  </r>
  <r>
    <x v="0"/>
    <x v="0"/>
    <s v="WA"/>
    <x v="6"/>
    <n v="2014"/>
    <n v="2014"/>
    <n v="500239420"/>
    <n v="2"/>
    <x v="1"/>
    <s v="I"/>
    <n v="41"/>
    <n v="20.5"/>
    <n v="0"/>
    <n v="156"/>
  </r>
  <r>
    <x v="0"/>
    <x v="0"/>
    <s v="WA"/>
    <x v="6"/>
    <n v="2014"/>
    <n v="2014"/>
    <n v="15970297"/>
    <n v="2"/>
    <x v="1"/>
    <s v="I"/>
    <n v="57"/>
    <n v="28.5"/>
    <n v="0"/>
    <n v="1010"/>
  </r>
  <r>
    <x v="0"/>
    <x v="0"/>
    <s v="WA"/>
    <x v="6"/>
    <n v="2014"/>
    <n v="2014"/>
    <n v="17088231"/>
    <n v="1"/>
    <x v="1"/>
    <s v="I"/>
    <n v="29"/>
    <n v="29"/>
    <n v="0"/>
    <n v="90"/>
  </r>
  <r>
    <x v="0"/>
    <x v="1"/>
    <s v="WA"/>
    <x v="6"/>
    <n v="2014"/>
    <n v="2014"/>
    <n v="500246513"/>
    <n v="1"/>
    <x v="1"/>
    <s v="I"/>
    <n v="29"/>
    <n v="29"/>
    <n v="0"/>
    <n v="5"/>
  </r>
  <r>
    <x v="0"/>
    <x v="0"/>
    <s v="WA"/>
    <x v="6"/>
    <n v="2014"/>
    <n v="2014"/>
    <n v="15101076"/>
    <n v="1"/>
    <x v="1"/>
    <s v="I"/>
    <n v="14"/>
    <n v="14"/>
    <n v="0"/>
    <n v="60"/>
  </r>
  <r>
    <x v="0"/>
    <x v="0"/>
    <s v="WA"/>
    <x v="6"/>
    <n v="2014"/>
    <n v="2014"/>
    <n v="17919034"/>
    <n v="2"/>
    <x v="1"/>
    <s v="I"/>
    <n v="38"/>
    <n v="19"/>
    <n v="0"/>
    <n v="172"/>
  </r>
  <r>
    <x v="0"/>
    <x v="0"/>
    <s v="WA"/>
    <x v="6"/>
    <n v="2014"/>
    <n v="2014"/>
    <n v="500153598"/>
    <n v="1"/>
    <x v="1"/>
    <s v="I"/>
    <n v="2"/>
    <n v="2"/>
    <n v="0"/>
    <n v="13"/>
  </r>
  <r>
    <x v="0"/>
    <x v="0"/>
    <s v="WA"/>
    <x v="6"/>
    <n v="2014"/>
    <n v="2014"/>
    <n v="19993845"/>
    <n v="1"/>
    <x v="1"/>
    <s v="I"/>
    <n v="30"/>
    <n v="30"/>
    <n v="0"/>
    <n v="9"/>
  </r>
  <r>
    <x v="0"/>
    <x v="0"/>
    <s v="WA"/>
    <x v="6"/>
    <n v="2014"/>
    <n v="2014"/>
    <n v="500109658"/>
    <n v="1"/>
    <x v="1"/>
    <s v="I"/>
    <n v="0"/>
    <n v="0"/>
    <n v="0"/>
    <n v="178"/>
  </r>
  <r>
    <x v="0"/>
    <x v="1"/>
    <s v="WA"/>
    <x v="6"/>
    <n v="2014"/>
    <n v="2014"/>
    <n v="18423491"/>
    <n v="3"/>
    <x v="1"/>
    <s v="I"/>
    <n v="68"/>
    <n v="22.666666666666664"/>
    <n v="0"/>
    <n v="51"/>
  </r>
  <r>
    <x v="0"/>
    <x v="0"/>
    <s v="WA"/>
    <x v="6"/>
    <n v="2014"/>
    <n v="2014"/>
    <n v="18327525"/>
    <n v="1"/>
    <x v="1"/>
    <s v="I"/>
    <n v="3"/>
    <n v="3"/>
    <n v="0"/>
    <n v="6"/>
  </r>
  <r>
    <x v="0"/>
    <x v="0"/>
    <s v="WA"/>
    <x v="6"/>
    <n v="2014"/>
    <n v="2014"/>
    <n v="14182109"/>
    <n v="2"/>
    <x v="1"/>
    <s v="I"/>
    <n v="43"/>
    <n v="21.5"/>
    <n v="0"/>
    <n v="209"/>
  </r>
  <r>
    <x v="0"/>
    <x v="0"/>
    <s v="WA"/>
    <x v="6"/>
    <n v="2014"/>
    <n v="2014"/>
    <n v="500087336"/>
    <n v="1"/>
    <x v="1"/>
    <s v="I"/>
    <n v="29"/>
    <n v="29"/>
    <n v="0"/>
    <n v="1"/>
  </r>
  <r>
    <x v="0"/>
    <x v="0"/>
    <s v="WA"/>
    <x v="6"/>
    <n v="2014"/>
    <n v="2014"/>
    <n v="500180952"/>
    <n v="1"/>
    <x v="1"/>
    <s v="I"/>
    <n v="12"/>
    <n v="12"/>
    <n v="0"/>
    <n v="137"/>
  </r>
  <r>
    <x v="0"/>
    <x v="0"/>
    <s v="WA"/>
    <x v="6"/>
    <n v="2014"/>
    <n v="2014"/>
    <n v="14073613"/>
    <n v="7"/>
    <x v="1"/>
    <s v="I"/>
    <n v="200"/>
    <n v="28.571428571428569"/>
    <n v="0"/>
    <n v="96"/>
  </r>
  <r>
    <x v="0"/>
    <x v="0"/>
    <s v="WA"/>
    <x v="6"/>
    <n v="2014"/>
    <n v="2014"/>
    <n v="14119521"/>
    <n v="1"/>
    <x v="1"/>
    <s v="I"/>
    <n v="1"/>
    <n v="1"/>
    <n v="0"/>
    <n v="20"/>
  </r>
  <r>
    <x v="0"/>
    <x v="0"/>
    <s v="WA"/>
    <x v="6"/>
    <n v="2014"/>
    <n v="2014"/>
    <n v="500187785"/>
    <n v="1"/>
    <x v="1"/>
    <s v="I"/>
    <n v="1"/>
    <n v="1"/>
    <n v="0"/>
    <n v="3"/>
  </r>
  <r>
    <x v="0"/>
    <x v="0"/>
    <s v="WA"/>
    <x v="6"/>
    <n v="2014"/>
    <n v="2014"/>
    <n v="431136002"/>
    <n v="1"/>
    <x v="1"/>
    <s v="I"/>
    <n v="32"/>
    <n v="32"/>
    <n v="0"/>
    <n v="30"/>
  </r>
  <r>
    <x v="0"/>
    <x v="0"/>
    <s v="WA"/>
    <x v="6"/>
    <n v="2014"/>
    <n v="2014"/>
    <n v="500154467"/>
    <n v="1"/>
    <x v="1"/>
    <s v="I"/>
    <n v="3"/>
    <n v="3"/>
    <n v="0"/>
    <n v="19"/>
  </r>
  <r>
    <x v="0"/>
    <x v="1"/>
    <s v="WA"/>
    <x v="6"/>
    <n v="2014"/>
    <n v="2014"/>
    <n v="500216252"/>
    <n v="3"/>
    <x v="1"/>
    <s v="I"/>
    <n v="67"/>
    <n v="22.333333333333332"/>
    <n v="0"/>
    <n v="20"/>
  </r>
  <r>
    <x v="0"/>
    <x v="0"/>
    <s v="WA"/>
    <x v="6"/>
    <n v="2014"/>
    <n v="2014"/>
    <n v="19943670"/>
    <n v="1"/>
    <x v="1"/>
    <s v="I"/>
    <n v="1"/>
    <n v="1"/>
    <n v="0"/>
    <n v="80"/>
  </r>
  <r>
    <x v="0"/>
    <x v="1"/>
    <s v="WA"/>
    <x v="6"/>
    <n v="2014"/>
    <n v="2014"/>
    <n v="17812670"/>
    <n v="1"/>
    <x v="1"/>
    <s v="I"/>
    <n v="29"/>
    <n v="29"/>
    <n v="0"/>
    <n v="3"/>
  </r>
  <r>
    <x v="0"/>
    <x v="0"/>
    <s v="WA"/>
    <x v="6"/>
    <n v="2014"/>
    <n v="2014"/>
    <n v="17073012"/>
    <n v="1"/>
    <x v="1"/>
    <s v="I"/>
    <n v="12"/>
    <n v="12"/>
    <n v="0"/>
    <n v="390"/>
  </r>
  <r>
    <x v="0"/>
    <x v="1"/>
    <s v="WA"/>
    <x v="6"/>
    <n v="2014"/>
    <n v="2014"/>
    <n v="18928260"/>
    <n v="2"/>
    <x v="1"/>
    <s v="I"/>
    <n v="37"/>
    <n v="18.5"/>
    <n v="0"/>
    <n v="11"/>
  </r>
  <r>
    <x v="0"/>
    <x v="0"/>
    <s v="WA"/>
    <x v="6"/>
    <n v="2014"/>
    <n v="2014"/>
    <n v="18133147"/>
    <n v="4"/>
    <x v="1"/>
    <s v="I"/>
    <n v="124"/>
    <n v="31"/>
    <n v="0"/>
    <n v="290"/>
  </r>
  <r>
    <x v="0"/>
    <x v="0"/>
    <s v="WA"/>
    <x v="6"/>
    <n v="2014"/>
    <n v="2014"/>
    <n v="18904423"/>
    <n v="3"/>
    <x v="1"/>
    <s v="I"/>
    <n v="92"/>
    <n v="30.666666666666668"/>
    <n v="0"/>
    <n v="124"/>
  </r>
  <r>
    <x v="1"/>
    <x v="0"/>
    <s v="WA"/>
    <x v="6"/>
    <n v="2014"/>
    <n v="2014"/>
    <n v="500126473"/>
    <n v="1"/>
    <x v="1"/>
    <s v="I"/>
    <n v="29"/>
    <n v="29"/>
    <n v="0"/>
    <n v="10"/>
  </r>
  <r>
    <x v="0"/>
    <x v="0"/>
    <s v="WA"/>
    <x v="6"/>
    <n v="2014"/>
    <n v="2014"/>
    <n v="19939874"/>
    <n v="3"/>
    <x v="1"/>
    <s v="I"/>
    <n v="73"/>
    <n v="24.333333333333332"/>
    <n v="0"/>
    <n v="570"/>
  </r>
  <r>
    <x v="0"/>
    <x v="1"/>
    <s v="WA"/>
    <x v="6"/>
    <n v="2014"/>
    <n v="2014"/>
    <n v="15392798"/>
    <n v="1"/>
    <x v="1"/>
    <s v="I"/>
    <n v="20"/>
    <n v="20"/>
    <n v="0"/>
    <n v="4"/>
  </r>
  <r>
    <x v="0"/>
    <x v="1"/>
    <s v="WA"/>
    <x v="6"/>
    <n v="2014"/>
    <n v="2014"/>
    <n v="500097725"/>
    <n v="1"/>
    <x v="1"/>
    <s v="I"/>
    <n v="31"/>
    <n v="31"/>
    <n v="0"/>
    <n v="30"/>
  </r>
  <r>
    <x v="0"/>
    <x v="0"/>
    <s v="WA"/>
    <x v="6"/>
    <n v="2014"/>
    <n v="2014"/>
    <n v="500303176"/>
    <n v="2"/>
    <x v="1"/>
    <s v="I"/>
    <n v="55"/>
    <n v="27.5"/>
    <n v="0"/>
    <n v="149"/>
  </r>
  <r>
    <x v="0"/>
    <x v="0"/>
    <s v="WA"/>
    <x v="6"/>
    <n v="2014"/>
    <n v="2014"/>
    <n v="14033246"/>
    <n v="2"/>
    <x v="1"/>
    <s v="I"/>
    <n v="62"/>
    <n v="31"/>
    <n v="0"/>
    <n v="70"/>
  </r>
  <r>
    <x v="0"/>
    <x v="0"/>
    <s v="WA"/>
    <x v="6"/>
    <n v="2014"/>
    <n v="2014"/>
    <n v="16863317"/>
    <n v="2"/>
    <x v="1"/>
    <s v="I"/>
    <n v="39"/>
    <n v="19.5"/>
    <n v="0"/>
    <n v="130"/>
  </r>
  <r>
    <x v="0"/>
    <x v="0"/>
    <s v="WA"/>
    <x v="6"/>
    <n v="2014"/>
    <n v="2014"/>
    <n v="16227602"/>
    <n v="1"/>
    <x v="1"/>
    <s v="I"/>
    <n v="7"/>
    <n v="7"/>
    <n v="0"/>
    <n v="93"/>
  </r>
  <r>
    <x v="0"/>
    <x v="0"/>
    <s v="WA"/>
    <x v="6"/>
    <n v="2014"/>
    <n v="2014"/>
    <n v="19222845"/>
    <n v="1"/>
    <x v="1"/>
    <s v="I"/>
    <n v="0"/>
    <n v="0"/>
    <n v="0"/>
    <n v="106"/>
  </r>
  <r>
    <x v="0"/>
    <x v="0"/>
    <s v="WA"/>
    <x v="6"/>
    <n v="2014"/>
    <n v="2014"/>
    <n v="16300097"/>
    <n v="4"/>
    <x v="1"/>
    <s v="I"/>
    <n v="107"/>
    <n v="26.75"/>
    <n v="0"/>
    <n v="50"/>
  </r>
  <r>
    <x v="0"/>
    <x v="0"/>
    <s v="WA"/>
    <x v="6"/>
    <n v="2014"/>
    <n v="2014"/>
    <n v="14301598"/>
    <n v="1"/>
    <x v="1"/>
    <s v="I"/>
    <n v="9"/>
    <n v="9"/>
    <n v="0"/>
    <n v="7"/>
  </r>
  <r>
    <x v="0"/>
    <x v="0"/>
    <s v="WA"/>
    <x v="6"/>
    <n v="2014"/>
    <n v="2014"/>
    <n v="16794954"/>
    <n v="1"/>
    <x v="1"/>
    <s v="I"/>
    <n v="22"/>
    <n v="22"/>
    <n v="0"/>
    <n v="885"/>
  </r>
  <r>
    <x v="0"/>
    <x v="0"/>
    <s v="WA"/>
    <x v="6"/>
    <n v="2014"/>
    <n v="2014"/>
    <n v="15093897"/>
    <n v="1"/>
    <x v="1"/>
    <s v="I"/>
    <n v="10"/>
    <n v="10"/>
    <n v="0"/>
    <n v="16"/>
  </r>
  <r>
    <x v="0"/>
    <x v="0"/>
    <s v="WA"/>
    <x v="6"/>
    <n v="2014"/>
    <n v="2014"/>
    <n v="14045318"/>
    <n v="1"/>
    <x v="1"/>
    <s v="I"/>
    <n v="6"/>
    <n v="6"/>
    <n v="0"/>
    <n v="28"/>
  </r>
  <r>
    <x v="0"/>
    <x v="0"/>
    <s v="WA"/>
    <x v="6"/>
    <n v="2014"/>
    <n v="2014"/>
    <n v="16473076"/>
    <n v="2"/>
    <x v="1"/>
    <s v="I"/>
    <n v="37"/>
    <n v="18.5"/>
    <n v="0"/>
    <n v="284"/>
  </r>
  <r>
    <x v="0"/>
    <x v="1"/>
    <s v="WA"/>
    <x v="6"/>
    <n v="2014"/>
    <n v="2014"/>
    <n v="500116124"/>
    <n v="1"/>
    <x v="1"/>
    <s v="I"/>
    <n v="25"/>
    <n v="25"/>
    <n v="0"/>
    <n v="2"/>
  </r>
  <r>
    <x v="0"/>
    <x v="0"/>
    <s v="WA"/>
    <x v="6"/>
    <n v="2014"/>
    <n v="2014"/>
    <n v="427852808"/>
    <n v="1"/>
    <x v="1"/>
    <s v="I"/>
    <n v="0"/>
    <n v="0"/>
    <n v="0"/>
    <n v="47"/>
  </r>
  <r>
    <x v="0"/>
    <x v="0"/>
    <s v="WA"/>
    <x v="6"/>
    <n v="2014"/>
    <n v="2014"/>
    <n v="14629472"/>
    <n v="1"/>
    <x v="1"/>
    <s v="I"/>
    <n v="7"/>
    <n v="7"/>
    <n v="0"/>
    <n v="86"/>
  </r>
  <r>
    <x v="0"/>
    <x v="0"/>
    <s v="WA"/>
    <x v="6"/>
    <n v="2014"/>
    <n v="2014"/>
    <n v="16122615"/>
    <n v="4"/>
    <x v="1"/>
    <s v="I"/>
    <n v="103"/>
    <n v="25.75"/>
    <n v="0"/>
    <n v="449"/>
  </r>
  <r>
    <x v="0"/>
    <x v="0"/>
    <s v="WA"/>
    <x v="6"/>
    <n v="2014"/>
    <n v="2014"/>
    <n v="16123127"/>
    <n v="1"/>
    <x v="1"/>
    <s v="I"/>
    <n v="2"/>
    <n v="2"/>
    <n v="0"/>
    <n v="2"/>
  </r>
  <r>
    <x v="0"/>
    <x v="1"/>
    <s v="WA"/>
    <x v="6"/>
    <n v="2014"/>
    <n v="2014"/>
    <n v="15703229"/>
    <n v="1"/>
    <x v="1"/>
    <s v="I"/>
    <n v="10"/>
    <n v="10"/>
    <n v="0"/>
    <n v="2"/>
  </r>
  <r>
    <x v="0"/>
    <x v="0"/>
    <s v="WA"/>
    <x v="6"/>
    <n v="2014"/>
    <n v="2014"/>
    <n v="370483325"/>
    <n v="3"/>
    <x v="1"/>
    <s v="I"/>
    <n v="66"/>
    <n v="22"/>
    <n v="0"/>
    <n v="150"/>
  </r>
  <r>
    <x v="0"/>
    <x v="0"/>
    <s v="WA"/>
    <x v="6"/>
    <n v="2014"/>
    <n v="2014"/>
    <n v="16800264"/>
    <n v="1"/>
    <x v="1"/>
    <s v="I"/>
    <n v="8"/>
    <n v="8"/>
    <n v="0"/>
    <n v="60"/>
  </r>
  <r>
    <x v="0"/>
    <x v="0"/>
    <s v="WA"/>
    <x v="6"/>
    <n v="2014"/>
    <n v="2014"/>
    <n v="15734055"/>
    <n v="2"/>
    <x v="1"/>
    <s v="I"/>
    <n v="45"/>
    <n v="22.5"/>
    <n v="0"/>
    <n v="11"/>
  </r>
  <r>
    <x v="0"/>
    <x v="0"/>
    <s v="WA"/>
    <x v="6"/>
    <n v="2014"/>
    <n v="2014"/>
    <n v="500001660"/>
    <n v="2"/>
    <x v="1"/>
    <s v="I"/>
    <n v="68"/>
    <n v="34"/>
    <n v="0"/>
    <n v="383"/>
  </r>
  <r>
    <x v="0"/>
    <x v="1"/>
    <s v="WA"/>
    <x v="6"/>
    <n v="2014"/>
    <n v="2014"/>
    <n v="500084916"/>
    <n v="1"/>
    <x v="1"/>
    <s v="I"/>
    <n v="9"/>
    <n v="9"/>
    <n v="0"/>
    <n v="4"/>
  </r>
  <r>
    <x v="0"/>
    <x v="1"/>
    <s v="WA"/>
    <x v="6"/>
    <n v="2014"/>
    <n v="2014"/>
    <n v="337564822"/>
    <n v="1"/>
    <x v="1"/>
    <s v="I"/>
    <n v="30"/>
    <n v="30"/>
    <n v="0"/>
    <n v="1"/>
  </r>
  <r>
    <x v="0"/>
    <x v="1"/>
    <s v="WA"/>
    <x v="6"/>
    <n v="2014"/>
    <n v="2014"/>
    <n v="17468084"/>
    <n v="4"/>
    <x v="1"/>
    <s v="I"/>
    <n v="103"/>
    <n v="25.75"/>
    <n v="0"/>
    <n v="20"/>
  </r>
  <r>
    <x v="0"/>
    <x v="0"/>
    <s v="WA"/>
    <x v="6"/>
    <n v="2014"/>
    <n v="2014"/>
    <n v="18812240"/>
    <n v="4"/>
    <x v="1"/>
    <s v="I"/>
    <n v="104"/>
    <n v="26"/>
    <n v="0"/>
    <n v="210"/>
  </r>
  <r>
    <x v="0"/>
    <x v="1"/>
    <s v="WA"/>
    <x v="6"/>
    <n v="2014"/>
    <n v="2014"/>
    <n v="18072084"/>
    <n v="1"/>
    <x v="1"/>
    <s v="I"/>
    <n v="8"/>
    <n v="8"/>
    <n v="0"/>
    <n v="1"/>
  </r>
  <r>
    <x v="0"/>
    <x v="0"/>
    <s v="WA"/>
    <x v="6"/>
    <n v="2014"/>
    <n v="2014"/>
    <n v="18091212"/>
    <n v="3"/>
    <x v="1"/>
    <s v="I"/>
    <n v="68"/>
    <n v="22.666666666666664"/>
    <n v="0"/>
    <n v="430"/>
  </r>
  <r>
    <x v="0"/>
    <x v="0"/>
    <s v="WA"/>
    <x v="6"/>
    <n v="2014"/>
    <n v="2014"/>
    <n v="18091658"/>
    <n v="1"/>
    <x v="1"/>
    <s v="I"/>
    <n v="30"/>
    <n v="30"/>
    <n v="0"/>
    <n v="86"/>
  </r>
  <r>
    <x v="0"/>
    <x v="0"/>
    <s v="WA"/>
    <x v="6"/>
    <n v="2014"/>
    <n v="2014"/>
    <n v="16924711"/>
    <n v="2"/>
    <x v="1"/>
    <s v="I"/>
    <n v="61"/>
    <n v="30.5"/>
    <n v="0"/>
    <n v="938"/>
  </r>
  <r>
    <x v="0"/>
    <x v="0"/>
    <s v="WA"/>
    <x v="6"/>
    <n v="2014"/>
    <n v="2014"/>
    <n v="18904184"/>
    <n v="3"/>
    <x v="1"/>
    <s v="I"/>
    <n v="79"/>
    <n v="26.333333333333336"/>
    <n v="0"/>
    <n v="85"/>
  </r>
  <r>
    <x v="0"/>
    <x v="0"/>
    <s v="WA"/>
    <x v="6"/>
    <n v="2014"/>
    <n v="2014"/>
    <n v="500080294"/>
    <n v="1"/>
    <x v="1"/>
    <s v="I"/>
    <n v="14"/>
    <n v="14"/>
    <n v="0"/>
    <n v="122"/>
  </r>
  <r>
    <x v="0"/>
    <x v="0"/>
    <s v="WA"/>
    <x v="6"/>
    <n v="2014"/>
    <n v="2014"/>
    <n v="16568550"/>
    <n v="1"/>
    <x v="1"/>
    <s v="I"/>
    <n v="20"/>
    <n v="20"/>
    <n v="0"/>
    <n v="140"/>
  </r>
  <r>
    <x v="0"/>
    <x v="0"/>
    <s v="WA"/>
    <x v="6"/>
    <n v="2014"/>
    <n v="2014"/>
    <n v="17170205"/>
    <n v="1"/>
    <x v="1"/>
    <s v="I"/>
    <n v="12"/>
    <n v="12"/>
    <n v="0"/>
    <n v="145"/>
  </r>
  <r>
    <x v="0"/>
    <x v="0"/>
    <s v="WA"/>
    <x v="6"/>
    <n v="2014"/>
    <n v="2014"/>
    <n v="14641631"/>
    <n v="3"/>
    <x v="1"/>
    <s v="I"/>
    <n v="96"/>
    <n v="32"/>
    <n v="0"/>
    <n v="730"/>
  </r>
  <r>
    <x v="0"/>
    <x v="1"/>
    <s v="WA"/>
    <x v="6"/>
    <n v="2014"/>
    <n v="2014"/>
    <n v="17845362"/>
    <n v="3"/>
    <x v="1"/>
    <s v="I"/>
    <n v="95"/>
    <n v="31.666666666666668"/>
    <n v="0"/>
    <n v="11"/>
  </r>
  <r>
    <x v="0"/>
    <x v="0"/>
    <s v="WA"/>
    <x v="6"/>
    <n v="2014"/>
    <n v="2014"/>
    <n v="17922943"/>
    <n v="1"/>
    <x v="1"/>
    <s v="I"/>
    <n v="3"/>
    <n v="3"/>
    <n v="0"/>
    <n v="6"/>
  </r>
  <r>
    <x v="0"/>
    <x v="0"/>
    <s v="WA"/>
    <x v="6"/>
    <n v="2014"/>
    <n v="2014"/>
    <n v="17824701"/>
    <n v="1"/>
    <x v="1"/>
    <s v="I"/>
    <n v="14"/>
    <n v="14"/>
    <n v="0"/>
    <n v="70"/>
  </r>
  <r>
    <x v="0"/>
    <x v="0"/>
    <s v="WA"/>
    <x v="6"/>
    <n v="2014"/>
    <n v="2014"/>
    <n v="18730901"/>
    <n v="1"/>
    <x v="1"/>
    <s v="I"/>
    <n v="1"/>
    <n v="1"/>
    <n v="0"/>
    <n v="40"/>
  </r>
  <r>
    <x v="0"/>
    <x v="1"/>
    <s v="WA"/>
    <x v="6"/>
    <n v="2014"/>
    <n v="2014"/>
    <n v="15495602"/>
    <n v="3"/>
    <x v="1"/>
    <s v="I"/>
    <n v="71"/>
    <n v="23.666666666666664"/>
    <n v="0"/>
    <n v="13"/>
  </r>
  <r>
    <x v="0"/>
    <x v="0"/>
    <s v="WA"/>
    <x v="6"/>
    <n v="2014"/>
    <n v="2014"/>
    <n v="15495604"/>
    <n v="1"/>
    <x v="1"/>
    <s v="I"/>
    <n v="8"/>
    <n v="8"/>
    <n v="0"/>
    <n v="170"/>
  </r>
  <r>
    <x v="0"/>
    <x v="0"/>
    <s v="WA"/>
    <x v="6"/>
    <n v="2014"/>
    <n v="2014"/>
    <n v="15433295"/>
    <n v="1"/>
    <x v="1"/>
    <s v="I"/>
    <n v="25"/>
    <n v="25"/>
    <n v="0"/>
    <n v="241"/>
  </r>
  <r>
    <x v="0"/>
    <x v="0"/>
    <s v="WA"/>
    <x v="6"/>
    <n v="2014"/>
    <n v="2014"/>
    <n v="16028305"/>
    <n v="3"/>
    <x v="1"/>
    <s v="I"/>
    <n v="79"/>
    <n v="26.333333333333336"/>
    <n v="0"/>
    <n v="610"/>
  </r>
  <r>
    <x v="0"/>
    <x v="1"/>
    <s v="WA"/>
    <x v="6"/>
    <n v="2014"/>
    <n v="2014"/>
    <n v="15410298"/>
    <n v="1"/>
    <x v="1"/>
    <s v="I"/>
    <n v="32"/>
    <n v="32"/>
    <n v="0"/>
    <n v="1"/>
  </r>
  <r>
    <x v="0"/>
    <x v="0"/>
    <s v="WA"/>
    <x v="6"/>
    <n v="2014"/>
    <n v="2014"/>
    <n v="19012198"/>
    <n v="1"/>
    <x v="1"/>
    <s v="I"/>
    <n v="0"/>
    <n v="0"/>
    <n v="0"/>
    <n v="30"/>
  </r>
  <r>
    <x v="0"/>
    <x v="0"/>
    <s v="WA"/>
    <x v="6"/>
    <n v="2014"/>
    <n v="2014"/>
    <n v="19554014"/>
    <n v="1"/>
    <x v="1"/>
    <s v="I"/>
    <n v="18"/>
    <n v="18"/>
    <n v="0"/>
    <n v="130"/>
  </r>
  <r>
    <x v="0"/>
    <x v="0"/>
    <s v="WA"/>
    <x v="6"/>
    <n v="2014"/>
    <n v="2014"/>
    <n v="16889068"/>
    <n v="1"/>
    <x v="1"/>
    <s v="I"/>
    <n v="5"/>
    <n v="5"/>
    <n v="0"/>
    <n v="40"/>
  </r>
  <r>
    <x v="0"/>
    <x v="0"/>
    <s v="WA"/>
    <x v="6"/>
    <n v="2014"/>
    <n v="2014"/>
    <n v="19349782"/>
    <n v="1"/>
    <x v="1"/>
    <s v="I"/>
    <n v="7"/>
    <n v="7"/>
    <n v="0"/>
    <n v="3"/>
  </r>
  <r>
    <x v="0"/>
    <x v="1"/>
    <s v="WA"/>
    <x v="6"/>
    <n v="2014"/>
    <n v="2014"/>
    <n v="18408363"/>
    <n v="1"/>
    <x v="1"/>
    <s v="I"/>
    <n v="7"/>
    <n v="7"/>
    <n v="0"/>
    <n v="4"/>
  </r>
  <r>
    <x v="0"/>
    <x v="1"/>
    <s v="WA"/>
    <x v="6"/>
    <n v="2014"/>
    <n v="2014"/>
    <n v="16296725"/>
    <n v="3"/>
    <x v="1"/>
    <s v="I"/>
    <n v="100"/>
    <n v="33.333333333333336"/>
    <n v="0"/>
    <n v="12"/>
  </r>
  <r>
    <x v="1"/>
    <x v="0"/>
    <s v="WA"/>
    <x v="6"/>
    <n v="2014"/>
    <n v="2014"/>
    <n v="19187134"/>
    <n v="3"/>
    <x v="1"/>
    <s v="I"/>
    <n v="74"/>
    <n v="24.666666666666664"/>
    <n v="0"/>
    <n v="280"/>
  </r>
  <r>
    <x v="0"/>
    <x v="0"/>
    <s v="WA"/>
    <x v="6"/>
    <n v="2014"/>
    <n v="2014"/>
    <n v="18415420"/>
    <n v="1"/>
    <x v="1"/>
    <s v="I"/>
    <n v="2"/>
    <n v="2"/>
    <n v="0"/>
    <n v="7"/>
  </r>
  <r>
    <x v="0"/>
    <x v="1"/>
    <s v="WA"/>
    <x v="6"/>
    <n v="2014"/>
    <n v="2014"/>
    <n v="18393841"/>
    <n v="1"/>
    <x v="1"/>
    <s v="I"/>
    <n v="5"/>
    <n v="5"/>
    <n v="0"/>
    <n v="2"/>
  </r>
  <r>
    <x v="0"/>
    <x v="0"/>
    <s v="WA"/>
    <x v="6"/>
    <n v="2014"/>
    <n v="2014"/>
    <n v="18902221"/>
    <n v="1"/>
    <x v="1"/>
    <s v="I"/>
    <n v="19"/>
    <n v="19"/>
    <n v="0"/>
    <n v="414"/>
  </r>
  <r>
    <x v="0"/>
    <x v="0"/>
    <s v="WA"/>
    <x v="6"/>
    <n v="2014"/>
    <n v="2014"/>
    <n v="500302425"/>
    <n v="1"/>
    <x v="1"/>
    <s v="I"/>
    <n v="13"/>
    <n v="13"/>
    <n v="0"/>
    <n v="610"/>
  </r>
  <r>
    <x v="0"/>
    <x v="1"/>
    <s v="WA"/>
    <x v="6"/>
    <n v="2014"/>
    <n v="2014"/>
    <n v="500013362"/>
    <n v="1"/>
    <x v="1"/>
    <s v="I"/>
    <n v="2"/>
    <n v="2"/>
    <n v="0"/>
    <n v="1"/>
  </r>
  <r>
    <x v="0"/>
    <x v="0"/>
    <s v="WA"/>
    <x v="6"/>
    <n v="2014"/>
    <n v="2014"/>
    <n v="18811026"/>
    <n v="1"/>
    <x v="1"/>
    <s v="I"/>
    <n v="6"/>
    <n v="6"/>
    <n v="0"/>
    <n v="48"/>
  </r>
  <r>
    <x v="0"/>
    <x v="1"/>
    <s v="WA"/>
    <x v="6"/>
    <n v="2014"/>
    <n v="2014"/>
    <n v="17201069"/>
    <n v="1"/>
    <x v="1"/>
    <s v="I"/>
    <n v="14"/>
    <n v="14"/>
    <n v="0"/>
    <n v="2"/>
  </r>
  <r>
    <x v="0"/>
    <x v="0"/>
    <s v="WA"/>
    <x v="6"/>
    <n v="2014"/>
    <n v="2014"/>
    <n v="14397217"/>
    <n v="1"/>
    <x v="1"/>
    <s v="I"/>
    <n v="3"/>
    <n v="3"/>
    <n v="0"/>
    <n v="39"/>
  </r>
  <r>
    <x v="0"/>
    <x v="0"/>
    <s v="WA"/>
    <x v="6"/>
    <n v="2014"/>
    <n v="2014"/>
    <n v="18506782"/>
    <n v="4"/>
    <x v="1"/>
    <s v="I"/>
    <n v="124"/>
    <n v="31"/>
    <n v="0"/>
    <n v="807"/>
  </r>
  <r>
    <x v="0"/>
    <x v="0"/>
    <s v="WA"/>
    <x v="6"/>
    <n v="2014"/>
    <n v="2014"/>
    <n v="500249171"/>
    <n v="2"/>
    <x v="1"/>
    <s v="I"/>
    <n v="36"/>
    <n v="18"/>
    <n v="0"/>
    <n v="580"/>
  </r>
  <r>
    <x v="0"/>
    <x v="1"/>
    <s v="WA"/>
    <x v="6"/>
    <n v="2014"/>
    <n v="2014"/>
    <n v="17447168"/>
    <n v="3"/>
    <x v="1"/>
    <s v="I"/>
    <n v="68"/>
    <n v="22.666666666666664"/>
    <n v="0"/>
    <n v="14"/>
  </r>
  <r>
    <x v="0"/>
    <x v="0"/>
    <s v="WA"/>
    <x v="6"/>
    <n v="2014"/>
    <n v="2014"/>
    <n v="337910416"/>
    <n v="1"/>
    <x v="1"/>
    <s v="I"/>
    <n v="11"/>
    <n v="11"/>
    <n v="0"/>
    <n v="260"/>
  </r>
  <r>
    <x v="0"/>
    <x v="0"/>
    <s v="WA"/>
    <x v="6"/>
    <n v="2014"/>
    <n v="2014"/>
    <n v="446169618"/>
    <n v="1"/>
    <x v="1"/>
    <s v="I"/>
    <n v="19"/>
    <n v="19"/>
    <n v="0"/>
    <n v="135"/>
  </r>
  <r>
    <x v="0"/>
    <x v="0"/>
    <s v="WA"/>
    <x v="6"/>
    <n v="2014"/>
    <n v="2014"/>
    <n v="19697717"/>
    <n v="2"/>
    <x v="1"/>
    <s v="I"/>
    <n v="59"/>
    <n v="29.5"/>
    <n v="0"/>
    <n v="386"/>
  </r>
  <r>
    <x v="0"/>
    <x v="1"/>
    <s v="WA"/>
    <x v="6"/>
    <n v="2014"/>
    <n v="2014"/>
    <n v="500076249"/>
    <n v="2"/>
    <x v="1"/>
    <s v="I"/>
    <n v="37"/>
    <n v="18.5"/>
    <n v="0"/>
    <n v="8"/>
  </r>
  <r>
    <x v="0"/>
    <x v="0"/>
    <s v="WA"/>
    <x v="6"/>
    <n v="2014"/>
    <n v="2014"/>
    <n v="16179108"/>
    <n v="1"/>
    <x v="1"/>
    <s v="I"/>
    <n v="1"/>
    <n v="1"/>
    <n v="0"/>
    <n v="990"/>
  </r>
  <r>
    <x v="0"/>
    <x v="0"/>
    <s v="WA"/>
    <x v="6"/>
    <n v="2014"/>
    <n v="2014"/>
    <n v="19665203"/>
    <n v="2"/>
    <x v="1"/>
    <s v="I"/>
    <n v="54"/>
    <n v="27"/>
    <n v="0"/>
    <n v="747"/>
  </r>
  <r>
    <x v="0"/>
    <x v="1"/>
    <s v="WA"/>
    <x v="6"/>
    <n v="2014"/>
    <n v="2014"/>
    <n v="446347285"/>
    <n v="1"/>
    <x v="1"/>
    <s v="I"/>
    <n v="35"/>
    <n v="35"/>
    <n v="0"/>
    <n v="7"/>
  </r>
  <r>
    <x v="0"/>
    <x v="1"/>
    <s v="WA"/>
    <x v="6"/>
    <n v="2014"/>
    <n v="2014"/>
    <n v="500206677"/>
    <n v="4"/>
    <x v="1"/>
    <s v="I"/>
    <n v="112"/>
    <n v="28"/>
    <n v="0"/>
    <n v="197"/>
  </r>
  <r>
    <x v="0"/>
    <x v="0"/>
    <s v="WA"/>
    <x v="6"/>
    <n v="2014"/>
    <n v="2014"/>
    <n v="19932255"/>
    <n v="3"/>
    <x v="1"/>
    <s v="I"/>
    <n v="93"/>
    <n v="31"/>
    <n v="0"/>
    <n v="350"/>
  </r>
  <r>
    <x v="0"/>
    <x v="0"/>
    <s v="WA"/>
    <x v="6"/>
    <n v="2014"/>
    <n v="2014"/>
    <n v="17990197"/>
    <n v="2"/>
    <x v="1"/>
    <s v="I"/>
    <n v="64"/>
    <n v="32"/>
    <n v="0"/>
    <n v="460"/>
  </r>
  <r>
    <x v="0"/>
    <x v="0"/>
    <s v="WA"/>
    <x v="6"/>
    <n v="2014"/>
    <n v="2014"/>
    <n v="500308720"/>
    <n v="1"/>
    <x v="1"/>
    <s v="I"/>
    <n v="0"/>
    <n v="0"/>
    <n v="0"/>
    <n v="5"/>
  </r>
  <r>
    <x v="0"/>
    <x v="1"/>
    <s v="WA"/>
    <x v="6"/>
    <n v="2014"/>
    <n v="2014"/>
    <n v="500058478"/>
    <n v="1"/>
    <x v="1"/>
    <s v="I"/>
    <n v="0"/>
    <n v="0"/>
    <n v="0"/>
    <n v="4"/>
  </r>
  <r>
    <x v="0"/>
    <x v="0"/>
    <s v="WA"/>
    <x v="6"/>
    <n v="2014"/>
    <n v="2014"/>
    <n v="500033711"/>
    <n v="1"/>
    <x v="1"/>
    <s v="I"/>
    <n v="1"/>
    <n v="1"/>
    <n v="0"/>
    <n v="37"/>
  </r>
  <r>
    <x v="0"/>
    <x v="0"/>
    <s v="WA"/>
    <x v="6"/>
    <n v="2014"/>
    <n v="2014"/>
    <n v="19557657"/>
    <n v="1"/>
    <x v="1"/>
    <s v="I"/>
    <n v="0"/>
    <n v="0"/>
    <n v="0"/>
    <n v="20"/>
  </r>
  <r>
    <x v="0"/>
    <x v="0"/>
    <s v="WA"/>
    <x v="6"/>
    <n v="2014"/>
    <n v="2014"/>
    <n v="500154024"/>
    <n v="2"/>
    <x v="1"/>
    <s v="I"/>
    <n v="63"/>
    <n v="31.5"/>
    <n v="0"/>
    <n v="40"/>
  </r>
  <r>
    <x v="0"/>
    <x v="0"/>
    <s v="WA"/>
    <x v="6"/>
    <n v="2014"/>
    <n v="2014"/>
    <n v="18515910"/>
    <n v="1"/>
    <x v="1"/>
    <s v="I"/>
    <n v="4"/>
    <n v="4"/>
    <n v="0"/>
    <n v="14"/>
  </r>
  <r>
    <x v="0"/>
    <x v="1"/>
    <s v="WA"/>
    <x v="6"/>
    <n v="2014"/>
    <n v="2014"/>
    <n v="500078341"/>
    <n v="2"/>
    <x v="1"/>
    <s v="I"/>
    <n v="58"/>
    <n v="29"/>
    <n v="0"/>
    <n v="29"/>
  </r>
  <r>
    <x v="0"/>
    <x v="0"/>
    <s v="WA"/>
    <x v="6"/>
    <n v="2014"/>
    <n v="2014"/>
    <n v="395539202"/>
    <n v="2"/>
    <x v="1"/>
    <s v="I"/>
    <n v="61"/>
    <n v="30.5"/>
    <n v="0"/>
    <n v="20"/>
  </r>
  <r>
    <x v="0"/>
    <x v="0"/>
    <s v="WA"/>
    <x v="6"/>
    <n v="2014"/>
    <n v="2014"/>
    <n v="500085534"/>
    <n v="2"/>
    <x v="1"/>
    <s v="I"/>
    <n v="61"/>
    <n v="30.5"/>
    <n v="0"/>
    <n v="12"/>
  </r>
  <r>
    <x v="0"/>
    <x v="1"/>
    <s v="WA"/>
    <x v="6"/>
    <n v="2014"/>
    <n v="2014"/>
    <n v="500227129"/>
    <n v="2"/>
    <x v="1"/>
    <s v="I"/>
    <n v="41"/>
    <n v="20.5"/>
    <n v="0"/>
    <n v="7"/>
  </r>
  <r>
    <x v="0"/>
    <x v="0"/>
    <s v="WA"/>
    <x v="6"/>
    <n v="2014"/>
    <n v="2014"/>
    <n v="500280061"/>
    <n v="1"/>
    <x v="1"/>
    <s v="I"/>
    <n v="2"/>
    <n v="2"/>
    <n v="0"/>
    <n v="1149"/>
  </r>
  <r>
    <x v="0"/>
    <x v="0"/>
    <s v="WA"/>
    <x v="6"/>
    <n v="2014"/>
    <n v="2014"/>
    <n v="14119430"/>
    <n v="1"/>
    <x v="1"/>
    <s v="I"/>
    <n v="0"/>
    <n v="0"/>
    <n v="0"/>
    <n v="10"/>
  </r>
  <r>
    <x v="0"/>
    <x v="1"/>
    <s v="WA"/>
    <x v="6"/>
    <n v="2014"/>
    <n v="2014"/>
    <n v="500084147"/>
    <n v="2"/>
    <x v="1"/>
    <s v="I"/>
    <n v="40"/>
    <n v="20"/>
    <n v="0"/>
    <n v="22"/>
  </r>
  <r>
    <x v="0"/>
    <x v="1"/>
    <s v="WA"/>
    <x v="6"/>
    <n v="2014"/>
    <n v="2014"/>
    <n v="366336008"/>
    <n v="1"/>
    <x v="1"/>
    <s v="I"/>
    <n v="17"/>
    <n v="17"/>
    <n v="0"/>
    <n v="2"/>
  </r>
  <r>
    <x v="0"/>
    <x v="0"/>
    <s v="WA"/>
    <x v="6"/>
    <n v="2014"/>
    <n v="2014"/>
    <n v="500303922"/>
    <n v="1"/>
    <x v="1"/>
    <s v="I"/>
    <n v="16"/>
    <n v="16"/>
    <n v="0"/>
    <n v="56"/>
  </r>
  <r>
    <x v="0"/>
    <x v="1"/>
    <s v="WA"/>
    <x v="6"/>
    <n v="2014"/>
    <n v="2014"/>
    <n v="15433293"/>
    <n v="1"/>
    <x v="1"/>
    <s v="I"/>
    <n v="0"/>
    <n v="0"/>
    <n v="0"/>
    <n v="8"/>
  </r>
  <r>
    <x v="0"/>
    <x v="0"/>
    <s v="WA"/>
    <x v="6"/>
    <n v="2014"/>
    <n v="2014"/>
    <n v="14022581"/>
    <n v="1"/>
    <x v="1"/>
    <s v="I"/>
    <n v="0"/>
    <n v="0"/>
    <n v="0"/>
    <n v="116"/>
  </r>
  <r>
    <x v="0"/>
    <x v="0"/>
    <s v="WA"/>
    <x v="6"/>
    <n v="2014"/>
    <n v="2014"/>
    <n v="14883646"/>
    <n v="2"/>
    <x v="1"/>
    <s v="I"/>
    <n v="63"/>
    <n v="31.5"/>
    <n v="0"/>
    <n v="65"/>
  </r>
  <r>
    <x v="0"/>
    <x v="0"/>
    <s v="WA"/>
    <x v="6"/>
    <n v="2014"/>
    <n v="2014"/>
    <n v="15107737"/>
    <n v="1"/>
    <x v="1"/>
    <s v="I"/>
    <n v="28"/>
    <n v="28"/>
    <n v="0"/>
    <n v="10"/>
  </r>
  <r>
    <x v="0"/>
    <x v="0"/>
    <s v="WA"/>
    <x v="6"/>
    <n v="2014"/>
    <n v="2014"/>
    <n v="15382565"/>
    <n v="1"/>
    <x v="1"/>
    <s v="I"/>
    <n v="0"/>
    <n v="0"/>
    <n v="0"/>
    <n v="120"/>
  </r>
  <r>
    <x v="0"/>
    <x v="1"/>
    <s v="WA"/>
    <x v="6"/>
    <n v="2014"/>
    <n v="2014"/>
    <n v="347068833"/>
    <n v="1"/>
    <x v="1"/>
    <s v="I"/>
    <n v="9"/>
    <n v="9"/>
    <n v="0"/>
    <n v="1"/>
  </r>
  <r>
    <x v="0"/>
    <x v="0"/>
    <s v="WA"/>
    <x v="6"/>
    <n v="2014"/>
    <n v="2014"/>
    <n v="500072931"/>
    <n v="2"/>
    <x v="1"/>
    <s v="I"/>
    <n v="58"/>
    <n v="29"/>
    <n v="0"/>
    <n v="1481"/>
  </r>
  <r>
    <x v="0"/>
    <x v="0"/>
    <s v="WA"/>
    <x v="6"/>
    <n v="2014"/>
    <n v="2014"/>
    <n v="16336148"/>
    <n v="2"/>
    <x v="1"/>
    <s v="I"/>
    <n v="38"/>
    <n v="19"/>
    <n v="0"/>
    <n v="400"/>
  </r>
  <r>
    <x v="0"/>
    <x v="1"/>
    <s v="WA"/>
    <x v="6"/>
    <n v="2014"/>
    <n v="2014"/>
    <n v="15665470"/>
    <n v="1"/>
    <x v="1"/>
    <s v="I"/>
    <n v="27"/>
    <n v="27"/>
    <n v="0"/>
    <n v="21"/>
  </r>
  <r>
    <x v="0"/>
    <x v="0"/>
    <s v="WA"/>
    <x v="6"/>
    <n v="2014"/>
    <n v="2014"/>
    <n v="17512413"/>
    <n v="1"/>
    <x v="1"/>
    <s v="I"/>
    <n v="1"/>
    <n v="1"/>
    <n v="0"/>
    <n v="90"/>
  </r>
  <r>
    <x v="0"/>
    <x v="1"/>
    <s v="WA"/>
    <x v="6"/>
    <n v="2014"/>
    <n v="2014"/>
    <n v="446351773"/>
    <n v="2"/>
    <x v="1"/>
    <s v="I"/>
    <n v="51"/>
    <n v="25.5"/>
    <n v="0"/>
    <n v="6"/>
  </r>
  <r>
    <x v="0"/>
    <x v="1"/>
    <s v="WA"/>
    <x v="6"/>
    <n v="2014"/>
    <n v="2014"/>
    <n v="15980628"/>
    <n v="1"/>
    <x v="1"/>
    <s v="I"/>
    <n v="26"/>
    <n v="26"/>
    <n v="0"/>
    <n v="9"/>
  </r>
  <r>
    <x v="0"/>
    <x v="1"/>
    <s v="WA"/>
    <x v="6"/>
    <n v="2014"/>
    <n v="2014"/>
    <n v="15703229"/>
    <n v="1"/>
    <x v="1"/>
    <s v="I"/>
    <n v="37"/>
    <n v="37"/>
    <n v="0"/>
    <n v="5"/>
  </r>
  <r>
    <x v="0"/>
    <x v="0"/>
    <s v="WA"/>
    <x v="6"/>
    <n v="2014"/>
    <n v="2014"/>
    <n v="500116033"/>
    <n v="1"/>
    <x v="1"/>
    <s v="I"/>
    <n v="21"/>
    <n v="21"/>
    <n v="0"/>
    <n v="112"/>
  </r>
  <r>
    <x v="1"/>
    <x v="0"/>
    <s v="WA"/>
    <x v="6"/>
    <n v="2014"/>
    <n v="2014"/>
    <n v="19567141"/>
    <n v="2"/>
    <x v="1"/>
    <s v="I"/>
    <n v="63"/>
    <n v="31.5"/>
    <n v="0"/>
    <n v="70"/>
  </r>
  <r>
    <x v="0"/>
    <x v="0"/>
    <s v="WA"/>
    <x v="6"/>
    <n v="2014"/>
    <n v="2014"/>
    <n v="14932142"/>
    <n v="1"/>
    <x v="1"/>
    <s v="I"/>
    <n v="17"/>
    <n v="17"/>
    <n v="0"/>
    <n v="292"/>
  </r>
  <r>
    <x v="0"/>
    <x v="1"/>
    <s v="WA"/>
    <x v="6"/>
    <n v="2014"/>
    <n v="2014"/>
    <n v="16916149"/>
    <n v="1"/>
    <x v="1"/>
    <s v="I"/>
    <n v="12"/>
    <n v="12"/>
    <n v="0"/>
    <n v="3"/>
  </r>
  <r>
    <x v="0"/>
    <x v="1"/>
    <s v="WA"/>
    <x v="6"/>
    <n v="2014"/>
    <n v="2014"/>
    <n v="500263016"/>
    <n v="1"/>
    <x v="1"/>
    <s v="I"/>
    <n v="0"/>
    <n v="0"/>
    <n v="0"/>
    <n v="2"/>
  </r>
  <r>
    <x v="0"/>
    <x v="0"/>
    <s v="WA"/>
    <x v="6"/>
    <n v="2014"/>
    <n v="2014"/>
    <n v="14851260"/>
    <n v="1"/>
    <x v="1"/>
    <s v="I"/>
    <n v="27"/>
    <n v="27"/>
    <n v="0"/>
    <n v="150"/>
  </r>
  <r>
    <x v="0"/>
    <x v="0"/>
    <s v="WA"/>
    <x v="6"/>
    <n v="2014"/>
    <n v="2014"/>
    <n v="15336929"/>
    <n v="2"/>
    <x v="1"/>
    <s v="I"/>
    <n v="38"/>
    <n v="19"/>
    <n v="0"/>
    <n v="2656"/>
  </r>
  <r>
    <x v="0"/>
    <x v="0"/>
    <s v="WA"/>
    <x v="6"/>
    <n v="2014"/>
    <n v="2014"/>
    <n v="17066077"/>
    <n v="1"/>
    <x v="1"/>
    <s v="I"/>
    <n v="29"/>
    <n v="29"/>
    <n v="0"/>
    <n v="30"/>
  </r>
  <r>
    <x v="0"/>
    <x v="0"/>
    <s v="WA"/>
    <x v="6"/>
    <n v="2014"/>
    <n v="2014"/>
    <n v="18877349"/>
    <n v="2"/>
    <x v="1"/>
    <s v="I"/>
    <n v="61"/>
    <n v="30.5"/>
    <n v="0"/>
    <n v="120"/>
  </r>
  <r>
    <x v="0"/>
    <x v="0"/>
    <s v="WA"/>
    <x v="6"/>
    <n v="2014"/>
    <n v="2014"/>
    <n v="500020505"/>
    <n v="2"/>
    <x v="1"/>
    <s v="I"/>
    <n v="51"/>
    <n v="25.5"/>
    <n v="0"/>
    <n v="207"/>
  </r>
  <r>
    <x v="0"/>
    <x v="0"/>
    <s v="WA"/>
    <x v="6"/>
    <n v="2014"/>
    <n v="2014"/>
    <n v="16581279"/>
    <n v="1"/>
    <x v="1"/>
    <s v="I"/>
    <n v="25"/>
    <n v="25"/>
    <n v="0"/>
    <n v="64"/>
  </r>
  <r>
    <x v="0"/>
    <x v="1"/>
    <s v="WA"/>
    <x v="6"/>
    <n v="2014"/>
    <n v="2014"/>
    <n v="19301876"/>
    <n v="1"/>
    <x v="1"/>
    <s v="I"/>
    <n v="18"/>
    <n v="18"/>
    <n v="0"/>
    <n v="4"/>
  </r>
  <r>
    <x v="0"/>
    <x v="1"/>
    <s v="WA"/>
    <x v="6"/>
    <n v="2014"/>
    <n v="2014"/>
    <n v="446352563"/>
    <n v="2"/>
    <x v="1"/>
    <s v="I"/>
    <n v="63"/>
    <n v="31.5"/>
    <n v="0"/>
    <n v="18"/>
  </r>
  <r>
    <x v="0"/>
    <x v="0"/>
    <s v="WA"/>
    <x v="6"/>
    <n v="2014"/>
    <n v="2014"/>
    <n v="17976492"/>
    <n v="1"/>
    <x v="1"/>
    <s v="I"/>
    <n v="9"/>
    <n v="9"/>
    <n v="0"/>
    <n v="170"/>
  </r>
  <r>
    <x v="0"/>
    <x v="1"/>
    <s v="WA"/>
    <x v="6"/>
    <n v="2014"/>
    <n v="2014"/>
    <n v="16831714"/>
    <n v="2"/>
    <x v="1"/>
    <s v="I"/>
    <n v="43"/>
    <n v="21.5"/>
    <n v="0"/>
    <n v="129"/>
  </r>
  <r>
    <x v="0"/>
    <x v="0"/>
    <s v="WA"/>
    <x v="6"/>
    <n v="2014"/>
    <n v="2014"/>
    <n v="500291453"/>
    <n v="1"/>
    <x v="1"/>
    <s v="I"/>
    <n v="4"/>
    <n v="4"/>
    <n v="0"/>
    <n v="57"/>
  </r>
  <r>
    <x v="0"/>
    <x v="1"/>
    <s v="WA"/>
    <x v="6"/>
    <n v="2014"/>
    <n v="2014"/>
    <n v="19581702"/>
    <n v="2"/>
    <x v="1"/>
    <s v="I"/>
    <n v="42"/>
    <n v="21"/>
    <n v="0"/>
    <n v="8"/>
  </r>
  <r>
    <x v="0"/>
    <x v="0"/>
    <s v="WA"/>
    <x v="6"/>
    <n v="2014"/>
    <n v="2014"/>
    <n v="500195300"/>
    <n v="1"/>
    <x v="1"/>
    <s v="I"/>
    <n v="4"/>
    <n v="4"/>
    <n v="0"/>
    <n v="142"/>
  </r>
  <r>
    <x v="0"/>
    <x v="0"/>
    <s v="WA"/>
    <x v="6"/>
    <n v="2014"/>
    <n v="2014"/>
    <n v="500242339"/>
    <n v="1"/>
    <x v="1"/>
    <s v="I"/>
    <n v="4"/>
    <n v="4"/>
    <n v="0"/>
    <n v="49"/>
  </r>
  <r>
    <x v="0"/>
    <x v="1"/>
    <s v="WA"/>
    <x v="6"/>
    <n v="2014"/>
    <n v="2014"/>
    <n v="500062702"/>
    <n v="2"/>
    <x v="1"/>
    <s v="I"/>
    <n v="53"/>
    <n v="26.5"/>
    <n v="0"/>
    <n v="30"/>
  </r>
  <r>
    <x v="0"/>
    <x v="1"/>
    <s v="WA"/>
    <x v="6"/>
    <n v="2014"/>
    <n v="2014"/>
    <n v="15168464"/>
    <n v="2"/>
    <x v="1"/>
    <s v="I"/>
    <n v="68"/>
    <n v="34"/>
    <n v="0"/>
    <n v="7"/>
  </r>
  <r>
    <x v="0"/>
    <x v="0"/>
    <s v="WA"/>
    <x v="6"/>
    <n v="2014"/>
    <n v="2014"/>
    <n v="18072153"/>
    <n v="1"/>
    <x v="1"/>
    <s v="I"/>
    <n v="26"/>
    <n v="26"/>
    <n v="0"/>
    <n v="734"/>
  </r>
  <r>
    <x v="0"/>
    <x v="0"/>
    <s v="WA"/>
    <x v="6"/>
    <n v="2014"/>
    <n v="2015"/>
    <n v="19839139"/>
    <n v="2"/>
    <x v="1"/>
    <s v="I"/>
    <n v="44"/>
    <n v="22"/>
    <n v="0"/>
    <n v="780"/>
  </r>
  <r>
    <x v="0"/>
    <x v="0"/>
    <s v="WA"/>
    <x v="6"/>
    <n v="2014"/>
    <n v="2014"/>
    <n v="18097233"/>
    <n v="1"/>
    <x v="1"/>
    <s v="I"/>
    <n v="30"/>
    <n v="30"/>
    <n v="0"/>
    <n v="1530"/>
  </r>
  <r>
    <x v="0"/>
    <x v="1"/>
    <s v="WA"/>
    <x v="6"/>
    <n v="2014"/>
    <n v="2014"/>
    <n v="500005962"/>
    <n v="1"/>
    <x v="1"/>
    <s v="I"/>
    <n v="30"/>
    <n v="30"/>
    <n v="0"/>
    <n v="66"/>
  </r>
  <r>
    <x v="0"/>
    <x v="1"/>
    <s v="WA"/>
    <x v="6"/>
    <n v="2014"/>
    <n v="2014"/>
    <n v="446349967"/>
    <n v="2"/>
    <x v="1"/>
    <s v="I"/>
    <n v="65"/>
    <n v="32.5"/>
    <n v="0"/>
    <n v="165"/>
  </r>
  <r>
    <x v="0"/>
    <x v="0"/>
    <s v="WA"/>
    <x v="6"/>
    <n v="2014"/>
    <n v="2014"/>
    <n v="15745284"/>
    <n v="1"/>
    <x v="1"/>
    <s v="I"/>
    <n v="6"/>
    <n v="6"/>
    <n v="0"/>
    <n v="350"/>
  </r>
  <r>
    <x v="0"/>
    <x v="0"/>
    <s v="WA"/>
    <x v="6"/>
    <n v="2014"/>
    <n v="2014"/>
    <n v="446345564"/>
    <n v="1"/>
    <x v="1"/>
    <s v="I"/>
    <n v="0"/>
    <n v="0"/>
    <n v="0"/>
    <n v="50"/>
  </r>
  <r>
    <x v="0"/>
    <x v="0"/>
    <s v="WA"/>
    <x v="6"/>
    <n v="2014"/>
    <n v="2014"/>
    <n v="14428085"/>
    <n v="2"/>
    <x v="1"/>
    <s v="I"/>
    <n v="63"/>
    <n v="31.5"/>
    <n v="0"/>
    <n v="196"/>
  </r>
  <r>
    <x v="0"/>
    <x v="0"/>
    <s v="WA"/>
    <x v="6"/>
    <n v="2014"/>
    <n v="2014"/>
    <n v="18941727"/>
    <n v="1"/>
    <x v="1"/>
    <s v="I"/>
    <n v="31"/>
    <n v="31"/>
    <n v="0"/>
    <n v="10"/>
  </r>
  <r>
    <x v="0"/>
    <x v="0"/>
    <s v="WA"/>
    <x v="6"/>
    <n v="2014"/>
    <n v="2015"/>
    <n v="19624872"/>
    <n v="2"/>
    <x v="1"/>
    <s v="I"/>
    <n v="43"/>
    <n v="21.5"/>
    <n v="0"/>
    <n v="380"/>
  </r>
  <r>
    <x v="0"/>
    <x v="0"/>
    <s v="WA"/>
    <x v="6"/>
    <n v="2014"/>
    <n v="2014"/>
    <n v="17212334"/>
    <n v="1"/>
    <x v="1"/>
    <s v="I"/>
    <n v="11"/>
    <n v="11"/>
    <n v="0"/>
    <n v="420"/>
  </r>
  <r>
    <x v="0"/>
    <x v="0"/>
    <s v="WA"/>
    <x v="6"/>
    <n v="2014"/>
    <n v="2014"/>
    <n v="19552321"/>
    <n v="1"/>
    <x v="1"/>
    <s v="I"/>
    <n v="32"/>
    <n v="32"/>
    <n v="0"/>
    <n v="5"/>
  </r>
  <r>
    <x v="0"/>
    <x v="0"/>
    <s v="WA"/>
    <x v="6"/>
    <n v="2014"/>
    <n v="2014"/>
    <n v="18576518"/>
    <n v="1"/>
    <x v="1"/>
    <s v="I"/>
    <n v="12"/>
    <n v="12"/>
    <n v="0"/>
    <n v="690"/>
  </r>
  <r>
    <x v="0"/>
    <x v="0"/>
    <s v="WA"/>
    <x v="6"/>
    <n v="2014"/>
    <n v="2014"/>
    <n v="500114572"/>
    <n v="1"/>
    <x v="1"/>
    <s v="I"/>
    <n v="17"/>
    <n v="17"/>
    <n v="0"/>
    <n v="1"/>
  </r>
  <r>
    <x v="0"/>
    <x v="1"/>
    <s v="WA"/>
    <x v="6"/>
    <n v="2014"/>
    <n v="2014"/>
    <n v="15092221"/>
    <n v="1"/>
    <x v="1"/>
    <s v="I"/>
    <n v="1"/>
    <n v="1"/>
    <n v="0"/>
    <n v="5"/>
  </r>
  <r>
    <x v="0"/>
    <x v="0"/>
    <s v="WA"/>
    <x v="6"/>
    <n v="2015"/>
    <n v="2015"/>
    <n v="500153587"/>
    <n v="1"/>
    <x v="1"/>
    <s v="I"/>
    <n v="1"/>
    <n v="1"/>
    <n v="0"/>
    <n v="9"/>
  </r>
  <r>
    <x v="0"/>
    <x v="0"/>
    <s v="WA"/>
    <x v="6"/>
    <n v="2015"/>
    <n v="2015"/>
    <n v="19593651"/>
    <n v="1"/>
    <x v="1"/>
    <s v="I"/>
    <n v="1"/>
    <n v="1"/>
    <n v="0"/>
    <n v="32"/>
  </r>
  <r>
    <x v="0"/>
    <x v="0"/>
    <s v="WA"/>
    <x v="7"/>
    <n v="2015"/>
    <n v="2015"/>
    <n v="16451499"/>
    <n v="1"/>
    <x v="1"/>
    <s v="I"/>
    <n v="18"/>
    <n v="18"/>
    <n v="0"/>
    <n v="114"/>
  </r>
  <r>
    <x v="0"/>
    <x v="0"/>
    <s v="WA"/>
    <x v="6"/>
    <n v="2014"/>
    <n v="2014"/>
    <n v="446345940"/>
    <n v="1"/>
    <x v="1"/>
    <s v="I"/>
    <n v="33"/>
    <n v="33"/>
    <n v="0"/>
    <n v="40"/>
  </r>
  <r>
    <x v="0"/>
    <x v="1"/>
    <s v="WA"/>
    <x v="7"/>
    <n v="2015"/>
    <n v="2015"/>
    <n v="404697683"/>
    <n v="1"/>
    <x v="1"/>
    <s v="I"/>
    <n v="31"/>
    <n v="31"/>
    <n v="0"/>
    <n v="2"/>
  </r>
  <r>
    <x v="0"/>
    <x v="0"/>
    <s v="WA"/>
    <x v="6"/>
    <n v="2014"/>
    <n v="2014"/>
    <n v="16010075"/>
    <n v="1"/>
    <x v="1"/>
    <s v="I"/>
    <n v="0"/>
    <n v="0"/>
    <n v="0"/>
    <n v="42"/>
  </r>
  <r>
    <x v="0"/>
    <x v="0"/>
    <s v="WA"/>
    <x v="6"/>
    <n v="2014"/>
    <n v="2014"/>
    <n v="14921159"/>
    <n v="1"/>
    <x v="1"/>
    <s v="I"/>
    <n v="0"/>
    <n v="0"/>
    <n v="0"/>
    <n v="909"/>
  </r>
  <r>
    <x v="0"/>
    <x v="0"/>
    <s v="WA"/>
    <x v="7"/>
    <n v="2015"/>
    <n v="2015"/>
    <n v="19922725"/>
    <n v="1"/>
    <x v="1"/>
    <s v="I"/>
    <n v="33"/>
    <n v="33"/>
    <n v="0"/>
    <n v="330"/>
  </r>
  <r>
    <x v="0"/>
    <x v="1"/>
    <s v="WA"/>
    <x v="7"/>
    <n v="2015"/>
    <n v="2015"/>
    <n v="19314261"/>
    <n v="1"/>
    <x v="1"/>
    <s v="I"/>
    <n v="15"/>
    <n v="15"/>
    <n v="0"/>
    <n v="24"/>
  </r>
  <r>
    <x v="0"/>
    <x v="1"/>
    <s v="WA"/>
    <x v="7"/>
    <n v="2015"/>
    <n v="2015"/>
    <n v="500199042"/>
    <n v="1"/>
    <x v="1"/>
    <s v="I"/>
    <n v="33"/>
    <n v="33"/>
    <n v="0"/>
    <n v="3"/>
  </r>
  <r>
    <x v="0"/>
    <x v="0"/>
    <s v="WA"/>
    <x v="7"/>
    <n v="2015"/>
    <n v="2015"/>
    <n v="18976350"/>
    <n v="1"/>
    <x v="1"/>
    <s v="I"/>
    <n v="22"/>
    <n v="22"/>
    <n v="0"/>
    <n v="110"/>
  </r>
  <r>
    <x v="0"/>
    <x v="0"/>
    <s v="WA"/>
    <x v="7"/>
    <n v="2015"/>
    <n v="2015"/>
    <n v="19194777"/>
    <n v="1"/>
    <x v="1"/>
    <s v="I"/>
    <n v="16"/>
    <n v="16"/>
    <n v="0"/>
    <n v="1316"/>
  </r>
  <r>
    <x v="0"/>
    <x v="0"/>
    <s v="WA"/>
    <x v="7"/>
    <n v="2015"/>
    <n v="2015"/>
    <n v="17664488"/>
    <n v="1"/>
    <x v="1"/>
    <s v="I"/>
    <n v="0"/>
    <n v="0"/>
    <n v="0"/>
    <n v="18"/>
  </r>
  <r>
    <x v="0"/>
    <x v="0"/>
    <s v="WA"/>
    <x v="7"/>
    <n v="2015"/>
    <n v="2015"/>
    <n v="18997127"/>
    <n v="1"/>
    <x v="1"/>
    <s v="I"/>
    <n v="32"/>
    <n v="32"/>
    <n v="0"/>
    <n v="141"/>
  </r>
  <r>
    <x v="0"/>
    <x v="1"/>
    <s v="WA"/>
    <x v="6"/>
    <n v="2014"/>
    <n v="2014"/>
    <n v="500220784"/>
    <n v="1"/>
    <x v="1"/>
    <s v="I"/>
    <n v="7"/>
    <n v="7"/>
    <n v="0"/>
    <n v="67"/>
  </r>
  <r>
    <x v="0"/>
    <x v="0"/>
    <s v="WA"/>
    <x v="6"/>
    <n v="2014"/>
    <n v="2014"/>
    <n v="15698554"/>
    <n v="1"/>
    <x v="1"/>
    <s v="I"/>
    <n v="31"/>
    <n v="31"/>
    <n v="0"/>
    <n v="1010"/>
  </r>
  <r>
    <x v="0"/>
    <x v="0"/>
    <s v="WA"/>
    <x v="6"/>
    <n v="2014"/>
    <n v="2014"/>
    <n v="500240855"/>
    <n v="1"/>
    <x v="1"/>
    <s v="I"/>
    <n v="0"/>
    <n v="0"/>
    <n v="0"/>
    <n v="26"/>
  </r>
  <r>
    <x v="0"/>
    <x v="1"/>
    <s v="WA"/>
    <x v="7"/>
    <n v="2015"/>
    <n v="2015"/>
    <n v="500033291"/>
    <n v="1"/>
    <x v="1"/>
    <s v="I"/>
    <n v="13"/>
    <n v="13"/>
    <n v="0"/>
    <n v="70"/>
  </r>
  <r>
    <x v="1"/>
    <x v="0"/>
    <s v="WA"/>
    <x v="7"/>
    <n v="2015"/>
    <n v="2015"/>
    <n v="500252311"/>
    <n v="1"/>
    <x v="1"/>
    <s v="I"/>
    <n v="1"/>
    <n v="1"/>
    <n v="0"/>
    <n v="299"/>
  </r>
  <r>
    <x v="0"/>
    <x v="0"/>
    <s v="WA"/>
    <x v="7"/>
    <n v="2015"/>
    <n v="2015"/>
    <n v="16225608"/>
    <n v="1"/>
    <x v="1"/>
    <s v="I"/>
    <n v="20"/>
    <n v="20"/>
    <n v="0"/>
    <n v="10"/>
  </r>
  <r>
    <x v="0"/>
    <x v="0"/>
    <s v="WA"/>
    <x v="7"/>
    <n v="2015"/>
    <n v="2015"/>
    <n v="16292897"/>
    <n v="1"/>
    <x v="1"/>
    <s v="I"/>
    <n v="20"/>
    <n v="20"/>
    <n v="0"/>
    <n v="10"/>
  </r>
  <r>
    <x v="0"/>
    <x v="0"/>
    <s v="WA"/>
    <x v="7"/>
    <n v="2015"/>
    <n v="2015"/>
    <n v="15998768"/>
    <n v="1"/>
    <x v="1"/>
    <s v="I"/>
    <n v="0"/>
    <n v="0"/>
    <n v="0"/>
    <n v="80"/>
  </r>
  <r>
    <x v="0"/>
    <x v="0"/>
    <s v="WA"/>
    <x v="7"/>
    <n v="2015"/>
    <n v="2015"/>
    <n v="17397340"/>
    <n v="1"/>
    <x v="1"/>
    <s v="I"/>
    <n v="32"/>
    <n v="32"/>
    <n v="0"/>
    <n v="400"/>
  </r>
  <r>
    <x v="0"/>
    <x v="0"/>
    <s v="WA"/>
    <x v="7"/>
    <n v="2015"/>
    <n v="2015"/>
    <n v="500129820"/>
    <n v="1"/>
    <x v="1"/>
    <s v="I"/>
    <n v="7"/>
    <n v="7"/>
    <n v="0"/>
    <n v="1"/>
  </r>
  <r>
    <x v="0"/>
    <x v="0"/>
    <s v="WA"/>
    <x v="7"/>
    <n v="2015"/>
    <n v="2015"/>
    <n v="15645515"/>
    <n v="1"/>
    <x v="1"/>
    <s v="I"/>
    <n v="20"/>
    <n v="20"/>
    <n v="0"/>
    <n v="172"/>
  </r>
  <r>
    <x v="1"/>
    <x v="1"/>
    <s v="WA"/>
    <x v="7"/>
    <n v="2015"/>
    <n v="2015"/>
    <n v="17407876"/>
    <n v="1"/>
    <x v="1"/>
    <s v="I"/>
    <n v="11"/>
    <n v="11"/>
    <n v="0"/>
    <n v="708"/>
  </r>
  <r>
    <x v="0"/>
    <x v="1"/>
    <s v="WA"/>
    <x v="7"/>
    <n v="2015"/>
    <n v="2015"/>
    <n v="385084816"/>
    <n v="1"/>
    <x v="1"/>
    <s v="I"/>
    <n v="0"/>
    <n v="0"/>
    <n v="0"/>
    <n v="24"/>
  </r>
  <r>
    <x v="1"/>
    <x v="1"/>
    <s v="WA"/>
    <x v="7"/>
    <n v="2015"/>
    <n v="2015"/>
    <n v="16516583"/>
    <n v="1"/>
    <x v="1"/>
    <s v="I"/>
    <n v="9"/>
    <n v="9"/>
    <n v="0"/>
    <n v="10"/>
  </r>
  <r>
    <x v="0"/>
    <x v="0"/>
    <s v="WA"/>
    <x v="7"/>
    <n v="2015"/>
    <n v="2015"/>
    <n v="13988538"/>
    <n v="1"/>
    <x v="1"/>
    <s v="I"/>
    <n v="1"/>
    <n v="1"/>
    <n v="0"/>
    <n v="26"/>
  </r>
  <r>
    <x v="0"/>
    <x v="0"/>
    <s v="WA"/>
    <x v="7"/>
    <n v="2015"/>
    <n v="2015"/>
    <n v="16521223"/>
    <n v="1"/>
    <x v="1"/>
    <s v="I"/>
    <n v="16"/>
    <n v="16"/>
    <n v="0"/>
    <n v="430"/>
  </r>
  <r>
    <x v="0"/>
    <x v="0"/>
    <s v="WA"/>
    <x v="7"/>
    <n v="2015"/>
    <n v="2015"/>
    <n v="385689627"/>
    <n v="1"/>
    <x v="1"/>
    <s v="I"/>
    <n v="7"/>
    <n v="7"/>
    <n v="0"/>
    <n v="150"/>
  </r>
  <r>
    <x v="0"/>
    <x v="0"/>
    <s v="WA"/>
    <x v="7"/>
    <n v="2015"/>
    <n v="2015"/>
    <n v="16651573"/>
    <n v="1"/>
    <x v="1"/>
    <s v="I"/>
    <n v="5"/>
    <n v="5"/>
    <n v="0"/>
    <n v="154"/>
  </r>
  <r>
    <x v="0"/>
    <x v="1"/>
    <s v="WA"/>
    <x v="7"/>
    <n v="2015"/>
    <n v="2015"/>
    <n v="500248833"/>
    <n v="1"/>
    <x v="1"/>
    <s v="I"/>
    <n v="30"/>
    <n v="30"/>
    <n v="0"/>
    <n v="12"/>
  </r>
  <r>
    <x v="0"/>
    <x v="0"/>
    <s v="WA"/>
    <x v="7"/>
    <n v="2015"/>
    <n v="2015"/>
    <n v="15734564"/>
    <n v="1"/>
    <x v="1"/>
    <s v="I"/>
    <n v="33"/>
    <n v="33"/>
    <n v="0"/>
    <n v="426"/>
  </r>
  <r>
    <x v="1"/>
    <x v="0"/>
    <s v="WA"/>
    <x v="7"/>
    <n v="2015"/>
    <n v="2015"/>
    <n v="17306209"/>
    <n v="1"/>
    <x v="1"/>
    <s v="I"/>
    <n v="6"/>
    <n v="6"/>
    <n v="0"/>
    <n v="11"/>
  </r>
  <r>
    <x v="0"/>
    <x v="0"/>
    <s v="WA"/>
    <x v="7"/>
    <n v="2015"/>
    <n v="2015"/>
    <n v="14682345"/>
    <n v="1"/>
    <x v="1"/>
    <s v="I"/>
    <n v="27"/>
    <n v="27"/>
    <n v="0"/>
    <n v="1580"/>
  </r>
  <r>
    <x v="0"/>
    <x v="0"/>
    <s v="WA"/>
    <x v="7"/>
    <n v="2015"/>
    <n v="2015"/>
    <n v="17441649"/>
    <n v="1"/>
    <x v="1"/>
    <s v="I"/>
    <n v="34"/>
    <n v="34"/>
    <n v="0"/>
    <n v="9"/>
  </r>
  <r>
    <x v="0"/>
    <x v="1"/>
    <s v="WA"/>
    <x v="7"/>
    <n v="2015"/>
    <n v="2015"/>
    <n v="402105626"/>
    <n v="1"/>
    <x v="1"/>
    <s v="I"/>
    <n v="27"/>
    <n v="27"/>
    <n v="0"/>
    <n v="49"/>
  </r>
  <r>
    <x v="0"/>
    <x v="0"/>
    <s v="WA"/>
    <x v="7"/>
    <n v="2015"/>
    <n v="2015"/>
    <n v="18306405"/>
    <n v="1"/>
    <x v="1"/>
    <s v="I"/>
    <n v="23"/>
    <n v="23"/>
    <n v="0"/>
    <n v="672"/>
  </r>
  <r>
    <x v="0"/>
    <x v="0"/>
    <s v="WA"/>
    <x v="7"/>
    <n v="2015"/>
    <n v="2015"/>
    <n v="415756883"/>
    <n v="1"/>
    <x v="1"/>
    <s v="I"/>
    <n v="1"/>
    <n v="1"/>
    <n v="0"/>
    <n v="12"/>
  </r>
  <r>
    <x v="0"/>
    <x v="1"/>
    <s v="WA"/>
    <x v="7"/>
    <n v="2015"/>
    <n v="2015"/>
    <n v="15341435"/>
    <n v="1"/>
    <x v="1"/>
    <s v="I"/>
    <n v="30"/>
    <n v="30"/>
    <n v="0"/>
    <n v="1"/>
  </r>
  <r>
    <x v="0"/>
    <x v="0"/>
    <s v="WA"/>
    <x v="7"/>
    <n v="2015"/>
    <n v="2015"/>
    <n v="18021165"/>
    <n v="1"/>
    <x v="1"/>
    <s v="I"/>
    <n v="25"/>
    <n v="25"/>
    <n v="0"/>
    <n v="70"/>
  </r>
  <r>
    <x v="0"/>
    <x v="0"/>
    <s v="WA"/>
    <x v="7"/>
    <n v="2015"/>
    <n v="2015"/>
    <n v="17719466"/>
    <n v="1"/>
    <x v="1"/>
    <s v="I"/>
    <n v="49"/>
    <n v="49"/>
    <n v="0"/>
    <n v="310"/>
  </r>
  <r>
    <x v="0"/>
    <x v="0"/>
    <s v="WA"/>
    <x v="0"/>
    <n v="2009"/>
    <n v="2009"/>
    <n v="17637788"/>
    <n v="1"/>
    <x v="1"/>
    <s v="I"/>
    <n v="4"/>
    <n v="4"/>
    <n v="0"/>
    <n v="90"/>
  </r>
  <r>
    <x v="0"/>
    <x v="0"/>
    <s v="WA"/>
    <x v="0"/>
    <n v="2009"/>
    <n v="2009"/>
    <n v="19707616"/>
    <n v="1"/>
    <x v="1"/>
    <s v="I"/>
    <n v="21"/>
    <n v="21"/>
    <n v="0"/>
    <n v="190"/>
  </r>
  <r>
    <x v="0"/>
    <x v="0"/>
    <s v="WA"/>
    <x v="1"/>
    <n v="2009"/>
    <n v="2009"/>
    <n v="19787035"/>
    <n v="1"/>
    <x v="1"/>
    <s v="I"/>
    <n v="33"/>
    <n v="33"/>
    <n v="0"/>
    <n v="1270"/>
  </r>
  <r>
    <x v="0"/>
    <x v="0"/>
    <s v="WA"/>
    <x v="1"/>
    <n v="2009"/>
    <n v="2009"/>
    <n v="19618564"/>
    <n v="1"/>
    <x v="1"/>
    <s v="I"/>
    <n v="14"/>
    <n v="14"/>
    <n v="0"/>
    <n v="10"/>
  </r>
  <r>
    <x v="1"/>
    <x v="0"/>
    <s v="WA"/>
    <x v="1"/>
    <n v="2009"/>
    <n v="2009"/>
    <n v="500051954"/>
    <n v="10"/>
    <x v="2"/>
    <s v="I"/>
    <n v="313"/>
    <n v="31.3"/>
    <n v="0"/>
    <n v="513120"/>
  </r>
  <r>
    <x v="1"/>
    <x v="0"/>
    <s v="WA"/>
    <x v="1"/>
    <n v="2009"/>
    <n v="2009"/>
    <n v="18077079"/>
    <n v="1"/>
    <x v="1"/>
    <s v="I"/>
    <n v="0"/>
    <n v="0"/>
    <n v="0"/>
    <n v="420"/>
  </r>
  <r>
    <x v="0"/>
    <x v="1"/>
    <s v="WA"/>
    <x v="1"/>
    <n v="2009"/>
    <n v="2009"/>
    <n v="368668826"/>
    <n v="1"/>
    <x v="1"/>
    <s v="I"/>
    <n v="0"/>
    <n v="0"/>
    <n v="0"/>
    <n v="152"/>
  </r>
  <r>
    <x v="0"/>
    <x v="1"/>
    <s v="WA"/>
    <x v="1"/>
    <n v="2009"/>
    <n v="2009"/>
    <n v="500162947"/>
    <n v="2"/>
    <x v="1"/>
    <s v="I"/>
    <n v="63"/>
    <n v="31.5"/>
    <n v="0"/>
    <n v="138"/>
  </r>
  <r>
    <x v="0"/>
    <x v="0"/>
    <s v="WA"/>
    <x v="1"/>
    <n v="2009"/>
    <n v="2009"/>
    <n v="17708559"/>
    <n v="1"/>
    <x v="1"/>
    <s v="I"/>
    <n v="0"/>
    <n v="0"/>
    <n v="0"/>
    <n v="10"/>
  </r>
  <r>
    <x v="0"/>
    <x v="1"/>
    <s v="WA"/>
    <x v="1"/>
    <n v="2009"/>
    <n v="2009"/>
    <n v="500241942"/>
    <n v="3"/>
    <x v="1"/>
    <s v="I"/>
    <n v="90"/>
    <n v="30"/>
    <n v="0"/>
    <n v="124"/>
  </r>
  <r>
    <x v="0"/>
    <x v="1"/>
    <s v="WA"/>
    <x v="1"/>
    <n v="2009"/>
    <n v="2009"/>
    <n v="16522377"/>
    <n v="2"/>
    <x v="1"/>
    <s v="I"/>
    <n v="63"/>
    <n v="31.5"/>
    <n v="0"/>
    <n v="158"/>
  </r>
  <r>
    <x v="0"/>
    <x v="1"/>
    <s v="WA"/>
    <x v="1"/>
    <n v="2009"/>
    <n v="2009"/>
    <n v="16626494"/>
    <n v="1"/>
    <x v="1"/>
    <s v="I"/>
    <n v="0"/>
    <n v="0"/>
    <n v="0"/>
    <n v="4"/>
  </r>
  <r>
    <x v="1"/>
    <x v="1"/>
    <s v="WA"/>
    <x v="1"/>
    <n v="2009"/>
    <n v="2009"/>
    <n v="500150073"/>
    <n v="1"/>
    <x v="1"/>
    <s v="I"/>
    <n v="34"/>
    <n v="34"/>
    <n v="0"/>
    <n v="1"/>
  </r>
  <r>
    <x v="0"/>
    <x v="0"/>
    <s v="WA"/>
    <x v="1"/>
    <n v="2009"/>
    <n v="2009"/>
    <n v="500006754"/>
    <n v="2"/>
    <x v="1"/>
    <s v="I"/>
    <n v="66"/>
    <n v="33"/>
    <n v="0"/>
    <n v="1160"/>
  </r>
  <r>
    <x v="0"/>
    <x v="1"/>
    <s v="WA"/>
    <x v="1"/>
    <n v="2009"/>
    <n v="2009"/>
    <n v="500181945"/>
    <n v="2"/>
    <x v="1"/>
    <s v="I"/>
    <n v="66"/>
    <n v="33"/>
    <n v="0"/>
    <n v="152"/>
  </r>
  <r>
    <x v="0"/>
    <x v="0"/>
    <s v="WA"/>
    <x v="1"/>
    <n v="2009"/>
    <n v="2009"/>
    <n v="500190192"/>
    <n v="1"/>
    <x v="1"/>
    <s v="I"/>
    <n v="28"/>
    <n v="28"/>
    <n v="0"/>
    <n v="403"/>
  </r>
  <r>
    <x v="0"/>
    <x v="0"/>
    <s v="WA"/>
    <x v="1"/>
    <n v="2009"/>
    <n v="2009"/>
    <n v="500244050"/>
    <n v="1"/>
    <x v="1"/>
    <s v="I"/>
    <n v="8"/>
    <n v="8"/>
    <n v="0"/>
    <n v="44"/>
  </r>
  <r>
    <x v="1"/>
    <x v="0"/>
    <s v="WA"/>
    <x v="1"/>
    <n v="2009"/>
    <n v="2009"/>
    <n v="364176018"/>
    <n v="1"/>
    <x v="1"/>
    <s v="I"/>
    <n v="0"/>
    <n v="0"/>
    <n v="0"/>
    <n v="8160"/>
  </r>
  <r>
    <x v="1"/>
    <x v="1"/>
    <s v="WA"/>
    <x v="1"/>
    <n v="2009"/>
    <n v="2009"/>
    <n v="376531403"/>
    <n v="1"/>
    <x v="1"/>
    <s v="I"/>
    <n v="0"/>
    <n v="0"/>
    <n v="0"/>
    <n v="117"/>
  </r>
  <r>
    <x v="0"/>
    <x v="0"/>
    <s v="WA"/>
    <x v="1"/>
    <n v="2009"/>
    <n v="2009"/>
    <n v="19882931"/>
    <n v="1"/>
    <x v="1"/>
    <s v="I"/>
    <n v="37"/>
    <n v="37"/>
    <n v="0"/>
    <n v="130"/>
  </r>
  <r>
    <x v="0"/>
    <x v="0"/>
    <s v="WA"/>
    <x v="1"/>
    <n v="2009"/>
    <n v="2009"/>
    <n v="19890398"/>
    <n v="2"/>
    <x v="1"/>
    <s v="I"/>
    <n v="68"/>
    <n v="34"/>
    <n v="0"/>
    <n v="10041"/>
  </r>
  <r>
    <x v="1"/>
    <x v="1"/>
    <s v="WA"/>
    <x v="1"/>
    <n v="2009"/>
    <n v="2009"/>
    <n v="19966984"/>
    <n v="1"/>
    <x v="1"/>
    <s v="I"/>
    <n v="28"/>
    <n v="28"/>
    <n v="0"/>
    <n v="6"/>
  </r>
  <r>
    <x v="0"/>
    <x v="0"/>
    <s v="WA"/>
    <x v="1"/>
    <n v="2009"/>
    <n v="2009"/>
    <n v="19574534"/>
    <n v="1"/>
    <x v="1"/>
    <s v="I"/>
    <n v="31"/>
    <n v="31"/>
    <n v="0"/>
    <n v="1"/>
  </r>
  <r>
    <x v="0"/>
    <x v="0"/>
    <s v="WA"/>
    <x v="1"/>
    <n v="2009"/>
    <n v="2009"/>
    <n v="19890055"/>
    <n v="2"/>
    <x v="1"/>
    <s v="I"/>
    <n v="68"/>
    <n v="34"/>
    <n v="0"/>
    <n v="460"/>
  </r>
  <r>
    <x v="0"/>
    <x v="0"/>
    <s v="WA"/>
    <x v="1"/>
    <n v="2009"/>
    <n v="2009"/>
    <n v="19978336"/>
    <n v="1"/>
    <x v="1"/>
    <s v="I"/>
    <n v="35"/>
    <n v="35"/>
    <n v="0"/>
    <n v="1339"/>
  </r>
  <r>
    <x v="0"/>
    <x v="0"/>
    <s v="WA"/>
    <x v="1"/>
    <n v="2009"/>
    <n v="2009"/>
    <n v="14364474"/>
    <n v="3"/>
    <x v="1"/>
    <s v="I"/>
    <n v="62"/>
    <n v="20.666666666666664"/>
    <n v="0"/>
    <n v="310"/>
  </r>
  <r>
    <x v="1"/>
    <x v="0"/>
    <s v="WA"/>
    <x v="1"/>
    <n v="2009"/>
    <n v="2009"/>
    <n v="14241587"/>
    <n v="1"/>
    <x v="1"/>
    <s v="I"/>
    <n v="49"/>
    <n v="49"/>
    <n v="0"/>
    <n v="16080"/>
  </r>
  <r>
    <x v="0"/>
    <x v="0"/>
    <s v="WA"/>
    <x v="1"/>
    <n v="2009"/>
    <n v="2009"/>
    <n v="500004094"/>
    <n v="2"/>
    <x v="1"/>
    <s v="I"/>
    <n v="58"/>
    <n v="29"/>
    <n v="0"/>
    <n v="2084"/>
  </r>
  <r>
    <x v="0"/>
    <x v="0"/>
    <s v="WA"/>
    <x v="1"/>
    <n v="2009"/>
    <n v="2009"/>
    <n v="500033208"/>
    <n v="1"/>
    <x v="1"/>
    <s v="I"/>
    <n v="3"/>
    <n v="3"/>
    <n v="0"/>
    <n v="5"/>
  </r>
  <r>
    <x v="1"/>
    <x v="0"/>
    <s v="WA"/>
    <x v="0"/>
    <n v="2009"/>
    <n v="2009"/>
    <n v="19962476"/>
    <n v="2"/>
    <x v="1"/>
    <s v="I"/>
    <n v="59"/>
    <n v="29.5"/>
    <n v="0"/>
    <n v="423"/>
  </r>
  <r>
    <x v="0"/>
    <x v="0"/>
    <s v="WA"/>
    <x v="1"/>
    <n v="2009"/>
    <n v="2009"/>
    <n v="19339217"/>
    <n v="1"/>
    <x v="1"/>
    <s v="I"/>
    <n v="11"/>
    <n v="11"/>
    <n v="0"/>
    <n v="590"/>
  </r>
  <r>
    <x v="0"/>
    <x v="0"/>
    <s v="WA"/>
    <x v="0"/>
    <n v="2009"/>
    <n v="2009"/>
    <n v="14060411"/>
    <n v="1"/>
    <x v="1"/>
    <s v="I"/>
    <n v="20"/>
    <n v="20"/>
    <n v="0"/>
    <n v="1575"/>
  </r>
  <r>
    <x v="0"/>
    <x v="0"/>
    <s v="WA"/>
    <x v="1"/>
    <n v="2009"/>
    <n v="2009"/>
    <n v="18667419"/>
    <n v="1"/>
    <x v="2"/>
    <s v="I"/>
    <n v="1"/>
    <n v="1"/>
    <n v="0"/>
    <n v="98510"/>
  </r>
  <r>
    <x v="0"/>
    <x v="0"/>
    <s v="WA"/>
    <x v="1"/>
    <n v="2009"/>
    <n v="2009"/>
    <n v="16866487"/>
    <n v="1"/>
    <x v="1"/>
    <s v="I"/>
    <n v="29"/>
    <n v="29"/>
    <n v="0"/>
    <n v="50"/>
  </r>
  <r>
    <x v="0"/>
    <x v="1"/>
    <s v="WA"/>
    <x v="1"/>
    <n v="2009"/>
    <n v="2009"/>
    <n v="500009176"/>
    <n v="2"/>
    <x v="1"/>
    <s v="I"/>
    <n v="60"/>
    <n v="30"/>
    <n v="0"/>
    <n v="50"/>
  </r>
  <r>
    <x v="0"/>
    <x v="1"/>
    <s v="WA"/>
    <x v="1"/>
    <n v="2009"/>
    <n v="2009"/>
    <n v="500200234"/>
    <n v="4"/>
    <x v="1"/>
    <s v="I"/>
    <n v="93"/>
    <n v="23.25"/>
    <n v="0"/>
    <n v="163"/>
  </r>
  <r>
    <x v="0"/>
    <x v="1"/>
    <s v="WA"/>
    <x v="1"/>
    <n v="2009"/>
    <n v="2009"/>
    <n v="18516878"/>
    <n v="4"/>
    <x v="1"/>
    <s v="I"/>
    <n v="98"/>
    <n v="24.5"/>
    <n v="0"/>
    <n v="24"/>
  </r>
  <r>
    <x v="0"/>
    <x v="0"/>
    <s v="WA"/>
    <x v="1"/>
    <n v="2009"/>
    <n v="2009"/>
    <n v="19659534"/>
    <n v="1"/>
    <x v="1"/>
    <s v="I"/>
    <n v="0"/>
    <n v="0"/>
    <n v="0"/>
    <n v="290"/>
  </r>
  <r>
    <x v="0"/>
    <x v="0"/>
    <s v="WA"/>
    <x v="1"/>
    <n v="2009"/>
    <n v="2009"/>
    <n v="500123306"/>
    <n v="3"/>
    <x v="1"/>
    <s v="I"/>
    <n v="65"/>
    <n v="21.666666666666664"/>
    <n v="0"/>
    <n v="270"/>
  </r>
  <r>
    <x v="0"/>
    <x v="0"/>
    <s v="WA"/>
    <x v="1"/>
    <n v="2009"/>
    <n v="2009"/>
    <n v="446352517"/>
    <n v="1"/>
    <x v="1"/>
    <s v="I"/>
    <n v="0"/>
    <n v="0"/>
    <n v="0"/>
    <n v="77"/>
  </r>
  <r>
    <x v="0"/>
    <x v="0"/>
    <s v="WA"/>
    <x v="1"/>
    <n v="2009"/>
    <n v="2009"/>
    <n v="16420440"/>
    <n v="1"/>
    <x v="1"/>
    <s v="I"/>
    <n v="0"/>
    <n v="0"/>
    <n v="0"/>
    <n v="130"/>
  </r>
  <r>
    <x v="1"/>
    <x v="0"/>
    <s v="WA"/>
    <x v="1"/>
    <n v="2009"/>
    <n v="2009"/>
    <n v="15632709"/>
    <n v="1"/>
    <x v="1"/>
    <s v="I"/>
    <n v="6"/>
    <n v="6"/>
    <n v="0"/>
    <n v="320"/>
  </r>
  <r>
    <x v="1"/>
    <x v="1"/>
    <s v="WA"/>
    <x v="1"/>
    <n v="2009"/>
    <n v="2009"/>
    <n v="500127598"/>
    <n v="1"/>
    <x v="1"/>
    <s v="I"/>
    <n v="14"/>
    <n v="14"/>
    <n v="0"/>
    <n v="229"/>
  </r>
  <r>
    <x v="1"/>
    <x v="0"/>
    <s v="WA"/>
    <x v="1"/>
    <n v="2009"/>
    <n v="2009"/>
    <n v="500128334"/>
    <n v="1"/>
    <x v="1"/>
    <s v="I"/>
    <n v="14"/>
    <n v="14"/>
    <n v="0"/>
    <n v="2480"/>
  </r>
  <r>
    <x v="0"/>
    <x v="0"/>
    <s v="WA"/>
    <x v="1"/>
    <n v="2009"/>
    <n v="2009"/>
    <n v="17750594"/>
    <n v="1"/>
    <x v="1"/>
    <s v="I"/>
    <n v="0"/>
    <n v="0"/>
    <n v="0"/>
    <n v="20"/>
  </r>
  <r>
    <x v="0"/>
    <x v="0"/>
    <s v="WA"/>
    <x v="1"/>
    <n v="2009"/>
    <n v="2009"/>
    <n v="17750667"/>
    <n v="1"/>
    <x v="1"/>
    <s v="I"/>
    <n v="0"/>
    <n v="0"/>
    <n v="0"/>
    <n v="20"/>
  </r>
  <r>
    <x v="0"/>
    <x v="0"/>
    <s v="WA"/>
    <x v="1"/>
    <n v="2009"/>
    <n v="2009"/>
    <n v="500090811"/>
    <n v="1"/>
    <x v="1"/>
    <s v="I"/>
    <n v="0"/>
    <n v="0"/>
    <n v="0"/>
    <n v="118"/>
  </r>
  <r>
    <x v="0"/>
    <x v="0"/>
    <s v="WA"/>
    <x v="1"/>
    <n v="2009"/>
    <n v="2009"/>
    <n v="15797034"/>
    <n v="3"/>
    <x v="1"/>
    <s v="I"/>
    <n v="89"/>
    <n v="29.666666666666668"/>
    <n v="0"/>
    <n v="188"/>
  </r>
  <r>
    <x v="0"/>
    <x v="1"/>
    <s v="WA"/>
    <x v="1"/>
    <n v="2009"/>
    <n v="2009"/>
    <n v="402192034"/>
    <n v="1"/>
    <x v="1"/>
    <s v="I"/>
    <n v="0"/>
    <n v="0"/>
    <n v="0"/>
    <n v="3"/>
  </r>
  <r>
    <x v="0"/>
    <x v="0"/>
    <s v="WA"/>
    <x v="1"/>
    <n v="2009"/>
    <n v="2009"/>
    <n v="17444303"/>
    <n v="2"/>
    <x v="1"/>
    <s v="I"/>
    <n v="58"/>
    <n v="29"/>
    <n v="0"/>
    <n v="1950"/>
  </r>
  <r>
    <x v="0"/>
    <x v="1"/>
    <s v="WA"/>
    <x v="1"/>
    <n v="2009"/>
    <n v="2009"/>
    <n v="500152378"/>
    <n v="1"/>
    <x v="1"/>
    <s v="I"/>
    <n v="0"/>
    <n v="0"/>
    <n v="0"/>
    <n v="247"/>
  </r>
  <r>
    <x v="0"/>
    <x v="0"/>
    <s v="WA"/>
    <x v="1"/>
    <n v="2009"/>
    <n v="2009"/>
    <n v="500207811"/>
    <n v="1"/>
    <x v="1"/>
    <s v="I"/>
    <n v="1"/>
    <n v="1"/>
    <n v="0"/>
    <n v="40"/>
  </r>
  <r>
    <x v="0"/>
    <x v="1"/>
    <s v="WA"/>
    <x v="1"/>
    <n v="2009"/>
    <n v="2009"/>
    <n v="17842721"/>
    <n v="3"/>
    <x v="1"/>
    <s v="I"/>
    <n v="85"/>
    <n v="28.333333333333336"/>
    <n v="0"/>
    <n v="103"/>
  </r>
  <r>
    <x v="0"/>
    <x v="1"/>
    <s v="WA"/>
    <x v="1"/>
    <n v="2009"/>
    <n v="2009"/>
    <n v="19893883"/>
    <n v="1"/>
    <x v="2"/>
    <s v="I"/>
    <n v="1"/>
    <n v="1"/>
    <n v="0"/>
    <n v="9609"/>
  </r>
  <r>
    <x v="0"/>
    <x v="0"/>
    <s v="WA"/>
    <x v="1"/>
    <n v="2009"/>
    <n v="2009"/>
    <n v="500173192"/>
    <n v="1"/>
    <x v="1"/>
    <s v="I"/>
    <n v="10"/>
    <n v="10"/>
    <n v="0"/>
    <n v="463"/>
  </r>
  <r>
    <x v="0"/>
    <x v="1"/>
    <s v="WA"/>
    <x v="1"/>
    <n v="2009"/>
    <n v="2009"/>
    <n v="15982589"/>
    <n v="2"/>
    <x v="1"/>
    <s v="I"/>
    <n v="35"/>
    <n v="17.5"/>
    <n v="0"/>
    <n v="49"/>
  </r>
  <r>
    <x v="0"/>
    <x v="0"/>
    <s v="WA"/>
    <x v="1"/>
    <n v="2009"/>
    <n v="2009"/>
    <n v="15964826"/>
    <n v="1"/>
    <x v="1"/>
    <s v="I"/>
    <n v="37"/>
    <n v="37"/>
    <n v="0"/>
    <n v="758"/>
  </r>
  <r>
    <x v="0"/>
    <x v="1"/>
    <s v="WA"/>
    <x v="1"/>
    <n v="2009"/>
    <n v="2009"/>
    <n v="500215276"/>
    <n v="1"/>
    <x v="1"/>
    <s v="I"/>
    <n v="13"/>
    <n v="13"/>
    <n v="0"/>
    <n v="41"/>
  </r>
  <r>
    <x v="0"/>
    <x v="0"/>
    <s v="WA"/>
    <x v="1"/>
    <n v="2009"/>
    <n v="2009"/>
    <n v="15151382"/>
    <n v="1"/>
    <x v="1"/>
    <s v="I"/>
    <n v="11"/>
    <n v="11"/>
    <n v="0"/>
    <n v="460"/>
  </r>
  <r>
    <x v="0"/>
    <x v="0"/>
    <s v="WA"/>
    <x v="1"/>
    <n v="2009"/>
    <n v="2009"/>
    <n v="500207159"/>
    <n v="2"/>
    <x v="1"/>
    <s v="I"/>
    <n v="38"/>
    <n v="19"/>
    <n v="0"/>
    <n v="710"/>
  </r>
  <r>
    <x v="0"/>
    <x v="0"/>
    <s v="WA"/>
    <x v="1"/>
    <n v="2009"/>
    <n v="2009"/>
    <n v="500251108"/>
    <n v="1"/>
    <x v="1"/>
    <s v="I"/>
    <n v="11"/>
    <n v="11"/>
    <n v="0"/>
    <n v="833"/>
  </r>
  <r>
    <x v="0"/>
    <x v="1"/>
    <s v="WA"/>
    <x v="1"/>
    <n v="2009"/>
    <n v="2009"/>
    <n v="14405470"/>
    <n v="3"/>
    <x v="1"/>
    <s v="I"/>
    <n v="87"/>
    <n v="29"/>
    <n v="0"/>
    <n v="179"/>
  </r>
  <r>
    <x v="0"/>
    <x v="0"/>
    <s v="WA"/>
    <x v="1"/>
    <n v="2009"/>
    <n v="2009"/>
    <n v="14424908"/>
    <n v="1"/>
    <x v="1"/>
    <s v="I"/>
    <n v="6"/>
    <n v="6"/>
    <n v="0"/>
    <n v="20"/>
  </r>
  <r>
    <x v="0"/>
    <x v="0"/>
    <s v="WA"/>
    <x v="1"/>
    <n v="2009"/>
    <n v="2009"/>
    <n v="19470121"/>
    <n v="2"/>
    <x v="1"/>
    <s v="I"/>
    <n v="35"/>
    <n v="17.5"/>
    <n v="0"/>
    <n v="1920"/>
  </r>
  <r>
    <x v="0"/>
    <x v="1"/>
    <s v="WA"/>
    <x v="1"/>
    <n v="2009"/>
    <n v="2009"/>
    <n v="16170152"/>
    <n v="2"/>
    <x v="1"/>
    <s v="I"/>
    <n v="31"/>
    <n v="15.5"/>
    <n v="0"/>
    <n v="29"/>
  </r>
  <r>
    <x v="0"/>
    <x v="0"/>
    <s v="WA"/>
    <x v="1"/>
    <n v="2009"/>
    <n v="2009"/>
    <n v="17658189"/>
    <n v="5"/>
    <x v="1"/>
    <s v="I"/>
    <n v="143"/>
    <n v="28.6"/>
    <n v="0"/>
    <n v="370"/>
  </r>
  <r>
    <x v="0"/>
    <x v="1"/>
    <s v="WA"/>
    <x v="1"/>
    <n v="2009"/>
    <n v="2009"/>
    <n v="19553396"/>
    <n v="1"/>
    <x v="1"/>
    <s v="I"/>
    <n v="21"/>
    <n v="21"/>
    <n v="0"/>
    <n v="41"/>
  </r>
  <r>
    <x v="0"/>
    <x v="0"/>
    <s v="WA"/>
    <x v="1"/>
    <n v="2009"/>
    <n v="2009"/>
    <n v="15978069"/>
    <n v="1"/>
    <x v="1"/>
    <s v="I"/>
    <n v="17"/>
    <n v="17"/>
    <n v="0"/>
    <n v="790"/>
  </r>
  <r>
    <x v="0"/>
    <x v="1"/>
    <s v="WA"/>
    <x v="1"/>
    <n v="2009"/>
    <n v="2009"/>
    <n v="19240907"/>
    <n v="2"/>
    <x v="1"/>
    <s v="I"/>
    <n v="46"/>
    <n v="23"/>
    <n v="0"/>
    <n v="64"/>
  </r>
  <r>
    <x v="0"/>
    <x v="1"/>
    <s v="WA"/>
    <x v="1"/>
    <n v="2009"/>
    <n v="2009"/>
    <n v="18931069"/>
    <n v="1"/>
    <x v="1"/>
    <s v="I"/>
    <n v="42"/>
    <n v="42"/>
    <n v="0"/>
    <n v="72"/>
  </r>
  <r>
    <x v="0"/>
    <x v="1"/>
    <s v="WA"/>
    <x v="1"/>
    <n v="2009"/>
    <n v="2009"/>
    <n v="500064853"/>
    <n v="2"/>
    <x v="1"/>
    <s v="I"/>
    <n v="60"/>
    <n v="30"/>
    <n v="0"/>
    <n v="29"/>
  </r>
  <r>
    <x v="0"/>
    <x v="0"/>
    <s v="WA"/>
    <x v="1"/>
    <n v="2009"/>
    <n v="2009"/>
    <n v="18621348"/>
    <n v="1"/>
    <x v="1"/>
    <s v="I"/>
    <n v="6"/>
    <n v="6"/>
    <n v="0"/>
    <n v="722"/>
  </r>
  <r>
    <x v="0"/>
    <x v="0"/>
    <s v="WA"/>
    <x v="1"/>
    <n v="2009"/>
    <n v="2009"/>
    <n v="18995080"/>
    <n v="1"/>
    <x v="1"/>
    <s v="I"/>
    <n v="7"/>
    <n v="7"/>
    <n v="0"/>
    <n v="23"/>
  </r>
  <r>
    <x v="0"/>
    <x v="1"/>
    <s v="WA"/>
    <x v="1"/>
    <n v="2009"/>
    <n v="2009"/>
    <n v="18305197"/>
    <n v="2"/>
    <x v="1"/>
    <s v="I"/>
    <n v="35"/>
    <n v="17.5"/>
    <n v="0"/>
    <n v="42"/>
  </r>
  <r>
    <x v="0"/>
    <x v="0"/>
    <s v="WA"/>
    <x v="1"/>
    <n v="2009"/>
    <n v="2009"/>
    <n v="17791615"/>
    <n v="1"/>
    <x v="1"/>
    <s v="I"/>
    <n v="13"/>
    <n v="13"/>
    <n v="0"/>
    <n v="540"/>
  </r>
  <r>
    <x v="0"/>
    <x v="0"/>
    <s v="WA"/>
    <x v="1"/>
    <n v="2009"/>
    <n v="2009"/>
    <n v="17829747"/>
    <n v="4"/>
    <x v="1"/>
    <s v="I"/>
    <n v="100"/>
    <n v="25"/>
    <n v="0"/>
    <n v="442"/>
  </r>
  <r>
    <x v="0"/>
    <x v="1"/>
    <s v="WA"/>
    <x v="1"/>
    <n v="2009"/>
    <n v="2009"/>
    <n v="16589573"/>
    <n v="3"/>
    <x v="1"/>
    <s v="I"/>
    <n v="91"/>
    <n v="30.333333333333332"/>
    <n v="0"/>
    <n v="18"/>
  </r>
  <r>
    <x v="0"/>
    <x v="0"/>
    <s v="WA"/>
    <x v="1"/>
    <n v="2009"/>
    <n v="2009"/>
    <n v="16614974"/>
    <n v="1"/>
    <x v="1"/>
    <s v="I"/>
    <n v="32"/>
    <n v="32"/>
    <n v="0"/>
    <n v="10"/>
  </r>
  <r>
    <x v="0"/>
    <x v="1"/>
    <s v="WA"/>
    <x v="1"/>
    <n v="2009"/>
    <n v="2009"/>
    <n v="16817975"/>
    <n v="3"/>
    <x v="1"/>
    <s v="I"/>
    <n v="69"/>
    <n v="23"/>
    <n v="0"/>
    <n v="13"/>
  </r>
  <r>
    <x v="0"/>
    <x v="0"/>
    <s v="WA"/>
    <x v="1"/>
    <n v="2009"/>
    <n v="2009"/>
    <n v="16305803"/>
    <n v="1"/>
    <x v="1"/>
    <s v="I"/>
    <n v="0"/>
    <n v="0"/>
    <n v="0"/>
    <n v="130"/>
  </r>
  <r>
    <x v="0"/>
    <x v="1"/>
    <s v="WA"/>
    <x v="1"/>
    <n v="2009"/>
    <n v="2009"/>
    <n v="403833683"/>
    <n v="1"/>
    <x v="1"/>
    <s v="I"/>
    <n v="0"/>
    <n v="0"/>
    <n v="0"/>
    <n v="26"/>
  </r>
  <r>
    <x v="1"/>
    <x v="0"/>
    <s v="WA"/>
    <x v="1"/>
    <n v="2009"/>
    <n v="2009"/>
    <n v="16282394"/>
    <n v="2"/>
    <x v="1"/>
    <s v="I"/>
    <n v="41"/>
    <n v="20.5"/>
    <n v="0"/>
    <n v="1518"/>
  </r>
  <r>
    <x v="0"/>
    <x v="1"/>
    <s v="WA"/>
    <x v="1"/>
    <n v="2009"/>
    <n v="2009"/>
    <n v="15459900"/>
    <n v="2"/>
    <x v="1"/>
    <s v="I"/>
    <n v="59"/>
    <n v="29.5"/>
    <n v="0"/>
    <n v="252"/>
  </r>
  <r>
    <x v="0"/>
    <x v="1"/>
    <s v="WA"/>
    <x v="1"/>
    <n v="2009"/>
    <n v="2009"/>
    <n v="500115307"/>
    <n v="2"/>
    <x v="1"/>
    <s v="I"/>
    <n v="33"/>
    <n v="16.5"/>
    <n v="0"/>
    <n v="23"/>
  </r>
  <r>
    <x v="0"/>
    <x v="1"/>
    <s v="WA"/>
    <x v="1"/>
    <n v="2009"/>
    <n v="2009"/>
    <n v="394243238"/>
    <n v="1"/>
    <x v="1"/>
    <s v="I"/>
    <n v="14"/>
    <n v="14"/>
    <n v="0"/>
    <n v="1"/>
  </r>
  <r>
    <x v="0"/>
    <x v="0"/>
    <s v="WA"/>
    <x v="1"/>
    <n v="2009"/>
    <n v="2009"/>
    <n v="16404434"/>
    <n v="1"/>
    <x v="1"/>
    <s v="I"/>
    <n v="9"/>
    <n v="9"/>
    <n v="0"/>
    <n v="850"/>
  </r>
  <r>
    <x v="0"/>
    <x v="0"/>
    <s v="WA"/>
    <x v="1"/>
    <n v="2009"/>
    <n v="2009"/>
    <n v="18029493"/>
    <n v="2"/>
    <x v="1"/>
    <s v="I"/>
    <n v="65"/>
    <n v="32.5"/>
    <n v="0"/>
    <n v="643"/>
  </r>
  <r>
    <x v="0"/>
    <x v="1"/>
    <s v="WA"/>
    <x v="1"/>
    <n v="2009"/>
    <n v="2009"/>
    <n v="16343843"/>
    <n v="1"/>
    <x v="1"/>
    <s v="I"/>
    <n v="29"/>
    <n v="29"/>
    <n v="0"/>
    <n v="41"/>
  </r>
  <r>
    <x v="0"/>
    <x v="0"/>
    <s v="WA"/>
    <x v="1"/>
    <n v="2009"/>
    <n v="2009"/>
    <n v="16343845"/>
    <n v="1"/>
    <x v="1"/>
    <s v="I"/>
    <n v="29"/>
    <n v="29"/>
    <n v="0"/>
    <n v="546"/>
  </r>
  <r>
    <x v="0"/>
    <x v="1"/>
    <s v="WA"/>
    <x v="1"/>
    <n v="2009"/>
    <n v="2009"/>
    <n v="16023607"/>
    <n v="1"/>
    <x v="1"/>
    <s v="I"/>
    <n v="12"/>
    <n v="12"/>
    <n v="0"/>
    <n v="51"/>
  </r>
  <r>
    <x v="0"/>
    <x v="0"/>
    <s v="WA"/>
    <x v="1"/>
    <n v="2009"/>
    <n v="2009"/>
    <n v="15387488"/>
    <n v="1"/>
    <x v="1"/>
    <s v="I"/>
    <n v="5"/>
    <n v="5"/>
    <n v="0"/>
    <n v="205"/>
  </r>
  <r>
    <x v="0"/>
    <x v="0"/>
    <s v="WA"/>
    <x v="1"/>
    <n v="2009"/>
    <n v="2009"/>
    <n v="15734342"/>
    <n v="1"/>
    <x v="1"/>
    <s v="I"/>
    <n v="8"/>
    <n v="8"/>
    <n v="0"/>
    <n v="1"/>
  </r>
  <r>
    <x v="0"/>
    <x v="0"/>
    <s v="WA"/>
    <x v="1"/>
    <n v="2009"/>
    <n v="2009"/>
    <n v="15151634"/>
    <n v="1"/>
    <x v="1"/>
    <s v="I"/>
    <n v="23"/>
    <n v="23"/>
    <n v="0"/>
    <n v="20"/>
  </r>
  <r>
    <x v="0"/>
    <x v="0"/>
    <s v="WA"/>
    <x v="1"/>
    <n v="2009"/>
    <n v="2009"/>
    <n v="500057646"/>
    <n v="1"/>
    <x v="1"/>
    <s v="I"/>
    <n v="32"/>
    <n v="32"/>
    <n v="0"/>
    <n v="4"/>
  </r>
  <r>
    <x v="0"/>
    <x v="1"/>
    <s v="WA"/>
    <x v="1"/>
    <n v="2009"/>
    <n v="2009"/>
    <n v="15093342"/>
    <n v="2"/>
    <x v="1"/>
    <s v="I"/>
    <n v="60"/>
    <n v="30"/>
    <n v="0"/>
    <n v="55"/>
  </r>
  <r>
    <x v="1"/>
    <x v="0"/>
    <s v="WA"/>
    <x v="1"/>
    <n v="2009"/>
    <n v="2009"/>
    <n v="500124635"/>
    <n v="1"/>
    <x v="1"/>
    <s v="I"/>
    <n v="28"/>
    <n v="28"/>
    <n v="0"/>
    <n v="321"/>
  </r>
  <r>
    <x v="0"/>
    <x v="0"/>
    <s v="WA"/>
    <x v="1"/>
    <n v="2009"/>
    <n v="2009"/>
    <n v="500250590"/>
    <n v="1"/>
    <x v="1"/>
    <s v="I"/>
    <n v="14"/>
    <n v="14"/>
    <n v="0"/>
    <n v="720"/>
  </r>
  <r>
    <x v="0"/>
    <x v="0"/>
    <s v="WA"/>
    <x v="1"/>
    <n v="2009"/>
    <n v="2009"/>
    <n v="14880278"/>
    <n v="1"/>
    <x v="1"/>
    <s v="I"/>
    <n v="12"/>
    <n v="12"/>
    <n v="0"/>
    <n v="10"/>
  </r>
  <r>
    <x v="0"/>
    <x v="1"/>
    <s v="WA"/>
    <x v="1"/>
    <n v="2009"/>
    <n v="2009"/>
    <n v="16116695"/>
    <n v="2"/>
    <x v="1"/>
    <s v="I"/>
    <n v="42"/>
    <n v="21"/>
    <n v="0"/>
    <n v="15"/>
  </r>
  <r>
    <x v="0"/>
    <x v="0"/>
    <s v="WA"/>
    <x v="1"/>
    <n v="2009"/>
    <n v="2009"/>
    <n v="19963984"/>
    <n v="1"/>
    <x v="1"/>
    <s v="I"/>
    <n v="11"/>
    <n v="11"/>
    <n v="0"/>
    <n v="10"/>
  </r>
  <r>
    <x v="0"/>
    <x v="1"/>
    <s v="WA"/>
    <x v="1"/>
    <n v="2009"/>
    <n v="2009"/>
    <n v="422582443"/>
    <n v="1"/>
    <x v="1"/>
    <s v="I"/>
    <n v="21"/>
    <n v="21"/>
    <n v="0"/>
    <n v="11"/>
  </r>
  <r>
    <x v="0"/>
    <x v="0"/>
    <s v="WA"/>
    <x v="1"/>
    <n v="2009"/>
    <n v="2009"/>
    <n v="19936615"/>
    <n v="1"/>
    <x v="1"/>
    <s v="I"/>
    <n v="28"/>
    <n v="28"/>
    <n v="0"/>
    <n v="1"/>
  </r>
  <r>
    <x v="0"/>
    <x v="0"/>
    <s v="WA"/>
    <x v="1"/>
    <n v="2009"/>
    <n v="2009"/>
    <n v="19983059"/>
    <n v="1"/>
    <x v="1"/>
    <s v="I"/>
    <n v="6"/>
    <n v="6"/>
    <n v="0"/>
    <n v="10"/>
  </r>
  <r>
    <x v="0"/>
    <x v="1"/>
    <s v="WA"/>
    <x v="1"/>
    <n v="2009"/>
    <n v="2009"/>
    <n v="500109650"/>
    <n v="1"/>
    <x v="1"/>
    <s v="I"/>
    <n v="0"/>
    <n v="0"/>
    <n v="0"/>
    <n v="3"/>
  </r>
  <r>
    <x v="0"/>
    <x v="0"/>
    <s v="WA"/>
    <x v="1"/>
    <n v="2009"/>
    <n v="2009"/>
    <n v="429408067"/>
    <n v="1"/>
    <x v="1"/>
    <s v="I"/>
    <n v="4"/>
    <n v="4"/>
    <n v="0"/>
    <n v="18"/>
  </r>
  <r>
    <x v="0"/>
    <x v="0"/>
    <s v="WA"/>
    <x v="1"/>
    <n v="2009"/>
    <n v="2009"/>
    <n v="19562167"/>
    <n v="1"/>
    <x v="1"/>
    <s v="I"/>
    <n v="0"/>
    <n v="0"/>
    <n v="0"/>
    <n v="10"/>
  </r>
  <r>
    <x v="0"/>
    <x v="0"/>
    <s v="WA"/>
    <x v="1"/>
    <n v="2009"/>
    <n v="2009"/>
    <n v="18897827"/>
    <n v="1"/>
    <x v="1"/>
    <s v="I"/>
    <n v="31"/>
    <n v="31"/>
    <n v="0"/>
    <n v="158"/>
  </r>
  <r>
    <x v="0"/>
    <x v="1"/>
    <s v="WA"/>
    <x v="1"/>
    <n v="2009"/>
    <n v="2009"/>
    <n v="426988826"/>
    <n v="1"/>
    <x v="1"/>
    <s v="I"/>
    <n v="0"/>
    <n v="0"/>
    <n v="0"/>
    <n v="11"/>
  </r>
  <r>
    <x v="0"/>
    <x v="0"/>
    <s v="WA"/>
    <x v="1"/>
    <n v="2009"/>
    <n v="2009"/>
    <n v="18691488"/>
    <n v="1"/>
    <x v="1"/>
    <s v="I"/>
    <n v="0"/>
    <n v="0"/>
    <n v="0"/>
    <n v="10"/>
  </r>
  <r>
    <x v="0"/>
    <x v="1"/>
    <s v="WA"/>
    <x v="1"/>
    <n v="2009"/>
    <n v="2009"/>
    <n v="18692130"/>
    <n v="1"/>
    <x v="1"/>
    <s v="I"/>
    <n v="10"/>
    <n v="10"/>
    <n v="0"/>
    <n v="4"/>
  </r>
  <r>
    <x v="0"/>
    <x v="0"/>
    <s v="WA"/>
    <x v="1"/>
    <n v="2009"/>
    <n v="2009"/>
    <n v="19254841"/>
    <n v="1"/>
    <x v="1"/>
    <s v="I"/>
    <n v="8"/>
    <n v="8"/>
    <n v="0"/>
    <n v="50"/>
  </r>
  <r>
    <x v="0"/>
    <x v="0"/>
    <s v="WA"/>
    <x v="1"/>
    <n v="2009"/>
    <n v="2009"/>
    <n v="500163720"/>
    <n v="1"/>
    <x v="1"/>
    <s v="I"/>
    <n v="0"/>
    <n v="0"/>
    <n v="0"/>
    <n v="13"/>
  </r>
  <r>
    <x v="0"/>
    <x v="0"/>
    <s v="WA"/>
    <x v="1"/>
    <n v="2009"/>
    <n v="2009"/>
    <n v="18285293"/>
    <n v="1"/>
    <x v="1"/>
    <s v="I"/>
    <n v="7"/>
    <n v="7"/>
    <n v="0"/>
    <n v="290"/>
  </r>
  <r>
    <x v="0"/>
    <x v="1"/>
    <s v="WA"/>
    <x v="1"/>
    <n v="2009"/>
    <n v="2009"/>
    <n v="500072404"/>
    <n v="1"/>
    <x v="1"/>
    <s v="I"/>
    <n v="28"/>
    <n v="28"/>
    <n v="0"/>
    <n v="1"/>
  </r>
  <r>
    <x v="0"/>
    <x v="0"/>
    <s v="WA"/>
    <x v="1"/>
    <n v="2009"/>
    <n v="2009"/>
    <n v="18304326"/>
    <n v="1"/>
    <x v="1"/>
    <s v="I"/>
    <n v="27"/>
    <n v="27"/>
    <n v="0"/>
    <n v="31"/>
  </r>
  <r>
    <x v="0"/>
    <x v="0"/>
    <s v="WA"/>
    <x v="1"/>
    <n v="2009"/>
    <n v="2009"/>
    <n v="18350498"/>
    <n v="1"/>
    <x v="1"/>
    <s v="I"/>
    <n v="6"/>
    <n v="6"/>
    <n v="0"/>
    <n v="290"/>
  </r>
  <r>
    <x v="1"/>
    <x v="0"/>
    <s v="WA"/>
    <x v="1"/>
    <n v="2009"/>
    <n v="2009"/>
    <n v="17682994"/>
    <n v="1"/>
    <x v="1"/>
    <s v="I"/>
    <n v="17"/>
    <n v="17"/>
    <n v="0"/>
    <n v="48"/>
  </r>
  <r>
    <x v="0"/>
    <x v="0"/>
    <s v="WA"/>
    <x v="1"/>
    <n v="2009"/>
    <n v="2009"/>
    <n v="17772772"/>
    <n v="1"/>
    <x v="1"/>
    <s v="I"/>
    <n v="0"/>
    <n v="0"/>
    <n v="0"/>
    <n v="11"/>
  </r>
  <r>
    <x v="0"/>
    <x v="0"/>
    <s v="WA"/>
    <x v="1"/>
    <n v="2009"/>
    <n v="2009"/>
    <n v="18878295"/>
    <n v="1"/>
    <x v="1"/>
    <s v="I"/>
    <n v="32"/>
    <n v="32"/>
    <n v="0"/>
    <n v="10"/>
  </r>
  <r>
    <x v="0"/>
    <x v="1"/>
    <s v="WA"/>
    <x v="1"/>
    <n v="2009"/>
    <n v="2009"/>
    <n v="500241812"/>
    <n v="1"/>
    <x v="1"/>
    <s v="I"/>
    <n v="12"/>
    <n v="12"/>
    <n v="0"/>
    <n v="33"/>
  </r>
  <r>
    <x v="0"/>
    <x v="0"/>
    <s v="WA"/>
    <x v="1"/>
    <n v="2009"/>
    <n v="2009"/>
    <n v="14126246"/>
    <n v="1"/>
    <x v="2"/>
    <s v="I"/>
    <n v="1"/>
    <n v="1"/>
    <n v="0"/>
    <n v="99700"/>
  </r>
  <r>
    <x v="0"/>
    <x v="0"/>
    <s v="WA"/>
    <x v="1"/>
    <n v="2009"/>
    <n v="2009"/>
    <n v="17798838"/>
    <n v="1"/>
    <x v="1"/>
    <s v="I"/>
    <n v="9"/>
    <n v="9"/>
    <n v="0"/>
    <n v="230"/>
  </r>
  <r>
    <x v="0"/>
    <x v="1"/>
    <s v="WA"/>
    <x v="1"/>
    <n v="2009"/>
    <n v="2009"/>
    <n v="16580306"/>
    <n v="1"/>
    <x v="1"/>
    <s v="I"/>
    <n v="159"/>
    <n v="159"/>
    <n v="0"/>
    <n v="229"/>
  </r>
  <r>
    <x v="0"/>
    <x v="0"/>
    <s v="WA"/>
    <x v="1"/>
    <n v="2009"/>
    <n v="2009"/>
    <n v="500024233"/>
    <n v="1"/>
    <x v="1"/>
    <s v="I"/>
    <n v="29"/>
    <n v="29"/>
    <n v="0"/>
    <n v="181"/>
  </r>
  <r>
    <x v="0"/>
    <x v="0"/>
    <s v="WA"/>
    <x v="1"/>
    <n v="2009"/>
    <n v="2009"/>
    <n v="16601196"/>
    <n v="2"/>
    <x v="1"/>
    <s v="I"/>
    <n v="51"/>
    <n v="25.5"/>
    <n v="0"/>
    <n v="30"/>
  </r>
  <r>
    <x v="0"/>
    <x v="0"/>
    <s v="WA"/>
    <x v="1"/>
    <n v="2009"/>
    <n v="2009"/>
    <n v="500137479"/>
    <n v="2"/>
    <x v="1"/>
    <s v="I"/>
    <n v="37"/>
    <n v="18.5"/>
    <n v="0"/>
    <n v="637"/>
  </r>
  <r>
    <x v="0"/>
    <x v="0"/>
    <s v="WA"/>
    <x v="1"/>
    <n v="2009"/>
    <n v="2009"/>
    <n v="446350820"/>
    <n v="2"/>
    <x v="1"/>
    <s v="I"/>
    <n v="41"/>
    <n v="20.5"/>
    <n v="0"/>
    <n v="110"/>
  </r>
  <r>
    <x v="0"/>
    <x v="1"/>
    <s v="WA"/>
    <x v="1"/>
    <n v="2009"/>
    <n v="2009"/>
    <n v="500243507"/>
    <n v="1"/>
    <x v="1"/>
    <s v="I"/>
    <n v="21"/>
    <n v="21"/>
    <n v="0"/>
    <n v="28"/>
  </r>
  <r>
    <x v="0"/>
    <x v="0"/>
    <s v="WA"/>
    <x v="1"/>
    <n v="2009"/>
    <n v="2009"/>
    <n v="16297485"/>
    <n v="1"/>
    <x v="1"/>
    <s v="I"/>
    <n v="0"/>
    <n v="0"/>
    <n v="0"/>
    <n v="190"/>
  </r>
  <r>
    <x v="0"/>
    <x v="0"/>
    <s v="WA"/>
    <x v="1"/>
    <n v="2009"/>
    <n v="2009"/>
    <n v="15698600"/>
    <n v="1"/>
    <x v="1"/>
    <s v="I"/>
    <n v="13"/>
    <n v="13"/>
    <n v="0"/>
    <n v="120"/>
  </r>
  <r>
    <x v="0"/>
    <x v="0"/>
    <s v="WA"/>
    <x v="1"/>
    <n v="2009"/>
    <n v="2009"/>
    <n v="15861979"/>
    <n v="1"/>
    <x v="1"/>
    <s v="I"/>
    <n v="20"/>
    <n v="20"/>
    <n v="0"/>
    <n v="121"/>
  </r>
  <r>
    <x v="0"/>
    <x v="0"/>
    <s v="WA"/>
    <x v="1"/>
    <n v="2009"/>
    <n v="2009"/>
    <n v="500226104"/>
    <n v="1"/>
    <x v="1"/>
    <s v="I"/>
    <n v="18"/>
    <n v="18"/>
    <n v="0"/>
    <n v="263"/>
  </r>
  <r>
    <x v="0"/>
    <x v="0"/>
    <s v="WA"/>
    <x v="1"/>
    <n v="2009"/>
    <n v="2009"/>
    <n v="14877628"/>
    <n v="1"/>
    <x v="2"/>
    <s v="I"/>
    <n v="1"/>
    <n v="1"/>
    <n v="0"/>
    <n v="99313"/>
  </r>
  <r>
    <x v="0"/>
    <x v="0"/>
    <s v="WA"/>
    <x v="1"/>
    <n v="2009"/>
    <n v="2009"/>
    <n v="427507310"/>
    <n v="1"/>
    <x v="1"/>
    <s v="I"/>
    <n v="0"/>
    <n v="0"/>
    <n v="0"/>
    <n v="1060"/>
  </r>
  <r>
    <x v="0"/>
    <x v="1"/>
    <s v="WA"/>
    <x v="1"/>
    <n v="2009"/>
    <n v="2009"/>
    <n v="420336110"/>
    <n v="1"/>
    <x v="1"/>
    <s v="I"/>
    <n v="7"/>
    <n v="7"/>
    <n v="0"/>
    <n v="2"/>
  </r>
  <r>
    <x v="0"/>
    <x v="0"/>
    <s v="WA"/>
    <x v="1"/>
    <n v="2009"/>
    <n v="2009"/>
    <n v="14318405"/>
    <n v="1"/>
    <x v="1"/>
    <s v="I"/>
    <n v="0"/>
    <n v="0"/>
    <n v="0"/>
    <n v="69"/>
  </r>
  <r>
    <x v="0"/>
    <x v="0"/>
    <s v="WA"/>
    <x v="1"/>
    <n v="2009"/>
    <n v="2009"/>
    <n v="14173708"/>
    <n v="1"/>
    <x v="1"/>
    <s v="I"/>
    <n v="7"/>
    <n v="7"/>
    <n v="0"/>
    <n v="129"/>
  </r>
  <r>
    <x v="0"/>
    <x v="1"/>
    <s v="WA"/>
    <x v="1"/>
    <n v="2009"/>
    <n v="2009"/>
    <n v="16172744"/>
    <n v="4"/>
    <x v="1"/>
    <s v="I"/>
    <n v="124"/>
    <n v="31"/>
    <n v="0"/>
    <n v="14"/>
  </r>
  <r>
    <x v="0"/>
    <x v="0"/>
    <s v="WA"/>
    <x v="1"/>
    <n v="2009"/>
    <n v="2009"/>
    <n v="19980013"/>
    <n v="3"/>
    <x v="1"/>
    <s v="I"/>
    <n v="87"/>
    <n v="29"/>
    <n v="0"/>
    <n v="100"/>
  </r>
  <r>
    <x v="0"/>
    <x v="0"/>
    <s v="WA"/>
    <x v="1"/>
    <n v="2009"/>
    <n v="2009"/>
    <n v="18940783"/>
    <n v="3"/>
    <x v="1"/>
    <s v="I"/>
    <n v="65"/>
    <n v="21.666666666666664"/>
    <n v="0"/>
    <n v="560"/>
  </r>
  <r>
    <x v="0"/>
    <x v="0"/>
    <s v="WA"/>
    <x v="1"/>
    <n v="2009"/>
    <n v="2009"/>
    <n v="17463791"/>
    <n v="1"/>
    <x v="1"/>
    <s v="I"/>
    <n v="24"/>
    <n v="24"/>
    <n v="0"/>
    <n v="330"/>
  </r>
  <r>
    <x v="0"/>
    <x v="0"/>
    <s v="WA"/>
    <x v="1"/>
    <n v="2009"/>
    <n v="2009"/>
    <n v="500231501"/>
    <n v="1"/>
    <x v="1"/>
    <s v="I"/>
    <n v="32"/>
    <n v="32"/>
    <n v="0"/>
    <n v="38"/>
  </r>
  <r>
    <x v="0"/>
    <x v="1"/>
    <s v="WA"/>
    <x v="1"/>
    <n v="2009"/>
    <n v="2009"/>
    <n v="17999920"/>
    <n v="3"/>
    <x v="1"/>
    <s v="I"/>
    <n v="75"/>
    <n v="25"/>
    <n v="0"/>
    <n v="24"/>
  </r>
  <r>
    <x v="1"/>
    <x v="0"/>
    <s v="WA"/>
    <x v="1"/>
    <n v="2009"/>
    <n v="2009"/>
    <n v="18036031"/>
    <n v="3"/>
    <x v="1"/>
    <s v="I"/>
    <n v="91"/>
    <n v="30.333333333333332"/>
    <n v="0"/>
    <n v="91"/>
  </r>
  <r>
    <x v="0"/>
    <x v="0"/>
    <s v="WA"/>
    <x v="1"/>
    <n v="2009"/>
    <n v="2009"/>
    <n v="17001519"/>
    <n v="1"/>
    <x v="1"/>
    <s v="I"/>
    <n v="29"/>
    <n v="29"/>
    <n v="0"/>
    <n v="10"/>
  </r>
  <r>
    <x v="0"/>
    <x v="0"/>
    <s v="WA"/>
    <x v="1"/>
    <n v="2009"/>
    <n v="2009"/>
    <n v="17679692"/>
    <n v="2"/>
    <x v="1"/>
    <s v="I"/>
    <n v="61"/>
    <n v="30.5"/>
    <n v="0"/>
    <n v="422"/>
  </r>
  <r>
    <x v="0"/>
    <x v="0"/>
    <s v="WA"/>
    <x v="1"/>
    <n v="2009"/>
    <n v="2009"/>
    <n v="17715965"/>
    <n v="1"/>
    <x v="1"/>
    <s v="I"/>
    <n v="22"/>
    <n v="22"/>
    <n v="0"/>
    <n v="405"/>
  </r>
  <r>
    <x v="0"/>
    <x v="0"/>
    <s v="WA"/>
    <x v="1"/>
    <n v="2009"/>
    <n v="2009"/>
    <n v="15752653"/>
    <n v="1"/>
    <x v="2"/>
    <s v="I"/>
    <n v="2"/>
    <n v="2"/>
    <n v="0"/>
    <n v="99980"/>
  </r>
  <r>
    <x v="0"/>
    <x v="0"/>
    <s v="WA"/>
    <x v="1"/>
    <n v="2009"/>
    <n v="2009"/>
    <n v="500171237"/>
    <n v="1"/>
    <x v="1"/>
    <s v="I"/>
    <n v="5"/>
    <n v="5"/>
    <n v="0"/>
    <n v="20"/>
  </r>
  <r>
    <x v="0"/>
    <x v="0"/>
    <s v="WA"/>
    <x v="1"/>
    <n v="2009"/>
    <n v="2009"/>
    <n v="16632920"/>
    <n v="1"/>
    <x v="1"/>
    <s v="I"/>
    <n v="7"/>
    <n v="7"/>
    <n v="0"/>
    <n v="2"/>
  </r>
  <r>
    <x v="1"/>
    <x v="1"/>
    <s v="WA"/>
    <x v="1"/>
    <n v="2009"/>
    <n v="2009"/>
    <n v="399859264"/>
    <n v="2"/>
    <x v="1"/>
    <s v="I"/>
    <n v="54"/>
    <n v="27"/>
    <n v="0"/>
    <n v="40"/>
  </r>
  <r>
    <x v="0"/>
    <x v="1"/>
    <s v="WA"/>
    <x v="1"/>
    <n v="2009"/>
    <n v="2009"/>
    <n v="500081046"/>
    <n v="1"/>
    <x v="1"/>
    <s v="I"/>
    <n v="0"/>
    <n v="0"/>
    <n v="0"/>
    <n v="2"/>
  </r>
  <r>
    <x v="0"/>
    <x v="1"/>
    <s v="WA"/>
    <x v="1"/>
    <n v="2009"/>
    <n v="2009"/>
    <n v="500053758"/>
    <n v="1"/>
    <x v="1"/>
    <s v="I"/>
    <n v="16"/>
    <n v="16"/>
    <n v="0"/>
    <n v="29"/>
  </r>
  <r>
    <x v="0"/>
    <x v="0"/>
    <s v="WA"/>
    <x v="1"/>
    <n v="2009"/>
    <n v="2009"/>
    <n v="15889714"/>
    <n v="2"/>
    <x v="1"/>
    <s v="I"/>
    <n v="64"/>
    <n v="32"/>
    <n v="0"/>
    <n v="370"/>
  </r>
  <r>
    <x v="0"/>
    <x v="0"/>
    <s v="WA"/>
    <x v="1"/>
    <n v="2009"/>
    <n v="2009"/>
    <n v="14747025"/>
    <n v="1"/>
    <x v="1"/>
    <s v="I"/>
    <n v="29"/>
    <n v="29"/>
    <n v="0"/>
    <n v="10"/>
  </r>
  <r>
    <x v="0"/>
    <x v="1"/>
    <s v="WA"/>
    <x v="1"/>
    <n v="2009"/>
    <n v="2009"/>
    <n v="500237147"/>
    <n v="1"/>
    <x v="1"/>
    <s v="I"/>
    <n v="6"/>
    <n v="6"/>
    <n v="0"/>
    <n v="7"/>
  </r>
  <r>
    <x v="0"/>
    <x v="0"/>
    <s v="WA"/>
    <x v="1"/>
    <n v="2009"/>
    <n v="2009"/>
    <n v="16118623"/>
    <n v="3"/>
    <x v="1"/>
    <s v="I"/>
    <n v="73"/>
    <n v="24.333333333333332"/>
    <n v="0"/>
    <n v="360"/>
  </r>
  <r>
    <x v="0"/>
    <x v="0"/>
    <s v="WA"/>
    <x v="1"/>
    <n v="2009"/>
    <n v="2009"/>
    <n v="435283361"/>
    <n v="1"/>
    <x v="1"/>
    <s v="I"/>
    <n v="25"/>
    <n v="25"/>
    <n v="0"/>
    <n v="154"/>
  </r>
  <r>
    <x v="0"/>
    <x v="1"/>
    <s v="WA"/>
    <x v="1"/>
    <n v="2009"/>
    <n v="2009"/>
    <n v="19384622"/>
    <n v="2"/>
    <x v="1"/>
    <s v="I"/>
    <n v="58"/>
    <n v="29"/>
    <n v="0"/>
    <n v="28"/>
  </r>
  <r>
    <x v="0"/>
    <x v="0"/>
    <s v="WA"/>
    <x v="1"/>
    <n v="2009"/>
    <n v="2009"/>
    <n v="14125671"/>
    <n v="3"/>
    <x v="1"/>
    <s v="I"/>
    <n v="61"/>
    <n v="20.333333333333332"/>
    <n v="0"/>
    <n v="140"/>
  </r>
  <r>
    <x v="0"/>
    <x v="0"/>
    <s v="WA"/>
    <x v="1"/>
    <n v="2009"/>
    <n v="2009"/>
    <n v="14850611"/>
    <n v="1"/>
    <x v="1"/>
    <s v="I"/>
    <n v="0"/>
    <n v="0"/>
    <n v="0"/>
    <n v="30"/>
  </r>
  <r>
    <x v="0"/>
    <x v="0"/>
    <s v="WA"/>
    <x v="1"/>
    <n v="2009"/>
    <n v="2009"/>
    <n v="500067459"/>
    <n v="1"/>
    <x v="1"/>
    <s v="I"/>
    <n v="0"/>
    <n v="0"/>
    <n v="0"/>
    <n v="101"/>
  </r>
  <r>
    <x v="0"/>
    <x v="0"/>
    <s v="WA"/>
    <x v="1"/>
    <n v="2009"/>
    <n v="2009"/>
    <n v="500169764"/>
    <n v="1"/>
    <x v="1"/>
    <s v="I"/>
    <n v="0"/>
    <n v="0"/>
    <n v="0"/>
    <n v="60"/>
  </r>
  <r>
    <x v="0"/>
    <x v="0"/>
    <s v="WA"/>
    <x v="1"/>
    <n v="2009"/>
    <n v="2009"/>
    <n v="398304229"/>
    <n v="2"/>
    <x v="1"/>
    <s v="I"/>
    <n v="59"/>
    <n v="29.5"/>
    <n v="0"/>
    <n v="340"/>
  </r>
  <r>
    <x v="0"/>
    <x v="1"/>
    <s v="WA"/>
    <x v="1"/>
    <n v="2009"/>
    <n v="2009"/>
    <n v="19861716"/>
    <n v="3"/>
    <x v="1"/>
    <s v="I"/>
    <n v="63"/>
    <n v="21"/>
    <n v="0"/>
    <n v="21"/>
  </r>
  <r>
    <x v="0"/>
    <x v="0"/>
    <s v="WA"/>
    <x v="1"/>
    <n v="2009"/>
    <n v="2009"/>
    <n v="19861718"/>
    <n v="2"/>
    <x v="1"/>
    <s v="I"/>
    <n v="34"/>
    <n v="17"/>
    <n v="0"/>
    <n v="230"/>
  </r>
  <r>
    <x v="0"/>
    <x v="0"/>
    <s v="WA"/>
    <x v="1"/>
    <n v="2009"/>
    <n v="2009"/>
    <n v="500036464"/>
    <n v="2"/>
    <x v="1"/>
    <s v="I"/>
    <n v="38"/>
    <n v="19"/>
    <n v="0"/>
    <n v="144"/>
  </r>
  <r>
    <x v="0"/>
    <x v="0"/>
    <s v="WA"/>
    <x v="1"/>
    <n v="2009"/>
    <n v="2009"/>
    <n v="500036499"/>
    <n v="2"/>
    <x v="1"/>
    <s v="I"/>
    <n v="44"/>
    <n v="22"/>
    <n v="0"/>
    <n v="214"/>
  </r>
  <r>
    <x v="1"/>
    <x v="0"/>
    <s v="WA"/>
    <x v="1"/>
    <n v="2009"/>
    <n v="2009"/>
    <n v="19880936"/>
    <n v="1"/>
    <x v="1"/>
    <s v="I"/>
    <n v="34"/>
    <n v="34"/>
    <n v="0"/>
    <n v="20"/>
  </r>
  <r>
    <x v="0"/>
    <x v="0"/>
    <s v="WA"/>
    <x v="1"/>
    <n v="2009"/>
    <n v="2009"/>
    <n v="500230686"/>
    <n v="3"/>
    <x v="1"/>
    <s v="I"/>
    <n v="81"/>
    <n v="27"/>
    <n v="0"/>
    <n v="213"/>
  </r>
  <r>
    <x v="0"/>
    <x v="0"/>
    <s v="WA"/>
    <x v="1"/>
    <n v="2009"/>
    <n v="2009"/>
    <n v="14174598"/>
    <n v="1"/>
    <x v="1"/>
    <s v="I"/>
    <n v="0"/>
    <n v="0"/>
    <n v="0"/>
    <n v="60"/>
  </r>
  <r>
    <x v="0"/>
    <x v="0"/>
    <s v="WA"/>
    <x v="1"/>
    <n v="2009"/>
    <n v="2009"/>
    <n v="500209314"/>
    <n v="1"/>
    <x v="1"/>
    <s v="I"/>
    <n v="0"/>
    <n v="0"/>
    <n v="0"/>
    <n v="78"/>
  </r>
  <r>
    <x v="0"/>
    <x v="0"/>
    <s v="WA"/>
    <x v="1"/>
    <n v="2009"/>
    <n v="2009"/>
    <n v="19650872"/>
    <n v="1"/>
    <x v="1"/>
    <s v="I"/>
    <n v="11"/>
    <n v="11"/>
    <n v="0"/>
    <n v="1"/>
  </r>
  <r>
    <x v="0"/>
    <x v="1"/>
    <s v="WA"/>
    <x v="1"/>
    <n v="2009"/>
    <n v="2009"/>
    <n v="15599019"/>
    <n v="3"/>
    <x v="1"/>
    <s v="I"/>
    <n v="76"/>
    <n v="25.333333333333336"/>
    <n v="0"/>
    <n v="18"/>
  </r>
  <r>
    <x v="0"/>
    <x v="1"/>
    <s v="WA"/>
    <x v="1"/>
    <n v="2009"/>
    <n v="2009"/>
    <n v="16745335"/>
    <n v="1"/>
    <x v="1"/>
    <s v="I"/>
    <n v="15"/>
    <n v="15"/>
    <n v="0"/>
    <n v="2"/>
  </r>
  <r>
    <x v="0"/>
    <x v="0"/>
    <s v="WA"/>
    <x v="1"/>
    <n v="2009"/>
    <n v="2009"/>
    <n v="19580273"/>
    <n v="1"/>
    <x v="1"/>
    <s v="I"/>
    <n v="31"/>
    <n v="31"/>
    <n v="0"/>
    <n v="180"/>
  </r>
  <r>
    <x v="0"/>
    <x v="0"/>
    <s v="WA"/>
    <x v="1"/>
    <n v="2009"/>
    <n v="2009"/>
    <n v="19897225"/>
    <n v="1"/>
    <x v="1"/>
    <s v="I"/>
    <n v="0"/>
    <n v="0"/>
    <n v="0"/>
    <n v="24"/>
  </r>
  <r>
    <x v="0"/>
    <x v="1"/>
    <s v="WA"/>
    <x v="1"/>
    <n v="2009"/>
    <n v="2009"/>
    <n v="500018674"/>
    <n v="2"/>
    <x v="1"/>
    <s v="I"/>
    <n v="61"/>
    <n v="30.5"/>
    <n v="0"/>
    <n v="40"/>
  </r>
  <r>
    <x v="0"/>
    <x v="0"/>
    <s v="WA"/>
    <x v="1"/>
    <n v="2009"/>
    <n v="2009"/>
    <n v="18945944"/>
    <n v="4"/>
    <x v="1"/>
    <s v="I"/>
    <n v="119"/>
    <n v="29.75"/>
    <n v="0"/>
    <n v="390"/>
  </r>
  <r>
    <x v="0"/>
    <x v="1"/>
    <s v="WA"/>
    <x v="1"/>
    <n v="2009"/>
    <n v="2009"/>
    <n v="500099767"/>
    <n v="1"/>
    <x v="1"/>
    <s v="I"/>
    <n v="5"/>
    <n v="5"/>
    <n v="0"/>
    <n v="1"/>
  </r>
  <r>
    <x v="0"/>
    <x v="1"/>
    <s v="WA"/>
    <x v="1"/>
    <n v="2009"/>
    <n v="2009"/>
    <n v="19924631"/>
    <n v="1"/>
    <x v="1"/>
    <s v="I"/>
    <n v="31"/>
    <n v="31"/>
    <n v="0"/>
    <n v="1"/>
  </r>
  <r>
    <x v="0"/>
    <x v="1"/>
    <s v="WA"/>
    <x v="1"/>
    <n v="2009"/>
    <n v="2009"/>
    <n v="16544861"/>
    <n v="1"/>
    <x v="1"/>
    <s v="I"/>
    <n v="18"/>
    <n v="18"/>
    <n v="0"/>
    <n v="1"/>
  </r>
  <r>
    <x v="0"/>
    <x v="0"/>
    <s v="WA"/>
    <x v="1"/>
    <n v="2009"/>
    <n v="2009"/>
    <n v="403488017"/>
    <n v="1"/>
    <x v="1"/>
    <s v="I"/>
    <n v="6"/>
    <n v="6"/>
    <n v="0"/>
    <n v="30"/>
  </r>
  <r>
    <x v="0"/>
    <x v="0"/>
    <s v="WA"/>
    <x v="1"/>
    <n v="2009"/>
    <n v="2009"/>
    <n v="18718945"/>
    <n v="2"/>
    <x v="1"/>
    <s v="I"/>
    <n v="60"/>
    <n v="30"/>
    <n v="0"/>
    <n v="150"/>
  </r>
  <r>
    <x v="0"/>
    <x v="0"/>
    <s v="WA"/>
    <x v="1"/>
    <n v="2009"/>
    <n v="2009"/>
    <n v="19912381"/>
    <n v="1"/>
    <x v="1"/>
    <s v="I"/>
    <n v="0"/>
    <n v="0"/>
    <n v="0"/>
    <n v="240"/>
  </r>
  <r>
    <x v="0"/>
    <x v="0"/>
    <s v="WA"/>
    <x v="1"/>
    <n v="2009"/>
    <n v="2009"/>
    <n v="17687180"/>
    <n v="7"/>
    <x v="1"/>
    <s v="I"/>
    <n v="210"/>
    <n v="30"/>
    <n v="0"/>
    <n v="450"/>
  </r>
  <r>
    <x v="0"/>
    <x v="1"/>
    <s v="WA"/>
    <x v="1"/>
    <n v="2009"/>
    <n v="2009"/>
    <n v="15343303"/>
    <n v="1"/>
    <x v="1"/>
    <s v="I"/>
    <n v="19"/>
    <n v="19"/>
    <n v="0"/>
    <n v="5"/>
  </r>
  <r>
    <x v="0"/>
    <x v="1"/>
    <s v="WA"/>
    <x v="1"/>
    <n v="2009"/>
    <n v="2009"/>
    <n v="500020216"/>
    <n v="1"/>
    <x v="1"/>
    <s v="I"/>
    <n v="5"/>
    <n v="5"/>
    <n v="0"/>
    <n v="6"/>
  </r>
  <r>
    <x v="0"/>
    <x v="0"/>
    <s v="WA"/>
    <x v="1"/>
    <n v="2009"/>
    <n v="2009"/>
    <n v="17102769"/>
    <n v="1"/>
    <x v="1"/>
    <s v="I"/>
    <n v="31"/>
    <n v="31"/>
    <n v="0"/>
    <n v="10"/>
  </r>
  <r>
    <x v="0"/>
    <x v="0"/>
    <s v="WA"/>
    <x v="1"/>
    <n v="2009"/>
    <n v="2009"/>
    <n v="17493326"/>
    <n v="1"/>
    <x v="1"/>
    <s v="I"/>
    <n v="6"/>
    <n v="6"/>
    <n v="0"/>
    <n v="170"/>
  </r>
  <r>
    <x v="0"/>
    <x v="1"/>
    <s v="WA"/>
    <x v="1"/>
    <n v="2009"/>
    <n v="2009"/>
    <n v="17158974"/>
    <n v="1"/>
    <x v="1"/>
    <s v="I"/>
    <n v="14"/>
    <n v="14"/>
    <n v="0"/>
    <n v="4"/>
  </r>
  <r>
    <x v="0"/>
    <x v="0"/>
    <s v="WA"/>
    <x v="1"/>
    <n v="2009"/>
    <n v="2009"/>
    <n v="338601605"/>
    <n v="2"/>
    <x v="1"/>
    <s v="I"/>
    <n v="38"/>
    <n v="19"/>
    <n v="0"/>
    <n v="710"/>
  </r>
  <r>
    <x v="0"/>
    <x v="0"/>
    <s v="WA"/>
    <x v="1"/>
    <n v="2009"/>
    <n v="2009"/>
    <n v="16307688"/>
    <n v="1"/>
    <x v="1"/>
    <s v="I"/>
    <n v="32"/>
    <n v="32"/>
    <n v="0"/>
    <n v="6"/>
  </r>
  <r>
    <x v="0"/>
    <x v="0"/>
    <s v="WA"/>
    <x v="1"/>
    <n v="2009"/>
    <n v="2009"/>
    <n v="16880714"/>
    <n v="1"/>
    <x v="1"/>
    <s v="I"/>
    <n v="19"/>
    <n v="19"/>
    <n v="0"/>
    <n v="88"/>
  </r>
  <r>
    <x v="0"/>
    <x v="0"/>
    <s v="WA"/>
    <x v="1"/>
    <n v="2009"/>
    <n v="2009"/>
    <n v="500244500"/>
    <n v="1"/>
    <x v="1"/>
    <s v="I"/>
    <n v="12"/>
    <n v="12"/>
    <n v="0"/>
    <n v="70"/>
  </r>
  <r>
    <x v="0"/>
    <x v="0"/>
    <s v="WA"/>
    <x v="1"/>
    <n v="2009"/>
    <n v="2009"/>
    <n v="16945997"/>
    <n v="1"/>
    <x v="1"/>
    <s v="I"/>
    <n v="14"/>
    <n v="14"/>
    <n v="0"/>
    <n v="110"/>
  </r>
  <r>
    <x v="0"/>
    <x v="0"/>
    <s v="WA"/>
    <x v="1"/>
    <n v="2009"/>
    <n v="2009"/>
    <n v="500060607"/>
    <n v="1"/>
    <x v="1"/>
    <s v="I"/>
    <n v="13"/>
    <n v="13"/>
    <n v="0"/>
    <n v="60"/>
  </r>
  <r>
    <x v="0"/>
    <x v="1"/>
    <s v="WA"/>
    <x v="1"/>
    <n v="2009"/>
    <n v="2009"/>
    <n v="500001996"/>
    <n v="1"/>
    <x v="1"/>
    <s v="I"/>
    <n v="30"/>
    <n v="30"/>
    <n v="0"/>
    <n v="1"/>
  </r>
  <r>
    <x v="0"/>
    <x v="0"/>
    <s v="WA"/>
    <x v="1"/>
    <n v="2009"/>
    <n v="2009"/>
    <n v="500222852"/>
    <n v="1"/>
    <x v="1"/>
    <s v="I"/>
    <n v="13"/>
    <n v="13"/>
    <n v="0"/>
    <n v="75"/>
  </r>
  <r>
    <x v="0"/>
    <x v="1"/>
    <s v="WA"/>
    <x v="1"/>
    <n v="2009"/>
    <n v="2009"/>
    <n v="16838525"/>
    <n v="1"/>
    <x v="1"/>
    <s v="I"/>
    <n v="14"/>
    <n v="14"/>
    <n v="0"/>
    <n v="1"/>
  </r>
  <r>
    <x v="0"/>
    <x v="1"/>
    <s v="WA"/>
    <x v="1"/>
    <n v="2009"/>
    <n v="2009"/>
    <n v="16849708"/>
    <n v="1"/>
    <x v="1"/>
    <s v="I"/>
    <n v="33"/>
    <n v="33"/>
    <n v="0"/>
    <n v="1"/>
  </r>
  <r>
    <x v="0"/>
    <x v="0"/>
    <s v="WA"/>
    <x v="1"/>
    <n v="2009"/>
    <n v="2009"/>
    <n v="16659124"/>
    <n v="1"/>
    <x v="1"/>
    <s v="I"/>
    <n v="5"/>
    <n v="5"/>
    <n v="0"/>
    <n v="60"/>
  </r>
  <r>
    <x v="0"/>
    <x v="0"/>
    <s v="WA"/>
    <x v="1"/>
    <n v="2009"/>
    <n v="2009"/>
    <n v="15760989"/>
    <n v="1"/>
    <x v="1"/>
    <s v="I"/>
    <n v="30"/>
    <n v="30"/>
    <n v="0"/>
    <n v="10"/>
  </r>
  <r>
    <x v="0"/>
    <x v="1"/>
    <s v="WA"/>
    <x v="1"/>
    <n v="2009"/>
    <n v="2009"/>
    <n v="401932854"/>
    <n v="1"/>
    <x v="1"/>
    <s v="I"/>
    <n v="4"/>
    <n v="4"/>
    <n v="0"/>
    <n v="2"/>
  </r>
  <r>
    <x v="0"/>
    <x v="1"/>
    <s v="WA"/>
    <x v="1"/>
    <n v="2009"/>
    <n v="2009"/>
    <n v="500249151"/>
    <n v="4"/>
    <x v="1"/>
    <s v="I"/>
    <n v="120"/>
    <n v="30"/>
    <n v="0"/>
    <n v="13"/>
  </r>
  <r>
    <x v="0"/>
    <x v="1"/>
    <s v="WA"/>
    <x v="1"/>
    <n v="2009"/>
    <n v="2009"/>
    <n v="16017559"/>
    <n v="1"/>
    <x v="1"/>
    <s v="I"/>
    <n v="30"/>
    <n v="30"/>
    <n v="0"/>
    <n v="13"/>
  </r>
  <r>
    <x v="0"/>
    <x v="0"/>
    <s v="WA"/>
    <x v="1"/>
    <n v="2009"/>
    <n v="2009"/>
    <n v="14742332"/>
    <n v="1"/>
    <x v="1"/>
    <s v="I"/>
    <n v="17"/>
    <n v="17"/>
    <n v="0"/>
    <n v="220"/>
  </r>
  <r>
    <x v="0"/>
    <x v="1"/>
    <s v="WA"/>
    <x v="1"/>
    <n v="2009"/>
    <n v="2009"/>
    <n v="17373906"/>
    <n v="1"/>
    <x v="1"/>
    <s v="I"/>
    <n v="0"/>
    <n v="0"/>
    <n v="0"/>
    <n v="4"/>
  </r>
  <r>
    <x v="0"/>
    <x v="1"/>
    <s v="WA"/>
    <x v="1"/>
    <n v="2009"/>
    <n v="2009"/>
    <n v="15982683"/>
    <n v="1"/>
    <x v="1"/>
    <s v="I"/>
    <n v="0"/>
    <n v="0"/>
    <n v="0"/>
    <n v="18"/>
  </r>
  <r>
    <x v="0"/>
    <x v="0"/>
    <s v="WA"/>
    <x v="1"/>
    <n v="2009"/>
    <n v="2009"/>
    <n v="18996671"/>
    <n v="1"/>
    <x v="1"/>
    <s v="I"/>
    <n v="20"/>
    <n v="20"/>
    <n v="0"/>
    <n v="10"/>
  </r>
  <r>
    <x v="0"/>
    <x v="0"/>
    <s v="WA"/>
    <x v="1"/>
    <n v="2009"/>
    <n v="2009"/>
    <n v="19954716"/>
    <n v="1"/>
    <x v="1"/>
    <s v="I"/>
    <n v="16"/>
    <n v="16"/>
    <n v="0"/>
    <n v="140"/>
  </r>
  <r>
    <x v="0"/>
    <x v="0"/>
    <s v="WA"/>
    <x v="1"/>
    <n v="2009"/>
    <n v="2009"/>
    <n v="15386125"/>
    <n v="3"/>
    <x v="1"/>
    <s v="I"/>
    <n v="90"/>
    <n v="30"/>
    <n v="0"/>
    <n v="330"/>
  </r>
  <r>
    <x v="0"/>
    <x v="1"/>
    <s v="WA"/>
    <x v="1"/>
    <n v="2009"/>
    <n v="2009"/>
    <n v="500155944"/>
    <n v="1"/>
    <x v="1"/>
    <s v="I"/>
    <n v="8"/>
    <n v="8"/>
    <n v="0"/>
    <n v="1"/>
  </r>
  <r>
    <x v="0"/>
    <x v="0"/>
    <s v="WA"/>
    <x v="1"/>
    <n v="2009"/>
    <n v="2009"/>
    <n v="15280716"/>
    <n v="2"/>
    <x v="1"/>
    <s v="I"/>
    <n v="50"/>
    <n v="25"/>
    <n v="0"/>
    <n v="340"/>
  </r>
  <r>
    <x v="0"/>
    <x v="0"/>
    <s v="WA"/>
    <x v="1"/>
    <n v="2009"/>
    <n v="2009"/>
    <n v="15814365"/>
    <n v="2"/>
    <x v="1"/>
    <s v="I"/>
    <n v="35"/>
    <n v="17.5"/>
    <n v="0"/>
    <n v="600"/>
  </r>
  <r>
    <x v="0"/>
    <x v="0"/>
    <s v="WA"/>
    <x v="1"/>
    <n v="2009"/>
    <n v="2009"/>
    <n v="19617692"/>
    <n v="1"/>
    <x v="2"/>
    <s v="I"/>
    <n v="1"/>
    <n v="1"/>
    <n v="0"/>
    <n v="99700"/>
  </r>
  <r>
    <x v="0"/>
    <x v="1"/>
    <s v="WA"/>
    <x v="1"/>
    <n v="2009"/>
    <n v="2009"/>
    <n v="500089161"/>
    <n v="1"/>
    <x v="1"/>
    <s v="I"/>
    <n v="10"/>
    <n v="10"/>
    <n v="0"/>
    <n v="92"/>
  </r>
  <r>
    <x v="0"/>
    <x v="0"/>
    <s v="WA"/>
    <x v="1"/>
    <n v="2009"/>
    <n v="2009"/>
    <n v="14377059"/>
    <n v="1"/>
    <x v="1"/>
    <s v="I"/>
    <n v="29"/>
    <n v="29"/>
    <n v="0"/>
    <n v="32"/>
  </r>
  <r>
    <x v="0"/>
    <x v="0"/>
    <s v="WA"/>
    <x v="1"/>
    <n v="2009"/>
    <n v="2009"/>
    <n v="446349259"/>
    <n v="1"/>
    <x v="1"/>
    <s v="I"/>
    <n v="29"/>
    <n v="29"/>
    <n v="0"/>
    <n v="27"/>
  </r>
  <r>
    <x v="0"/>
    <x v="1"/>
    <s v="WA"/>
    <x v="1"/>
    <n v="2009"/>
    <n v="2009"/>
    <n v="403401639"/>
    <n v="3"/>
    <x v="1"/>
    <s v="I"/>
    <n v="71"/>
    <n v="23.666666666666664"/>
    <n v="0"/>
    <n v="9"/>
  </r>
  <r>
    <x v="0"/>
    <x v="0"/>
    <s v="WA"/>
    <x v="1"/>
    <n v="2009"/>
    <n v="2009"/>
    <n v="19908533"/>
    <n v="1"/>
    <x v="1"/>
    <s v="I"/>
    <n v="0"/>
    <n v="0"/>
    <n v="0"/>
    <n v="60"/>
  </r>
  <r>
    <x v="0"/>
    <x v="1"/>
    <s v="WA"/>
    <x v="1"/>
    <n v="2009"/>
    <n v="2009"/>
    <n v="500210934"/>
    <n v="1"/>
    <x v="1"/>
    <s v="I"/>
    <n v="29"/>
    <n v="29"/>
    <n v="0"/>
    <n v="12"/>
  </r>
  <r>
    <x v="0"/>
    <x v="1"/>
    <s v="WA"/>
    <x v="1"/>
    <n v="2009"/>
    <n v="2009"/>
    <n v="500214077"/>
    <n v="3"/>
    <x v="1"/>
    <s v="I"/>
    <n v="88"/>
    <n v="29.333333333333336"/>
    <n v="0"/>
    <n v="14"/>
  </r>
  <r>
    <x v="0"/>
    <x v="1"/>
    <s v="WA"/>
    <x v="1"/>
    <n v="2009"/>
    <n v="2009"/>
    <n v="500121542"/>
    <n v="1"/>
    <x v="1"/>
    <s v="I"/>
    <n v="12"/>
    <n v="12"/>
    <n v="0"/>
    <n v="5"/>
  </r>
  <r>
    <x v="0"/>
    <x v="1"/>
    <s v="WA"/>
    <x v="1"/>
    <n v="2009"/>
    <n v="2009"/>
    <n v="500070054"/>
    <n v="1"/>
    <x v="1"/>
    <s v="I"/>
    <n v="0"/>
    <n v="0"/>
    <n v="0"/>
    <n v="1"/>
  </r>
  <r>
    <x v="0"/>
    <x v="0"/>
    <s v="WA"/>
    <x v="1"/>
    <n v="2009"/>
    <n v="2009"/>
    <n v="19311214"/>
    <n v="1"/>
    <x v="1"/>
    <s v="I"/>
    <n v="18"/>
    <n v="18"/>
    <n v="0"/>
    <n v="16"/>
  </r>
  <r>
    <x v="0"/>
    <x v="0"/>
    <s v="WA"/>
    <x v="1"/>
    <n v="2009"/>
    <n v="2009"/>
    <n v="19239423"/>
    <n v="1"/>
    <x v="1"/>
    <s v="I"/>
    <n v="0"/>
    <n v="0"/>
    <n v="0"/>
    <n v="20"/>
  </r>
  <r>
    <x v="0"/>
    <x v="0"/>
    <s v="WA"/>
    <x v="1"/>
    <n v="2009"/>
    <n v="2009"/>
    <n v="433036809"/>
    <n v="1"/>
    <x v="1"/>
    <s v="I"/>
    <n v="2"/>
    <n v="2"/>
    <n v="0"/>
    <n v="50"/>
  </r>
  <r>
    <x v="0"/>
    <x v="0"/>
    <s v="WA"/>
    <x v="1"/>
    <n v="2009"/>
    <n v="2009"/>
    <n v="500158228"/>
    <n v="1"/>
    <x v="1"/>
    <s v="I"/>
    <n v="0"/>
    <n v="0"/>
    <n v="0"/>
    <n v="7"/>
  </r>
  <r>
    <x v="0"/>
    <x v="1"/>
    <s v="WA"/>
    <x v="1"/>
    <n v="2009"/>
    <n v="2009"/>
    <n v="500046028"/>
    <n v="1"/>
    <x v="1"/>
    <s v="I"/>
    <n v="2"/>
    <n v="2"/>
    <n v="0"/>
    <n v="2"/>
  </r>
  <r>
    <x v="1"/>
    <x v="1"/>
    <s v="WA"/>
    <x v="1"/>
    <n v="2009"/>
    <n v="2009"/>
    <n v="18988433"/>
    <n v="3"/>
    <x v="1"/>
    <s v="I"/>
    <n v="88"/>
    <n v="29.333333333333336"/>
    <n v="0"/>
    <n v="21"/>
  </r>
  <r>
    <x v="0"/>
    <x v="0"/>
    <s v="WA"/>
    <x v="1"/>
    <n v="2009"/>
    <n v="2009"/>
    <n v="19787064"/>
    <n v="1"/>
    <x v="1"/>
    <s v="I"/>
    <n v="6"/>
    <n v="6"/>
    <n v="0"/>
    <n v="87"/>
  </r>
  <r>
    <x v="0"/>
    <x v="0"/>
    <s v="WA"/>
    <x v="1"/>
    <n v="2009"/>
    <n v="2009"/>
    <n v="19393802"/>
    <n v="2"/>
    <x v="1"/>
    <s v="I"/>
    <n v="39"/>
    <n v="19.5"/>
    <n v="0"/>
    <n v="541"/>
  </r>
  <r>
    <x v="0"/>
    <x v="1"/>
    <s v="WA"/>
    <x v="1"/>
    <n v="2009"/>
    <n v="2009"/>
    <n v="500094431"/>
    <n v="2"/>
    <x v="1"/>
    <s v="I"/>
    <n v="36"/>
    <n v="18"/>
    <n v="0"/>
    <n v="6"/>
  </r>
  <r>
    <x v="0"/>
    <x v="0"/>
    <s v="WA"/>
    <x v="1"/>
    <n v="2009"/>
    <n v="2009"/>
    <n v="17158027"/>
    <n v="1"/>
    <x v="1"/>
    <s v="I"/>
    <n v="32"/>
    <n v="32"/>
    <n v="0"/>
    <n v="1"/>
  </r>
  <r>
    <x v="0"/>
    <x v="0"/>
    <s v="WA"/>
    <x v="1"/>
    <n v="2009"/>
    <n v="2009"/>
    <n v="17981476"/>
    <n v="1"/>
    <x v="1"/>
    <s v="I"/>
    <n v="31"/>
    <n v="31"/>
    <n v="0"/>
    <n v="1627"/>
  </r>
  <r>
    <x v="0"/>
    <x v="1"/>
    <s v="WA"/>
    <x v="1"/>
    <n v="2009"/>
    <n v="2009"/>
    <n v="17183646"/>
    <n v="3"/>
    <x v="1"/>
    <s v="I"/>
    <n v="72"/>
    <n v="24"/>
    <n v="0"/>
    <n v="13"/>
  </r>
  <r>
    <x v="0"/>
    <x v="0"/>
    <s v="WA"/>
    <x v="1"/>
    <n v="2009"/>
    <n v="2009"/>
    <n v="446342801"/>
    <n v="1"/>
    <x v="1"/>
    <s v="I"/>
    <n v="7"/>
    <n v="7"/>
    <n v="0"/>
    <n v="24"/>
  </r>
  <r>
    <x v="0"/>
    <x v="0"/>
    <s v="WA"/>
    <x v="1"/>
    <n v="2009"/>
    <n v="2009"/>
    <n v="16767880"/>
    <n v="1"/>
    <x v="1"/>
    <s v="I"/>
    <n v="15"/>
    <n v="15"/>
    <n v="0"/>
    <n v="260"/>
  </r>
  <r>
    <x v="0"/>
    <x v="1"/>
    <s v="WA"/>
    <x v="1"/>
    <n v="2009"/>
    <n v="2009"/>
    <n v="16945995"/>
    <n v="4"/>
    <x v="1"/>
    <s v="I"/>
    <n v="130"/>
    <n v="32.5"/>
    <n v="0"/>
    <n v="21"/>
  </r>
  <r>
    <x v="1"/>
    <x v="1"/>
    <s v="WA"/>
    <x v="1"/>
    <n v="2009"/>
    <n v="2009"/>
    <n v="500220180"/>
    <n v="1"/>
    <x v="1"/>
    <s v="I"/>
    <n v="28"/>
    <n v="28"/>
    <n v="0"/>
    <n v="3"/>
  </r>
  <r>
    <x v="0"/>
    <x v="0"/>
    <s v="WA"/>
    <x v="1"/>
    <n v="2009"/>
    <n v="2009"/>
    <n v="356054430"/>
    <n v="1"/>
    <x v="1"/>
    <s v="I"/>
    <n v="0"/>
    <n v="0"/>
    <n v="0"/>
    <n v="80"/>
  </r>
  <r>
    <x v="0"/>
    <x v="0"/>
    <s v="WA"/>
    <x v="1"/>
    <n v="2009"/>
    <n v="2009"/>
    <n v="16578815"/>
    <n v="1"/>
    <x v="1"/>
    <s v="I"/>
    <n v="0"/>
    <n v="0"/>
    <n v="0"/>
    <n v="120"/>
  </r>
  <r>
    <x v="0"/>
    <x v="0"/>
    <s v="WA"/>
    <x v="1"/>
    <n v="2009"/>
    <n v="2009"/>
    <n v="16318119"/>
    <n v="1"/>
    <x v="1"/>
    <s v="I"/>
    <n v="15"/>
    <n v="15"/>
    <n v="0"/>
    <n v="10"/>
  </r>
  <r>
    <x v="0"/>
    <x v="0"/>
    <s v="WA"/>
    <x v="1"/>
    <n v="2009"/>
    <n v="2009"/>
    <n v="16329104"/>
    <n v="1"/>
    <x v="1"/>
    <s v="I"/>
    <n v="0"/>
    <n v="0"/>
    <n v="0"/>
    <n v="10"/>
  </r>
  <r>
    <x v="0"/>
    <x v="1"/>
    <s v="WA"/>
    <x v="1"/>
    <n v="2009"/>
    <n v="2009"/>
    <n v="19014484"/>
    <n v="1"/>
    <x v="1"/>
    <s v="I"/>
    <n v="0"/>
    <n v="0"/>
    <n v="0"/>
    <n v="6"/>
  </r>
  <r>
    <x v="0"/>
    <x v="0"/>
    <s v="WA"/>
    <x v="1"/>
    <n v="2009"/>
    <n v="2009"/>
    <n v="16544996"/>
    <n v="2"/>
    <x v="1"/>
    <s v="I"/>
    <n v="39"/>
    <n v="19.5"/>
    <n v="0"/>
    <n v="650"/>
  </r>
  <r>
    <x v="0"/>
    <x v="0"/>
    <s v="WA"/>
    <x v="1"/>
    <n v="2009"/>
    <n v="2009"/>
    <n v="17133834"/>
    <n v="1"/>
    <x v="1"/>
    <s v="I"/>
    <n v="28"/>
    <n v="28"/>
    <n v="0"/>
    <n v="30"/>
  </r>
  <r>
    <x v="0"/>
    <x v="0"/>
    <s v="WA"/>
    <x v="1"/>
    <n v="2009"/>
    <n v="2009"/>
    <n v="15501907"/>
    <n v="1"/>
    <x v="1"/>
    <s v="I"/>
    <n v="3"/>
    <n v="3"/>
    <n v="0"/>
    <n v="10"/>
  </r>
  <r>
    <x v="0"/>
    <x v="0"/>
    <s v="WA"/>
    <x v="1"/>
    <n v="2009"/>
    <n v="2009"/>
    <n v="19609712"/>
    <n v="1"/>
    <x v="1"/>
    <s v="I"/>
    <n v="28"/>
    <n v="28"/>
    <n v="0"/>
    <n v="100"/>
  </r>
  <r>
    <x v="0"/>
    <x v="0"/>
    <s v="WA"/>
    <x v="1"/>
    <n v="2009"/>
    <n v="2009"/>
    <n v="500141718"/>
    <n v="1"/>
    <x v="1"/>
    <s v="I"/>
    <n v="20"/>
    <n v="20"/>
    <n v="0"/>
    <n v="35"/>
  </r>
  <r>
    <x v="0"/>
    <x v="0"/>
    <s v="WA"/>
    <x v="1"/>
    <n v="2009"/>
    <n v="2009"/>
    <n v="15286223"/>
    <n v="1"/>
    <x v="1"/>
    <s v="I"/>
    <n v="12"/>
    <n v="12"/>
    <n v="0"/>
    <n v="210"/>
  </r>
  <r>
    <x v="0"/>
    <x v="1"/>
    <s v="WA"/>
    <x v="1"/>
    <n v="2009"/>
    <n v="2009"/>
    <n v="421891395"/>
    <n v="2"/>
    <x v="1"/>
    <s v="I"/>
    <n v="51"/>
    <n v="25.5"/>
    <n v="0"/>
    <n v="6"/>
  </r>
  <r>
    <x v="0"/>
    <x v="0"/>
    <s v="WA"/>
    <x v="1"/>
    <n v="2009"/>
    <n v="2009"/>
    <n v="500243947"/>
    <n v="1"/>
    <x v="1"/>
    <s v="I"/>
    <n v="10"/>
    <n v="10"/>
    <n v="0"/>
    <n v="130"/>
  </r>
  <r>
    <x v="0"/>
    <x v="1"/>
    <s v="WA"/>
    <x v="1"/>
    <n v="2009"/>
    <n v="2009"/>
    <n v="500246777"/>
    <n v="2"/>
    <x v="1"/>
    <s v="I"/>
    <n v="50"/>
    <n v="25"/>
    <n v="0"/>
    <n v="19"/>
  </r>
  <r>
    <x v="0"/>
    <x v="1"/>
    <s v="WA"/>
    <x v="1"/>
    <n v="2009"/>
    <n v="2009"/>
    <n v="438739203"/>
    <n v="2"/>
    <x v="1"/>
    <s v="I"/>
    <n v="33"/>
    <n v="16.5"/>
    <n v="0"/>
    <n v="11"/>
  </r>
  <r>
    <x v="0"/>
    <x v="0"/>
    <s v="WA"/>
    <x v="1"/>
    <n v="2009"/>
    <n v="2009"/>
    <n v="500066800"/>
    <n v="1"/>
    <x v="1"/>
    <s v="I"/>
    <n v="0"/>
    <n v="0"/>
    <n v="0"/>
    <n v="7"/>
  </r>
  <r>
    <x v="0"/>
    <x v="0"/>
    <s v="WA"/>
    <x v="1"/>
    <n v="2009"/>
    <n v="2009"/>
    <n v="19859414"/>
    <n v="1"/>
    <x v="1"/>
    <s v="I"/>
    <n v="28"/>
    <n v="28"/>
    <n v="0"/>
    <n v="10"/>
  </r>
  <r>
    <x v="0"/>
    <x v="0"/>
    <s v="WA"/>
    <x v="1"/>
    <n v="2009"/>
    <n v="2009"/>
    <n v="19024785"/>
    <n v="1"/>
    <x v="1"/>
    <s v="I"/>
    <n v="32"/>
    <n v="32"/>
    <n v="0"/>
    <n v="15"/>
  </r>
  <r>
    <x v="0"/>
    <x v="1"/>
    <s v="WA"/>
    <x v="1"/>
    <n v="2009"/>
    <n v="2009"/>
    <n v="500013412"/>
    <n v="1"/>
    <x v="1"/>
    <s v="I"/>
    <n v="3"/>
    <n v="3"/>
    <n v="0"/>
    <n v="1"/>
  </r>
  <r>
    <x v="0"/>
    <x v="0"/>
    <s v="WA"/>
    <x v="1"/>
    <n v="2009"/>
    <n v="2009"/>
    <n v="19015592"/>
    <n v="3"/>
    <x v="1"/>
    <s v="I"/>
    <n v="43"/>
    <n v="14.333333333333334"/>
    <n v="0"/>
    <n v="630"/>
  </r>
  <r>
    <x v="0"/>
    <x v="0"/>
    <s v="WA"/>
    <x v="1"/>
    <n v="2009"/>
    <n v="2009"/>
    <n v="19788683"/>
    <n v="1"/>
    <x v="1"/>
    <s v="I"/>
    <n v="3"/>
    <n v="3"/>
    <n v="0"/>
    <n v="30"/>
  </r>
  <r>
    <x v="0"/>
    <x v="0"/>
    <s v="WA"/>
    <x v="1"/>
    <n v="2009"/>
    <n v="2009"/>
    <n v="500142425"/>
    <n v="1"/>
    <x v="1"/>
    <s v="I"/>
    <n v="4"/>
    <n v="4"/>
    <n v="0"/>
    <n v="18"/>
  </r>
  <r>
    <x v="0"/>
    <x v="0"/>
    <s v="WA"/>
    <x v="1"/>
    <n v="2009"/>
    <n v="2009"/>
    <n v="19462503"/>
    <n v="1"/>
    <x v="1"/>
    <s v="I"/>
    <n v="20"/>
    <n v="20"/>
    <n v="0"/>
    <n v="130"/>
  </r>
  <r>
    <x v="0"/>
    <x v="1"/>
    <s v="WA"/>
    <x v="1"/>
    <n v="2009"/>
    <n v="2009"/>
    <n v="500158217"/>
    <n v="1"/>
    <x v="1"/>
    <s v="I"/>
    <n v="2"/>
    <n v="2"/>
    <n v="0"/>
    <n v="1"/>
  </r>
  <r>
    <x v="0"/>
    <x v="1"/>
    <s v="WA"/>
    <x v="1"/>
    <n v="2009"/>
    <n v="2009"/>
    <n v="500167597"/>
    <n v="2"/>
    <x v="1"/>
    <s v="I"/>
    <n v="39"/>
    <n v="19.5"/>
    <n v="0"/>
    <n v="11"/>
  </r>
  <r>
    <x v="0"/>
    <x v="0"/>
    <s v="WA"/>
    <x v="1"/>
    <n v="2009"/>
    <n v="2009"/>
    <n v="18420893"/>
    <n v="1"/>
    <x v="1"/>
    <s v="I"/>
    <n v="4"/>
    <n v="4"/>
    <n v="0"/>
    <n v="90"/>
  </r>
  <r>
    <x v="0"/>
    <x v="0"/>
    <s v="WA"/>
    <x v="1"/>
    <n v="2009"/>
    <n v="2009"/>
    <n v="18020352"/>
    <n v="1"/>
    <x v="1"/>
    <s v="I"/>
    <n v="5"/>
    <n v="5"/>
    <n v="0"/>
    <n v="70"/>
  </r>
  <r>
    <x v="0"/>
    <x v="0"/>
    <s v="WA"/>
    <x v="1"/>
    <n v="2009"/>
    <n v="2009"/>
    <n v="15646532"/>
    <n v="1"/>
    <x v="1"/>
    <s v="I"/>
    <n v="0"/>
    <n v="0"/>
    <n v="0"/>
    <n v="51"/>
  </r>
  <r>
    <x v="0"/>
    <x v="0"/>
    <s v="WA"/>
    <x v="1"/>
    <n v="2009"/>
    <n v="2009"/>
    <n v="17999208"/>
    <n v="1"/>
    <x v="1"/>
    <s v="I"/>
    <n v="6"/>
    <n v="6"/>
    <n v="0"/>
    <n v="80"/>
  </r>
  <r>
    <x v="0"/>
    <x v="0"/>
    <s v="WA"/>
    <x v="1"/>
    <n v="2009"/>
    <n v="2009"/>
    <n v="17919014"/>
    <n v="2"/>
    <x v="1"/>
    <s v="I"/>
    <n v="33"/>
    <n v="16.5"/>
    <n v="0"/>
    <n v="40"/>
  </r>
  <r>
    <x v="0"/>
    <x v="0"/>
    <s v="WA"/>
    <x v="1"/>
    <n v="2009"/>
    <n v="2009"/>
    <n v="16420249"/>
    <n v="1"/>
    <x v="1"/>
    <s v="I"/>
    <n v="5"/>
    <n v="5"/>
    <n v="0"/>
    <n v="40"/>
  </r>
  <r>
    <x v="0"/>
    <x v="0"/>
    <s v="WA"/>
    <x v="1"/>
    <n v="2009"/>
    <n v="2009"/>
    <n v="17842028"/>
    <n v="1"/>
    <x v="1"/>
    <s v="I"/>
    <n v="6"/>
    <n v="6"/>
    <n v="0"/>
    <n v="390"/>
  </r>
  <r>
    <x v="0"/>
    <x v="0"/>
    <s v="WA"/>
    <x v="1"/>
    <n v="2009"/>
    <n v="2009"/>
    <n v="446343521"/>
    <n v="1"/>
    <x v="1"/>
    <s v="I"/>
    <n v="0"/>
    <n v="0"/>
    <n v="0"/>
    <n v="101"/>
  </r>
  <r>
    <x v="1"/>
    <x v="1"/>
    <s v="WA"/>
    <x v="1"/>
    <n v="2009"/>
    <n v="2009"/>
    <n v="500085108"/>
    <n v="1"/>
    <x v="1"/>
    <s v="I"/>
    <n v="22"/>
    <n v="22"/>
    <n v="0"/>
    <n v="4"/>
  </r>
  <r>
    <x v="0"/>
    <x v="0"/>
    <s v="WA"/>
    <x v="1"/>
    <n v="2009"/>
    <n v="2009"/>
    <n v="16641309"/>
    <n v="1"/>
    <x v="1"/>
    <s v="I"/>
    <n v="29"/>
    <n v="29"/>
    <n v="0"/>
    <n v="100"/>
  </r>
  <r>
    <x v="0"/>
    <x v="0"/>
    <s v="WA"/>
    <x v="1"/>
    <n v="2009"/>
    <n v="2009"/>
    <n v="16803535"/>
    <n v="1"/>
    <x v="1"/>
    <s v="I"/>
    <n v="12"/>
    <n v="12"/>
    <n v="0"/>
    <n v="10"/>
  </r>
  <r>
    <x v="0"/>
    <x v="0"/>
    <s v="WA"/>
    <x v="1"/>
    <n v="2009"/>
    <n v="2009"/>
    <n v="15943240"/>
    <n v="3"/>
    <x v="1"/>
    <s v="I"/>
    <n v="89"/>
    <n v="29.666666666666668"/>
    <n v="0"/>
    <n v="119"/>
  </r>
  <r>
    <x v="0"/>
    <x v="0"/>
    <s v="WA"/>
    <x v="1"/>
    <n v="2009"/>
    <n v="2009"/>
    <n v="18563137"/>
    <n v="1"/>
    <x v="2"/>
    <s v="I"/>
    <n v="1"/>
    <n v="1"/>
    <n v="0"/>
    <n v="99943"/>
  </r>
  <r>
    <x v="0"/>
    <x v="1"/>
    <s v="WA"/>
    <x v="1"/>
    <n v="2009"/>
    <n v="2009"/>
    <n v="351216085"/>
    <n v="1"/>
    <x v="1"/>
    <s v="I"/>
    <n v="7"/>
    <n v="7"/>
    <n v="0"/>
    <n v="4"/>
  </r>
  <r>
    <x v="1"/>
    <x v="0"/>
    <s v="WA"/>
    <x v="1"/>
    <n v="2009"/>
    <n v="2009"/>
    <n v="395539247"/>
    <n v="1"/>
    <x v="1"/>
    <s v="I"/>
    <n v="1"/>
    <n v="1"/>
    <n v="0"/>
    <n v="20"/>
  </r>
  <r>
    <x v="0"/>
    <x v="0"/>
    <s v="WA"/>
    <x v="1"/>
    <n v="2009"/>
    <n v="2009"/>
    <n v="500171967"/>
    <n v="1"/>
    <x v="1"/>
    <s v="I"/>
    <n v="0"/>
    <n v="0"/>
    <n v="0"/>
    <n v="10"/>
  </r>
  <r>
    <x v="0"/>
    <x v="0"/>
    <s v="WA"/>
    <x v="1"/>
    <n v="2009"/>
    <n v="2009"/>
    <n v="15422273"/>
    <n v="1"/>
    <x v="1"/>
    <s v="I"/>
    <n v="1"/>
    <n v="1"/>
    <n v="0"/>
    <n v="9210"/>
  </r>
  <r>
    <x v="0"/>
    <x v="0"/>
    <s v="WA"/>
    <x v="1"/>
    <n v="2009"/>
    <n v="2009"/>
    <n v="15730137"/>
    <n v="1"/>
    <x v="1"/>
    <s v="I"/>
    <n v="12"/>
    <n v="12"/>
    <n v="0"/>
    <n v="867"/>
  </r>
  <r>
    <x v="0"/>
    <x v="1"/>
    <s v="WA"/>
    <x v="1"/>
    <n v="2009"/>
    <n v="2009"/>
    <n v="414806469"/>
    <n v="3"/>
    <x v="1"/>
    <s v="I"/>
    <n v="90"/>
    <n v="30"/>
    <n v="0"/>
    <n v="12"/>
  </r>
  <r>
    <x v="1"/>
    <x v="1"/>
    <s v="WA"/>
    <x v="1"/>
    <n v="2009"/>
    <n v="2009"/>
    <n v="500184751"/>
    <n v="1"/>
    <x v="1"/>
    <s v="I"/>
    <n v="8"/>
    <n v="8"/>
    <n v="0"/>
    <n v="1"/>
  </r>
  <r>
    <x v="0"/>
    <x v="0"/>
    <s v="WA"/>
    <x v="1"/>
    <n v="2009"/>
    <n v="2009"/>
    <n v="500145811"/>
    <n v="1"/>
    <x v="1"/>
    <s v="I"/>
    <n v="19"/>
    <n v="19"/>
    <n v="0"/>
    <n v="92"/>
  </r>
  <r>
    <x v="0"/>
    <x v="0"/>
    <s v="WA"/>
    <x v="1"/>
    <n v="2009"/>
    <n v="2009"/>
    <n v="15279793"/>
    <n v="1"/>
    <x v="1"/>
    <s v="I"/>
    <n v="20"/>
    <n v="20"/>
    <n v="0"/>
    <n v="90"/>
  </r>
  <r>
    <x v="0"/>
    <x v="0"/>
    <s v="WA"/>
    <x v="1"/>
    <n v="2009"/>
    <n v="2009"/>
    <n v="500187545"/>
    <n v="1"/>
    <x v="1"/>
    <s v="I"/>
    <n v="0"/>
    <n v="0"/>
    <n v="0"/>
    <n v="26"/>
  </r>
  <r>
    <x v="0"/>
    <x v="0"/>
    <s v="WA"/>
    <x v="1"/>
    <n v="2009"/>
    <n v="2009"/>
    <n v="17457829"/>
    <n v="1"/>
    <x v="1"/>
    <s v="I"/>
    <n v="25"/>
    <n v="25"/>
    <n v="0"/>
    <n v="270"/>
  </r>
  <r>
    <x v="0"/>
    <x v="1"/>
    <s v="WA"/>
    <x v="1"/>
    <n v="2009"/>
    <n v="2009"/>
    <n v="19892285"/>
    <n v="1"/>
    <x v="1"/>
    <s v="I"/>
    <n v="21"/>
    <n v="21"/>
    <n v="0"/>
    <n v="5"/>
  </r>
  <r>
    <x v="0"/>
    <x v="0"/>
    <s v="WA"/>
    <x v="1"/>
    <n v="2009"/>
    <n v="2009"/>
    <n v="14036923"/>
    <n v="1"/>
    <x v="1"/>
    <s v="I"/>
    <n v="28"/>
    <n v="28"/>
    <n v="0"/>
    <n v="1720"/>
  </r>
  <r>
    <x v="0"/>
    <x v="0"/>
    <s v="WA"/>
    <x v="1"/>
    <n v="2009"/>
    <n v="2009"/>
    <n v="17177733"/>
    <n v="1"/>
    <x v="1"/>
    <s v="I"/>
    <n v="1"/>
    <n v="1"/>
    <n v="0"/>
    <n v="130"/>
  </r>
  <r>
    <x v="0"/>
    <x v="0"/>
    <s v="WA"/>
    <x v="1"/>
    <n v="2009"/>
    <n v="2009"/>
    <n v="19661893"/>
    <n v="1"/>
    <x v="1"/>
    <s v="I"/>
    <n v="1"/>
    <n v="1"/>
    <n v="0"/>
    <n v="11"/>
  </r>
  <r>
    <x v="0"/>
    <x v="0"/>
    <s v="WA"/>
    <x v="1"/>
    <n v="2009"/>
    <n v="2009"/>
    <n v="500017890"/>
    <n v="3"/>
    <x v="1"/>
    <s v="I"/>
    <n v="88"/>
    <n v="29.333333333333336"/>
    <n v="0"/>
    <n v="260"/>
  </r>
  <r>
    <x v="0"/>
    <x v="0"/>
    <s v="WA"/>
    <x v="1"/>
    <n v="2009"/>
    <n v="2009"/>
    <n v="19717944"/>
    <n v="3"/>
    <x v="1"/>
    <s v="I"/>
    <n v="84"/>
    <n v="28"/>
    <n v="0"/>
    <n v="271"/>
  </r>
  <r>
    <x v="0"/>
    <x v="0"/>
    <s v="WA"/>
    <x v="1"/>
    <n v="2009"/>
    <n v="2009"/>
    <n v="19351674"/>
    <n v="1"/>
    <x v="1"/>
    <s v="I"/>
    <n v="31"/>
    <n v="31"/>
    <n v="0"/>
    <n v="30"/>
  </r>
  <r>
    <x v="0"/>
    <x v="0"/>
    <s v="WA"/>
    <x v="1"/>
    <n v="2009"/>
    <n v="2009"/>
    <n v="19355754"/>
    <n v="1"/>
    <x v="1"/>
    <s v="I"/>
    <n v="2"/>
    <n v="2"/>
    <n v="0"/>
    <n v="3"/>
  </r>
  <r>
    <x v="1"/>
    <x v="1"/>
    <s v="WA"/>
    <x v="1"/>
    <n v="2009"/>
    <n v="2009"/>
    <n v="18034710"/>
    <n v="1"/>
    <x v="1"/>
    <s v="I"/>
    <n v="29"/>
    <n v="29"/>
    <n v="0"/>
    <n v="1"/>
  </r>
  <r>
    <x v="0"/>
    <x v="1"/>
    <s v="WA"/>
    <x v="1"/>
    <n v="2009"/>
    <n v="2009"/>
    <n v="18718943"/>
    <n v="1"/>
    <x v="1"/>
    <s v="I"/>
    <n v="0"/>
    <n v="0"/>
    <n v="0"/>
    <n v="1"/>
  </r>
  <r>
    <x v="0"/>
    <x v="1"/>
    <s v="WA"/>
    <x v="1"/>
    <n v="2009"/>
    <n v="2009"/>
    <n v="18933131"/>
    <n v="1"/>
    <x v="1"/>
    <s v="I"/>
    <n v="20"/>
    <n v="20"/>
    <n v="0"/>
    <n v="2"/>
  </r>
  <r>
    <x v="0"/>
    <x v="0"/>
    <s v="WA"/>
    <x v="1"/>
    <n v="2009"/>
    <n v="2009"/>
    <n v="387676809"/>
    <n v="1"/>
    <x v="1"/>
    <s v="I"/>
    <n v="7"/>
    <n v="7"/>
    <n v="0"/>
    <n v="140"/>
  </r>
  <r>
    <x v="0"/>
    <x v="0"/>
    <s v="WA"/>
    <x v="1"/>
    <n v="2009"/>
    <n v="2009"/>
    <n v="18118822"/>
    <n v="1"/>
    <x v="1"/>
    <s v="I"/>
    <n v="0"/>
    <n v="0"/>
    <n v="0"/>
    <n v="600"/>
  </r>
  <r>
    <x v="0"/>
    <x v="0"/>
    <s v="WA"/>
    <x v="1"/>
    <n v="2009"/>
    <n v="2009"/>
    <n v="18340661"/>
    <n v="2"/>
    <x v="1"/>
    <s v="I"/>
    <n v="34"/>
    <n v="17"/>
    <n v="0"/>
    <n v="50"/>
  </r>
  <r>
    <x v="0"/>
    <x v="0"/>
    <s v="WA"/>
    <x v="1"/>
    <n v="2009"/>
    <n v="2009"/>
    <n v="18101595"/>
    <n v="1"/>
    <x v="1"/>
    <s v="I"/>
    <n v="0"/>
    <n v="0"/>
    <n v="0"/>
    <n v="40"/>
  </r>
  <r>
    <x v="0"/>
    <x v="0"/>
    <s v="WA"/>
    <x v="1"/>
    <n v="2009"/>
    <n v="2009"/>
    <n v="387504032"/>
    <n v="1"/>
    <x v="2"/>
    <s v="I"/>
    <n v="1"/>
    <n v="1"/>
    <n v="0"/>
    <n v="99520"/>
  </r>
  <r>
    <x v="1"/>
    <x v="0"/>
    <s v="WA"/>
    <x v="1"/>
    <n v="2009"/>
    <n v="2009"/>
    <n v="15939052"/>
    <n v="1"/>
    <x v="1"/>
    <s v="I"/>
    <n v="32"/>
    <n v="32"/>
    <n v="0"/>
    <n v="20"/>
  </r>
  <r>
    <x v="0"/>
    <x v="1"/>
    <s v="WA"/>
    <x v="1"/>
    <n v="2009"/>
    <n v="2009"/>
    <n v="15951753"/>
    <n v="1"/>
    <x v="1"/>
    <s v="I"/>
    <n v="32"/>
    <n v="32"/>
    <n v="0"/>
    <n v="2"/>
  </r>
  <r>
    <x v="0"/>
    <x v="1"/>
    <s v="WA"/>
    <x v="1"/>
    <n v="2009"/>
    <n v="2009"/>
    <n v="422150420"/>
    <n v="1"/>
    <x v="1"/>
    <s v="I"/>
    <n v="0"/>
    <n v="0"/>
    <n v="0"/>
    <n v="7"/>
  </r>
  <r>
    <x v="0"/>
    <x v="0"/>
    <s v="WA"/>
    <x v="1"/>
    <n v="2009"/>
    <n v="2009"/>
    <n v="339811253"/>
    <n v="2"/>
    <x v="1"/>
    <s v="I"/>
    <n v="36"/>
    <n v="18"/>
    <n v="0"/>
    <n v="110"/>
  </r>
  <r>
    <x v="0"/>
    <x v="0"/>
    <s v="WA"/>
    <x v="1"/>
    <n v="2009"/>
    <n v="2009"/>
    <n v="16854775"/>
    <n v="1"/>
    <x v="1"/>
    <s v="I"/>
    <n v="8"/>
    <n v="8"/>
    <n v="0"/>
    <n v="10"/>
  </r>
  <r>
    <x v="1"/>
    <x v="0"/>
    <s v="WA"/>
    <x v="1"/>
    <n v="2009"/>
    <n v="2009"/>
    <n v="17356835"/>
    <n v="1"/>
    <x v="1"/>
    <s v="I"/>
    <n v="30"/>
    <n v="30"/>
    <n v="0"/>
    <n v="10"/>
  </r>
  <r>
    <x v="0"/>
    <x v="1"/>
    <s v="WA"/>
    <x v="1"/>
    <n v="2009"/>
    <n v="2009"/>
    <n v="500185530"/>
    <n v="4"/>
    <x v="1"/>
    <s v="I"/>
    <n v="116"/>
    <n v="29"/>
    <n v="0"/>
    <n v="10"/>
  </r>
  <r>
    <x v="0"/>
    <x v="1"/>
    <s v="WA"/>
    <x v="1"/>
    <n v="2009"/>
    <n v="2009"/>
    <n v="15401282"/>
    <n v="1"/>
    <x v="1"/>
    <s v="I"/>
    <n v="0"/>
    <n v="0"/>
    <n v="0"/>
    <n v="3"/>
  </r>
  <r>
    <x v="0"/>
    <x v="0"/>
    <s v="WA"/>
    <x v="1"/>
    <n v="2009"/>
    <n v="2009"/>
    <n v="500194883"/>
    <n v="1"/>
    <x v="1"/>
    <s v="I"/>
    <n v="0"/>
    <n v="0"/>
    <n v="0"/>
    <n v="5"/>
  </r>
  <r>
    <x v="0"/>
    <x v="0"/>
    <s v="WA"/>
    <x v="1"/>
    <n v="2009"/>
    <n v="2009"/>
    <n v="15941490"/>
    <n v="1"/>
    <x v="1"/>
    <s v="I"/>
    <n v="30"/>
    <n v="30"/>
    <n v="0"/>
    <n v="20"/>
  </r>
  <r>
    <x v="0"/>
    <x v="0"/>
    <s v="WA"/>
    <x v="1"/>
    <n v="2009"/>
    <n v="2009"/>
    <n v="14739063"/>
    <n v="2"/>
    <x v="1"/>
    <s v="I"/>
    <n v="55"/>
    <n v="27.5"/>
    <n v="0"/>
    <n v="210"/>
  </r>
  <r>
    <x v="0"/>
    <x v="0"/>
    <s v="WA"/>
    <x v="1"/>
    <n v="2009"/>
    <n v="2009"/>
    <n v="500190329"/>
    <n v="1"/>
    <x v="1"/>
    <s v="I"/>
    <n v="0"/>
    <n v="0"/>
    <n v="0"/>
    <n v="6"/>
  </r>
  <r>
    <x v="0"/>
    <x v="0"/>
    <s v="WA"/>
    <x v="1"/>
    <n v="2009"/>
    <n v="2009"/>
    <n v="500098869"/>
    <n v="1"/>
    <x v="1"/>
    <s v="I"/>
    <n v="0"/>
    <n v="0"/>
    <n v="0"/>
    <n v="4"/>
  </r>
  <r>
    <x v="0"/>
    <x v="1"/>
    <s v="WA"/>
    <x v="1"/>
    <n v="2009"/>
    <n v="2009"/>
    <n v="365644867"/>
    <n v="2"/>
    <x v="1"/>
    <s v="I"/>
    <n v="41"/>
    <n v="20.5"/>
    <n v="0"/>
    <n v="12"/>
  </r>
  <r>
    <x v="0"/>
    <x v="1"/>
    <s v="WA"/>
    <x v="1"/>
    <n v="2009"/>
    <n v="2009"/>
    <n v="500188912"/>
    <n v="1"/>
    <x v="1"/>
    <s v="I"/>
    <n v="28"/>
    <n v="28"/>
    <n v="0"/>
    <n v="7"/>
  </r>
  <r>
    <x v="0"/>
    <x v="0"/>
    <s v="WA"/>
    <x v="1"/>
    <n v="2009"/>
    <n v="2009"/>
    <n v="385948802"/>
    <n v="1"/>
    <x v="1"/>
    <s v="I"/>
    <n v="27"/>
    <n v="27"/>
    <n v="0"/>
    <n v="10"/>
  </r>
  <r>
    <x v="0"/>
    <x v="0"/>
    <s v="WA"/>
    <x v="1"/>
    <n v="2009"/>
    <n v="2009"/>
    <n v="329363915"/>
    <n v="1"/>
    <x v="1"/>
    <s v="I"/>
    <n v="0"/>
    <n v="0"/>
    <n v="0"/>
    <n v="10"/>
  </r>
  <r>
    <x v="0"/>
    <x v="0"/>
    <s v="WA"/>
    <x v="1"/>
    <n v="2009"/>
    <n v="2009"/>
    <n v="500029457"/>
    <n v="1"/>
    <x v="1"/>
    <s v="I"/>
    <n v="0"/>
    <n v="0"/>
    <n v="0"/>
    <n v="24"/>
  </r>
  <r>
    <x v="0"/>
    <x v="0"/>
    <s v="WA"/>
    <x v="1"/>
    <n v="2009"/>
    <n v="2009"/>
    <n v="500123550"/>
    <n v="1"/>
    <x v="1"/>
    <s v="I"/>
    <n v="0"/>
    <n v="0"/>
    <n v="0"/>
    <n v="3"/>
  </r>
  <r>
    <x v="0"/>
    <x v="0"/>
    <s v="WA"/>
    <x v="1"/>
    <n v="2009"/>
    <n v="2009"/>
    <n v="500057773"/>
    <n v="2"/>
    <x v="1"/>
    <s v="I"/>
    <n v="33"/>
    <n v="16.5"/>
    <n v="0"/>
    <n v="75"/>
  </r>
  <r>
    <x v="0"/>
    <x v="1"/>
    <s v="WA"/>
    <x v="1"/>
    <n v="2009"/>
    <n v="2009"/>
    <n v="500223813"/>
    <n v="3"/>
    <x v="1"/>
    <s v="I"/>
    <n v="74"/>
    <n v="24.666666666666664"/>
    <n v="0"/>
    <n v="16"/>
  </r>
  <r>
    <x v="1"/>
    <x v="0"/>
    <s v="WA"/>
    <x v="1"/>
    <n v="2009"/>
    <n v="2009"/>
    <n v="14414658"/>
    <n v="4"/>
    <x v="1"/>
    <s v="I"/>
    <n v="109"/>
    <n v="27.25"/>
    <n v="0"/>
    <n v="220"/>
  </r>
  <r>
    <x v="0"/>
    <x v="1"/>
    <s v="WA"/>
    <x v="1"/>
    <n v="2009"/>
    <n v="2009"/>
    <n v="14416807"/>
    <n v="1"/>
    <x v="1"/>
    <s v="I"/>
    <n v="29"/>
    <n v="29"/>
    <n v="0"/>
    <n v="1"/>
  </r>
  <r>
    <x v="0"/>
    <x v="1"/>
    <s v="WA"/>
    <x v="1"/>
    <n v="2009"/>
    <n v="2009"/>
    <n v="500111930"/>
    <n v="2"/>
    <x v="1"/>
    <s v="I"/>
    <n v="39"/>
    <n v="19.5"/>
    <n v="0"/>
    <n v="4"/>
  </r>
  <r>
    <x v="0"/>
    <x v="0"/>
    <s v="WA"/>
    <x v="1"/>
    <n v="2009"/>
    <n v="2009"/>
    <n v="16446374"/>
    <n v="1"/>
    <x v="1"/>
    <s v="I"/>
    <n v="14"/>
    <n v="14"/>
    <n v="0"/>
    <n v="164"/>
  </r>
  <r>
    <x v="0"/>
    <x v="0"/>
    <s v="WA"/>
    <x v="1"/>
    <n v="2009"/>
    <n v="2009"/>
    <n v="500235302"/>
    <n v="1"/>
    <x v="1"/>
    <s v="I"/>
    <n v="0"/>
    <n v="0"/>
    <n v="0"/>
    <n v="27"/>
  </r>
  <r>
    <x v="0"/>
    <x v="1"/>
    <s v="WA"/>
    <x v="1"/>
    <n v="2009"/>
    <n v="2009"/>
    <n v="500004035"/>
    <n v="4"/>
    <x v="1"/>
    <s v="I"/>
    <n v="113"/>
    <n v="28.25"/>
    <n v="0"/>
    <n v="17"/>
  </r>
  <r>
    <x v="0"/>
    <x v="0"/>
    <s v="WA"/>
    <x v="1"/>
    <n v="2009"/>
    <n v="2009"/>
    <n v="500002359"/>
    <n v="3"/>
    <x v="1"/>
    <s v="I"/>
    <n v="80"/>
    <n v="26.666666666666668"/>
    <n v="0"/>
    <n v="430"/>
  </r>
  <r>
    <x v="0"/>
    <x v="0"/>
    <s v="WA"/>
    <x v="1"/>
    <n v="2009"/>
    <n v="2009"/>
    <n v="500214562"/>
    <n v="1"/>
    <x v="1"/>
    <s v="I"/>
    <n v="6"/>
    <n v="6"/>
    <n v="0"/>
    <n v="73"/>
  </r>
  <r>
    <x v="0"/>
    <x v="1"/>
    <s v="WA"/>
    <x v="1"/>
    <n v="2009"/>
    <n v="2009"/>
    <n v="500218897"/>
    <n v="1"/>
    <x v="1"/>
    <s v="I"/>
    <n v="6"/>
    <n v="6"/>
    <n v="0"/>
    <n v="1"/>
  </r>
  <r>
    <x v="0"/>
    <x v="0"/>
    <s v="WA"/>
    <x v="1"/>
    <n v="2009"/>
    <n v="2009"/>
    <n v="500143397"/>
    <n v="2"/>
    <x v="1"/>
    <s v="I"/>
    <n v="61"/>
    <n v="30.5"/>
    <n v="0"/>
    <n v="168"/>
  </r>
  <r>
    <x v="0"/>
    <x v="1"/>
    <s v="WA"/>
    <x v="1"/>
    <n v="2009"/>
    <n v="2009"/>
    <n v="500153044"/>
    <n v="1"/>
    <x v="1"/>
    <s v="I"/>
    <n v="1"/>
    <n v="1"/>
    <n v="0"/>
    <n v="7"/>
  </r>
  <r>
    <x v="0"/>
    <x v="0"/>
    <s v="WA"/>
    <x v="1"/>
    <n v="2009"/>
    <n v="2009"/>
    <n v="18281720"/>
    <n v="1"/>
    <x v="1"/>
    <s v="I"/>
    <n v="6"/>
    <n v="6"/>
    <n v="0"/>
    <n v="120"/>
  </r>
  <r>
    <x v="0"/>
    <x v="0"/>
    <s v="WA"/>
    <x v="1"/>
    <n v="2009"/>
    <n v="2009"/>
    <n v="18627317"/>
    <n v="1"/>
    <x v="1"/>
    <s v="I"/>
    <n v="0"/>
    <n v="0"/>
    <n v="0"/>
    <n v="40"/>
  </r>
  <r>
    <x v="0"/>
    <x v="1"/>
    <s v="WA"/>
    <x v="1"/>
    <n v="2009"/>
    <n v="2009"/>
    <n v="18646245"/>
    <n v="2"/>
    <x v="1"/>
    <s v="I"/>
    <n v="60"/>
    <n v="30"/>
    <n v="0"/>
    <n v="31"/>
  </r>
  <r>
    <x v="0"/>
    <x v="1"/>
    <s v="WA"/>
    <x v="1"/>
    <n v="2009"/>
    <n v="2009"/>
    <n v="500058479"/>
    <n v="1"/>
    <x v="1"/>
    <s v="I"/>
    <n v="1"/>
    <n v="1"/>
    <n v="0"/>
    <n v="1"/>
  </r>
  <r>
    <x v="0"/>
    <x v="0"/>
    <s v="WA"/>
    <x v="1"/>
    <n v="2009"/>
    <n v="2009"/>
    <n v="500054878"/>
    <n v="1"/>
    <x v="1"/>
    <s v="I"/>
    <n v="0"/>
    <n v="0"/>
    <n v="0"/>
    <n v="13"/>
  </r>
  <r>
    <x v="0"/>
    <x v="0"/>
    <s v="WA"/>
    <x v="1"/>
    <n v="2009"/>
    <n v="2009"/>
    <n v="19670705"/>
    <n v="1"/>
    <x v="2"/>
    <s v="I"/>
    <n v="11"/>
    <n v="11"/>
    <n v="0"/>
    <n v="99900"/>
  </r>
  <r>
    <x v="0"/>
    <x v="1"/>
    <s v="WA"/>
    <x v="1"/>
    <n v="2009"/>
    <n v="2009"/>
    <n v="16519766"/>
    <n v="1"/>
    <x v="1"/>
    <s v="I"/>
    <n v="4"/>
    <n v="4"/>
    <n v="0"/>
    <n v="2"/>
  </r>
  <r>
    <x v="0"/>
    <x v="0"/>
    <s v="WA"/>
    <x v="1"/>
    <n v="2009"/>
    <n v="2009"/>
    <n v="17517287"/>
    <n v="1"/>
    <x v="1"/>
    <s v="I"/>
    <n v="7"/>
    <n v="7"/>
    <n v="0"/>
    <n v="10"/>
  </r>
  <r>
    <x v="0"/>
    <x v="0"/>
    <s v="WA"/>
    <x v="1"/>
    <n v="2009"/>
    <n v="2009"/>
    <n v="15950177"/>
    <n v="1"/>
    <x v="1"/>
    <s v="I"/>
    <n v="27"/>
    <n v="27"/>
    <n v="0"/>
    <n v="10"/>
  </r>
  <r>
    <x v="0"/>
    <x v="0"/>
    <s v="WA"/>
    <x v="1"/>
    <n v="2009"/>
    <n v="2009"/>
    <n v="18089273"/>
    <n v="1"/>
    <x v="1"/>
    <s v="I"/>
    <n v="0"/>
    <n v="0"/>
    <n v="0"/>
    <n v="3"/>
  </r>
  <r>
    <x v="0"/>
    <x v="1"/>
    <s v="WA"/>
    <x v="1"/>
    <n v="2009"/>
    <n v="2009"/>
    <n v="500089686"/>
    <n v="1"/>
    <x v="1"/>
    <s v="I"/>
    <n v="18"/>
    <n v="18"/>
    <n v="0"/>
    <n v="40"/>
  </r>
  <r>
    <x v="0"/>
    <x v="0"/>
    <s v="WA"/>
    <x v="1"/>
    <n v="2009"/>
    <n v="2009"/>
    <n v="17345160"/>
    <n v="1"/>
    <x v="1"/>
    <s v="I"/>
    <n v="39"/>
    <n v="39"/>
    <n v="0"/>
    <n v="30"/>
  </r>
  <r>
    <x v="0"/>
    <x v="1"/>
    <s v="WA"/>
    <x v="1"/>
    <n v="2009"/>
    <n v="2009"/>
    <n v="500015497"/>
    <n v="1"/>
    <x v="1"/>
    <s v="I"/>
    <n v="14"/>
    <n v="14"/>
    <n v="0"/>
    <n v="26"/>
  </r>
  <r>
    <x v="0"/>
    <x v="0"/>
    <s v="WA"/>
    <x v="1"/>
    <n v="2009"/>
    <n v="2009"/>
    <n v="14052507"/>
    <n v="1"/>
    <x v="1"/>
    <s v="I"/>
    <n v="12"/>
    <n v="12"/>
    <n v="0"/>
    <n v="213"/>
  </r>
  <r>
    <x v="0"/>
    <x v="0"/>
    <s v="WA"/>
    <x v="1"/>
    <n v="2009"/>
    <n v="2009"/>
    <n v="17772592"/>
    <n v="1"/>
    <x v="1"/>
    <s v="I"/>
    <n v="5"/>
    <n v="5"/>
    <n v="0"/>
    <n v="2"/>
  </r>
  <r>
    <x v="0"/>
    <x v="0"/>
    <s v="WA"/>
    <x v="1"/>
    <n v="2009"/>
    <n v="2009"/>
    <n v="16263137"/>
    <n v="1"/>
    <x v="1"/>
    <s v="I"/>
    <n v="10"/>
    <n v="10"/>
    <n v="0"/>
    <n v="1"/>
  </r>
  <r>
    <x v="0"/>
    <x v="0"/>
    <s v="WA"/>
    <x v="1"/>
    <n v="2009"/>
    <n v="2009"/>
    <n v="14595887"/>
    <n v="1"/>
    <x v="1"/>
    <s v="I"/>
    <n v="23"/>
    <n v="23"/>
    <n v="0"/>
    <n v="40"/>
  </r>
  <r>
    <x v="0"/>
    <x v="1"/>
    <s v="WA"/>
    <x v="1"/>
    <n v="2009"/>
    <n v="2009"/>
    <n v="15168075"/>
    <n v="1"/>
    <x v="1"/>
    <s v="I"/>
    <n v="0"/>
    <n v="0"/>
    <n v="0"/>
    <n v="1"/>
  </r>
  <r>
    <x v="0"/>
    <x v="0"/>
    <s v="WA"/>
    <x v="1"/>
    <n v="2009"/>
    <n v="2009"/>
    <n v="14858651"/>
    <n v="2"/>
    <x v="1"/>
    <s v="I"/>
    <n v="52"/>
    <n v="26"/>
    <n v="0"/>
    <n v="470"/>
  </r>
  <r>
    <x v="0"/>
    <x v="1"/>
    <s v="WA"/>
    <x v="1"/>
    <n v="2009"/>
    <n v="2009"/>
    <n v="500034496"/>
    <n v="1"/>
    <x v="1"/>
    <s v="I"/>
    <n v="27"/>
    <n v="27"/>
    <n v="0"/>
    <n v="6"/>
  </r>
  <r>
    <x v="0"/>
    <x v="0"/>
    <s v="WA"/>
    <x v="1"/>
    <n v="2009"/>
    <n v="2009"/>
    <n v="19950631"/>
    <n v="1"/>
    <x v="1"/>
    <s v="I"/>
    <n v="33"/>
    <n v="33"/>
    <n v="0"/>
    <n v="240"/>
  </r>
  <r>
    <x v="0"/>
    <x v="1"/>
    <s v="WA"/>
    <x v="1"/>
    <n v="2009"/>
    <n v="2009"/>
    <n v="14097977"/>
    <n v="1"/>
    <x v="1"/>
    <s v="I"/>
    <n v="16"/>
    <n v="16"/>
    <n v="0"/>
    <n v="60"/>
  </r>
  <r>
    <x v="0"/>
    <x v="0"/>
    <s v="WA"/>
    <x v="1"/>
    <n v="2009"/>
    <n v="2009"/>
    <n v="19209340"/>
    <n v="1"/>
    <x v="1"/>
    <s v="I"/>
    <n v="0"/>
    <n v="0"/>
    <n v="0"/>
    <n v="20"/>
  </r>
  <r>
    <x v="0"/>
    <x v="0"/>
    <s v="WA"/>
    <x v="1"/>
    <n v="2009"/>
    <n v="2009"/>
    <n v="18897782"/>
    <n v="1"/>
    <x v="1"/>
    <s v="I"/>
    <n v="7"/>
    <n v="7"/>
    <n v="0"/>
    <n v="130"/>
  </r>
  <r>
    <x v="0"/>
    <x v="0"/>
    <s v="WA"/>
    <x v="1"/>
    <n v="2009"/>
    <n v="2009"/>
    <n v="18873762"/>
    <n v="1"/>
    <x v="1"/>
    <s v="I"/>
    <n v="0"/>
    <n v="0"/>
    <n v="0"/>
    <n v="20"/>
  </r>
  <r>
    <x v="0"/>
    <x v="0"/>
    <s v="WA"/>
    <x v="1"/>
    <n v="2009"/>
    <n v="2009"/>
    <n v="18652270"/>
    <n v="1"/>
    <x v="1"/>
    <s v="I"/>
    <n v="0"/>
    <n v="0"/>
    <n v="0"/>
    <n v="990"/>
  </r>
  <r>
    <x v="0"/>
    <x v="0"/>
    <s v="WA"/>
    <x v="1"/>
    <n v="2009"/>
    <n v="2009"/>
    <n v="19269425"/>
    <n v="1"/>
    <x v="1"/>
    <s v="I"/>
    <n v="0"/>
    <n v="0"/>
    <n v="0"/>
    <n v="22"/>
  </r>
  <r>
    <x v="0"/>
    <x v="0"/>
    <s v="WA"/>
    <x v="1"/>
    <n v="2009"/>
    <n v="2009"/>
    <n v="446350723"/>
    <n v="1"/>
    <x v="1"/>
    <s v="I"/>
    <n v="16"/>
    <n v="16"/>
    <n v="0"/>
    <n v="130"/>
  </r>
  <r>
    <x v="0"/>
    <x v="1"/>
    <s v="WA"/>
    <x v="1"/>
    <n v="2009"/>
    <n v="2009"/>
    <n v="500254426"/>
    <n v="1"/>
    <x v="1"/>
    <s v="I"/>
    <n v="0"/>
    <n v="0"/>
    <n v="0"/>
    <n v="5"/>
  </r>
  <r>
    <x v="0"/>
    <x v="1"/>
    <s v="WA"/>
    <x v="1"/>
    <n v="2009"/>
    <n v="2009"/>
    <n v="500256244"/>
    <n v="1"/>
    <x v="1"/>
    <s v="I"/>
    <n v="19"/>
    <n v="19"/>
    <n v="0"/>
    <n v="34"/>
  </r>
  <r>
    <x v="0"/>
    <x v="1"/>
    <s v="WA"/>
    <x v="1"/>
    <n v="2009"/>
    <n v="2009"/>
    <n v="500256222"/>
    <n v="1"/>
    <x v="1"/>
    <s v="I"/>
    <n v="6"/>
    <n v="6"/>
    <n v="0"/>
    <n v="33"/>
  </r>
  <r>
    <x v="0"/>
    <x v="1"/>
    <s v="WA"/>
    <x v="1"/>
    <n v="2009"/>
    <n v="2009"/>
    <n v="500260401"/>
    <n v="1"/>
    <x v="1"/>
    <s v="I"/>
    <n v="0"/>
    <n v="0"/>
    <n v="0"/>
    <n v="2"/>
  </r>
  <r>
    <x v="0"/>
    <x v="1"/>
    <s v="WA"/>
    <x v="1"/>
    <n v="2009"/>
    <n v="2009"/>
    <n v="18388818"/>
    <n v="1"/>
    <x v="1"/>
    <s v="I"/>
    <n v="4"/>
    <n v="4"/>
    <n v="0"/>
    <n v="14"/>
  </r>
  <r>
    <x v="0"/>
    <x v="1"/>
    <s v="WA"/>
    <x v="1"/>
    <n v="2009"/>
    <n v="2009"/>
    <n v="500054451"/>
    <n v="1"/>
    <x v="1"/>
    <s v="I"/>
    <n v="0"/>
    <n v="0"/>
    <n v="0"/>
    <n v="14"/>
  </r>
  <r>
    <x v="0"/>
    <x v="0"/>
    <s v="WA"/>
    <x v="1"/>
    <n v="2009"/>
    <n v="2009"/>
    <n v="18038138"/>
    <n v="1"/>
    <x v="1"/>
    <s v="I"/>
    <n v="3"/>
    <n v="3"/>
    <n v="0"/>
    <n v="100"/>
  </r>
  <r>
    <x v="0"/>
    <x v="0"/>
    <s v="WA"/>
    <x v="1"/>
    <n v="2009"/>
    <n v="2009"/>
    <n v="18197688"/>
    <n v="1"/>
    <x v="1"/>
    <s v="I"/>
    <n v="0"/>
    <n v="0"/>
    <n v="0"/>
    <n v="220"/>
  </r>
  <r>
    <x v="0"/>
    <x v="1"/>
    <s v="WA"/>
    <x v="1"/>
    <n v="2009"/>
    <n v="2009"/>
    <n v="18121861"/>
    <n v="1"/>
    <x v="1"/>
    <s v="I"/>
    <n v="2"/>
    <n v="2"/>
    <n v="0"/>
    <n v="2"/>
  </r>
  <r>
    <x v="0"/>
    <x v="0"/>
    <s v="WA"/>
    <x v="1"/>
    <n v="2009"/>
    <n v="2009"/>
    <n v="17753236"/>
    <n v="1"/>
    <x v="1"/>
    <s v="I"/>
    <n v="0"/>
    <n v="0"/>
    <n v="0"/>
    <n v="10"/>
  </r>
  <r>
    <x v="0"/>
    <x v="1"/>
    <s v="WA"/>
    <x v="1"/>
    <n v="2009"/>
    <n v="2009"/>
    <n v="500044047"/>
    <n v="1"/>
    <x v="1"/>
    <s v="I"/>
    <n v="28"/>
    <n v="28"/>
    <n v="0"/>
    <n v="11"/>
  </r>
  <r>
    <x v="0"/>
    <x v="0"/>
    <s v="WA"/>
    <x v="1"/>
    <n v="2009"/>
    <n v="2009"/>
    <n v="17755527"/>
    <n v="1"/>
    <x v="1"/>
    <s v="I"/>
    <n v="0"/>
    <n v="0"/>
    <n v="0"/>
    <n v="2"/>
  </r>
  <r>
    <x v="0"/>
    <x v="0"/>
    <s v="WA"/>
    <x v="1"/>
    <n v="2009"/>
    <n v="2009"/>
    <n v="18372583"/>
    <n v="1"/>
    <x v="1"/>
    <s v="I"/>
    <n v="0"/>
    <n v="0"/>
    <n v="0"/>
    <n v="128"/>
  </r>
  <r>
    <x v="0"/>
    <x v="0"/>
    <s v="WA"/>
    <x v="1"/>
    <n v="2009"/>
    <n v="2009"/>
    <n v="17378452"/>
    <n v="1"/>
    <x v="1"/>
    <s v="I"/>
    <n v="0"/>
    <n v="0"/>
    <n v="0"/>
    <n v="1160"/>
  </r>
  <r>
    <x v="0"/>
    <x v="0"/>
    <s v="WA"/>
    <x v="1"/>
    <n v="2009"/>
    <n v="2009"/>
    <n v="16517453"/>
    <n v="1"/>
    <x v="1"/>
    <s v="I"/>
    <n v="29"/>
    <n v="29"/>
    <n v="0"/>
    <n v="10"/>
  </r>
  <r>
    <x v="0"/>
    <x v="1"/>
    <s v="WA"/>
    <x v="1"/>
    <n v="2009"/>
    <n v="2009"/>
    <n v="17497489"/>
    <n v="1"/>
    <x v="1"/>
    <s v="I"/>
    <n v="0"/>
    <n v="0"/>
    <n v="0"/>
    <n v="2"/>
  </r>
  <r>
    <x v="0"/>
    <x v="0"/>
    <s v="WA"/>
    <x v="1"/>
    <n v="2009"/>
    <n v="2009"/>
    <n v="17497491"/>
    <n v="1"/>
    <x v="1"/>
    <s v="I"/>
    <n v="0"/>
    <n v="0"/>
    <n v="0"/>
    <n v="47"/>
  </r>
  <r>
    <x v="0"/>
    <x v="0"/>
    <s v="WA"/>
    <x v="1"/>
    <n v="2009"/>
    <n v="2009"/>
    <n v="15288689"/>
    <n v="2"/>
    <x v="1"/>
    <s v="I"/>
    <n v="55"/>
    <n v="27.5"/>
    <n v="0"/>
    <n v="190"/>
  </r>
  <r>
    <x v="0"/>
    <x v="0"/>
    <s v="WA"/>
    <x v="1"/>
    <n v="2009"/>
    <n v="2009"/>
    <n v="16615651"/>
    <n v="1"/>
    <x v="1"/>
    <s v="I"/>
    <n v="0"/>
    <n v="0"/>
    <n v="0"/>
    <n v="120"/>
  </r>
  <r>
    <x v="0"/>
    <x v="1"/>
    <s v="WA"/>
    <x v="1"/>
    <n v="2009"/>
    <n v="2009"/>
    <n v="15397743"/>
    <n v="1"/>
    <x v="1"/>
    <s v="I"/>
    <n v="0"/>
    <n v="0"/>
    <n v="0"/>
    <n v="1"/>
  </r>
  <r>
    <x v="0"/>
    <x v="1"/>
    <s v="WA"/>
    <x v="1"/>
    <n v="2009"/>
    <n v="2009"/>
    <n v="16880150"/>
    <n v="2"/>
    <x v="1"/>
    <s v="I"/>
    <n v="33"/>
    <n v="16.5"/>
    <n v="0"/>
    <n v="78"/>
  </r>
  <r>
    <x v="0"/>
    <x v="0"/>
    <s v="WA"/>
    <x v="1"/>
    <n v="2009"/>
    <n v="2009"/>
    <n v="18388820"/>
    <n v="1"/>
    <x v="1"/>
    <s v="I"/>
    <n v="18"/>
    <n v="18"/>
    <n v="0"/>
    <n v="204"/>
  </r>
  <r>
    <x v="1"/>
    <x v="0"/>
    <s v="WA"/>
    <x v="1"/>
    <n v="2009"/>
    <n v="2009"/>
    <n v="15978721"/>
    <n v="1"/>
    <x v="1"/>
    <s v="I"/>
    <n v="0"/>
    <n v="0"/>
    <n v="0"/>
    <n v="8"/>
  </r>
  <r>
    <x v="0"/>
    <x v="1"/>
    <s v="WA"/>
    <x v="1"/>
    <n v="2009"/>
    <n v="2009"/>
    <n v="408585766"/>
    <n v="1"/>
    <x v="1"/>
    <s v="I"/>
    <n v="26"/>
    <n v="26"/>
    <n v="0"/>
    <n v="6"/>
  </r>
  <r>
    <x v="0"/>
    <x v="0"/>
    <s v="WA"/>
    <x v="1"/>
    <n v="2009"/>
    <n v="2009"/>
    <n v="15425891"/>
    <n v="1"/>
    <x v="1"/>
    <s v="I"/>
    <n v="2"/>
    <n v="2"/>
    <n v="0"/>
    <n v="125"/>
  </r>
  <r>
    <x v="0"/>
    <x v="0"/>
    <s v="WA"/>
    <x v="1"/>
    <n v="2009"/>
    <n v="2009"/>
    <n v="500010029"/>
    <n v="1"/>
    <x v="1"/>
    <s v="I"/>
    <n v="0"/>
    <n v="0"/>
    <n v="0"/>
    <n v="20"/>
  </r>
  <r>
    <x v="0"/>
    <x v="0"/>
    <s v="WA"/>
    <x v="1"/>
    <n v="2009"/>
    <n v="2009"/>
    <n v="403315384"/>
    <n v="1"/>
    <x v="1"/>
    <s v="I"/>
    <n v="0"/>
    <n v="0"/>
    <n v="0"/>
    <n v="680"/>
  </r>
  <r>
    <x v="0"/>
    <x v="0"/>
    <s v="WA"/>
    <x v="1"/>
    <n v="2009"/>
    <n v="2009"/>
    <n v="19979400"/>
    <n v="1"/>
    <x v="1"/>
    <s v="I"/>
    <n v="30"/>
    <n v="30"/>
    <n v="0"/>
    <n v="10"/>
  </r>
  <r>
    <x v="1"/>
    <x v="0"/>
    <s v="WA"/>
    <x v="1"/>
    <n v="2009"/>
    <n v="2009"/>
    <n v="500002356"/>
    <n v="1"/>
    <x v="1"/>
    <s v="I"/>
    <n v="29"/>
    <n v="29"/>
    <n v="0"/>
    <n v="10"/>
  </r>
  <r>
    <x v="0"/>
    <x v="0"/>
    <s v="WA"/>
    <x v="1"/>
    <n v="2009"/>
    <n v="2009"/>
    <n v="500086067"/>
    <n v="1"/>
    <x v="1"/>
    <s v="I"/>
    <n v="0"/>
    <n v="0"/>
    <n v="0"/>
    <n v="73"/>
  </r>
  <r>
    <x v="0"/>
    <x v="0"/>
    <s v="WA"/>
    <x v="1"/>
    <n v="2009"/>
    <n v="2009"/>
    <n v="500049581"/>
    <n v="1"/>
    <x v="1"/>
    <s v="I"/>
    <n v="0"/>
    <n v="0"/>
    <n v="0"/>
    <n v="350"/>
  </r>
  <r>
    <x v="0"/>
    <x v="0"/>
    <s v="WA"/>
    <x v="1"/>
    <n v="2009"/>
    <n v="2009"/>
    <n v="14152407"/>
    <n v="1"/>
    <x v="1"/>
    <s v="I"/>
    <n v="0"/>
    <n v="0"/>
    <n v="0"/>
    <n v="360"/>
  </r>
  <r>
    <x v="0"/>
    <x v="0"/>
    <s v="WA"/>
    <x v="1"/>
    <n v="2009"/>
    <n v="2009"/>
    <n v="15597710"/>
    <n v="1"/>
    <x v="1"/>
    <s v="I"/>
    <n v="27"/>
    <n v="27"/>
    <n v="0"/>
    <n v="202"/>
  </r>
  <r>
    <x v="0"/>
    <x v="1"/>
    <s v="WA"/>
    <x v="1"/>
    <n v="2009"/>
    <n v="2009"/>
    <n v="500205025"/>
    <n v="2"/>
    <x v="1"/>
    <s v="I"/>
    <n v="57"/>
    <n v="28.5"/>
    <n v="0"/>
    <n v="250"/>
  </r>
  <r>
    <x v="0"/>
    <x v="1"/>
    <s v="WA"/>
    <x v="1"/>
    <n v="2009"/>
    <n v="2009"/>
    <n v="500080333"/>
    <n v="1"/>
    <x v="1"/>
    <s v="I"/>
    <n v="32"/>
    <n v="32"/>
    <n v="0"/>
    <n v="1"/>
  </r>
  <r>
    <x v="0"/>
    <x v="0"/>
    <s v="WA"/>
    <x v="1"/>
    <n v="2009"/>
    <n v="2009"/>
    <n v="500060104"/>
    <n v="1"/>
    <x v="1"/>
    <s v="I"/>
    <n v="11"/>
    <n v="11"/>
    <n v="0"/>
    <n v="44"/>
  </r>
  <r>
    <x v="0"/>
    <x v="0"/>
    <s v="WA"/>
    <x v="1"/>
    <n v="2009"/>
    <n v="2009"/>
    <n v="19597767"/>
    <n v="1"/>
    <x v="1"/>
    <s v="I"/>
    <n v="12"/>
    <n v="12"/>
    <n v="0"/>
    <n v="10"/>
  </r>
  <r>
    <x v="0"/>
    <x v="0"/>
    <s v="WA"/>
    <x v="1"/>
    <n v="2009"/>
    <n v="2009"/>
    <n v="18670564"/>
    <n v="1"/>
    <x v="1"/>
    <s v="I"/>
    <n v="0"/>
    <n v="0"/>
    <n v="0"/>
    <n v="70"/>
  </r>
  <r>
    <x v="0"/>
    <x v="0"/>
    <s v="WA"/>
    <x v="1"/>
    <n v="2009"/>
    <n v="2009"/>
    <n v="500214129"/>
    <n v="1"/>
    <x v="1"/>
    <s v="I"/>
    <n v="0"/>
    <n v="0"/>
    <n v="0"/>
    <n v="29"/>
  </r>
  <r>
    <x v="1"/>
    <x v="0"/>
    <s v="WA"/>
    <x v="1"/>
    <n v="2009"/>
    <n v="2009"/>
    <n v="18567518"/>
    <n v="1"/>
    <x v="1"/>
    <s v="I"/>
    <n v="0"/>
    <n v="0"/>
    <n v="0"/>
    <n v="20"/>
  </r>
  <r>
    <x v="0"/>
    <x v="1"/>
    <s v="WA"/>
    <x v="1"/>
    <n v="2009"/>
    <n v="2009"/>
    <n v="500151470"/>
    <n v="1"/>
    <x v="1"/>
    <s v="I"/>
    <n v="0"/>
    <n v="0"/>
    <n v="0"/>
    <n v="7"/>
  </r>
  <r>
    <x v="0"/>
    <x v="1"/>
    <s v="WA"/>
    <x v="1"/>
    <n v="2009"/>
    <n v="2009"/>
    <n v="500157238"/>
    <n v="1"/>
    <x v="1"/>
    <s v="I"/>
    <n v="7"/>
    <n v="7"/>
    <n v="0"/>
    <n v="25"/>
  </r>
  <r>
    <x v="0"/>
    <x v="0"/>
    <s v="WA"/>
    <x v="1"/>
    <n v="2009"/>
    <n v="2009"/>
    <n v="18909906"/>
    <n v="1"/>
    <x v="1"/>
    <s v="I"/>
    <n v="10"/>
    <n v="10"/>
    <n v="0"/>
    <n v="660"/>
  </r>
  <r>
    <x v="0"/>
    <x v="0"/>
    <s v="WA"/>
    <x v="1"/>
    <n v="2009"/>
    <n v="2009"/>
    <n v="18043140"/>
    <n v="1"/>
    <x v="1"/>
    <s v="I"/>
    <n v="0"/>
    <n v="0"/>
    <n v="0"/>
    <n v="390"/>
  </r>
  <r>
    <x v="0"/>
    <x v="0"/>
    <s v="WA"/>
    <x v="1"/>
    <n v="2009"/>
    <n v="2009"/>
    <n v="18348330"/>
    <n v="1"/>
    <x v="1"/>
    <s v="I"/>
    <n v="0"/>
    <n v="0"/>
    <n v="0"/>
    <n v="30"/>
  </r>
  <r>
    <x v="0"/>
    <x v="1"/>
    <s v="WA"/>
    <x v="1"/>
    <n v="2009"/>
    <n v="2009"/>
    <n v="18327679"/>
    <n v="1"/>
    <x v="1"/>
    <s v="I"/>
    <n v="0"/>
    <n v="0"/>
    <n v="0"/>
    <n v="5"/>
  </r>
  <r>
    <x v="1"/>
    <x v="0"/>
    <s v="WA"/>
    <x v="1"/>
    <n v="2009"/>
    <n v="2010"/>
    <n v="500122813"/>
    <n v="10"/>
    <x v="2"/>
    <s v="I"/>
    <n v="298"/>
    <n v="29.8"/>
    <n v="0"/>
    <n v="1716018"/>
  </r>
  <r>
    <x v="0"/>
    <x v="0"/>
    <s v="WA"/>
    <x v="1"/>
    <n v="2009"/>
    <n v="2009"/>
    <n v="18305091"/>
    <n v="1"/>
    <x v="1"/>
    <s v="I"/>
    <n v="8"/>
    <n v="8"/>
    <n v="0"/>
    <n v="30"/>
  </r>
  <r>
    <x v="0"/>
    <x v="0"/>
    <s v="WA"/>
    <x v="1"/>
    <n v="2009"/>
    <n v="2009"/>
    <n v="500255174"/>
    <n v="1"/>
    <x v="1"/>
    <s v="I"/>
    <n v="4"/>
    <n v="4"/>
    <n v="0"/>
    <n v="22"/>
  </r>
  <r>
    <x v="0"/>
    <x v="0"/>
    <s v="WA"/>
    <x v="1"/>
    <n v="2009"/>
    <n v="2009"/>
    <n v="19940445"/>
    <n v="1"/>
    <x v="1"/>
    <s v="I"/>
    <n v="19"/>
    <n v="19"/>
    <n v="0"/>
    <n v="93"/>
  </r>
  <r>
    <x v="0"/>
    <x v="0"/>
    <s v="WA"/>
    <x v="1"/>
    <n v="2009"/>
    <n v="2009"/>
    <n v="16892237"/>
    <n v="1"/>
    <x v="1"/>
    <s v="I"/>
    <n v="7"/>
    <n v="7"/>
    <n v="0"/>
    <n v="170"/>
  </r>
  <r>
    <x v="0"/>
    <x v="1"/>
    <s v="WA"/>
    <x v="1"/>
    <n v="2009"/>
    <n v="2009"/>
    <n v="15651527"/>
    <n v="1"/>
    <x v="1"/>
    <s v="I"/>
    <n v="0"/>
    <n v="0"/>
    <n v="0"/>
    <n v="37"/>
  </r>
  <r>
    <x v="0"/>
    <x v="0"/>
    <s v="WA"/>
    <x v="1"/>
    <n v="2009"/>
    <n v="2009"/>
    <n v="500158333"/>
    <n v="1"/>
    <x v="1"/>
    <s v="I"/>
    <n v="5"/>
    <n v="5"/>
    <n v="0"/>
    <n v="23"/>
  </r>
  <r>
    <x v="1"/>
    <x v="1"/>
    <s v="WA"/>
    <x v="1"/>
    <n v="2009"/>
    <n v="2009"/>
    <n v="14583597"/>
    <n v="1"/>
    <x v="1"/>
    <s v="I"/>
    <n v="0"/>
    <n v="0"/>
    <n v="0"/>
    <n v="87"/>
  </r>
  <r>
    <x v="0"/>
    <x v="1"/>
    <s v="WA"/>
    <x v="1"/>
    <n v="2009"/>
    <n v="2009"/>
    <n v="500089361"/>
    <n v="1"/>
    <x v="1"/>
    <s v="I"/>
    <n v="0"/>
    <n v="0"/>
    <n v="0"/>
    <n v="40"/>
  </r>
  <r>
    <x v="0"/>
    <x v="0"/>
    <s v="WA"/>
    <x v="1"/>
    <n v="2009"/>
    <n v="2009"/>
    <n v="14651218"/>
    <n v="1"/>
    <x v="1"/>
    <s v="I"/>
    <n v="28"/>
    <n v="28"/>
    <n v="0"/>
    <n v="10"/>
  </r>
  <r>
    <x v="0"/>
    <x v="1"/>
    <s v="WA"/>
    <x v="1"/>
    <n v="2009"/>
    <n v="2009"/>
    <n v="500094953"/>
    <n v="1"/>
    <x v="1"/>
    <s v="I"/>
    <n v="4"/>
    <n v="4"/>
    <n v="0"/>
    <n v="13"/>
  </r>
  <r>
    <x v="0"/>
    <x v="1"/>
    <s v="WA"/>
    <x v="1"/>
    <n v="2010"/>
    <n v="2010"/>
    <n v="500125618"/>
    <n v="1"/>
    <x v="1"/>
    <s v="I"/>
    <n v="15"/>
    <n v="15"/>
    <n v="0"/>
    <n v="107"/>
  </r>
  <r>
    <x v="0"/>
    <x v="1"/>
    <s v="WA"/>
    <x v="1"/>
    <n v="2010"/>
    <n v="2010"/>
    <n v="18110269"/>
    <n v="1"/>
    <x v="1"/>
    <s v="I"/>
    <n v="23"/>
    <n v="23"/>
    <n v="0"/>
    <n v="68"/>
  </r>
  <r>
    <x v="1"/>
    <x v="0"/>
    <s v="WA"/>
    <x v="1"/>
    <n v="2010"/>
    <n v="2010"/>
    <n v="500009477"/>
    <n v="1"/>
    <x v="1"/>
    <s v="I"/>
    <n v="6"/>
    <n v="6"/>
    <n v="0"/>
    <n v="100"/>
  </r>
  <r>
    <x v="0"/>
    <x v="0"/>
    <s v="WA"/>
    <x v="1"/>
    <n v="2010"/>
    <n v="2010"/>
    <n v="18873884"/>
    <n v="1"/>
    <x v="1"/>
    <s v="I"/>
    <n v="0"/>
    <n v="0"/>
    <n v="0"/>
    <n v="1"/>
  </r>
  <r>
    <x v="0"/>
    <x v="0"/>
    <s v="WA"/>
    <x v="1"/>
    <n v="2010"/>
    <n v="2010"/>
    <n v="19263995"/>
    <n v="1"/>
    <x v="1"/>
    <s v="I"/>
    <n v="0"/>
    <n v="0"/>
    <n v="0"/>
    <n v="30"/>
  </r>
  <r>
    <x v="0"/>
    <x v="1"/>
    <s v="WA"/>
    <x v="1"/>
    <n v="2010"/>
    <n v="2010"/>
    <n v="500261258"/>
    <n v="1"/>
    <x v="1"/>
    <s v="I"/>
    <n v="29"/>
    <n v="29"/>
    <n v="0"/>
    <n v="83"/>
  </r>
  <r>
    <x v="0"/>
    <x v="0"/>
    <s v="WA"/>
    <x v="2"/>
    <n v="2010"/>
    <n v="2010"/>
    <n v="17414941"/>
    <n v="1"/>
    <x v="1"/>
    <s v="I"/>
    <n v="31"/>
    <n v="31"/>
    <n v="0"/>
    <n v="670"/>
  </r>
  <r>
    <x v="0"/>
    <x v="0"/>
    <s v="WA"/>
    <x v="1"/>
    <n v="2010"/>
    <n v="2010"/>
    <n v="18382980"/>
    <n v="1"/>
    <x v="1"/>
    <s v="I"/>
    <n v="0"/>
    <n v="0"/>
    <n v="0"/>
    <n v="500"/>
  </r>
  <r>
    <x v="0"/>
    <x v="1"/>
    <s v="WA"/>
    <x v="2"/>
    <n v="2010"/>
    <n v="2010"/>
    <n v="500016077"/>
    <n v="1"/>
    <x v="1"/>
    <s v="I"/>
    <n v="0"/>
    <n v="0"/>
    <n v="0"/>
    <n v="88"/>
  </r>
  <r>
    <x v="0"/>
    <x v="0"/>
    <s v="WA"/>
    <x v="2"/>
    <n v="2010"/>
    <n v="2010"/>
    <n v="18500689"/>
    <n v="1"/>
    <x v="1"/>
    <s v="I"/>
    <n v="0"/>
    <n v="0"/>
    <n v="0"/>
    <n v="20"/>
  </r>
  <r>
    <x v="0"/>
    <x v="0"/>
    <s v="WA"/>
    <x v="2"/>
    <n v="2010"/>
    <n v="2010"/>
    <n v="17790114"/>
    <n v="1"/>
    <x v="1"/>
    <s v="I"/>
    <n v="0"/>
    <n v="0"/>
    <n v="0"/>
    <n v="150"/>
  </r>
  <r>
    <x v="1"/>
    <x v="1"/>
    <s v="WA"/>
    <x v="2"/>
    <n v="2010"/>
    <n v="2010"/>
    <n v="446350863"/>
    <n v="3"/>
    <x v="1"/>
    <s v="I"/>
    <n v="101"/>
    <n v="33.666666666666664"/>
    <n v="0"/>
    <n v="3"/>
  </r>
  <r>
    <x v="0"/>
    <x v="1"/>
    <s v="WA"/>
    <x v="2"/>
    <n v="2010"/>
    <n v="2010"/>
    <n v="446356011"/>
    <n v="1"/>
    <x v="1"/>
    <s v="I"/>
    <n v="28"/>
    <n v="28"/>
    <n v="0"/>
    <n v="2"/>
  </r>
  <r>
    <x v="0"/>
    <x v="0"/>
    <s v="WA"/>
    <x v="2"/>
    <n v="2010"/>
    <n v="2010"/>
    <n v="500204770"/>
    <n v="5"/>
    <x v="1"/>
    <s v="I"/>
    <n v="133"/>
    <n v="26.6"/>
    <n v="0"/>
    <n v="608"/>
  </r>
  <r>
    <x v="0"/>
    <x v="0"/>
    <s v="WA"/>
    <x v="2"/>
    <n v="2010"/>
    <n v="2010"/>
    <n v="16470966"/>
    <n v="1"/>
    <x v="1"/>
    <s v="I"/>
    <n v="0"/>
    <n v="0"/>
    <n v="0"/>
    <n v="40"/>
  </r>
  <r>
    <x v="0"/>
    <x v="0"/>
    <s v="WA"/>
    <x v="2"/>
    <n v="2010"/>
    <n v="2010"/>
    <n v="399686449"/>
    <n v="2"/>
    <x v="1"/>
    <s v="I"/>
    <n v="33"/>
    <n v="16.5"/>
    <n v="0"/>
    <n v="710"/>
  </r>
  <r>
    <x v="0"/>
    <x v="0"/>
    <s v="WA"/>
    <x v="2"/>
    <n v="2010"/>
    <n v="2010"/>
    <n v="15943240"/>
    <n v="1"/>
    <x v="1"/>
    <s v="I"/>
    <n v="33"/>
    <n v="33"/>
    <n v="0"/>
    <n v="1596"/>
  </r>
  <r>
    <x v="0"/>
    <x v="0"/>
    <s v="WA"/>
    <x v="2"/>
    <n v="2010"/>
    <n v="2010"/>
    <n v="15944868"/>
    <n v="2"/>
    <x v="1"/>
    <s v="I"/>
    <n v="58"/>
    <n v="29"/>
    <n v="0"/>
    <n v="640"/>
  </r>
  <r>
    <x v="0"/>
    <x v="0"/>
    <s v="WA"/>
    <x v="2"/>
    <n v="2010"/>
    <n v="2010"/>
    <n v="15966215"/>
    <n v="1"/>
    <x v="1"/>
    <s v="I"/>
    <n v="0"/>
    <n v="0"/>
    <n v="0"/>
    <n v="10"/>
  </r>
  <r>
    <x v="0"/>
    <x v="0"/>
    <s v="WA"/>
    <x v="2"/>
    <n v="2010"/>
    <n v="2010"/>
    <n v="15983895"/>
    <n v="1"/>
    <x v="1"/>
    <s v="I"/>
    <n v="0"/>
    <n v="0"/>
    <n v="0"/>
    <n v="13"/>
  </r>
  <r>
    <x v="0"/>
    <x v="0"/>
    <s v="WA"/>
    <x v="2"/>
    <n v="2010"/>
    <n v="2010"/>
    <n v="14870356"/>
    <n v="1"/>
    <x v="1"/>
    <s v="I"/>
    <n v="33"/>
    <n v="33"/>
    <n v="0"/>
    <n v="1370"/>
  </r>
  <r>
    <x v="0"/>
    <x v="0"/>
    <s v="WA"/>
    <x v="2"/>
    <n v="2010"/>
    <n v="2010"/>
    <n v="500015609"/>
    <n v="1"/>
    <x v="1"/>
    <s v="I"/>
    <n v="0"/>
    <n v="0"/>
    <n v="0"/>
    <n v="287"/>
  </r>
  <r>
    <x v="0"/>
    <x v="0"/>
    <s v="WA"/>
    <x v="2"/>
    <n v="2010"/>
    <n v="2010"/>
    <n v="15144098"/>
    <n v="1"/>
    <x v="1"/>
    <s v="I"/>
    <n v="0"/>
    <n v="0"/>
    <n v="0"/>
    <n v="180"/>
  </r>
  <r>
    <x v="0"/>
    <x v="1"/>
    <s v="WA"/>
    <x v="2"/>
    <n v="2010"/>
    <n v="2010"/>
    <n v="500118025"/>
    <n v="2"/>
    <x v="1"/>
    <s v="I"/>
    <n v="56"/>
    <n v="28"/>
    <n v="0"/>
    <n v="35"/>
  </r>
  <r>
    <x v="1"/>
    <x v="0"/>
    <s v="WA"/>
    <x v="2"/>
    <n v="2010"/>
    <n v="2010"/>
    <n v="14414658"/>
    <n v="1"/>
    <x v="1"/>
    <s v="I"/>
    <n v="33"/>
    <n v="33"/>
    <n v="0"/>
    <n v="30"/>
  </r>
  <r>
    <x v="0"/>
    <x v="0"/>
    <s v="WA"/>
    <x v="2"/>
    <n v="2010"/>
    <n v="2010"/>
    <n v="14910218"/>
    <n v="1"/>
    <x v="1"/>
    <s v="I"/>
    <n v="34"/>
    <n v="34"/>
    <n v="0"/>
    <n v="6"/>
  </r>
  <r>
    <x v="0"/>
    <x v="0"/>
    <s v="WA"/>
    <x v="2"/>
    <n v="2010"/>
    <n v="2010"/>
    <n v="500258638"/>
    <n v="1"/>
    <x v="1"/>
    <s v="I"/>
    <n v="0"/>
    <n v="0"/>
    <n v="0"/>
    <n v="266"/>
  </r>
  <r>
    <x v="0"/>
    <x v="0"/>
    <s v="WA"/>
    <x v="2"/>
    <n v="2010"/>
    <n v="2010"/>
    <n v="500191797"/>
    <n v="1"/>
    <x v="1"/>
    <s v="I"/>
    <n v="0"/>
    <n v="0"/>
    <n v="0"/>
    <n v="73"/>
  </r>
  <r>
    <x v="0"/>
    <x v="1"/>
    <s v="WA"/>
    <x v="2"/>
    <n v="2010"/>
    <n v="2010"/>
    <n v="435110525"/>
    <n v="1"/>
    <x v="1"/>
    <s v="I"/>
    <n v="14"/>
    <n v="14"/>
    <n v="0"/>
    <n v="2"/>
  </r>
  <r>
    <x v="0"/>
    <x v="0"/>
    <s v="WA"/>
    <x v="2"/>
    <n v="2010"/>
    <n v="2010"/>
    <n v="14325085"/>
    <n v="1"/>
    <x v="1"/>
    <s v="I"/>
    <n v="0"/>
    <n v="0"/>
    <n v="0"/>
    <n v="210"/>
  </r>
  <r>
    <x v="0"/>
    <x v="0"/>
    <s v="WA"/>
    <x v="2"/>
    <n v="2010"/>
    <n v="2010"/>
    <n v="14354588"/>
    <n v="1"/>
    <x v="1"/>
    <s v="I"/>
    <n v="10"/>
    <n v="10"/>
    <n v="0"/>
    <n v="569"/>
  </r>
  <r>
    <x v="0"/>
    <x v="0"/>
    <s v="WA"/>
    <x v="2"/>
    <n v="2010"/>
    <n v="2010"/>
    <n v="15198290"/>
    <n v="1"/>
    <x v="1"/>
    <s v="I"/>
    <n v="1"/>
    <n v="1"/>
    <n v="0"/>
    <n v="5"/>
  </r>
  <r>
    <x v="0"/>
    <x v="0"/>
    <s v="WA"/>
    <x v="2"/>
    <n v="2010"/>
    <n v="2010"/>
    <n v="19870233"/>
    <n v="1"/>
    <x v="1"/>
    <s v="I"/>
    <n v="31"/>
    <n v="31"/>
    <n v="0"/>
    <n v="97"/>
  </r>
  <r>
    <x v="0"/>
    <x v="0"/>
    <s v="WA"/>
    <x v="2"/>
    <n v="2010"/>
    <n v="2010"/>
    <n v="19330113"/>
    <n v="2"/>
    <x v="1"/>
    <s v="I"/>
    <n v="49"/>
    <n v="24.5"/>
    <n v="0"/>
    <n v="100"/>
  </r>
  <r>
    <x v="0"/>
    <x v="0"/>
    <s v="WA"/>
    <x v="2"/>
    <n v="2010"/>
    <n v="2010"/>
    <n v="14126030"/>
    <n v="1"/>
    <x v="1"/>
    <s v="I"/>
    <n v="17"/>
    <n v="17"/>
    <n v="0"/>
    <n v="860"/>
  </r>
  <r>
    <x v="0"/>
    <x v="0"/>
    <s v="WA"/>
    <x v="2"/>
    <n v="2010"/>
    <n v="2010"/>
    <n v="500219991"/>
    <n v="1"/>
    <x v="1"/>
    <s v="I"/>
    <n v="5"/>
    <n v="5"/>
    <n v="0"/>
    <n v="652"/>
  </r>
  <r>
    <x v="0"/>
    <x v="1"/>
    <s v="WA"/>
    <x v="2"/>
    <n v="2010"/>
    <n v="2010"/>
    <n v="415843233"/>
    <n v="1"/>
    <x v="1"/>
    <s v="I"/>
    <n v="1"/>
    <n v="1"/>
    <n v="0"/>
    <n v="1"/>
  </r>
  <r>
    <x v="0"/>
    <x v="0"/>
    <s v="WA"/>
    <x v="2"/>
    <n v="2010"/>
    <n v="2010"/>
    <n v="17330755"/>
    <n v="2"/>
    <x v="1"/>
    <s v="I"/>
    <n v="43"/>
    <n v="21.5"/>
    <n v="0"/>
    <n v="925"/>
  </r>
  <r>
    <x v="0"/>
    <x v="0"/>
    <s v="WA"/>
    <x v="2"/>
    <n v="2010"/>
    <n v="2010"/>
    <n v="500226383"/>
    <n v="1"/>
    <x v="1"/>
    <s v="I"/>
    <n v="0"/>
    <n v="0"/>
    <n v="0"/>
    <n v="1"/>
  </r>
  <r>
    <x v="0"/>
    <x v="0"/>
    <s v="WA"/>
    <x v="2"/>
    <n v="2010"/>
    <n v="2010"/>
    <n v="19878645"/>
    <n v="1"/>
    <x v="1"/>
    <s v="I"/>
    <n v="0"/>
    <n v="0"/>
    <n v="0"/>
    <n v="50"/>
  </r>
  <r>
    <x v="0"/>
    <x v="0"/>
    <s v="WA"/>
    <x v="2"/>
    <n v="2010"/>
    <n v="2010"/>
    <n v="18372251"/>
    <n v="1"/>
    <x v="1"/>
    <s v="I"/>
    <n v="33"/>
    <n v="33"/>
    <n v="0"/>
    <n v="1197"/>
  </r>
  <r>
    <x v="0"/>
    <x v="0"/>
    <s v="WA"/>
    <x v="2"/>
    <n v="2010"/>
    <n v="2010"/>
    <n v="19254535"/>
    <n v="1"/>
    <x v="1"/>
    <s v="I"/>
    <n v="0"/>
    <n v="0"/>
    <n v="0"/>
    <n v="67"/>
  </r>
  <r>
    <x v="0"/>
    <x v="0"/>
    <s v="WA"/>
    <x v="2"/>
    <n v="2010"/>
    <n v="2010"/>
    <n v="19256688"/>
    <n v="1"/>
    <x v="1"/>
    <s v="I"/>
    <n v="3"/>
    <n v="3"/>
    <n v="0"/>
    <n v="40"/>
  </r>
  <r>
    <x v="0"/>
    <x v="0"/>
    <s v="WA"/>
    <x v="2"/>
    <n v="2010"/>
    <n v="2010"/>
    <n v="19348910"/>
    <n v="1"/>
    <x v="1"/>
    <s v="I"/>
    <n v="0"/>
    <n v="0"/>
    <n v="0"/>
    <n v="190"/>
  </r>
  <r>
    <x v="0"/>
    <x v="0"/>
    <s v="WA"/>
    <x v="2"/>
    <n v="2010"/>
    <n v="2010"/>
    <n v="19202284"/>
    <n v="1"/>
    <x v="1"/>
    <s v="I"/>
    <n v="0"/>
    <n v="0"/>
    <n v="0"/>
    <n v="138"/>
  </r>
  <r>
    <x v="0"/>
    <x v="1"/>
    <s v="WA"/>
    <x v="2"/>
    <n v="2010"/>
    <n v="2010"/>
    <n v="500224661"/>
    <n v="1"/>
    <x v="1"/>
    <s v="I"/>
    <n v="16"/>
    <n v="16"/>
    <n v="0"/>
    <n v="1"/>
  </r>
  <r>
    <x v="0"/>
    <x v="1"/>
    <s v="WA"/>
    <x v="2"/>
    <n v="2010"/>
    <n v="2010"/>
    <n v="500218683"/>
    <n v="2"/>
    <x v="1"/>
    <s v="I"/>
    <n v="46"/>
    <n v="23"/>
    <n v="0"/>
    <n v="171"/>
  </r>
  <r>
    <x v="0"/>
    <x v="1"/>
    <s v="WA"/>
    <x v="2"/>
    <n v="2010"/>
    <n v="2010"/>
    <n v="393724839"/>
    <n v="1"/>
    <x v="1"/>
    <s v="I"/>
    <n v="28"/>
    <n v="28"/>
    <n v="0"/>
    <n v="1"/>
  </r>
  <r>
    <x v="0"/>
    <x v="0"/>
    <s v="WA"/>
    <x v="2"/>
    <n v="2010"/>
    <n v="2010"/>
    <n v="17988666"/>
    <n v="1"/>
    <x v="1"/>
    <s v="I"/>
    <n v="0"/>
    <n v="0"/>
    <n v="0"/>
    <n v="300"/>
  </r>
  <r>
    <x v="0"/>
    <x v="0"/>
    <s v="WA"/>
    <x v="2"/>
    <n v="2010"/>
    <n v="2010"/>
    <n v="500148289"/>
    <n v="1"/>
    <x v="1"/>
    <s v="I"/>
    <n v="22"/>
    <n v="22"/>
    <n v="0"/>
    <n v="571"/>
  </r>
  <r>
    <x v="0"/>
    <x v="0"/>
    <s v="WA"/>
    <x v="2"/>
    <n v="2010"/>
    <n v="2010"/>
    <n v="19858532"/>
    <n v="2"/>
    <x v="1"/>
    <s v="I"/>
    <n v="29"/>
    <n v="14.5"/>
    <n v="0"/>
    <n v="40"/>
  </r>
  <r>
    <x v="0"/>
    <x v="0"/>
    <s v="WA"/>
    <x v="2"/>
    <n v="2010"/>
    <n v="2010"/>
    <n v="500251562"/>
    <n v="1"/>
    <x v="1"/>
    <s v="I"/>
    <n v="27"/>
    <n v="27"/>
    <n v="0"/>
    <n v="194"/>
  </r>
  <r>
    <x v="0"/>
    <x v="1"/>
    <s v="WA"/>
    <x v="2"/>
    <n v="2010"/>
    <n v="2010"/>
    <n v="401500892"/>
    <n v="2"/>
    <x v="1"/>
    <s v="I"/>
    <n v="53"/>
    <n v="26.5"/>
    <n v="0"/>
    <n v="47"/>
  </r>
  <r>
    <x v="0"/>
    <x v="0"/>
    <s v="WA"/>
    <x v="2"/>
    <n v="2010"/>
    <n v="2010"/>
    <n v="16887373"/>
    <n v="2"/>
    <x v="1"/>
    <s v="I"/>
    <n v="36"/>
    <n v="18"/>
    <n v="0"/>
    <n v="30"/>
  </r>
  <r>
    <x v="0"/>
    <x v="1"/>
    <s v="WA"/>
    <x v="2"/>
    <n v="2010"/>
    <n v="2010"/>
    <n v="500221258"/>
    <n v="3"/>
    <x v="1"/>
    <s v="I"/>
    <n v="68"/>
    <n v="22.666666666666664"/>
    <n v="0"/>
    <n v="18"/>
  </r>
  <r>
    <x v="0"/>
    <x v="0"/>
    <s v="WA"/>
    <x v="2"/>
    <n v="2010"/>
    <n v="2010"/>
    <n v="14856867"/>
    <n v="1"/>
    <x v="1"/>
    <s v="I"/>
    <n v="28"/>
    <n v="28"/>
    <n v="0"/>
    <n v="10"/>
  </r>
  <r>
    <x v="0"/>
    <x v="1"/>
    <s v="WA"/>
    <x v="2"/>
    <n v="2010"/>
    <n v="2010"/>
    <n v="15755032"/>
    <n v="1"/>
    <x v="1"/>
    <s v="I"/>
    <n v="0"/>
    <n v="0"/>
    <n v="0"/>
    <n v="5"/>
  </r>
  <r>
    <x v="0"/>
    <x v="0"/>
    <s v="WA"/>
    <x v="2"/>
    <n v="2010"/>
    <n v="2010"/>
    <n v="14938073"/>
    <n v="1"/>
    <x v="1"/>
    <s v="I"/>
    <n v="25"/>
    <n v="25"/>
    <n v="0"/>
    <n v="20"/>
  </r>
  <r>
    <x v="0"/>
    <x v="1"/>
    <s v="WA"/>
    <x v="2"/>
    <n v="2010"/>
    <n v="2010"/>
    <n v="15211744"/>
    <n v="1"/>
    <x v="1"/>
    <s v="I"/>
    <n v="8"/>
    <n v="8"/>
    <n v="0"/>
    <n v="20"/>
  </r>
  <r>
    <x v="0"/>
    <x v="1"/>
    <s v="WA"/>
    <x v="2"/>
    <n v="2010"/>
    <n v="2010"/>
    <n v="15178643"/>
    <n v="1"/>
    <x v="1"/>
    <s v="I"/>
    <n v="0"/>
    <n v="0"/>
    <n v="0"/>
    <n v="17"/>
  </r>
  <r>
    <x v="1"/>
    <x v="0"/>
    <s v="WA"/>
    <x v="2"/>
    <n v="2010"/>
    <n v="2010"/>
    <n v="14679578"/>
    <n v="2"/>
    <x v="1"/>
    <s v="I"/>
    <n v="50"/>
    <n v="25"/>
    <n v="0"/>
    <n v="2937"/>
  </r>
  <r>
    <x v="0"/>
    <x v="0"/>
    <s v="WA"/>
    <x v="2"/>
    <n v="2010"/>
    <n v="2010"/>
    <n v="500209774"/>
    <n v="1"/>
    <x v="1"/>
    <s v="I"/>
    <n v="0"/>
    <n v="0"/>
    <n v="0"/>
    <n v="14"/>
  </r>
  <r>
    <x v="0"/>
    <x v="0"/>
    <s v="WA"/>
    <x v="2"/>
    <n v="2010"/>
    <n v="2010"/>
    <n v="15706039"/>
    <n v="1"/>
    <x v="2"/>
    <s v="I"/>
    <n v="12"/>
    <n v="12"/>
    <n v="0"/>
    <n v="99872"/>
  </r>
  <r>
    <x v="0"/>
    <x v="0"/>
    <s v="WA"/>
    <x v="2"/>
    <n v="2010"/>
    <n v="2010"/>
    <n v="19969212"/>
    <n v="1"/>
    <x v="1"/>
    <s v="I"/>
    <n v="0"/>
    <n v="0"/>
    <n v="0"/>
    <n v="310"/>
  </r>
  <r>
    <x v="0"/>
    <x v="1"/>
    <s v="WA"/>
    <x v="2"/>
    <n v="2010"/>
    <n v="2010"/>
    <n v="337478407"/>
    <n v="1"/>
    <x v="1"/>
    <s v="I"/>
    <n v="31"/>
    <n v="31"/>
    <n v="0"/>
    <n v="4"/>
  </r>
  <r>
    <x v="0"/>
    <x v="0"/>
    <s v="WA"/>
    <x v="2"/>
    <n v="2010"/>
    <n v="2010"/>
    <n v="18565369"/>
    <n v="1"/>
    <x v="1"/>
    <s v="I"/>
    <n v="10"/>
    <n v="10"/>
    <n v="0"/>
    <n v="1"/>
  </r>
  <r>
    <x v="0"/>
    <x v="0"/>
    <s v="WA"/>
    <x v="2"/>
    <n v="2010"/>
    <n v="2010"/>
    <n v="19376025"/>
    <n v="1"/>
    <x v="1"/>
    <s v="I"/>
    <n v="1"/>
    <n v="1"/>
    <n v="0"/>
    <n v="50"/>
  </r>
  <r>
    <x v="0"/>
    <x v="1"/>
    <s v="WA"/>
    <x v="2"/>
    <n v="2010"/>
    <n v="2010"/>
    <n v="18863601"/>
    <n v="2"/>
    <x v="1"/>
    <s v="I"/>
    <n v="53"/>
    <n v="26.5"/>
    <n v="0"/>
    <n v="123"/>
  </r>
  <r>
    <x v="0"/>
    <x v="1"/>
    <s v="WA"/>
    <x v="2"/>
    <n v="2010"/>
    <n v="2010"/>
    <n v="500251184"/>
    <n v="1"/>
    <x v="1"/>
    <s v="I"/>
    <n v="0"/>
    <n v="0"/>
    <n v="0"/>
    <n v="117"/>
  </r>
  <r>
    <x v="0"/>
    <x v="1"/>
    <s v="WA"/>
    <x v="2"/>
    <n v="2010"/>
    <n v="2010"/>
    <n v="18932227"/>
    <n v="2"/>
    <x v="1"/>
    <s v="I"/>
    <n v="54"/>
    <n v="27"/>
    <n v="0"/>
    <n v="77"/>
  </r>
  <r>
    <x v="0"/>
    <x v="0"/>
    <s v="WA"/>
    <x v="2"/>
    <n v="2010"/>
    <n v="2010"/>
    <n v="18785290"/>
    <n v="1"/>
    <x v="1"/>
    <s v="I"/>
    <n v="17"/>
    <n v="17"/>
    <n v="0"/>
    <n v="24"/>
  </r>
  <r>
    <x v="0"/>
    <x v="1"/>
    <s v="WA"/>
    <x v="2"/>
    <n v="2010"/>
    <n v="2010"/>
    <n v="500007253"/>
    <n v="2"/>
    <x v="1"/>
    <s v="I"/>
    <n v="58"/>
    <n v="29"/>
    <n v="0"/>
    <n v="175"/>
  </r>
  <r>
    <x v="0"/>
    <x v="0"/>
    <s v="WA"/>
    <x v="2"/>
    <n v="2010"/>
    <n v="2010"/>
    <n v="18326876"/>
    <n v="1"/>
    <x v="1"/>
    <s v="I"/>
    <n v="0"/>
    <n v="0"/>
    <n v="0"/>
    <n v="190"/>
  </r>
  <r>
    <x v="0"/>
    <x v="1"/>
    <s v="WA"/>
    <x v="2"/>
    <n v="2010"/>
    <n v="2010"/>
    <n v="500215284"/>
    <n v="1"/>
    <x v="1"/>
    <s v="I"/>
    <n v="0"/>
    <n v="0"/>
    <n v="0"/>
    <n v="4"/>
  </r>
  <r>
    <x v="0"/>
    <x v="0"/>
    <s v="WA"/>
    <x v="2"/>
    <n v="2010"/>
    <n v="2010"/>
    <n v="17782526"/>
    <n v="1"/>
    <x v="1"/>
    <s v="I"/>
    <n v="2"/>
    <n v="2"/>
    <n v="0"/>
    <n v="30"/>
  </r>
  <r>
    <x v="0"/>
    <x v="0"/>
    <s v="WA"/>
    <x v="2"/>
    <n v="2010"/>
    <n v="2010"/>
    <n v="16867196"/>
    <n v="2"/>
    <x v="1"/>
    <s v="I"/>
    <n v="33"/>
    <n v="16.5"/>
    <n v="0"/>
    <n v="150"/>
  </r>
  <r>
    <x v="0"/>
    <x v="0"/>
    <s v="WA"/>
    <x v="2"/>
    <n v="2010"/>
    <n v="2010"/>
    <n v="17714072"/>
    <n v="1"/>
    <x v="1"/>
    <s v="I"/>
    <n v="0"/>
    <n v="0"/>
    <n v="0"/>
    <n v="10"/>
  </r>
  <r>
    <x v="0"/>
    <x v="1"/>
    <s v="WA"/>
    <x v="2"/>
    <n v="2010"/>
    <n v="2010"/>
    <n v="17157855"/>
    <n v="3"/>
    <x v="1"/>
    <s v="I"/>
    <n v="93"/>
    <n v="31"/>
    <n v="0"/>
    <n v="37"/>
  </r>
  <r>
    <x v="0"/>
    <x v="0"/>
    <s v="WA"/>
    <x v="2"/>
    <n v="2010"/>
    <n v="2010"/>
    <n v="16292069"/>
    <n v="2"/>
    <x v="1"/>
    <s v="I"/>
    <n v="59"/>
    <n v="29.5"/>
    <n v="0"/>
    <n v="950"/>
  </r>
  <r>
    <x v="0"/>
    <x v="1"/>
    <s v="WA"/>
    <x v="2"/>
    <n v="2010"/>
    <n v="2010"/>
    <n v="500100615"/>
    <n v="3"/>
    <x v="1"/>
    <s v="I"/>
    <n v="73"/>
    <n v="24.333333333333332"/>
    <n v="0"/>
    <n v="39"/>
  </r>
  <r>
    <x v="0"/>
    <x v="0"/>
    <s v="WA"/>
    <x v="2"/>
    <n v="2010"/>
    <n v="2010"/>
    <n v="500100661"/>
    <n v="3"/>
    <x v="1"/>
    <s v="I"/>
    <n v="73"/>
    <n v="24.333333333333332"/>
    <n v="0"/>
    <n v="240"/>
  </r>
  <r>
    <x v="0"/>
    <x v="1"/>
    <s v="WA"/>
    <x v="2"/>
    <n v="2010"/>
    <n v="2010"/>
    <n v="500104369"/>
    <n v="1"/>
    <x v="1"/>
    <s v="I"/>
    <n v="0"/>
    <n v="0"/>
    <n v="0"/>
    <n v="5"/>
  </r>
  <r>
    <x v="0"/>
    <x v="0"/>
    <s v="WA"/>
    <x v="2"/>
    <n v="2010"/>
    <n v="2010"/>
    <n v="14761556"/>
    <n v="1"/>
    <x v="1"/>
    <s v="I"/>
    <n v="0"/>
    <n v="0"/>
    <n v="0"/>
    <n v="20"/>
  </r>
  <r>
    <x v="0"/>
    <x v="1"/>
    <s v="WA"/>
    <x v="2"/>
    <n v="2010"/>
    <n v="2010"/>
    <n v="14952340"/>
    <n v="1"/>
    <x v="1"/>
    <s v="I"/>
    <n v="17"/>
    <n v="17"/>
    <n v="0"/>
    <n v="13"/>
  </r>
  <r>
    <x v="0"/>
    <x v="0"/>
    <s v="WA"/>
    <x v="2"/>
    <n v="2010"/>
    <n v="2010"/>
    <n v="15183996"/>
    <n v="2"/>
    <x v="1"/>
    <s v="I"/>
    <n v="50"/>
    <n v="25"/>
    <n v="0"/>
    <n v="50"/>
  </r>
  <r>
    <x v="0"/>
    <x v="0"/>
    <s v="WA"/>
    <x v="2"/>
    <n v="2010"/>
    <n v="2010"/>
    <n v="19859958"/>
    <n v="1"/>
    <x v="1"/>
    <s v="I"/>
    <n v="22"/>
    <n v="22"/>
    <n v="0"/>
    <n v="330"/>
  </r>
  <r>
    <x v="0"/>
    <x v="0"/>
    <s v="WA"/>
    <x v="2"/>
    <n v="2010"/>
    <n v="2010"/>
    <n v="19955554"/>
    <n v="1"/>
    <x v="1"/>
    <s v="I"/>
    <n v="0"/>
    <n v="0"/>
    <n v="0"/>
    <n v="30"/>
  </r>
  <r>
    <x v="0"/>
    <x v="1"/>
    <s v="WA"/>
    <x v="2"/>
    <n v="2010"/>
    <n v="2010"/>
    <n v="14648152"/>
    <n v="1"/>
    <x v="1"/>
    <s v="I"/>
    <n v="0"/>
    <n v="0"/>
    <n v="0"/>
    <n v="127"/>
  </r>
  <r>
    <x v="0"/>
    <x v="0"/>
    <s v="WA"/>
    <x v="2"/>
    <n v="2010"/>
    <n v="2010"/>
    <n v="500062758"/>
    <n v="4"/>
    <x v="1"/>
    <s v="I"/>
    <n v="116"/>
    <n v="29"/>
    <n v="0"/>
    <n v="191"/>
  </r>
  <r>
    <x v="0"/>
    <x v="1"/>
    <s v="WA"/>
    <x v="2"/>
    <n v="2010"/>
    <n v="2010"/>
    <n v="500222254"/>
    <n v="1"/>
    <x v="1"/>
    <s v="I"/>
    <n v="11"/>
    <n v="11"/>
    <n v="0"/>
    <n v="31"/>
  </r>
  <r>
    <x v="0"/>
    <x v="1"/>
    <s v="WA"/>
    <x v="2"/>
    <n v="2010"/>
    <n v="2010"/>
    <n v="500235050"/>
    <n v="2"/>
    <x v="1"/>
    <s v="I"/>
    <n v="43"/>
    <n v="21.5"/>
    <n v="0"/>
    <n v="36"/>
  </r>
  <r>
    <x v="0"/>
    <x v="1"/>
    <s v="WA"/>
    <x v="2"/>
    <n v="2010"/>
    <n v="2010"/>
    <n v="19284060"/>
    <n v="1"/>
    <x v="1"/>
    <s v="I"/>
    <n v="0"/>
    <n v="0"/>
    <n v="0"/>
    <n v="16"/>
  </r>
  <r>
    <x v="0"/>
    <x v="0"/>
    <s v="WA"/>
    <x v="2"/>
    <n v="2010"/>
    <n v="2010"/>
    <n v="17964594"/>
    <n v="1"/>
    <x v="1"/>
    <s v="I"/>
    <n v="29"/>
    <n v="29"/>
    <n v="0"/>
    <n v="1"/>
  </r>
  <r>
    <x v="0"/>
    <x v="0"/>
    <s v="WA"/>
    <x v="2"/>
    <n v="2010"/>
    <n v="2010"/>
    <n v="18638564"/>
    <n v="1"/>
    <x v="1"/>
    <s v="I"/>
    <n v="27"/>
    <n v="27"/>
    <n v="0"/>
    <n v="380"/>
  </r>
  <r>
    <x v="0"/>
    <x v="0"/>
    <s v="WA"/>
    <x v="2"/>
    <n v="2010"/>
    <n v="2010"/>
    <n v="18687750"/>
    <n v="1"/>
    <x v="1"/>
    <s v="I"/>
    <n v="0"/>
    <n v="0"/>
    <n v="0"/>
    <n v="110"/>
  </r>
  <r>
    <x v="0"/>
    <x v="1"/>
    <s v="WA"/>
    <x v="2"/>
    <n v="2010"/>
    <n v="2010"/>
    <n v="19015542"/>
    <n v="1"/>
    <x v="1"/>
    <s v="I"/>
    <n v="3"/>
    <n v="3"/>
    <n v="0"/>
    <n v="9"/>
  </r>
  <r>
    <x v="0"/>
    <x v="0"/>
    <s v="WA"/>
    <x v="2"/>
    <n v="2010"/>
    <n v="2010"/>
    <n v="17575950"/>
    <n v="2"/>
    <x v="1"/>
    <s v="I"/>
    <n v="63"/>
    <n v="31.5"/>
    <n v="0"/>
    <n v="240"/>
  </r>
  <r>
    <x v="0"/>
    <x v="0"/>
    <s v="WA"/>
    <x v="2"/>
    <n v="2010"/>
    <n v="2010"/>
    <n v="18492098"/>
    <n v="1"/>
    <x v="1"/>
    <s v="I"/>
    <n v="1"/>
    <n v="1"/>
    <n v="0"/>
    <n v="10"/>
  </r>
  <r>
    <x v="0"/>
    <x v="0"/>
    <s v="WA"/>
    <x v="2"/>
    <n v="2010"/>
    <n v="2010"/>
    <n v="18041293"/>
    <n v="1"/>
    <x v="1"/>
    <s v="I"/>
    <n v="29"/>
    <n v="29"/>
    <n v="0"/>
    <n v="541"/>
  </r>
  <r>
    <x v="0"/>
    <x v="0"/>
    <s v="WA"/>
    <x v="2"/>
    <n v="2010"/>
    <n v="2010"/>
    <n v="18010622"/>
    <n v="1"/>
    <x v="1"/>
    <s v="I"/>
    <n v="0"/>
    <n v="0"/>
    <n v="0"/>
    <n v="650"/>
  </r>
  <r>
    <x v="0"/>
    <x v="0"/>
    <s v="WA"/>
    <x v="2"/>
    <n v="2010"/>
    <n v="2010"/>
    <n v="18019179"/>
    <n v="1"/>
    <x v="1"/>
    <s v="I"/>
    <n v="0"/>
    <n v="0"/>
    <n v="0"/>
    <n v="40"/>
  </r>
  <r>
    <x v="0"/>
    <x v="0"/>
    <s v="WA"/>
    <x v="2"/>
    <n v="2010"/>
    <n v="2010"/>
    <n v="17490472"/>
    <n v="2"/>
    <x v="1"/>
    <s v="I"/>
    <n v="23"/>
    <n v="11.5"/>
    <n v="0"/>
    <n v="120"/>
  </r>
  <r>
    <x v="0"/>
    <x v="1"/>
    <s v="WA"/>
    <x v="2"/>
    <n v="2010"/>
    <n v="2010"/>
    <n v="19632998"/>
    <n v="1"/>
    <x v="1"/>
    <s v="I"/>
    <n v="0"/>
    <n v="0"/>
    <n v="0"/>
    <n v="9"/>
  </r>
  <r>
    <x v="0"/>
    <x v="0"/>
    <s v="WA"/>
    <x v="2"/>
    <n v="2010"/>
    <n v="2010"/>
    <n v="17434931"/>
    <n v="1"/>
    <x v="1"/>
    <s v="I"/>
    <n v="0"/>
    <n v="0"/>
    <n v="0"/>
    <n v="3"/>
  </r>
  <r>
    <x v="0"/>
    <x v="1"/>
    <s v="WA"/>
    <x v="2"/>
    <n v="2010"/>
    <n v="2010"/>
    <n v="17778241"/>
    <n v="1"/>
    <x v="1"/>
    <s v="I"/>
    <n v="0"/>
    <n v="0"/>
    <n v="0"/>
    <n v="1"/>
  </r>
  <r>
    <x v="0"/>
    <x v="1"/>
    <s v="WA"/>
    <x v="2"/>
    <n v="2010"/>
    <n v="2010"/>
    <n v="434678460"/>
    <n v="1"/>
    <x v="1"/>
    <s v="I"/>
    <n v="33"/>
    <n v="33"/>
    <n v="0"/>
    <n v="14"/>
  </r>
  <r>
    <x v="0"/>
    <x v="0"/>
    <s v="WA"/>
    <x v="2"/>
    <n v="2010"/>
    <n v="2010"/>
    <n v="17782359"/>
    <n v="1"/>
    <x v="1"/>
    <s v="I"/>
    <n v="25"/>
    <n v="25"/>
    <n v="0"/>
    <n v="30"/>
  </r>
  <r>
    <x v="0"/>
    <x v="0"/>
    <s v="WA"/>
    <x v="2"/>
    <n v="2010"/>
    <n v="2010"/>
    <n v="17847993"/>
    <n v="1"/>
    <x v="1"/>
    <s v="I"/>
    <n v="0"/>
    <n v="0"/>
    <n v="0"/>
    <n v="51"/>
  </r>
  <r>
    <x v="0"/>
    <x v="0"/>
    <s v="WA"/>
    <x v="2"/>
    <n v="2010"/>
    <n v="2010"/>
    <n v="17752650"/>
    <n v="1"/>
    <x v="1"/>
    <s v="I"/>
    <n v="0"/>
    <n v="0"/>
    <n v="0"/>
    <n v="32"/>
  </r>
  <r>
    <x v="0"/>
    <x v="1"/>
    <s v="WA"/>
    <x v="2"/>
    <n v="2010"/>
    <n v="2010"/>
    <n v="500077170"/>
    <n v="1"/>
    <x v="1"/>
    <s v="I"/>
    <n v="0"/>
    <n v="0"/>
    <n v="0"/>
    <n v="9"/>
  </r>
  <r>
    <x v="0"/>
    <x v="0"/>
    <s v="WA"/>
    <x v="2"/>
    <n v="2010"/>
    <n v="2010"/>
    <n v="16858406"/>
    <n v="1"/>
    <x v="1"/>
    <s v="I"/>
    <n v="15"/>
    <n v="15"/>
    <n v="0"/>
    <n v="12"/>
  </r>
  <r>
    <x v="0"/>
    <x v="0"/>
    <s v="WA"/>
    <x v="2"/>
    <n v="2010"/>
    <n v="2010"/>
    <n v="17118501"/>
    <n v="3"/>
    <x v="1"/>
    <s v="I"/>
    <n v="76"/>
    <n v="25.333333333333336"/>
    <n v="0"/>
    <n v="60"/>
  </r>
  <r>
    <x v="0"/>
    <x v="0"/>
    <s v="WA"/>
    <x v="2"/>
    <n v="2010"/>
    <n v="2010"/>
    <n v="500229815"/>
    <n v="2"/>
    <x v="1"/>
    <s v="I"/>
    <n v="35"/>
    <n v="17.5"/>
    <n v="0"/>
    <n v="265"/>
  </r>
  <r>
    <x v="0"/>
    <x v="0"/>
    <s v="WA"/>
    <x v="2"/>
    <n v="2010"/>
    <n v="2010"/>
    <n v="500219944"/>
    <n v="1"/>
    <x v="1"/>
    <s v="I"/>
    <n v="0"/>
    <n v="0"/>
    <n v="0"/>
    <n v="183"/>
  </r>
  <r>
    <x v="0"/>
    <x v="1"/>
    <s v="WA"/>
    <x v="2"/>
    <n v="2010"/>
    <n v="2010"/>
    <n v="16543570"/>
    <n v="1"/>
    <x v="1"/>
    <s v="I"/>
    <n v="0"/>
    <n v="0"/>
    <n v="0"/>
    <n v="2"/>
  </r>
  <r>
    <x v="0"/>
    <x v="1"/>
    <s v="WA"/>
    <x v="2"/>
    <n v="2010"/>
    <n v="2010"/>
    <n v="16557523"/>
    <n v="1"/>
    <x v="1"/>
    <s v="I"/>
    <n v="0"/>
    <n v="0"/>
    <n v="0"/>
    <n v="18"/>
  </r>
  <r>
    <x v="0"/>
    <x v="0"/>
    <s v="WA"/>
    <x v="2"/>
    <n v="2010"/>
    <n v="2010"/>
    <n v="15124097"/>
    <n v="1"/>
    <x v="1"/>
    <s v="I"/>
    <n v="14"/>
    <n v="14"/>
    <n v="0"/>
    <n v="140"/>
  </r>
  <r>
    <x v="0"/>
    <x v="0"/>
    <s v="WA"/>
    <x v="2"/>
    <n v="2010"/>
    <n v="2010"/>
    <n v="19975204"/>
    <n v="1"/>
    <x v="1"/>
    <s v="I"/>
    <n v="30"/>
    <n v="30"/>
    <n v="0"/>
    <n v="10"/>
  </r>
  <r>
    <x v="0"/>
    <x v="0"/>
    <s v="WA"/>
    <x v="2"/>
    <n v="2010"/>
    <n v="2010"/>
    <n v="500251319"/>
    <n v="1"/>
    <x v="1"/>
    <s v="I"/>
    <n v="0"/>
    <n v="0"/>
    <n v="0"/>
    <n v="149"/>
  </r>
  <r>
    <x v="0"/>
    <x v="1"/>
    <s v="WA"/>
    <x v="2"/>
    <n v="2010"/>
    <n v="2010"/>
    <n v="500252393"/>
    <n v="1"/>
    <x v="1"/>
    <s v="I"/>
    <n v="0"/>
    <n v="0"/>
    <n v="0"/>
    <n v="18"/>
  </r>
  <r>
    <x v="0"/>
    <x v="0"/>
    <s v="WA"/>
    <x v="2"/>
    <n v="2010"/>
    <n v="2010"/>
    <n v="14141401"/>
    <n v="1"/>
    <x v="1"/>
    <s v="I"/>
    <n v="5"/>
    <n v="5"/>
    <n v="0"/>
    <n v="20"/>
  </r>
  <r>
    <x v="0"/>
    <x v="0"/>
    <s v="WA"/>
    <x v="2"/>
    <n v="2010"/>
    <n v="2010"/>
    <n v="18863603"/>
    <n v="1"/>
    <x v="1"/>
    <s v="I"/>
    <n v="30"/>
    <n v="30"/>
    <n v="0"/>
    <n v="40"/>
  </r>
  <r>
    <x v="0"/>
    <x v="0"/>
    <s v="WA"/>
    <x v="2"/>
    <n v="2010"/>
    <n v="2010"/>
    <n v="16863223"/>
    <n v="1"/>
    <x v="1"/>
    <s v="I"/>
    <n v="0"/>
    <n v="0"/>
    <n v="0"/>
    <n v="70"/>
  </r>
  <r>
    <x v="0"/>
    <x v="1"/>
    <s v="WA"/>
    <x v="2"/>
    <n v="2010"/>
    <n v="2010"/>
    <n v="500003370"/>
    <n v="1"/>
    <x v="1"/>
    <s v="I"/>
    <n v="31"/>
    <n v="31"/>
    <n v="0"/>
    <n v="1"/>
  </r>
  <r>
    <x v="0"/>
    <x v="0"/>
    <s v="WA"/>
    <x v="2"/>
    <n v="2010"/>
    <n v="2010"/>
    <n v="18550468"/>
    <n v="1"/>
    <x v="1"/>
    <s v="I"/>
    <n v="31"/>
    <n v="31"/>
    <n v="0"/>
    <n v="9"/>
  </r>
  <r>
    <x v="0"/>
    <x v="1"/>
    <s v="WA"/>
    <x v="2"/>
    <n v="2010"/>
    <n v="2010"/>
    <n v="18710342"/>
    <n v="3"/>
    <x v="1"/>
    <s v="I"/>
    <n v="92"/>
    <n v="30.666666666666668"/>
    <n v="0"/>
    <n v="16"/>
  </r>
  <r>
    <x v="0"/>
    <x v="1"/>
    <s v="WA"/>
    <x v="2"/>
    <n v="2010"/>
    <n v="2010"/>
    <n v="17336127"/>
    <n v="1"/>
    <x v="1"/>
    <s v="I"/>
    <n v="0"/>
    <n v="0"/>
    <n v="0"/>
    <n v="7"/>
  </r>
  <r>
    <x v="0"/>
    <x v="1"/>
    <s v="WA"/>
    <x v="2"/>
    <n v="2010"/>
    <n v="2010"/>
    <n v="18999798"/>
    <n v="1"/>
    <x v="1"/>
    <s v="I"/>
    <n v="33"/>
    <n v="33"/>
    <n v="0"/>
    <n v="53"/>
  </r>
  <r>
    <x v="0"/>
    <x v="0"/>
    <s v="WA"/>
    <x v="2"/>
    <n v="2010"/>
    <n v="2010"/>
    <n v="18965273"/>
    <n v="1"/>
    <x v="1"/>
    <s v="I"/>
    <n v="0"/>
    <n v="0"/>
    <n v="0"/>
    <n v="10"/>
  </r>
  <r>
    <x v="0"/>
    <x v="0"/>
    <s v="WA"/>
    <x v="2"/>
    <n v="2010"/>
    <n v="2010"/>
    <n v="500260373"/>
    <n v="1"/>
    <x v="1"/>
    <s v="I"/>
    <n v="0"/>
    <n v="0"/>
    <n v="0"/>
    <n v="10"/>
  </r>
  <r>
    <x v="0"/>
    <x v="0"/>
    <s v="WA"/>
    <x v="2"/>
    <n v="2010"/>
    <n v="2010"/>
    <n v="19216946"/>
    <n v="2"/>
    <x v="1"/>
    <s v="I"/>
    <n v="60"/>
    <n v="30"/>
    <n v="0"/>
    <n v="148"/>
  </r>
  <r>
    <x v="0"/>
    <x v="0"/>
    <s v="WA"/>
    <x v="2"/>
    <n v="2010"/>
    <n v="2010"/>
    <n v="19375897"/>
    <n v="1"/>
    <x v="1"/>
    <s v="I"/>
    <n v="0"/>
    <n v="0"/>
    <n v="0"/>
    <n v="10"/>
  </r>
  <r>
    <x v="0"/>
    <x v="0"/>
    <s v="WA"/>
    <x v="2"/>
    <n v="2010"/>
    <n v="2010"/>
    <n v="18389406"/>
    <n v="1"/>
    <x v="1"/>
    <s v="I"/>
    <n v="4"/>
    <n v="4"/>
    <n v="0"/>
    <n v="7"/>
  </r>
  <r>
    <x v="0"/>
    <x v="0"/>
    <s v="WA"/>
    <x v="2"/>
    <n v="2010"/>
    <n v="2010"/>
    <n v="17796933"/>
    <n v="3"/>
    <x v="1"/>
    <s v="I"/>
    <n v="80"/>
    <n v="26.666666666666668"/>
    <n v="0"/>
    <n v="532"/>
  </r>
  <r>
    <x v="0"/>
    <x v="0"/>
    <s v="WA"/>
    <x v="2"/>
    <n v="2010"/>
    <n v="2010"/>
    <n v="17101959"/>
    <n v="1"/>
    <x v="1"/>
    <s v="I"/>
    <n v="30"/>
    <n v="30"/>
    <n v="0"/>
    <n v="10"/>
  </r>
  <r>
    <x v="0"/>
    <x v="0"/>
    <s v="WA"/>
    <x v="2"/>
    <n v="2010"/>
    <n v="2010"/>
    <n v="16891919"/>
    <n v="1"/>
    <x v="1"/>
    <s v="I"/>
    <n v="30"/>
    <n v="30"/>
    <n v="0"/>
    <n v="10"/>
  </r>
  <r>
    <x v="0"/>
    <x v="0"/>
    <s v="WA"/>
    <x v="2"/>
    <n v="2010"/>
    <n v="2010"/>
    <n v="19307317"/>
    <n v="1"/>
    <x v="1"/>
    <s v="I"/>
    <n v="22"/>
    <n v="22"/>
    <n v="0"/>
    <n v="10"/>
  </r>
  <r>
    <x v="0"/>
    <x v="0"/>
    <s v="WA"/>
    <x v="2"/>
    <n v="2010"/>
    <n v="2010"/>
    <n v="14767715"/>
    <n v="3"/>
    <x v="1"/>
    <s v="I"/>
    <n v="74"/>
    <n v="24.666666666666664"/>
    <n v="0"/>
    <n v="910"/>
  </r>
  <r>
    <x v="1"/>
    <x v="0"/>
    <s v="WA"/>
    <x v="2"/>
    <n v="2010"/>
    <n v="2011"/>
    <n v="19962500"/>
    <n v="12"/>
    <x v="2"/>
    <s v="I"/>
    <n v="365"/>
    <n v="30.416666666666668"/>
    <n v="0"/>
    <n v="335244"/>
  </r>
  <r>
    <x v="1"/>
    <x v="0"/>
    <s v="WA"/>
    <x v="2"/>
    <n v="2010"/>
    <n v="2011"/>
    <n v="19962512"/>
    <n v="12"/>
    <x v="2"/>
    <s v="I"/>
    <n v="365"/>
    <n v="30.416666666666668"/>
    <n v="0"/>
    <n v="992310"/>
  </r>
  <r>
    <x v="1"/>
    <x v="0"/>
    <s v="WA"/>
    <x v="2"/>
    <n v="2010"/>
    <n v="2011"/>
    <n v="500122813"/>
    <n v="12"/>
    <x v="2"/>
    <s v="I"/>
    <n v="365"/>
    <n v="30.416666666666668"/>
    <n v="0"/>
    <n v="1275384"/>
  </r>
  <r>
    <x v="0"/>
    <x v="0"/>
    <s v="WA"/>
    <x v="2"/>
    <n v="2010"/>
    <n v="2010"/>
    <n v="15465711"/>
    <n v="1"/>
    <x v="1"/>
    <s v="I"/>
    <n v="36"/>
    <n v="36"/>
    <n v="0"/>
    <n v="10"/>
  </r>
  <r>
    <x v="1"/>
    <x v="0"/>
    <s v="WA"/>
    <x v="2"/>
    <n v="2010"/>
    <n v="2011"/>
    <n v="17041273"/>
    <n v="12"/>
    <x v="2"/>
    <s v="I"/>
    <n v="365"/>
    <n v="30.416666666666668"/>
    <n v="0"/>
    <n v="1378540"/>
  </r>
  <r>
    <x v="1"/>
    <x v="0"/>
    <s v="WA"/>
    <x v="2"/>
    <n v="2010"/>
    <n v="2011"/>
    <n v="17041329"/>
    <n v="12"/>
    <x v="1"/>
    <s v="I"/>
    <n v="365"/>
    <n v="30.416666666666668"/>
    <n v="0"/>
    <n v="31748"/>
  </r>
  <r>
    <x v="0"/>
    <x v="0"/>
    <s v="WA"/>
    <x v="2"/>
    <n v="2010"/>
    <n v="2010"/>
    <n v="500073865"/>
    <n v="1"/>
    <x v="1"/>
    <s v="I"/>
    <n v="0"/>
    <n v="0"/>
    <n v="0"/>
    <n v="23"/>
  </r>
  <r>
    <x v="1"/>
    <x v="1"/>
    <s v="WA"/>
    <x v="2"/>
    <n v="2010"/>
    <n v="2010"/>
    <n v="15429477"/>
    <n v="1"/>
    <x v="1"/>
    <s v="I"/>
    <n v="30"/>
    <n v="30"/>
    <n v="0"/>
    <n v="1"/>
  </r>
  <r>
    <x v="0"/>
    <x v="0"/>
    <s v="WA"/>
    <x v="2"/>
    <n v="2010"/>
    <n v="2010"/>
    <n v="15694145"/>
    <n v="1"/>
    <x v="1"/>
    <s v="I"/>
    <n v="12"/>
    <n v="12"/>
    <n v="0"/>
    <n v="170"/>
  </r>
  <r>
    <x v="0"/>
    <x v="0"/>
    <s v="WA"/>
    <x v="2"/>
    <n v="2010"/>
    <n v="2010"/>
    <n v="500223297"/>
    <n v="4"/>
    <x v="1"/>
    <s v="I"/>
    <n v="104"/>
    <n v="26"/>
    <n v="0"/>
    <n v="215"/>
  </r>
  <r>
    <x v="0"/>
    <x v="0"/>
    <s v="WA"/>
    <x v="2"/>
    <n v="2010"/>
    <n v="2010"/>
    <n v="16542194"/>
    <n v="1"/>
    <x v="1"/>
    <s v="I"/>
    <n v="11"/>
    <n v="11"/>
    <n v="0"/>
    <n v="157"/>
  </r>
  <r>
    <x v="0"/>
    <x v="0"/>
    <s v="WA"/>
    <x v="2"/>
    <n v="2010"/>
    <n v="2010"/>
    <n v="15812974"/>
    <n v="6"/>
    <x v="1"/>
    <s v="I"/>
    <n v="161"/>
    <n v="26.833333333333336"/>
    <n v="0"/>
    <n v="230"/>
  </r>
  <r>
    <x v="0"/>
    <x v="0"/>
    <s v="WA"/>
    <x v="2"/>
    <n v="2010"/>
    <n v="2010"/>
    <n v="15814296"/>
    <n v="1"/>
    <x v="1"/>
    <s v="I"/>
    <n v="2"/>
    <n v="2"/>
    <n v="0"/>
    <n v="10"/>
  </r>
  <r>
    <x v="0"/>
    <x v="0"/>
    <s v="WA"/>
    <x v="2"/>
    <n v="2010"/>
    <n v="2010"/>
    <n v="16122316"/>
    <n v="1"/>
    <x v="1"/>
    <s v="I"/>
    <n v="3"/>
    <n v="3"/>
    <n v="0"/>
    <n v="80"/>
  </r>
  <r>
    <x v="0"/>
    <x v="0"/>
    <s v="WA"/>
    <x v="2"/>
    <n v="2010"/>
    <n v="2010"/>
    <n v="15279280"/>
    <n v="1"/>
    <x v="1"/>
    <s v="I"/>
    <n v="0"/>
    <n v="0"/>
    <n v="0"/>
    <n v="10"/>
  </r>
  <r>
    <x v="0"/>
    <x v="0"/>
    <s v="WA"/>
    <x v="2"/>
    <n v="2010"/>
    <n v="2010"/>
    <n v="500044349"/>
    <n v="1"/>
    <x v="1"/>
    <s v="I"/>
    <n v="124"/>
    <n v="124"/>
    <n v="0"/>
    <n v="306"/>
  </r>
  <r>
    <x v="0"/>
    <x v="0"/>
    <s v="WA"/>
    <x v="2"/>
    <n v="2010"/>
    <n v="2010"/>
    <n v="19691378"/>
    <n v="1"/>
    <x v="1"/>
    <s v="I"/>
    <n v="0"/>
    <n v="0"/>
    <n v="0"/>
    <n v="10"/>
  </r>
  <r>
    <x v="0"/>
    <x v="1"/>
    <s v="WA"/>
    <x v="2"/>
    <n v="2010"/>
    <n v="2010"/>
    <n v="500214021"/>
    <n v="2"/>
    <x v="1"/>
    <s v="I"/>
    <n v="57"/>
    <n v="28.5"/>
    <n v="0"/>
    <n v="37"/>
  </r>
  <r>
    <x v="0"/>
    <x v="0"/>
    <s v="WA"/>
    <x v="2"/>
    <n v="2010"/>
    <n v="2010"/>
    <n v="19950631"/>
    <n v="1"/>
    <x v="1"/>
    <s v="I"/>
    <n v="0"/>
    <n v="0"/>
    <n v="0"/>
    <n v="44"/>
  </r>
  <r>
    <x v="0"/>
    <x v="0"/>
    <s v="WA"/>
    <x v="2"/>
    <n v="2010"/>
    <n v="2010"/>
    <n v="19959154"/>
    <n v="1"/>
    <x v="1"/>
    <s v="I"/>
    <n v="0"/>
    <n v="0"/>
    <n v="0"/>
    <n v="20"/>
  </r>
  <r>
    <x v="0"/>
    <x v="0"/>
    <s v="WA"/>
    <x v="2"/>
    <n v="2010"/>
    <n v="2010"/>
    <n v="19300286"/>
    <n v="1"/>
    <x v="1"/>
    <s v="I"/>
    <n v="1"/>
    <n v="1"/>
    <n v="0"/>
    <n v="296"/>
  </r>
  <r>
    <x v="0"/>
    <x v="0"/>
    <s v="WA"/>
    <x v="2"/>
    <n v="2010"/>
    <n v="2010"/>
    <n v="15228126"/>
    <n v="1"/>
    <x v="1"/>
    <s v="I"/>
    <n v="9"/>
    <n v="9"/>
    <n v="0"/>
    <n v="180"/>
  </r>
  <r>
    <x v="0"/>
    <x v="0"/>
    <s v="WA"/>
    <x v="2"/>
    <n v="2010"/>
    <n v="2010"/>
    <n v="19339550"/>
    <n v="1"/>
    <x v="1"/>
    <s v="I"/>
    <n v="11"/>
    <n v="11"/>
    <n v="0"/>
    <n v="120"/>
  </r>
  <r>
    <x v="0"/>
    <x v="0"/>
    <s v="WA"/>
    <x v="2"/>
    <n v="2010"/>
    <n v="2010"/>
    <n v="19137393"/>
    <n v="1"/>
    <x v="1"/>
    <s v="I"/>
    <n v="0"/>
    <n v="0"/>
    <n v="0"/>
    <n v="20"/>
  </r>
  <r>
    <x v="0"/>
    <x v="1"/>
    <s v="WA"/>
    <x v="2"/>
    <n v="2010"/>
    <n v="2010"/>
    <n v="19575280"/>
    <n v="1"/>
    <x v="1"/>
    <s v="I"/>
    <n v="0"/>
    <n v="0"/>
    <n v="0"/>
    <n v="2"/>
  </r>
  <r>
    <x v="0"/>
    <x v="1"/>
    <s v="WA"/>
    <x v="2"/>
    <n v="2010"/>
    <n v="2010"/>
    <n v="386380804"/>
    <n v="1"/>
    <x v="1"/>
    <s v="I"/>
    <n v="0"/>
    <n v="0"/>
    <n v="0"/>
    <n v="2"/>
  </r>
  <r>
    <x v="0"/>
    <x v="1"/>
    <s v="WA"/>
    <x v="2"/>
    <n v="2010"/>
    <n v="2010"/>
    <n v="19990795"/>
    <n v="3"/>
    <x v="1"/>
    <s v="I"/>
    <n v="72"/>
    <n v="24"/>
    <n v="0"/>
    <n v="13"/>
  </r>
  <r>
    <x v="0"/>
    <x v="0"/>
    <s v="WA"/>
    <x v="2"/>
    <n v="2010"/>
    <n v="2010"/>
    <n v="18648759"/>
    <n v="1"/>
    <x v="1"/>
    <s v="I"/>
    <n v="33"/>
    <n v="33"/>
    <n v="0"/>
    <n v="130"/>
  </r>
  <r>
    <x v="1"/>
    <x v="0"/>
    <s v="WA"/>
    <x v="2"/>
    <n v="2010"/>
    <n v="2010"/>
    <n v="18036717"/>
    <n v="1"/>
    <x v="1"/>
    <s v="I"/>
    <n v="2"/>
    <n v="2"/>
    <n v="0"/>
    <n v="1"/>
  </r>
  <r>
    <x v="0"/>
    <x v="1"/>
    <s v="WA"/>
    <x v="2"/>
    <n v="2010"/>
    <n v="2010"/>
    <n v="411609623"/>
    <n v="1"/>
    <x v="1"/>
    <s v="I"/>
    <n v="0"/>
    <n v="0"/>
    <n v="0"/>
    <n v="2"/>
  </r>
  <r>
    <x v="0"/>
    <x v="0"/>
    <s v="WA"/>
    <x v="2"/>
    <n v="2010"/>
    <n v="2010"/>
    <n v="18020474"/>
    <n v="1"/>
    <x v="1"/>
    <s v="I"/>
    <n v="0"/>
    <n v="0"/>
    <n v="0"/>
    <n v="20"/>
  </r>
  <r>
    <x v="0"/>
    <x v="0"/>
    <s v="WA"/>
    <x v="2"/>
    <n v="2010"/>
    <n v="2010"/>
    <n v="18334641"/>
    <n v="1"/>
    <x v="1"/>
    <s v="I"/>
    <n v="0"/>
    <n v="0"/>
    <n v="0"/>
    <n v="8"/>
  </r>
  <r>
    <x v="1"/>
    <x v="0"/>
    <s v="WA"/>
    <x v="2"/>
    <n v="2010"/>
    <n v="2010"/>
    <n v="500021352"/>
    <n v="4"/>
    <x v="1"/>
    <s v="I"/>
    <n v="128"/>
    <n v="32"/>
    <n v="0"/>
    <n v="56"/>
  </r>
  <r>
    <x v="0"/>
    <x v="0"/>
    <s v="WA"/>
    <x v="2"/>
    <n v="2010"/>
    <n v="2010"/>
    <n v="17913086"/>
    <n v="2"/>
    <x v="1"/>
    <s v="I"/>
    <n v="37"/>
    <n v="18.5"/>
    <n v="0"/>
    <n v="210"/>
  </r>
  <r>
    <x v="0"/>
    <x v="0"/>
    <s v="WA"/>
    <x v="2"/>
    <n v="2010"/>
    <n v="2010"/>
    <n v="500188901"/>
    <n v="1"/>
    <x v="1"/>
    <s v="I"/>
    <n v="0"/>
    <n v="0"/>
    <n v="0"/>
    <n v="12"/>
  </r>
  <r>
    <x v="0"/>
    <x v="0"/>
    <s v="WA"/>
    <x v="2"/>
    <n v="2010"/>
    <n v="2010"/>
    <n v="18285429"/>
    <n v="1"/>
    <x v="1"/>
    <s v="I"/>
    <n v="17"/>
    <n v="17"/>
    <n v="0"/>
    <n v="300"/>
  </r>
  <r>
    <x v="0"/>
    <x v="1"/>
    <s v="WA"/>
    <x v="2"/>
    <n v="2010"/>
    <n v="2010"/>
    <n v="17790913"/>
    <n v="1"/>
    <x v="1"/>
    <s v="I"/>
    <n v="2"/>
    <n v="2"/>
    <n v="0"/>
    <n v="1"/>
  </r>
  <r>
    <x v="0"/>
    <x v="0"/>
    <s v="WA"/>
    <x v="2"/>
    <n v="2010"/>
    <n v="2010"/>
    <n v="500157882"/>
    <n v="1"/>
    <x v="1"/>
    <s v="I"/>
    <n v="6"/>
    <n v="6"/>
    <n v="0"/>
    <n v="182"/>
  </r>
  <r>
    <x v="0"/>
    <x v="0"/>
    <s v="WA"/>
    <x v="2"/>
    <n v="2010"/>
    <n v="2010"/>
    <n v="500078510"/>
    <n v="2"/>
    <x v="1"/>
    <s v="I"/>
    <n v="51"/>
    <n v="25.5"/>
    <n v="0"/>
    <n v="150"/>
  </r>
  <r>
    <x v="0"/>
    <x v="1"/>
    <s v="WA"/>
    <x v="2"/>
    <n v="2010"/>
    <n v="2010"/>
    <n v="500082121"/>
    <n v="4"/>
    <x v="1"/>
    <s v="I"/>
    <n v="114"/>
    <n v="28.5"/>
    <n v="0"/>
    <n v="13"/>
  </r>
  <r>
    <x v="0"/>
    <x v="1"/>
    <s v="WA"/>
    <x v="2"/>
    <n v="2010"/>
    <n v="2010"/>
    <n v="18696686"/>
    <n v="1"/>
    <x v="1"/>
    <s v="I"/>
    <n v="14"/>
    <n v="14"/>
    <n v="0"/>
    <n v="5"/>
  </r>
  <r>
    <x v="0"/>
    <x v="1"/>
    <s v="WA"/>
    <x v="2"/>
    <n v="2010"/>
    <n v="2010"/>
    <n v="446343913"/>
    <n v="2"/>
    <x v="1"/>
    <s v="I"/>
    <n v="45"/>
    <n v="22.5"/>
    <n v="0"/>
    <n v="20"/>
  </r>
  <r>
    <x v="0"/>
    <x v="0"/>
    <s v="WA"/>
    <x v="2"/>
    <n v="2010"/>
    <n v="2010"/>
    <n v="17220118"/>
    <n v="3"/>
    <x v="1"/>
    <s v="I"/>
    <n v="92"/>
    <n v="30.666666666666668"/>
    <n v="0"/>
    <n v="180"/>
  </r>
  <r>
    <x v="0"/>
    <x v="0"/>
    <s v="WA"/>
    <x v="2"/>
    <n v="2010"/>
    <n v="2010"/>
    <n v="16873808"/>
    <n v="1"/>
    <x v="1"/>
    <s v="I"/>
    <n v="5"/>
    <n v="5"/>
    <n v="0"/>
    <n v="10"/>
  </r>
  <r>
    <x v="0"/>
    <x v="0"/>
    <s v="WA"/>
    <x v="2"/>
    <n v="2010"/>
    <n v="2010"/>
    <n v="15980825"/>
    <n v="1"/>
    <x v="1"/>
    <s v="I"/>
    <n v="0"/>
    <n v="0"/>
    <n v="0"/>
    <n v="10"/>
  </r>
  <r>
    <x v="0"/>
    <x v="0"/>
    <s v="WA"/>
    <x v="2"/>
    <n v="2010"/>
    <n v="2010"/>
    <n v="17016251"/>
    <n v="1"/>
    <x v="1"/>
    <s v="I"/>
    <n v="0"/>
    <n v="0"/>
    <n v="0"/>
    <n v="20"/>
  </r>
  <r>
    <x v="0"/>
    <x v="0"/>
    <s v="WA"/>
    <x v="2"/>
    <n v="2010"/>
    <n v="2010"/>
    <n v="16606335"/>
    <n v="1"/>
    <x v="1"/>
    <s v="I"/>
    <n v="0"/>
    <n v="0"/>
    <n v="0"/>
    <n v="20"/>
  </r>
  <r>
    <x v="0"/>
    <x v="0"/>
    <s v="WA"/>
    <x v="2"/>
    <n v="2010"/>
    <n v="2010"/>
    <n v="500233684"/>
    <n v="3"/>
    <x v="1"/>
    <s v="I"/>
    <n v="91"/>
    <n v="30.333333333333332"/>
    <n v="0"/>
    <n v="604"/>
  </r>
  <r>
    <x v="0"/>
    <x v="1"/>
    <s v="WA"/>
    <x v="2"/>
    <n v="2010"/>
    <n v="2010"/>
    <n v="500233460"/>
    <n v="1"/>
    <x v="1"/>
    <s v="I"/>
    <n v="0"/>
    <n v="0"/>
    <n v="0"/>
    <n v="1"/>
  </r>
  <r>
    <x v="0"/>
    <x v="1"/>
    <s v="WA"/>
    <x v="2"/>
    <n v="2010"/>
    <n v="2010"/>
    <n v="14761005"/>
    <n v="1"/>
    <x v="1"/>
    <s v="I"/>
    <n v="18"/>
    <n v="18"/>
    <n v="0"/>
    <n v="4"/>
  </r>
  <r>
    <x v="0"/>
    <x v="0"/>
    <s v="WA"/>
    <x v="2"/>
    <n v="2010"/>
    <n v="2010"/>
    <n v="406771244"/>
    <n v="2"/>
    <x v="1"/>
    <s v="I"/>
    <n v="63"/>
    <n v="31.5"/>
    <n v="0"/>
    <n v="690"/>
  </r>
  <r>
    <x v="0"/>
    <x v="1"/>
    <s v="WA"/>
    <x v="2"/>
    <n v="2010"/>
    <n v="2010"/>
    <n v="500091721"/>
    <n v="1"/>
    <x v="1"/>
    <s v="I"/>
    <n v="3"/>
    <n v="3"/>
    <n v="0"/>
    <n v="6"/>
  </r>
  <r>
    <x v="0"/>
    <x v="0"/>
    <s v="WA"/>
    <x v="2"/>
    <n v="2010"/>
    <n v="2010"/>
    <n v="14300784"/>
    <n v="1"/>
    <x v="1"/>
    <s v="I"/>
    <n v="32"/>
    <n v="32"/>
    <n v="0"/>
    <n v="4"/>
  </r>
  <r>
    <x v="0"/>
    <x v="0"/>
    <s v="WA"/>
    <x v="2"/>
    <n v="2010"/>
    <n v="2010"/>
    <n v="500255624"/>
    <n v="1"/>
    <x v="1"/>
    <s v="I"/>
    <n v="0"/>
    <n v="0"/>
    <n v="0"/>
    <n v="51"/>
  </r>
  <r>
    <x v="0"/>
    <x v="0"/>
    <s v="WA"/>
    <x v="2"/>
    <n v="2010"/>
    <n v="2010"/>
    <n v="500171127"/>
    <n v="1"/>
    <x v="1"/>
    <s v="I"/>
    <n v="30"/>
    <n v="30"/>
    <n v="0"/>
    <n v="1"/>
  </r>
  <r>
    <x v="0"/>
    <x v="0"/>
    <s v="WA"/>
    <x v="2"/>
    <n v="2010"/>
    <n v="2010"/>
    <n v="14174334"/>
    <n v="1"/>
    <x v="1"/>
    <s v="I"/>
    <n v="0"/>
    <n v="0"/>
    <n v="0"/>
    <n v="20"/>
  </r>
  <r>
    <x v="0"/>
    <x v="1"/>
    <s v="WA"/>
    <x v="2"/>
    <n v="2010"/>
    <n v="2010"/>
    <n v="500203264"/>
    <n v="2"/>
    <x v="1"/>
    <s v="I"/>
    <n v="40"/>
    <n v="20"/>
    <n v="0"/>
    <n v="8"/>
  </r>
  <r>
    <x v="1"/>
    <x v="1"/>
    <s v="WA"/>
    <x v="2"/>
    <n v="2010"/>
    <n v="2010"/>
    <n v="500077455"/>
    <n v="1"/>
    <x v="1"/>
    <s v="I"/>
    <n v="4"/>
    <n v="4"/>
    <n v="0"/>
    <n v="1"/>
  </r>
  <r>
    <x v="0"/>
    <x v="0"/>
    <s v="WA"/>
    <x v="2"/>
    <n v="2010"/>
    <n v="2010"/>
    <n v="500193495"/>
    <n v="1"/>
    <x v="1"/>
    <s v="I"/>
    <n v="8"/>
    <n v="8"/>
    <n v="0"/>
    <n v="234"/>
  </r>
  <r>
    <x v="0"/>
    <x v="0"/>
    <s v="WA"/>
    <x v="2"/>
    <n v="2010"/>
    <n v="2010"/>
    <n v="19347880"/>
    <n v="1"/>
    <x v="1"/>
    <s v="I"/>
    <n v="0"/>
    <n v="0"/>
    <n v="0"/>
    <n v="7"/>
  </r>
  <r>
    <x v="0"/>
    <x v="0"/>
    <s v="WA"/>
    <x v="2"/>
    <n v="2010"/>
    <n v="2010"/>
    <n v="19390634"/>
    <n v="1"/>
    <x v="1"/>
    <s v="I"/>
    <n v="0"/>
    <n v="0"/>
    <n v="0"/>
    <n v="26"/>
  </r>
  <r>
    <x v="0"/>
    <x v="0"/>
    <s v="WA"/>
    <x v="2"/>
    <n v="2010"/>
    <n v="2010"/>
    <n v="19414088"/>
    <n v="1"/>
    <x v="1"/>
    <s v="I"/>
    <n v="0"/>
    <n v="0"/>
    <n v="0"/>
    <n v="7"/>
  </r>
  <r>
    <x v="0"/>
    <x v="1"/>
    <s v="WA"/>
    <x v="2"/>
    <n v="2010"/>
    <n v="2010"/>
    <n v="435196818"/>
    <n v="1"/>
    <x v="1"/>
    <s v="I"/>
    <n v="30"/>
    <n v="30"/>
    <n v="0"/>
    <n v="6"/>
  </r>
  <r>
    <x v="0"/>
    <x v="1"/>
    <s v="WA"/>
    <x v="2"/>
    <n v="2010"/>
    <n v="2010"/>
    <n v="18812894"/>
    <n v="1"/>
    <x v="1"/>
    <s v="I"/>
    <n v="7"/>
    <n v="7"/>
    <n v="0"/>
    <n v="5"/>
  </r>
  <r>
    <x v="0"/>
    <x v="0"/>
    <s v="WA"/>
    <x v="2"/>
    <n v="2010"/>
    <n v="2010"/>
    <n v="19789158"/>
    <n v="1"/>
    <x v="1"/>
    <s v="I"/>
    <n v="0"/>
    <n v="0"/>
    <n v="0"/>
    <n v="13"/>
  </r>
  <r>
    <x v="0"/>
    <x v="0"/>
    <s v="WA"/>
    <x v="2"/>
    <n v="2010"/>
    <n v="2010"/>
    <n v="18396714"/>
    <n v="1"/>
    <x v="1"/>
    <s v="I"/>
    <n v="22"/>
    <n v="22"/>
    <n v="0"/>
    <n v="350"/>
  </r>
  <r>
    <x v="0"/>
    <x v="0"/>
    <s v="WA"/>
    <x v="2"/>
    <n v="2010"/>
    <n v="2010"/>
    <n v="18645354"/>
    <n v="3"/>
    <x v="1"/>
    <s v="I"/>
    <n v="92"/>
    <n v="30.666666666666668"/>
    <n v="0"/>
    <n v="150"/>
  </r>
  <r>
    <x v="0"/>
    <x v="0"/>
    <s v="WA"/>
    <x v="2"/>
    <n v="2010"/>
    <n v="2010"/>
    <n v="18508298"/>
    <n v="2"/>
    <x v="1"/>
    <s v="I"/>
    <n v="38"/>
    <n v="19"/>
    <n v="0"/>
    <n v="50"/>
  </r>
  <r>
    <x v="0"/>
    <x v="0"/>
    <s v="WA"/>
    <x v="2"/>
    <n v="2010"/>
    <n v="2010"/>
    <n v="500154096"/>
    <n v="1"/>
    <x v="1"/>
    <s v="I"/>
    <n v="0"/>
    <n v="0"/>
    <n v="0"/>
    <n v="267"/>
  </r>
  <r>
    <x v="0"/>
    <x v="0"/>
    <s v="WA"/>
    <x v="2"/>
    <n v="2010"/>
    <n v="2010"/>
    <n v="15611850"/>
    <n v="4"/>
    <x v="1"/>
    <s v="I"/>
    <n v="123"/>
    <n v="30.75"/>
    <n v="0"/>
    <n v="60"/>
  </r>
  <r>
    <x v="0"/>
    <x v="0"/>
    <s v="WA"/>
    <x v="2"/>
    <n v="2010"/>
    <n v="2010"/>
    <n v="18066260"/>
    <n v="1"/>
    <x v="1"/>
    <s v="I"/>
    <n v="0"/>
    <n v="0"/>
    <n v="0"/>
    <n v="20"/>
  </r>
  <r>
    <x v="0"/>
    <x v="0"/>
    <s v="WA"/>
    <x v="2"/>
    <n v="2010"/>
    <n v="2010"/>
    <n v="18067896"/>
    <n v="1"/>
    <x v="1"/>
    <s v="I"/>
    <n v="0"/>
    <n v="0"/>
    <n v="0"/>
    <n v="10"/>
  </r>
  <r>
    <x v="0"/>
    <x v="0"/>
    <s v="WA"/>
    <x v="2"/>
    <n v="2010"/>
    <n v="2010"/>
    <n v="18007291"/>
    <n v="2"/>
    <x v="1"/>
    <s v="I"/>
    <n v="51"/>
    <n v="25.5"/>
    <n v="0"/>
    <n v="250"/>
  </r>
  <r>
    <x v="0"/>
    <x v="1"/>
    <s v="WA"/>
    <x v="2"/>
    <n v="2010"/>
    <n v="2010"/>
    <n v="15877503"/>
    <n v="6"/>
    <x v="1"/>
    <s v="I"/>
    <n v="189"/>
    <n v="31.5"/>
    <n v="0"/>
    <n v="13"/>
  </r>
  <r>
    <x v="0"/>
    <x v="1"/>
    <s v="WA"/>
    <x v="2"/>
    <n v="2010"/>
    <n v="2010"/>
    <n v="500047050"/>
    <n v="3"/>
    <x v="1"/>
    <s v="I"/>
    <n v="78"/>
    <n v="26"/>
    <n v="0"/>
    <n v="11"/>
  </r>
  <r>
    <x v="0"/>
    <x v="1"/>
    <s v="WA"/>
    <x v="2"/>
    <n v="2010"/>
    <n v="2010"/>
    <n v="377136140"/>
    <n v="1"/>
    <x v="1"/>
    <s v="I"/>
    <n v="0"/>
    <n v="0"/>
    <n v="0"/>
    <n v="1"/>
  </r>
  <r>
    <x v="0"/>
    <x v="0"/>
    <s v="WA"/>
    <x v="2"/>
    <n v="2010"/>
    <n v="2010"/>
    <n v="16901804"/>
    <n v="1"/>
    <x v="1"/>
    <s v="I"/>
    <n v="0"/>
    <n v="0"/>
    <n v="0"/>
    <n v="60"/>
  </r>
  <r>
    <x v="0"/>
    <x v="0"/>
    <s v="WA"/>
    <x v="2"/>
    <n v="2010"/>
    <n v="2010"/>
    <n v="15939850"/>
    <n v="1"/>
    <x v="1"/>
    <s v="I"/>
    <n v="1"/>
    <n v="1"/>
    <n v="0"/>
    <n v="16"/>
  </r>
  <r>
    <x v="0"/>
    <x v="0"/>
    <s v="WA"/>
    <x v="2"/>
    <n v="2010"/>
    <n v="2010"/>
    <n v="500093035"/>
    <n v="3"/>
    <x v="1"/>
    <s v="I"/>
    <n v="102"/>
    <n v="34"/>
    <n v="0"/>
    <n v="70"/>
  </r>
  <r>
    <x v="0"/>
    <x v="0"/>
    <s v="WA"/>
    <x v="2"/>
    <n v="2010"/>
    <n v="2010"/>
    <n v="16605032"/>
    <n v="1"/>
    <x v="1"/>
    <s v="I"/>
    <n v="9"/>
    <n v="9"/>
    <n v="0"/>
    <n v="10"/>
  </r>
  <r>
    <x v="0"/>
    <x v="1"/>
    <s v="WA"/>
    <x v="2"/>
    <n v="2010"/>
    <n v="2010"/>
    <n v="500184992"/>
    <n v="2"/>
    <x v="1"/>
    <s v="I"/>
    <n v="38"/>
    <n v="19"/>
    <n v="0"/>
    <n v="4"/>
  </r>
  <r>
    <x v="0"/>
    <x v="0"/>
    <s v="WA"/>
    <x v="2"/>
    <n v="2010"/>
    <n v="2010"/>
    <n v="15887984"/>
    <n v="3"/>
    <x v="1"/>
    <s v="I"/>
    <n v="93"/>
    <n v="31"/>
    <n v="0"/>
    <n v="1047"/>
  </r>
  <r>
    <x v="0"/>
    <x v="1"/>
    <s v="WA"/>
    <x v="2"/>
    <n v="2010"/>
    <n v="2010"/>
    <n v="330660197"/>
    <n v="1"/>
    <x v="1"/>
    <s v="I"/>
    <n v="8"/>
    <n v="8"/>
    <n v="0"/>
    <n v="2"/>
  </r>
  <r>
    <x v="0"/>
    <x v="0"/>
    <s v="WA"/>
    <x v="2"/>
    <n v="2010"/>
    <n v="2010"/>
    <n v="14760822"/>
    <n v="1"/>
    <x v="1"/>
    <s v="I"/>
    <n v="20"/>
    <n v="20"/>
    <n v="0"/>
    <n v="30"/>
  </r>
  <r>
    <x v="0"/>
    <x v="0"/>
    <s v="WA"/>
    <x v="2"/>
    <n v="2010"/>
    <n v="2010"/>
    <n v="15424862"/>
    <n v="2"/>
    <x v="1"/>
    <s v="I"/>
    <n v="64"/>
    <n v="32"/>
    <n v="0"/>
    <n v="123"/>
  </r>
  <r>
    <x v="1"/>
    <x v="0"/>
    <s v="WA"/>
    <x v="2"/>
    <n v="2010"/>
    <n v="2010"/>
    <n v="16119361"/>
    <n v="1"/>
    <x v="1"/>
    <s v="I"/>
    <n v="24"/>
    <n v="24"/>
    <n v="0"/>
    <n v="326"/>
  </r>
  <r>
    <x v="0"/>
    <x v="0"/>
    <s v="WA"/>
    <x v="2"/>
    <n v="2010"/>
    <n v="2010"/>
    <n v="500013276"/>
    <n v="3"/>
    <x v="1"/>
    <s v="I"/>
    <n v="79"/>
    <n v="26.333333333333336"/>
    <n v="0"/>
    <n v="994"/>
  </r>
  <r>
    <x v="0"/>
    <x v="0"/>
    <s v="WA"/>
    <x v="2"/>
    <n v="2010"/>
    <n v="2010"/>
    <n v="396230412"/>
    <n v="1"/>
    <x v="1"/>
    <s v="I"/>
    <n v="14"/>
    <n v="14"/>
    <n v="0"/>
    <n v="20"/>
  </r>
  <r>
    <x v="0"/>
    <x v="0"/>
    <s v="WA"/>
    <x v="2"/>
    <n v="2010"/>
    <n v="2010"/>
    <n v="19874477"/>
    <n v="1"/>
    <x v="1"/>
    <s v="I"/>
    <n v="34"/>
    <n v="34"/>
    <n v="0"/>
    <n v="140"/>
  </r>
  <r>
    <x v="0"/>
    <x v="0"/>
    <s v="WA"/>
    <x v="2"/>
    <n v="2010"/>
    <n v="2010"/>
    <n v="17660864"/>
    <n v="2"/>
    <x v="1"/>
    <s v="I"/>
    <n v="60"/>
    <n v="30"/>
    <n v="0"/>
    <n v="469"/>
  </r>
  <r>
    <x v="0"/>
    <x v="0"/>
    <s v="WA"/>
    <x v="2"/>
    <n v="2010"/>
    <n v="2010"/>
    <n v="500069773"/>
    <n v="1"/>
    <x v="1"/>
    <s v="I"/>
    <n v="10"/>
    <n v="10"/>
    <n v="0"/>
    <n v="57"/>
  </r>
  <r>
    <x v="0"/>
    <x v="0"/>
    <s v="WA"/>
    <x v="2"/>
    <n v="2010"/>
    <n v="2010"/>
    <n v="13989839"/>
    <n v="1"/>
    <x v="1"/>
    <s v="I"/>
    <n v="15"/>
    <n v="15"/>
    <n v="0"/>
    <n v="60"/>
  </r>
  <r>
    <x v="0"/>
    <x v="0"/>
    <s v="WA"/>
    <x v="2"/>
    <n v="2010"/>
    <n v="2010"/>
    <n v="19697975"/>
    <n v="1"/>
    <x v="1"/>
    <s v="I"/>
    <n v="34"/>
    <n v="34"/>
    <n v="0"/>
    <n v="213"/>
  </r>
  <r>
    <x v="0"/>
    <x v="0"/>
    <s v="WA"/>
    <x v="2"/>
    <n v="2010"/>
    <n v="2010"/>
    <n v="18938214"/>
    <n v="1"/>
    <x v="1"/>
    <s v="I"/>
    <n v="3"/>
    <n v="3"/>
    <n v="0"/>
    <n v="40"/>
  </r>
  <r>
    <x v="0"/>
    <x v="0"/>
    <s v="WA"/>
    <x v="2"/>
    <n v="2010"/>
    <n v="2010"/>
    <n v="17962008"/>
    <n v="2"/>
    <x v="1"/>
    <s v="I"/>
    <n v="48"/>
    <n v="24"/>
    <n v="0"/>
    <n v="108"/>
  </r>
  <r>
    <x v="0"/>
    <x v="0"/>
    <s v="WA"/>
    <x v="2"/>
    <n v="2010"/>
    <n v="2010"/>
    <n v="19789077"/>
    <n v="1"/>
    <x v="1"/>
    <s v="I"/>
    <n v="2"/>
    <n v="2"/>
    <n v="0"/>
    <n v="17"/>
  </r>
  <r>
    <x v="0"/>
    <x v="0"/>
    <s v="WA"/>
    <x v="2"/>
    <n v="2010"/>
    <n v="2010"/>
    <n v="19228456"/>
    <n v="1"/>
    <x v="1"/>
    <s v="I"/>
    <n v="0"/>
    <n v="0"/>
    <n v="0"/>
    <n v="13"/>
  </r>
  <r>
    <x v="0"/>
    <x v="0"/>
    <s v="WA"/>
    <x v="2"/>
    <n v="2010"/>
    <n v="2010"/>
    <n v="16466295"/>
    <n v="1"/>
    <x v="1"/>
    <s v="I"/>
    <n v="7"/>
    <n v="7"/>
    <n v="0"/>
    <n v="5"/>
  </r>
  <r>
    <x v="0"/>
    <x v="0"/>
    <s v="WA"/>
    <x v="2"/>
    <n v="2010"/>
    <n v="2010"/>
    <n v="18784825"/>
    <n v="1"/>
    <x v="1"/>
    <s v="I"/>
    <n v="8"/>
    <n v="8"/>
    <n v="0"/>
    <n v="82"/>
  </r>
  <r>
    <x v="0"/>
    <x v="1"/>
    <s v="WA"/>
    <x v="2"/>
    <n v="2010"/>
    <n v="2010"/>
    <n v="394761623"/>
    <n v="1"/>
    <x v="1"/>
    <s v="I"/>
    <n v="34"/>
    <n v="34"/>
    <n v="0"/>
    <n v="13"/>
  </r>
  <r>
    <x v="0"/>
    <x v="0"/>
    <s v="WA"/>
    <x v="2"/>
    <n v="2010"/>
    <n v="2010"/>
    <n v="18502141"/>
    <n v="1"/>
    <x v="1"/>
    <s v="I"/>
    <n v="0"/>
    <n v="0"/>
    <n v="0"/>
    <n v="9"/>
  </r>
  <r>
    <x v="0"/>
    <x v="0"/>
    <s v="WA"/>
    <x v="2"/>
    <n v="2010"/>
    <n v="2010"/>
    <n v="18506643"/>
    <n v="1"/>
    <x v="1"/>
    <s v="I"/>
    <n v="5"/>
    <n v="5"/>
    <n v="0"/>
    <n v="30"/>
  </r>
  <r>
    <x v="0"/>
    <x v="0"/>
    <s v="WA"/>
    <x v="2"/>
    <n v="2010"/>
    <n v="2010"/>
    <n v="500188575"/>
    <n v="1"/>
    <x v="1"/>
    <s v="I"/>
    <n v="35"/>
    <n v="35"/>
    <n v="0"/>
    <n v="30"/>
  </r>
  <r>
    <x v="0"/>
    <x v="1"/>
    <s v="WA"/>
    <x v="2"/>
    <n v="2010"/>
    <n v="2010"/>
    <n v="446346252"/>
    <n v="2"/>
    <x v="1"/>
    <s v="I"/>
    <n v="57"/>
    <n v="28.5"/>
    <n v="0"/>
    <n v="2"/>
  </r>
  <r>
    <x v="0"/>
    <x v="1"/>
    <s v="WA"/>
    <x v="2"/>
    <n v="2010"/>
    <n v="2010"/>
    <n v="500060151"/>
    <n v="1"/>
    <x v="1"/>
    <s v="I"/>
    <n v="31"/>
    <n v="31"/>
    <n v="0"/>
    <n v="7"/>
  </r>
  <r>
    <x v="0"/>
    <x v="0"/>
    <s v="WA"/>
    <x v="2"/>
    <n v="2010"/>
    <n v="2010"/>
    <n v="17464232"/>
    <n v="1"/>
    <x v="1"/>
    <s v="I"/>
    <n v="6"/>
    <n v="6"/>
    <n v="0"/>
    <n v="80"/>
  </r>
  <r>
    <x v="0"/>
    <x v="0"/>
    <s v="WA"/>
    <x v="2"/>
    <n v="2010"/>
    <n v="2010"/>
    <n v="15287373"/>
    <n v="1"/>
    <x v="1"/>
    <s v="I"/>
    <n v="0"/>
    <n v="0"/>
    <n v="0"/>
    <n v="30"/>
  </r>
  <r>
    <x v="0"/>
    <x v="0"/>
    <s v="WA"/>
    <x v="2"/>
    <n v="2010"/>
    <n v="2010"/>
    <n v="15462205"/>
    <n v="1"/>
    <x v="1"/>
    <s v="I"/>
    <n v="32"/>
    <n v="32"/>
    <n v="0"/>
    <n v="10"/>
  </r>
  <r>
    <x v="0"/>
    <x v="1"/>
    <s v="WA"/>
    <x v="2"/>
    <n v="2010"/>
    <n v="2010"/>
    <n v="435715914"/>
    <n v="1"/>
    <x v="1"/>
    <s v="I"/>
    <n v="28"/>
    <n v="28"/>
    <n v="0"/>
    <n v="1"/>
  </r>
  <r>
    <x v="0"/>
    <x v="0"/>
    <s v="WA"/>
    <x v="2"/>
    <n v="2010"/>
    <n v="2010"/>
    <n v="15462032"/>
    <n v="1"/>
    <x v="1"/>
    <s v="I"/>
    <n v="19"/>
    <n v="19"/>
    <n v="0"/>
    <n v="450"/>
  </r>
  <r>
    <x v="0"/>
    <x v="1"/>
    <s v="WA"/>
    <x v="2"/>
    <n v="2010"/>
    <n v="2010"/>
    <n v="500021176"/>
    <n v="3"/>
    <x v="1"/>
    <s v="I"/>
    <n v="95"/>
    <n v="31.666666666666668"/>
    <n v="0"/>
    <n v="8"/>
  </r>
  <r>
    <x v="0"/>
    <x v="0"/>
    <s v="WA"/>
    <x v="2"/>
    <n v="2010"/>
    <n v="2010"/>
    <n v="15282212"/>
    <n v="1"/>
    <x v="1"/>
    <s v="I"/>
    <n v="23"/>
    <n v="23"/>
    <n v="0"/>
    <n v="140"/>
  </r>
  <r>
    <x v="0"/>
    <x v="0"/>
    <s v="WA"/>
    <x v="2"/>
    <n v="2010"/>
    <n v="2010"/>
    <n v="500179542"/>
    <n v="1"/>
    <x v="1"/>
    <s v="I"/>
    <n v="23"/>
    <n v="23"/>
    <n v="0"/>
    <n v="208"/>
  </r>
  <r>
    <x v="0"/>
    <x v="0"/>
    <s v="WA"/>
    <x v="2"/>
    <n v="2010"/>
    <n v="2010"/>
    <n v="15182549"/>
    <n v="1"/>
    <x v="1"/>
    <s v="I"/>
    <n v="17"/>
    <n v="17"/>
    <n v="0"/>
    <n v="110"/>
  </r>
  <r>
    <x v="0"/>
    <x v="1"/>
    <s v="WA"/>
    <x v="2"/>
    <n v="2010"/>
    <n v="2010"/>
    <n v="500090521"/>
    <n v="1"/>
    <x v="1"/>
    <s v="I"/>
    <n v="13"/>
    <n v="13"/>
    <n v="0"/>
    <n v="6"/>
  </r>
  <r>
    <x v="1"/>
    <x v="0"/>
    <s v="WA"/>
    <x v="2"/>
    <n v="2010"/>
    <n v="2010"/>
    <n v="500138687"/>
    <n v="1"/>
    <x v="1"/>
    <s v="I"/>
    <n v="32"/>
    <n v="32"/>
    <n v="0"/>
    <n v="169"/>
  </r>
  <r>
    <x v="0"/>
    <x v="0"/>
    <s v="WA"/>
    <x v="2"/>
    <n v="2010"/>
    <n v="2010"/>
    <n v="17843490"/>
    <n v="1"/>
    <x v="1"/>
    <s v="I"/>
    <n v="21"/>
    <n v="21"/>
    <n v="0"/>
    <n v="172"/>
  </r>
  <r>
    <x v="0"/>
    <x v="0"/>
    <s v="WA"/>
    <x v="2"/>
    <n v="2010"/>
    <n v="2010"/>
    <n v="17812286"/>
    <n v="1"/>
    <x v="1"/>
    <s v="I"/>
    <n v="28"/>
    <n v="28"/>
    <n v="0"/>
    <n v="149"/>
  </r>
  <r>
    <x v="0"/>
    <x v="0"/>
    <s v="WA"/>
    <x v="2"/>
    <n v="2010"/>
    <n v="2010"/>
    <n v="19950578"/>
    <n v="1"/>
    <x v="1"/>
    <s v="I"/>
    <n v="0"/>
    <n v="0"/>
    <n v="0"/>
    <n v="3"/>
  </r>
  <r>
    <x v="0"/>
    <x v="1"/>
    <s v="WA"/>
    <x v="2"/>
    <n v="2010"/>
    <n v="2010"/>
    <n v="19695239"/>
    <n v="1"/>
    <x v="1"/>
    <s v="I"/>
    <n v="9"/>
    <n v="9"/>
    <n v="0"/>
    <n v="4"/>
  </r>
  <r>
    <x v="0"/>
    <x v="0"/>
    <s v="WA"/>
    <x v="2"/>
    <n v="2010"/>
    <n v="2010"/>
    <n v="19604969"/>
    <n v="1"/>
    <x v="1"/>
    <s v="I"/>
    <n v="4"/>
    <n v="4"/>
    <n v="0"/>
    <n v="20"/>
  </r>
  <r>
    <x v="0"/>
    <x v="1"/>
    <s v="WA"/>
    <x v="2"/>
    <n v="2010"/>
    <n v="2010"/>
    <n v="16153667"/>
    <n v="1"/>
    <x v="1"/>
    <s v="I"/>
    <n v="33"/>
    <n v="33"/>
    <n v="0"/>
    <n v="10"/>
  </r>
  <r>
    <x v="0"/>
    <x v="0"/>
    <s v="WA"/>
    <x v="2"/>
    <n v="2010"/>
    <n v="2010"/>
    <n v="19379657"/>
    <n v="1"/>
    <x v="1"/>
    <s v="I"/>
    <n v="0"/>
    <n v="0"/>
    <n v="0"/>
    <n v="8"/>
  </r>
  <r>
    <x v="0"/>
    <x v="0"/>
    <s v="WA"/>
    <x v="2"/>
    <n v="2010"/>
    <n v="2010"/>
    <n v="19249702"/>
    <n v="1"/>
    <x v="1"/>
    <s v="I"/>
    <n v="30"/>
    <n v="30"/>
    <n v="0"/>
    <n v="798"/>
  </r>
  <r>
    <x v="0"/>
    <x v="0"/>
    <s v="WA"/>
    <x v="2"/>
    <n v="2010"/>
    <n v="2010"/>
    <n v="19252421"/>
    <n v="1"/>
    <x v="1"/>
    <s v="I"/>
    <n v="2"/>
    <n v="2"/>
    <n v="0"/>
    <n v="30"/>
  </r>
  <r>
    <x v="0"/>
    <x v="1"/>
    <s v="WA"/>
    <x v="2"/>
    <n v="2010"/>
    <n v="2010"/>
    <n v="19221428"/>
    <n v="1"/>
    <x v="1"/>
    <s v="I"/>
    <n v="13"/>
    <n v="13"/>
    <n v="0"/>
    <n v="5"/>
  </r>
  <r>
    <x v="0"/>
    <x v="0"/>
    <s v="WA"/>
    <x v="2"/>
    <n v="2010"/>
    <n v="2010"/>
    <n v="19258041"/>
    <n v="1"/>
    <x v="1"/>
    <s v="I"/>
    <n v="0"/>
    <n v="0"/>
    <n v="0"/>
    <n v="5"/>
  </r>
  <r>
    <x v="0"/>
    <x v="0"/>
    <s v="WA"/>
    <x v="2"/>
    <n v="2010"/>
    <n v="2010"/>
    <n v="19232853"/>
    <n v="1"/>
    <x v="1"/>
    <s v="I"/>
    <n v="11"/>
    <n v="11"/>
    <n v="0"/>
    <n v="10"/>
  </r>
  <r>
    <x v="0"/>
    <x v="0"/>
    <s v="WA"/>
    <x v="2"/>
    <n v="2010"/>
    <n v="2010"/>
    <n v="410400010"/>
    <n v="2"/>
    <x v="1"/>
    <s v="I"/>
    <n v="59"/>
    <n v="29.5"/>
    <n v="0"/>
    <n v="140"/>
  </r>
  <r>
    <x v="0"/>
    <x v="0"/>
    <s v="WA"/>
    <x v="2"/>
    <n v="2010"/>
    <n v="2010"/>
    <n v="331862404"/>
    <n v="1"/>
    <x v="1"/>
    <s v="I"/>
    <n v="16"/>
    <n v="16"/>
    <n v="0"/>
    <n v="563"/>
  </r>
  <r>
    <x v="0"/>
    <x v="0"/>
    <s v="WA"/>
    <x v="2"/>
    <n v="2010"/>
    <n v="2010"/>
    <n v="18876034"/>
    <n v="1"/>
    <x v="1"/>
    <s v="I"/>
    <n v="0"/>
    <n v="0"/>
    <n v="0"/>
    <n v="34"/>
  </r>
  <r>
    <x v="0"/>
    <x v="1"/>
    <s v="WA"/>
    <x v="2"/>
    <n v="2010"/>
    <n v="2010"/>
    <n v="18035553"/>
    <n v="2"/>
    <x v="1"/>
    <s v="I"/>
    <n v="61"/>
    <n v="30.5"/>
    <n v="0"/>
    <n v="2"/>
  </r>
  <r>
    <x v="0"/>
    <x v="0"/>
    <s v="WA"/>
    <x v="2"/>
    <n v="2010"/>
    <n v="2010"/>
    <n v="18332795"/>
    <n v="1"/>
    <x v="1"/>
    <s v="I"/>
    <n v="0"/>
    <n v="0"/>
    <n v="0"/>
    <n v="19"/>
  </r>
  <r>
    <x v="0"/>
    <x v="0"/>
    <s v="WA"/>
    <x v="2"/>
    <n v="2010"/>
    <n v="2010"/>
    <n v="18025679"/>
    <n v="1"/>
    <x v="1"/>
    <s v="I"/>
    <n v="0"/>
    <n v="0"/>
    <n v="0"/>
    <n v="12"/>
  </r>
  <r>
    <x v="0"/>
    <x v="0"/>
    <s v="WA"/>
    <x v="2"/>
    <n v="2010"/>
    <n v="2010"/>
    <n v="18011707"/>
    <n v="1"/>
    <x v="1"/>
    <s v="I"/>
    <n v="44"/>
    <n v="44"/>
    <n v="0"/>
    <n v="10"/>
  </r>
  <r>
    <x v="0"/>
    <x v="1"/>
    <s v="WA"/>
    <x v="2"/>
    <n v="2010"/>
    <n v="2010"/>
    <n v="500129625"/>
    <n v="1"/>
    <x v="1"/>
    <s v="I"/>
    <n v="8"/>
    <n v="8"/>
    <n v="0"/>
    <n v="1"/>
  </r>
  <r>
    <x v="0"/>
    <x v="0"/>
    <s v="WA"/>
    <x v="2"/>
    <n v="2010"/>
    <n v="2010"/>
    <n v="18389382"/>
    <n v="1"/>
    <x v="1"/>
    <s v="I"/>
    <n v="0"/>
    <n v="0"/>
    <n v="0"/>
    <n v="20"/>
  </r>
  <r>
    <x v="0"/>
    <x v="1"/>
    <s v="WA"/>
    <x v="2"/>
    <n v="2010"/>
    <n v="2010"/>
    <n v="339379212"/>
    <n v="2"/>
    <x v="1"/>
    <s v="I"/>
    <n v="36"/>
    <n v="18"/>
    <n v="0"/>
    <n v="14"/>
  </r>
  <r>
    <x v="0"/>
    <x v="1"/>
    <s v="WA"/>
    <x v="2"/>
    <n v="2010"/>
    <n v="2010"/>
    <n v="500026143"/>
    <n v="2"/>
    <x v="1"/>
    <s v="I"/>
    <n v="52"/>
    <n v="26"/>
    <n v="0"/>
    <n v="8"/>
  </r>
  <r>
    <x v="0"/>
    <x v="0"/>
    <s v="WA"/>
    <x v="2"/>
    <n v="2010"/>
    <n v="2010"/>
    <n v="17085189"/>
    <n v="1"/>
    <x v="1"/>
    <s v="I"/>
    <n v="0"/>
    <n v="0"/>
    <n v="0"/>
    <n v="120"/>
  </r>
  <r>
    <x v="0"/>
    <x v="1"/>
    <s v="WA"/>
    <x v="2"/>
    <n v="2010"/>
    <n v="2010"/>
    <n v="16621777"/>
    <n v="4"/>
    <x v="1"/>
    <s v="I"/>
    <n v="123"/>
    <n v="30.75"/>
    <n v="0"/>
    <n v="35"/>
  </r>
  <r>
    <x v="0"/>
    <x v="1"/>
    <s v="WA"/>
    <x v="2"/>
    <n v="2010"/>
    <n v="2010"/>
    <n v="16005016"/>
    <n v="1"/>
    <x v="1"/>
    <s v="I"/>
    <n v="14"/>
    <n v="14"/>
    <n v="0"/>
    <n v="9"/>
  </r>
  <r>
    <x v="0"/>
    <x v="0"/>
    <s v="WA"/>
    <x v="2"/>
    <n v="2010"/>
    <n v="2010"/>
    <n v="500038561"/>
    <n v="3"/>
    <x v="1"/>
    <s v="I"/>
    <n v="90"/>
    <n v="30"/>
    <n v="0"/>
    <n v="304"/>
  </r>
  <r>
    <x v="0"/>
    <x v="1"/>
    <s v="WA"/>
    <x v="2"/>
    <n v="2010"/>
    <n v="2010"/>
    <n v="15224550"/>
    <n v="2"/>
    <x v="1"/>
    <s v="I"/>
    <n v="36"/>
    <n v="18"/>
    <n v="0"/>
    <n v="11"/>
  </r>
  <r>
    <x v="0"/>
    <x v="0"/>
    <s v="WA"/>
    <x v="2"/>
    <n v="2010"/>
    <n v="2010"/>
    <n v="14117009"/>
    <n v="1"/>
    <x v="1"/>
    <s v="I"/>
    <n v="30"/>
    <n v="30"/>
    <n v="0"/>
    <n v="10"/>
  </r>
  <r>
    <x v="0"/>
    <x v="0"/>
    <s v="WA"/>
    <x v="2"/>
    <n v="2010"/>
    <n v="2010"/>
    <n v="14628801"/>
    <n v="1"/>
    <x v="1"/>
    <s v="I"/>
    <n v="7"/>
    <n v="7"/>
    <n v="0"/>
    <n v="100"/>
  </r>
  <r>
    <x v="0"/>
    <x v="0"/>
    <s v="WA"/>
    <x v="2"/>
    <n v="2010"/>
    <n v="2010"/>
    <n v="500202497"/>
    <n v="1"/>
    <x v="1"/>
    <s v="I"/>
    <n v="24"/>
    <n v="24"/>
    <n v="0"/>
    <n v="125"/>
  </r>
  <r>
    <x v="0"/>
    <x v="0"/>
    <s v="WA"/>
    <x v="2"/>
    <n v="2010"/>
    <n v="2010"/>
    <n v="14145527"/>
    <n v="1"/>
    <x v="1"/>
    <s v="I"/>
    <n v="0"/>
    <n v="0"/>
    <n v="0"/>
    <n v="10"/>
  </r>
  <r>
    <x v="0"/>
    <x v="0"/>
    <s v="WA"/>
    <x v="2"/>
    <n v="2010"/>
    <n v="2010"/>
    <n v="19609315"/>
    <n v="3"/>
    <x v="1"/>
    <s v="I"/>
    <n v="66"/>
    <n v="22"/>
    <n v="0"/>
    <n v="580"/>
  </r>
  <r>
    <x v="0"/>
    <x v="0"/>
    <s v="WA"/>
    <x v="2"/>
    <n v="2010"/>
    <n v="2010"/>
    <n v="18911904"/>
    <n v="1"/>
    <x v="1"/>
    <s v="I"/>
    <n v="25"/>
    <n v="25"/>
    <n v="0"/>
    <n v="130"/>
  </r>
  <r>
    <x v="0"/>
    <x v="0"/>
    <s v="WA"/>
    <x v="2"/>
    <n v="2010"/>
    <n v="2010"/>
    <n v="500262088"/>
    <n v="1"/>
    <x v="1"/>
    <s v="I"/>
    <n v="1"/>
    <n v="1"/>
    <n v="0"/>
    <n v="8"/>
  </r>
  <r>
    <x v="0"/>
    <x v="0"/>
    <s v="WA"/>
    <x v="2"/>
    <n v="2010"/>
    <n v="2010"/>
    <n v="17659658"/>
    <n v="4"/>
    <x v="1"/>
    <s v="I"/>
    <n v="104"/>
    <n v="26"/>
    <n v="0"/>
    <n v="92"/>
  </r>
  <r>
    <x v="0"/>
    <x v="1"/>
    <s v="WA"/>
    <x v="2"/>
    <n v="2010"/>
    <n v="2010"/>
    <n v="19706827"/>
    <n v="1"/>
    <x v="1"/>
    <s v="I"/>
    <n v="1"/>
    <n v="1"/>
    <n v="0"/>
    <n v="1"/>
  </r>
  <r>
    <x v="0"/>
    <x v="0"/>
    <s v="WA"/>
    <x v="2"/>
    <n v="2010"/>
    <n v="2010"/>
    <n v="500254590"/>
    <n v="1"/>
    <x v="1"/>
    <s v="I"/>
    <n v="12"/>
    <n v="12"/>
    <n v="0"/>
    <n v="253"/>
  </r>
  <r>
    <x v="0"/>
    <x v="0"/>
    <s v="WA"/>
    <x v="2"/>
    <n v="2010"/>
    <n v="2010"/>
    <n v="19406912"/>
    <n v="2"/>
    <x v="1"/>
    <s v="I"/>
    <n v="59"/>
    <n v="29.5"/>
    <n v="0"/>
    <n v="291"/>
  </r>
  <r>
    <x v="0"/>
    <x v="1"/>
    <s v="WA"/>
    <x v="2"/>
    <n v="2010"/>
    <n v="2010"/>
    <n v="500112018"/>
    <n v="2"/>
    <x v="1"/>
    <s v="I"/>
    <n v="45"/>
    <n v="22.5"/>
    <n v="0"/>
    <n v="6"/>
  </r>
  <r>
    <x v="1"/>
    <x v="1"/>
    <s v="WA"/>
    <x v="2"/>
    <n v="2010"/>
    <n v="2010"/>
    <n v="437788832"/>
    <n v="2"/>
    <x v="1"/>
    <s v="I"/>
    <n v="62"/>
    <n v="31"/>
    <n v="0"/>
    <n v="18"/>
  </r>
  <r>
    <x v="0"/>
    <x v="0"/>
    <s v="WA"/>
    <x v="2"/>
    <n v="2010"/>
    <n v="2010"/>
    <n v="18310842"/>
    <n v="1"/>
    <x v="1"/>
    <s v="I"/>
    <n v="2"/>
    <n v="2"/>
    <n v="0"/>
    <n v="63"/>
  </r>
  <r>
    <x v="0"/>
    <x v="1"/>
    <s v="WA"/>
    <x v="2"/>
    <n v="2010"/>
    <n v="2010"/>
    <n v="500036345"/>
    <n v="1"/>
    <x v="1"/>
    <s v="I"/>
    <n v="1"/>
    <n v="1"/>
    <n v="0"/>
    <n v="1"/>
  </r>
  <r>
    <x v="0"/>
    <x v="0"/>
    <s v="WA"/>
    <x v="2"/>
    <n v="2010"/>
    <n v="2010"/>
    <n v="341798457"/>
    <n v="3"/>
    <x v="1"/>
    <s v="I"/>
    <n v="78"/>
    <n v="26"/>
    <n v="0"/>
    <n v="129"/>
  </r>
  <r>
    <x v="0"/>
    <x v="0"/>
    <s v="WA"/>
    <x v="2"/>
    <n v="2010"/>
    <n v="2010"/>
    <n v="18668947"/>
    <n v="1"/>
    <x v="1"/>
    <s v="I"/>
    <n v="2"/>
    <n v="2"/>
    <n v="0"/>
    <n v="30"/>
  </r>
  <r>
    <x v="0"/>
    <x v="1"/>
    <s v="WA"/>
    <x v="2"/>
    <n v="2010"/>
    <n v="2010"/>
    <n v="18643364"/>
    <n v="1"/>
    <x v="1"/>
    <s v="I"/>
    <n v="0"/>
    <n v="0"/>
    <n v="0"/>
    <n v="7"/>
  </r>
  <r>
    <x v="0"/>
    <x v="0"/>
    <s v="WA"/>
    <x v="2"/>
    <n v="2010"/>
    <n v="2010"/>
    <n v="17355710"/>
    <n v="2"/>
    <x v="1"/>
    <s v="I"/>
    <n v="60"/>
    <n v="30"/>
    <n v="0"/>
    <n v="150"/>
  </r>
  <r>
    <x v="0"/>
    <x v="0"/>
    <s v="WA"/>
    <x v="2"/>
    <n v="2010"/>
    <n v="2010"/>
    <n v="500236271"/>
    <n v="1"/>
    <x v="1"/>
    <s v="I"/>
    <n v="0"/>
    <n v="0"/>
    <n v="0"/>
    <n v="7"/>
  </r>
  <r>
    <x v="0"/>
    <x v="0"/>
    <s v="WA"/>
    <x v="2"/>
    <n v="2010"/>
    <n v="2010"/>
    <n v="18516579"/>
    <n v="1"/>
    <x v="1"/>
    <s v="I"/>
    <n v="34"/>
    <n v="34"/>
    <n v="0"/>
    <n v="180"/>
  </r>
  <r>
    <x v="1"/>
    <x v="1"/>
    <s v="WA"/>
    <x v="2"/>
    <n v="2010"/>
    <n v="2010"/>
    <n v="15878729"/>
    <n v="1"/>
    <x v="1"/>
    <s v="I"/>
    <n v="32"/>
    <n v="32"/>
    <n v="0"/>
    <n v="1"/>
  </r>
  <r>
    <x v="0"/>
    <x v="1"/>
    <s v="WA"/>
    <x v="2"/>
    <n v="2010"/>
    <n v="2010"/>
    <n v="18410961"/>
    <n v="1"/>
    <x v="1"/>
    <s v="I"/>
    <n v="5"/>
    <n v="5"/>
    <n v="0"/>
    <n v="1"/>
  </r>
  <r>
    <x v="0"/>
    <x v="0"/>
    <s v="WA"/>
    <x v="2"/>
    <n v="2010"/>
    <n v="2010"/>
    <n v="18012049"/>
    <n v="1"/>
    <x v="1"/>
    <s v="I"/>
    <n v="0"/>
    <n v="0"/>
    <n v="0"/>
    <n v="10"/>
  </r>
  <r>
    <x v="0"/>
    <x v="0"/>
    <s v="WA"/>
    <x v="2"/>
    <n v="2010"/>
    <n v="2010"/>
    <n v="422150443"/>
    <n v="1"/>
    <x v="1"/>
    <s v="I"/>
    <n v="20"/>
    <n v="20"/>
    <n v="0"/>
    <n v="10"/>
  </r>
  <r>
    <x v="0"/>
    <x v="1"/>
    <s v="WA"/>
    <x v="2"/>
    <n v="2010"/>
    <n v="2010"/>
    <n v="500112394"/>
    <n v="1"/>
    <x v="1"/>
    <s v="I"/>
    <n v="26"/>
    <n v="26"/>
    <n v="0"/>
    <n v="22"/>
  </r>
  <r>
    <x v="0"/>
    <x v="0"/>
    <s v="WA"/>
    <x v="2"/>
    <n v="2010"/>
    <n v="2010"/>
    <n v="19139076"/>
    <n v="1"/>
    <x v="1"/>
    <s v="I"/>
    <n v="28"/>
    <n v="28"/>
    <n v="0"/>
    <n v="150"/>
  </r>
  <r>
    <x v="0"/>
    <x v="0"/>
    <s v="WA"/>
    <x v="2"/>
    <n v="2010"/>
    <n v="2010"/>
    <n v="17792196"/>
    <n v="1"/>
    <x v="1"/>
    <s v="I"/>
    <n v="0"/>
    <n v="0"/>
    <n v="0"/>
    <n v="170"/>
  </r>
  <r>
    <x v="0"/>
    <x v="0"/>
    <s v="WA"/>
    <x v="2"/>
    <n v="2010"/>
    <n v="2010"/>
    <n v="17394916"/>
    <n v="1"/>
    <x v="1"/>
    <s v="I"/>
    <n v="0"/>
    <n v="0"/>
    <n v="0"/>
    <n v="10"/>
  </r>
  <r>
    <x v="0"/>
    <x v="1"/>
    <s v="WA"/>
    <x v="2"/>
    <n v="2010"/>
    <n v="2010"/>
    <n v="17437299"/>
    <n v="1"/>
    <x v="1"/>
    <s v="I"/>
    <n v="7"/>
    <n v="7"/>
    <n v="0"/>
    <n v="5"/>
  </r>
  <r>
    <x v="0"/>
    <x v="0"/>
    <s v="WA"/>
    <x v="2"/>
    <n v="2010"/>
    <n v="2010"/>
    <n v="17439286"/>
    <n v="1"/>
    <x v="1"/>
    <s v="I"/>
    <n v="20"/>
    <n v="20"/>
    <n v="0"/>
    <n v="153"/>
  </r>
  <r>
    <x v="0"/>
    <x v="0"/>
    <s v="WA"/>
    <x v="2"/>
    <n v="2010"/>
    <n v="2010"/>
    <n v="18878573"/>
    <n v="2"/>
    <x v="1"/>
    <s v="I"/>
    <n v="37"/>
    <n v="18.5"/>
    <n v="0"/>
    <n v="493"/>
  </r>
  <r>
    <x v="0"/>
    <x v="0"/>
    <s v="WA"/>
    <x v="2"/>
    <n v="2010"/>
    <n v="2010"/>
    <n v="16938572"/>
    <n v="1"/>
    <x v="1"/>
    <s v="I"/>
    <n v="12"/>
    <n v="12"/>
    <n v="0"/>
    <n v="30"/>
  </r>
  <r>
    <x v="0"/>
    <x v="0"/>
    <s v="WA"/>
    <x v="2"/>
    <n v="2010"/>
    <n v="2010"/>
    <n v="16940815"/>
    <n v="1"/>
    <x v="1"/>
    <s v="I"/>
    <n v="0"/>
    <n v="0"/>
    <n v="0"/>
    <n v="9"/>
  </r>
  <r>
    <x v="0"/>
    <x v="0"/>
    <s v="WA"/>
    <x v="2"/>
    <n v="2010"/>
    <n v="2010"/>
    <n v="16942835"/>
    <n v="1"/>
    <x v="1"/>
    <s v="I"/>
    <n v="0"/>
    <n v="0"/>
    <n v="0"/>
    <n v="28"/>
  </r>
  <r>
    <x v="0"/>
    <x v="0"/>
    <s v="WA"/>
    <x v="2"/>
    <n v="2010"/>
    <n v="2010"/>
    <n v="17175975"/>
    <n v="3"/>
    <x v="1"/>
    <s v="I"/>
    <n v="65"/>
    <n v="21.666666666666664"/>
    <n v="0"/>
    <n v="224"/>
  </r>
  <r>
    <x v="0"/>
    <x v="0"/>
    <s v="WA"/>
    <x v="2"/>
    <n v="2010"/>
    <n v="2010"/>
    <n v="16593359"/>
    <n v="2"/>
    <x v="1"/>
    <s v="I"/>
    <n v="39"/>
    <n v="19.5"/>
    <n v="0"/>
    <n v="130"/>
  </r>
  <r>
    <x v="0"/>
    <x v="1"/>
    <s v="WA"/>
    <x v="2"/>
    <n v="2010"/>
    <n v="2010"/>
    <n v="500021733"/>
    <n v="2"/>
    <x v="1"/>
    <s v="I"/>
    <n v="56"/>
    <n v="28"/>
    <n v="0"/>
    <n v="11"/>
  </r>
  <r>
    <x v="0"/>
    <x v="0"/>
    <s v="WA"/>
    <x v="2"/>
    <n v="2010"/>
    <n v="2010"/>
    <n v="15683171"/>
    <n v="1"/>
    <x v="1"/>
    <s v="I"/>
    <n v="3"/>
    <n v="3"/>
    <n v="0"/>
    <n v="10"/>
  </r>
  <r>
    <x v="0"/>
    <x v="0"/>
    <s v="WA"/>
    <x v="2"/>
    <n v="2010"/>
    <n v="2010"/>
    <n v="14067503"/>
    <n v="1"/>
    <x v="1"/>
    <s v="I"/>
    <n v="27"/>
    <n v="27"/>
    <n v="0"/>
    <n v="423"/>
  </r>
  <r>
    <x v="0"/>
    <x v="1"/>
    <s v="WA"/>
    <x v="2"/>
    <n v="2010"/>
    <n v="2010"/>
    <n v="16539551"/>
    <n v="1"/>
    <x v="1"/>
    <s v="I"/>
    <n v="74"/>
    <n v="74"/>
    <n v="0"/>
    <n v="2"/>
  </r>
  <r>
    <x v="0"/>
    <x v="1"/>
    <s v="WA"/>
    <x v="2"/>
    <n v="2010"/>
    <n v="2010"/>
    <n v="500188908"/>
    <n v="1"/>
    <x v="1"/>
    <s v="I"/>
    <n v="21"/>
    <n v="21"/>
    <n v="0"/>
    <n v="10"/>
  </r>
  <r>
    <x v="0"/>
    <x v="0"/>
    <s v="WA"/>
    <x v="2"/>
    <n v="2010"/>
    <n v="2010"/>
    <n v="14956471"/>
    <n v="3"/>
    <x v="1"/>
    <s v="I"/>
    <n v="90"/>
    <n v="30"/>
    <n v="0"/>
    <n v="297"/>
  </r>
  <r>
    <x v="0"/>
    <x v="0"/>
    <s v="WA"/>
    <x v="2"/>
    <n v="2010"/>
    <n v="2010"/>
    <n v="14442890"/>
    <n v="3"/>
    <x v="1"/>
    <s v="I"/>
    <n v="91"/>
    <n v="30.333333333333332"/>
    <n v="0"/>
    <n v="310"/>
  </r>
  <r>
    <x v="0"/>
    <x v="1"/>
    <s v="WA"/>
    <x v="2"/>
    <n v="2010"/>
    <n v="2010"/>
    <n v="500009255"/>
    <n v="1"/>
    <x v="1"/>
    <s v="I"/>
    <n v="0"/>
    <n v="0"/>
    <n v="0"/>
    <n v="4"/>
  </r>
  <r>
    <x v="0"/>
    <x v="0"/>
    <s v="WA"/>
    <x v="2"/>
    <n v="2010"/>
    <n v="2010"/>
    <n v="446343558"/>
    <n v="1"/>
    <x v="1"/>
    <s v="I"/>
    <n v="0"/>
    <n v="0"/>
    <n v="0"/>
    <n v="157"/>
  </r>
  <r>
    <x v="0"/>
    <x v="0"/>
    <s v="WA"/>
    <x v="2"/>
    <n v="2010"/>
    <n v="2010"/>
    <n v="500187882"/>
    <n v="1"/>
    <x v="1"/>
    <s v="I"/>
    <n v="7"/>
    <n v="7"/>
    <n v="0"/>
    <n v="1"/>
  </r>
  <r>
    <x v="0"/>
    <x v="0"/>
    <s v="WA"/>
    <x v="2"/>
    <n v="2010"/>
    <n v="2010"/>
    <n v="500147638"/>
    <n v="2"/>
    <x v="1"/>
    <s v="I"/>
    <n v="62"/>
    <n v="31"/>
    <n v="0"/>
    <n v="267"/>
  </r>
  <r>
    <x v="0"/>
    <x v="1"/>
    <s v="WA"/>
    <x v="2"/>
    <n v="2010"/>
    <n v="2010"/>
    <n v="16151418"/>
    <n v="2"/>
    <x v="1"/>
    <s v="I"/>
    <n v="41"/>
    <n v="20.5"/>
    <n v="0"/>
    <n v="12"/>
  </r>
  <r>
    <x v="1"/>
    <x v="0"/>
    <s v="WA"/>
    <x v="2"/>
    <n v="2010"/>
    <n v="2010"/>
    <n v="500094221"/>
    <n v="1"/>
    <x v="1"/>
    <s v="I"/>
    <n v="23"/>
    <n v="23"/>
    <n v="0"/>
    <n v="1"/>
  </r>
  <r>
    <x v="0"/>
    <x v="0"/>
    <s v="WA"/>
    <x v="2"/>
    <n v="2010"/>
    <n v="2010"/>
    <n v="18598098"/>
    <n v="2"/>
    <x v="1"/>
    <s v="I"/>
    <n v="62"/>
    <n v="31"/>
    <n v="0"/>
    <n v="181"/>
  </r>
  <r>
    <x v="0"/>
    <x v="0"/>
    <s v="WA"/>
    <x v="2"/>
    <n v="2010"/>
    <n v="2010"/>
    <n v="18710541"/>
    <n v="1"/>
    <x v="1"/>
    <s v="I"/>
    <n v="2"/>
    <n v="2"/>
    <n v="0"/>
    <n v="50"/>
  </r>
  <r>
    <x v="0"/>
    <x v="0"/>
    <s v="WA"/>
    <x v="2"/>
    <n v="2010"/>
    <n v="2010"/>
    <n v="18199188"/>
    <n v="1"/>
    <x v="1"/>
    <s v="I"/>
    <n v="29"/>
    <n v="29"/>
    <n v="0"/>
    <n v="10"/>
  </r>
  <r>
    <x v="0"/>
    <x v="0"/>
    <s v="WA"/>
    <x v="2"/>
    <n v="2010"/>
    <n v="2010"/>
    <n v="18275271"/>
    <n v="1"/>
    <x v="1"/>
    <s v="I"/>
    <n v="8"/>
    <n v="8"/>
    <n v="0"/>
    <n v="71"/>
  </r>
  <r>
    <x v="1"/>
    <x v="0"/>
    <s v="WA"/>
    <x v="2"/>
    <n v="2010"/>
    <n v="2010"/>
    <n v="17724772"/>
    <n v="1"/>
    <x v="1"/>
    <s v="I"/>
    <n v="21"/>
    <n v="21"/>
    <n v="0"/>
    <n v="3"/>
  </r>
  <r>
    <x v="0"/>
    <x v="1"/>
    <s v="WA"/>
    <x v="2"/>
    <n v="2010"/>
    <n v="2010"/>
    <n v="500189956"/>
    <n v="1"/>
    <x v="1"/>
    <s v="I"/>
    <n v="25"/>
    <n v="25"/>
    <n v="0"/>
    <n v="9"/>
  </r>
  <r>
    <x v="0"/>
    <x v="1"/>
    <s v="WA"/>
    <x v="2"/>
    <n v="2010"/>
    <n v="2010"/>
    <n v="17441190"/>
    <n v="2"/>
    <x v="1"/>
    <s v="I"/>
    <n v="56"/>
    <n v="28"/>
    <n v="0"/>
    <n v="45"/>
  </r>
  <r>
    <x v="0"/>
    <x v="0"/>
    <s v="WA"/>
    <x v="2"/>
    <n v="2010"/>
    <n v="2010"/>
    <n v="16510165"/>
    <n v="1"/>
    <x v="1"/>
    <s v="I"/>
    <n v="29"/>
    <n v="29"/>
    <n v="0"/>
    <n v="30"/>
  </r>
  <r>
    <x v="0"/>
    <x v="1"/>
    <s v="WA"/>
    <x v="2"/>
    <n v="2010"/>
    <n v="2010"/>
    <n v="17159282"/>
    <n v="1"/>
    <x v="1"/>
    <s v="I"/>
    <n v="8"/>
    <n v="8"/>
    <n v="0"/>
    <n v="28"/>
  </r>
  <r>
    <x v="0"/>
    <x v="0"/>
    <s v="WA"/>
    <x v="2"/>
    <n v="2010"/>
    <n v="2010"/>
    <n v="15407719"/>
    <n v="1"/>
    <x v="1"/>
    <s v="I"/>
    <n v="9"/>
    <n v="9"/>
    <n v="0"/>
    <n v="182"/>
  </r>
  <r>
    <x v="0"/>
    <x v="0"/>
    <s v="WA"/>
    <x v="2"/>
    <n v="2010"/>
    <n v="2010"/>
    <n v="500186884"/>
    <n v="2"/>
    <x v="1"/>
    <s v="I"/>
    <n v="63"/>
    <n v="31.5"/>
    <n v="0"/>
    <n v="365"/>
  </r>
  <r>
    <x v="0"/>
    <x v="0"/>
    <s v="WA"/>
    <x v="2"/>
    <n v="2010"/>
    <n v="2010"/>
    <n v="500180129"/>
    <n v="1"/>
    <x v="1"/>
    <s v="I"/>
    <n v="10"/>
    <n v="10"/>
    <n v="0"/>
    <n v="10"/>
  </r>
  <r>
    <x v="0"/>
    <x v="0"/>
    <s v="WA"/>
    <x v="2"/>
    <n v="2010"/>
    <n v="2010"/>
    <n v="16402695"/>
    <n v="2"/>
    <x v="1"/>
    <s v="I"/>
    <n v="37"/>
    <n v="18.5"/>
    <n v="0"/>
    <n v="230"/>
  </r>
  <r>
    <x v="0"/>
    <x v="0"/>
    <s v="WA"/>
    <x v="2"/>
    <n v="2010"/>
    <n v="2010"/>
    <n v="15908220"/>
    <n v="1"/>
    <x v="1"/>
    <s v="I"/>
    <n v="0"/>
    <n v="0"/>
    <n v="0"/>
    <n v="350"/>
  </r>
  <r>
    <x v="0"/>
    <x v="0"/>
    <s v="WA"/>
    <x v="2"/>
    <n v="2010"/>
    <n v="2010"/>
    <n v="16190123"/>
    <n v="1"/>
    <x v="1"/>
    <s v="I"/>
    <n v="17"/>
    <n v="17"/>
    <n v="0"/>
    <n v="114"/>
  </r>
  <r>
    <x v="0"/>
    <x v="0"/>
    <s v="WA"/>
    <x v="2"/>
    <n v="2010"/>
    <n v="2010"/>
    <n v="371779205"/>
    <n v="1"/>
    <x v="1"/>
    <s v="I"/>
    <n v="7"/>
    <n v="7"/>
    <n v="0"/>
    <n v="110"/>
  </r>
  <r>
    <x v="0"/>
    <x v="0"/>
    <s v="WA"/>
    <x v="2"/>
    <n v="2010"/>
    <n v="2010"/>
    <n v="15338034"/>
    <n v="1"/>
    <x v="1"/>
    <s v="I"/>
    <n v="26"/>
    <n v="26"/>
    <n v="0"/>
    <n v="8"/>
  </r>
  <r>
    <x v="0"/>
    <x v="1"/>
    <s v="WA"/>
    <x v="2"/>
    <n v="2010"/>
    <n v="2010"/>
    <n v="369273702"/>
    <n v="1"/>
    <x v="1"/>
    <s v="I"/>
    <n v="29"/>
    <n v="29"/>
    <n v="0"/>
    <n v="1"/>
  </r>
  <r>
    <x v="0"/>
    <x v="0"/>
    <s v="WA"/>
    <x v="2"/>
    <n v="2010"/>
    <n v="2010"/>
    <n v="15620486"/>
    <n v="1"/>
    <x v="1"/>
    <s v="I"/>
    <n v="29"/>
    <n v="29"/>
    <n v="0"/>
    <n v="60"/>
  </r>
  <r>
    <x v="1"/>
    <x v="0"/>
    <s v="WA"/>
    <x v="2"/>
    <n v="2010"/>
    <n v="2010"/>
    <n v="14606547"/>
    <n v="1"/>
    <x v="1"/>
    <s v="I"/>
    <n v="18"/>
    <n v="18"/>
    <n v="0"/>
    <n v="400"/>
  </r>
  <r>
    <x v="0"/>
    <x v="1"/>
    <s v="WA"/>
    <x v="2"/>
    <n v="2010"/>
    <n v="2011"/>
    <n v="500123229"/>
    <n v="2"/>
    <x v="1"/>
    <s v="I"/>
    <n v="46"/>
    <n v="23"/>
    <n v="0"/>
    <n v="20"/>
  </r>
  <r>
    <x v="0"/>
    <x v="0"/>
    <s v="WA"/>
    <x v="2"/>
    <n v="2010"/>
    <n v="2010"/>
    <n v="18028705"/>
    <n v="1"/>
    <x v="1"/>
    <s v="I"/>
    <n v="22"/>
    <n v="22"/>
    <n v="0"/>
    <n v="601"/>
  </r>
  <r>
    <x v="0"/>
    <x v="0"/>
    <s v="WA"/>
    <x v="2"/>
    <n v="2010"/>
    <n v="2010"/>
    <n v="500155735"/>
    <n v="1"/>
    <x v="1"/>
    <s v="I"/>
    <n v="0"/>
    <n v="0"/>
    <n v="0"/>
    <n v="12"/>
  </r>
  <r>
    <x v="0"/>
    <x v="0"/>
    <s v="WA"/>
    <x v="2"/>
    <n v="2010"/>
    <n v="2010"/>
    <n v="500175466"/>
    <n v="1"/>
    <x v="1"/>
    <s v="I"/>
    <n v="28"/>
    <n v="28"/>
    <n v="0"/>
    <n v="276"/>
  </r>
  <r>
    <x v="0"/>
    <x v="0"/>
    <s v="WA"/>
    <x v="2"/>
    <n v="2010"/>
    <n v="2010"/>
    <n v="14128607"/>
    <n v="1"/>
    <x v="1"/>
    <s v="I"/>
    <n v="19"/>
    <n v="19"/>
    <n v="0"/>
    <n v="120"/>
  </r>
  <r>
    <x v="0"/>
    <x v="0"/>
    <s v="WA"/>
    <x v="2"/>
    <n v="2010"/>
    <n v="2011"/>
    <n v="500176510"/>
    <n v="2"/>
    <x v="1"/>
    <s v="I"/>
    <n v="48"/>
    <n v="24"/>
    <n v="0"/>
    <n v="353"/>
  </r>
  <r>
    <x v="1"/>
    <x v="0"/>
    <s v="WA"/>
    <x v="2"/>
    <n v="2010"/>
    <n v="2010"/>
    <n v="14624569"/>
    <n v="1"/>
    <x v="1"/>
    <s v="I"/>
    <n v="0"/>
    <n v="0"/>
    <n v="0"/>
    <n v="1720"/>
  </r>
  <r>
    <x v="0"/>
    <x v="0"/>
    <s v="WA"/>
    <x v="2"/>
    <n v="2010"/>
    <n v="2010"/>
    <n v="500246882"/>
    <n v="1"/>
    <x v="1"/>
    <s v="I"/>
    <n v="30"/>
    <n v="30"/>
    <n v="0"/>
    <n v="1"/>
  </r>
  <r>
    <x v="0"/>
    <x v="0"/>
    <s v="WA"/>
    <x v="2"/>
    <n v="2010"/>
    <n v="2010"/>
    <n v="17690062"/>
    <n v="1"/>
    <x v="1"/>
    <s v="I"/>
    <n v="0"/>
    <n v="0"/>
    <n v="0"/>
    <n v="390"/>
  </r>
  <r>
    <x v="1"/>
    <x v="0"/>
    <s v="WA"/>
    <x v="2"/>
    <n v="2010"/>
    <n v="2010"/>
    <n v="500134059"/>
    <n v="1"/>
    <x v="1"/>
    <s v="I"/>
    <n v="8"/>
    <n v="8"/>
    <n v="0"/>
    <n v="4"/>
  </r>
  <r>
    <x v="0"/>
    <x v="0"/>
    <s v="WA"/>
    <x v="2"/>
    <n v="2010"/>
    <n v="2010"/>
    <n v="500024626"/>
    <n v="1"/>
    <x v="1"/>
    <s v="I"/>
    <n v="3"/>
    <n v="3"/>
    <n v="0"/>
    <n v="133"/>
  </r>
  <r>
    <x v="0"/>
    <x v="0"/>
    <s v="WA"/>
    <x v="2"/>
    <n v="2010"/>
    <n v="2010"/>
    <n v="500190657"/>
    <n v="1"/>
    <x v="1"/>
    <s v="I"/>
    <n v="14"/>
    <n v="14"/>
    <n v="0"/>
    <n v="402"/>
  </r>
  <r>
    <x v="0"/>
    <x v="0"/>
    <s v="WA"/>
    <x v="2"/>
    <n v="2010"/>
    <n v="2010"/>
    <n v="16256045"/>
    <n v="1"/>
    <x v="1"/>
    <s v="I"/>
    <n v="13"/>
    <n v="13"/>
    <n v="0"/>
    <n v="357"/>
  </r>
  <r>
    <x v="1"/>
    <x v="1"/>
    <s v="WA"/>
    <x v="2"/>
    <n v="2010"/>
    <n v="2010"/>
    <n v="16614459"/>
    <n v="1"/>
    <x v="1"/>
    <s v="I"/>
    <n v="5"/>
    <n v="5"/>
    <n v="0"/>
    <n v="4"/>
  </r>
  <r>
    <x v="0"/>
    <x v="1"/>
    <s v="WA"/>
    <x v="2"/>
    <n v="2010"/>
    <n v="2010"/>
    <n v="16537353"/>
    <n v="1"/>
    <x v="1"/>
    <s v="I"/>
    <n v="21"/>
    <n v="21"/>
    <n v="0"/>
    <n v="58"/>
  </r>
  <r>
    <x v="0"/>
    <x v="0"/>
    <s v="WA"/>
    <x v="2"/>
    <n v="2010"/>
    <n v="2010"/>
    <n v="16335996"/>
    <n v="1"/>
    <x v="1"/>
    <s v="I"/>
    <n v="13"/>
    <n v="13"/>
    <n v="0"/>
    <n v="660"/>
  </r>
  <r>
    <x v="0"/>
    <x v="0"/>
    <s v="WA"/>
    <x v="2"/>
    <n v="2010"/>
    <n v="2010"/>
    <n v="500267134"/>
    <n v="1"/>
    <x v="1"/>
    <s v="I"/>
    <n v="19"/>
    <n v="19"/>
    <n v="0"/>
    <n v="34"/>
  </r>
  <r>
    <x v="0"/>
    <x v="0"/>
    <s v="WA"/>
    <x v="2"/>
    <n v="2010"/>
    <n v="2010"/>
    <n v="15145855"/>
    <n v="1"/>
    <x v="1"/>
    <s v="I"/>
    <n v="34"/>
    <n v="34"/>
    <n v="0"/>
    <n v="270"/>
  </r>
  <r>
    <x v="0"/>
    <x v="1"/>
    <s v="WA"/>
    <x v="2"/>
    <n v="2010"/>
    <n v="2010"/>
    <n v="500154701"/>
    <n v="1"/>
    <x v="1"/>
    <s v="I"/>
    <n v="0"/>
    <n v="0"/>
    <n v="0"/>
    <n v="8"/>
  </r>
  <r>
    <x v="1"/>
    <x v="1"/>
    <s v="WA"/>
    <x v="2"/>
    <n v="2010"/>
    <n v="2010"/>
    <n v="18679151"/>
    <n v="1"/>
    <x v="1"/>
    <s v="I"/>
    <n v="30"/>
    <n v="30"/>
    <n v="0"/>
    <n v="29"/>
  </r>
  <r>
    <x v="0"/>
    <x v="0"/>
    <s v="WA"/>
    <x v="2"/>
    <n v="2010"/>
    <n v="2010"/>
    <n v="446345914"/>
    <n v="1"/>
    <x v="1"/>
    <s v="I"/>
    <n v="30"/>
    <n v="30"/>
    <n v="0"/>
    <n v="110"/>
  </r>
  <r>
    <x v="0"/>
    <x v="1"/>
    <s v="WA"/>
    <x v="2"/>
    <n v="2010"/>
    <n v="2010"/>
    <n v="500075145"/>
    <n v="1"/>
    <x v="1"/>
    <s v="I"/>
    <n v="30"/>
    <n v="30"/>
    <n v="0"/>
    <n v="1"/>
  </r>
  <r>
    <x v="0"/>
    <x v="0"/>
    <s v="WA"/>
    <x v="2"/>
    <n v="2011"/>
    <n v="2011"/>
    <n v="14128813"/>
    <n v="1"/>
    <x v="1"/>
    <s v="I"/>
    <n v="55"/>
    <n v="55"/>
    <n v="0"/>
    <n v="30"/>
  </r>
  <r>
    <x v="0"/>
    <x v="0"/>
    <s v="WA"/>
    <x v="2"/>
    <n v="2011"/>
    <n v="2011"/>
    <n v="19950411"/>
    <n v="1"/>
    <x v="1"/>
    <s v="I"/>
    <n v="32"/>
    <n v="32"/>
    <n v="0"/>
    <n v="1040"/>
  </r>
  <r>
    <x v="0"/>
    <x v="0"/>
    <s v="WA"/>
    <x v="2"/>
    <n v="2011"/>
    <n v="2011"/>
    <n v="19951982"/>
    <n v="1"/>
    <x v="1"/>
    <s v="I"/>
    <n v="14"/>
    <n v="14"/>
    <n v="0"/>
    <n v="90"/>
  </r>
  <r>
    <x v="0"/>
    <x v="0"/>
    <s v="WA"/>
    <x v="2"/>
    <n v="2011"/>
    <n v="2011"/>
    <n v="500231376"/>
    <n v="1"/>
    <x v="1"/>
    <s v="I"/>
    <n v="18"/>
    <n v="18"/>
    <n v="0"/>
    <n v="620"/>
  </r>
  <r>
    <x v="0"/>
    <x v="1"/>
    <s v="WA"/>
    <x v="3"/>
    <n v="2011"/>
    <n v="2011"/>
    <n v="437616047"/>
    <n v="3"/>
    <x v="1"/>
    <s v="I"/>
    <n v="88"/>
    <n v="29.333333333333336"/>
    <n v="0"/>
    <n v="282"/>
  </r>
  <r>
    <x v="0"/>
    <x v="1"/>
    <s v="WA"/>
    <x v="3"/>
    <n v="2011"/>
    <n v="2011"/>
    <n v="500057119"/>
    <n v="1"/>
    <x v="1"/>
    <s v="I"/>
    <n v="32"/>
    <n v="32"/>
    <n v="0"/>
    <n v="1"/>
  </r>
  <r>
    <x v="0"/>
    <x v="1"/>
    <s v="WA"/>
    <x v="2"/>
    <n v="2011"/>
    <n v="2011"/>
    <n v="500218002"/>
    <n v="1"/>
    <x v="1"/>
    <s v="I"/>
    <n v="0"/>
    <n v="0"/>
    <n v="0"/>
    <n v="2"/>
  </r>
  <r>
    <x v="0"/>
    <x v="0"/>
    <s v="WA"/>
    <x v="2"/>
    <n v="2011"/>
    <n v="2011"/>
    <n v="19324589"/>
    <n v="1"/>
    <x v="1"/>
    <s v="I"/>
    <n v="0"/>
    <n v="0"/>
    <n v="0"/>
    <n v="86"/>
  </r>
  <r>
    <x v="0"/>
    <x v="1"/>
    <s v="WA"/>
    <x v="3"/>
    <n v="2011"/>
    <n v="2011"/>
    <n v="500052090"/>
    <n v="1"/>
    <x v="1"/>
    <s v="I"/>
    <n v="24"/>
    <n v="24"/>
    <n v="0"/>
    <n v="69"/>
  </r>
  <r>
    <x v="0"/>
    <x v="0"/>
    <s v="WA"/>
    <x v="3"/>
    <n v="2011"/>
    <n v="2011"/>
    <n v="17995456"/>
    <n v="1"/>
    <x v="1"/>
    <s v="I"/>
    <n v="30"/>
    <n v="30"/>
    <n v="0"/>
    <n v="170"/>
  </r>
  <r>
    <x v="0"/>
    <x v="1"/>
    <s v="WA"/>
    <x v="3"/>
    <n v="2011"/>
    <n v="2011"/>
    <n v="18968900"/>
    <n v="1"/>
    <x v="1"/>
    <s v="I"/>
    <n v="14"/>
    <n v="14"/>
    <n v="0"/>
    <n v="132"/>
  </r>
  <r>
    <x v="1"/>
    <x v="1"/>
    <s v="WA"/>
    <x v="3"/>
    <n v="2011"/>
    <n v="2011"/>
    <n v="500042212"/>
    <n v="2"/>
    <x v="1"/>
    <s v="I"/>
    <n v="59"/>
    <n v="29.5"/>
    <n v="0"/>
    <n v="7"/>
  </r>
  <r>
    <x v="0"/>
    <x v="0"/>
    <s v="WA"/>
    <x v="3"/>
    <n v="2011"/>
    <n v="2011"/>
    <n v="17775235"/>
    <n v="1"/>
    <x v="1"/>
    <s v="I"/>
    <n v="30"/>
    <n v="30"/>
    <n v="0"/>
    <n v="1"/>
  </r>
  <r>
    <x v="0"/>
    <x v="1"/>
    <s v="WA"/>
    <x v="3"/>
    <n v="2011"/>
    <n v="2011"/>
    <n v="17518489"/>
    <n v="2"/>
    <x v="1"/>
    <s v="I"/>
    <n v="60"/>
    <n v="30"/>
    <n v="0"/>
    <n v="175"/>
  </r>
  <r>
    <x v="0"/>
    <x v="1"/>
    <s v="WA"/>
    <x v="3"/>
    <n v="2011"/>
    <n v="2011"/>
    <n v="500140057"/>
    <n v="4"/>
    <x v="1"/>
    <s v="I"/>
    <n v="115"/>
    <n v="28.75"/>
    <n v="0"/>
    <n v="20"/>
  </r>
  <r>
    <x v="0"/>
    <x v="1"/>
    <s v="WA"/>
    <x v="3"/>
    <n v="2011"/>
    <n v="2011"/>
    <n v="17985100"/>
    <n v="1"/>
    <x v="1"/>
    <s v="I"/>
    <n v="29"/>
    <n v="29"/>
    <n v="0"/>
    <n v="5"/>
  </r>
  <r>
    <x v="0"/>
    <x v="0"/>
    <s v="WA"/>
    <x v="3"/>
    <n v="2011"/>
    <n v="2011"/>
    <n v="18011707"/>
    <n v="1"/>
    <x v="1"/>
    <s v="I"/>
    <n v="0"/>
    <n v="0"/>
    <n v="0"/>
    <n v="20"/>
  </r>
  <r>
    <x v="0"/>
    <x v="1"/>
    <s v="WA"/>
    <x v="3"/>
    <n v="2011"/>
    <n v="2011"/>
    <n v="500124741"/>
    <n v="1"/>
    <x v="1"/>
    <s v="I"/>
    <n v="7"/>
    <n v="7"/>
    <n v="0"/>
    <n v="29"/>
  </r>
  <r>
    <x v="0"/>
    <x v="0"/>
    <s v="WA"/>
    <x v="3"/>
    <n v="2011"/>
    <n v="2011"/>
    <n v="17678795"/>
    <n v="1"/>
    <x v="1"/>
    <s v="I"/>
    <n v="30"/>
    <n v="30"/>
    <n v="0"/>
    <n v="20"/>
  </r>
  <r>
    <x v="1"/>
    <x v="0"/>
    <s v="WA"/>
    <x v="3"/>
    <n v="2011"/>
    <n v="2011"/>
    <n v="500134059"/>
    <n v="1"/>
    <x v="1"/>
    <s v="I"/>
    <n v="29"/>
    <n v="29"/>
    <n v="0"/>
    <n v="32"/>
  </r>
  <r>
    <x v="0"/>
    <x v="0"/>
    <s v="WA"/>
    <x v="3"/>
    <n v="2011"/>
    <n v="2011"/>
    <n v="500031581"/>
    <n v="2"/>
    <x v="1"/>
    <s v="I"/>
    <n v="61"/>
    <n v="30.5"/>
    <n v="0"/>
    <n v="633"/>
  </r>
  <r>
    <x v="0"/>
    <x v="1"/>
    <s v="WA"/>
    <x v="3"/>
    <n v="2011"/>
    <n v="2011"/>
    <n v="16238356"/>
    <n v="2"/>
    <x v="1"/>
    <s v="I"/>
    <n v="61"/>
    <n v="30.5"/>
    <n v="0"/>
    <n v="25"/>
  </r>
  <r>
    <x v="0"/>
    <x v="0"/>
    <s v="WA"/>
    <x v="3"/>
    <n v="2011"/>
    <n v="2011"/>
    <n v="16605219"/>
    <n v="2"/>
    <x v="1"/>
    <s v="I"/>
    <n v="48"/>
    <n v="24"/>
    <n v="0"/>
    <n v="820"/>
  </r>
  <r>
    <x v="0"/>
    <x v="1"/>
    <s v="WA"/>
    <x v="3"/>
    <n v="2011"/>
    <n v="2011"/>
    <n v="419558451"/>
    <n v="1"/>
    <x v="1"/>
    <s v="I"/>
    <n v="29"/>
    <n v="29"/>
    <n v="0"/>
    <n v="3"/>
  </r>
  <r>
    <x v="1"/>
    <x v="1"/>
    <s v="WA"/>
    <x v="3"/>
    <n v="2011"/>
    <n v="2011"/>
    <n v="500017371"/>
    <n v="1"/>
    <x v="1"/>
    <s v="I"/>
    <n v="29"/>
    <n v="29"/>
    <n v="0"/>
    <n v="86"/>
  </r>
  <r>
    <x v="0"/>
    <x v="0"/>
    <s v="WA"/>
    <x v="3"/>
    <n v="2011"/>
    <n v="2011"/>
    <n v="446345522"/>
    <n v="1"/>
    <x v="1"/>
    <s v="I"/>
    <n v="29"/>
    <n v="29"/>
    <n v="0"/>
    <n v="252"/>
  </r>
  <r>
    <x v="0"/>
    <x v="0"/>
    <s v="WA"/>
    <x v="3"/>
    <n v="2011"/>
    <n v="2011"/>
    <n v="14897567"/>
    <n v="1"/>
    <x v="1"/>
    <s v="I"/>
    <n v="30"/>
    <n v="30"/>
    <n v="0"/>
    <n v="167"/>
  </r>
  <r>
    <x v="0"/>
    <x v="0"/>
    <s v="WA"/>
    <x v="3"/>
    <n v="2011"/>
    <n v="2011"/>
    <n v="14952979"/>
    <n v="1"/>
    <x v="1"/>
    <s v="I"/>
    <n v="30"/>
    <n v="30"/>
    <n v="0"/>
    <n v="30"/>
  </r>
  <r>
    <x v="0"/>
    <x v="1"/>
    <s v="WA"/>
    <x v="3"/>
    <n v="2011"/>
    <n v="2011"/>
    <n v="500072852"/>
    <n v="3"/>
    <x v="1"/>
    <s v="I"/>
    <n v="92"/>
    <n v="30.666666666666668"/>
    <n v="0"/>
    <n v="21"/>
  </r>
  <r>
    <x v="0"/>
    <x v="0"/>
    <s v="WA"/>
    <x v="3"/>
    <n v="2011"/>
    <n v="2011"/>
    <n v="500202996"/>
    <n v="3"/>
    <x v="1"/>
    <s v="I"/>
    <n v="86"/>
    <n v="28.666666666666668"/>
    <n v="0"/>
    <n v="250"/>
  </r>
  <r>
    <x v="0"/>
    <x v="1"/>
    <s v="WA"/>
    <x v="3"/>
    <n v="2011"/>
    <n v="2011"/>
    <n v="500005287"/>
    <n v="5"/>
    <x v="1"/>
    <s v="I"/>
    <n v="145"/>
    <n v="29"/>
    <n v="0"/>
    <n v="21"/>
  </r>
  <r>
    <x v="1"/>
    <x v="0"/>
    <s v="WA"/>
    <x v="3"/>
    <n v="2011"/>
    <n v="2011"/>
    <n v="500244145"/>
    <n v="12"/>
    <x v="1"/>
    <s v="I"/>
    <n v="370"/>
    <n v="30.833333333333332"/>
    <n v="0"/>
    <n v="122"/>
  </r>
  <r>
    <x v="0"/>
    <x v="0"/>
    <s v="WA"/>
    <x v="3"/>
    <n v="2011"/>
    <n v="2011"/>
    <n v="15092775"/>
    <n v="1"/>
    <x v="1"/>
    <s v="I"/>
    <n v="3"/>
    <n v="3"/>
    <n v="0"/>
    <n v="50"/>
  </r>
  <r>
    <x v="1"/>
    <x v="1"/>
    <s v="WA"/>
    <x v="3"/>
    <n v="2011"/>
    <n v="2011"/>
    <n v="14899366"/>
    <n v="1"/>
    <x v="1"/>
    <s v="I"/>
    <n v="14"/>
    <n v="14"/>
    <n v="0"/>
    <n v="1"/>
  </r>
  <r>
    <x v="0"/>
    <x v="1"/>
    <s v="WA"/>
    <x v="3"/>
    <n v="2011"/>
    <n v="2011"/>
    <n v="14677294"/>
    <n v="2"/>
    <x v="1"/>
    <s v="I"/>
    <n v="52"/>
    <n v="26"/>
    <n v="0"/>
    <n v="277"/>
  </r>
  <r>
    <x v="0"/>
    <x v="0"/>
    <s v="WA"/>
    <x v="3"/>
    <n v="2011"/>
    <n v="2011"/>
    <n v="500017507"/>
    <n v="2"/>
    <x v="1"/>
    <s v="I"/>
    <n v="49"/>
    <n v="24.5"/>
    <n v="0"/>
    <n v="1547"/>
  </r>
  <r>
    <x v="0"/>
    <x v="1"/>
    <s v="WA"/>
    <x v="3"/>
    <n v="2011"/>
    <n v="2011"/>
    <n v="446083232"/>
    <n v="1"/>
    <x v="1"/>
    <s v="I"/>
    <n v="29"/>
    <n v="29"/>
    <n v="0"/>
    <n v="2"/>
  </r>
  <r>
    <x v="0"/>
    <x v="1"/>
    <s v="WA"/>
    <x v="3"/>
    <n v="2011"/>
    <n v="2011"/>
    <n v="500202128"/>
    <n v="3"/>
    <x v="1"/>
    <s v="I"/>
    <n v="88"/>
    <n v="29.333333333333336"/>
    <n v="0"/>
    <n v="12"/>
  </r>
  <r>
    <x v="0"/>
    <x v="1"/>
    <s v="WA"/>
    <x v="3"/>
    <n v="2011"/>
    <n v="2011"/>
    <n v="19979186"/>
    <n v="1"/>
    <x v="1"/>
    <s v="I"/>
    <n v="23"/>
    <n v="23"/>
    <n v="0"/>
    <n v="4"/>
  </r>
  <r>
    <x v="0"/>
    <x v="1"/>
    <s v="WA"/>
    <x v="3"/>
    <n v="2011"/>
    <n v="2011"/>
    <n v="19837916"/>
    <n v="1"/>
    <x v="1"/>
    <s v="I"/>
    <n v="30"/>
    <n v="30"/>
    <n v="0"/>
    <n v="4"/>
  </r>
  <r>
    <x v="0"/>
    <x v="0"/>
    <s v="WA"/>
    <x v="3"/>
    <n v="2011"/>
    <n v="2011"/>
    <n v="19412178"/>
    <n v="1"/>
    <x v="1"/>
    <s v="I"/>
    <n v="6"/>
    <n v="6"/>
    <n v="0"/>
    <n v="10"/>
  </r>
  <r>
    <x v="0"/>
    <x v="1"/>
    <s v="WA"/>
    <x v="3"/>
    <n v="2011"/>
    <n v="2011"/>
    <n v="439948818"/>
    <n v="2"/>
    <x v="1"/>
    <s v="I"/>
    <n v="32"/>
    <n v="16"/>
    <n v="0"/>
    <n v="6"/>
  </r>
  <r>
    <x v="0"/>
    <x v="0"/>
    <s v="WA"/>
    <x v="3"/>
    <n v="2011"/>
    <n v="2011"/>
    <n v="19405964"/>
    <n v="1"/>
    <x v="1"/>
    <s v="I"/>
    <n v="0"/>
    <n v="0"/>
    <n v="0"/>
    <n v="30"/>
  </r>
  <r>
    <x v="0"/>
    <x v="0"/>
    <s v="WA"/>
    <x v="3"/>
    <n v="2011"/>
    <n v="2011"/>
    <n v="18963407"/>
    <n v="1"/>
    <x v="1"/>
    <s v="I"/>
    <n v="1"/>
    <n v="1"/>
    <n v="0"/>
    <n v="77"/>
  </r>
  <r>
    <x v="0"/>
    <x v="0"/>
    <s v="WA"/>
    <x v="3"/>
    <n v="2011"/>
    <n v="2011"/>
    <n v="403228819"/>
    <n v="1"/>
    <x v="1"/>
    <s v="I"/>
    <n v="0"/>
    <n v="0"/>
    <n v="0"/>
    <n v="10"/>
  </r>
  <r>
    <x v="0"/>
    <x v="0"/>
    <s v="WA"/>
    <x v="3"/>
    <n v="2011"/>
    <n v="2011"/>
    <n v="18408650"/>
    <n v="1"/>
    <x v="1"/>
    <s v="I"/>
    <n v="0"/>
    <n v="0"/>
    <n v="0"/>
    <n v="90"/>
  </r>
  <r>
    <x v="0"/>
    <x v="0"/>
    <s v="WA"/>
    <x v="3"/>
    <n v="2011"/>
    <n v="2011"/>
    <n v="16803241"/>
    <n v="1"/>
    <x v="1"/>
    <s v="I"/>
    <n v="0"/>
    <n v="0"/>
    <n v="0"/>
    <n v="452"/>
  </r>
  <r>
    <x v="0"/>
    <x v="0"/>
    <s v="WA"/>
    <x v="3"/>
    <n v="2011"/>
    <n v="2011"/>
    <n v="17505375"/>
    <n v="1"/>
    <x v="1"/>
    <s v="I"/>
    <n v="0"/>
    <n v="0"/>
    <n v="0"/>
    <n v="63"/>
  </r>
  <r>
    <x v="0"/>
    <x v="0"/>
    <s v="WA"/>
    <x v="3"/>
    <n v="2011"/>
    <n v="2011"/>
    <n v="388368016"/>
    <n v="1"/>
    <x v="1"/>
    <s v="I"/>
    <n v="13"/>
    <n v="13"/>
    <n v="0"/>
    <n v="310"/>
  </r>
  <r>
    <x v="0"/>
    <x v="0"/>
    <s v="WA"/>
    <x v="3"/>
    <n v="2011"/>
    <n v="2011"/>
    <n v="17489133"/>
    <n v="1"/>
    <x v="1"/>
    <s v="I"/>
    <n v="0"/>
    <n v="0"/>
    <n v="0"/>
    <n v="92"/>
  </r>
  <r>
    <x v="0"/>
    <x v="1"/>
    <s v="WA"/>
    <x v="3"/>
    <n v="2011"/>
    <n v="2011"/>
    <n v="500002633"/>
    <n v="2"/>
    <x v="1"/>
    <s v="I"/>
    <n v="61"/>
    <n v="30.5"/>
    <n v="0"/>
    <n v="20"/>
  </r>
  <r>
    <x v="0"/>
    <x v="1"/>
    <s v="WA"/>
    <x v="3"/>
    <n v="2011"/>
    <n v="2011"/>
    <n v="18332793"/>
    <n v="1"/>
    <x v="1"/>
    <s v="I"/>
    <n v="0"/>
    <n v="0"/>
    <n v="0"/>
    <n v="3"/>
  </r>
  <r>
    <x v="0"/>
    <x v="0"/>
    <s v="WA"/>
    <x v="3"/>
    <n v="2011"/>
    <n v="2011"/>
    <n v="15143761"/>
    <n v="3"/>
    <x v="1"/>
    <s v="I"/>
    <n v="85"/>
    <n v="28.333333333333336"/>
    <n v="0"/>
    <n v="220"/>
  </r>
  <r>
    <x v="1"/>
    <x v="1"/>
    <s v="WA"/>
    <x v="3"/>
    <n v="2011"/>
    <n v="2011"/>
    <n v="15452637"/>
    <n v="1"/>
    <x v="1"/>
    <s v="I"/>
    <n v="19"/>
    <n v="19"/>
    <n v="0"/>
    <n v="92"/>
  </r>
  <r>
    <x v="0"/>
    <x v="0"/>
    <s v="WA"/>
    <x v="3"/>
    <n v="2011"/>
    <n v="2011"/>
    <n v="19944659"/>
    <n v="1"/>
    <x v="1"/>
    <s v="I"/>
    <n v="0"/>
    <n v="0"/>
    <n v="0"/>
    <n v="20"/>
  </r>
  <r>
    <x v="0"/>
    <x v="1"/>
    <s v="WA"/>
    <x v="3"/>
    <n v="2011"/>
    <n v="2011"/>
    <n v="17041862"/>
    <n v="1"/>
    <x v="1"/>
    <s v="I"/>
    <n v="7"/>
    <n v="7"/>
    <n v="0"/>
    <n v="46"/>
  </r>
  <r>
    <x v="0"/>
    <x v="1"/>
    <s v="WA"/>
    <x v="3"/>
    <n v="2011"/>
    <n v="2011"/>
    <n v="19921569"/>
    <n v="1"/>
    <x v="1"/>
    <s v="I"/>
    <n v="28"/>
    <n v="28"/>
    <n v="0"/>
    <n v="1"/>
  </r>
  <r>
    <x v="0"/>
    <x v="0"/>
    <s v="WA"/>
    <x v="3"/>
    <n v="2011"/>
    <n v="2011"/>
    <n v="19348961"/>
    <n v="1"/>
    <x v="1"/>
    <s v="I"/>
    <n v="0"/>
    <n v="0"/>
    <n v="0"/>
    <n v="100"/>
  </r>
  <r>
    <x v="0"/>
    <x v="1"/>
    <s v="WA"/>
    <x v="3"/>
    <n v="2011"/>
    <n v="2011"/>
    <n v="19914141"/>
    <n v="1"/>
    <x v="1"/>
    <s v="I"/>
    <n v="11"/>
    <n v="11"/>
    <n v="0"/>
    <n v="45"/>
  </r>
  <r>
    <x v="0"/>
    <x v="1"/>
    <s v="WA"/>
    <x v="3"/>
    <n v="2011"/>
    <n v="2011"/>
    <n v="500239583"/>
    <n v="1"/>
    <x v="1"/>
    <s v="I"/>
    <n v="0"/>
    <n v="0"/>
    <n v="0"/>
    <n v="2"/>
  </r>
  <r>
    <x v="0"/>
    <x v="0"/>
    <s v="WA"/>
    <x v="3"/>
    <n v="2011"/>
    <n v="2011"/>
    <n v="18785012"/>
    <n v="1"/>
    <x v="1"/>
    <s v="I"/>
    <n v="4"/>
    <n v="4"/>
    <n v="0"/>
    <n v="400"/>
  </r>
  <r>
    <x v="0"/>
    <x v="0"/>
    <s v="WA"/>
    <x v="3"/>
    <n v="2011"/>
    <n v="2011"/>
    <n v="18607990"/>
    <n v="1"/>
    <x v="1"/>
    <s v="I"/>
    <n v="0"/>
    <n v="0"/>
    <n v="0"/>
    <n v="30"/>
  </r>
  <r>
    <x v="0"/>
    <x v="1"/>
    <s v="WA"/>
    <x v="3"/>
    <n v="2011"/>
    <n v="2011"/>
    <n v="500204941"/>
    <n v="1"/>
    <x v="1"/>
    <s v="I"/>
    <n v="0"/>
    <n v="0"/>
    <n v="0"/>
    <n v="3"/>
  </r>
  <r>
    <x v="0"/>
    <x v="1"/>
    <s v="WA"/>
    <x v="3"/>
    <n v="2011"/>
    <n v="2011"/>
    <n v="18693843"/>
    <n v="1"/>
    <x v="1"/>
    <s v="I"/>
    <n v="0"/>
    <n v="0"/>
    <n v="0"/>
    <n v="1"/>
  </r>
  <r>
    <x v="0"/>
    <x v="0"/>
    <s v="WA"/>
    <x v="3"/>
    <n v="2011"/>
    <n v="2011"/>
    <n v="18007734"/>
    <n v="1"/>
    <x v="1"/>
    <s v="I"/>
    <n v="0"/>
    <n v="0"/>
    <n v="0"/>
    <n v="10"/>
  </r>
  <r>
    <x v="0"/>
    <x v="1"/>
    <s v="WA"/>
    <x v="3"/>
    <n v="2011"/>
    <n v="2011"/>
    <n v="390614431"/>
    <n v="2"/>
    <x v="1"/>
    <s v="I"/>
    <n v="53"/>
    <n v="26.5"/>
    <n v="0"/>
    <n v="67"/>
  </r>
  <r>
    <x v="0"/>
    <x v="0"/>
    <s v="WA"/>
    <x v="3"/>
    <n v="2011"/>
    <n v="2011"/>
    <n v="500273470"/>
    <n v="1"/>
    <x v="1"/>
    <s v="I"/>
    <n v="0"/>
    <n v="0"/>
    <n v="0"/>
    <n v="110"/>
  </r>
  <r>
    <x v="0"/>
    <x v="1"/>
    <s v="WA"/>
    <x v="3"/>
    <n v="2011"/>
    <n v="2011"/>
    <n v="18349418"/>
    <n v="1"/>
    <x v="1"/>
    <s v="I"/>
    <n v="27"/>
    <n v="27"/>
    <n v="0"/>
    <n v="20"/>
  </r>
  <r>
    <x v="0"/>
    <x v="0"/>
    <s v="WA"/>
    <x v="3"/>
    <n v="2011"/>
    <n v="2011"/>
    <n v="17796568"/>
    <n v="1"/>
    <x v="1"/>
    <s v="I"/>
    <n v="6"/>
    <n v="6"/>
    <n v="0"/>
    <n v="10"/>
  </r>
  <r>
    <x v="0"/>
    <x v="1"/>
    <s v="WA"/>
    <x v="3"/>
    <n v="2011"/>
    <n v="2011"/>
    <n v="17174794"/>
    <n v="1"/>
    <x v="1"/>
    <s v="I"/>
    <n v="15"/>
    <n v="15"/>
    <n v="0"/>
    <n v="14"/>
  </r>
  <r>
    <x v="1"/>
    <x v="0"/>
    <s v="WA"/>
    <x v="3"/>
    <n v="2011"/>
    <n v="2011"/>
    <n v="16267022"/>
    <n v="1"/>
    <x v="1"/>
    <s v="I"/>
    <n v="28"/>
    <n v="28"/>
    <n v="0"/>
    <n v="1"/>
  </r>
  <r>
    <x v="0"/>
    <x v="0"/>
    <s v="WA"/>
    <x v="3"/>
    <n v="2011"/>
    <n v="2011"/>
    <n v="16508473"/>
    <n v="1"/>
    <x v="1"/>
    <s v="I"/>
    <n v="0"/>
    <n v="0"/>
    <n v="0"/>
    <n v="360"/>
  </r>
  <r>
    <x v="0"/>
    <x v="1"/>
    <s v="WA"/>
    <x v="3"/>
    <n v="2011"/>
    <n v="2011"/>
    <n v="16304482"/>
    <n v="1"/>
    <x v="1"/>
    <s v="I"/>
    <n v="11"/>
    <n v="11"/>
    <n v="0"/>
    <n v="40"/>
  </r>
  <r>
    <x v="0"/>
    <x v="1"/>
    <s v="WA"/>
    <x v="3"/>
    <n v="2011"/>
    <n v="2011"/>
    <n v="16288049"/>
    <n v="1"/>
    <x v="1"/>
    <s v="I"/>
    <n v="7"/>
    <n v="7"/>
    <n v="0"/>
    <n v="45"/>
  </r>
  <r>
    <x v="1"/>
    <x v="0"/>
    <s v="WA"/>
    <x v="3"/>
    <n v="2011"/>
    <n v="2011"/>
    <n v="500253537"/>
    <n v="1"/>
    <x v="1"/>
    <s v="I"/>
    <n v="0"/>
    <n v="0"/>
    <n v="0"/>
    <n v="37"/>
  </r>
  <r>
    <x v="0"/>
    <x v="0"/>
    <s v="WA"/>
    <x v="3"/>
    <n v="2011"/>
    <n v="2011"/>
    <n v="14907927"/>
    <n v="1"/>
    <x v="1"/>
    <s v="I"/>
    <n v="34"/>
    <n v="34"/>
    <n v="0"/>
    <n v="527"/>
  </r>
  <r>
    <x v="0"/>
    <x v="1"/>
    <s v="WA"/>
    <x v="3"/>
    <n v="2011"/>
    <n v="2011"/>
    <n v="19939321"/>
    <n v="1"/>
    <x v="1"/>
    <s v="I"/>
    <n v="28"/>
    <n v="28"/>
    <n v="0"/>
    <n v="1"/>
  </r>
  <r>
    <x v="0"/>
    <x v="0"/>
    <s v="WA"/>
    <x v="3"/>
    <n v="2011"/>
    <n v="2011"/>
    <n v="17638272"/>
    <n v="1"/>
    <x v="1"/>
    <s v="I"/>
    <n v="0"/>
    <n v="0"/>
    <n v="0"/>
    <n v="20"/>
  </r>
  <r>
    <x v="0"/>
    <x v="0"/>
    <s v="WA"/>
    <x v="3"/>
    <n v="2011"/>
    <n v="2011"/>
    <n v="500242849"/>
    <n v="1"/>
    <x v="1"/>
    <s v="I"/>
    <n v="8"/>
    <n v="8"/>
    <n v="0"/>
    <n v="1"/>
  </r>
  <r>
    <x v="0"/>
    <x v="0"/>
    <s v="WA"/>
    <x v="3"/>
    <n v="2011"/>
    <n v="2011"/>
    <n v="17796568"/>
    <n v="1"/>
    <x v="1"/>
    <s v="I"/>
    <n v="25"/>
    <n v="25"/>
    <n v="0"/>
    <n v="20"/>
  </r>
  <r>
    <x v="0"/>
    <x v="0"/>
    <s v="WA"/>
    <x v="3"/>
    <n v="2011"/>
    <n v="2011"/>
    <n v="19682549"/>
    <n v="1"/>
    <x v="1"/>
    <s v="I"/>
    <n v="29"/>
    <n v="29"/>
    <n v="0"/>
    <n v="1040"/>
  </r>
  <r>
    <x v="0"/>
    <x v="0"/>
    <s v="WA"/>
    <x v="3"/>
    <n v="2011"/>
    <n v="2011"/>
    <n v="500225637"/>
    <n v="3"/>
    <x v="1"/>
    <s v="I"/>
    <n v="79"/>
    <n v="26.333333333333336"/>
    <n v="0"/>
    <n v="619"/>
  </r>
  <r>
    <x v="0"/>
    <x v="0"/>
    <s v="WA"/>
    <x v="3"/>
    <n v="2011"/>
    <n v="2011"/>
    <n v="17323974"/>
    <n v="1"/>
    <x v="1"/>
    <s v="I"/>
    <n v="17"/>
    <n v="17"/>
    <n v="0"/>
    <n v="762"/>
  </r>
  <r>
    <x v="0"/>
    <x v="0"/>
    <s v="WA"/>
    <x v="3"/>
    <n v="2011"/>
    <n v="2011"/>
    <n v="19122033"/>
    <n v="1"/>
    <x v="1"/>
    <s v="I"/>
    <n v="28"/>
    <n v="28"/>
    <n v="0"/>
    <n v="21"/>
  </r>
  <r>
    <x v="0"/>
    <x v="0"/>
    <s v="WA"/>
    <x v="3"/>
    <n v="2011"/>
    <n v="2011"/>
    <n v="17961946"/>
    <n v="1"/>
    <x v="1"/>
    <s v="I"/>
    <n v="1"/>
    <n v="1"/>
    <n v="0"/>
    <n v="39"/>
  </r>
  <r>
    <x v="0"/>
    <x v="0"/>
    <s v="WA"/>
    <x v="3"/>
    <n v="2011"/>
    <n v="2011"/>
    <n v="18875545"/>
    <n v="1"/>
    <x v="1"/>
    <s v="I"/>
    <n v="0"/>
    <n v="0"/>
    <n v="0"/>
    <n v="20"/>
  </r>
  <r>
    <x v="0"/>
    <x v="0"/>
    <s v="WA"/>
    <x v="3"/>
    <n v="2011"/>
    <n v="2011"/>
    <n v="500006895"/>
    <n v="1"/>
    <x v="1"/>
    <s v="I"/>
    <n v="0"/>
    <n v="0"/>
    <n v="0"/>
    <n v="7"/>
  </r>
  <r>
    <x v="0"/>
    <x v="1"/>
    <s v="WA"/>
    <x v="3"/>
    <n v="2011"/>
    <n v="2011"/>
    <n v="414028823"/>
    <n v="1"/>
    <x v="1"/>
    <s v="I"/>
    <n v="0"/>
    <n v="0"/>
    <n v="0"/>
    <n v="3"/>
  </r>
  <r>
    <x v="0"/>
    <x v="0"/>
    <s v="WA"/>
    <x v="3"/>
    <n v="2011"/>
    <n v="2011"/>
    <n v="18577273"/>
    <n v="1"/>
    <x v="1"/>
    <s v="I"/>
    <n v="0"/>
    <n v="0"/>
    <n v="0"/>
    <n v="180"/>
  </r>
  <r>
    <x v="0"/>
    <x v="0"/>
    <s v="WA"/>
    <x v="3"/>
    <n v="2011"/>
    <n v="2011"/>
    <n v="446353593"/>
    <n v="1"/>
    <x v="1"/>
    <s v="I"/>
    <n v="19"/>
    <n v="19"/>
    <n v="0"/>
    <n v="486"/>
  </r>
  <r>
    <x v="0"/>
    <x v="0"/>
    <s v="WA"/>
    <x v="3"/>
    <n v="2011"/>
    <n v="2011"/>
    <n v="385689640"/>
    <n v="1"/>
    <x v="1"/>
    <s v="I"/>
    <n v="9"/>
    <n v="9"/>
    <n v="0"/>
    <n v="90"/>
  </r>
  <r>
    <x v="0"/>
    <x v="1"/>
    <s v="WA"/>
    <x v="3"/>
    <n v="2011"/>
    <n v="2011"/>
    <n v="500059808"/>
    <n v="1"/>
    <x v="1"/>
    <s v="I"/>
    <n v="3"/>
    <n v="3"/>
    <n v="0"/>
    <n v="24"/>
  </r>
  <r>
    <x v="0"/>
    <x v="0"/>
    <s v="WA"/>
    <x v="3"/>
    <n v="2011"/>
    <n v="2011"/>
    <n v="17150957"/>
    <n v="4"/>
    <x v="1"/>
    <s v="I"/>
    <n v="109"/>
    <n v="27.25"/>
    <n v="0"/>
    <n v="230"/>
  </r>
  <r>
    <x v="0"/>
    <x v="0"/>
    <s v="WA"/>
    <x v="3"/>
    <n v="2011"/>
    <n v="2011"/>
    <n v="16798806"/>
    <n v="1"/>
    <x v="1"/>
    <s v="I"/>
    <n v="6"/>
    <n v="6"/>
    <n v="0"/>
    <n v="160"/>
  </r>
  <r>
    <x v="0"/>
    <x v="0"/>
    <s v="WA"/>
    <x v="3"/>
    <n v="2011"/>
    <n v="2011"/>
    <n v="500211275"/>
    <n v="1"/>
    <x v="1"/>
    <s v="I"/>
    <n v="0"/>
    <n v="0"/>
    <n v="0"/>
    <n v="20"/>
  </r>
  <r>
    <x v="0"/>
    <x v="0"/>
    <s v="WA"/>
    <x v="3"/>
    <n v="2011"/>
    <n v="2011"/>
    <n v="500191426"/>
    <n v="1"/>
    <x v="1"/>
    <s v="I"/>
    <n v="7"/>
    <n v="7"/>
    <n v="0"/>
    <n v="16"/>
  </r>
  <r>
    <x v="0"/>
    <x v="0"/>
    <s v="WA"/>
    <x v="3"/>
    <n v="2011"/>
    <n v="2011"/>
    <n v="16930815"/>
    <n v="2"/>
    <x v="1"/>
    <s v="I"/>
    <n v="59"/>
    <n v="29.5"/>
    <n v="0"/>
    <n v="236"/>
  </r>
  <r>
    <x v="0"/>
    <x v="1"/>
    <s v="WA"/>
    <x v="3"/>
    <n v="2011"/>
    <n v="2011"/>
    <n v="16012485"/>
    <n v="1"/>
    <x v="1"/>
    <s v="I"/>
    <n v="15"/>
    <n v="15"/>
    <n v="0"/>
    <n v="3"/>
  </r>
  <r>
    <x v="0"/>
    <x v="1"/>
    <s v="WA"/>
    <x v="3"/>
    <n v="2011"/>
    <n v="2011"/>
    <n v="500019232"/>
    <n v="1"/>
    <x v="1"/>
    <s v="I"/>
    <n v="30"/>
    <n v="30"/>
    <n v="0"/>
    <n v="1"/>
  </r>
  <r>
    <x v="0"/>
    <x v="0"/>
    <s v="WA"/>
    <x v="3"/>
    <n v="2011"/>
    <n v="2011"/>
    <n v="16621129"/>
    <n v="1"/>
    <x v="1"/>
    <s v="I"/>
    <n v="0"/>
    <n v="0"/>
    <n v="0"/>
    <n v="20"/>
  </r>
  <r>
    <x v="0"/>
    <x v="1"/>
    <s v="WA"/>
    <x v="3"/>
    <n v="2011"/>
    <n v="2011"/>
    <n v="500040161"/>
    <n v="3"/>
    <x v="1"/>
    <s v="I"/>
    <n v="76"/>
    <n v="25.333333333333336"/>
    <n v="0"/>
    <n v="81"/>
  </r>
  <r>
    <x v="0"/>
    <x v="0"/>
    <s v="WA"/>
    <x v="3"/>
    <n v="2011"/>
    <n v="2011"/>
    <n v="15106149"/>
    <n v="2"/>
    <x v="1"/>
    <s v="I"/>
    <n v="59"/>
    <n v="29.5"/>
    <n v="0"/>
    <n v="1010"/>
  </r>
  <r>
    <x v="0"/>
    <x v="1"/>
    <s v="WA"/>
    <x v="3"/>
    <n v="2011"/>
    <n v="2011"/>
    <n v="14930561"/>
    <n v="1"/>
    <x v="1"/>
    <s v="I"/>
    <n v="26"/>
    <n v="26"/>
    <n v="0"/>
    <n v="67"/>
  </r>
  <r>
    <x v="0"/>
    <x v="0"/>
    <s v="WA"/>
    <x v="3"/>
    <n v="2011"/>
    <n v="2011"/>
    <n v="14383160"/>
    <n v="1"/>
    <x v="1"/>
    <s v="I"/>
    <n v="7"/>
    <n v="7"/>
    <n v="0"/>
    <n v="10"/>
  </r>
  <r>
    <x v="0"/>
    <x v="0"/>
    <s v="WA"/>
    <x v="3"/>
    <n v="2011"/>
    <n v="2011"/>
    <n v="19854572"/>
    <n v="1"/>
    <x v="1"/>
    <s v="I"/>
    <n v="26"/>
    <n v="26"/>
    <n v="0"/>
    <n v="360"/>
  </r>
  <r>
    <x v="0"/>
    <x v="1"/>
    <s v="WA"/>
    <x v="3"/>
    <n v="2011"/>
    <n v="2011"/>
    <n v="365126472"/>
    <n v="1"/>
    <x v="1"/>
    <s v="I"/>
    <n v="0"/>
    <n v="0"/>
    <n v="0"/>
    <n v="2"/>
  </r>
  <r>
    <x v="0"/>
    <x v="1"/>
    <s v="WA"/>
    <x v="3"/>
    <n v="2011"/>
    <n v="2011"/>
    <n v="500124455"/>
    <n v="4"/>
    <x v="1"/>
    <s v="I"/>
    <n v="126"/>
    <n v="31.5"/>
    <n v="0"/>
    <n v="23"/>
  </r>
  <r>
    <x v="0"/>
    <x v="0"/>
    <s v="WA"/>
    <x v="3"/>
    <n v="2011"/>
    <n v="2011"/>
    <n v="17456584"/>
    <n v="1"/>
    <x v="1"/>
    <s v="I"/>
    <n v="29"/>
    <n v="29"/>
    <n v="0"/>
    <n v="430"/>
  </r>
  <r>
    <x v="0"/>
    <x v="1"/>
    <s v="WA"/>
    <x v="3"/>
    <n v="2011"/>
    <n v="2011"/>
    <n v="398304019"/>
    <n v="1"/>
    <x v="1"/>
    <s v="I"/>
    <n v="32"/>
    <n v="32"/>
    <n v="0"/>
    <n v="1"/>
  </r>
  <r>
    <x v="0"/>
    <x v="0"/>
    <s v="WA"/>
    <x v="3"/>
    <n v="2011"/>
    <n v="2011"/>
    <n v="19308238"/>
    <n v="1"/>
    <x v="1"/>
    <s v="I"/>
    <n v="29"/>
    <n v="29"/>
    <n v="0"/>
    <n v="10"/>
  </r>
  <r>
    <x v="0"/>
    <x v="0"/>
    <s v="WA"/>
    <x v="3"/>
    <n v="2011"/>
    <n v="2011"/>
    <n v="19876730"/>
    <n v="1"/>
    <x v="1"/>
    <s v="I"/>
    <n v="0"/>
    <n v="0"/>
    <n v="0"/>
    <n v="35"/>
  </r>
  <r>
    <x v="0"/>
    <x v="0"/>
    <s v="WA"/>
    <x v="3"/>
    <n v="2011"/>
    <n v="2011"/>
    <n v="16450603"/>
    <n v="1"/>
    <x v="1"/>
    <s v="I"/>
    <n v="0"/>
    <n v="0"/>
    <n v="0"/>
    <n v="6"/>
  </r>
  <r>
    <x v="0"/>
    <x v="1"/>
    <s v="WA"/>
    <x v="3"/>
    <n v="2011"/>
    <n v="2011"/>
    <n v="500044219"/>
    <n v="1"/>
    <x v="1"/>
    <s v="I"/>
    <n v="0"/>
    <n v="0"/>
    <n v="0"/>
    <n v="19"/>
  </r>
  <r>
    <x v="0"/>
    <x v="1"/>
    <s v="WA"/>
    <x v="3"/>
    <n v="2011"/>
    <n v="2011"/>
    <n v="17327477"/>
    <n v="1"/>
    <x v="1"/>
    <s v="I"/>
    <n v="5"/>
    <n v="5"/>
    <n v="0"/>
    <n v="10"/>
  </r>
  <r>
    <x v="0"/>
    <x v="1"/>
    <s v="WA"/>
    <x v="3"/>
    <n v="2011"/>
    <n v="2011"/>
    <n v="18297676"/>
    <n v="1"/>
    <x v="1"/>
    <s v="I"/>
    <n v="35"/>
    <n v="35"/>
    <n v="0"/>
    <n v="36"/>
  </r>
  <r>
    <x v="1"/>
    <x v="0"/>
    <s v="WA"/>
    <x v="3"/>
    <n v="2011"/>
    <n v="2011"/>
    <n v="19255410"/>
    <n v="2"/>
    <x v="1"/>
    <s v="I"/>
    <n v="60"/>
    <n v="30"/>
    <n v="0"/>
    <n v="447"/>
  </r>
  <r>
    <x v="0"/>
    <x v="0"/>
    <s v="WA"/>
    <x v="3"/>
    <n v="2011"/>
    <n v="2011"/>
    <n v="19004330"/>
    <n v="2"/>
    <x v="1"/>
    <s v="I"/>
    <n v="50"/>
    <n v="25"/>
    <n v="0"/>
    <n v="130"/>
  </r>
  <r>
    <x v="0"/>
    <x v="1"/>
    <s v="WA"/>
    <x v="3"/>
    <n v="2011"/>
    <n v="2011"/>
    <n v="388886405"/>
    <n v="2"/>
    <x v="1"/>
    <s v="I"/>
    <n v="64"/>
    <n v="32"/>
    <n v="0"/>
    <n v="15"/>
  </r>
  <r>
    <x v="1"/>
    <x v="0"/>
    <s v="WA"/>
    <x v="3"/>
    <n v="2011"/>
    <n v="2011"/>
    <n v="500051954"/>
    <n v="7"/>
    <x v="2"/>
    <s v="I"/>
    <n v="228"/>
    <n v="32.571428571428569"/>
    <n v="0"/>
    <n v="810480"/>
  </r>
  <r>
    <x v="0"/>
    <x v="0"/>
    <s v="WA"/>
    <x v="3"/>
    <n v="2011"/>
    <n v="2011"/>
    <n v="18372583"/>
    <n v="1"/>
    <x v="1"/>
    <s v="I"/>
    <n v="32"/>
    <n v="32"/>
    <n v="0"/>
    <n v="1029"/>
  </r>
  <r>
    <x v="0"/>
    <x v="1"/>
    <s v="WA"/>
    <x v="3"/>
    <n v="2011"/>
    <n v="2011"/>
    <n v="18643271"/>
    <n v="1"/>
    <x v="1"/>
    <s v="I"/>
    <n v="0"/>
    <n v="0"/>
    <n v="0"/>
    <n v="32"/>
  </r>
  <r>
    <x v="0"/>
    <x v="0"/>
    <s v="WA"/>
    <x v="3"/>
    <n v="2011"/>
    <n v="2011"/>
    <n v="500242968"/>
    <n v="3"/>
    <x v="1"/>
    <s v="I"/>
    <n v="71"/>
    <n v="23.666666666666664"/>
    <n v="0"/>
    <n v="375"/>
  </r>
  <r>
    <x v="0"/>
    <x v="0"/>
    <s v="WA"/>
    <x v="3"/>
    <n v="2011"/>
    <n v="2011"/>
    <n v="18578682"/>
    <n v="1"/>
    <x v="1"/>
    <s v="I"/>
    <n v="1"/>
    <n v="1"/>
    <n v="0"/>
    <n v="30"/>
  </r>
  <r>
    <x v="0"/>
    <x v="0"/>
    <s v="WA"/>
    <x v="3"/>
    <n v="2011"/>
    <n v="2011"/>
    <n v="19322466"/>
    <n v="1"/>
    <x v="1"/>
    <s v="I"/>
    <n v="9"/>
    <n v="9"/>
    <n v="0"/>
    <n v="10"/>
  </r>
  <r>
    <x v="0"/>
    <x v="0"/>
    <s v="WA"/>
    <x v="3"/>
    <n v="2011"/>
    <n v="2011"/>
    <n v="500225834"/>
    <n v="1"/>
    <x v="1"/>
    <s v="I"/>
    <n v="0"/>
    <n v="0"/>
    <n v="0"/>
    <n v="17"/>
  </r>
  <r>
    <x v="0"/>
    <x v="0"/>
    <s v="WA"/>
    <x v="3"/>
    <n v="2011"/>
    <n v="2011"/>
    <n v="18268233"/>
    <n v="1"/>
    <x v="1"/>
    <s v="I"/>
    <n v="0"/>
    <n v="0"/>
    <n v="0"/>
    <n v="50"/>
  </r>
  <r>
    <x v="0"/>
    <x v="1"/>
    <s v="WA"/>
    <x v="3"/>
    <n v="2011"/>
    <n v="2011"/>
    <n v="334291339"/>
    <n v="1"/>
    <x v="1"/>
    <s v="I"/>
    <n v="30"/>
    <n v="30"/>
    <n v="0"/>
    <n v="1"/>
  </r>
  <r>
    <x v="0"/>
    <x v="1"/>
    <s v="WA"/>
    <x v="3"/>
    <n v="2011"/>
    <n v="2011"/>
    <n v="18024545"/>
    <n v="2"/>
    <x v="1"/>
    <s v="I"/>
    <n v="41"/>
    <n v="20.5"/>
    <n v="0"/>
    <n v="75"/>
  </r>
  <r>
    <x v="0"/>
    <x v="1"/>
    <s v="WA"/>
    <x v="3"/>
    <n v="2011"/>
    <n v="2011"/>
    <n v="18060039"/>
    <n v="2"/>
    <x v="1"/>
    <s v="I"/>
    <n v="41"/>
    <n v="20.5"/>
    <n v="0"/>
    <n v="11"/>
  </r>
  <r>
    <x v="0"/>
    <x v="1"/>
    <s v="WA"/>
    <x v="3"/>
    <n v="2011"/>
    <n v="2011"/>
    <n v="18080762"/>
    <n v="1"/>
    <x v="1"/>
    <s v="I"/>
    <n v="0"/>
    <n v="0"/>
    <n v="0"/>
    <n v="4"/>
  </r>
  <r>
    <x v="0"/>
    <x v="1"/>
    <s v="WA"/>
    <x v="3"/>
    <n v="2011"/>
    <n v="2011"/>
    <n v="18051337"/>
    <n v="1"/>
    <x v="1"/>
    <s v="I"/>
    <n v="0"/>
    <n v="0"/>
    <n v="0"/>
    <n v="7"/>
  </r>
  <r>
    <x v="0"/>
    <x v="0"/>
    <s v="WA"/>
    <x v="3"/>
    <n v="2011"/>
    <n v="2011"/>
    <n v="18055426"/>
    <n v="1"/>
    <x v="1"/>
    <s v="I"/>
    <n v="22"/>
    <n v="22"/>
    <n v="0"/>
    <n v="269"/>
  </r>
  <r>
    <x v="0"/>
    <x v="0"/>
    <s v="WA"/>
    <x v="3"/>
    <n v="2011"/>
    <n v="2011"/>
    <n v="17365014"/>
    <n v="1"/>
    <x v="1"/>
    <s v="I"/>
    <n v="4"/>
    <n v="4"/>
    <n v="0"/>
    <n v="30"/>
  </r>
  <r>
    <x v="0"/>
    <x v="0"/>
    <s v="WA"/>
    <x v="3"/>
    <n v="2011"/>
    <n v="2011"/>
    <n v="500240864"/>
    <n v="1"/>
    <x v="1"/>
    <s v="I"/>
    <n v="0"/>
    <n v="0"/>
    <n v="0"/>
    <n v="38"/>
  </r>
  <r>
    <x v="0"/>
    <x v="0"/>
    <s v="WA"/>
    <x v="3"/>
    <n v="2011"/>
    <n v="2011"/>
    <n v="17982575"/>
    <n v="3"/>
    <x v="1"/>
    <s v="I"/>
    <n v="79"/>
    <n v="26.333333333333336"/>
    <n v="0"/>
    <n v="260"/>
  </r>
  <r>
    <x v="0"/>
    <x v="1"/>
    <s v="WA"/>
    <x v="3"/>
    <n v="2011"/>
    <n v="2011"/>
    <n v="500080761"/>
    <n v="2"/>
    <x v="1"/>
    <s v="I"/>
    <n v="42"/>
    <n v="21"/>
    <n v="0"/>
    <n v="6"/>
  </r>
  <r>
    <x v="0"/>
    <x v="0"/>
    <s v="WA"/>
    <x v="3"/>
    <n v="2011"/>
    <n v="2011"/>
    <n v="500040244"/>
    <n v="3"/>
    <x v="1"/>
    <s v="I"/>
    <n v="73"/>
    <n v="24.333333333333332"/>
    <n v="0"/>
    <n v="497"/>
  </r>
  <r>
    <x v="0"/>
    <x v="1"/>
    <s v="WA"/>
    <x v="3"/>
    <n v="2011"/>
    <n v="2011"/>
    <n v="16836536"/>
    <n v="1"/>
    <x v="1"/>
    <s v="I"/>
    <n v="15"/>
    <n v="15"/>
    <n v="0"/>
    <n v="14"/>
  </r>
  <r>
    <x v="0"/>
    <x v="0"/>
    <s v="WA"/>
    <x v="3"/>
    <n v="2011"/>
    <n v="2011"/>
    <n v="500191426"/>
    <n v="1"/>
    <x v="1"/>
    <s v="I"/>
    <n v="0"/>
    <n v="0"/>
    <n v="0"/>
    <n v="71"/>
  </r>
  <r>
    <x v="0"/>
    <x v="0"/>
    <s v="WA"/>
    <x v="3"/>
    <n v="2011"/>
    <n v="2011"/>
    <n v="500269519"/>
    <n v="1"/>
    <x v="1"/>
    <s v="I"/>
    <n v="10"/>
    <n v="10"/>
    <n v="0"/>
    <n v="80"/>
  </r>
  <r>
    <x v="0"/>
    <x v="0"/>
    <s v="WA"/>
    <x v="3"/>
    <n v="2011"/>
    <n v="2011"/>
    <n v="16273604"/>
    <n v="1"/>
    <x v="1"/>
    <s v="I"/>
    <n v="30"/>
    <n v="30"/>
    <n v="0"/>
    <n v="370"/>
  </r>
  <r>
    <x v="0"/>
    <x v="1"/>
    <s v="WA"/>
    <x v="3"/>
    <n v="2011"/>
    <n v="2011"/>
    <n v="500069603"/>
    <n v="1"/>
    <x v="1"/>
    <s v="I"/>
    <n v="1"/>
    <n v="1"/>
    <n v="0"/>
    <n v="5"/>
  </r>
  <r>
    <x v="0"/>
    <x v="0"/>
    <s v="WA"/>
    <x v="3"/>
    <n v="2011"/>
    <n v="2011"/>
    <n v="14518394"/>
    <n v="1"/>
    <x v="1"/>
    <s v="I"/>
    <n v="12"/>
    <n v="12"/>
    <n v="0"/>
    <n v="255"/>
  </r>
  <r>
    <x v="0"/>
    <x v="0"/>
    <s v="WA"/>
    <x v="3"/>
    <n v="2011"/>
    <n v="2011"/>
    <n v="500077527"/>
    <n v="2"/>
    <x v="1"/>
    <s v="I"/>
    <n v="48"/>
    <n v="24"/>
    <n v="0"/>
    <n v="79"/>
  </r>
  <r>
    <x v="0"/>
    <x v="0"/>
    <s v="WA"/>
    <x v="3"/>
    <n v="2011"/>
    <n v="2011"/>
    <n v="14910310"/>
    <n v="4"/>
    <x v="1"/>
    <s v="I"/>
    <n v="120"/>
    <n v="30"/>
    <n v="0"/>
    <n v="19"/>
  </r>
  <r>
    <x v="0"/>
    <x v="0"/>
    <s v="WA"/>
    <x v="3"/>
    <n v="2011"/>
    <n v="2011"/>
    <n v="15188097"/>
    <n v="1"/>
    <x v="1"/>
    <s v="I"/>
    <n v="14"/>
    <n v="14"/>
    <n v="0"/>
    <n v="250"/>
  </r>
  <r>
    <x v="0"/>
    <x v="0"/>
    <s v="WA"/>
    <x v="3"/>
    <n v="2011"/>
    <n v="2011"/>
    <n v="16864547"/>
    <n v="2"/>
    <x v="1"/>
    <s v="I"/>
    <n v="59"/>
    <n v="29.5"/>
    <n v="0"/>
    <n v="523"/>
  </r>
  <r>
    <x v="0"/>
    <x v="0"/>
    <s v="WA"/>
    <x v="3"/>
    <n v="2011"/>
    <n v="2011"/>
    <n v="15136271"/>
    <n v="1"/>
    <x v="1"/>
    <s v="I"/>
    <n v="6"/>
    <n v="6"/>
    <n v="0"/>
    <n v="10"/>
  </r>
  <r>
    <x v="0"/>
    <x v="0"/>
    <s v="WA"/>
    <x v="3"/>
    <n v="2011"/>
    <n v="2011"/>
    <n v="15144098"/>
    <n v="1"/>
    <x v="1"/>
    <s v="I"/>
    <n v="26"/>
    <n v="26"/>
    <n v="0"/>
    <n v="110"/>
  </r>
  <r>
    <x v="0"/>
    <x v="0"/>
    <s v="WA"/>
    <x v="3"/>
    <n v="2011"/>
    <n v="2011"/>
    <n v="15102435"/>
    <n v="1"/>
    <x v="1"/>
    <s v="I"/>
    <n v="0"/>
    <n v="0"/>
    <n v="0"/>
    <n v="30"/>
  </r>
  <r>
    <x v="0"/>
    <x v="0"/>
    <s v="WA"/>
    <x v="3"/>
    <n v="2011"/>
    <n v="2011"/>
    <n v="19568067"/>
    <n v="2"/>
    <x v="1"/>
    <s v="I"/>
    <n v="55"/>
    <n v="27.5"/>
    <n v="0"/>
    <n v="170"/>
  </r>
  <r>
    <x v="1"/>
    <x v="0"/>
    <s v="WA"/>
    <x v="3"/>
    <n v="2011"/>
    <n v="2011"/>
    <n v="500133822"/>
    <n v="1"/>
    <x v="1"/>
    <s v="I"/>
    <n v="0"/>
    <n v="0"/>
    <n v="0"/>
    <n v="1559"/>
  </r>
  <r>
    <x v="0"/>
    <x v="1"/>
    <s v="WA"/>
    <x v="3"/>
    <n v="2011"/>
    <n v="2011"/>
    <n v="342835259"/>
    <n v="1"/>
    <x v="1"/>
    <s v="I"/>
    <n v="0"/>
    <n v="0"/>
    <n v="0"/>
    <n v="18"/>
  </r>
  <r>
    <x v="0"/>
    <x v="1"/>
    <s v="WA"/>
    <x v="3"/>
    <n v="2011"/>
    <n v="2011"/>
    <n v="19984260"/>
    <n v="3"/>
    <x v="1"/>
    <s v="I"/>
    <n v="70"/>
    <n v="23.333333333333332"/>
    <n v="0"/>
    <n v="18"/>
  </r>
  <r>
    <x v="0"/>
    <x v="0"/>
    <s v="WA"/>
    <x v="3"/>
    <n v="2011"/>
    <n v="2011"/>
    <n v="500071865"/>
    <n v="2"/>
    <x v="1"/>
    <s v="I"/>
    <n v="36"/>
    <n v="18"/>
    <n v="0"/>
    <n v="284"/>
  </r>
  <r>
    <x v="0"/>
    <x v="0"/>
    <s v="WA"/>
    <x v="3"/>
    <n v="2011"/>
    <n v="2011"/>
    <n v="500230532"/>
    <n v="1"/>
    <x v="1"/>
    <s v="I"/>
    <n v="36"/>
    <n v="36"/>
    <n v="0"/>
    <n v="77"/>
  </r>
  <r>
    <x v="0"/>
    <x v="0"/>
    <s v="WA"/>
    <x v="3"/>
    <n v="2011"/>
    <n v="2011"/>
    <n v="14106743"/>
    <n v="1"/>
    <x v="1"/>
    <s v="I"/>
    <n v="0"/>
    <n v="0"/>
    <n v="0"/>
    <n v="100"/>
  </r>
  <r>
    <x v="0"/>
    <x v="0"/>
    <s v="WA"/>
    <x v="3"/>
    <n v="2011"/>
    <n v="2011"/>
    <n v="19974777"/>
    <n v="1"/>
    <x v="1"/>
    <s v="I"/>
    <n v="0"/>
    <n v="0"/>
    <n v="0"/>
    <n v="60"/>
  </r>
  <r>
    <x v="0"/>
    <x v="0"/>
    <s v="WA"/>
    <x v="3"/>
    <n v="2011"/>
    <n v="2011"/>
    <n v="19136548"/>
    <n v="1"/>
    <x v="1"/>
    <s v="I"/>
    <n v="0"/>
    <n v="0"/>
    <n v="0"/>
    <n v="2"/>
  </r>
  <r>
    <x v="0"/>
    <x v="0"/>
    <s v="WA"/>
    <x v="3"/>
    <n v="2011"/>
    <n v="2011"/>
    <n v="19136961"/>
    <n v="1"/>
    <x v="1"/>
    <s v="I"/>
    <n v="1"/>
    <n v="1"/>
    <n v="0"/>
    <n v="5"/>
  </r>
  <r>
    <x v="0"/>
    <x v="0"/>
    <s v="WA"/>
    <x v="3"/>
    <n v="2011"/>
    <n v="2011"/>
    <n v="19622667"/>
    <n v="3"/>
    <x v="1"/>
    <s v="I"/>
    <n v="79"/>
    <n v="26.333333333333336"/>
    <n v="0"/>
    <n v="140"/>
  </r>
  <r>
    <x v="0"/>
    <x v="0"/>
    <s v="WA"/>
    <x v="3"/>
    <n v="2011"/>
    <n v="2011"/>
    <n v="15978445"/>
    <n v="1"/>
    <x v="1"/>
    <s v="I"/>
    <n v="1"/>
    <n v="1"/>
    <n v="0"/>
    <n v="630"/>
  </r>
  <r>
    <x v="0"/>
    <x v="1"/>
    <s v="WA"/>
    <x v="3"/>
    <n v="2011"/>
    <n v="2011"/>
    <n v="446350054"/>
    <n v="1"/>
    <x v="1"/>
    <s v="I"/>
    <n v="2"/>
    <n v="2"/>
    <n v="0"/>
    <n v="1"/>
  </r>
  <r>
    <x v="0"/>
    <x v="0"/>
    <s v="WA"/>
    <x v="3"/>
    <n v="2011"/>
    <n v="2011"/>
    <n v="19791337"/>
    <n v="1"/>
    <x v="1"/>
    <s v="I"/>
    <n v="0"/>
    <n v="0"/>
    <n v="0"/>
    <n v="1"/>
  </r>
  <r>
    <x v="0"/>
    <x v="0"/>
    <s v="WA"/>
    <x v="3"/>
    <n v="2011"/>
    <n v="2011"/>
    <n v="500207479"/>
    <n v="1"/>
    <x v="1"/>
    <s v="I"/>
    <n v="17"/>
    <n v="17"/>
    <n v="0"/>
    <n v="102"/>
  </r>
  <r>
    <x v="1"/>
    <x v="0"/>
    <s v="WA"/>
    <x v="3"/>
    <n v="2011"/>
    <n v="2011"/>
    <n v="19365356"/>
    <n v="2"/>
    <x v="1"/>
    <s v="I"/>
    <n v="65"/>
    <n v="32.5"/>
    <n v="0"/>
    <n v="60"/>
  </r>
  <r>
    <x v="0"/>
    <x v="0"/>
    <s v="WA"/>
    <x v="3"/>
    <n v="2011"/>
    <n v="2011"/>
    <n v="18508290"/>
    <n v="1"/>
    <x v="1"/>
    <s v="I"/>
    <n v="33"/>
    <n v="33"/>
    <n v="0"/>
    <n v="1"/>
  </r>
  <r>
    <x v="0"/>
    <x v="1"/>
    <s v="WA"/>
    <x v="3"/>
    <n v="2011"/>
    <n v="2011"/>
    <n v="19718961"/>
    <n v="1"/>
    <x v="1"/>
    <s v="I"/>
    <n v="0"/>
    <n v="0"/>
    <n v="0"/>
    <n v="1"/>
  </r>
  <r>
    <x v="0"/>
    <x v="0"/>
    <s v="WA"/>
    <x v="3"/>
    <n v="2011"/>
    <n v="2011"/>
    <n v="13987927"/>
    <n v="1"/>
    <x v="1"/>
    <s v="I"/>
    <n v="3"/>
    <n v="3"/>
    <n v="0"/>
    <n v="13"/>
  </r>
  <r>
    <x v="0"/>
    <x v="0"/>
    <s v="WA"/>
    <x v="3"/>
    <n v="2011"/>
    <n v="2011"/>
    <n v="446354226"/>
    <n v="2"/>
    <x v="1"/>
    <s v="I"/>
    <n v="54"/>
    <n v="27"/>
    <n v="0"/>
    <n v="375"/>
  </r>
  <r>
    <x v="0"/>
    <x v="1"/>
    <s v="WA"/>
    <x v="3"/>
    <n v="2011"/>
    <n v="2011"/>
    <n v="344563236"/>
    <n v="2"/>
    <x v="1"/>
    <s v="I"/>
    <n v="61"/>
    <n v="30.5"/>
    <n v="0"/>
    <n v="17"/>
  </r>
  <r>
    <x v="1"/>
    <x v="0"/>
    <s v="WA"/>
    <x v="3"/>
    <n v="2011"/>
    <n v="2011"/>
    <n v="500152988"/>
    <n v="1"/>
    <x v="1"/>
    <s v="I"/>
    <n v="34"/>
    <n v="34"/>
    <n v="0"/>
    <n v="1252"/>
  </r>
  <r>
    <x v="0"/>
    <x v="0"/>
    <s v="WA"/>
    <x v="3"/>
    <n v="2011"/>
    <n v="2011"/>
    <n v="17796933"/>
    <n v="2"/>
    <x v="1"/>
    <s v="I"/>
    <n v="52"/>
    <n v="26"/>
    <n v="0"/>
    <n v="165"/>
  </r>
  <r>
    <x v="0"/>
    <x v="1"/>
    <s v="WA"/>
    <x v="3"/>
    <n v="2011"/>
    <n v="2011"/>
    <n v="17361731"/>
    <n v="1"/>
    <x v="1"/>
    <s v="I"/>
    <n v="8"/>
    <n v="8"/>
    <n v="0"/>
    <n v="9"/>
  </r>
  <r>
    <x v="0"/>
    <x v="1"/>
    <s v="WA"/>
    <x v="3"/>
    <n v="2011"/>
    <n v="2011"/>
    <n v="17439845"/>
    <n v="2"/>
    <x v="1"/>
    <s v="I"/>
    <n v="54"/>
    <n v="27"/>
    <n v="0"/>
    <n v="10"/>
  </r>
  <r>
    <x v="0"/>
    <x v="0"/>
    <s v="WA"/>
    <x v="3"/>
    <n v="2011"/>
    <n v="2011"/>
    <n v="17016106"/>
    <n v="1"/>
    <x v="1"/>
    <s v="I"/>
    <n v="7"/>
    <n v="7"/>
    <n v="0"/>
    <n v="106"/>
  </r>
  <r>
    <x v="0"/>
    <x v="1"/>
    <s v="WA"/>
    <x v="3"/>
    <n v="2011"/>
    <n v="2011"/>
    <n v="16633984"/>
    <n v="1"/>
    <x v="1"/>
    <s v="I"/>
    <n v="10"/>
    <n v="10"/>
    <n v="0"/>
    <n v="9"/>
  </r>
  <r>
    <x v="0"/>
    <x v="0"/>
    <s v="WA"/>
    <x v="3"/>
    <n v="2011"/>
    <n v="2011"/>
    <n v="17783000"/>
    <n v="1"/>
    <x v="1"/>
    <s v="I"/>
    <n v="5"/>
    <n v="5"/>
    <n v="0"/>
    <n v="110"/>
  </r>
  <r>
    <x v="0"/>
    <x v="0"/>
    <s v="WA"/>
    <x v="3"/>
    <n v="2011"/>
    <n v="2011"/>
    <n v="500025176"/>
    <n v="1"/>
    <x v="1"/>
    <s v="I"/>
    <n v="0"/>
    <n v="0"/>
    <n v="0"/>
    <n v="7"/>
  </r>
  <r>
    <x v="0"/>
    <x v="1"/>
    <s v="WA"/>
    <x v="3"/>
    <n v="2011"/>
    <n v="2011"/>
    <n v="500029505"/>
    <n v="1"/>
    <x v="1"/>
    <s v="I"/>
    <n v="0"/>
    <n v="0"/>
    <n v="0"/>
    <n v="1"/>
  </r>
  <r>
    <x v="0"/>
    <x v="1"/>
    <s v="WA"/>
    <x v="3"/>
    <n v="2011"/>
    <n v="2011"/>
    <n v="16610501"/>
    <n v="1"/>
    <x v="1"/>
    <s v="I"/>
    <n v="7"/>
    <n v="7"/>
    <n v="0"/>
    <n v="10"/>
  </r>
  <r>
    <x v="0"/>
    <x v="0"/>
    <s v="WA"/>
    <x v="3"/>
    <n v="2011"/>
    <n v="2011"/>
    <n v="15986509"/>
    <n v="1"/>
    <x v="1"/>
    <s v="I"/>
    <n v="33"/>
    <n v="33"/>
    <n v="0"/>
    <n v="420"/>
  </r>
  <r>
    <x v="0"/>
    <x v="0"/>
    <s v="WA"/>
    <x v="3"/>
    <n v="2011"/>
    <n v="2011"/>
    <n v="15377363"/>
    <n v="4"/>
    <x v="1"/>
    <s v="I"/>
    <n v="96"/>
    <n v="24"/>
    <n v="0"/>
    <n v="400"/>
  </r>
  <r>
    <x v="0"/>
    <x v="1"/>
    <s v="WA"/>
    <x v="3"/>
    <n v="2011"/>
    <n v="2011"/>
    <n v="500119394"/>
    <n v="2"/>
    <x v="1"/>
    <s v="I"/>
    <n v="63"/>
    <n v="31.5"/>
    <n v="0"/>
    <n v="8"/>
  </r>
  <r>
    <x v="0"/>
    <x v="0"/>
    <s v="WA"/>
    <x v="3"/>
    <n v="2011"/>
    <n v="2011"/>
    <n v="14830894"/>
    <n v="1"/>
    <x v="1"/>
    <s v="I"/>
    <n v="37"/>
    <n v="37"/>
    <n v="0"/>
    <n v="10"/>
  </r>
  <r>
    <x v="0"/>
    <x v="0"/>
    <s v="WA"/>
    <x v="3"/>
    <n v="2011"/>
    <n v="2011"/>
    <n v="15693214"/>
    <n v="2"/>
    <x v="1"/>
    <s v="I"/>
    <n v="60"/>
    <n v="30"/>
    <n v="0"/>
    <n v="102"/>
  </r>
  <r>
    <x v="0"/>
    <x v="0"/>
    <s v="WA"/>
    <x v="3"/>
    <n v="2011"/>
    <n v="2011"/>
    <n v="500218463"/>
    <n v="5"/>
    <x v="1"/>
    <s v="I"/>
    <n v="125"/>
    <n v="25"/>
    <n v="0"/>
    <n v="311"/>
  </r>
  <r>
    <x v="0"/>
    <x v="1"/>
    <s v="WA"/>
    <x v="3"/>
    <n v="2011"/>
    <n v="2011"/>
    <n v="14960278"/>
    <n v="1"/>
    <x v="1"/>
    <s v="I"/>
    <n v="14"/>
    <n v="14"/>
    <n v="0"/>
    <n v="9"/>
  </r>
  <r>
    <x v="0"/>
    <x v="0"/>
    <s v="WA"/>
    <x v="3"/>
    <n v="2011"/>
    <n v="2011"/>
    <n v="500209306"/>
    <n v="1"/>
    <x v="1"/>
    <s v="I"/>
    <n v="0"/>
    <n v="0"/>
    <n v="0"/>
    <n v="6"/>
  </r>
  <r>
    <x v="0"/>
    <x v="0"/>
    <s v="WA"/>
    <x v="3"/>
    <n v="2011"/>
    <n v="2011"/>
    <n v="17044505"/>
    <n v="1"/>
    <x v="1"/>
    <s v="I"/>
    <n v="17"/>
    <n v="17"/>
    <n v="0"/>
    <n v="223"/>
  </r>
  <r>
    <x v="0"/>
    <x v="0"/>
    <s v="WA"/>
    <x v="3"/>
    <n v="2011"/>
    <n v="2011"/>
    <n v="19017084"/>
    <n v="1"/>
    <x v="1"/>
    <s v="I"/>
    <n v="28"/>
    <n v="28"/>
    <n v="0"/>
    <n v="20"/>
  </r>
  <r>
    <x v="0"/>
    <x v="0"/>
    <s v="WA"/>
    <x v="3"/>
    <n v="2011"/>
    <n v="2011"/>
    <n v="14416869"/>
    <n v="1"/>
    <x v="1"/>
    <s v="I"/>
    <n v="0"/>
    <n v="0"/>
    <n v="0"/>
    <n v="4"/>
  </r>
  <r>
    <x v="0"/>
    <x v="0"/>
    <s v="WA"/>
    <x v="3"/>
    <n v="2011"/>
    <n v="2011"/>
    <n v="446355265"/>
    <n v="1"/>
    <x v="1"/>
    <s v="I"/>
    <n v="26"/>
    <n v="26"/>
    <n v="0"/>
    <n v="56"/>
  </r>
  <r>
    <x v="1"/>
    <x v="1"/>
    <s v="WA"/>
    <x v="3"/>
    <n v="2011"/>
    <n v="2011"/>
    <n v="344044887"/>
    <n v="7"/>
    <x v="1"/>
    <s v="I"/>
    <n v="217"/>
    <n v="31"/>
    <n v="0"/>
    <n v="57"/>
  </r>
  <r>
    <x v="0"/>
    <x v="0"/>
    <s v="WA"/>
    <x v="3"/>
    <n v="2011"/>
    <n v="2011"/>
    <n v="18690688"/>
    <n v="2"/>
    <x v="1"/>
    <s v="I"/>
    <n v="35"/>
    <n v="17.5"/>
    <n v="0"/>
    <n v="1000"/>
  </r>
  <r>
    <x v="0"/>
    <x v="1"/>
    <s v="WA"/>
    <x v="3"/>
    <n v="2011"/>
    <n v="2011"/>
    <n v="19972976"/>
    <n v="1"/>
    <x v="1"/>
    <s v="I"/>
    <n v="0"/>
    <n v="0"/>
    <n v="0"/>
    <n v="3"/>
  </r>
  <r>
    <x v="0"/>
    <x v="1"/>
    <s v="WA"/>
    <x v="3"/>
    <n v="2011"/>
    <n v="2011"/>
    <n v="18516026"/>
    <n v="1"/>
    <x v="1"/>
    <s v="I"/>
    <n v="17"/>
    <n v="17"/>
    <n v="0"/>
    <n v="9"/>
  </r>
  <r>
    <x v="0"/>
    <x v="0"/>
    <s v="WA"/>
    <x v="3"/>
    <n v="2011"/>
    <n v="2011"/>
    <n v="19617754"/>
    <n v="1"/>
    <x v="1"/>
    <s v="I"/>
    <n v="11"/>
    <n v="11"/>
    <n v="0"/>
    <n v="120"/>
  </r>
  <r>
    <x v="0"/>
    <x v="0"/>
    <s v="WA"/>
    <x v="3"/>
    <n v="2011"/>
    <n v="2011"/>
    <n v="19249640"/>
    <n v="2"/>
    <x v="1"/>
    <s v="I"/>
    <n v="59"/>
    <n v="29.5"/>
    <n v="0"/>
    <n v="346"/>
  </r>
  <r>
    <x v="0"/>
    <x v="0"/>
    <s v="WA"/>
    <x v="3"/>
    <n v="2011"/>
    <n v="2011"/>
    <n v="500192719"/>
    <n v="1"/>
    <x v="1"/>
    <s v="I"/>
    <n v="16"/>
    <n v="16"/>
    <n v="0"/>
    <n v="164"/>
  </r>
  <r>
    <x v="0"/>
    <x v="0"/>
    <s v="WA"/>
    <x v="3"/>
    <n v="2011"/>
    <n v="2011"/>
    <n v="446352211"/>
    <n v="1"/>
    <x v="1"/>
    <s v="I"/>
    <n v="9"/>
    <n v="9"/>
    <n v="0"/>
    <n v="1"/>
  </r>
  <r>
    <x v="0"/>
    <x v="1"/>
    <s v="WA"/>
    <x v="3"/>
    <n v="2011"/>
    <n v="2011"/>
    <n v="18966273"/>
    <n v="1"/>
    <x v="1"/>
    <s v="I"/>
    <n v="28"/>
    <n v="28"/>
    <n v="0"/>
    <n v="1"/>
  </r>
  <r>
    <x v="0"/>
    <x v="0"/>
    <s v="WA"/>
    <x v="3"/>
    <n v="2011"/>
    <n v="2011"/>
    <n v="19318216"/>
    <n v="1"/>
    <x v="1"/>
    <s v="I"/>
    <n v="0"/>
    <n v="0"/>
    <n v="0"/>
    <n v="10"/>
  </r>
  <r>
    <x v="0"/>
    <x v="0"/>
    <s v="WA"/>
    <x v="3"/>
    <n v="2011"/>
    <n v="2011"/>
    <n v="18955512"/>
    <n v="1"/>
    <x v="1"/>
    <s v="I"/>
    <n v="12"/>
    <n v="12"/>
    <n v="0"/>
    <n v="10"/>
  </r>
  <r>
    <x v="0"/>
    <x v="0"/>
    <s v="WA"/>
    <x v="3"/>
    <n v="2011"/>
    <n v="2011"/>
    <n v="18298675"/>
    <n v="1"/>
    <x v="1"/>
    <s v="I"/>
    <n v="35"/>
    <n v="35"/>
    <n v="0"/>
    <n v="20"/>
  </r>
  <r>
    <x v="0"/>
    <x v="1"/>
    <s v="WA"/>
    <x v="3"/>
    <n v="2011"/>
    <n v="2011"/>
    <n v="18263393"/>
    <n v="3"/>
    <x v="1"/>
    <s v="I"/>
    <n v="74"/>
    <n v="24.666666666666664"/>
    <n v="0"/>
    <n v="19"/>
  </r>
  <r>
    <x v="0"/>
    <x v="0"/>
    <s v="WA"/>
    <x v="3"/>
    <n v="2011"/>
    <n v="2011"/>
    <n v="17469017"/>
    <n v="1"/>
    <x v="1"/>
    <s v="I"/>
    <n v="14"/>
    <n v="14"/>
    <n v="0"/>
    <n v="140"/>
  </r>
  <r>
    <x v="0"/>
    <x v="0"/>
    <s v="WA"/>
    <x v="3"/>
    <n v="2011"/>
    <n v="2011"/>
    <n v="17416676"/>
    <n v="3"/>
    <x v="1"/>
    <s v="I"/>
    <n v="91"/>
    <n v="30.333333333333332"/>
    <n v="0"/>
    <n v="430"/>
  </r>
  <r>
    <x v="0"/>
    <x v="0"/>
    <s v="WA"/>
    <x v="3"/>
    <n v="2011"/>
    <n v="2011"/>
    <n v="17447939"/>
    <n v="1"/>
    <x v="1"/>
    <s v="I"/>
    <n v="0"/>
    <n v="0"/>
    <n v="0"/>
    <n v="42"/>
  </r>
  <r>
    <x v="0"/>
    <x v="0"/>
    <s v="WA"/>
    <x v="3"/>
    <n v="2011"/>
    <n v="2011"/>
    <n v="19320228"/>
    <n v="1"/>
    <x v="1"/>
    <s v="I"/>
    <n v="14"/>
    <n v="14"/>
    <n v="0"/>
    <n v="10"/>
  </r>
  <r>
    <x v="0"/>
    <x v="0"/>
    <s v="WA"/>
    <x v="3"/>
    <n v="2011"/>
    <n v="2011"/>
    <n v="17683840"/>
    <n v="1"/>
    <x v="1"/>
    <s v="I"/>
    <n v="15"/>
    <n v="15"/>
    <n v="0"/>
    <n v="30"/>
  </r>
  <r>
    <x v="0"/>
    <x v="1"/>
    <s v="WA"/>
    <x v="3"/>
    <n v="2011"/>
    <n v="2011"/>
    <n v="372297605"/>
    <n v="1"/>
    <x v="1"/>
    <s v="I"/>
    <n v="32"/>
    <n v="32"/>
    <n v="0"/>
    <n v="1"/>
  </r>
  <r>
    <x v="0"/>
    <x v="1"/>
    <s v="WA"/>
    <x v="3"/>
    <n v="2011"/>
    <n v="2011"/>
    <n v="17774902"/>
    <n v="2"/>
    <x v="1"/>
    <s v="I"/>
    <n v="64"/>
    <n v="32"/>
    <n v="0"/>
    <n v="11"/>
  </r>
  <r>
    <x v="0"/>
    <x v="0"/>
    <s v="WA"/>
    <x v="3"/>
    <n v="2011"/>
    <n v="2011"/>
    <n v="17774904"/>
    <n v="4"/>
    <x v="1"/>
    <s v="I"/>
    <n v="95"/>
    <n v="23.75"/>
    <n v="0"/>
    <n v="96"/>
  </r>
  <r>
    <x v="1"/>
    <x v="0"/>
    <s v="WA"/>
    <x v="3"/>
    <n v="2011"/>
    <n v="2011"/>
    <n v="18036347"/>
    <n v="1"/>
    <x v="1"/>
    <s v="I"/>
    <n v="7"/>
    <n v="7"/>
    <n v="0"/>
    <n v="1"/>
  </r>
  <r>
    <x v="0"/>
    <x v="0"/>
    <s v="WA"/>
    <x v="3"/>
    <n v="2011"/>
    <n v="2011"/>
    <n v="17052146"/>
    <n v="5"/>
    <x v="1"/>
    <s v="I"/>
    <n v="161"/>
    <n v="32.200000000000003"/>
    <n v="0"/>
    <n v="2220"/>
  </r>
  <r>
    <x v="0"/>
    <x v="0"/>
    <s v="WA"/>
    <x v="3"/>
    <n v="2011"/>
    <n v="2011"/>
    <n v="19691476"/>
    <n v="1"/>
    <x v="1"/>
    <s v="I"/>
    <n v="6"/>
    <n v="6"/>
    <n v="0"/>
    <n v="100"/>
  </r>
  <r>
    <x v="0"/>
    <x v="1"/>
    <s v="WA"/>
    <x v="3"/>
    <n v="2011"/>
    <n v="2011"/>
    <n v="15289096"/>
    <n v="1"/>
    <x v="1"/>
    <s v="I"/>
    <n v="3"/>
    <n v="3"/>
    <n v="0"/>
    <n v="1"/>
  </r>
  <r>
    <x v="0"/>
    <x v="1"/>
    <s v="WA"/>
    <x v="3"/>
    <n v="2011"/>
    <n v="2011"/>
    <n v="16888025"/>
    <n v="1"/>
    <x v="1"/>
    <s v="I"/>
    <n v="0"/>
    <n v="0"/>
    <n v="0"/>
    <n v="1"/>
  </r>
  <r>
    <x v="0"/>
    <x v="1"/>
    <s v="WA"/>
    <x v="3"/>
    <n v="2011"/>
    <n v="2011"/>
    <n v="500261361"/>
    <n v="3"/>
    <x v="1"/>
    <s v="I"/>
    <n v="65"/>
    <n v="21.666666666666664"/>
    <n v="0"/>
    <n v="7"/>
  </r>
  <r>
    <x v="0"/>
    <x v="0"/>
    <s v="WA"/>
    <x v="3"/>
    <n v="2011"/>
    <n v="2011"/>
    <n v="15424449"/>
    <n v="1"/>
    <x v="1"/>
    <s v="I"/>
    <n v="24"/>
    <n v="24"/>
    <n v="0"/>
    <n v="50"/>
  </r>
  <r>
    <x v="0"/>
    <x v="0"/>
    <s v="WA"/>
    <x v="3"/>
    <n v="2011"/>
    <n v="2011"/>
    <n v="500258251"/>
    <n v="1"/>
    <x v="1"/>
    <s v="I"/>
    <n v="33"/>
    <n v="33"/>
    <n v="0"/>
    <n v="38"/>
  </r>
  <r>
    <x v="0"/>
    <x v="1"/>
    <s v="WA"/>
    <x v="3"/>
    <n v="2011"/>
    <n v="2011"/>
    <n v="500205085"/>
    <n v="2"/>
    <x v="1"/>
    <s v="I"/>
    <n v="37"/>
    <n v="18.5"/>
    <n v="0"/>
    <n v="5"/>
  </r>
  <r>
    <x v="1"/>
    <x v="0"/>
    <s v="WA"/>
    <x v="3"/>
    <n v="2011"/>
    <n v="2011"/>
    <n v="500174339"/>
    <n v="1"/>
    <x v="1"/>
    <s v="I"/>
    <n v="22"/>
    <n v="22"/>
    <n v="0"/>
    <n v="7"/>
  </r>
  <r>
    <x v="0"/>
    <x v="0"/>
    <s v="WA"/>
    <x v="3"/>
    <n v="2011"/>
    <n v="2011"/>
    <n v="500173244"/>
    <n v="4"/>
    <x v="1"/>
    <s v="I"/>
    <n v="110"/>
    <n v="27.5"/>
    <n v="0"/>
    <n v="261"/>
  </r>
  <r>
    <x v="0"/>
    <x v="0"/>
    <s v="WA"/>
    <x v="3"/>
    <n v="2011"/>
    <n v="2011"/>
    <n v="16122497"/>
    <n v="1"/>
    <x v="1"/>
    <s v="I"/>
    <n v="3"/>
    <n v="3"/>
    <n v="0"/>
    <n v="2"/>
  </r>
  <r>
    <x v="0"/>
    <x v="0"/>
    <s v="WA"/>
    <x v="3"/>
    <n v="2011"/>
    <n v="2011"/>
    <n v="16006683"/>
    <n v="2"/>
    <x v="1"/>
    <s v="I"/>
    <n v="48"/>
    <n v="24"/>
    <n v="0"/>
    <n v="240"/>
  </r>
  <r>
    <x v="0"/>
    <x v="0"/>
    <s v="WA"/>
    <x v="3"/>
    <n v="2011"/>
    <n v="2011"/>
    <n v="347155239"/>
    <n v="1"/>
    <x v="1"/>
    <s v="I"/>
    <n v="27"/>
    <n v="27"/>
    <n v="0"/>
    <n v="107"/>
  </r>
  <r>
    <x v="0"/>
    <x v="0"/>
    <s v="WA"/>
    <x v="3"/>
    <n v="2011"/>
    <n v="2011"/>
    <n v="500004098"/>
    <n v="2"/>
    <x v="1"/>
    <s v="I"/>
    <n v="45"/>
    <n v="22.5"/>
    <n v="0"/>
    <n v="293"/>
  </r>
  <r>
    <x v="0"/>
    <x v="0"/>
    <s v="WA"/>
    <x v="3"/>
    <n v="2011"/>
    <n v="2011"/>
    <n v="14136102"/>
    <n v="3"/>
    <x v="1"/>
    <s v="I"/>
    <n v="81"/>
    <n v="27"/>
    <n v="0"/>
    <n v="260"/>
  </r>
  <r>
    <x v="0"/>
    <x v="1"/>
    <s v="WA"/>
    <x v="3"/>
    <n v="2011"/>
    <n v="2011"/>
    <n v="16161491"/>
    <n v="1"/>
    <x v="1"/>
    <s v="I"/>
    <n v="7"/>
    <n v="7"/>
    <n v="0"/>
    <n v="1"/>
  </r>
  <r>
    <x v="0"/>
    <x v="0"/>
    <s v="WA"/>
    <x v="3"/>
    <n v="2011"/>
    <n v="2011"/>
    <n v="19835122"/>
    <n v="1"/>
    <x v="1"/>
    <s v="I"/>
    <n v="30"/>
    <n v="30"/>
    <n v="0"/>
    <n v="100"/>
  </r>
  <r>
    <x v="0"/>
    <x v="0"/>
    <s v="WA"/>
    <x v="3"/>
    <n v="2011"/>
    <n v="2011"/>
    <n v="500193691"/>
    <n v="1"/>
    <x v="1"/>
    <s v="I"/>
    <n v="0"/>
    <n v="0"/>
    <n v="0"/>
    <n v="14"/>
  </r>
  <r>
    <x v="0"/>
    <x v="1"/>
    <s v="WA"/>
    <x v="3"/>
    <n v="2011"/>
    <n v="2011"/>
    <n v="500204790"/>
    <n v="2"/>
    <x v="1"/>
    <s v="I"/>
    <n v="50"/>
    <n v="25"/>
    <n v="0"/>
    <n v="5"/>
  </r>
  <r>
    <x v="0"/>
    <x v="0"/>
    <s v="WA"/>
    <x v="3"/>
    <n v="2011"/>
    <n v="2011"/>
    <n v="500194904"/>
    <n v="1"/>
    <x v="1"/>
    <s v="I"/>
    <n v="0"/>
    <n v="0"/>
    <n v="0"/>
    <n v="84"/>
  </r>
  <r>
    <x v="0"/>
    <x v="0"/>
    <s v="WA"/>
    <x v="3"/>
    <n v="2011"/>
    <n v="2011"/>
    <n v="500195683"/>
    <n v="1"/>
    <x v="1"/>
    <s v="I"/>
    <n v="4"/>
    <n v="4"/>
    <n v="0"/>
    <n v="5"/>
  </r>
  <r>
    <x v="0"/>
    <x v="0"/>
    <s v="WA"/>
    <x v="3"/>
    <n v="2011"/>
    <n v="2011"/>
    <n v="19615513"/>
    <n v="1"/>
    <x v="1"/>
    <s v="I"/>
    <n v="2"/>
    <n v="2"/>
    <n v="0"/>
    <n v="35"/>
  </r>
  <r>
    <x v="0"/>
    <x v="0"/>
    <s v="WA"/>
    <x v="3"/>
    <n v="2011"/>
    <n v="2011"/>
    <n v="19979177"/>
    <n v="1"/>
    <x v="1"/>
    <s v="I"/>
    <n v="23"/>
    <n v="23"/>
    <n v="0"/>
    <n v="20"/>
  </r>
  <r>
    <x v="0"/>
    <x v="0"/>
    <s v="WA"/>
    <x v="3"/>
    <n v="2011"/>
    <n v="2011"/>
    <n v="500228704"/>
    <n v="1"/>
    <x v="1"/>
    <s v="I"/>
    <n v="0"/>
    <n v="0"/>
    <n v="0"/>
    <n v="6"/>
  </r>
  <r>
    <x v="0"/>
    <x v="0"/>
    <s v="WA"/>
    <x v="3"/>
    <n v="2011"/>
    <n v="2011"/>
    <n v="19288611"/>
    <n v="1"/>
    <x v="1"/>
    <s v="I"/>
    <n v="0"/>
    <n v="0"/>
    <n v="0"/>
    <n v="10"/>
  </r>
  <r>
    <x v="0"/>
    <x v="1"/>
    <s v="WA"/>
    <x v="3"/>
    <n v="2011"/>
    <n v="2011"/>
    <n v="17912170"/>
    <n v="1"/>
    <x v="1"/>
    <s v="I"/>
    <n v="26"/>
    <n v="26"/>
    <n v="0"/>
    <n v="10"/>
  </r>
  <r>
    <x v="0"/>
    <x v="0"/>
    <s v="WA"/>
    <x v="3"/>
    <n v="2011"/>
    <n v="2011"/>
    <n v="19365921"/>
    <n v="2"/>
    <x v="1"/>
    <s v="I"/>
    <n v="34"/>
    <n v="17"/>
    <n v="0"/>
    <n v="300"/>
  </r>
  <r>
    <x v="0"/>
    <x v="0"/>
    <s v="WA"/>
    <x v="3"/>
    <n v="2011"/>
    <n v="2011"/>
    <n v="18508314"/>
    <n v="1"/>
    <x v="1"/>
    <s v="I"/>
    <n v="4"/>
    <n v="4"/>
    <n v="0"/>
    <n v="6"/>
  </r>
  <r>
    <x v="0"/>
    <x v="0"/>
    <s v="WA"/>
    <x v="3"/>
    <n v="2011"/>
    <n v="2011"/>
    <n v="16425426"/>
    <n v="1"/>
    <x v="1"/>
    <s v="I"/>
    <n v="0"/>
    <n v="0"/>
    <n v="0"/>
    <n v="14"/>
  </r>
  <r>
    <x v="0"/>
    <x v="1"/>
    <s v="WA"/>
    <x v="3"/>
    <n v="2011"/>
    <n v="2011"/>
    <n v="500257900"/>
    <n v="1"/>
    <x v="1"/>
    <s v="I"/>
    <n v="27"/>
    <n v="27"/>
    <n v="0"/>
    <n v="1"/>
  </r>
  <r>
    <x v="0"/>
    <x v="0"/>
    <s v="WA"/>
    <x v="3"/>
    <n v="2011"/>
    <n v="2011"/>
    <n v="18781657"/>
    <n v="1"/>
    <x v="1"/>
    <s v="I"/>
    <n v="0"/>
    <n v="0"/>
    <n v="0"/>
    <n v="20"/>
  </r>
  <r>
    <x v="0"/>
    <x v="0"/>
    <s v="WA"/>
    <x v="3"/>
    <n v="2011"/>
    <n v="2011"/>
    <n v="18813996"/>
    <n v="1"/>
    <x v="1"/>
    <s v="I"/>
    <n v="0"/>
    <n v="0"/>
    <n v="0"/>
    <n v="29"/>
  </r>
  <r>
    <x v="0"/>
    <x v="0"/>
    <s v="WA"/>
    <x v="3"/>
    <n v="2011"/>
    <n v="2011"/>
    <n v="17924477"/>
    <n v="1"/>
    <x v="1"/>
    <s v="I"/>
    <n v="3"/>
    <n v="3"/>
    <n v="0"/>
    <n v="13"/>
  </r>
  <r>
    <x v="0"/>
    <x v="0"/>
    <s v="WA"/>
    <x v="3"/>
    <n v="2011"/>
    <n v="2011"/>
    <n v="500242957"/>
    <n v="1"/>
    <x v="1"/>
    <s v="I"/>
    <n v="0"/>
    <n v="0"/>
    <n v="0"/>
    <n v="8"/>
  </r>
  <r>
    <x v="0"/>
    <x v="0"/>
    <s v="WA"/>
    <x v="3"/>
    <n v="2011"/>
    <n v="2011"/>
    <n v="500217917"/>
    <n v="1"/>
    <x v="1"/>
    <s v="I"/>
    <n v="0"/>
    <n v="0"/>
    <n v="0"/>
    <n v="3"/>
  </r>
  <r>
    <x v="0"/>
    <x v="1"/>
    <s v="WA"/>
    <x v="3"/>
    <n v="2011"/>
    <n v="2011"/>
    <n v="17914699"/>
    <n v="2"/>
    <x v="1"/>
    <s v="I"/>
    <n v="63"/>
    <n v="31.5"/>
    <n v="0"/>
    <n v="9"/>
  </r>
  <r>
    <x v="0"/>
    <x v="1"/>
    <s v="WA"/>
    <x v="3"/>
    <n v="2011"/>
    <n v="2011"/>
    <n v="17787434"/>
    <n v="2"/>
    <x v="1"/>
    <s v="I"/>
    <n v="41"/>
    <n v="20.5"/>
    <n v="0"/>
    <n v="28"/>
  </r>
  <r>
    <x v="0"/>
    <x v="0"/>
    <s v="WA"/>
    <x v="3"/>
    <n v="2011"/>
    <n v="2011"/>
    <n v="500216287"/>
    <n v="3"/>
    <x v="1"/>
    <s v="I"/>
    <n v="72"/>
    <n v="24"/>
    <n v="0"/>
    <n v="116"/>
  </r>
  <r>
    <x v="0"/>
    <x v="0"/>
    <s v="WA"/>
    <x v="3"/>
    <n v="2011"/>
    <n v="2011"/>
    <n v="16931991"/>
    <n v="1"/>
    <x v="1"/>
    <s v="I"/>
    <n v="23"/>
    <n v="23"/>
    <n v="0"/>
    <n v="480"/>
  </r>
  <r>
    <x v="0"/>
    <x v="0"/>
    <s v="WA"/>
    <x v="3"/>
    <n v="2011"/>
    <n v="2011"/>
    <n v="16916776"/>
    <n v="1"/>
    <x v="1"/>
    <s v="I"/>
    <n v="0"/>
    <n v="0"/>
    <n v="0"/>
    <n v="40"/>
  </r>
  <r>
    <x v="0"/>
    <x v="0"/>
    <s v="WA"/>
    <x v="3"/>
    <n v="2011"/>
    <n v="2011"/>
    <n v="15814085"/>
    <n v="1"/>
    <x v="1"/>
    <s v="I"/>
    <n v="24"/>
    <n v="24"/>
    <n v="0"/>
    <n v="148"/>
  </r>
  <r>
    <x v="0"/>
    <x v="1"/>
    <s v="WA"/>
    <x v="3"/>
    <n v="2011"/>
    <n v="2011"/>
    <n v="435369698"/>
    <n v="1"/>
    <x v="1"/>
    <s v="I"/>
    <n v="0"/>
    <n v="0"/>
    <n v="0"/>
    <n v="3"/>
  </r>
  <r>
    <x v="0"/>
    <x v="0"/>
    <s v="WA"/>
    <x v="3"/>
    <n v="2011"/>
    <n v="2011"/>
    <n v="19617283"/>
    <n v="1"/>
    <x v="1"/>
    <s v="I"/>
    <n v="19"/>
    <n v="19"/>
    <n v="0"/>
    <n v="10"/>
  </r>
  <r>
    <x v="0"/>
    <x v="1"/>
    <s v="WA"/>
    <x v="3"/>
    <n v="2011"/>
    <n v="2011"/>
    <n v="500254620"/>
    <n v="1"/>
    <x v="1"/>
    <s v="I"/>
    <n v="29"/>
    <n v="29"/>
    <n v="0"/>
    <n v="7"/>
  </r>
  <r>
    <x v="0"/>
    <x v="0"/>
    <s v="WA"/>
    <x v="3"/>
    <n v="2011"/>
    <n v="2011"/>
    <n v="371779245"/>
    <n v="1"/>
    <x v="1"/>
    <s v="I"/>
    <n v="9"/>
    <n v="9"/>
    <n v="0"/>
    <n v="160"/>
  </r>
  <r>
    <x v="0"/>
    <x v="0"/>
    <s v="WA"/>
    <x v="3"/>
    <n v="2011"/>
    <n v="2011"/>
    <n v="16872729"/>
    <n v="2"/>
    <x v="1"/>
    <s v="I"/>
    <n v="50"/>
    <n v="25"/>
    <n v="0"/>
    <n v="20"/>
  </r>
  <r>
    <x v="0"/>
    <x v="0"/>
    <s v="WA"/>
    <x v="3"/>
    <n v="2011"/>
    <n v="2011"/>
    <n v="14060624"/>
    <n v="1"/>
    <x v="1"/>
    <s v="I"/>
    <n v="0"/>
    <n v="0"/>
    <n v="0"/>
    <n v="12"/>
  </r>
  <r>
    <x v="0"/>
    <x v="0"/>
    <s v="WA"/>
    <x v="3"/>
    <n v="2011"/>
    <n v="2011"/>
    <n v="14898743"/>
    <n v="1"/>
    <x v="1"/>
    <s v="I"/>
    <n v="4"/>
    <n v="4"/>
    <n v="0"/>
    <n v="150"/>
  </r>
  <r>
    <x v="0"/>
    <x v="0"/>
    <s v="WA"/>
    <x v="3"/>
    <n v="2011"/>
    <n v="2011"/>
    <n v="13974373"/>
    <n v="3"/>
    <x v="1"/>
    <s v="I"/>
    <n v="77"/>
    <n v="25.666666666666668"/>
    <n v="0"/>
    <n v="159"/>
  </r>
  <r>
    <x v="0"/>
    <x v="0"/>
    <s v="WA"/>
    <x v="3"/>
    <n v="2011"/>
    <n v="2011"/>
    <n v="15459811"/>
    <n v="1"/>
    <x v="1"/>
    <s v="I"/>
    <n v="28"/>
    <n v="28"/>
    <n v="0"/>
    <n v="91"/>
  </r>
  <r>
    <x v="0"/>
    <x v="0"/>
    <s v="WA"/>
    <x v="3"/>
    <n v="2011"/>
    <n v="2011"/>
    <n v="15813622"/>
    <n v="1"/>
    <x v="1"/>
    <s v="I"/>
    <n v="0"/>
    <n v="0"/>
    <n v="0"/>
    <n v="10"/>
  </r>
  <r>
    <x v="0"/>
    <x v="0"/>
    <s v="WA"/>
    <x v="3"/>
    <n v="2011"/>
    <n v="2011"/>
    <n v="15813992"/>
    <n v="1"/>
    <x v="1"/>
    <s v="I"/>
    <n v="22"/>
    <n v="22"/>
    <n v="0"/>
    <n v="260"/>
  </r>
  <r>
    <x v="0"/>
    <x v="1"/>
    <s v="WA"/>
    <x v="3"/>
    <n v="2011"/>
    <n v="2011"/>
    <n v="393638421"/>
    <n v="1"/>
    <x v="1"/>
    <s v="I"/>
    <n v="6"/>
    <n v="6"/>
    <n v="0"/>
    <n v="102"/>
  </r>
  <r>
    <x v="0"/>
    <x v="1"/>
    <s v="WA"/>
    <x v="3"/>
    <n v="2011"/>
    <n v="2011"/>
    <n v="423100856"/>
    <n v="1"/>
    <x v="1"/>
    <s v="I"/>
    <n v="3"/>
    <n v="3"/>
    <n v="0"/>
    <n v="2"/>
  </r>
  <r>
    <x v="0"/>
    <x v="0"/>
    <s v="WA"/>
    <x v="3"/>
    <n v="2011"/>
    <n v="2011"/>
    <n v="15144387"/>
    <n v="2"/>
    <x v="1"/>
    <s v="I"/>
    <n v="35"/>
    <n v="17.5"/>
    <n v="0"/>
    <n v="400"/>
  </r>
  <r>
    <x v="0"/>
    <x v="0"/>
    <s v="WA"/>
    <x v="3"/>
    <n v="2011"/>
    <n v="2011"/>
    <n v="19359944"/>
    <n v="1"/>
    <x v="1"/>
    <s v="I"/>
    <n v="6"/>
    <n v="6"/>
    <n v="0"/>
    <n v="10"/>
  </r>
  <r>
    <x v="0"/>
    <x v="1"/>
    <s v="WA"/>
    <x v="3"/>
    <n v="2011"/>
    <n v="2011"/>
    <n v="431827277"/>
    <n v="1"/>
    <x v="1"/>
    <s v="I"/>
    <n v="30"/>
    <n v="30"/>
    <n v="0"/>
    <n v="1"/>
  </r>
  <r>
    <x v="0"/>
    <x v="0"/>
    <s v="WA"/>
    <x v="3"/>
    <n v="2011"/>
    <n v="2011"/>
    <n v="19955522"/>
    <n v="1"/>
    <x v="1"/>
    <s v="I"/>
    <n v="5"/>
    <n v="5"/>
    <n v="0"/>
    <n v="100"/>
  </r>
  <r>
    <x v="0"/>
    <x v="0"/>
    <s v="WA"/>
    <x v="3"/>
    <n v="2011"/>
    <n v="2011"/>
    <n v="18650262"/>
    <n v="1"/>
    <x v="1"/>
    <s v="I"/>
    <n v="29"/>
    <n v="29"/>
    <n v="0"/>
    <n v="1160"/>
  </r>
  <r>
    <x v="0"/>
    <x v="0"/>
    <s v="WA"/>
    <x v="3"/>
    <n v="2011"/>
    <n v="2011"/>
    <n v="446346403"/>
    <n v="1"/>
    <x v="1"/>
    <s v="I"/>
    <n v="3"/>
    <n v="3"/>
    <n v="0"/>
    <n v="58"/>
  </r>
  <r>
    <x v="0"/>
    <x v="0"/>
    <s v="WA"/>
    <x v="3"/>
    <n v="2011"/>
    <n v="2011"/>
    <n v="14828926"/>
    <n v="1"/>
    <x v="1"/>
    <s v="I"/>
    <n v="30"/>
    <n v="30"/>
    <n v="0"/>
    <n v="40"/>
  </r>
  <r>
    <x v="0"/>
    <x v="0"/>
    <s v="WA"/>
    <x v="3"/>
    <n v="2011"/>
    <n v="2011"/>
    <n v="14898701"/>
    <n v="1"/>
    <x v="1"/>
    <s v="I"/>
    <n v="0"/>
    <n v="0"/>
    <n v="0"/>
    <n v="90"/>
  </r>
  <r>
    <x v="0"/>
    <x v="1"/>
    <s v="WA"/>
    <x v="3"/>
    <n v="2011"/>
    <n v="2011"/>
    <n v="500005297"/>
    <n v="1"/>
    <x v="1"/>
    <s v="I"/>
    <n v="0"/>
    <n v="0"/>
    <n v="0"/>
    <n v="3"/>
  </r>
  <r>
    <x v="0"/>
    <x v="0"/>
    <s v="WA"/>
    <x v="3"/>
    <n v="2011"/>
    <n v="2011"/>
    <n v="18053433"/>
    <n v="1"/>
    <x v="1"/>
    <s v="I"/>
    <n v="28"/>
    <n v="28"/>
    <n v="0"/>
    <n v="40"/>
  </r>
  <r>
    <x v="0"/>
    <x v="1"/>
    <s v="WA"/>
    <x v="3"/>
    <n v="2011"/>
    <n v="2011"/>
    <n v="446355899"/>
    <n v="1"/>
    <x v="1"/>
    <s v="I"/>
    <n v="10"/>
    <n v="10"/>
    <n v="0"/>
    <n v="2"/>
  </r>
  <r>
    <x v="0"/>
    <x v="0"/>
    <s v="WA"/>
    <x v="3"/>
    <n v="2011"/>
    <n v="2011"/>
    <n v="16170154"/>
    <n v="1"/>
    <x v="1"/>
    <s v="I"/>
    <n v="11"/>
    <n v="11"/>
    <n v="0"/>
    <n v="113"/>
  </r>
  <r>
    <x v="0"/>
    <x v="0"/>
    <s v="WA"/>
    <x v="3"/>
    <n v="2011"/>
    <n v="2011"/>
    <n v="15459568"/>
    <n v="1"/>
    <x v="1"/>
    <s v="I"/>
    <n v="14"/>
    <n v="14"/>
    <n v="0"/>
    <n v="51"/>
  </r>
  <r>
    <x v="0"/>
    <x v="0"/>
    <s v="WA"/>
    <x v="3"/>
    <n v="2011"/>
    <n v="2011"/>
    <n v="17923397"/>
    <n v="1"/>
    <x v="1"/>
    <s v="I"/>
    <n v="1"/>
    <n v="1"/>
    <n v="0"/>
    <n v="3"/>
  </r>
  <r>
    <x v="0"/>
    <x v="0"/>
    <s v="WA"/>
    <x v="3"/>
    <n v="2011"/>
    <n v="2011"/>
    <n v="17652345"/>
    <n v="1"/>
    <x v="1"/>
    <s v="I"/>
    <n v="12"/>
    <n v="12"/>
    <n v="0"/>
    <n v="173"/>
  </r>
  <r>
    <x v="0"/>
    <x v="1"/>
    <s v="WA"/>
    <x v="3"/>
    <n v="2011"/>
    <n v="2011"/>
    <n v="18690237"/>
    <n v="1"/>
    <x v="1"/>
    <s v="I"/>
    <n v="0"/>
    <n v="0"/>
    <n v="0"/>
    <n v="10"/>
  </r>
  <r>
    <x v="0"/>
    <x v="0"/>
    <s v="WA"/>
    <x v="3"/>
    <n v="2011"/>
    <n v="2011"/>
    <n v="17509877"/>
    <n v="1"/>
    <x v="1"/>
    <s v="I"/>
    <n v="30"/>
    <n v="30"/>
    <n v="0"/>
    <n v="400"/>
  </r>
  <r>
    <x v="0"/>
    <x v="0"/>
    <s v="WA"/>
    <x v="3"/>
    <n v="2011"/>
    <n v="2011"/>
    <n v="18106569"/>
    <n v="1"/>
    <x v="1"/>
    <s v="I"/>
    <n v="0"/>
    <n v="0"/>
    <n v="0"/>
    <n v="160"/>
  </r>
  <r>
    <x v="0"/>
    <x v="0"/>
    <s v="WA"/>
    <x v="3"/>
    <n v="2011"/>
    <n v="2011"/>
    <n v="17448182"/>
    <n v="1"/>
    <x v="1"/>
    <s v="I"/>
    <n v="7"/>
    <n v="7"/>
    <n v="0"/>
    <n v="120"/>
  </r>
  <r>
    <x v="0"/>
    <x v="1"/>
    <s v="WA"/>
    <x v="3"/>
    <n v="2011"/>
    <n v="2011"/>
    <n v="500236493"/>
    <n v="2"/>
    <x v="1"/>
    <s v="I"/>
    <n v="42"/>
    <n v="21"/>
    <n v="0"/>
    <n v="10"/>
  </r>
  <r>
    <x v="0"/>
    <x v="1"/>
    <s v="WA"/>
    <x v="3"/>
    <n v="2011"/>
    <n v="2011"/>
    <n v="17831976"/>
    <n v="1"/>
    <x v="1"/>
    <s v="I"/>
    <n v="21"/>
    <n v="21"/>
    <n v="0"/>
    <n v="10"/>
  </r>
  <r>
    <x v="0"/>
    <x v="0"/>
    <s v="WA"/>
    <x v="3"/>
    <n v="2011"/>
    <n v="2011"/>
    <n v="500248774"/>
    <n v="1"/>
    <x v="1"/>
    <s v="I"/>
    <n v="0"/>
    <n v="0"/>
    <n v="0"/>
    <n v="82"/>
  </r>
  <r>
    <x v="0"/>
    <x v="0"/>
    <s v="WA"/>
    <x v="3"/>
    <n v="2011"/>
    <n v="2011"/>
    <n v="15987777"/>
    <n v="3"/>
    <x v="1"/>
    <s v="I"/>
    <n v="83"/>
    <n v="27.666666666666668"/>
    <n v="0"/>
    <n v="990"/>
  </r>
  <r>
    <x v="0"/>
    <x v="1"/>
    <s v="WA"/>
    <x v="3"/>
    <n v="2011"/>
    <n v="2011"/>
    <n v="15908265"/>
    <n v="1"/>
    <x v="1"/>
    <s v="I"/>
    <n v="21"/>
    <n v="21"/>
    <n v="0"/>
    <n v="9"/>
  </r>
  <r>
    <x v="0"/>
    <x v="0"/>
    <s v="WA"/>
    <x v="3"/>
    <n v="2011"/>
    <n v="2011"/>
    <n v="15696081"/>
    <n v="1"/>
    <x v="1"/>
    <s v="I"/>
    <n v="30"/>
    <n v="30"/>
    <n v="0"/>
    <n v="849"/>
  </r>
  <r>
    <x v="0"/>
    <x v="1"/>
    <s v="WA"/>
    <x v="3"/>
    <n v="2011"/>
    <n v="2011"/>
    <n v="500059039"/>
    <n v="2"/>
    <x v="1"/>
    <s v="I"/>
    <n v="53"/>
    <n v="26.5"/>
    <n v="0"/>
    <n v="21"/>
  </r>
  <r>
    <x v="0"/>
    <x v="1"/>
    <s v="WA"/>
    <x v="3"/>
    <n v="2011"/>
    <n v="2011"/>
    <n v="15479432"/>
    <n v="1"/>
    <x v="1"/>
    <s v="I"/>
    <n v="10"/>
    <n v="10"/>
    <n v="0"/>
    <n v="2"/>
  </r>
  <r>
    <x v="1"/>
    <x v="1"/>
    <s v="WA"/>
    <x v="3"/>
    <n v="2011"/>
    <n v="2011"/>
    <n v="17078916"/>
    <n v="2"/>
    <x v="1"/>
    <s v="I"/>
    <n v="63"/>
    <n v="31.5"/>
    <n v="0"/>
    <n v="11"/>
  </r>
  <r>
    <x v="0"/>
    <x v="0"/>
    <s v="WA"/>
    <x v="3"/>
    <n v="2011"/>
    <n v="2011"/>
    <n v="500160286"/>
    <n v="1"/>
    <x v="1"/>
    <s v="I"/>
    <n v="30"/>
    <n v="30"/>
    <n v="0"/>
    <n v="37"/>
  </r>
  <r>
    <x v="0"/>
    <x v="1"/>
    <s v="WA"/>
    <x v="3"/>
    <n v="2011"/>
    <n v="2011"/>
    <n v="500239589"/>
    <n v="1"/>
    <x v="1"/>
    <s v="I"/>
    <n v="13"/>
    <n v="13"/>
    <n v="0"/>
    <n v="7"/>
  </r>
  <r>
    <x v="0"/>
    <x v="1"/>
    <s v="WA"/>
    <x v="3"/>
    <n v="2011"/>
    <n v="2011"/>
    <n v="446352532"/>
    <n v="1"/>
    <x v="1"/>
    <s v="I"/>
    <n v="11"/>
    <n v="11"/>
    <n v="0"/>
    <n v="8"/>
  </r>
  <r>
    <x v="0"/>
    <x v="0"/>
    <s v="WA"/>
    <x v="3"/>
    <n v="2011"/>
    <n v="2011"/>
    <n v="19309348"/>
    <n v="1"/>
    <x v="1"/>
    <s v="I"/>
    <n v="32"/>
    <n v="32"/>
    <n v="0"/>
    <n v="10"/>
  </r>
  <r>
    <x v="0"/>
    <x v="1"/>
    <s v="WA"/>
    <x v="3"/>
    <n v="2011"/>
    <n v="2011"/>
    <n v="500236789"/>
    <n v="2"/>
    <x v="1"/>
    <s v="I"/>
    <n v="45"/>
    <n v="22.5"/>
    <n v="0"/>
    <n v="32"/>
  </r>
  <r>
    <x v="0"/>
    <x v="1"/>
    <s v="WA"/>
    <x v="3"/>
    <n v="2011"/>
    <n v="2011"/>
    <n v="428112083"/>
    <n v="4"/>
    <x v="1"/>
    <s v="I"/>
    <n v="115"/>
    <n v="28.75"/>
    <n v="0"/>
    <n v="22"/>
  </r>
  <r>
    <x v="0"/>
    <x v="0"/>
    <s v="WA"/>
    <x v="3"/>
    <n v="2011"/>
    <n v="2011"/>
    <n v="17811056"/>
    <n v="1"/>
    <x v="1"/>
    <s v="I"/>
    <n v="21"/>
    <n v="21"/>
    <n v="0"/>
    <n v="132"/>
  </r>
  <r>
    <x v="0"/>
    <x v="1"/>
    <s v="WA"/>
    <x v="3"/>
    <n v="2011"/>
    <n v="2011"/>
    <n v="339206418"/>
    <n v="1"/>
    <x v="1"/>
    <s v="I"/>
    <n v="11"/>
    <n v="11"/>
    <n v="0"/>
    <n v="2"/>
  </r>
  <r>
    <x v="0"/>
    <x v="1"/>
    <s v="WA"/>
    <x v="3"/>
    <n v="2011"/>
    <n v="2011"/>
    <n v="19889197"/>
    <n v="3"/>
    <x v="1"/>
    <s v="I"/>
    <n v="96"/>
    <n v="32"/>
    <n v="0"/>
    <n v="94"/>
  </r>
  <r>
    <x v="0"/>
    <x v="0"/>
    <s v="WA"/>
    <x v="3"/>
    <n v="2011"/>
    <n v="2011"/>
    <n v="19344447"/>
    <n v="1"/>
    <x v="1"/>
    <s v="I"/>
    <n v="0"/>
    <n v="0"/>
    <n v="0"/>
    <n v="30"/>
  </r>
  <r>
    <x v="0"/>
    <x v="1"/>
    <s v="WA"/>
    <x v="3"/>
    <n v="2011"/>
    <n v="2011"/>
    <n v="500057799"/>
    <n v="3"/>
    <x v="1"/>
    <s v="I"/>
    <n v="90"/>
    <n v="30"/>
    <n v="0"/>
    <n v="50"/>
  </r>
  <r>
    <x v="0"/>
    <x v="0"/>
    <s v="WA"/>
    <x v="3"/>
    <n v="2011"/>
    <n v="2011"/>
    <n v="19333083"/>
    <n v="1"/>
    <x v="1"/>
    <s v="I"/>
    <n v="34"/>
    <n v="34"/>
    <n v="0"/>
    <n v="8"/>
  </r>
  <r>
    <x v="0"/>
    <x v="0"/>
    <s v="WA"/>
    <x v="3"/>
    <n v="2011"/>
    <n v="2011"/>
    <n v="19037900"/>
    <n v="3"/>
    <x v="1"/>
    <s v="I"/>
    <n v="91"/>
    <n v="30.333333333333332"/>
    <n v="0"/>
    <n v="150"/>
  </r>
  <r>
    <x v="0"/>
    <x v="1"/>
    <s v="WA"/>
    <x v="3"/>
    <n v="2011"/>
    <n v="2011"/>
    <n v="18597408"/>
    <n v="1"/>
    <x v="1"/>
    <s v="I"/>
    <n v="18"/>
    <n v="18"/>
    <n v="0"/>
    <n v="16"/>
  </r>
  <r>
    <x v="0"/>
    <x v="1"/>
    <s v="WA"/>
    <x v="3"/>
    <n v="2011"/>
    <n v="2011"/>
    <n v="18054255"/>
    <n v="1"/>
    <x v="1"/>
    <s v="I"/>
    <n v="6"/>
    <n v="6"/>
    <n v="0"/>
    <n v="6"/>
  </r>
  <r>
    <x v="0"/>
    <x v="0"/>
    <s v="WA"/>
    <x v="3"/>
    <n v="2011"/>
    <n v="2011"/>
    <n v="500240696"/>
    <n v="1"/>
    <x v="1"/>
    <s v="I"/>
    <n v="0"/>
    <n v="0"/>
    <n v="0"/>
    <n v="14"/>
  </r>
  <r>
    <x v="0"/>
    <x v="1"/>
    <s v="WA"/>
    <x v="3"/>
    <n v="2011"/>
    <n v="2011"/>
    <n v="14055033"/>
    <n v="1"/>
    <x v="1"/>
    <s v="I"/>
    <n v="7"/>
    <n v="7"/>
    <n v="0"/>
    <n v="9"/>
  </r>
  <r>
    <x v="0"/>
    <x v="0"/>
    <s v="WA"/>
    <x v="3"/>
    <n v="2011"/>
    <n v="2011"/>
    <n v="17792883"/>
    <n v="1"/>
    <x v="1"/>
    <s v="I"/>
    <n v="1"/>
    <n v="1"/>
    <n v="0"/>
    <n v="60"/>
  </r>
  <r>
    <x v="0"/>
    <x v="0"/>
    <s v="WA"/>
    <x v="3"/>
    <n v="2011"/>
    <n v="2011"/>
    <n v="18024264"/>
    <n v="1"/>
    <x v="1"/>
    <s v="I"/>
    <n v="27"/>
    <n v="27"/>
    <n v="0"/>
    <n v="30"/>
  </r>
  <r>
    <x v="0"/>
    <x v="1"/>
    <s v="WA"/>
    <x v="3"/>
    <n v="2011"/>
    <n v="2011"/>
    <n v="500215990"/>
    <n v="2"/>
    <x v="1"/>
    <s v="I"/>
    <n v="62"/>
    <n v="31"/>
    <n v="0"/>
    <n v="15"/>
  </r>
  <r>
    <x v="0"/>
    <x v="0"/>
    <s v="WA"/>
    <x v="3"/>
    <n v="2011"/>
    <n v="2011"/>
    <n v="18135451"/>
    <n v="2"/>
    <x v="1"/>
    <s v="I"/>
    <n v="65"/>
    <n v="32.5"/>
    <n v="0"/>
    <n v="350"/>
  </r>
  <r>
    <x v="0"/>
    <x v="1"/>
    <s v="WA"/>
    <x v="3"/>
    <n v="2011"/>
    <n v="2011"/>
    <n v="14059105"/>
    <n v="1"/>
    <x v="1"/>
    <s v="I"/>
    <n v="17"/>
    <n v="17"/>
    <n v="0"/>
    <n v="20"/>
  </r>
  <r>
    <x v="0"/>
    <x v="1"/>
    <s v="WA"/>
    <x v="3"/>
    <n v="2011"/>
    <n v="2011"/>
    <n v="17818006"/>
    <n v="1"/>
    <x v="1"/>
    <s v="I"/>
    <n v="30"/>
    <n v="30"/>
    <n v="0"/>
    <n v="20"/>
  </r>
  <r>
    <x v="0"/>
    <x v="0"/>
    <s v="WA"/>
    <x v="3"/>
    <n v="2011"/>
    <n v="2011"/>
    <n v="17079089"/>
    <n v="1"/>
    <x v="1"/>
    <s v="I"/>
    <n v="26"/>
    <n v="26"/>
    <n v="0"/>
    <n v="10"/>
  </r>
  <r>
    <x v="0"/>
    <x v="1"/>
    <s v="WA"/>
    <x v="3"/>
    <n v="2011"/>
    <n v="2011"/>
    <n v="15929442"/>
    <n v="1"/>
    <x v="1"/>
    <s v="I"/>
    <n v="30"/>
    <n v="30"/>
    <n v="0"/>
    <n v="1"/>
  </r>
  <r>
    <x v="0"/>
    <x v="0"/>
    <s v="WA"/>
    <x v="3"/>
    <n v="2011"/>
    <n v="2011"/>
    <n v="15984828"/>
    <n v="1"/>
    <x v="1"/>
    <s v="I"/>
    <n v="30"/>
    <n v="30"/>
    <n v="0"/>
    <n v="10"/>
  </r>
  <r>
    <x v="0"/>
    <x v="0"/>
    <s v="WA"/>
    <x v="3"/>
    <n v="2011"/>
    <n v="2011"/>
    <n v="18023938"/>
    <n v="1"/>
    <x v="1"/>
    <s v="I"/>
    <n v="0"/>
    <n v="0"/>
    <n v="0"/>
    <n v="10"/>
  </r>
  <r>
    <x v="0"/>
    <x v="0"/>
    <s v="WA"/>
    <x v="3"/>
    <n v="2011"/>
    <n v="2011"/>
    <n v="16896508"/>
    <n v="1"/>
    <x v="1"/>
    <s v="I"/>
    <n v="12"/>
    <n v="12"/>
    <n v="0"/>
    <n v="40"/>
  </r>
  <r>
    <x v="0"/>
    <x v="0"/>
    <s v="WA"/>
    <x v="3"/>
    <n v="2011"/>
    <n v="2011"/>
    <n v="399772886"/>
    <n v="1"/>
    <x v="1"/>
    <s v="I"/>
    <n v="4"/>
    <n v="4"/>
    <n v="0"/>
    <n v="48"/>
  </r>
  <r>
    <x v="0"/>
    <x v="0"/>
    <s v="WA"/>
    <x v="3"/>
    <n v="2011"/>
    <n v="2011"/>
    <n v="18657162"/>
    <n v="1"/>
    <x v="1"/>
    <s v="I"/>
    <n v="7"/>
    <n v="7"/>
    <n v="0"/>
    <n v="80"/>
  </r>
  <r>
    <x v="0"/>
    <x v="1"/>
    <s v="WA"/>
    <x v="3"/>
    <n v="2011"/>
    <n v="2011"/>
    <n v="16562974"/>
    <n v="1"/>
    <x v="1"/>
    <s v="I"/>
    <n v="0"/>
    <n v="0"/>
    <n v="0"/>
    <n v="8"/>
  </r>
  <r>
    <x v="0"/>
    <x v="0"/>
    <s v="WA"/>
    <x v="3"/>
    <n v="2011"/>
    <n v="2011"/>
    <n v="15698998"/>
    <n v="1"/>
    <x v="1"/>
    <s v="I"/>
    <n v="3"/>
    <n v="3"/>
    <n v="0"/>
    <n v="40"/>
  </r>
  <r>
    <x v="0"/>
    <x v="0"/>
    <s v="WA"/>
    <x v="3"/>
    <n v="2011"/>
    <n v="2011"/>
    <n v="19886774"/>
    <n v="1"/>
    <x v="1"/>
    <s v="I"/>
    <n v="29"/>
    <n v="29"/>
    <n v="0"/>
    <n v="190"/>
  </r>
  <r>
    <x v="0"/>
    <x v="1"/>
    <s v="WA"/>
    <x v="3"/>
    <n v="2011"/>
    <n v="2011"/>
    <n v="500043659"/>
    <n v="1"/>
    <x v="1"/>
    <s v="I"/>
    <n v="25"/>
    <n v="25"/>
    <n v="0"/>
    <n v="3"/>
  </r>
  <r>
    <x v="0"/>
    <x v="0"/>
    <s v="WA"/>
    <x v="3"/>
    <n v="2011"/>
    <n v="2011"/>
    <n v="14939636"/>
    <n v="2"/>
    <x v="1"/>
    <s v="I"/>
    <n v="62"/>
    <n v="31"/>
    <n v="0"/>
    <n v="632"/>
  </r>
  <r>
    <x v="0"/>
    <x v="0"/>
    <s v="WA"/>
    <x v="3"/>
    <n v="2011"/>
    <n v="2011"/>
    <n v="14873547"/>
    <n v="1"/>
    <x v="1"/>
    <s v="I"/>
    <n v="1"/>
    <n v="1"/>
    <n v="0"/>
    <n v="10"/>
  </r>
  <r>
    <x v="0"/>
    <x v="0"/>
    <s v="WA"/>
    <x v="3"/>
    <n v="2011"/>
    <n v="2011"/>
    <n v="14896200"/>
    <n v="1"/>
    <x v="1"/>
    <s v="I"/>
    <n v="32"/>
    <n v="32"/>
    <n v="0"/>
    <n v="50"/>
  </r>
  <r>
    <x v="0"/>
    <x v="0"/>
    <s v="WA"/>
    <x v="3"/>
    <n v="2011"/>
    <n v="2011"/>
    <n v="15410300"/>
    <n v="1"/>
    <x v="1"/>
    <s v="I"/>
    <n v="30"/>
    <n v="30"/>
    <n v="0"/>
    <n v="259"/>
  </r>
  <r>
    <x v="0"/>
    <x v="1"/>
    <s v="WA"/>
    <x v="3"/>
    <n v="2011"/>
    <n v="2011"/>
    <n v="500271663"/>
    <n v="2"/>
    <x v="1"/>
    <s v="I"/>
    <n v="21"/>
    <n v="10.5"/>
    <n v="0"/>
    <n v="78"/>
  </r>
  <r>
    <x v="0"/>
    <x v="0"/>
    <s v="WA"/>
    <x v="3"/>
    <n v="2011"/>
    <n v="2011"/>
    <n v="14682008"/>
    <n v="1"/>
    <x v="1"/>
    <s v="I"/>
    <n v="5"/>
    <n v="5"/>
    <n v="0"/>
    <n v="110"/>
  </r>
  <r>
    <x v="0"/>
    <x v="0"/>
    <s v="WA"/>
    <x v="3"/>
    <n v="2011"/>
    <n v="2011"/>
    <n v="500194172"/>
    <n v="2"/>
    <x v="1"/>
    <s v="I"/>
    <n v="46"/>
    <n v="23"/>
    <n v="0"/>
    <n v="13"/>
  </r>
  <r>
    <x v="0"/>
    <x v="1"/>
    <s v="WA"/>
    <x v="3"/>
    <n v="2011"/>
    <n v="2011"/>
    <n v="17646080"/>
    <n v="1"/>
    <x v="1"/>
    <s v="I"/>
    <n v="7"/>
    <n v="7"/>
    <n v="0"/>
    <n v="2"/>
  </r>
  <r>
    <x v="0"/>
    <x v="1"/>
    <s v="WA"/>
    <x v="3"/>
    <n v="2011"/>
    <n v="2011"/>
    <n v="19609798"/>
    <n v="2"/>
    <x v="1"/>
    <s v="I"/>
    <n v="56"/>
    <n v="28"/>
    <n v="0"/>
    <n v="57"/>
  </r>
  <r>
    <x v="0"/>
    <x v="0"/>
    <s v="WA"/>
    <x v="3"/>
    <n v="2011"/>
    <n v="2011"/>
    <n v="18847908"/>
    <n v="1"/>
    <x v="1"/>
    <s v="I"/>
    <n v="32"/>
    <n v="32"/>
    <n v="0"/>
    <n v="20"/>
  </r>
  <r>
    <x v="0"/>
    <x v="1"/>
    <s v="WA"/>
    <x v="3"/>
    <n v="2011"/>
    <n v="2011"/>
    <n v="405129602"/>
    <n v="1"/>
    <x v="1"/>
    <s v="I"/>
    <n v="0"/>
    <n v="0"/>
    <n v="0"/>
    <n v="1"/>
  </r>
  <r>
    <x v="0"/>
    <x v="0"/>
    <s v="WA"/>
    <x v="3"/>
    <n v="2011"/>
    <n v="2011"/>
    <n v="19353423"/>
    <n v="2"/>
    <x v="1"/>
    <s v="I"/>
    <n v="67"/>
    <n v="33.5"/>
    <n v="0"/>
    <n v="1279"/>
  </r>
  <r>
    <x v="0"/>
    <x v="0"/>
    <s v="WA"/>
    <x v="3"/>
    <n v="2011"/>
    <n v="2011"/>
    <n v="500135023"/>
    <n v="1"/>
    <x v="1"/>
    <s v="I"/>
    <n v="0"/>
    <n v="0"/>
    <n v="0"/>
    <n v="7"/>
  </r>
  <r>
    <x v="0"/>
    <x v="0"/>
    <s v="WA"/>
    <x v="3"/>
    <n v="2011"/>
    <n v="2011"/>
    <n v="500175081"/>
    <n v="1"/>
    <x v="1"/>
    <s v="I"/>
    <n v="6"/>
    <n v="6"/>
    <n v="0"/>
    <n v="13"/>
  </r>
  <r>
    <x v="0"/>
    <x v="0"/>
    <s v="WA"/>
    <x v="3"/>
    <n v="2011"/>
    <n v="2011"/>
    <n v="500184317"/>
    <n v="2"/>
    <x v="1"/>
    <s v="I"/>
    <n v="52"/>
    <n v="26"/>
    <n v="0"/>
    <n v="203"/>
  </r>
  <r>
    <x v="0"/>
    <x v="1"/>
    <s v="WA"/>
    <x v="3"/>
    <n v="2011"/>
    <n v="2011"/>
    <n v="423705628"/>
    <n v="2"/>
    <x v="1"/>
    <s v="I"/>
    <n v="42"/>
    <n v="21"/>
    <n v="0"/>
    <n v="21"/>
  </r>
  <r>
    <x v="0"/>
    <x v="1"/>
    <s v="WA"/>
    <x v="3"/>
    <n v="2011"/>
    <n v="2011"/>
    <n v="18043752"/>
    <n v="1"/>
    <x v="1"/>
    <s v="I"/>
    <n v="9"/>
    <n v="9"/>
    <n v="0"/>
    <n v="2"/>
  </r>
  <r>
    <x v="0"/>
    <x v="0"/>
    <s v="WA"/>
    <x v="3"/>
    <n v="2011"/>
    <n v="2011"/>
    <n v="17677796"/>
    <n v="1"/>
    <x v="1"/>
    <s v="I"/>
    <n v="13"/>
    <n v="13"/>
    <n v="0"/>
    <n v="90"/>
  </r>
  <r>
    <x v="0"/>
    <x v="0"/>
    <s v="WA"/>
    <x v="3"/>
    <n v="2011"/>
    <n v="2011"/>
    <n v="500249504"/>
    <n v="1"/>
    <x v="1"/>
    <s v="I"/>
    <n v="29"/>
    <n v="29"/>
    <n v="0"/>
    <n v="164"/>
  </r>
  <r>
    <x v="0"/>
    <x v="1"/>
    <s v="WA"/>
    <x v="3"/>
    <n v="2011"/>
    <n v="2011"/>
    <n v="18096210"/>
    <n v="1"/>
    <x v="1"/>
    <s v="I"/>
    <n v="16"/>
    <n v="16"/>
    <n v="0"/>
    <n v="55"/>
  </r>
  <r>
    <x v="0"/>
    <x v="1"/>
    <s v="WA"/>
    <x v="3"/>
    <n v="2011"/>
    <n v="2011"/>
    <n v="17491638"/>
    <n v="1"/>
    <x v="1"/>
    <s v="I"/>
    <n v="14"/>
    <n v="14"/>
    <n v="0"/>
    <n v="10"/>
  </r>
  <r>
    <x v="0"/>
    <x v="0"/>
    <s v="WA"/>
    <x v="3"/>
    <n v="2011"/>
    <n v="2011"/>
    <n v="17491640"/>
    <n v="1"/>
    <x v="1"/>
    <s v="I"/>
    <n v="14"/>
    <n v="14"/>
    <n v="0"/>
    <n v="739"/>
  </r>
  <r>
    <x v="0"/>
    <x v="1"/>
    <s v="WA"/>
    <x v="3"/>
    <n v="2011"/>
    <n v="2011"/>
    <n v="16012485"/>
    <n v="1"/>
    <x v="1"/>
    <s v="I"/>
    <n v="23"/>
    <n v="23"/>
    <n v="0"/>
    <n v="6"/>
  </r>
  <r>
    <x v="0"/>
    <x v="0"/>
    <s v="WA"/>
    <x v="3"/>
    <n v="2011"/>
    <n v="2011"/>
    <n v="14354186"/>
    <n v="1"/>
    <x v="1"/>
    <s v="I"/>
    <n v="0"/>
    <n v="0"/>
    <n v="0"/>
    <n v="150"/>
  </r>
  <r>
    <x v="0"/>
    <x v="0"/>
    <s v="WA"/>
    <x v="3"/>
    <n v="2011"/>
    <n v="2011"/>
    <n v="15133837"/>
    <n v="1"/>
    <x v="1"/>
    <s v="I"/>
    <n v="17"/>
    <n v="17"/>
    <n v="0"/>
    <n v="89"/>
  </r>
  <r>
    <x v="0"/>
    <x v="0"/>
    <s v="WA"/>
    <x v="3"/>
    <n v="2011"/>
    <n v="2011"/>
    <n v="19320538"/>
    <n v="1"/>
    <x v="1"/>
    <s v="I"/>
    <n v="30"/>
    <n v="30"/>
    <n v="0"/>
    <n v="10"/>
  </r>
  <r>
    <x v="0"/>
    <x v="0"/>
    <s v="WA"/>
    <x v="3"/>
    <n v="2011"/>
    <n v="2011"/>
    <n v="14879252"/>
    <n v="1"/>
    <x v="1"/>
    <s v="I"/>
    <n v="12"/>
    <n v="12"/>
    <n v="0"/>
    <n v="180"/>
  </r>
  <r>
    <x v="0"/>
    <x v="1"/>
    <s v="WA"/>
    <x v="3"/>
    <n v="2011"/>
    <n v="2011"/>
    <n v="19873542"/>
    <n v="1"/>
    <x v="1"/>
    <s v="I"/>
    <n v="34"/>
    <n v="34"/>
    <n v="0"/>
    <n v="1"/>
  </r>
  <r>
    <x v="0"/>
    <x v="0"/>
    <s v="WA"/>
    <x v="3"/>
    <n v="2011"/>
    <n v="2011"/>
    <n v="14663179"/>
    <n v="1"/>
    <x v="1"/>
    <s v="I"/>
    <n v="23"/>
    <n v="23"/>
    <n v="0"/>
    <n v="165"/>
  </r>
  <r>
    <x v="1"/>
    <x v="0"/>
    <s v="WA"/>
    <x v="3"/>
    <n v="2011"/>
    <n v="2011"/>
    <n v="500171719"/>
    <n v="2"/>
    <x v="1"/>
    <s v="I"/>
    <n v="63"/>
    <n v="31.5"/>
    <n v="0"/>
    <n v="2"/>
  </r>
  <r>
    <x v="1"/>
    <x v="0"/>
    <s v="WA"/>
    <x v="3"/>
    <n v="2011"/>
    <n v="2011"/>
    <n v="500278486"/>
    <n v="1"/>
    <x v="1"/>
    <s v="I"/>
    <n v="15"/>
    <n v="15"/>
    <n v="0"/>
    <n v="344"/>
  </r>
  <r>
    <x v="0"/>
    <x v="0"/>
    <s v="WA"/>
    <x v="3"/>
    <n v="2011"/>
    <n v="2011"/>
    <n v="19985751"/>
    <n v="1"/>
    <x v="1"/>
    <s v="I"/>
    <n v="1"/>
    <n v="1"/>
    <n v="0"/>
    <n v="180"/>
  </r>
  <r>
    <x v="1"/>
    <x v="0"/>
    <s v="WA"/>
    <x v="3"/>
    <n v="2011"/>
    <n v="2012"/>
    <n v="19247258"/>
    <n v="2"/>
    <x v="1"/>
    <s v="I"/>
    <n v="39"/>
    <n v="19.5"/>
    <n v="0"/>
    <n v="3960"/>
  </r>
  <r>
    <x v="0"/>
    <x v="0"/>
    <s v="WA"/>
    <x v="3"/>
    <n v="2011"/>
    <n v="2011"/>
    <n v="19618545"/>
    <n v="1"/>
    <x v="1"/>
    <s v="I"/>
    <n v="8"/>
    <n v="8"/>
    <n v="0"/>
    <n v="10"/>
  </r>
  <r>
    <x v="0"/>
    <x v="0"/>
    <s v="WA"/>
    <x v="3"/>
    <n v="2011"/>
    <n v="2011"/>
    <n v="18118138"/>
    <n v="1"/>
    <x v="1"/>
    <s v="I"/>
    <n v="21"/>
    <n v="21"/>
    <n v="0"/>
    <n v="160"/>
  </r>
  <r>
    <x v="0"/>
    <x v="1"/>
    <s v="WA"/>
    <x v="3"/>
    <n v="2011"/>
    <n v="2011"/>
    <n v="500256738"/>
    <n v="1"/>
    <x v="1"/>
    <s v="I"/>
    <n v="0"/>
    <n v="0"/>
    <n v="0"/>
    <n v="10"/>
  </r>
  <r>
    <x v="0"/>
    <x v="0"/>
    <s v="WA"/>
    <x v="3"/>
    <n v="2011"/>
    <n v="2011"/>
    <n v="500167158"/>
    <n v="1"/>
    <x v="1"/>
    <s v="I"/>
    <n v="24"/>
    <n v="24"/>
    <n v="0"/>
    <n v="162"/>
  </r>
  <r>
    <x v="0"/>
    <x v="0"/>
    <s v="WA"/>
    <x v="3"/>
    <n v="2011"/>
    <n v="2011"/>
    <n v="18403506"/>
    <n v="1"/>
    <x v="1"/>
    <s v="I"/>
    <n v="18"/>
    <n v="18"/>
    <n v="0"/>
    <n v="190"/>
  </r>
  <r>
    <x v="0"/>
    <x v="0"/>
    <s v="WA"/>
    <x v="3"/>
    <n v="2011"/>
    <n v="2011"/>
    <n v="17463124"/>
    <n v="1"/>
    <x v="1"/>
    <s v="I"/>
    <n v="10"/>
    <n v="10"/>
    <n v="0"/>
    <n v="30"/>
  </r>
  <r>
    <x v="0"/>
    <x v="0"/>
    <s v="WA"/>
    <x v="3"/>
    <n v="2011"/>
    <n v="2011"/>
    <n v="17467126"/>
    <n v="1"/>
    <x v="1"/>
    <s v="I"/>
    <n v="8"/>
    <n v="8"/>
    <n v="0"/>
    <n v="10"/>
  </r>
  <r>
    <x v="0"/>
    <x v="0"/>
    <s v="WA"/>
    <x v="3"/>
    <n v="2011"/>
    <n v="2011"/>
    <n v="16923151"/>
    <n v="1"/>
    <x v="1"/>
    <s v="I"/>
    <n v="32"/>
    <n v="32"/>
    <n v="0"/>
    <n v="110"/>
  </r>
  <r>
    <x v="0"/>
    <x v="0"/>
    <s v="WA"/>
    <x v="3"/>
    <n v="2011"/>
    <n v="2011"/>
    <n v="18116819"/>
    <n v="1"/>
    <x v="1"/>
    <s v="I"/>
    <n v="33"/>
    <n v="33"/>
    <n v="0"/>
    <n v="2082"/>
  </r>
  <r>
    <x v="0"/>
    <x v="0"/>
    <s v="WA"/>
    <x v="3"/>
    <n v="2011"/>
    <n v="2011"/>
    <n v="15177113"/>
    <n v="1"/>
    <x v="1"/>
    <s v="I"/>
    <n v="29"/>
    <n v="29"/>
    <n v="0"/>
    <n v="444"/>
  </r>
  <r>
    <x v="0"/>
    <x v="1"/>
    <s v="WA"/>
    <x v="3"/>
    <n v="2011"/>
    <n v="2011"/>
    <n v="16945707"/>
    <n v="1"/>
    <x v="1"/>
    <s v="I"/>
    <n v="8"/>
    <n v="8"/>
    <n v="0"/>
    <n v="40"/>
  </r>
  <r>
    <x v="0"/>
    <x v="1"/>
    <s v="WA"/>
    <x v="3"/>
    <n v="2011"/>
    <n v="2011"/>
    <n v="16006073"/>
    <n v="1"/>
    <x v="1"/>
    <s v="I"/>
    <n v="25"/>
    <n v="25"/>
    <n v="0"/>
    <n v="21"/>
  </r>
  <r>
    <x v="0"/>
    <x v="0"/>
    <s v="WA"/>
    <x v="3"/>
    <n v="2011"/>
    <n v="2011"/>
    <n v="500046710"/>
    <n v="1"/>
    <x v="1"/>
    <s v="I"/>
    <n v="30"/>
    <n v="30"/>
    <n v="0"/>
    <n v="77"/>
  </r>
  <r>
    <x v="0"/>
    <x v="0"/>
    <s v="WA"/>
    <x v="3"/>
    <n v="2011"/>
    <n v="2011"/>
    <n v="500249752"/>
    <n v="1"/>
    <x v="1"/>
    <s v="I"/>
    <n v="23"/>
    <n v="23"/>
    <n v="0"/>
    <n v="273"/>
  </r>
  <r>
    <x v="0"/>
    <x v="1"/>
    <s v="WA"/>
    <x v="3"/>
    <n v="2011"/>
    <n v="2011"/>
    <n v="446354190"/>
    <n v="1"/>
    <x v="1"/>
    <s v="I"/>
    <n v="7"/>
    <n v="7"/>
    <n v="0"/>
    <n v="1"/>
  </r>
  <r>
    <x v="1"/>
    <x v="1"/>
    <s v="WA"/>
    <x v="3"/>
    <n v="2011"/>
    <n v="2011"/>
    <n v="394934448"/>
    <n v="1"/>
    <x v="1"/>
    <s v="I"/>
    <n v="6"/>
    <n v="6"/>
    <n v="0"/>
    <n v="19"/>
  </r>
  <r>
    <x v="0"/>
    <x v="1"/>
    <s v="WA"/>
    <x v="3"/>
    <n v="2011"/>
    <n v="2011"/>
    <n v="500040627"/>
    <n v="1"/>
    <x v="1"/>
    <s v="I"/>
    <n v="25"/>
    <n v="25"/>
    <n v="0"/>
    <n v="1"/>
  </r>
  <r>
    <x v="0"/>
    <x v="1"/>
    <s v="WA"/>
    <x v="3"/>
    <n v="2011"/>
    <n v="2011"/>
    <n v="14352709"/>
    <n v="1"/>
    <x v="1"/>
    <s v="I"/>
    <n v="0"/>
    <n v="0"/>
    <n v="0"/>
    <n v="3"/>
  </r>
  <r>
    <x v="1"/>
    <x v="1"/>
    <s v="WA"/>
    <x v="3"/>
    <n v="2011"/>
    <n v="2011"/>
    <n v="340848004"/>
    <n v="1"/>
    <x v="1"/>
    <s v="I"/>
    <n v="29"/>
    <n v="29"/>
    <n v="0"/>
    <n v="1"/>
  </r>
  <r>
    <x v="0"/>
    <x v="0"/>
    <s v="WA"/>
    <x v="4"/>
    <n v="2012"/>
    <n v="2012"/>
    <n v="18931838"/>
    <n v="1"/>
    <x v="1"/>
    <s v="I"/>
    <n v="32"/>
    <n v="32"/>
    <n v="0"/>
    <n v="90"/>
  </r>
  <r>
    <x v="0"/>
    <x v="1"/>
    <s v="WA"/>
    <x v="4"/>
    <n v="2012"/>
    <n v="2012"/>
    <n v="18603584"/>
    <n v="3"/>
    <x v="1"/>
    <s v="I"/>
    <n v="88"/>
    <n v="29.333333333333336"/>
    <n v="0"/>
    <n v="8"/>
  </r>
  <r>
    <x v="0"/>
    <x v="0"/>
    <s v="WA"/>
    <x v="3"/>
    <n v="2012"/>
    <n v="2012"/>
    <n v="500247706"/>
    <n v="1"/>
    <x v="1"/>
    <s v="I"/>
    <n v="1"/>
    <n v="1"/>
    <n v="0"/>
    <n v="35"/>
  </r>
  <r>
    <x v="0"/>
    <x v="0"/>
    <s v="WA"/>
    <x v="4"/>
    <n v="2012"/>
    <n v="2012"/>
    <n v="500149458"/>
    <n v="5"/>
    <x v="1"/>
    <s v="I"/>
    <n v="152"/>
    <n v="30.4"/>
    <n v="0"/>
    <n v="137"/>
  </r>
  <r>
    <x v="0"/>
    <x v="0"/>
    <s v="WA"/>
    <x v="4"/>
    <n v="2012"/>
    <n v="2012"/>
    <n v="18600502"/>
    <n v="1"/>
    <x v="1"/>
    <s v="I"/>
    <n v="29"/>
    <n v="29"/>
    <n v="0"/>
    <n v="10"/>
  </r>
  <r>
    <x v="0"/>
    <x v="0"/>
    <s v="WA"/>
    <x v="4"/>
    <n v="2012"/>
    <n v="2012"/>
    <n v="18697568"/>
    <n v="1"/>
    <x v="1"/>
    <s v="I"/>
    <n v="29"/>
    <n v="29"/>
    <n v="0"/>
    <n v="1170"/>
  </r>
  <r>
    <x v="0"/>
    <x v="0"/>
    <s v="WA"/>
    <x v="4"/>
    <n v="2012"/>
    <n v="2012"/>
    <n v="500198186"/>
    <n v="6"/>
    <x v="1"/>
    <s v="I"/>
    <n v="179"/>
    <n v="29.833333333333336"/>
    <n v="0"/>
    <n v="33"/>
  </r>
  <r>
    <x v="0"/>
    <x v="0"/>
    <s v="WA"/>
    <x v="3"/>
    <n v="2012"/>
    <n v="2012"/>
    <n v="19664754"/>
    <n v="1"/>
    <x v="1"/>
    <s v="I"/>
    <n v="1"/>
    <n v="1"/>
    <n v="0"/>
    <n v="20"/>
  </r>
  <r>
    <x v="0"/>
    <x v="0"/>
    <s v="WA"/>
    <x v="3"/>
    <n v="2012"/>
    <n v="2012"/>
    <n v="344563217"/>
    <n v="1"/>
    <x v="1"/>
    <s v="I"/>
    <n v="1"/>
    <n v="1"/>
    <n v="0"/>
    <n v="30"/>
  </r>
  <r>
    <x v="0"/>
    <x v="0"/>
    <s v="WA"/>
    <x v="4"/>
    <n v="2012"/>
    <n v="2012"/>
    <n v="17774904"/>
    <n v="1"/>
    <x v="1"/>
    <s v="I"/>
    <n v="29"/>
    <n v="29"/>
    <n v="0"/>
    <n v="1"/>
  </r>
  <r>
    <x v="0"/>
    <x v="1"/>
    <s v="WA"/>
    <x v="3"/>
    <n v="2012"/>
    <n v="2012"/>
    <n v="19315355"/>
    <n v="1"/>
    <x v="1"/>
    <s v="I"/>
    <n v="28"/>
    <n v="28"/>
    <n v="0"/>
    <n v="8"/>
  </r>
  <r>
    <x v="0"/>
    <x v="0"/>
    <s v="WA"/>
    <x v="4"/>
    <n v="2012"/>
    <n v="2012"/>
    <n v="16307862"/>
    <n v="2"/>
    <x v="1"/>
    <s v="I"/>
    <n v="58"/>
    <n v="29"/>
    <n v="0"/>
    <n v="20"/>
  </r>
  <r>
    <x v="0"/>
    <x v="0"/>
    <s v="WA"/>
    <x v="4"/>
    <n v="2012"/>
    <n v="2012"/>
    <n v="18284760"/>
    <n v="2"/>
    <x v="1"/>
    <s v="I"/>
    <n v="49"/>
    <n v="24.5"/>
    <n v="0"/>
    <n v="79"/>
  </r>
  <r>
    <x v="0"/>
    <x v="0"/>
    <s v="WA"/>
    <x v="4"/>
    <n v="2012"/>
    <n v="2012"/>
    <n v="18365017"/>
    <n v="1"/>
    <x v="1"/>
    <s v="I"/>
    <n v="33"/>
    <n v="33"/>
    <n v="0"/>
    <n v="20"/>
  </r>
  <r>
    <x v="0"/>
    <x v="0"/>
    <s v="WA"/>
    <x v="4"/>
    <n v="2012"/>
    <n v="2012"/>
    <n v="13988550"/>
    <n v="1"/>
    <x v="1"/>
    <s v="I"/>
    <n v="34"/>
    <n v="34"/>
    <n v="0"/>
    <n v="336"/>
  </r>
  <r>
    <x v="0"/>
    <x v="0"/>
    <s v="WA"/>
    <x v="4"/>
    <n v="2012"/>
    <n v="2012"/>
    <n v="17391003"/>
    <n v="1"/>
    <x v="1"/>
    <s v="I"/>
    <n v="0"/>
    <n v="0"/>
    <n v="0"/>
    <n v="70"/>
  </r>
  <r>
    <x v="0"/>
    <x v="0"/>
    <s v="WA"/>
    <x v="4"/>
    <n v="2012"/>
    <n v="2012"/>
    <n v="14107994"/>
    <n v="1"/>
    <x v="1"/>
    <s v="I"/>
    <n v="0"/>
    <n v="0"/>
    <n v="0"/>
    <n v="6"/>
  </r>
  <r>
    <x v="0"/>
    <x v="0"/>
    <s v="WA"/>
    <x v="4"/>
    <n v="2012"/>
    <n v="2012"/>
    <n v="15904518"/>
    <n v="1"/>
    <x v="1"/>
    <s v="I"/>
    <n v="29"/>
    <n v="29"/>
    <n v="0"/>
    <n v="175"/>
  </r>
  <r>
    <x v="0"/>
    <x v="0"/>
    <s v="WA"/>
    <x v="4"/>
    <n v="2012"/>
    <n v="2012"/>
    <n v="18079750"/>
    <n v="1"/>
    <x v="1"/>
    <s v="I"/>
    <n v="4"/>
    <n v="4"/>
    <n v="0"/>
    <n v="30"/>
  </r>
  <r>
    <x v="0"/>
    <x v="1"/>
    <s v="WA"/>
    <x v="4"/>
    <n v="2012"/>
    <n v="2012"/>
    <n v="500019232"/>
    <n v="2"/>
    <x v="1"/>
    <s v="I"/>
    <n v="63"/>
    <n v="31.5"/>
    <n v="0"/>
    <n v="2"/>
  </r>
  <r>
    <x v="0"/>
    <x v="0"/>
    <s v="WA"/>
    <x v="4"/>
    <n v="2012"/>
    <n v="2012"/>
    <n v="16516976"/>
    <n v="1"/>
    <x v="1"/>
    <s v="I"/>
    <n v="30"/>
    <n v="30"/>
    <n v="0"/>
    <n v="30"/>
  </r>
  <r>
    <x v="0"/>
    <x v="1"/>
    <s v="WA"/>
    <x v="4"/>
    <n v="2012"/>
    <n v="2012"/>
    <n v="500217621"/>
    <n v="1"/>
    <x v="1"/>
    <s v="I"/>
    <n v="23"/>
    <n v="23"/>
    <n v="0"/>
    <n v="9"/>
  </r>
  <r>
    <x v="1"/>
    <x v="1"/>
    <s v="WA"/>
    <x v="4"/>
    <n v="2012"/>
    <n v="2012"/>
    <n v="500254732"/>
    <n v="12"/>
    <x v="2"/>
    <s v="I"/>
    <n v="364"/>
    <n v="30.333333333333332"/>
    <n v="0"/>
    <n v="39938"/>
  </r>
  <r>
    <x v="0"/>
    <x v="0"/>
    <s v="WA"/>
    <x v="4"/>
    <n v="2012"/>
    <n v="2012"/>
    <n v="16199112"/>
    <n v="1"/>
    <x v="1"/>
    <s v="I"/>
    <n v="9"/>
    <n v="9"/>
    <n v="0"/>
    <n v="128"/>
  </r>
  <r>
    <x v="0"/>
    <x v="0"/>
    <s v="WA"/>
    <x v="4"/>
    <n v="2012"/>
    <n v="2012"/>
    <n v="15998665"/>
    <n v="1"/>
    <x v="1"/>
    <s v="I"/>
    <n v="16"/>
    <n v="16"/>
    <n v="0"/>
    <n v="240"/>
  </r>
  <r>
    <x v="0"/>
    <x v="0"/>
    <s v="WA"/>
    <x v="4"/>
    <n v="2012"/>
    <n v="2012"/>
    <n v="500024205"/>
    <n v="1"/>
    <x v="1"/>
    <s v="I"/>
    <n v="33"/>
    <n v="33"/>
    <n v="0"/>
    <n v="2010"/>
  </r>
  <r>
    <x v="0"/>
    <x v="1"/>
    <s v="WA"/>
    <x v="4"/>
    <n v="2012"/>
    <n v="2012"/>
    <n v="15903724"/>
    <n v="1"/>
    <x v="1"/>
    <s v="I"/>
    <n v="17"/>
    <n v="17"/>
    <n v="0"/>
    <n v="57"/>
  </r>
  <r>
    <x v="1"/>
    <x v="1"/>
    <s v="WA"/>
    <x v="4"/>
    <n v="2012"/>
    <n v="2012"/>
    <n v="500250796"/>
    <n v="12"/>
    <x v="2"/>
    <s v="I"/>
    <n v="364"/>
    <n v="30.333333333333332"/>
    <n v="0"/>
    <n v="497968"/>
  </r>
  <r>
    <x v="0"/>
    <x v="1"/>
    <s v="WA"/>
    <x v="4"/>
    <n v="2012"/>
    <n v="2012"/>
    <n v="500003542"/>
    <n v="1"/>
    <x v="1"/>
    <s v="I"/>
    <n v="29"/>
    <n v="29"/>
    <n v="0"/>
    <n v="1"/>
  </r>
  <r>
    <x v="0"/>
    <x v="0"/>
    <s v="WA"/>
    <x v="4"/>
    <n v="2012"/>
    <n v="2012"/>
    <n v="500249752"/>
    <n v="4"/>
    <x v="1"/>
    <s v="I"/>
    <n v="82"/>
    <n v="20.5"/>
    <n v="0"/>
    <n v="590"/>
  </r>
  <r>
    <x v="0"/>
    <x v="1"/>
    <s v="WA"/>
    <x v="4"/>
    <n v="2012"/>
    <n v="2012"/>
    <n v="15277768"/>
    <n v="1"/>
    <x v="1"/>
    <s v="I"/>
    <n v="24"/>
    <n v="24"/>
    <n v="0"/>
    <n v="36"/>
  </r>
  <r>
    <x v="0"/>
    <x v="1"/>
    <s v="WA"/>
    <x v="4"/>
    <n v="2012"/>
    <n v="2012"/>
    <n v="14382564"/>
    <n v="1"/>
    <x v="1"/>
    <s v="I"/>
    <n v="28"/>
    <n v="28"/>
    <n v="0"/>
    <n v="11"/>
  </r>
  <r>
    <x v="0"/>
    <x v="0"/>
    <s v="WA"/>
    <x v="4"/>
    <n v="2012"/>
    <n v="2012"/>
    <n v="500190117"/>
    <n v="1"/>
    <x v="1"/>
    <s v="I"/>
    <n v="7"/>
    <n v="7"/>
    <n v="0"/>
    <n v="1"/>
  </r>
  <r>
    <x v="0"/>
    <x v="0"/>
    <s v="WA"/>
    <x v="4"/>
    <n v="2012"/>
    <n v="2012"/>
    <n v="18495748"/>
    <n v="1"/>
    <x v="1"/>
    <s v="I"/>
    <n v="11"/>
    <n v="11"/>
    <n v="0"/>
    <n v="180"/>
  </r>
  <r>
    <x v="0"/>
    <x v="1"/>
    <s v="WA"/>
    <x v="4"/>
    <n v="2012"/>
    <n v="2012"/>
    <n v="391910404"/>
    <n v="1"/>
    <x v="1"/>
    <s v="I"/>
    <n v="11"/>
    <n v="11"/>
    <n v="0"/>
    <n v="55"/>
  </r>
  <r>
    <x v="0"/>
    <x v="0"/>
    <s v="WA"/>
    <x v="4"/>
    <n v="2012"/>
    <n v="2012"/>
    <n v="19970622"/>
    <n v="1"/>
    <x v="1"/>
    <s v="I"/>
    <n v="0"/>
    <n v="0"/>
    <n v="0"/>
    <n v="20"/>
  </r>
  <r>
    <x v="0"/>
    <x v="0"/>
    <s v="WA"/>
    <x v="4"/>
    <n v="2012"/>
    <n v="2012"/>
    <n v="14900375"/>
    <n v="1"/>
    <x v="1"/>
    <s v="I"/>
    <n v="11"/>
    <n v="11"/>
    <n v="0"/>
    <n v="230"/>
  </r>
  <r>
    <x v="0"/>
    <x v="0"/>
    <s v="WA"/>
    <x v="4"/>
    <n v="2012"/>
    <n v="2012"/>
    <n v="500196529"/>
    <n v="1"/>
    <x v="1"/>
    <s v="I"/>
    <n v="16"/>
    <n v="16"/>
    <n v="0"/>
    <n v="27"/>
  </r>
  <r>
    <x v="0"/>
    <x v="0"/>
    <s v="WA"/>
    <x v="4"/>
    <n v="2012"/>
    <n v="2012"/>
    <n v="18603857"/>
    <n v="1"/>
    <x v="1"/>
    <s v="I"/>
    <n v="0"/>
    <n v="0"/>
    <n v="0"/>
    <n v="630"/>
  </r>
  <r>
    <x v="1"/>
    <x v="1"/>
    <s v="WA"/>
    <x v="4"/>
    <n v="2012"/>
    <n v="2012"/>
    <n v="18626833"/>
    <n v="6"/>
    <x v="1"/>
    <s v="I"/>
    <n v="181"/>
    <n v="30.166666666666668"/>
    <n v="0"/>
    <n v="6"/>
  </r>
  <r>
    <x v="0"/>
    <x v="0"/>
    <s v="WA"/>
    <x v="4"/>
    <n v="2012"/>
    <n v="2012"/>
    <n v="18786299"/>
    <n v="1"/>
    <x v="1"/>
    <s v="I"/>
    <n v="0"/>
    <n v="0"/>
    <n v="0"/>
    <n v="153"/>
  </r>
  <r>
    <x v="0"/>
    <x v="0"/>
    <s v="WA"/>
    <x v="4"/>
    <n v="2012"/>
    <n v="2012"/>
    <n v="18962171"/>
    <n v="1"/>
    <x v="1"/>
    <s v="I"/>
    <n v="0"/>
    <n v="0"/>
    <n v="0"/>
    <n v="50"/>
  </r>
  <r>
    <x v="0"/>
    <x v="1"/>
    <s v="WA"/>
    <x v="4"/>
    <n v="2012"/>
    <n v="2012"/>
    <n v="403315223"/>
    <n v="1"/>
    <x v="1"/>
    <s v="I"/>
    <n v="0"/>
    <n v="0"/>
    <n v="0"/>
    <n v="6"/>
  </r>
  <r>
    <x v="0"/>
    <x v="1"/>
    <s v="WA"/>
    <x v="4"/>
    <n v="2012"/>
    <n v="2012"/>
    <n v="15874085"/>
    <n v="2"/>
    <x v="1"/>
    <s v="I"/>
    <n v="57"/>
    <n v="28.5"/>
    <n v="0"/>
    <n v="36"/>
  </r>
  <r>
    <x v="0"/>
    <x v="0"/>
    <s v="WA"/>
    <x v="4"/>
    <n v="2012"/>
    <n v="2012"/>
    <n v="18124407"/>
    <n v="1"/>
    <x v="1"/>
    <s v="I"/>
    <n v="0"/>
    <n v="0"/>
    <n v="0"/>
    <n v="50"/>
  </r>
  <r>
    <x v="0"/>
    <x v="0"/>
    <s v="WA"/>
    <x v="4"/>
    <n v="2012"/>
    <n v="2012"/>
    <n v="500246747"/>
    <n v="1"/>
    <x v="1"/>
    <s v="I"/>
    <n v="2"/>
    <n v="2"/>
    <n v="0"/>
    <n v="4"/>
  </r>
  <r>
    <x v="0"/>
    <x v="0"/>
    <s v="WA"/>
    <x v="4"/>
    <n v="2012"/>
    <n v="2012"/>
    <n v="15998665"/>
    <n v="1"/>
    <x v="1"/>
    <s v="I"/>
    <n v="0"/>
    <n v="0"/>
    <n v="0"/>
    <n v="1176"/>
  </r>
  <r>
    <x v="0"/>
    <x v="0"/>
    <s v="WA"/>
    <x v="4"/>
    <n v="2012"/>
    <n v="2012"/>
    <n v="14366814"/>
    <n v="1"/>
    <x v="1"/>
    <s v="I"/>
    <n v="4"/>
    <n v="4"/>
    <n v="0"/>
    <n v="280"/>
  </r>
  <r>
    <x v="0"/>
    <x v="0"/>
    <s v="WA"/>
    <x v="4"/>
    <n v="2012"/>
    <n v="2012"/>
    <n v="15755613"/>
    <n v="3"/>
    <x v="1"/>
    <s v="I"/>
    <n v="91"/>
    <n v="30.333333333333332"/>
    <n v="0"/>
    <n v="340"/>
  </r>
  <r>
    <x v="0"/>
    <x v="0"/>
    <s v="WA"/>
    <x v="4"/>
    <n v="2012"/>
    <n v="2012"/>
    <n v="18876941"/>
    <n v="3"/>
    <x v="1"/>
    <s v="I"/>
    <n v="77"/>
    <n v="25.666666666666668"/>
    <n v="0"/>
    <n v="50"/>
  </r>
  <r>
    <x v="1"/>
    <x v="0"/>
    <s v="WA"/>
    <x v="4"/>
    <n v="2012"/>
    <n v="2013"/>
    <n v="19962560"/>
    <n v="12"/>
    <x v="2"/>
    <s v="I"/>
    <n v="366"/>
    <n v="30.5"/>
    <n v="0"/>
    <n v="564046"/>
  </r>
  <r>
    <x v="0"/>
    <x v="0"/>
    <s v="WA"/>
    <x v="4"/>
    <n v="2012"/>
    <n v="2012"/>
    <n v="500069730"/>
    <n v="1"/>
    <x v="1"/>
    <s v="I"/>
    <n v="7"/>
    <n v="7"/>
    <n v="0"/>
    <n v="329"/>
  </r>
  <r>
    <x v="0"/>
    <x v="0"/>
    <s v="WA"/>
    <x v="4"/>
    <n v="2012"/>
    <n v="2012"/>
    <n v="19044672"/>
    <n v="1"/>
    <x v="1"/>
    <s v="I"/>
    <n v="21"/>
    <n v="21"/>
    <n v="0"/>
    <n v="130"/>
  </r>
  <r>
    <x v="0"/>
    <x v="0"/>
    <s v="WA"/>
    <x v="4"/>
    <n v="2012"/>
    <n v="2012"/>
    <n v="16122452"/>
    <n v="1"/>
    <x v="1"/>
    <s v="I"/>
    <n v="31"/>
    <n v="31"/>
    <n v="0"/>
    <n v="210"/>
  </r>
  <r>
    <x v="0"/>
    <x v="1"/>
    <s v="WA"/>
    <x v="4"/>
    <n v="2012"/>
    <n v="2012"/>
    <n v="500263974"/>
    <n v="1"/>
    <x v="1"/>
    <s v="I"/>
    <n v="16"/>
    <n v="16"/>
    <n v="0"/>
    <n v="42"/>
  </r>
  <r>
    <x v="0"/>
    <x v="1"/>
    <s v="WA"/>
    <x v="4"/>
    <n v="2012"/>
    <n v="2012"/>
    <n v="14335934"/>
    <n v="3"/>
    <x v="1"/>
    <s v="I"/>
    <n v="74"/>
    <n v="24.666666666666664"/>
    <n v="0"/>
    <n v="15"/>
  </r>
  <r>
    <x v="0"/>
    <x v="0"/>
    <s v="WA"/>
    <x v="4"/>
    <n v="2012"/>
    <n v="2012"/>
    <n v="19912865"/>
    <n v="1"/>
    <x v="1"/>
    <s v="I"/>
    <n v="1"/>
    <n v="1"/>
    <n v="0"/>
    <n v="200"/>
  </r>
  <r>
    <x v="0"/>
    <x v="0"/>
    <s v="WA"/>
    <x v="4"/>
    <n v="2012"/>
    <n v="2012"/>
    <n v="14424166"/>
    <n v="1"/>
    <x v="1"/>
    <s v="I"/>
    <n v="21"/>
    <n v="21"/>
    <n v="0"/>
    <n v="23"/>
  </r>
  <r>
    <x v="0"/>
    <x v="1"/>
    <s v="WA"/>
    <x v="4"/>
    <n v="2012"/>
    <n v="2012"/>
    <n v="14310641"/>
    <n v="1"/>
    <x v="1"/>
    <s v="I"/>
    <n v="7"/>
    <n v="7"/>
    <n v="0"/>
    <n v="1"/>
  </r>
  <r>
    <x v="0"/>
    <x v="1"/>
    <s v="WA"/>
    <x v="4"/>
    <n v="2012"/>
    <n v="2012"/>
    <n v="14424928"/>
    <n v="3"/>
    <x v="1"/>
    <s v="I"/>
    <n v="90"/>
    <n v="30"/>
    <n v="0"/>
    <n v="25"/>
  </r>
  <r>
    <x v="0"/>
    <x v="0"/>
    <s v="WA"/>
    <x v="4"/>
    <n v="2012"/>
    <n v="2012"/>
    <n v="500230563"/>
    <n v="1"/>
    <x v="1"/>
    <s v="I"/>
    <n v="0"/>
    <n v="0"/>
    <n v="0"/>
    <n v="17"/>
  </r>
  <r>
    <x v="0"/>
    <x v="0"/>
    <s v="WA"/>
    <x v="4"/>
    <n v="2012"/>
    <n v="2012"/>
    <n v="19988647"/>
    <n v="1"/>
    <x v="1"/>
    <s v="I"/>
    <n v="3"/>
    <n v="3"/>
    <n v="0"/>
    <n v="40"/>
  </r>
  <r>
    <x v="0"/>
    <x v="1"/>
    <s v="WA"/>
    <x v="4"/>
    <n v="2012"/>
    <n v="2012"/>
    <n v="500209555"/>
    <n v="2"/>
    <x v="1"/>
    <s v="I"/>
    <n v="86"/>
    <n v="43"/>
    <n v="0"/>
    <n v="316"/>
  </r>
  <r>
    <x v="1"/>
    <x v="0"/>
    <s v="WA"/>
    <x v="4"/>
    <n v="2012"/>
    <n v="2012"/>
    <n v="16460611"/>
    <n v="1"/>
    <x v="1"/>
    <s v="I"/>
    <n v="0"/>
    <n v="0"/>
    <n v="0"/>
    <n v="226"/>
  </r>
  <r>
    <x v="1"/>
    <x v="1"/>
    <s v="WA"/>
    <x v="4"/>
    <n v="2012"/>
    <n v="2012"/>
    <n v="500236538"/>
    <n v="1"/>
    <x v="1"/>
    <s v="I"/>
    <n v="0"/>
    <n v="0"/>
    <n v="0"/>
    <n v="6"/>
  </r>
  <r>
    <x v="0"/>
    <x v="1"/>
    <s v="WA"/>
    <x v="4"/>
    <n v="2012"/>
    <n v="2012"/>
    <n v="19115492"/>
    <n v="3"/>
    <x v="1"/>
    <s v="I"/>
    <n v="87"/>
    <n v="29"/>
    <n v="0"/>
    <n v="21"/>
  </r>
  <r>
    <x v="0"/>
    <x v="1"/>
    <s v="WA"/>
    <x v="4"/>
    <n v="2012"/>
    <n v="2012"/>
    <n v="377740819"/>
    <n v="2"/>
    <x v="1"/>
    <s v="I"/>
    <n v="62"/>
    <n v="31"/>
    <n v="0"/>
    <n v="149"/>
  </r>
  <r>
    <x v="0"/>
    <x v="0"/>
    <s v="WA"/>
    <x v="4"/>
    <n v="2012"/>
    <n v="2012"/>
    <n v="19212261"/>
    <n v="1"/>
    <x v="1"/>
    <s v="I"/>
    <n v="0"/>
    <n v="0"/>
    <n v="0"/>
    <n v="50"/>
  </r>
  <r>
    <x v="0"/>
    <x v="0"/>
    <s v="WA"/>
    <x v="4"/>
    <n v="2012"/>
    <n v="2012"/>
    <n v="500033210"/>
    <n v="1"/>
    <x v="1"/>
    <s v="I"/>
    <n v="8"/>
    <n v="8"/>
    <n v="0"/>
    <n v="8"/>
  </r>
  <r>
    <x v="0"/>
    <x v="1"/>
    <s v="WA"/>
    <x v="4"/>
    <n v="2012"/>
    <n v="2012"/>
    <n v="18918196"/>
    <n v="2"/>
    <x v="1"/>
    <s v="I"/>
    <n v="58"/>
    <n v="29"/>
    <n v="0"/>
    <n v="114"/>
  </r>
  <r>
    <x v="0"/>
    <x v="0"/>
    <s v="WA"/>
    <x v="4"/>
    <n v="2012"/>
    <n v="2012"/>
    <n v="18931963"/>
    <n v="3"/>
    <x v="1"/>
    <s v="I"/>
    <n v="90"/>
    <n v="30"/>
    <n v="0"/>
    <n v="1150"/>
  </r>
  <r>
    <x v="0"/>
    <x v="0"/>
    <s v="WA"/>
    <x v="4"/>
    <n v="2012"/>
    <n v="2012"/>
    <n v="18394630"/>
    <n v="2"/>
    <x v="1"/>
    <s v="I"/>
    <n v="59"/>
    <n v="29.5"/>
    <n v="0"/>
    <n v="450"/>
  </r>
  <r>
    <x v="1"/>
    <x v="0"/>
    <s v="WA"/>
    <x v="4"/>
    <n v="2012"/>
    <n v="2012"/>
    <n v="500185388"/>
    <n v="1"/>
    <x v="1"/>
    <s v="I"/>
    <n v="11"/>
    <n v="11"/>
    <n v="0"/>
    <n v="120"/>
  </r>
  <r>
    <x v="0"/>
    <x v="0"/>
    <s v="WA"/>
    <x v="4"/>
    <n v="2012"/>
    <n v="2012"/>
    <n v="16571494"/>
    <n v="1"/>
    <x v="1"/>
    <s v="I"/>
    <n v="32"/>
    <n v="32"/>
    <n v="0"/>
    <n v="10"/>
  </r>
  <r>
    <x v="0"/>
    <x v="0"/>
    <s v="WA"/>
    <x v="4"/>
    <n v="2012"/>
    <n v="2012"/>
    <n v="17508437"/>
    <n v="1"/>
    <x v="1"/>
    <s v="I"/>
    <n v="0"/>
    <n v="0"/>
    <n v="0"/>
    <n v="170"/>
  </r>
  <r>
    <x v="0"/>
    <x v="0"/>
    <s v="WA"/>
    <x v="4"/>
    <n v="2012"/>
    <n v="2012"/>
    <n v="500164925"/>
    <n v="1"/>
    <x v="1"/>
    <s v="I"/>
    <n v="23"/>
    <n v="23"/>
    <n v="0"/>
    <n v="6"/>
  </r>
  <r>
    <x v="0"/>
    <x v="1"/>
    <s v="WA"/>
    <x v="4"/>
    <n v="2012"/>
    <n v="2012"/>
    <n v="18131307"/>
    <n v="1"/>
    <x v="1"/>
    <s v="I"/>
    <n v="3"/>
    <n v="3"/>
    <n v="0"/>
    <n v="18"/>
  </r>
  <r>
    <x v="1"/>
    <x v="1"/>
    <s v="WA"/>
    <x v="4"/>
    <n v="2012"/>
    <n v="2012"/>
    <n v="16830965"/>
    <n v="3"/>
    <x v="1"/>
    <s v="I"/>
    <n v="75"/>
    <n v="25"/>
    <n v="0"/>
    <n v="35"/>
  </r>
  <r>
    <x v="0"/>
    <x v="0"/>
    <s v="WA"/>
    <x v="4"/>
    <n v="2012"/>
    <n v="2012"/>
    <n v="16345568"/>
    <n v="1"/>
    <x v="1"/>
    <s v="I"/>
    <n v="14"/>
    <n v="14"/>
    <n v="0"/>
    <n v="183"/>
  </r>
  <r>
    <x v="0"/>
    <x v="0"/>
    <s v="WA"/>
    <x v="4"/>
    <n v="2012"/>
    <n v="2012"/>
    <n v="15960789"/>
    <n v="1"/>
    <x v="1"/>
    <s v="I"/>
    <n v="11"/>
    <n v="11"/>
    <n v="0"/>
    <n v="70"/>
  </r>
  <r>
    <x v="0"/>
    <x v="1"/>
    <s v="WA"/>
    <x v="4"/>
    <n v="2012"/>
    <n v="2012"/>
    <n v="421805075"/>
    <n v="1"/>
    <x v="1"/>
    <s v="I"/>
    <n v="26"/>
    <n v="26"/>
    <n v="0"/>
    <n v="96"/>
  </r>
  <r>
    <x v="0"/>
    <x v="0"/>
    <s v="WA"/>
    <x v="4"/>
    <n v="2012"/>
    <n v="2012"/>
    <n v="14942391"/>
    <n v="1"/>
    <x v="1"/>
    <s v="I"/>
    <n v="0"/>
    <n v="0"/>
    <n v="0"/>
    <n v="6"/>
  </r>
  <r>
    <x v="1"/>
    <x v="0"/>
    <s v="WA"/>
    <x v="4"/>
    <n v="2012"/>
    <n v="2012"/>
    <n v="14588513"/>
    <n v="1"/>
    <x v="1"/>
    <s v="I"/>
    <n v="22"/>
    <n v="22"/>
    <n v="0"/>
    <n v="160"/>
  </r>
  <r>
    <x v="0"/>
    <x v="1"/>
    <s v="WA"/>
    <x v="4"/>
    <n v="2012"/>
    <n v="2012"/>
    <n v="369273702"/>
    <n v="1"/>
    <x v="1"/>
    <s v="I"/>
    <n v="31"/>
    <n v="31"/>
    <n v="0"/>
    <n v="7"/>
  </r>
  <r>
    <x v="0"/>
    <x v="1"/>
    <s v="WA"/>
    <x v="4"/>
    <n v="2012"/>
    <n v="2012"/>
    <n v="15753625"/>
    <n v="1"/>
    <x v="1"/>
    <s v="I"/>
    <n v="13"/>
    <n v="13"/>
    <n v="0"/>
    <n v="13"/>
  </r>
  <r>
    <x v="0"/>
    <x v="1"/>
    <s v="WA"/>
    <x v="4"/>
    <n v="2012"/>
    <n v="2012"/>
    <n v="500120049"/>
    <n v="2"/>
    <x v="1"/>
    <s v="I"/>
    <n v="61"/>
    <n v="30.5"/>
    <n v="0"/>
    <n v="25"/>
  </r>
  <r>
    <x v="0"/>
    <x v="0"/>
    <s v="WA"/>
    <x v="4"/>
    <n v="2012"/>
    <n v="2012"/>
    <n v="500190387"/>
    <n v="1"/>
    <x v="1"/>
    <s v="I"/>
    <n v="48"/>
    <n v="48"/>
    <n v="0"/>
    <n v="122"/>
  </r>
  <r>
    <x v="0"/>
    <x v="0"/>
    <s v="WA"/>
    <x v="4"/>
    <n v="2012"/>
    <n v="2012"/>
    <n v="15984362"/>
    <n v="1"/>
    <x v="1"/>
    <s v="I"/>
    <n v="0"/>
    <n v="0"/>
    <n v="0"/>
    <n v="10"/>
  </r>
  <r>
    <x v="0"/>
    <x v="0"/>
    <s v="WA"/>
    <x v="4"/>
    <n v="2012"/>
    <n v="2012"/>
    <n v="14336070"/>
    <n v="1"/>
    <x v="1"/>
    <s v="I"/>
    <n v="16"/>
    <n v="16"/>
    <n v="0"/>
    <n v="89"/>
  </r>
  <r>
    <x v="0"/>
    <x v="0"/>
    <s v="WA"/>
    <x v="4"/>
    <n v="2012"/>
    <n v="2012"/>
    <n v="14424185"/>
    <n v="1"/>
    <x v="1"/>
    <s v="I"/>
    <n v="19"/>
    <n v="19"/>
    <n v="0"/>
    <n v="23"/>
  </r>
  <r>
    <x v="0"/>
    <x v="0"/>
    <s v="WA"/>
    <x v="4"/>
    <n v="2012"/>
    <n v="2012"/>
    <n v="19650543"/>
    <n v="1"/>
    <x v="1"/>
    <s v="I"/>
    <n v="0"/>
    <n v="0"/>
    <n v="0"/>
    <n v="430"/>
  </r>
  <r>
    <x v="0"/>
    <x v="0"/>
    <s v="WA"/>
    <x v="4"/>
    <n v="2012"/>
    <n v="2012"/>
    <n v="19611243"/>
    <n v="1"/>
    <x v="1"/>
    <s v="I"/>
    <n v="0"/>
    <n v="0"/>
    <n v="0"/>
    <n v="670"/>
  </r>
  <r>
    <x v="0"/>
    <x v="0"/>
    <s v="WA"/>
    <x v="4"/>
    <n v="2012"/>
    <n v="2012"/>
    <n v="16764964"/>
    <n v="1"/>
    <x v="1"/>
    <s v="I"/>
    <n v="0"/>
    <n v="0"/>
    <n v="0"/>
    <n v="21"/>
  </r>
  <r>
    <x v="0"/>
    <x v="0"/>
    <s v="WA"/>
    <x v="4"/>
    <n v="2012"/>
    <n v="2012"/>
    <n v="18902114"/>
    <n v="1"/>
    <x v="1"/>
    <s v="I"/>
    <n v="31"/>
    <n v="31"/>
    <n v="0"/>
    <n v="163"/>
  </r>
  <r>
    <x v="0"/>
    <x v="0"/>
    <s v="WA"/>
    <x v="4"/>
    <n v="2012"/>
    <n v="2012"/>
    <n v="17961332"/>
    <n v="5"/>
    <x v="1"/>
    <s v="I"/>
    <n v="149"/>
    <n v="29.8"/>
    <n v="0"/>
    <n v="63"/>
  </r>
  <r>
    <x v="0"/>
    <x v="1"/>
    <s v="WA"/>
    <x v="4"/>
    <n v="2012"/>
    <n v="2012"/>
    <n v="500025278"/>
    <n v="3"/>
    <x v="1"/>
    <s v="I"/>
    <n v="70"/>
    <n v="23.333333333333332"/>
    <n v="0"/>
    <n v="12"/>
  </r>
  <r>
    <x v="0"/>
    <x v="0"/>
    <s v="WA"/>
    <x v="4"/>
    <n v="2012"/>
    <n v="2012"/>
    <n v="19940320"/>
    <n v="2"/>
    <x v="1"/>
    <s v="I"/>
    <n v="56"/>
    <n v="28"/>
    <n v="0"/>
    <n v="323"/>
  </r>
  <r>
    <x v="1"/>
    <x v="0"/>
    <s v="WA"/>
    <x v="4"/>
    <n v="2012"/>
    <n v="2012"/>
    <n v="394761626"/>
    <n v="1"/>
    <x v="1"/>
    <s v="I"/>
    <n v="12"/>
    <n v="12"/>
    <n v="0"/>
    <n v="1"/>
  </r>
  <r>
    <x v="0"/>
    <x v="1"/>
    <s v="WA"/>
    <x v="4"/>
    <n v="2012"/>
    <n v="2012"/>
    <n v="446356232"/>
    <n v="1"/>
    <x v="1"/>
    <s v="I"/>
    <n v="6"/>
    <n v="6"/>
    <n v="0"/>
    <n v="3"/>
  </r>
  <r>
    <x v="0"/>
    <x v="0"/>
    <s v="WA"/>
    <x v="4"/>
    <n v="2012"/>
    <n v="2012"/>
    <n v="18882172"/>
    <n v="1"/>
    <x v="1"/>
    <s v="I"/>
    <n v="9"/>
    <n v="9"/>
    <n v="0"/>
    <n v="570"/>
  </r>
  <r>
    <x v="0"/>
    <x v="0"/>
    <s v="WA"/>
    <x v="4"/>
    <n v="2012"/>
    <n v="2012"/>
    <n v="17411496"/>
    <n v="2"/>
    <x v="1"/>
    <s v="I"/>
    <n v="9"/>
    <n v="4.5"/>
    <n v="0"/>
    <n v="100"/>
  </r>
  <r>
    <x v="0"/>
    <x v="0"/>
    <s v="WA"/>
    <x v="4"/>
    <n v="2012"/>
    <n v="2012"/>
    <n v="16277066"/>
    <n v="1"/>
    <x v="1"/>
    <s v="I"/>
    <n v="4"/>
    <n v="4"/>
    <n v="0"/>
    <n v="300"/>
  </r>
  <r>
    <x v="0"/>
    <x v="0"/>
    <s v="WA"/>
    <x v="4"/>
    <n v="2012"/>
    <n v="2012"/>
    <n v="500114575"/>
    <n v="3"/>
    <x v="1"/>
    <s v="I"/>
    <n v="82"/>
    <n v="27.333333333333336"/>
    <n v="0"/>
    <n v="113"/>
  </r>
  <r>
    <x v="0"/>
    <x v="1"/>
    <s v="WA"/>
    <x v="4"/>
    <n v="2012"/>
    <n v="2012"/>
    <n v="16832047"/>
    <n v="1"/>
    <x v="1"/>
    <s v="I"/>
    <n v="7"/>
    <n v="7"/>
    <n v="0"/>
    <n v="1"/>
  </r>
  <r>
    <x v="0"/>
    <x v="0"/>
    <s v="WA"/>
    <x v="4"/>
    <n v="2012"/>
    <n v="2012"/>
    <n v="18133812"/>
    <n v="1"/>
    <x v="1"/>
    <s v="I"/>
    <n v="8"/>
    <n v="8"/>
    <n v="0"/>
    <n v="65"/>
  </r>
  <r>
    <x v="0"/>
    <x v="1"/>
    <s v="WA"/>
    <x v="4"/>
    <n v="2012"/>
    <n v="2012"/>
    <n v="500237147"/>
    <n v="1"/>
    <x v="1"/>
    <s v="I"/>
    <n v="15"/>
    <n v="15"/>
    <n v="0"/>
    <n v="4"/>
  </r>
  <r>
    <x v="0"/>
    <x v="1"/>
    <s v="WA"/>
    <x v="4"/>
    <n v="2012"/>
    <n v="2012"/>
    <n v="15182689"/>
    <n v="2"/>
    <x v="1"/>
    <s v="I"/>
    <n v="51"/>
    <n v="25.5"/>
    <n v="0"/>
    <n v="18"/>
  </r>
  <r>
    <x v="0"/>
    <x v="1"/>
    <s v="WA"/>
    <x v="4"/>
    <n v="2012"/>
    <n v="2012"/>
    <n v="15929144"/>
    <n v="2"/>
    <x v="1"/>
    <s v="I"/>
    <n v="64"/>
    <n v="32"/>
    <n v="0"/>
    <n v="137"/>
  </r>
  <r>
    <x v="0"/>
    <x v="0"/>
    <s v="WA"/>
    <x v="4"/>
    <n v="2012"/>
    <n v="2012"/>
    <n v="19648061"/>
    <n v="1"/>
    <x v="1"/>
    <s v="I"/>
    <n v="28"/>
    <n v="28"/>
    <n v="0"/>
    <n v="1"/>
  </r>
  <r>
    <x v="0"/>
    <x v="0"/>
    <s v="WA"/>
    <x v="4"/>
    <n v="2012"/>
    <n v="2012"/>
    <n v="14940019"/>
    <n v="2"/>
    <x v="1"/>
    <s v="I"/>
    <n v="47"/>
    <n v="23.5"/>
    <n v="0"/>
    <n v="179"/>
  </r>
  <r>
    <x v="0"/>
    <x v="0"/>
    <s v="WA"/>
    <x v="4"/>
    <n v="2012"/>
    <n v="2012"/>
    <n v="14577358"/>
    <n v="1"/>
    <x v="1"/>
    <s v="I"/>
    <n v="4"/>
    <n v="4"/>
    <n v="0"/>
    <n v="110"/>
  </r>
  <r>
    <x v="0"/>
    <x v="0"/>
    <s v="WA"/>
    <x v="4"/>
    <n v="2012"/>
    <n v="2012"/>
    <n v="19341380"/>
    <n v="1"/>
    <x v="1"/>
    <s v="I"/>
    <n v="29"/>
    <n v="29"/>
    <n v="0"/>
    <n v="1"/>
  </r>
  <r>
    <x v="0"/>
    <x v="0"/>
    <s v="WA"/>
    <x v="4"/>
    <n v="2012"/>
    <n v="2012"/>
    <n v="500211095"/>
    <n v="2"/>
    <x v="1"/>
    <s v="I"/>
    <n v="63"/>
    <n v="31.5"/>
    <n v="0"/>
    <n v="56"/>
  </r>
  <r>
    <x v="0"/>
    <x v="0"/>
    <s v="WA"/>
    <x v="4"/>
    <n v="2012"/>
    <n v="2012"/>
    <n v="14423694"/>
    <n v="1"/>
    <x v="1"/>
    <s v="I"/>
    <n v="26"/>
    <n v="26"/>
    <n v="0"/>
    <n v="119"/>
  </r>
  <r>
    <x v="0"/>
    <x v="0"/>
    <s v="WA"/>
    <x v="4"/>
    <n v="2012"/>
    <n v="2012"/>
    <n v="17042382"/>
    <n v="1"/>
    <x v="1"/>
    <s v="I"/>
    <n v="18"/>
    <n v="18"/>
    <n v="0"/>
    <n v="70"/>
  </r>
  <r>
    <x v="0"/>
    <x v="1"/>
    <s v="WA"/>
    <x v="4"/>
    <n v="2012"/>
    <n v="2012"/>
    <n v="418176049"/>
    <n v="1"/>
    <x v="1"/>
    <s v="I"/>
    <n v="20"/>
    <n v="20"/>
    <n v="0"/>
    <n v="1"/>
  </r>
  <r>
    <x v="0"/>
    <x v="0"/>
    <s v="WA"/>
    <x v="4"/>
    <n v="2012"/>
    <n v="2012"/>
    <n v="14416869"/>
    <n v="2"/>
    <x v="1"/>
    <s v="I"/>
    <n v="37"/>
    <n v="18.5"/>
    <n v="0"/>
    <n v="61"/>
  </r>
  <r>
    <x v="0"/>
    <x v="1"/>
    <s v="WA"/>
    <x v="4"/>
    <n v="2012"/>
    <n v="2012"/>
    <n v="19412176"/>
    <n v="3"/>
    <x v="1"/>
    <s v="I"/>
    <n v="91"/>
    <n v="30.333333333333332"/>
    <n v="0"/>
    <n v="14"/>
  </r>
  <r>
    <x v="0"/>
    <x v="1"/>
    <s v="WA"/>
    <x v="4"/>
    <n v="2012"/>
    <n v="2012"/>
    <n v="16747501"/>
    <n v="2"/>
    <x v="1"/>
    <s v="I"/>
    <n v="116"/>
    <n v="58"/>
    <n v="0"/>
    <n v="48"/>
  </r>
  <r>
    <x v="0"/>
    <x v="0"/>
    <s v="WA"/>
    <x v="4"/>
    <n v="2012"/>
    <n v="2012"/>
    <n v="16747503"/>
    <n v="2"/>
    <x v="1"/>
    <s v="I"/>
    <n v="116"/>
    <n v="58"/>
    <n v="0"/>
    <n v="458"/>
  </r>
  <r>
    <x v="0"/>
    <x v="0"/>
    <s v="WA"/>
    <x v="4"/>
    <n v="2012"/>
    <n v="2012"/>
    <n v="19618188"/>
    <n v="1"/>
    <x v="1"/>
    <s v="I"/>
    <n v="3"/>
    <n v="3"/>
    <n v="0"/>
    <n v="10"/>
  </r>
  <r>
    <x v="0"/>
    <x v="1"/>
    <s v="WA"/>
    <x v="4"/>
    <n v="2012"/>
    <n v="2012"/>
    <n v="421804830"/>
    <n v="3"/>
    <x v="1"/>
    <s v="I"/>
    <n v="73"/>
    <n v="24.333333333333332"/>
    <n v="0"/>
    <n v="21"/>
  </r>
  <r>
    <x v="0"/>
    <x v="0"/>
    <s v="WA"/>
    <x v="4"/>
    <n v="2012"/>
    <n v="2012"/>
    <n v="19627070"/>
    <n v="1"/>
    <x v="1"/>
    <s v="I"/>
    <n v="21"/>
    <n v="21"/>
    <n v="0"/>
    <n v="542"/>
  </r>
  <r>
    <x v="0"/>
    <x v="0"/>
    <s v="WA"/>
    <x v="4"/>
    <n v="2012"/>
    <n v="2012"/>
    <n v="19372401"/>
    <n v="2"/>
    <x v="1"/>
    <s v="I"/>
    <n v="51"/>
    <n v="25.5"/>
    <n v="0"/>
    <n v="230"/>
  </r>
  <r>
    <x v="0"/>
    <x v="0"/>
    <s v="WA"/>
    <x v="4"/>
    <n v="2012"/>
    <n v="2012"/>
    <n v="500139154"/>
    <n v="1"/>
    <x v="1"/>
    <s v="I"/>
    <n v="0"/>
    <n v="0"/>
    <n v="0"/>
    <n v="30"/>
  </r>
  <r>
    <x v="0"/>
    <x v="1"/>
    <s v="WA"/>
    <x v="4"/>
    <n v="2012"/>
    <n v="2012"/>
    <n v="500243841"/>
    <n v="1"/>
    <x v="1"/>
    <s v="I"/>
    <n v="10"/>
    <n v="10"/>
    <n v="0"/>
    <n v="7"/>
  </r>
  <r>
    <x v="0"/>
    <x v="0"/>
    <s v="WA"/>
    <x v="4"/>
    <n v="2012"/>
    <n v="2012"/>
    <n v="18416156"/>
    <n v="1"/>
    <x v="1"/>
    <s v="I"/>
    <n v="9"/>
    <n v="9"/>
    <n v="0"/>
    <n v="10"/>
  </r>
  <r>
    <x v="0"/>
    <x v="0"/>
    <s v="WA"/>
    <x v="4"/>
    <n v="2012"/>
    <n v="2012"/>
    <n v="19395987"/>
    <n v="2"/>
    <x v="1"/>
    <s v="I"/>
    <n v="55"/>
    <n v="27.5"/>
    <n v="0"/>
    <n v="310"/>
  </r>
  <r>
    <x v="0"/>
    <x v="0"/>
    <s v="WA"/>
    <x v="4"/>
    <n v="2012"/>
    <n v="2012"/>
    <n v="18942104"/>
    <n v="1"/>
    <x v="1"/>
    <s v="I"/>
    <n v="32"/>
    <n v="32"/>
    <n v="0"/>
    <n v="1790"/>
  </r>
  <r>
    <x v="0"/>
    <x v="1"/>
    <s v="WA"/>
    <x v="4"/>
    <n v="2012"/>
    <n v="2012"/>
    <n v="500183985"/>
    <n v="1"/>
    <x v="1"/>
    <s v="I"/>
    <n v="3"/>
    <n v="3"/>
    <n v="0"/>
    <n v="4"/>
  </r>
  <r>
    <x v="0"/>
    <x v="0"/>
    <s v="WA"/>
    <x v="4"/>
    <n v="2012"/>
    <n v="2012"/>
    <n v="19027007"/>
    <n v="2"/>
    <x v="1"/>
    <s v="I"/>
    <n v="57"/>
    <n v="28.5"/>
    <n v="0"/>
    <n v="100"/>
  </r>
  <r>
    <x v="0"/>
    <x v="0"/>
    <s v="WA"/>
    <x v="4"/>
    <n v="2012"/>
    <n v="2012"/>
    <n v="17787938"/>
    <n v="2"/>
    <x v="1"/>
    <s v="I"/>
    <n v="41"/>
    <n v="20.5"/>
    <n v="0"/>
    <n v="1030"/>
  </r>
  <r>
    <x v="0"/>
    <x v="1"/>
    <s v="WA"/>
    <x v="4"/>
    <n v="2012"/>
    <n v="2012"/>
    <n v="500025850"/>
    <n v="1"/>
    <x v="1"/>
    <s v="I"/>
    <n v="30"/>
    <n v="30"/>
    <n v="0"/>
    <n v="1"/>
  </r>
  <r>
    <x v="0"/>
    <x v="0"/>
    <s v="WA"/>
    <x v="4"/>
    <n v="2012"/>
    <n v="2012"/>
    <n v="15617104"/>
    <n v="3"/>
    <x v="1"/>
    <s v="I"/>
    <n v="77"/>
    <n v="25.666666666666668"/>
    <n v="0"/>
    <n v="387"/>
  </r>
  <r>
    <x v="0"/>
    <x v="0"/>
    <s v="WA"/>
    <x v="4"/>
    <n v="2012"/>
    <n v="2012"/>
    <n v="16236439"/>
    <n v="1"/>
    <x v="1"/>
    <s v="I"/>
    <n v="25"/>
    <n v="25"/>
    <n v="0"/>
    <n v="140"/>
  </r>
  <r>
    <x v="0"/>
    <x v="0"/>
    <s v="WA"/>
    <x v="4"/>
    <n v="2012"/>
    <n v="2012"/>
    <n v="15672865"/>
    <n v="1"/>
    <x v="1"/>
    <s v="I"/>
    <n v="28"/>
    <n v="28"/>
    <n v="0"/>
    <n v="890"/>
  </r>
  <r>
    <x v="0"/>
    <x v="1"/>
    <s v="WA"/>
    <x v="4"/>
    <n v="2012"/>
    <n v="2012"/>
    <n v="500112499"/>
    <n v="1"/>
    <x v="1"/>
    <s v="I"/>
    <n v="22"/>
    <n v="22"/>
    <n v="0"/>
    <n v="5"/>
  </r>
  <r>
    <x v="0"/>
    <x v="0"/>
    <s v="WA"/>
    <x v="4"/>
    <n v="2012"/>
    <n v="2012"/>
    <n v="16773310"/>
    <n v="1"/>
    <x v="1"/>
    <s v="I"/>
    <n v="0"/>
    <n v="0"/>
    <n v="0"/>
    <n v="10"/>
  </r>
  <r>
    <x v="0"/>
    <x v="0"/>
    <s v="WA"/>
    <x v="4"/>
    <n v="2012"/>
    <n v="2012"/>
    <n v="15117800"/>
    <n v="1"/>
    <x v="1"/>
    <s v="I"/>
    <n v="32"/>
    <n v="32"/>
    <n v="0"/>
    <n v="10"/>
  </r>
  <r>
    <x v="0"/>
    <x v="0"/>
    <s v="WA"/>
    <x v="4"/>
    <n v="2012"/>
    <n v="2012"/>
    <n v="15813311"/>
    <n v="3"/>
    <x v="1"/>
    <s v="I"/>
    <n v="67"/>
    <n v="22.333333333333332"/>
    <n v="0"/>
    <n v="230"/>
  </r>
  <r>
    <x v="0"/>
    <x v="0"/>
    <s v="WA"/>
    <x v="4"/>
    <n v="2012"/>
    <n v="2012"/>
    <n v="446351411"/>
    <n v="1"/>
    <x v="1"/>
    <s v="I"/>
    <n v="13"/>
    <n v="13"/>
    <n v="0"/>
    <n v="10"/>
  </r>
  <r>
    <x v="0"/>
    <x v="0"/>
    <s v="WA"/>
    <x v="4"/>
    <n v="2012"/>
    <n v="2012"/>
    <n v="500068623"/>
    <n v="2"/>
    <x v="1"/>
    <s v="I"/>
    <n v="49"/>
    <n v="24.5"/>
    <n v="0"/>
    <n v="704"/>
  </r>
  <r>
    <x v="0"/>
    <x v="0"/>
    <s v="WA"/>
    <x v="4"/>
    <n v="2012"/>
    <n v="2012"/>
    <n v="17921227"/>
    <n v="1"/>
    <x v="1"/>
    <s v="I"/>
    <n v="15"/>
    <n v="15"/>
    <n v="0"/>
    <n v="17"/>
  </r>
  <r>
    <x v="0"/>
    <x v="0"/>
    <s v="WA"/>
    <x v="4"/>
    <n v="2012"/>
    <n v="2012"/>
    <n v="500190188"/>
    <n v="1"/>
    <x v="1"/>
    <s v="I"/>
    <n v="4"/>
    <n v="4"/>
    <n v="0"/>
    <n v="67"/>
  </r>
  <r>
    <x v="0"/>
    <x v="0"/>
    <s v="WA"/>
    <x v="4"/>
    <n v="2012"/>
    <n v="2012"/>
    <n v="500121562"/>
    <n v="1"/>
    <x v="1"/>
    <s v="I"/>
    <n v="34"/>
    <n v="34"/>
    <n v="0"/>
    <n v="393"/>
  </r>
  <r>
    <x v="0"/>
    <x v="0"/>
    <s v="WA"/>
    <x v="4"/>
    <n v="2012"/>
    <n v="2012"/>
    <n v="14178479"/>
    <n v="1"/>
    <x v="1"/>
    <s v="I"/>
    <n v="4"/>
    <n v="4"/>
    <n v="0"/>
    <n v="58"/>
  </r>
  <r>
    <x v="0"/>
    <x v="0"/>
    <s v="WA"/>
    <x v="4"/>
    <n v="2012"/>
    <n v="2012"/>
    <n v="500005320"/>
    <n v="1"/>
    <x v="1"/>
    <s v="I"/>
    <n v="30"/>
    <n v="30"/>
    <n v="0"/>
    <n v="298"/>
  </r>
  <r>
    <x v="0"/>
    <x v="1"/>
    <s v="WA"/>
    <x v="4"/>
    <n v="2012"/>
    <n v="2012"/>
    <n v="421459204"/>
    <n v="1"/>
    <x v="1"/>
    <s v="I"/>
    <n v="31"/>
    <n v="31"/>
    <n v="0"/>
    <n v="33"/>
  </r>
  <r>
    <x v="0"/>
    <x v="1"/>
    <s v="WA"/>
    <x v="4"/>
    <n v="2012"/>
    <n v="2012"/>
    <n v="19905338"/>
    <n v="1"/>
    <x v="1"/>
    <s v="I"/>
    <n v="0"/>
    <n v="0"/>
    <n v="0"/>
    <n v="1"/>
  </r>
  <r>
    <x v="0"/>
    <x v="0"/>
    <s v="WA"/>
    <x v="4"/>
    <n v="2012"/>
    <n v="2012"/>
    <n v="17633409"/>
    <n v="1"/>
    <x v="1"/>
    <s v="I"/>
    <n v="2"/>
    <n v="2"/>
    <n v="0"/>
    <n v="9"/>
  </r>
  <r>
    <x v="0"/>
    <x v="1"/>
    <s v="WA"/>
    <x v="4"/>
    <n v="2012"/>
    <n v="2012"/>
    <n v="500033662"/>
    <n v="2"/>
    <x v="1"/>
    <s v="I"/>
    <n v="56"/>
    <n v="28"/>
    <n v="0"/>
    <n v="3"/>
  </r>
  <r>
    <x v="0"/>
    <x v="0"/>
    <s v="WA"/>
    <x v="4"/>
    <n v="2012"/>
    <n v="2012"/>
    <n v="17664207"/>
    <n v="2"/>
    <x v="1"/>
    <s v="I"/>
    <n v="60"/>
    <n v="30"/>
    <n v="0"/>
    <n v="8"/>
  </r>
  <r>
    <x v="0"/>
    <x v="0"/>
    <s v="WA"/>
    <x v="4"/>
    <n v="2012"/>
    <n v="2012"/>
    <n v="19411755"/>
    <n v="1"/>
    <x v="1"/>
    <s v="I"/>
    <n v="6"/>
    <n v="6"/>
    <n v="0"/>
    <n v="30"/>
  </r>
  <r>
    <x v="0"/>
    <x v="0"/>
    <s v="WA"/>
    <x v="4"/>
    <n v="2012"/>
    <n v="2012"/>
    <n v="19652589"/>
    <n v="4"/>
    <x v="1"/>
    <s v="I"/>
    <n v="117"/>
    <n v="29.25"/>
    <n v="0"/>
    <n v="260"/>
  </r>
  <r>
    <x v="0"/>
    <x v="0"/>
    <s v="WA"/>
    <x v="4"/>
    <n v="2012"/>
    <n v="2012"/>
    <n v="500155722"/>
    <n v="1"/>
    <x v="1"/>
    <s v="I"/>
    <n v="0"/>
    <n v="0"/>
    <n v="0"/>
    <n v="10"/>
  </r>
  <r>
    <x v="0"/>
    <x v="1"/>
    <s v="WA"/>
    <x v="4"/>
    <n v="2012"/>
    <n v="2012"/>
    <n v="408758422"/>
    <n v="2"/>
    <x v="1"/>
    <s v="I"/>
    <n v="54"/>
    <n v="27"/>
    <n v="0"/>
    <n v="48"/>
  </r>
  <r>
    <x v="0"/>
    <x v="0"/>
    <s v="WA"/>
    <x v="4"/>
    <n v="2012"/>
    <n v="2012"/>
    <n v="446347374"/>
    <n v="1"/>
    <x v="1"/>
    <s v="I"/>
    <n v="0"/>
    <n v="0"/>
    <n v="0"/>
    <n v="17"/>
  </r>
  <r>
    <x v="0"/>
    <x v="0"/>
    <s v="WA"/>
    <x v="4"/>
    <n v="2012"/>
    <n v="2012"/>
    <n v="17949482"/>
    <n v="1"/>
    <x v="1"/>
    <s v="I"/>
    <n v="7"/>
    <n v="7"/>
    <n v="0"/>
    <n v="195"/>
  </r>
  <r>
    <x v="0"/>
    <x v="1"/>
    <s v="WA"/>
    <x v="4"/>
    <n v="2012"/>
    <n v="2012"/>
    <n v="19785054"/>
    <n v="1"/>
    <x v="1"/>
    <s v="I"/>
    <n v="33"/>
    <n v="33"/>
    <n v="0"/>
    <n v="7"/>
  </r>
  <r>
    <x v="0"/>
    <x v="0"/>
    <s v="WA"/>
    <x v="4"/>
    <n v="2012"/>
    <n v="2012"/>
    <n v="17821765"/>
    <n v="1"/>
    <x v="1"/>
    <s v="I"/>
    <n v="36"/>
    <n v="36"/>
    <n v="0"/>
    <n v="10"/>
  </r>
  <r>
    <x v="0"/>
    <x v="0"/>
    <s v="WA"/>
    <x v="4"/>
    <n v="2012"/>
    <n v="2012"/>
    <n v="17741582"/>
    <n v="2"/>
    <x v="1"/>
    <s v="I"/>
    <n v="49"/>
    <n v="24.5"/>
    <n v="0"/>
    <n v="512"/>
  </r>
  <r>
    <x v="0"/>
    <x v="0"/>
    <s v="WA"/>
    <x v="4"/>
    <n v="2012"/>
    <n v="2012"/>
    <n v="18035580"/>
    <n v="1"/>
    <x v="1"/>
    <s v="I"/>
    <n v="5"/>
    <n v="5"/>
    <n v="0"/>
    <n v="172"/>
  </r>
  <r>
    <x v="0"/>
    <x v="0"/>
    <s v="WA"/>
    <x v="4"/>
    <n v="2012"/>
    <n v="2012"/>
    <n v="500241871"/>
    <n v="1"/>
    <x v="1"/>
    <s v="I"/>
    <n v="8"/>
    <n v="8"/>
    <n v="0"/>
    <n v="159"/>
  </r>
  <r>
    <x v="0"/>
    <x v="1"/>
    <s v="WA"/>
    <x v="4"/>
    <n v="2012"/>
    <n v="2012"/>
    <n v="500274448"/>
    <n v="1"/>
    <x v="1"/>
    <s v="I"/>
    <n v="8"/>
    <n v="8"/>
    <n v="0"/>
    <n v="3"/>
  </r>
  <r>
    <x v="1"/>
    <x v="1"/>
    <s v="WA"/>
    <x v="4"/>
    <n v="2012"/>
    <n v="2012"/>
    <n v="17108324"/>
    <n v="2"/>
    <x v="1"/>
    <s v="I"/>
    <n v="41"/>
    <n v="20.5"/>
    <n v="0"/>
    <n v="16"/>
  </r>
  <r>
    <x v="0"/>
    <x v="0"/>
    <s v="WA"/>
    <x v="4"/>
    <n v="2012"/>
    <n v="2012"/>
    <n v="17152468"/>
    <n v="2"/>
    <x v="1"/>
    <s v="I"/>
    <n v="41"/>
    <n v="20.5"/>
    <n v="0"/>
    <n v="210"/>
  </r>
  <r>
    <x v="0"/>
    <x v="1"/>
    <s v="WA"/>
    <x v="4"/>
    <n v="2012"/>
    <n v="2012"/>
    <n v="500036989"/>
    <n v="1"/>
    <x v="1"/>
    <s v="I"/>
    <n v="32"/>
    <n v="32"/>
    <n v="0"/>
    <n v="4"/>
  </r>
  <r>
    <x v="0"/>
    <x v="0"/>
    <s v="WA"/>
    <x v="4"/>
    <n v="2012"/>
    <n v="2012"/>
    <n v="420768072"/>
    <n v="1"/>
    <x v="1"/>
    <s v="I"/>
    <n v="0"/>
    <n v="0"/>
    <n v="0"/>
    <n v="10"/>
  </r>
  <r>
    <x v="0"/>
    <x v="0"/>
    <s v="WA"/>
    <x v="4"/>
    <n v="2012"/>
    <n v="2012"/>
    <n v="15141270"/>
    <n v="2"/>
    <x v="1"/>
    <s v="I"/>
    <n v="54"/>
    <n v="27"/>
    <n v="0"/>
    <n v="350"/>
  </r>
  <r>
    <x v="0"/>
    <x v="0"/>
    <s v="WA"/>
    <x v="4"/>
    <n v="2012"/>
    <n v="2012"/>
    <n v="15282050"/>
    <n v="1"/>
    <x v="1"/>
    <s v="I"/>
    <n v="30"/>
    <n v="30"/>
    <n v="0"/>
    <n v="5"/>
  </r>
  <r>
    <x v="0"/>
    <x v="0"/>
    <s v="WA"/>
    <x v="4"/>
    <n v="2012"/>
    <n v="2012"/>
    <n v="14121492"/>
    <n v="1"/>
    <x v="1"/>
    <s v="I"/>
    <n v="3"/>
    <n v="3"/>
    <n v="0"/>
    <n v="78"/>
  </r>
  <r>
    <x v="0"/>
    <x v="0"/>
    <s v="WA"/>
    <x v="4"/>
    <n v="2012"/>
    <n v="2012"/>
    <n v="14422183"/>
    <n v="1"/>
    <x v="1"/>
    <s v="I"/>
    <n v="14"/>
    <n v="14"/>
    <n v="0"/>
    <n v="58"/>
  </r>
  <r>
    <x v="0"/>
    <x v="0"/>
    <s v="WA"/>
    <x v="4"/>
    <n v="2012"/>
    <n v="2012"/>
    <n v="500038928"/>
    <n v="1"/>
    <x v="1"/>
    <s v="I"/>
    <n v="13"/>
    <n v="13"/>
    <n v="0"/>
    <n v="48"/>
  </r>
  <r>
    <x v="0"/>
    <x v="0"/>
    <s v="WA"/>
    <x v="4"/>
    <n v="2012"/>
    <n v="2012"/>
    <n v="500004095"/>
    <n v="2"/>
    <x v="1"/>
    <s v="I"/>
    <n v="56"/>
    <n v="28"/>
    <n v="0"/>
    <n v="174"/>
  </r>
  <r>
    <x v="0"/>
    <x v="0"/>
    <s v="WA"/>
    <x v="4"/>
    <n v="2012"/>
    <n v="2012"/>
    <n v="16185783"/>
    <n v="1"/>
    <x v="1"/>
    <s v="I"/>
    <n v="35"/>
    <n v="35"/>
    <n v="0"/>
    <n v="17"/>
  </r>
  <r>
    <x v="0"/>
    <x v="0"/>
    <s v="WA"/>
    <x v="4"/>
    <n v="2012"/>
    <n v="2012"/>
    <n v="500160266"/>
    <n v="1"/>
    <x v="1"/>
    <s v="I"/>
    <n v="29"/>
    <n v="29"/>
    <n v="0"/>
    <n v="1"/>
  </r>
  <r>
    <x v="0"/>
    <x v="0"/>
    <s v="WA"/>
    <x v="4"/>
    <n v="2012"/>
    <n v="2012"/>
    <n v="19611184"/>
    <n v="1"/>
    <x v="1"/>
    <s v="I"/>
    <n v="28"/>
    <n v="28"/>
    <n v="0"/>
    <n v="63"/>
  </r>
  <r>
    <x v="0"/>
    <x v="1"/>
    <s v="WA"/>
    <x v="4"/>
    <n v="2012"/>
    <n v="2012"/>
    <n v="18221602"/>
    <n v="1"/>
    <x v="1"/>
    <s v="I"/>
    <n v="22"/>
    <n v="22"/>
    <n v="0"/>
    <n v="1"/>
  </r>
  <r>
    <x v="1"/>
    <x v="0"/>
    <s v="WA"/>
    <x v="4"/>
    <n v="2012"/>
    <n v="2012"/>
    <n v="18577413"/>
    <n v="2"/>
    <x v="1"/>
    <s v="I"/>
    <n v="48"/>
    <n v="24"/>
    <n v="0"/>
    <n v="20"/>
  </r>
  <r>
    <x v="0"/>
    <x v="1"/>
    <s v="WA"/>
    <x v="4"/>
    <n v="2012"/>
    <n v="2012"/>
    <n v="500250221"/>
    <n v="1"/>
    <x v="1"/>
    <s v="I"/>
    <n v="20"/>
    <n v="20"/>
    <n v="0"/>
    <n v="16"/>
  </r>
  <r>
    <x v="0"/>
    <x v="0"/>
    <s v="WA"/>
    <x v="4"/>
    <n v="2012"/>
    <n v="2012"/>
    <n v="500198597"/>
    <n v="5"/>
    <x v="1"/>
    <s v="I"/>
    <n v="121"/>
    <n v="24.2"/>
    <n v="0"/>
    <n v="333"/>
  </r>
  <r>
    <x v="0"/>
    <x v="0"/>
    <s v="WA"/>
    <x v="4"/>
    <n v="2012"/>
    <n v="2012"/>
    <n v="500159477"/>
    <n v="1"/>
    <x v="1"/>
    <s v="I"/>
    <n v="3"/>
    <n v="3"/>
    <n v="0"/>
    <n v="17"/>
  </r>
  <r>
    <x v="0"/>
    <x v="1"/>
    <s v="WA"/>
    <x v="4"/>
    <n v="2012"/>
    <n v="2012"/>
    <n v="500258151"/>
    <n v="4"/>
    <x v="1"/>
    <s v="I"/>
    <n v="119"/>
    <n v="29.75"/>
    <n v="0"/>
    <n v="34"/>
  </r>
  <r>
    <x v="0"/>
    <x v="0"/>
    <s v="WA"/>
    <x v="4"/>
    <n v="2012"/>
    <n v="2012"/>
    <n v="19791647"/>
    <n v="1"/>
    <x v="1"/>
    <s v="I"/>
    <n v="3"/>
    <n v="3"/>
    <n v="0"/>
    <n v="24"/>
  </r>
  <r>
    <x v="1"/>
    <x v="0"/>
    <s v="WA"/>
    <x v="4"/>
    <n v="2012"/>
    <n v="2012"/>
    <n v="18695725"/>
    <n v="4"/>
    <x v="1"/>
    <s v="I"/>
    <n v="109"/>
    <n v="27.25"/>
    <n v="0"/>
    <n v="5626"/>
  </r>
  <r>
    <x v="0"/>
    <x v="1"/>
    <s v="WA"/>
    <x v="4"/>
    <n v="2012"/>
    <n v="2012"/>
    <n v="16420959"/>
    <n v="1"/>
    <x v="1"/>
    <s v="I"/>
    <n v="25"/>
    <n v="25"/>
    <n v="0"/>
    <n v="7"/>
  </r>
  <r>
    <x v="0"/>
    <x v="1"/>
    <s v="WA"/>
    <x v="4"/>
    <n v="2012"/>
    <n v="2012"/>
    <n v="381974422"/>
    <n v="1"/>
    <x v="1"/>
    <s v="I"/>
    <n v="30"/>
    <n v="30"/>
    <n v="0"/>
    <n v="2"/>
  </r>
  <r>
    <x v="0"/>
    <x v="0"/>
    <s v="WA"/>
    <x v="4"/>
    <n v="2012"/>
    <n v="2012"/>
    <n v="18039034"/>
    <n v="1"/>
    <x v="1"/>
    <s v="I"/>
    <n v="0"/>
    <n v="0"/>
    <n v="0"/>
    <n v="290"/>
  </r>
  <r>
    <x v="0"/>
    <x v="0"/>
    <s v="WA"/>
    <x v="4"/>
    <n v="2012"/>
    <n v="2012"/>
    <n v="19370208"/>
    <n v="1"/>
    <x v="1"/>
    <s v="I"/>
    <n v="0"/>
    <n v="0"/>
    <n v="0"/>
    <n v="15"/>
  </r>
  <r>
    <x v="0"/>
    <x v="0"/>
    <s v="WA"/>
    <x v="4"/>
    <n v="2012"/>
    <n v="2012"/>
    <n v="18285535"/>
    <n v="6"/>
    <x v="1"/>
    <s v="I"/>
    <n v="156"/>
    <n v="26"/>
    <n v="0"/>
    <n v="363"/>
  </r>
  <r>
    <x v="0"/>
    <x v="1"/>
    <s v="WA"/>
    <x v="4"/>
    <n v="2012"/>
    <n v="2012"/>
    <n v="412992019"/>
    <n v="2"/>
    <x v="1"/>
    <s v="I"/>
    <n v="34"/>
    <n v="17"/>
    <n v="0"/>
    <n v="11"/>
  </r>
  <r>
    <x v="0"/>
    <x v="1"/>
    <s v="WA"/>
    <x v="4"/>
    <n v="2012"/>
    <n v="2012"/>
    <n v="441244905"/>
    <n v="1"/>
    <x v="1"/>
    <s v="I"/>
    <n v="22"/>
    <n v="22"/>
    <n v="0"/>
    <n v="6"/>
  </r>
  <r>
    <x v="0"/>
    <x v="1"/>
    <s v="WA"/>
    <x v="4"/>
    <n v="2012"/>
    <n v="2012"/>
    <n v="446345357"/>
    <n v="1"/>
    <x v="1"/>
    <s v="I"/>
    <n v="0"/>
    <n v="0"/>
    <n v="0"/>
    <n v="3"/>
  </r>
  <r>
    <x v="0"/>
    <x v="1"/>
    <s v="WA"/>
    <x v="4"/>
    <n v="2012"/>
    <n v="2012"/>
    <n v="500241757"/>
    <n v="1"/>
    <x v="1"/>
    <s v="I"/>
    <n v="0"/>
    <n v="0"/>
    <n v="0"/>
    <n v="4"/>
  </r>
  <r>
    <x v="0"/>
    <x v="0"/>
    <s v="WA"/>
    <x v="4"/>
    <n v="2012"/>
    <n v="2012"/>
    <n v="500271340"/>
    <n v="1"/>
    <x v="1"/>
    <s v="I"/>
    <n v="0"/>
    <n v="0"/>
    <n v="0"/>
    <n v="343"/>
  </r>
  <r>
    <x v="0"/>
    <x v="0"/>
    <s v="WA"/>
    <x v="4"/>
    <n v="2012"/>
    <n v="2012"/>
    <n v="16568637"/>
    <n v="2"/>
    <x v="1"/>
    <s v="I"/>
    <n v="42"/>
    <n v="21"/>
    <n v="0"/>
    <n v="550"/>
  </r>
  <r>
    <x v="0"/>
    <x v="0"/>
    <s v="WA"/>
    <x v="4"/>
    <n v="2012"/>
    <n v="2012"/>
    <n v="500227454"/>
    <n v="2"/>
    <x v="1"/>
    <s v="I"/>
    <n v="45"/>
    <n v="22.5"/>
    <n v="0"/>
    <n v="158"/>
  </r>
  <r>
    <x v="0"/>
    <x v="0"/>
    <s v="WA"/>
    <x v="4"/>
    <n v="2012"/>
    <n v="2012"/>
    <n v="16333848"/>
    <n v="1"/>
    <x v="1"/>
    <s v="I"/>
    <n v="32"/>
    <n v="32"/>
    <n v="0"/>
    <n v="69"/>
  </r>
  <r>
    <x v="0"/>
    <x v="0"/>
    <s v="WA"/>
    <x v="4"/>
    <n v="2012"/>
    <n v="2012"/>
    <n v="16799899"/>
    <n v="6"/>
    <x v="1"/>
    <s v="I"/>
    <n v="161"/>
    <n v="26.833333333333336"/>
    <n v="0"/>
    <n v="220"/>
  </r>
  <r>
    <x v="0"/>
    <x v="0"/>
    <s v="WA"/>
    <x v="4"/>
    <n v="2012"/>
    <n v="2012"/>
    <n v="500176419"/>
    <n v="3"/>
    <x v="1"/>
    <s v="I"/>
    <n v="70"/>
    <n v="23.333333333333332"/>
    <n v="0"/>
    <n v="755"/>
  </r>
  <r>
    <x v="0"/>
    <x v="1"/>
    <s v="WA"/>
    <x v="4"/>
    <n v="2012"/>
    <n v="2012"/>
    <n v="500178714"/>
    <n v="3"/>
    <x v="1"/>
    <s v="I"/>
    <n v="70"/>
    <n v="23.333333333333332"/>
    <n v="0"/>
    <n v="8"/>
  </r>
  <r>
    <x v="0"/>
    <x v="0"/>
    <s v="WA"/>
    <x v="4"/>
    <n v="2012"/>
    <n v="2012"/>
    <n v="500184958"/>
    <n v="1"/>
    <x v="1"/>
    <s v="I"/>
    <n v="12"/>
    <n v="12"/>
    <n v="0"/>
    <n v="286"/>
  </r>
  <r>
    <x v="0"/>
    <x v="0"/>
    <s v="WA"/>
    <x v="4"/>
    <n v="2012"/>
    <n v="2012"/>
    <n v="18355213"/>
    <n v="1"/>
    <x v="1"/>
    <s v="I"/>
    <n v="27"/>
    <n v="27"/>
    <n v="0"/>
    <n v="1766"/>
  </r>
  <r>
    <x v="0"/>
    <x v="0"/>
    <s v="WA"/>
    <x v="4"/>
    <n v="2012"/>
    <n v="2012"/>
    <n v="19694161"/>
    <n v="1"/>
    <x v="1"/>
    <s v="I"/>
    <n v="19"/>
    <n v="19"/>
    <n v="0"/>
    <n v="200"/>
  </r>
  <r>
    <x v="0"/>
    <x v="0"/>
    <s v="WA"/>
    <x v="4"/>
    <n v="2012"/>
    <n v="2012"/>
    <n v="18221201"/>
    <n v="1"/>
    <x v="1"/>
    <s v="I"/>
    <n v="1"/>
    <n v="1"/>
    <n v="0"/>
    <n v="8"/>
  </r>
  <r>
    <x v="0"/>
    <x v="0"/>
    <s v="WA"/>
    <x v="4"/>
    <n v="2012"/>
    <n v="2012"/>
    <n v="500194562"/>
    <n v="1"/>
    <x v="1"/>
    <s v="I"/>
    <n v="0"/>
    <n v="0"/>
    <n v="0"/>
    <n v="103"/>
  </r>
  <r>
    <x v="0"/>
    <x v="1"/>
    <s v="WA"/>
    <x v="4"/>
    <n v="2012"/>
    <n v="2012"/>
    <n v="446352171"/>
    <n v="5"/>
    <x v="1"/>
    <s v="I"/>
    <n v="155"/>
    <n v="31"/>
    <n v="0"/>
    <n v="17"/>
  </r>
  <r>
    <x v="0"/>
    <x v="0"/>
    <s v="WA"/>
    <x v="4"/>
    <n v="2012"/>
    <n v="2012"/>
    <n v="18091189"/>
    <n v="2"/>
    <x v="1"/>
    <s v="I"/>
    <n v="42"/>
    <n v="21"/>
    <n v="0"/>
    <n v="350"/>
  </r>
  <r>
    <x v="0"/>
    <x v="1"/>
    <s v="WA"/>
    <x v="4"/>
    <n v="2012"/>
    <n v="2012"/>
    <n v="500077798"/>
    <n v="2"/>
    <x v="1"/>
    <s v="I"/>
    <n v="35"/>
    <n v="17.5"/>
    <n v="0"/>
    <n v="4"/>
  </r>
  <r>
    <x v="0"/>
    <x v="1"/>
    <s v="WA"/>
    <x v="4"/>
    <n v="2012"/>
    <n v="2012"/>
    <n v="17834206"/>
    <n v="2"/>
    <x v="1"/>
    <s v="I"/>
    <n v="58"/>
    <n v="29"/>
    <n v="0"/>
    <n v="8"/>
  </r>
  <r>
    <x v="0"/>
    <x v="0"/>
    <s v="WA"/>
    <x v="4"/>
    <n v="2012"/>
    <n v="2012"/>
    <n v="15676054"/>
    <n v="1"/>
    <x v="1"/>
    <s v="I"/>
    <n v="14"/>
    <n v="14"/>
    <n v="0"/>
    <n v="190"/>
  </r>
  <r>
    <x v="0"/>
    <x v="0"/>
    <s v="WA"/>
    <x v="4"/>
    <n v="2012"/>
    <n v="2012"/>
    <n v="17451857"/>
    <n v="1"/>
    <x v="1"/>
    <s v="I"/>
    <n v="8"/>
    <n v="8"/>
    <n v="0"/>
    <n v="110"/>
  </r>
  <r>
    <x v="0"/>
    <x v="0"/>
    <s v="WA"/>
    <x v="4"/>
    <n v="2012"/>
    <n v="2012"/>
    <n v="17463184"/>
    <n v="1"/>
    <x v="1"/>
    <s v="I"/>
    <n v="7"/>
    <n v="7"/>
    <n v="0"/>
    <n v="30"/>
  </r>
  <r>
    <x v="0"/>
    <x v="1"/>
    <s v="WA"/>
    <x v="4"/>
    <n v="2012"/>
    <n v="2012"/>
    <n v="15919677"/>
    <n v="4"/>
    <x v="1"/>
    <s v="I"/>
    <n v="112"/>
    <n v="28"/>
    <n v="0"/>
    <n v="11"/>
  </r>
  <r>
    <x v="0"/>
    <x v="0"/>
    <s v="WA"/>
    <x v="4"/>
    <n v="2012"/>
    <n v="2012"/>
    <n v="14760822"/>
    <n v="3"/>
    <x v="1"/>
    <s v="I"/>
    <n v="88"/>
    <n v="29.333333333333336"/>
    <n v="0"/>
    <n v="520"/>
  </r>
  <r>
    <x v="0"/>
    <x v="0"/>
    <s v="WA"/>
    <x v="4"/>
    <n v="2012"/>
    <n v="2012"/>
    <n v="17819067"/>
    <n v="1"/>
    <x v="1"/>
    <s v="I"/>
    <n v="22"/>
    <n v="22"/>
    <n v="0"/>
    <n v="350"/>
  </r>
  <r>
    <x v="0"/>
    <x v="1"/>
    <s v="WA"/>
    <x v="4"/>
    <n v="2012"/>
    <n v="2012"/>
    <n v="15902173"/>
    <n v="1"/>
    <x v="1"/>
    <s v="I"/>
    <n v="25"/>
    <n v="25"/>
    <n v="0"/>
    <n v="80"/>
  </r>
  <r>
    <x v="0"/>
    <x v="1"/>
    <s v="WA"/>
    <x v="4"/>
    <n v="2012"/>
    <n v="2012"/>
    <n v="384048144"/>
    <n v="5"/>
    <x v="1"/>
    <s v="I"/>
    <n v="135"/>
    <n v="27"/>
    <n v="0"/>
    <n v="13"/>
  </r>
  <r>
    <x v="0"/>
    <x v="0"/>
    <s v="WA"/>
    <x v="4"/>
    <n v="2012"/>
    <n v="2012"/>
    <n v="15112562"/>
    <n v="1"/>
    <x v="1"/>
    <s v="I"/>
    <n v="34"/>
    <n v="34"/>
    <n v="0"/>
    <n v="380"/>
  </r>
  <r>
    <x v="0"/>
    <x v="1"/>
    <s v="WA"/>
    <x v="4"/>
    <n v="2012"/>
    <n v="2012"/>
    <n v="500201999"/>
    <n v="1"/>
    <x v="1"/>
    <s v="I"/>
    <n v="24"/>
    <n v="24"/>
    <n v="0"/>
    <n v="5"/>
  </r>
  <r>
    <x v="0"/>
    <x v="0"/>
    <s v="WA"/>
    <x v="4"/>
    <n v="2012"/>
    <n v="2012"/>
    <n v="18346408"/>
    <n v="1"/>
    <x v="1"/>
    <s v="I"/>
    <n v="27"/>
    <n v="27"/>
    <n v="0"/>
    <n v="190"/>
  </r>
  <r>
    <x v="1"/>
    <x v="0"/>
    <s v="WA"/>
    <x v="4"/>
    <n v="2012"/>
    <n v="2012"/>
    <n v="19872584"/>
    <n v="3"/>
    <x v="1"/>
    <s v="I"/>
    <n v="80"/>
    <n v="26.666666666666668"/>
    <n v="0"/>
    <n v="1400"/>
  </r>
  <r>
    <x v="0"/>
    <x v="0"/>
    <s v="WA"/>
    <x v="4"/>
    <n v="2012"/>
    <n v="2012"/>
    <n v="17659034"/>
    <n v="1"/>
    <x v="1"/>
    <s v="I"/>
    <n v="14"/>
    <n v="14"/>
    <n v="0"/>
    <n v="64"/>
  </r>
  <r>
    <x v="0"/>
    <x v="0"/>
    <s v="WA"/>
    <x v="4"/>
    <n v="2012"/>
    <n v="2012"/>
    <n v="18216930"/>
    <n v="1"/>
    <x v="1"/>
    <s v="I"/>
    <n v="11"/>
    <n v="11"/>
    <n v="0"/>
    <n v="1"/>
  </r>
  <r>
    <x v="1"/>
    <x v="0"/>
    <s v="WA"/>
    <x v="4"/>
    <n v="2012"/>
    <n v="2012"/>
    <n v="17728121"/>
    <n v="1"/>
    <x v="1"/>
    <s v="I"/>
    <n v="36"/>
    <n v="36"/>
    <n v="0"/>
    <n v="30"/>
  </r>
  <r>
    <x v="0"/>
    <x v="0"/>
    <s v="WA"/>
    <x v="4"/>
    <n v="2012"/>
    <n v="2012"/>
    <n v="19612949"/>
    <n v="2"/>
    <x v="1"/>
    <s v="I"/>
    <n v="52"/>
    <n v="26"/>
    <n v="0"/>
    <n v="504"/>
  </r>
  <r>
    <x v="0"/>
    <x v="0"/>
    <s v="WA"/>
    <x v="4"/>
    <n v="2012"/>
    <n v="2012"/>
    <n v="17175386"/>
    <n v="1"/>
    <x v="1"/>
    <s v="I"/>
    <n v="29"/>
    <n v="29"/>
    <n v="0"/>
    <n v="100"/>
  </r>
  <r>
    <x v="0"/>
    <x v="0"/>
    <s v="WA"/>
    <x v="4"/>
    <n v="2012"/>
    <n v="2012"/>
    <n v="500215378"/>
    <n v="1"/>
    <x v="1"/>
    <s v="I"/>
    <n v="8"/>
    <n v="8"/>
    <n v="0"/>
    <n v="216"/>
  </r>
  <r>
    <x v="0"/>
    <x v="0"/>
    <s v="WA"/>
    <x v="4"/>
    <n v="2012"/>
    <n v="2012"/>
    <n v="17763476"/>
    <n v="1"/>
    <x v="1"/>
    <s v="I"/>
    <n v="0"/>
    <n v="0"/>
    <n v="0"/>
    <n v="20"/>
  </r>
  <r>
    <x v="0"/>
    <x v="0"/>
    <s v="WA"/>
    <x v="4"/>
    <n v="2012"/>
    <n v="2012"/>
    <n v="18092803"/>
    <n v="1"/>
    <x v="1"/>
    <s v="I"/>
    <n v="7"/>
    <n v="7"/>
    <n v="0"/>
    <n v="1"/>
  </r>
  <r>
    <x v="0"/>
    <x v="0"/>
    <s v="WA"/>
    <x v="4"/>
    <n v="2012"/>
    <n v="2012"/>
    <n v="500234330"/>
    <n v="1"/>
    <x v="1"/>
    <s v="I"/>
    <n v="8"/>
    <n v="8"/>
    <n v="0"/>
    <n v="167"/>
  </r>
  <r>
    <x v="0"/>
    <x v="1"/>
    <s v="WA"/>
    <x v="4"/>
    <n v="2012"/>
    <n v="2012"/>
    <n v="500149570"/>
    <n v="1"/>
    <x v="1"/>
    <s v="I"/>
    <n v="0"/>
    <n v="0"/>
    <n v="0"/>
    <n v="6"/>
  </r>
  <r>
    <x v="0"/>
    <x v="0"/>
    <s v="WA"/>
    <x v="4"/>
    <n v="2012"/>
    <n v="2012"/>
    <n v="18008059"/>
    <n v="1"/>
    <x v="1"/>
    <s v="I"/>
    <n v="33"/>
    <n v="33"/>
    <n v="0"/>
    <n v="300"/>
  </r>
  <r>
    <x v="0"/>
    <x v="0"/>
    <s v="WA"/>
    <x v="4"/>
    <n v="2012"/>
    <n v="2012"/>
    <n v="370483257"/>
    <n v="1"/>
    <x v="1"/>
    <s v="I"/>
    <n v="6"/>
    <n v="6"/>
    <n v="0"/>
    <n v="120"/>
  </r>
  <r>
    <x v="0"/>
    <x v="1"/>
    <s v="WA"/>
    <x v="4"/>
    <n v="2012"/>
    <n v="2012"/>
    <n v="500078530"/>
    <n v="1"/>
    <x v="1"/>
    <s v="I"/>
    <n v="29"/>
    <n v="29"/>
    <n v="0"/>
    <n v="1"/>
  </r>
  <r>
    <x v="0"/>
    <x v="0"/>
    <s v="WA"/>
    <x v="4"/>
    <n v="2012"/>
    <n v="2012"/>
    <n v="16609876"/>
    <n v="3"/>
    <x v="1"/>
    <s v="I"/>
    <n v="64"/>
    <n v="21.333333333333332"/>
    <n v="0"/>
    <n v="730"/>
  </r>
  <r>
    <x v="0"/>
    <x v="0"/>
    <s v="WA"/>
    <x v="4"/>
    <n v="2012"/>
    <n v="2012"/>
    <n v="16804981"/>
    <n v="1"/>
    <x v="1"/>
    <s v="I"/>
    <n v="0"/>
    <n v="0"/>
    <n v="0"/>
    <n v="10"/>
  </r>
  <r>
    <x v="0"/>
    <x v="0"/>
    <s v="WA"/>
    <x v="4"/>
    <n v="2012"/>
    <n v="2012"/>
    <n v="16880694"/>
    <n v="1"/>
    <x v="1"/>
    <s v="I"/>
    <n v="21"/>
    <n v="21"/>
    <n v="0"/>
    <n v="286"/>
  </r>
  <r>
    <x v="0"/>
    <x v="1"/>
    <s v="WA"/>
    <x v="4"/>
    <n v="2012"/>
    <n v="2012"/>
    <n v="500024214"/>
    <n v="1"/>
    <x v="1"/>
    <s v="I"/>
    <n v="15"/>
    <n v="15"/>
    <n v="0"/>
    <n v="7"/>
  </r>
  <r>
    <x v="0"/>
    <x v="1"/>
    <s v="WA"/>
    <x v="4"/>
    <n v="2012"/>
    <n v="2012"/>
    <n v="15954599"/>
    <n v="1"/>
    <x v="1"/>
    <s v="I"/>
    <n v="13"/>
    <n v="13"/>
    <n v="0"/>
    <n v="1"/>
  </r>
  <r>
    <x v="0"/>
    <x v="0"/>
    <s v="WA"/>
    <x v="4"/>
    <n v="2012"/>
    <n v="2012"/>
    <n v="15438583"/>
    <n v="1"/>
    <x v="1"/>
    <s v="I"/>
    <n v="0"/>
    <n v="0"/>
    <n v="0"/>
    <n v="30"/>
  </r>
  <r>
    <x v="0"/>
    <x v="1"/>
    <s v="WA"/>
    <x v="4"/>
    <n v="2012"/>
    <n v="2012"/>
    <n v="378950414"/>
    <n v="1"/>
    <x v="1"/>
    <s v="I"/>
    <n v="30"/>
    <n v="30"/>
    <n v="0"/>
    <n v="1"/>
  </r>
  <r>
    <x v="0"/>
    <x v="0"/>
    <s v="WA"/>
    <x v="4"/>
    <n v="2012"/>
    <n v="2012"/>
    <n v="414633648"/>
    <n v="2"/>
    <x v="1"/>
    <s v="I"/>
    <n v="48"/>
    <n v="24"/>
    <n v="0"/>
    <n v="60"/>
  </r>
  <r>
    <x v="0"/>
    <x v="0"/>
    <s v="WA"/>
    <x v="4"/>
    <n v="2012"/>
    <n v="2012"/>
    <n v="14954538"/>
    <n v="1"/>
    <x v="1"/>
    <s v="I"/>
    <n v="6"/>
    <n v="6"/>
    <n v="0"/>
    <n v="20"/>
  </r>
  <r>
    <x v="0"/>
    <x v="0"/>
    <s v="WA"/>
    <x v="4"/>
    <n v="2012"/>
    <n v="2012"/>
    <n v="337305629"/>
    <n v="1"/>
    <x v="1"/>
    <s v="I"/>
    <n v="4"/>
    <n v="4"/>
    <n v="0"/>
    <n v="15"/>
  </r>
  <r>
    <x v="1"/>
    <x v="0"/>
    <s v="WA"/>
    <x v="4"/>
    <n v="2012"/>
    <n v="2012"/>
    <n v="19866259"/>
    <n v="1"/>
    <x v="1"/>
    <s v="I"/>
    <n v="0"/>
    <n v="0"/>
    <n v="0"/>
    <n v="120"/>
  </r>
  <r>
    <x v="1"/>
    <x v="0"/>
    <s v="WA"/>
    <x v="4"/>
    <n v="2012"/>
    <n v="2012"/>
    <n v="18969773"/>
    <n v="1"/>
    <x v="1"/>
    <s v="I"/>
    <n v="30"/>
    <n v="30"/>
    <n v="0"/>
    <n v="10"/>
  </r>
  <r>
    <x v="0"/>
    <x v="0"/>
    <s v="WA"/>
    <x v="4"/>
    <n v="2012"/>
    <n v="2012"/>
    <n v="19661111"/>
    <n v="2"/>
    <x v="1"/>
    <s v="I"/>
    <n v="58"/>
    <n v="29"/>
    <n v="0"/>
    <n v="60"/>
  </r>
  <r>
    <x v="0"/>
    <x v="0"/>
    <s v="WA"/>
    <x v="4"/>
    <n v="2012"/>
    <n v="2012"/>
    <n v="500197345"/>
    <n v="1"/>
    <x v="1"/>
    <s v="I"/>
    <n v="28"/>
    <n v="28"/>
    <n v="0"/>
    <n v="6"/>
  </r>
  <r>
    <x v="0"/>
    <x v="0"/>
    <s v="WA"/>
    <x v="4"/>
    <n v="2012"/>
    <n v="2012"/>
    <n v="19618741"/>
    <n v="1"/>
    <x v="1"/>
    <s v="I"/>
    <n v="9"/>
    <n v="9"/>
    <n v="0"/>
    <n v="30"/>
  </r>
  <r>
    <x v="0"/>
    <x v="1"/>
    <s v="WA"/>
    <x v="4"/>
    <n v="2012"/>
    <n v="2012"/>
    <n v="424915214"/>
    <n v="2"/>
    <x v="1"/>
    <s v="I"/>
    <n v="38"/>
    <n v="19"/>
    <n v="0"/>
    <n v="16"/>
  </r>
  <r>
    <x v="0"/>
    <x v="0"/>
    <s v="WA"/>
    <x v="4"/>
    <n v="2012"/>
    <n v="2012"/>
    <n v="18602106"/>
    <n v="1"/>
    <x v="1"/>
    <s v="I"/>
    <n v="3"/>
    <n v="3"/>
    <n v="0"/>
    <n v="60"/>
  </r>
  <r>
    <x v="0"/>
    <x v="1"/>
    <s v="WA"/>
    <x v="4"/>
    <n v="2012"/>
    <n v="2012"/>
    <n v="17829601"/>
    <n v="2"/>
    <x v="1"/>
    <s v="I"/>
    <n v="36"/>
    <n v="18"/>
    <n v="0"/>
    <n v="124"/>
  </r>
  <r>
    <x v="0"/>
    <x v="1"/>
    <s v="WA"/>
    <x v="4"/>
    <n v="2012"/>
    <n v="2012"/>
    <n v="16296205"/>
    <n v="1"/>
    <x v="1"/>
    <s v="I"/>
    <n v="17"/>
    <n v="17"/>
    <n v="0"/>
    <n v="1"/>
  </r>
  <r>
    <x v="0"/>
    <x v="0"/>
    <s v="WA"/>
    <x v="4"/>
    <n v="2012"/>
    <n v="2012"/>
    <n v="15977323"/>
    <n v="1"/>
    <x v="1"/>
    <s v="I"/>
    <n v="8"/>
    <n v="8"/>
    <n v="0"/>
    <n v="7"/>
  </r>
  <r>
    <x v="0"/>
    <x v="0"/>
    <s v="WA"/>
    <x v="4"/>
    <n v="2012"/>
    <n v="2012"/>
    <n v="500272123"/>
    <n v="1"/>
    <x v="1"/>
    <s v="I"/>
    <n v="9"/>
    <n v="9"/>
    <n v="0"/>
    <n v="617"/>
  </r>
  <r>
    <x v="0"/>
    <x v="0"/>
    <s v="WA"/>
    <x v="4"/>
    <n v="2012"/>
    <n v="2012"/>
    <n v="15677706"/>
    <n v="1"/>
    <x v="1"/>
    <s v="I"/>
    <n v="0"/>
    <n v="0"/>
    <n v="0"/>
    <n v="9"/>
  </r>
  <r>
    <x v="0"/>
    <x v="0"/>
    <s v="WA"/>
    <x v="4"/>
    <n v="2012"/>
    <n v="2012"/>
    <n v="14923586"/>
    <n v="2"/>
    <x v="1"/>
    <s v="I"/>
    <n v="61"/>
    <n v="30.5"/>
    <n v="0"/>
    <n v="1060"/>
  </r>
  <r>
    <x v="0"/>
    <x v="0"/>
    <s v="WA"/>
    <x v="4"/>
    <n v="2012"/>
    <n v="2012"/>
    <n v="15009050"/>
    <n v="3"/>
    <x v="1"/>
    <s v="I"/>
    <n v="66"/>
    <n v="22"/>
    <n v="0"/>
    <n v="1820"/>
  </r>
  <r>
    <x v="0"/>
    <x v="1"/>
    <s v="WA"/>
    <x v="4"/>
    <n v="2012"/>
    <n v="2012"/>
    <n v="500188687"/>
    <n v="3"/>
    <x v="1"/>
    <s v="I"/>
    <n v="91"/>
    <n v="30.333333333333332"/>
    <n v="0"/>
    <n v="18"/>
  </r>
  <r>
    <x v="0"/>
    <x v="1"/>
    <s v="WA"/>
    <x v="4"/>
    <n v="2012"/>
    <n v="2012"/>
    <n v="19316478"/>
    <n v="2"/>
    <x v="1"/>
    <s v="I"/>
    <n v="58"/>
    <n v="29"/>
    <n v="0"/>
    <n v="14"/>
  </r>
  <r>
    <x v="0"/>
    <x v="1"/>
    <s v="WA"/>
    <x v="4"/>
    <n v="2012"/>
    <n v="2012"/>
    <n v="500072002"/>
    <n v="1"/>
    <x v="1"/>
    <s v="I"/>
    <n v="0"/>
    <n v="0"/>
    <n v="0"/>
    <n v="9"/>
  </r>
  <r>
    <x v="0"/>
    <x v="0"/>
    <s v="WA"/>
    <x v="4"/>
    <n v="2012"/>
    <n v="2012"/>
    <n v="18130500"/>
    <n v="1"/>
    <x v="1"/>
    <s v="I"/>
    <n v="0"/>
    <n v="0"/>
    <n v="0"/>
    <n v="10"/>
  </r>
  <r>
    <x v="0"/>
    <x v="0"/>
    <s v="WA"/>
    <x v="4"/>
    <n v="2012"/>
    <n v="2012"/>
    <n v="18101663"/>
    <n v="1"/>
    <x v="1"/>
    <s v="I"/>
    <n v="0"/>
    <n v="0"/>
    <n v="0"/>
    <n v="10"/>
  </r>
  <r>
    <x v="0"/>
    <x v="1"/>
    <s v="WA"/>
    <x v="4"/>
    <n v="2012"/>
    <n v="2012"/>
    <n v="17453351"/>
    <n v="1"/>
    <x v="1"/>
    <s v="I"/>
    <n v="7"/>
    <n v="7"/>
    <n v="0"/>
    <n v="110"/>
  </r>
  <r>
    <x v="0"/>
    <x v="0"/>
    <s v="WA"/>
    <x v="4"/>
    <n v="2012"/>
    <n v="2012"/>
    <n v="17453353"/>
    <n v="1"/>
    <x v="1"/>
    <s v="I"/>
    <n v="7"/>
    <n v="7"/>
    <n v="0"/>
    <n v="30"/>
  </r>
  <r>
    <x v="0"/>
    <x v="0"/>
    <s v="WA"/>
    <x v="4"/>
    <n v="2012"/>
    <n v="2012"/>
    <n v="446353592"/>
    <n v="2"/>
    <x v="1"/>
    <s v="I"/>
    <n v="58"/>
    <n v="29"/>
    <n v="0"/>
    <n v="213"/>
  </r>
  <r>
    <x v="0"/>
    <x v="1"/>
    <s v="WA"/>
    <x v="4"/>
    <n v="2012"/>
    <n v="2012"/>
    <n v="500002815"/>
    <n v="2"/>
    <x v="1"/>
    <s v="I"/>
    <n v="58"/>
    <n v="29"/>
    <n v="0"/>
    <n v="49"/>
  </r>
  <r>
    <x v="0"/>
    <x v="0"/>
    <s v="WA"/>
    <x v="4"/>
    <n v="2012"/>
    <n v="2012"/>
    <n v="18584917"/>
    <n v="1"/>
    <x v="1"/>
    <s v="I"/>
    <n v="9"/>
    <n v="9"/>
    <n v="0"/>
    <n v="170"/>
  </r>
  <r>
    <x v="0"/>
    <x v="0"/>
    <s v="WA"/>
    <x v="4"/>
    <n v="2012"/>
    <n v="2012"/>
    <n v="18517596"/>
    <n v="1"/>
    <x v="1"/>
    <s v="I"/>
    <n v="29"/>
    <n v="29"/>
    <n v="0"/>
    <n v="4"/>
  </r>
  <r>
    <x v="0"/>
    <x v="0"/>
    <s v="WA"/>
    <x v="4"/>
    <n v="2012"/>
    <n v="2012"/>
    <n v="17778379"/>
    <n v="1"/>
    <x v="1"/>
    <s v="I"/>
    <n v="33"/>
    <n v="33"/>
    <n v="0"/>
    <n v="60"/>
  </r>
  <r>
    <x v="0"/>
    <x v="0"/>
    <s v="WA"/>
    <x v="4"/>
    <n v="2012"/>
    <n v="2012"/>
    <n v="14677296"/>
    <n v="1"/>
    <x v="1"/>
    <s v="I"/>
    <n v="10"/>
    <n v="10"/>
    <n v="0"/>
    <n v="10"/>
  </r>
  <r>
    <x v="0"/>
    <x v="0"/>
    <s v="WA"/>
    <x v="4"/>
    <n v="2012"/>
    <n v="2012"/>
    <n v="14433630"/>
    <n v="1"/>
    <x v="1"/>
    <s v="I"/>
    <n v="20"/>
    <n v="20"/>
    <n v="0"/>
    <n v="81"/>
  </r>
  <r>
    <x v="0"/>
    <x v="0"/>
    <s v="WA"/>
    <x v="4"/>
    <n v="2012"/>
    <n v="2012"/>
    <n v="16566149"/>
    <n v="1"/>
    <x v="1"/>
    <s v="I"/>
    <n v="25"/>
    <n v="25"/>
    <n v="0"/>
    <n v="1470"/>
  </r>
  <r>
    <x v="0"/>
    <x v="1"/>
    <s v="WA"/>
    <x v="4"/>
    <n v="2012"/>
    <n v="2012"/>
    <n v="16626862"/>
    <n v="1"/>
    <x v="1"/>
    <s v="I"/>
    <n v="24"/>
    <n v="24"/>
    <n v="0"/>
    <n v="24"/>
  </r>
  <r>
    <x v="0"/>
    <x v="1"/>
    <s v="WA"/>
    <x v="4"/>
    <n v="2012"/>
    <n v="2012"/>
    <n v="436320142"/>
    <n v="2"/>
    <x v="1"/>
    <s v="I"/>
    <n v="41"/>
    <n v="20.5"/>
    <n v="0"/>
    <n v="68"/>
  </r>
  <r>
    <x v="0"/>
    <x v="0"/>
    <s v="WA"/>
    <x v="4"/>
    <n v="2012"/>
    <n v="2012"/>
    <n v="15943403"/>
    <n v="1"/>
    <x v="1"/>
    <s v="I"/>
    <n v="20"/>
    <n v="20"/>
    <n v="0"/>
    <n v="140"/>
  </r>
  <r>
    <x v="0"/>
    <x v="1"/>
    <s v="WA"/>
    <x v="4"/>
    <n v="2012"/>
    <n v="2012"/>
    <n v="402105650"/>
    <n v="2"/>
    <x v="1"/>
    <s v="I"/>
    <n v="63"/>
    <n v="31.5"/>
    <n v="0"/>
    <n v="16"/>
  </r>
  <r>
    <x v="0"/>
    <x v="0"/>
    <s v="WA"/>
    <x v="4"/>
    <n v="2012"/>
    <n v="2012"/>
    <n v="17923612"/>
    <n v="1"/>
    <x v="1"/>
    <s v="I"/>
    <n v="11"/>
    <n v="11"/>
    <n v="0"/>
    <n v="32"/>
  </r>
  <r>
    <x v="0"/>
    <x v="0"/>
    <s v="WA"/>
    <x v="4"/>
    <n v="2012"/>
    <n v="2012"/>
    <n v="15179139"/>
    <n v="2"/>
    <x v="1"/>
    <s v="I"/>
    <n v="64"/>
    <n v="32"/>
    <n v="0"/>
    <n v="490"/>
  </r>
  <r>
    <x v="0"/>
    <x v="1"/>
    <s v="WA"/>
    <x v="4"/>
    <n v="2012"/>
    <n v="2012"/>
    <n v="500034729"/>
    <n v="1"/>
    <x v="1"/>
    <s v="I"/>
    <n v="30"/>
    <n v="30"/>
    <n v="0"/>
    <n v="17"/>
  </r>
  <r>
    <x v="0"/>
    <x v="1"/>
    <s v="WA"/>
    <x v="4"/>
    <n v="2012"/>
    <n v="2012"/>
    <n v="14142559"/>
    <n v="1"/>
    <x v="1"/>
    <s v="I"/>
    <n v="20"/>
    <n v="20"/>
    <n v="0"/>
    <n v="4"/>
  </r>
  <r>
    <x v="0"/>
    <x v="0"/>
    <s v="WA"/>
    <x v="4"/>
    <n v="2012"/>
    <n v="2012"/>
    <n v="500188358"/>
    <n v="1"/>
    <x v="1"/>
    <s v="I"/>
    <n v="10"/>
    <n v="10"/>
    <n v="0"/>
    <n v="382"/>
  </r>
  <r>
    <x v="0"/>
    <x v="0"/>
    <s v="WA"/>
    <x v="4"/>
    <n v="2012"/>
    <n v="2012"/>
    <n v="19879881"/>
    <n v="1"/>
    <x v="1"/>
    <s v="I"/>
    <n v="28"/>
    <n v="28"/>
    <n v="0"/>
    <n v="130"/>
  </r>
  <r>
    <x v="0"/>
    <x v="0"/>
    <s v="WA"/>
    <x v="4"/>
    <n v="2012"/>
    <n v="2012"/>
    <n v="19906344"/>
    <n v="1"/>
    <x v="1"/>
    <s v="I"/>
    <n v="34"/>
    <n v="34"/>
    <n v="0"/>
    <n v="1"/>
  </r>
  <r>
    <x v="0"/>
    <x v="0"/>
    <s v="WA"/>
    <x v="4"/>
    <n v="2012"/>
    <n v="2012"/>
    <n v="14841723"/>
    <n v="1"/>
    <x v="1"/>
    <s v="I"/>
    <n v="12"/>
    <n v="12"/>
    <n v="0"/>
    <n v="50"/>
  </r>
  <r>
    <x v="1"/>
    <x v="0"/>
    <s v="WA"/>
    <x v="4"/>
    <n v="2012"/>
    <n v="2012"/>
    <n v="19898962"/>
    <n v="1"/>
    <x v="1"/>
    <s v="I"/>
    <n v="32"/>
    <n v="32"/>
    <n v="0"/>
    <n v="1190"/>
  </r>
  <r>
    <x v="0"/>
    <x v="0"/>
    <s v="WA"/>
    <x v="4"/>
    <n v="2012"/>
    <n v="2012"/>
    <n v="19904951"/>
    <n v="1"/>
    <x v="1"/>
    <s v="I"/>
    <n v="21"/>
    <n v="21"/>
    <n v="0"/>
    <n v="40"/>
  </r>
  <r>
    <x v="0"/>
    <x v="0"/>
    <s v="WA"/>
    <x v="4"/>
    <n v="2012"/>
    <n v="2012"/>
    <n v="19018045"/>
    <n v="1"/>
    <x v="1"/>
    <s v="I"/>
    <n v="0"/>
    <n v="0"/>
    <n v="0"/>
    <n v="20"/>
  </r>
  <r>
    <x v="0"/>
    <x v="1"/>
    <s v="WA"/>
    <x v="4"/>
    <n v="2012"/>
    <n v="2012"/>
    <n v="500113952"/>
    <n v="1"/>
    <x v="1"/>
    <s v="I"/>
    <n v="21"/>
    <n v="21"/>
    <n v="0"/>
    <n v="40"/>
  </r>
  <r>
    <x v="0"/>
    <x v="0"/>
    <s v="WA"/>
    <x v="4"/>
    <n v="2012"/>
    <n v="2012"/>
    <n v="395366424"/>
    <n v="1"/>
    <x v="1"/>
    <s v="I"/>
    <n v="0"/>
    <n v="0"/>
    <n v="0"/>
    <n v="10"/>
  </r>
  <r>
    <x v="0"/>
    <x v="0"/>
    <s v="WA"/>
    <x v="4"/>
    <n v="2012"/>
    <n v="2012"/>
    <n v="17155142"/>
    <n v="1"/>
    <x v="1"/>
    <s v="I"/>
    <n v="37"/>
    <n v="37"/>
    <n v="0"/>
    <n v="259"/>
  </r>
  <r>
    <x v="0"/>
    <x v="1"/>
    <s v="WA"/>
    <x v="4"/>
    <n v="2012"/>
    <n v="2012"/>
    <n v="17155367"/>
    <n v="1"/>
    <x v="1"/>
    <s v="I"/>
    <n v="15"/>
    <n v="15"/>
    <n v="0"/>
    <n v="39"/>
  </r>
  <r>
    <x v="0"/>
    <x v="1"/>
    <s v="WA"/>
    <x v="4"/>
    <n v="2012"/>
    <n v="2012"/>
    <n v="500098820"/>
    <n v="1"/>
    <x v="1"/>
    <s v="I"/>
    <n v="18"/>
    <n v="18"/>
    <n v="0"/>
    <n v="20"/>
  </r>
  <r>
    <x v="0"/>
    <x v="1"/>
    <s v="WA"/>
    <x v="4"/>
    <n v="2012"/>
    <n v="2012"/>
    <n v="15898152"/>
    <n v="1"/>
    <x v="1"/>
    <s v="I"/>
    <n v="24"/>
    <n v="24"/>
    <n v="0"/>
    <n v="44"/>
  </r>
  <r>
    <x v="0"/>
    <x v="0"/>
    <s v="WA"/>
    <x v="4"/>
    <n v="2012"/>
    <n v="2012"/>
    <n v="16308208"/>
    <n v="1"/>
    <x v="1"/>
    <s v="I"/>
    <n v="33"/>
    <n v="33"/>
    <n v="0"/>
    <n v="602"/>
  </r>
  <r>
    <x v="0"/>
    <x v="0"/>
    <s v="WA"/>
    <x v="4"/>
    <n v="2012"/>
    <n v="2012"/>
    <n v="16201098"/>
    <n v="1"/>
    <x v="1"/>
    <s v="I"/>
    <n v="20"/>
    <n v="20"/>
    <n v="0"/>
    <n v="20"/>
  </r>
  <r>
    <x v="0"/>
    <x v="1"/>
    <s v="WA"/>
    <x v="4"/>
    <n v="2012"/>
    <n v="2012"/>
    <n v="419558478"/>
    <n v="1"/>
    <x v="1"/>
    <s v="I"/>
    <n v="34"/>
    <n v="34"/>
    <n v="0"/>
    <n v="148"/>
  </r>
  <r>
    <x v="0"/>
    <x v="0"/>
    <s v="WA"/>
    <x v="4"/>
    <n v="2012"/>
    <n v="2012"/>
    <n v="19647084"/>
    <n v="1"/>
    <x v="1"/>
    <s v="I"/>
    <n v="29"/>
    <n v="29"/>
    <n v="0"/>
    <n v="10"/>
  </r>
  <r>
    <x v="0"/>
    <x v="0"/>
    <s v="WA"/>
    <x v="4"/>
    <n v="2012"/>
    <n v="2012"/>
    <n v="14571706"/>
    <n v="1"/>
    <x v="1"/>
    <s v="I"/>
    <n v="24"/>
    <n v="24"/>
    <n v="0"/>
    <n v="540"/>
  </r>
  <r>
    <x v="0"/>
    <x v="0"/>
    <s v="WA"/>
    <x v="4"/>
    <n v="2012"/>
    <n v="2012"/>
    <n v="500234741"/>
    <n v="1"/>
    <x v="1"/>
    <s v="I"/>
    <n v="1"/>
    <n v="1"/>
    <n v="0"/>
    <n v="33"/>
  </r>
  <r>
    <x v="0"/>
    <x v="1"/>
    <s v="WA"/>
    <x v="4"/>
    <n v="2012"/>
    <n v="2012"/>
    <n v="500119323"/>
    <n v="1"/>
    <x v="1"/>
    <s v="I"/>
    <n v="24"/>
    <n v="24"/>
    <n v="0"/>
    <n v="68"/>
  </r>
  <r>
    <x v="1"/>
    <x v="0"/>
    <s v="WA"/>
    <x v="4"/>
    <n v="2012"/>
    <n v="2012"/>
    <n v="500055175"/>
    <n v="1"/>
    <x v="1"/>
    <s v="I"/>
    <n v="30"/>
    <n v="30"/>
    <n v="0"/>
    <n v="1"/>
  </r>
  <r>
    <x v="0"/>
    <x v="0"/>
    <s v="WA"/>
    <x v="4"/>
    <n v="2012"/>
    <n v="2012"/>
    <n v="500080031"/>
    <n v="1"/>
    <x v="1"/>
    <s v="I"/>
    <n v="20"/>
    <n v="20"/>
    <n v="0"/>
    <n v="2759"/>
  </r>
  <r>
    <x v="0"/>
    <x v="0"/>
    <s v="WA"/>
    <x v="4"/>
    <n v="2012"/>
    <n v="2012"/>
    <n v="14893122"/>
    <n v="1"/>
    <x v="1"/>
    <s v="I"/>
    <n v="15"/>
    <n v="15"/>
    <n v="0"/>
    <n v="35"/>
  </r>
  <r>
    <x v="0"/>
    <x v="0"/>
    <s v="WA"/>
    <x v="4"/>
    <n v="2012"/>
    <n v="2012"/>
    <n v="14636936"/>
    <n v="1"/>
    <x v="1"/>
    <s v="I"/>
    <n v="17"/>
    <n v="17"/>
    <n v="0"/>
    <n v="300"/>
  </r>
  <r>
    <x v="0"/>
    <x v="1"/>
    <s v="WA"/>
    <x v="5"/>
    <n v="2013"/>
    <n v="2013"/>
    <n v="19924592"/>
    <n v="2"/>
    <x v="1"/>
    <s v="I"/>
    <n v="63"/>
    <n v="31.5"/>
    <n v="0"/>
    <n v="18"/>
  </r>
  <r>
    <x v="0"/>
    <x v="0"/>
    <s v="WA"/>
    <x v="5"/>
    <n v="2013"/>
    <n v="2013"/>
    <n v="17029639"/>
    <n v="1"/>
    <x v="1"/>
    <s v="I"/>
    <n v="31"/>
    <n v="31"/>
    <n v="0"/>
    <n v="951"/>
  </r>
  <r>
    <x v="0"/>
    <x v="0"/>
    <s v="WA"/>
    <x v="4"/>
    <n v="2013"/>
    <n v="2013"/>
    <n v="500187750"/>
    <n v="1"/>
    <x v="1"/>
    <s v="I"/>
    <n v="1"/>
    <n v="1"/>
    <n v="0"/>
    <n v="3"/>
  </r>
  <r>
    <x v="0"/>
    <x v="0"/>
    <s v="WA"/>
    <x v="5"/>
    <n v="2013"/>
    <n v="2013"/>
    <n v="18384347"/>
    <n v="3"/>
    <x v="1"/>
    <s v="I"/>
    <n v="91"/>
    <n v="30.333333333333332"/>
    <n v="0"/>
    <n v="3"/>
  </r>
  <r>
    <x v="0"/>
    <x v="1"/>
    <s v="WA"/>
    <x v="5"/>
    <n v="2013"/>
    <n v="2013"/>
    <n v="18559119"/>
    <n v="2"/>
    <x v="1"/>
    <s v="I"/>
    <n v="60"/>
    <n v="30"/>
    <n v="0"/>
    <n v="55"/>
  </r>
  <r>
    <x v="0"/>
    <x v="1"/>
    <s v="WA"/>
    <x v="5"/>
    <n v="2013"/>
    <n v="2013"/>
    <n v="500229257"/>
    <n v="4"/>
    <x v="1"/>
    <s v="I"/>
    <n v="124"/>
    <n v="31"/>
    <n v="0"/>
    <n v="11"/>
  </r>
  <r>
    <x v="0"/>
    <x v="1"/>
    <s v="WA"/>
    <x v="4"/>
    <n v="2013"/>
    <n v="2013"/>
    <n v="500123227"/>
    <n v="1"/>
    <x v="1"/>
    <s v="I"/>
    <n v="6"/>
    <n v="6"/>
    <n v="0"/>
    <n v="6"/>
  </r>
  <r>
    <x v="0"/>
    <x v="1"/>
    <s v="WA"/>
    <x v="5"/>
    <n v="2013"/>
    <n v="2013"/>
    <n v="16451266"/>
    <n v="1"/>
    <x v="1"/>
    <s v="I"/>
    <n v="33"/>
    <n v="33"/>
    <n v="0"/>
    <n v="16"/>
  </r>
  <r>
    <x v="0"/>
    <x v="1"/>
    <s v="WA"/>
    <x v="4"/>
    <n v="2013"/>
    <n v="2013"/>
    <n v="500279386"/>
    <n v="1"/>
    <x v="1"/>
    <s v="I"/>
    <n v="8"/>
    <n v="8"/>
    <n v="0"/>
    <n v="5"/>
  </r>
  <r>
    <x v="0"/>
    <x v="1"/>
    <s v="WA"/>
    <x v="4"/>
    <n v="2013"/>
    <n v="2013"/>
    <n v="19990904"/>
    <n v="1"/>
    <x v="1"/>
    <s v="I"/>
    <n v="21"/>
    <n v="21"/>
    <n v="0"/>
    <n v="78"/>
  </r>
  <r>
    <x v="0"/>
    <x v="0"/>
    <s v="WA"/>
    <x v="5"/>
    <n v="2013"/>
    <n v="2013"/>
    <n v="19769298"/>
    <n v="1"/>
    <x v="1"/>
    <s v="I"/>
    <n v="33"/>
    <n v="33"/>
    <n v="0"/>
    <n v="480"/>
  </r>
  <r>
    <x v="0"/>
    <x v="0"/>
    <s v="WA"/>
    <x v="5"/>
    <n v="2013"/>
    <n v="2013"/>
    <n v="500207419"/>
    <n v="1"/>
    <x v="1"/>
    <s v="I"/>
    <n v="0"/>
    <n v="0"/>
    <n v="0"/>
    <n v="42"/>
  </r>
  <r>
    <x v="0"/>
    <x v="0"/>
    <s v="WA"/>
    <x v="5"/>
    <n v="2013"/>
    <n v="2013"/>
    <n v="500102394"/>
    <n v="2"/>
    <x v="1"/>
    <s v="I"/>
    <n v="64"/>
    <n v="32"/>
    <n v="0"/>
    <n v="9"/>
  </r>
  <r>
    <x v="0"/>
    <x v="0"/>
    <s v="WA"/>
    <x v="5"/>
    <n v="2013"/>
    <n v="2013"/>
    <n v="500139855"/>
    <n v="5"/>
    <x v="1"/>
    <s v="I"/>
    <n v="154"/>
    <n v="30.8"/>
    <n v="0"/>
    <n v="55"/>
  </r>
  <r>
    <x v="0"/>
    <x v="0"/>
    <s v="WA"/>
    <x v="5"/>
    <n v="2013"/>
    <n v="2013"/>
    <n v="360547206"/>
    <n v="2"/>
    <x v="1"/>
    <s v="I"/>
    <n v="62"/>
    <n v="31"/>
    <n v="0"/>
    <n v="20"/>
  </r>
  <r>
    <x v="0"/>
    <x v="1"/>
    <s v="WA"/>
    <x v="5"/>
    <n v="2013"/>
    <n v="2013"/>
    <n v="15341435"/>
    <n v="6"/>
    <x v="1"/>
    <s v="I"/>
    <n v="188"/>
    <n v="31.333333333333332"/>
    <n v="0"/>
    <n v="6"/>
  </r>
  <r>
    <x v="1"/>
    <x v="0"/>
    <s v="WA"/>
    <x v="5"/>
    <n v="2013"/>
    <n v="2013"/>
    <n v="18393244"/>
    <n v="1"/>
    <x v="1"/>
    <s v="I"/>
    <n v="30"/>
    <n v="30"/>
    <n v="0"/>
    <n v="569"/>
  </r>
  <r>
    <x v="0"/>
    <x v="0"/>
    <s v="WA"/>
    <x v="5"/>
    <n v="2013"/>
    <n v="2013"/>
    <n v="500060107"/>
    <n v="1"/>
    <x v="1"/>
    <s v="I"/>
    <n v="0"/>
    <n v="0"/>
    <n v="0"/>
    <n v="46"/>
  </r>
  <r>
    <x v="0"/>
    <x v="1"/>
    <s v="WA"/>
    <x v="5"/>
    <n v="2013"/>
    <n v="2013"/>
    <n v="500159465"/>
    <n v="1"/>
    <x v="1"/>
    <s v="I"/>
    <n v="0"/>
    <n v="0"/>
    <n v="0"/>
    <n v="4"/>
  </r>
  <r>
    <x v="0"/>
    <x v="0"/>
    <s v="WA"/>
    <x v="4"/>
    <n v="2013"/>
    <n v="2013"/>
    <n v="500066461"/>
    <n v="1"/>
    <x v="1"/>
    <s v="I"/>
    <n v="0"/>
    <n v="0"/>
    <n v="0"/>
    <n v="290"/>
  </r>
  <r>
    <x v="0"/>
    <x v="0"/>
    <s v="WA"/>
    <x v="5"/>
    <n v="2013"/>
    <n v="2013"/>
    <n v="17113190"/>
    <n v="1"/>
    <x v="1"/>
    <s v="I"/>
    <n v="31"/>
    <n v="31"/>
    <n v="0"/>
    <n v="101"/>
  </r>
  <r>
    <x v="0"/>
    <x v="0"/>
    <s v="WA"/>
    <x v="5"/>
    <n v="2013"/>
    <n v="2013"/>
    <n v="16424185"/>
    <n v="1"/>
    <x v="1"/>
    <s v="I"/>
    <n v="14"/>
    <n v="14"/>
    <n v="0"/>
    <n v="590"/>
  </r>
  <r>
    <x v="0"/>
    <x v="0"/>
    <s v="WA"/>
    <x v="5"/>
    <n v="2013"/>
    <n v="2013"/>
    <n v="500165664"/>
    <n v="1"/>
    <x v="1"/>
    <s v="I"/>
    <n v="34"/>
    <n v="34"/>
    <n v="0"/>
    <n v="16"/>
  </r>
  <r>
    <x v="0"/>
    <x v="0"/>
    <s v="WA"/>
    <x v="5"/>
    <n v="2013"/>
    <n v="2013"/>
    <n v="500039730"/>
    <n v="2"/>
    <x v="1"/>
    <s v="I"/>
    <n v="59"/>
    <n v="29.5"/>
    <n v="0"/>
    <n v="2816"/>
  </r>
  <r>
    <x v="0"/>
    <x v="0"/>
    <s v="WA"/>
    <x v="5"/>
    <n v="2013"/>
    <n v="2013"/>
    <n v="15982662"/>
    <n v="1"/>
    <x v="1"/>
    <s v="I"/>
    <n v="33"/>
    <n v="33"/>
    <n v="0"/>
    <n v="2"/>
  </r>
  <r>
    <x v="0"/>
    <x v="1"/>
    <s v="WA"/>
    <x v="5"/>
    <n v="2013"/>
    <n v="2013"/>
    <n v="400464065"/>
    <n v="2"/>
    <x v="1"/>
    <s v="I"/>
    <n v="68"/>
    <n v="34"/>
    <n v="0"/>
    <n v="57"/>
  </r>
  <r>
    <x v="0"/>
    <x v="0"/>
    <s v="WA"/>
    <x v="5"/>
    <n v="2013"/>
    <n v="2013"/>
    <n v="15968223"/>
    <n v="1"/>
    <x v="1"/>
    <s v="I"/>
    <n v="34"/>
    <n v="34"/>
    <n v="0"/>
    <n v="50"/>
  </r>
  <r>
    <x v="0"/>
    <x v="1"/>
    <s v="WA"/>
    <x v="5"/>
    <n v="2013"/>
    <n v="2013"/>
    <n v="500110404"/>
    <n v="1"/>
    <x v="1"/>
    <s v="I"/>
    <n v="34"/>
    <n v="34"/>
    <n v="0"/>
    <n v="24"/>
  </r>
  <r>
    <x v="0"/>
    <x v="1"/>
    <s v="WA"/>
    <x v="5"/>
    <n v="2013"/>
    <n v="2013"/>
    <n v="15748134"/>
    <n v="1"/>
    <x v="1"/>
    <s v="I"/>
    <n v="0"/>
    <n v="0"/>
    <n v="0"/>
    <n v="81"/>
  </r>
  <r>
    <x v="0"/>
    <x v="0"/>
    <s v="WA"/>
    <x v="5"/>
    <n v="2013"/>
    <n v="2013"/>
    <n v="500212409"/>
    <n v="1"/>
    <x v="1"/>
    <s v="I"/>
    <n v="22"/>
    <n v="22"/>
    <n v="0"/>
    <n v="281"/>
  </r>
  <r>
    <x v="0"/>
    <x v="0"/>
    <s v="WA"/>
    <x v="5"/>
    <n v="2013"/>
    <n v="2013"/>
    <n v="15483491"/>
    <n v="1"/>
    <x v="1"/>
    <s v="I"/>
    <n v="35"/>
    <n v="35"/>
    <n v="0"/>
    <n v="195"/>
  </r>
  <r>
    <x v="0"/>
    <x v="0"/>
    <s v="WA"/>
    <x v="5"/>
    <n v="2013"/>
    <n v="2013"/>
    <n v="15605797"/>
    <n v="1"/>
    <x v="1"/>
    <s v="I"/>
    <n v="22"/>
    <n v="22"/>
    <n v="0"/>
    <n v="40"/>
  </r>
  <r>
    <x v="0"/>
    <x v="1"/>
    <s v="WA"/>
    <x v="5"/>
    <n v="2013"/>
    <n v="2013"/>
    <n v="500269945"/>
    <n v="2"/>
    <x v="1"/>
    <s v="I"/>
    <n v="62"/>
    <n v="31"/>
    <n v="0"/>
    <n v="13"/>
  </r>
  <r>
    <x v="0"/>
    <x v="1"/>
    <s v="WA"/>
    <x v="5"/>
    <n v="2013"/>
    <n v="2013"/>
    <n v="374198519"/>
    <n v="3"/>
    <x v="1"/>
    <s v="I"/>
    <n v="84"/>
    <n v="28"/>
    <n v="0"/>
    <n v="173"/>
  </r>
  <r>
    <x v="0"/>
    <x v="0"/>
    <s v="WA"/>
    <x v="5"/>
    <n v="2013"/>
    <n v="2013"/>
    <n v="19884303"/>
    <n v="7"/>
    <x v="1"/>
    <s v="I"/>
    <n v="222"/>
    <n v="31.714285714285715"/>
    <n v="0"/>
    <n v="486"/>
  </r>
  <r>
    <x v="0"/>
    <x v="0"/>
    <s v="WA"/>
    <x v="5"/>
    <n v="2013"/>
    <n v="2013"/>
    <n v="500226476"/>
    <n v="1"/>
    <x v="1"/>
    <s v="I"/>
    <n v="32"/>
    <n v="32"/>
    <n v="0"/>
    <n v="437"/>
  </r>
  <r>
    <x v="0"/>
    <x v="0"/>
    <s v="WA"/>
    <x v="5"/>
    <n v="2013"/>
    <n v="2013"/>
    <n v="15170886"/>
    <n v="1"/>
    <x v="1"/>
    <s v="I"/>
    <n v="35"/>
    <n v="35"/>
    <n v="0"/>
    <n v="38"/>
  </r>
  <r>
    <x v="0"/>
    <x v="0"/>
    <s v="WA"/>
    <x v="5"/>
    <n v="2013"/>
    <n v="2013"/>
    <n v="500258296"/>
    <n v="2"/>
    <x v="1"/>
    <s v="I"/>
    <n v="63"/>
    <n v="31.5"/>
    <n v="0"/>
    <n v="235"/>
  </r>
  <r>
    <x v="0"/>
    <x v="0"/>
    <s v="WA"/>
    <x v="5"/>
    <n v="2013"/>
    <n v="2013"/>
    <n v="14628578"/>
    <n v="1"/>
    <x v="1"/>
    <s v="I"/>
    <n v="7"/>
    <n v="7"/>
    <n v="0"/>
    <n v="43"/>
  </r>
  <r>
    <x v="0"/>
    <x v="0"/>
    <s v="WA"/>
    <x v="5"/>
    <n v="2013"/>
    <n v="2013"/>
    <n v="19645483"/>
    <n v="1"/>
    <x v="1"/>
    <s v="I"/>
    <n v="15"/>
    <n v="15"/>
    <n v="0"/>
    <n v="550"/>
  </r>
  <r>
    <x v="1"/>
    <x v="1"/>
    <s v="WA"/>
    <x v="5"/>
    <n v="2013"/>
    <n v="2013"/>
    <n v="14599651"/>
    <n v="1"/>
    <x v="1"/>
    <s v="I"/>
    <n v="17"/>
    <n v="17"/>
    <n v="0"/>
    <n v="17"/>
  </r>
  <r>
    <x v="0"/>
    <x v="0"/>
    <s v="WA"/>
    <x v="5"/>
    <n v="2013"/>
    <n v="2013"/>
    <n v="18665729"/>
    <n v="5"/>
    <x v="1"/>
    <s v="I"/>
    <n v="151"/>
    <n v="30.2"/>
    <n v="0"/>
    <n v="150"/>
  </r>
  <r>
    <x v="0"/>
    <x v="0"/>
    <s v="WA"/>
    <x v="5"/>
    <n v="2013"/>
    <n v="2013"/>
    <n v="500221875"/>
    <n v="1"/>
    <x v="1"/>
    <s v="I"/>
    <n v="32"/>
    <n v="32"/>
    <n v="0"/>
    <n v="8"/>
  </r>
  <r>
    <x v="0"/>
    <x v="1"/>
    <s v="WA"/>
    <x v="5"/>
    <n v="2013"/>
    <n v="2013"/>
    <n v="500224714"/>
    <n v="1"/>
    <x v="1"/>
    <s v="I"/>
    <n v="32"/>
    <n v="32"/>
    <n v="0"/>
    <n v="48"/>
  </r>
  <r>
    <x v="0"/>
    <x v="0"/>
    <s v="WA"/>
    <x v="5"/>
    <n v="2013"/>
    <n v="2013"/>
    <n v="19323556"/>
    <n v="2"/>
    <x v="1"/>
    <s v="I"/>
    <n v="62"/>
    <n v="31"/>
    <n v="0"/>
    <n v="53"/>
  </r>
  <r>
    <x v="0"/>
    <x v="1"/>
    <s v="WA"/>
    <x v="5"/>
    <n v="2013"/>
    <n v="2013"/>
    <n v="19365919"/>
    <n v="2"/>
    <x v="1"/>
    <s v="I"/>
    <n v="32"/>
    <n v="16"/>
    <n v="0"/>
    <n v="79"/>
  </r>
  <r>
    <x v="0"/>
    <x v="0"/>
    <s v="WA"/>
    <x v="5"/>
    <n v="2013"/>
    <n v="2013"/>
    <n v="18911369"/>
    <n v="1"/>
    <x v="1"/>
    <s v="I"/>
    <n v="0"/>
    <n v="0"/>
    <n v="0"/>
    <n v="668"/>
  </r>
  <r>
    <x v="0"/>
    <x v="0"/>
    <s v="WA"/>
    <x v="5"/>
    <n v="2013"/>
    <n v="2013"/>
    <n v="500011168"/>
    <n v="1"/>
    <x v="1"/>
    <s v="I"/>
    <n v="2"/>
    <n v="2"/>
    <n v="0"/>
    <n v="3"/>
  </r>
  <r>
    <x v="0"/>
    <x v="1"/>
    <s v="WA"/>
    <x v="5"/>
    <n v="2013"/>
    <n v="2013"/>
    <n v="360201620"/>
    <n v="2"/>
    <x v="1"/>
    <s v="I"/>
    <n v="31"/>
    <n v="15.5"/>
    <n v="0"/>
    <n v="13"/>
  </r>
  <r>
    <x v="0"/>
    <x v="0"/>
    <s v="WA"/>
    <x v="5"/>
    <n v="2013"/>
    <n v="2013"/>
    <n v="500217946"/>
    <n v="1"/>
    <x v="1"/>
    <s v="I"/>
    <n v="12"/>
    <n v="12"/>
    <n v="0"/>
    <n v="372"/>
  </r>
  <r>
    <x v="0"/>
    <x v="0"/>
    <s v="WA"/>
    <x v="5"/>
    <n v="2013"/>
    <n v="2013"/>
    <n v="16780334"/>
    <n v="1"/>
    <x v="1"/>
    <s v="I"/>
    <n v="29"/>
    <n v="29"/>
    <n v="0"/>
    <n v="500"/>
  </r>
  <r>
    <x v="0"/>
    <x v="0"/>
    <s v="WA"/>
    <x v="5"/>
    <n v="2013"/>
    <n v="2013"/>
    <n v="15097496"/>
    <n v="1"/>
    <x v="1"/>
    <s v="I"/>
    <n v="0"/>
    <n v="0"/>
    <n v="0"/>
    <n v="40"/>
  </r>
  <r>
    <x v="1"/>
    <x v="1"/>
    <s v="WA"/>
    <x v="5"/>
    <n v="2013"/>
    <n v="2013"/>
    <n v="500255717"/>
    <n v="2"/>
    <x v="1"/>
    <s v="I"/>
    <n v="63"/>
    <n v="31.5"/>
    <n v="0"/>
    <n v="196"/>
  </r>
  <r>
    <x v="0"/>
    <x v="1"/>
    <s v="WA"/>
    <x v="5"/>
    <n v="2013"/>
    <n v="2013"/>
    <n v="500223644"/>
    <n v="1"/>
    <x v="1"/>
    <s v="I"/>
    <n v="6"/>
    <n v="6"/>
    <n v="0"/>
    <n v="20"/>
  </r>
  <r>
    <x v="0"/>
    <x v="0"/>
    <s v="WA"/>
    <x v="5"/>
    <n v="2013"/>
    <n v="2013"/>
    <n v="19313630"/>
    <n v="1"/>
    <x v="1"/>
    <s v="I"/>
    <n v="21"/>
    <n v="21"/>
    <n v="0"/>
    <n v="160"/>
  </r>
  <r>
    <x v="0"/>
    <x v="0"/>
    <s v="WA"/>
    <x v="5"/>
    <n v="2013"/>
    <n v="2013"/>
    <n v="500233347"/>
    <n v="1"/>
    <x v="1"/>
    <s v="I"/>
    <n v="10"/>
    <n v="10"/>
    <n v="0"/>
    <n v="20"/>
  </r>
  <r>
    <x v="0"/>
    <x v="1"/>
    <s v="WA"/>
    <x v="5"/>
    <n v="2013"/>
    <n v="2013"/>
    <n v="500049766"/>
    <n v="1"/>
    <x v="1"/>
    <s v="I"/>
    <n v="24"/>
    <n v="24"/>
    <n v="0"/>
    <n v="21"/>
  </r>
  <r>
    <x v="0"/>
    <x v="1"/>
    <s v="WA"/>
    <x v="5"/>
    <n v="2013"/>
    <n v="2013"/>
    <n v="500074406"/>
    <n v="2"/>
    <x v="1"/>
    <s v="I"/>
    <n v="53"/>
    <n v="26.5"/>
    <n v="0"/>
    <n v="50"/>
  </r>
  <r>
    <x v="0"/>
    <x v="1"/>
    <s v="WA"/>
    <x v="5"/>
    <n v="2013"/>
    <n v="2013"/>
    <n v="18384345"/>
    <n v="1"/>
    <x v="1"/>
    <s v="I"/>
    <n v="29"/>
    <n v="29"/>
    <n v="0"/>
    <n v="1"/>
  </r>
  <r>
    <x v="0"/>
    <x v="0"/>
    <s v="WA"/>
    <x v="5"/>
    <n v="2013"/>
    <n v="2013"/>
    <n v="14360782"/>
    <n v="1"/>
    <x v="1"/>
    <s v="I"/>
    <n v="32"/>
    <n v="32"/>
    <n v="0"/>
    <n v="30"/>
  </r>
  <r>
    <x v="1"/>
    <x v="1"/>
    <s v="WA"/>
    <x v="5"/>
    <n v="2013"/>
    <n v="2013"/>
    <n v="19386651"/>
    <n v="1"/>
    <x v="1"/>
    <s v="I"/>
    <n v="29"/>
    <n v="29"/>
    <n v="0"/>
    <n v="2"/>
  </r>
  <r>
    <x v="0"/>
    <x v="1"/>
    <s v="WA"/>
    <x v="5"/>
    <n v="2013"/>
    <n v="2013"/>
    <n v="500180138"/>
    <n v="1"/>
    <x v="1"/>
    <s v="I"/>
    <n v="29"/>
    <n v="29"/>
    <n v="0"/>
    <n v="5"/>
  </r>
  <r>
    <x v="0"/>
    <x v="0"/>
    <s v="WA"/>
    <x v="5"/>
    <n v="2013"/>
    <n v="2013"/>
    <n v="18981041"/>
    <n v="3"/>
    <x v="1"/>
    <s v="I"/>
    <n v="90"/>
    <n v="30"/>
    <n v="0"/>
    <n v="26"/>
  </r>
  <r>
    <x v="0"/>
    <x v="0"/>
    <s v="WA"/>
    <x v="5"/>
    <n v="2013"/>
    <n v="2013"/>
    <n v="500066580"/>
    <n v="1"/>
    <x v="1"/>
    <s v="I"/>
    <n v="0"/>
    <n v="0"/>
    <n v="0"/>
    <n v="19"/>
  </r>
  <r>
    <x v="0"/>
    <x v="0"/>
    <s v="WA"/>
    <x v="5"/>
    <n v="2013"/>
    <n v="2013"/>
    <n v="18684278"/>
    <n v="1"/>
    <x v="1"/>
    <s v="I"/>
    <n v="27"/>
    <n v="27"/>
    <n v="0"/>
    <n v="10"/>
  </r>
  <r>
    <x v="0"/>
    <x v="0"/>
    <s v="WA"/>
    <x v="5"/>
    <n v="2013"/>
    <n v="2013"/>
    <n v="18697598"/>
    <n v="1"/>
    <x v="1"/>
    <s v="I"/>
    <n v="0"/>
    <n v="0"/>
    <n v="0"/>
    <n v="50"/>
  </r>
  <r>
    <x v="0"/>
    <x v="0"/>
    <s v="WA"/>
    <x v="5"/>
    <n v="2013"/>
    <n v="2013"/>
    <n v="18912095"/>
    <n v="1"/>
    <x v="1"/>
    <s v="I"/>
    <n v="0"/>
    <n v="0"/>
    <n v="0"/>
    <n v="50"/>
  </r>
  <r>
    <x v="0"/>
    <x v="0"/>
    <s v="WA"/>
    <x v="5"/>
    <n v="2013"/>
    <n v="2013"/>
    <n v="500241354"/>
    <n v="2"/>
    <x v="1"/>
    <s v="I"/>
    <n v="35"/>
    <n v="17.5"/>
    <n v="0"/>
    <n v="246"/>
  </r>
  <r>
    <x v="0"/>
    <x v="1"/>
    <s v="WA"/>
    <x v="5"/>
    <n v="2013"/>
    <n v="2013"/>
    <n v="500127888"/>
    <n v="2"/>
    <x v="1"/>
    <s v="I"/>
    <n v="110"/>
    <n v="55"/>
    <n v="0"/>
    <n v="28"/>
  </r>
  <r>
    <x v="0"/>
    <x v="1"/>
    <s v="WA"/>
    <x v="5"/>
    <n v="2013"/>
    <n v="2013"/>
    <n v="375321635"/>
    <n v="1"/>
    <x v="1"/>
    <s v="I"/>
    <n v="0"/>
    <n v="0"/>
    <n v="0"/>
    <n v="4"/>
  </r>
  <r>
    <x v="0"/>
    <x v="1"/>
    <s v="WA"/>
    <x v="5"/>
    <n v="2013"/>
    <n v="2013"/>
    <n v="17490438"/>
    <n v="1"/>
    <x v="1"/>
    <s v="I"/>
    <n v="0"/>
    <n v="0"/>
    <n v="0"/>
    <n v="12"/>
  </r>
  <r>
    <x v="0"/>
    <x v="0"/>
    <s v="WA"/>
    <x v="5"/>
    <n v="2013"/>
    <n v="2013"/>
    <n v="16883194"/>
    <n v="2"/>
    <x v="1"/>
    <s v="I"/>
    <n v="39"/>
    <n v="19.5"/>
    <n v="0"/>
    <n v="304"/>
  </r>
  <r>
    <x v="0"/>
    <x v="0"/>
    <s v="WA"/>
    <x v="5"/>
    <n v="2013"/>
    <n v="2013"/>
    <n v="17981746"/>
    <n v="1"/>
    <x v="1"/>
    <s v="I"/>
    <n v="28"/>
    <n v="28"/>
    <n v="0"/>
    <n v="2110"/>
  </r>
  <r>
    <x v="0"/>
    <x v="0"/>
    <s v="WA"/>
    <x v="5"/>
    <n v="2013"/>
    <n v="2013"/>
    <n v="500286442"/>
    <n v="1"/>
    <x v="1"/>
    <s v="I"/>
    <n v="1"/>
    <n v="1"/>
    <n v="0"/>
    <n v="12"/>
  </r>
  <r>
    <x v="0"/>
    <x v="1"/>
    <s v="WA"/>
    <x v="5"/>
    <n v="2013"/>
    <n v="2013"/>
    <n v="17098715"/>
    <n v="2"/>
    <x v="1"/>
    <s v="I"/>
    <n v="34"/>
    <n v="17"/>
    <n v="0"/>
    <n v="147"/>
  </r>
  <r>
    <x v="0"/>
    <x v="1"/>
    <s v="WA"/>
    <x v="5"/>
    <n v="2013"/>
    <n v="2013"/>
    <n v="16920018"/>
    <n v="3"/>
    <x v="1"/>
    <s v="I"/>
    <n v="69"/>
    <n v="23"/>
    <n v="0"/>
    <n v="18"/>
  </r>
  <r>
    <x v="0"/>
    <x v="0"/>
    <s v="WA"/>
    <x v="5"/>
    <n v="2013"/>
    <n v="2013"/>
    <n v="14917247"/>
    <n v="1"/>
    <x v="2"/>
    <s v="I"/>
    <n v="1"/>
    <n v="1"/>
    <n v="0"/>
    <n v="99720"/>
  </r>
  <r>
    <x v="0"/>
    <x v="0"/>
    <s v="WA"/>
    <x v="5"/>
    <n v="2013"/>
    <n v="2013"/>
    <n v="19947579"/>
    <n v="1"/>
    <x v="1"/>
    <s v="I"/>
    <n v="24"/>
    <n v="24"/>
    <n v="0"/>
    <n v="11"/>
  </r>
  <r>
    <x v="0"/>
    <x v="1"/>
    <s v="WA"/>
    <x v="5"/>
    <n v="2013"/>
    <n v="2013"/>
    <n v="500108600"/>
    <n v="1"/>
    <x v="1"/>
    <s v="I"/>
    <n v="19"/>
    <n v="19"/>
    <n v="0"/>
    <n v="41"/>
  </r>
  <r>
    <x v="0"/>
    <x v="0"/>
    <s v="WA"/>
    <x v="5"/>
    <n v="2013"/>
    <n v="2013"/>
    <n v="15160453"/>
    <n v="1"/>
    <x v="1"/>
    <s v="I"/>
    <n v="8"/>
    <n v="8"/>
    <n v="0"/>
    <n v="90"/>
  </r>
  <r>
    <x v="0"/>
    <x v="0"/>
    <s v="WA"/>
    <x v="5"/>
    <n v="2013"/>
    <n v="2013"/>
    <n v="500092186"/>
    <n v="1"/>
    <x v="1"/>
    <s v="I"/>
    <n v="26"/>
    <n v="26"/>
    <n v="0"/>
    <n v="208"/>
  </r>
  <r>
    <x v="0"/>
    <x v="0"/>
    <s v="WA"/>
    <x v="5"/>
    <n v="2013"/>
    <n v="2013"/>
    <n v="500094073"/>
    <n v="1"/>
    <x v="1"/>
    <s v="I"/>
    <n v="18"/>
    <n v="18"/>
    <n v="0"/>
    <n v="28"/>
  </r>
  <r>
    <x v="0"/>
    <x v="0"/>
    <s v="WA"/>
    <x v="5"/>
    <n v="2013"/>
    <n v="2013"/>
    <n v="14369414"/>
    <n v="1"/>
    <x v="1"/>
    <s v="I"/>
    <n v="18"/>
    <n v="18"/>
    <n v="0"/>
    <n v="180"/>
  </r>
  <r>
    <x v="0"/>
    <x v="0"/>
    <s v="WA"/>
    <x v="5"/>
    <n v="2013"/>
    <n v="2013"/>
    <n v="500071369"/>
    <n v="1"/>
    <x v="1"/>
    <s v="I"/>
    <n v="0"/>
    <n v="0"/>
    <n v="0"/>
    <n v="77"/>
  </r>
  <r>
    <x v="0"/>
    <x v="0"/>
    <s v="WA"/>
    <x v="5"/>
    <n v="2013"/>
    <n v="2013"/>
    <n v="14153051"/>
    <n v="1"/>
    <x v="1"/>
    <s v="I"/>
    <n v="0"/>
    <n v="0"/>
    <n v="0"/>
    <n v="50"/>
  </r>
  <r>
    <x v="0"/>
    <x v="0"/>
    <s v="WA"/>
    <x v="5"/>
    <n v="2013"/>
    <n v="2013"/>
    <n v="500257874"/>
    <n v="8"/>
    <x v="1"/>
    <s v="I"/>
    <n v="247"/>
    <n v="30.875"/>
    <n v="0"/>
    <n v="43"/>
  </r>
  <r>
    <x v="0"/>
    <x v="0"/>
    <s v="WA"/>
    <x v="5"/>
    <n v="2013"/>
    <n v="2013"/>
    <n v="500048892"/>
    <n v="1"/>
    <x v="1"/>
    <s v="I"/>
    <n v="75"/>
    <n v="75"/>
    <n v="0"/>
    <n v="820"/>
  </r>
  <r>
    <x v="0"/>
    <x v="1"/>
    <s v="WA"/>
    <x v="5"/>
    <n v="2013"/>
    <n v="2013"/>
    <n v="19669337"/>
    <n v="1"/>
    <x v="1"/>
    <s v="I"/>
    <n v="0"/>
    <n v="0"/>
    <n v="0"/>
    <n v="6"/>
  </r>
  <r>
    <x v="0"/>
    <x v="0"/>
    <s v="WA"/>
    <x v="5"/>
    <n v="2013"/>
    <n v="2013"/>
    <n v="19604969"/>
    <n v="1"/>
    <x v="1"/>
    <s v="I"/>
    <n v="1"/>
    <n v="1"/>
    <n v="0"/>
    <n v="40"/>
  </r>
  <r>
    <x v="1"/>
    <x v="0"/>
    <s v="WA"/>
    <x v="5"/>
    <n v="2013"/>
    <n v="2013"/>
    <n v="18882512"/>
    <n v="1"/>
    <x v="1"/>
    <s v="I"/>
    <n v="29"/>
    <n v="29"/>
    <n v="0"/>
    <n v="2"/>
  </r>
  <r>
    <x v="0"/>
    <x v="1"/>
    <s v="WA"/>
    <x v="5"/>
    <n v="2013"/>
    <n v="2013"/>
    <n v="18488361"/>
    <n v="1"/>
    <x v="1"/>
    <s v="I"/>
    <n v="29"/>
    <n v="29"/>
    <n v="0"/>
    <n v="1"/>
  </r>
  <r>
    <x v="0"/>
    <x v="0"/>
    <s v="WA"/>
    <x v="5"/>
    <n v="2013"/>
    <n v="2013"/>
    <n v="18373062"/>
    <n v="2"/>
    <x v="1"/>
    <s v="I"/>
    <n v="44"/>
    <n v="22"/>
    <n v="0"/>
    <n v="1310"/>
  </r>
  <r>
    <x v="0"/>
    <x v="1"/>
    <s v="WA"/>
    <x v="5"/>
    <n v="2013"/>
    <n v="2013"/>
    <n v="500117195"/>
    <n v="1"/>
    <x v="1"/>
    <s v="I"/>
    <n v="14"/>
    <n v="14"/>
    <n v="0"/>
    <n v="14"/>
  </r>
  <r>
    <x v="0"/>
    <x v="0"/>
    <s v="WA"/>
    <x v="5"/>
    <n v="2013"/>
    <n v="2013"/>
    <n v="17375526"/>
    <n v="1"/>
    <x v="1"/>
    <s v="I"/>
    <n v="1"/>
    <n v="1"/>
    <n v="0"/>
    <n v="40"/>
  </r>
  <r>
    <x v="0"/>
    <x v="1"/>
    <s v="WA"/>
    <x v="5"/>
    <n v="2013"/>
    <n v="2013"/>
    <n v="500194811"/>
    <n v="3"/>
    <x v="1"/>
    <s v="I"/>
    <n v="75"/>
    <n v="25"/>
    <n v="0"/>
    <n v="16"/>
  </r>
  <r>
    <x v="0"/>
    <x v="0"/>
    <s v="WA"/>
    <x v="5"/>
    <n v="2013"/>
    <n v="2013"/>
    <n v="15678262"/>
    <n v="2"/>
    <x v="1"/>
    <s v="I"/>
    <n v="39"/>
    <n v="19.5"/>
    <n v="0"/>
    <n v="580"/>
  </r>
  <r>
    <x v="0"/>
    <x v="0"/>
    <s v="WA"/>
    <x v="5"/>
    <n v="2013"/>
    <n v="2013"/>
    <n v="16471231"/>
    <n v="1"/>
    <x v="1"/>
    <s v="I"/>
    <n v="21"/>
    <n v="21"/>
    <n v="0"/>
    <n v="460"/>
  </r>
  <r>
    <x v="1"/>
    <x v="0"/>
    <s v="WA"/>
    <x v="5"/>
    <n v="2013"/>
    <n v="2013"/>
    <n v="16027357"/>
    <n v="4"/>
    <x v="1"/>
    <s v="I"/>
    <n v="124"/>
    <n v="31"/>
    <n v="0"/>
    <n v="9"/>
  </r>
  <r>
    <x v="0"/>
    <x v="0"/>
    <s v="WA"/>
    <x v="5"/>
    <n v="2013"/>
    <n v="2013"/>
    <n v="500073038"/>
    <n v="1"/>
    <x v="1"/>
    <s v="I"/>
    <n v="12"/>
    <n v="12"/>
    <n v="0"/>
    <n v="238"/>
  </r>
  <r>
    <x v="0"/>
    <x v="0"/>
    <s v="WA"/>
    <x v="5"/>
    <n v="2013"/>
    <n v="2013"/>
    <n v="500154821"/>
    <n v="1"/>
    <x v="1"/>
    <s v="I"/>
    <n v="3"/>
    <n v="3"/>
    <n v="0"/>
    <n v="72"/>
  </r>
  <r>
    <x v="0"/>
    <x v="1"/>
    <s v="WA"/>
    <x v="5"/>
    <n v="2013"/>
    <n v="2013"/>
    <n v="15758120"/>
    <n v="1"/>
    <x v="1"/>
    <s v="I"/>
    <n v="30"/>
    <n v="30"/>
    <n v="0"/>
    <n v="7"/>
  </r>
  <r>
    <x v="0"/>
    <x v="0"/>
    <s v="WA"/>
    <x v="5"/>
    <n v="2013"/>
    <n v="2013"/>
    <n v="15225420"/>
    <n v="1"/>
    <x v="1"/>
    <s v="I"/>
    <n v="0"/>
    <n v="0"/>
    <n v="0"/>
    <n v="24"/>
  </r>
  <r>
    <x v="0"/>
    <x v="0"/>
    <s v="WA"/>
    <x v="5"/>
    <n v="2013"/>
    <n v="2013"/>
    <n v="14148886"/>
    <n v="1"/>
    <x v="1"/>
    <s v="I"/>
    <n v="24"/>
    <n v="24"/>
    <n v="0"/>
    <n v="120"/>
  </r>
  <r>
    <x v="0"/>
    <x v="0"/>
    <s v="WA"/>
    <x v="5"/>
    <n v="2013"/>
    <n v="2013"/>
    <n v="14085624"/>
    <n v="1"/>
    <x v="1"/>
    <s v="I"/>
    <n v="11"/>
    <n v="11"/>
    <n v="0"/>
    <n v="10"/>
  </r>
  <r>
    <x v="0"/>
    <x v="1"/>
    <s v="WA"/>
    <x v="5"/>
    <n v="2013"/>
    <n v="2013"/>
    <n v="500273861"/>
    <n v="1"/>
    <x v="1"/>
    <s v="I"/>
    <n v="0"/>
    <n v="0"/>
    <n v="0"/>
    <n v="8"/>
  </r>
  <r>
    <x v="0"/>
    <x v="0"/>
    <s v="WA"/>
    <x v="5"/>
    <n v="2013"/>
    <n v="2013"/>
    <n v="500174425"/>
    <n v="2"/>
    <x v="1"/>
    <s v="I"/>
    <n v="49"/>
    <n v="24.5"/>
    <n v="0"/>
    <n v="614"/>
  </r>
  <r>
    <x v="0"/>
    <x v="0"/>
    <s v="WA"/>
    <x v="5"/>
    <n v="2013"/>
    <n v="2013"/>
    <n v="14102832"/>
    <n v="1"/>
    <x v="1"/>
    <s v="I"/>
    <n v="9"/>
    <n v="9"/>
    <n v="0"/>
    <n v="10"/>
  </r>
  <r>
    <x v="0"/>
    <x v="1"/>
    <s v="WA"/>
    <x v="5"/>
    <n v="2013"/>
    <n v="2013"/>
    <n v="17039301"/>
    <n v="3"/>
    <x v="1"/>
    <s v="I"/>
    <n v="91"/>
    <n v="30.333333333333332"/>
    <n v="0"/>
    <n v="10"/>
  </r>
  <r>
    <x v="0"/>
    <x v="0"/>
    <s v="WA"/>
    <x v="5"/>
    <n v="2013"/>
    <n v="2013"/>
    <n v="500121217"/>
    <n v="1"/>
    <x v="1"/>
    <s v="I"/>
    <n v="0"/>
    <n v="0"/>
    <n v="0"/>
    <n v="530"/>
  </r>
  <r>
    <x v="0"/>
    <x v="1"/>
    <s v="WA"/>
    <x v="5"/>
    <n v="2013"/>
    <n v="2013"/>
    <n v="18595058"/>
    <n v="1"/>
    <x v="1"/>
    <s v="I"/>
    <n v="28"/>
    <n v="28"/>
    <n v="0"/>
    <n v="1"/>
  </r>
  <r>
    <x v="0"/>
    <x v="1"/>
    <s v="WA"/>
    <x v="5"/>
    <n v="2013"/>
    <n v="2013"/>
    <n v="500168876"/>
    <n v="1"/>
    <x v="1"/>
    <s v="I"/>
    <n v="33"/>
    <n v="33"/>
    <n v="0"/>
    <n v="1"/>
  </r>
  <r>
    <x v="0"/>
    <x v="1"/>
    <s v="WA"/>
    <x v="5"/>
    <n v="2013"/>
    <n v="2013"/>
    <n v="18969543"/>
    <n v="1"/>
    <x v="1"/>
    <s v="I"/>
    <n v="13"/>
    <n v="13"/>
    <n v="0"/>
    <n v="32"/>
  </r>
  <r>
    <x v="0"/>
    <x v="0"/>
    <s v="WA"/>
    <x v="5"/>
    <n v="2013"/>
    <n v="2013"/>
    <n v="18969545"/>
    <n v="1"/>
    <x v="1"/>
    <s v="I"/>
    <n v="13"/>
    <n v="13"/>
    <n v="0"/>
    <n v="92"/>
  </r>
  <r>
    <x v="0"/>
    <x v="0"/>
    <s v="WA"/>
    <x v="5"/>
    <n v="2013"/>
    <n v="2013"/>
    <n v="19386929"/>
    <n v="1"/>
    <x v="1"/>
    <s v="I"/>
    <n v="8"/>
    <n v="8"/>
    <n v="0"/>
    <n v="66"/>
  </r>
  <r>
    <x v="0"/>
    <x v="0"/>
    <s v="WA"/>
    <x v="5"/>
    <n v="2013"/>
    <n v="2013"/>
    <n v="18913177"/>
    <n v="2"/>
    <x v="1"/>
    <s v="I"/>
    <n v="63"/>
    <n v="31.5"/>
    <n v="0"/>
    <n v="20"/>
  </r>
  <r>
    <x v="0"/>
    <x v="0"/>
    <s v="WA"/>
    <x v="5"/>
    <n v="2013"/>
    <n v="2013"/>
    <n v="16421875"/>
    <n v="1"/>
    <x v="1"/>
    <s v="I"/>
    <n v="8"/>
    <n v="8"/>
    <n v="0"/>
    <n v="8"/>
  </r>
  <r>
    <x v="0"/>
    <x v="1"/>
    <s v="WA"/>
    <x v="5"/>
    <n v="2013"/>
    <n v="2013"/>
    <n v="18128864"/>
    <n v="1"/>
    <x v="1"/>
    <s v="I"/>
    <n v="8"/>
    <n v="8"/>
    <n v="0"/>
    <n v="6"/>
  </r>
  <r>
    <x v="0"/>
    <x v="0"/>
    <s v="WA"/>
    <x v="5"/>
    <n v="2013"/>
    <n v="2013"/>
    <n v="15279197"/>
    <n v="1"/>
    <x v="1"/>
    <s v="I"/>
    <n v="7"/>
    <n v="7"/>
    <n v="0"/>
    <n v="10"/>
  </r>
  <r>
    <x v="0"/>
    <x v="1"/>
    <s v="WA"/>
    <x v="5"/>
    <n v="2013"/>
    <n v="2013"/>
    <n v="17168182"/>
    <n v="1"/>
    <x v="1"/>
    <s v="I"/>
    <n v="43"/>
    <n v="43"/>
    <n v="0"/>
    <n v="29"/>
  </r>
  <r>
    <x v="0"/>
    <x v="1"/>
    <s v="WA"/>
    <x v="5"/>
    <n v="2013"/>
    <n v="2013"/>
    <n v="17512971"/>
    <n v="1"/>
    <x v="1"/>
    <s v="I"/>
    <n v="1"/>
    <n v="1"/>
    <n v="0"/>
    <n v="1"/>
  </r>
  <r>
    <x v="0"/>
    <x v="0"/>
    <s v="WA"/>
    <x v="5"/>
    <n v="2013"/>
    <n v="2013"/>
    <n v="17809769"/>
    <n v="1"/>
    <x v="1"/>
    <s v="I"/>
    <n v="9"/>
    <n v="9"/>
    <n v="0"/>
    <n v="370"/>
  </r>
  <r>
    <x v="0"/>
    <x v="0"/>
    <s v="WA"/>
    <x v="5"/>
    <n v="2013"/>
    <n v="2013"/>
    <n v="500140396"/>
    <n v="1"/>
    <x v="1"/>
    <s v="I"/>
    <n v="9"/>
    <n v="9"/>
    <n v="0"/>
    <n v="70"/>
  </r>
  <r>
    <x v="0"/>
    <x v="0"/>
    <s v="WA"/>
    <x v="5"/>
    <n v="2013"/>
    <n v="2013"/>
    <n v="14764242"/>
    <n v="1"/>
    <x v="1"/>
    <s v="I"/>
    <n v="3"/>
    <n v="3"/>
    <n v="0"/>
    <n v="1"/>
  </r>
  <r>
    <x v="0"/>
    <x v="0"/>
    <s v="WA"/>
    <x v="5"/>
    <n v="2013"/>
    <n v="2013"/>
    <n v="16802287"/>
    <n v="1"/>
    <x v="1"/>
    <s v="I"/>
    <n v="41"/>
    <n v="41"/>
    <n v="0"/>
    <n v="210"/>
  </r>
  <r>
    <x v="0"/>
    <x v="0"/>
    <s v="WA"/>
    <x v="5"/>
    <n v="2013"/>
    <n v="2013"/>
    <n v="16566572"/>
    <n v="1"/>
    <x v="1"/>
    <s v="I"/>
    <n v="29"/>
    <n v="29"/>
    <n v="0"/>
    <n v="300"/>
  </r>
  <r>
    <x v="0"/>
    <x v="0"/>
    <s v="WA"/>
    <x v="5"/>
    <n v="2013"/>
    <n v="2013"/>
    <n v="18590338"/>
    <n v="1"/>
    <x v="1"/>
    <s v="I"/>
    <n v="30"/>
    <n v="30"/>
    <n v="0"/>
    <n v="20"/>
  </r>
  <r>
    <x v="0"/>
    <x v="1"/>
    <s v="WA"/>
    <x v="5"/>
    <n v="2013"/>
    <n v="2013"/>
    <n v="15704416"/>
    <n v="1"/>
    <x v="1"/>
    <s v="I"/>
    <n v="27"/>
    <n v="27"/>
    <n v="0"/>
    <n v="2"/>
  </r>
  <r>
    <x v="0"/>
    <x v="0"/>
    <s v="WA"/>
    <x v="5"/>
    <n v="2013"/>
    <n v="2013"/>
    <n v="14182943"/>
    <n v="2"/>
    <x v="1"/>
    <s v="I"/>
    <n v="63"/>
    <n v="31.5"/>
    <n v="0"/>
    <n v="6"/>
  </r>
  <r>
    <x v="0"/>
    <x v="0"/>
    <s v="WA"/>
    <x v="5"/>
    <n v="2013"/>
    <n v="2013"/>
    <n v="15277833"/>
    <n v="3"/>
    <x v="1"/>
    <s v="I"/>
    <n v="79"/>
    <n v="26.333333333333336"/>
    <n v="0"/>
    <n v="115"/>
  </r>
  <r>
    <x v="0"/>
    <x v="0"/>
    <s v="WA"/>
    <x v="5"/>
    <n v="2013"/>
    <n v="2013"/>
    <n v="15279819"/>
    <n v="3"/>
    <x v="1"/>
    <s v="I"/>
    <n v="75"/>
    <n v="25"/>
    <n v="0"/>
    <n v="178"/>
  </r>
  <r>
    <x v="0"/>
    <x v="0"/>
    <s v="WA"/>
    <x v="5"/>
    <n v="2013"/>
    <n v="2013"/>
    <n v="16116328"/>
    <n v="1"/>
    <x v="1"/>
    <s v="I"/>
    <n v="9"/>
    <n v="9"/>
    <n v="0"/>
    <n v="21"/>
  </r>
  <r>
    <x v="0"/>
    <x v="0"/>
    <s v="WA"/>
    <x v="5"/>
    <n v="2013"/>
    <n v="2013"/>
    <n v="16121275"/>
    <n v="1"/>
    <x v="1"/>
    <s v="I"/>
    <n v="17"/>
    <n v="17"/>
    <n v="0"/>
    <n v="424"/>
  </r>
  <r>
    <x v="0"/>
    <x v="0"/>
    <s v="WA"/>
    <x v="5"/>
    <n v="2013"/>
    <n v="2013"/>
    <n v="500034388"/>
    <n v="1"/>
    <x v="1"/>
    <s v="I"/>
    <n v="1"/>
    <n v="1"/>
    <n v="0"/>
    <n v="70"/>
  </r>
  <r>
    <x v="0"/>
    <x v="0"/>
    <s v="WA"/>
    <x v="5"/>
    <n v="2013"/>
    <n v="2013"/>
    <n v="14341610"/>
    <n v="1"/>
    <x v="1"/>
    <s v="I"/>
    <n v="30"/>
    <n v="30"/>
    <n v="0"/>
    <n v="1"/>
  </r>
  <r>
    <x v="0"/>
    <x v="0"/>
    <s v="WA"/>
    <x v="5"/>
    <n v="2013"/>
    <n v="2013"/>
    <n v="17628584"/>
    <n v="1"/>
    <x v="1"/>
    <s v="I"/>
    <n v="1"/>
    <n v="1"/>
    <n v="0"/>
    <n v="5"/>
  </r>
  <r>
    <x v="0"/>
    <x v="1"/>
    <s v="WA"/>
    <x v="5"/>
    <n v="2013"/>
    <n v="2013"/>
    <n v="14155051"/>
    <n v="2"/>
    <x v="1"/>
    <s v="I"/>
    <n v="43"/>
    <n v="21.5"/>
    <n v="0"/>
    <n v="127"/>
  </r>
  <r>
    <x v="0"/>
    <x v="0"/>
    <s v="WA"/>
    <x v="5"/>
    <n v="2013"/>
    <n v="2013"/>
    <n v="14120017"/>
    <n v="1"/>
    <x v="1"/>
    <s v="I"/>
    <n v="4"/>
    <n v="4"/>
    <n v="0"/>
    <n v="80"/>
  </r>
  <r>
    <x v="0"/>
    <x v="0"/>
    <s v="WA"/>
    <x v="5"/>
    <n v="2013"/>
    <n v="2013"/>
    <n v="14316543"/>
    <n v="4"/>
    <x v="1"/>
    <s v="I"/>
    <n v="105"/>
    <n v="26.25"/>
    <n v="0"/>
    <n v="66"/>
  </r>
  <r>
    <x v="0"/>
    <x v="0"/>
    <s v="WA"/>
    <x v="5"/>
    <n v="2013"/>
    <n v="2013"/>
    <n v="443664197"/>
    <n v="1"/>
    <x v="1"/>
    <s v="I"/>
    <n v="3"/>
    <n v="3"/>
    <n v="0"/>
    <n v="10"/>
  </r>
  <r>
    <x v="0"/>
    <x v="1"/>
    <s v="WA"/>
    <x v="5"/>
    <n v="2013"/>
    <n v="2013"/>
    <n v="19591122"/>
    <n v="1"/>
    <x v="1"/>
    <s v="I"/>
    <n v="0"/>
    <n v="0"/>
    <n v="0"/>
    <n v="14"/>
  </r>
  <r>
    <x v="0"/>
    <x v="0"/>
    <s v="WA"/>
    <x v="5"/>
    <n v="2013"/>
    <n v="2013"/>
    <n v="19596594"/>
    <n v="1"/>
    <x v="1"/>
    <s v="I"/>
    <n v="0"/>
    <n v="0"/>
    <n v="0"/>
    <n v="104"/>
  </r>
  <r>
    <x v="0"/>
    <x v="0"/>
    <s v="WA"/>
    <x v="5"/>
    <n v="2013"/>
    <n v="2013"/>
    <n v="365385629"/>
    <n v="1"/>
    <x v="1"/>
    <s v="I"/>
    <n v="4"/>
    <n v="4"/>
    <n v="0"/>
    <n v="9"/>
  </r>
  <r>
    <x v="0"/>
    <x v="0"/>
    <s v="WA"/>
    <x v="5"/>
    <n v="2013"/>
    <n v="2013"/>
    <n v="19668806"/>
    <n v="1"/>
    <x v="1"/>
    <s v="I"/>
    <n v="1"/>
    <n v="1"/>
    <n v="0"/>
    <n v="6"/>
  </r>
  <r>
    <x v="0"/>
    <x v="0"/>
    <s v="WA"/>
    <x v="5"/>
    <n v="2013"/>
    <n v="2013"/>
    <n v="500001623"/>
    <n v="1"/>
    <x v="1"/>
    <s v="I"/>
    <n v="0"/>
    <n v="0"/>
    <n v="0"/>
    <n v="22"/>
  </r>
  <r>
    <x v="0"/>
    <x v="0"/>
    <s v="WA"/>
    <x v="5"/>
    <n v="2013"/>
    <n v="2013"/>
    <n v="500281880"/>
    <n v="1"/>
    <x v="1"/>
    <s v="I"/>
    <n v="3"/>
    <n v="3"/>
    <n v="0"/>
    <n v="32"/>
  </r>
  <r>
    <x v="0"/>
    <x v="1"/>
    <s v="WA"/>
    <x v="5"/>
    <n v="2013"/>
    <n v="2013"/>
    <n v="444965361"/>
    <n v="1"/>
    <x v="1"/>
    <s v="I"/>
    <n v="9"/>
    <n v="9"/>
    <n v="0"/>
    <n v="5"/>
  </r>
  <r>
    <x v="0"/>
    <x v="0"/>
    <s v="WA"/>
    <x v="5"/>
    <n v="2013"/>
    <n v="2013"/>
    <n v="18682718"/>
    <n v="1"/>
    <x v="1"/>
    <s v="I"/>
    <n v="4"/>
    <n v="4"/>
    <n v="0"/>
    <n v="30"/>
  </r>
  <r>
    <x v="0"/>
    <x v="1"/>
    <s v="WA"/>
    <x v="5"/>
    <n v="2013"/>
    <n v="2013"/>
    <n v="19919897"/>
    <n v="1"/>
    <x v="1"/>
    <s v="I"/>
    <n v="26"/>
    <n v="26"/>
    <n v="0"/>
    <n v="5"/>
  </r>
  <r>
    <x v="0"/>
    <x v="0"/>
    <s v="WA"/>
    <x v="5"/>
    <n v="2013"/>
    <n v="2013"/>
    <n v="18970800"/>
    <n v="1"/>
    <x v="1"/>
    <s v="I"/>
    <n v="0"/>
    <n v="0"/>
    <n v="0"/>
    <n v="40"/>
  </r>
  <r>
    <x v="0"/>
    <x v="0"/>
    <s v="WA"/>
    <x v="5"/>
    <n v="2013"/>
    <n v="2013"/>
    <n v="18303470"/>
    <n v="3"/>
    <x v="1"/>
    <s v="I"/>
    <n v="92"/>
    <n v="30.666666666666668"/>
    <n v="0"/>
    <n v="150"/>
  </r>
  <r>
    <x v="0"/>
    <x v="0"/>
    <s v="WA"/>
    <x v="5"/>
    <n v="2013"/>
    <n v="2013"/>
    <n v="17912583"/>
    <n v="2"/>
    <x v="1"/>
    <s v="I"/>
    <n v="63"/>
    <n v="31.5"/>
    <n v="0"/>
    <n v="135"/>
  </r>
  <r>
    <x v="0"/>
    <x v="1"/>
    <s v="WA"/>
    <x v="5"/>
    <n v="2013"/>
    <n v="2013"/>
    <n v="500258593"/>
    <n v="1"/>
    <x v="1"/>
    <s v="I"/>
    <n v="4"/>
    <n v="4"/>
    <n v="0"/>
    <n v="2"/>
  </r>
  <r>
    <x v="0"/>
    <x v="0"/>
    <s v="WA"/>
    <x v="5"/>
    <n v="2013"/>
    <n v="2013"/>
    <n v="17679266"/>
    <n v="1"/>
    <x v="1"/>
    <s v="I"/>
    <n v="3"/>
    <n v="3"/>
    <n v="0"/>
    <n v="160"/>
  </r>
  <r>
    <x v="0"/>
    <x v="0"/>
    <s v="WA"/>
    <x v="5"/>
    <n v="2013"/>
    <n v="2013"/>
    <n v="16130553"/>
    <n v="1"/>
    <x v="1"/>
    <s v="I"/>
    <n v="7"/>
    <n v="7"/>
    <n v="0"/>
    <n v="31"/>
  </r>
  <r>
    <x v="0"/>
    <x v="1"/>
    <s v="WA"/>
    <x v="5"/>
    <n v="2013"/>
    <n v="2013"/>
    <n v="500075379"/>
    <n v="1"/>
    <x v="1"/>
    <s v="I"/>
    <n v="10"/>
    <n v="10"/>
    <n v="0"/>
    <n v="1"/>
  </r>
  <r>
    <x v="0"/>
    <x v="1"/>
    <s v="WA"/>
    <x v="5"/>
    <n v="2013"/>
    <n v="2013"/>
    <n v="18106937"/>
    <n v="1"/>
    <x v="1"/>
    <s v="I"/>
    <n v="0"/>
    <n v="0"/>
    <n v="0"/>
    <n v="30"/>
  </r>
  <r>
    <x v="0"/>
    <x v="1"/>
    <s v="WA"/>
    <x v="5"/>
    <n v="2013"/>
    <n v="2013"/>
    <n v="393724839"/>
    <n v="1"/>
    <x v="1"/>
    <s v="I"/>
    <n v="30"/>
    <n v="30"/>
    <n v="0"/>
    <n v="1"/>
  </r>
  <r>
    <x v="0"/>
    <x v="0"/>
    <s v="WA"/>
    <x v="5"/>
    <n v="2013"/>
    <n v="2013"/>
    <n v="17139160"/>
    <n v="1"/>
    <x v="1"/>
    <s v="I"/>
    <n v="12"/>
    <n v="12"/>
    <n v="0"/>
    <n v="160"/>
  </r>
  <r>
    <x v="0"/>
    <x v="1"/>
    <s v="WA"/>
    <x v="5"/>
    <n v="2013"/>
    <n v="2013"/>
    <n v="16117262"/>
    <n v="1"/>
    <x v="1"/>
    <s v="I"/>
    <n v="23"/>
    <n v="23"/>
    <n v="0"/>
    <n v="6"/>
  </r>
  <r>
    <x v="0"/>
    <x v="0"/>
    <s v="WA"/>
    <x v="5"/>
    <n v="2013"/>
    <n v="2013"/>
    <n v="16202639"/>
    <n v="2"/>
    <x v="1"/>
    <s v="I"/>
    <n v="46"/>
    <n v="23"/>
    <n v="0"/>
    <n v="280"/>
  </r>
  <r>
    <x v="0"/>
    <x v="0"/>
    <s v="WA"/>
    <x v="5"/>
    <n v="2013"/>
    <n v="2013"/>
    <n v="16115762"/>
    <n v="2"/>
    <x v="1"/>
    <s v="I"/>
    <n v="54"/>
    <n v="27"/>
    <n v="0"/>
    <n v="89"/>
  </r>
  <r>
    <x v="0"/>
    <x v="0"/>
    <s v="WA"/>
    <x v="5"/>
    <n v="2013"/>
    <n v="2013"/>
    <n v="16871914"/>
    <n v="5"/>
    <x v="1"/>
    <s v="I"/>
    <n v="134"/>
    <n v="26.8"/>
    <n v="0"/>
    <n v="350"/>
  </r>
  <r>
    <x v="0"/>
    <x v="0"/>
    <s v="WA"/>
    <x v="5"/>
    <n v="2013"/>
    <n v="2013"/>
    <n v="16602172"/>
    <n v="2"/>
    <x v="1"/>
    <s v="I"/>
    <n v="41"/>
    <n v="20.5"/>
    <n v="0"/>
    <n v="90"/>
  </r>
  <r>
    <x v="0"/>
    <x v="1"/>
    <s v="WA"/>
    <x v="5"/>
    <n v="2013"/>
    <n v="2013"/>
    <n v="398995305"/>
    <n v="1"/>
    <x v="1"/>
    <s v="I"/>
    <n v="18"/>
    <n v="18"/>
    <n v="0"/>
    <n v="2"/>
  </r>
  <r>
    <x v="0"/>
    <x v="0"/>
    <s v="WA"/>
    <x v="5"/>
    <n v="2013"/>
    <n v="2013"/>
    <n v="14816051"/>
    <n v="1"/>
    <x v="1"/>
    <s v="I"/>
    <n v="10"/>
    <n v="10"/>
    <n v="0"/>
    <n v="129"/>
  </r>
  <r>
    <x v="0"/>
    <x v="1"/>
    <s v="WA"/>
    <x v="5"/>
    <n v="2013"/>
    <n v="2013"/>
    <n v="500059709"/>
    <n v="1"/>
    <x v="1"/>
    <s v="I"/>
    <n v="10"/>
    <n v="10"/>
    <n v="0"/>
    <n v="2"/>
  </r>
  <r>
    <x v="0"/>
    <x v="1"/>
    <s v="WA"/>
    <x v="5"/>
    <n v="2013"/>
    <n v="2013"/>
    <n v="15079350"/>
    <n v="2"/>
    <x v="1"/>
    <s v="I"/>
    <n v="59"/>
    <n v="29.5"/>
    <n v="0"/>
    <n v="2"/>
  </r>
  <r>
    <x v="0"/>
    <x v="0"/>
    <s v="WA"/>
    <x v="5"/>
    <n v="2013"/>
    <n v="2013"/>
    <n v="15098520"/>
    <n v="1"/>
    <x v="1"/>
    <s v="I"/>
    <n v="1"/>
    <n v="1"/>
    <n v="0"/>
    <n v="10"/>
  </r>
  <r>
    <x v="0"/>
    <x v="1"/>
    <s v="WA"/>
    <x v="5"/>
    <n v="2013"/>
    <n v="2013"/>
    <n v="19910175"/>
    <n v="1"/>
    <x v="1"/>
    <s v="I"/>
    <n v="24"/>
    <n v="24"/>
    <n v="0"/>
    <n v="14"/>
  </r>
  <r>
    <x v="0"/>
    <x v="0"/>
    <s v="WA"/>
    <x v="5"/>
    <n v="2013"/>
    <n v="2013"/>
    <n v="16463298"/>
    <n v="1"/>
    <x v="1"/>
    <s v="I"/>
    <n v="31"/>
    <n v="31"/>
    <n v="0"/>
    <n v="22"/>
  </r>
  <r>
    <x v="0"/>
    <x v="0"/>
    <s v="WA"/>
    <x v="5"/>
    <n v="2013"/>
    <n v="2013"/>
    <n v="19979492"/>
    <n v="2"/>
    <x v="1"/>
    <s v="I"/>
    <n v="58"/>
    <n v="29"/>
    <n v="0"/>
    <n v="587"/>
  </r>
  <r>
    <x v="0"/>
    <x v="0"/>
    <s v="WA"/>
    <x v="5"/>
    <n v="2013"/>
    <n v="2013"/>
    <n v="17393922"/>
    <n v="1"/>
    <x v="1"/>
    <s v="I"/>
    <n v="23"/>
    <n v="23"/>
    <n v="0"/>
    <n v="239"/>
  </r>
  <r>
    <x v="0"/>
    <x v="1"/>
    <s v="WA"/>
    <x v="5"/>
    <n v="2013"/>
    <n v="2013"/>
    <n v="14140511"/>
    <n v="5"/>
    <x v="1"/>
    <s v="I"/>
    <n v="145"/>
    <n v="29"/>
    <n v="0"/>
    <n v="21"/>
  </r>
  <r>
    <x v="0"/>
    <x v="0"/>
    <s v="WA"/>
    <x v="5"/>
    <n v="2013"/>
    <n v="2013"/>
    <n v="14348714"/>
    <n v="2"/>
    <x v="1"/>
    <s v="I"/>
    <n v="42"/>
    <n v="21"/>
    <n v="0"/>
    <n v="290"/>
  </r>
  <r>
    <x v="0"/>
    <x v="0"/>
    <s v="WA"/>
    <x v="5"/>
    <n v="2013"/>
    <n v="2013"/>
    <n v="14827835"/>
    <n v="1"/>
    <x v="1"/>
    <s v="I"/>
    <n v="0"/>
    <n v="0"/>
    <n v="0"/>
    <n v="90"/>
  </r>
  <r>
    <x v="0"/>
    <x v="0"/>
    <s v="WA"/>
    <x v="5"/>
    <n v="2013"/>
    <n v="2013"/>
    <n v="500038492"/>
    <n v="3"/>
    <x v="1"/>
    <s v="I"/>
    <n v="87"/>
    <n v="29"/>
    <n v="0"/>
    <n v="110"/>
  </r>
  <r>
    <x v="0"/>
    <x v="0"/>
    <s v="WA"/>
    <x v="5"/>
    <n v="2013"/>
    <n v="2013"/>
    <n v="500171831"/>
    <n v="1"/>
    <x v="1"/>
    <s v="I"/>
    <n v="0"/>
    <n v="0"/>
    <n v="0"/>
    <n v="14"/>
  </r>
  <r>
    <x v="0"/>
    <x v="1"/>
    <s v="WA"/>
    <x v="5"/>
    <n v="2013"/>
    <n v="2013"/>
    <n v="391996803"/>
    <n v="4"/>
    <x v="1"/>
    <s v="I"/>
    <n v="101"/>
    <n v="25.25"/>
    <n v="0"/>
    <n v="44"/>
  </r>
  <r>
    <x v="0"/>
    <x v="0"/>
    <s v="WA"/>
    <x v="5"/>
    <n v="2013"/>
    <n v="2013"/>
    <n v="17834486"/>
    <n v="1"/>
    <x v="1"/>
    <s v="I"/>
    <n v="30"/>
    <n v="30"/>
    <n v="0"/>
    <n v="100"/>
  </r>
  <r>
    <x v="0"/>
    <x v="1"/>
    <s v="WA"/>
    <x v="5"/>
    <n v="2013"/>
    <n v="2013"/>
    <n v="412128135"/>
    <n v="5"/>
    <x v="1"/>
    <s v="I"/>
    <n v="134"/>
    <n v="26.8"/>
    <n v="0"/>
    <n v="16"/>
  </r>
  <r>
    <x v="0"/>
    <x v="1"/>
    <s v="WA"/>
    <x v="5"/>
    <n v="2013"/>
    <n v="2013"/>
    <n v="500269269"/>
    <n v="2"/>
    <x v="1"/>
    <s v="I"/>
    <n v="58"/>
    <n v="29"/>
    <n v="0"/>
    <n v="6"/>
  </r>
  <r>
    <x v="0"/>
    <x v="0"/>
    <s v="WA"/>
    <x v="5"/>
    <n v="2013"/>
    <n v="2013"/>
    <n v="17995414"/>
    <n v="1"/>
    <x v="1"/>
    <s v="I"/>
    <n v="8"/>
    <n v="8"/>
    <n v="0"/>
    <n v="80"/>
  </r>
  <r>
    <x v="0"/>
    <x v="1"/>
    <s v="WA"/>
    <x v="5"/>
    <n v="2013"/>
    <n v="2013"/>
    <n v="500188980"/>
    <n v="1"/>
    <x v="1"/>
    <s v="I"/>
    <n v="4"/>
    <n v="4"/>
    <n v="0"/>
    <n v="2"/>
  </r>
  <r>
    <x v="0"/>
    <x v="0"/>
    <s v="WA"/>
    <x v="5"/>
    <n v="2013"/>
    <n v="2013"/>
    <n v="17797239"/>
    <n v="1"/>
    <x v="1"/>
    <s v="I"/>
    <n v="33"/>
    <n v="33"/>
    <n v="0"/>
    <n v="80"/>
  </r>
  <r>
    <x v="0"/>
    <x v="0"/>
    <s v="WA"/>
    <x v="5"/>
    <n v="2013"/>
    <n v="2013"/>
    <n v="17509852"/>
    <n v="1"/>
    <x v="1"/>
    <s v="I"/>
    <n v="30"/>
    <n v="30"/>
    <n v="0"/>
    <n v="10"/>
  </r>
  <r>
    <x v="0"/>
    <x v="0"/>
    <s v="WA"/>
    <x v="5"/>
    <n v="2013"/>
    <n v="2013"/>
    <n v="17916952"/>
    <n v="2"/>
    <x v="1"/>
    <s v="I"/>
    <n v="50"/>
    <n v="25"/>
    <n v="0"/>
    <n v="74"/>
  </r>
  <r>
    <x v="0"/>
    <x v="0"/>
    <s v="WA"/>
    <x v="5"/>
    <n v="2013"/>
    <n v="2013"/>
    <n v="18354563"/>
    <n v="1"/>
    <x v="1"/>
    <s v="I"/>
    <n v="15"/>
    <n v="15"/>
    <n v="0"/>
    <n v="410"/>
  </r>
  <r>
    <x v="0"/>
    <x v="0"/>
    <s v="WA"/>
    <x v="5"/>
    <n v="2013"/>
    <n v="2013"/>
    <n v="500040244"/>
    <n v="1"/>
    <x v="1"/>
    <s v="I"/>
    <n v="31"/>
    <n v="31"/>
    <n v="0"/>
    <n v="160"/>
  </r>
  <r>
    <x v="0"/>
    <x v="1"/>
    <s v="WA"/>
    <x v="5"/>
    <n v="2013"/>
    <n v="2013"/>
    <n v="16285308"/>
    <n v="1"/>
    <x v="1"/>
    <s v="I"/>
    <n v="29"/>
    <n v="29"/>
    <n v="0"/>
    <n v="1"/>
  </r>
  <r>
    <x v="0"/>
    <x v="0"/>
    <s v="WA"/>
    <x v="5"/>
    <n v="2013"/>
    <n v="2013"/>
    <n v="500260344"/>
    <n v="2"/>
    <x v="1"/>
    <s v="I"/>
    <n v="43"/>
    <n v="21.5"/>
    <n v="0"/>
    <n v="1411"/>
  </r>
  <r>
    <x v="0"/>
    <x v="1"/>
    <s v="WA"/>
    <x v="5"/>
    <n v="2013"/>
    <n v="2013"/>
    <n v="330660196"/>
    <n v="1"/>
    <x v="1"/>
    <s v="I"/>
    <n v="1"/>
    <n v="1"/>
    <n v="0"/>
    <n v="1"/>
  </r>
  <r>
    <x v="0"/>
    <x v="1"/>
    <s v="WA"/>
    <x v="5"/>
    <n v="2013"/>
    <n v="2013"/>
    <n v="500232149"/>
    <n v="2"/>
    <x v="1"/>
    <s v="I"/>
    <n v="61"/>
    <n v="30.5"/>
    <n v="0"/>
    <n v="11"/>
  </r>
  <r>
    <x v="0"/>
    <x v="0"/>
    <s v="WA"/>
    <x v="5"/>
    <n v="2013"/>
    <n v="2013"/>
    <n v="14516752"/>
    <n v="1"/>
    <x v="1"/>
    <s v="I"/>
    <n v="30"/>
    <n v="30"/>
    <n v="0"/>
    <n v="20"/>
  </r>
  <r>
    <x v="0"/>
    <x v="1"/>
    <s v="WA"/>
    <x v="5"/>
    <n v="2013"/>
    <n v="2013"/>
    <n v="421805138"/>
    <n v="1"/>
    <x v="1"/>
    <s v="I"/>
    <n v="18"/>
    <n v="18"/>
    <n v="0"/>
    <n v="9"/>
  </r>
  <r>
    <x v="0"/>
    <x v="1"/>
    <s v="WA"/>
    <x v="5"/>
    <n v="2013"/>
    <n v="2013"/>
    <n v="15925664"/>
    <n v="4"/>
    <x v="1"/>
    <s v="I"/>
    <n v="117"/>
    <n v="29.25"/>
    <n v="0"/>
    <n v="17"/>
  </r>
  <r>
    <x v="0"/>
    <x v="1"/>
    <s v="WA"/>
    <x v="5"/>
    <n v="2013"/>
    <n v="2013"/>
    <n v="16284985"/>
    <n v="1"/>
    <x v="1"/>
    <s v="I"/>
    <n v="7"/>
    <n v="7"/>
    <n v="0"/>
    <n v="6"/>
  </r>
  <r>
    <x v="0"/>
    <x v="0"/>
    <s v="WA"/>
    <x v="5"/>
    <n v="2013"/>
    <n v="2013"/>
    <n v="500054138"/>
    <n v="1"/>
    <x v="1"/>
    <s v="I"/>
    <n v="20"/>
    <n v="20"/>
    <n v="0"/>
    <n v="531"/>
  </r>
  <r>
    <x v="0"/>
    <x v="0"/>
    <s v="WA"/>
    <x v="5"/>
    <n v="2013"/>
    <n v="2013"/>
    <n v="500145811"/>
    <n v="1"/>
    <x v="1"/>
    <s v="I"/>
    <n v="7"/>
    <n v="7"/>
    <n v="0"/>
    <n v="25"/>
  </r>
  <r>
    <x v="0"/>
    <x v="1"/>
    <s v="WA"/>
    <x v="5"/>
    <n v="2013"/>
    <n v="2013"/>
    <n v="412128383"/>
    <n v="1"/>
    <x v="1"/>
    <s v="I"/>
    <n v="9"/>
    <n v="9"/>
    <n v="0"/>
    <n v="2"/>
  </r>
  <r>
    <x v="0"/>
    <x v="0"/>
    <s v="WA"/>
    <x v="5"/>
    <n v="2013"/>
    <n v="2013"/>
    <n v="19216921"/>
    <n v="1"/>
    <x v="1"/>
    <s v="I"/>
    <n v="32"/>
    <n v="32"/>
    <n v="0"/>
    <n v="60"/>
  </r>
  <r>
    <x v="0"/>
    <x v="0"/>
    <s v="WA"/>
    <x v="5"/>
    <n v="2013"/>
    <n v="2013"/>
    <n v="18617877"/>
    <n v="1"/>
    <x v="1"/>
    <s v="I"/>
    <n v="0"/>
    <n v="0"/>
    <n v="0"/>
    <n v="35"/>
  </r>
  <r>
    <x v="0"/>
    <x v="1"/>
    <s v="WA"/>
    <x v="5"/>
    <n v="2013"/>
    <n v="2013"/>
    <n v="500021545"/>
    <n v="2"/>
    <x v="1"/>
    <s v="I"/>
    <n v="62"/>
    <n v="31"/>
    <n v="0"/>
    <n v="10"/>
  </r>
  <r>
    <x v="0"/>
    <x v="1"/>
    <s v="WA"/>
    <x v="5"/>
    <n v="2013"/>
    <n v="2013"/>
    <n v="500197409"/>
    <n v="1"/>
    <x v="1"/>
    <s v="I"/>
    <n v="27"/>
    <n v="27"/>
    <n v="0"/>
    <n v="1"/>
  </r>
  <r>
    <x v="0"/>
    <x v="1"/>
    <s v="WA"/>
    <x v="5"/>
    <n v="2013"/>
    <n v="2013"/>
    <n v="500209764"/>
    <n v="4"/>
    <x v="1"/>
    <s v="I"/>
    <n v="125"/>
    <n v="31.25"/>
    <n v="0"/>
    <n v="79"/>
  </r>
  <r>
    <x v="0"/>
    <x v="0"/>
    <s v="WA"/>
    <x v="5"/>
    <n v="2013"/>
    <n v="2013"/>
    <n v="18697705"/>
    <n v="3"/>
    <x v="1"/>
    <s v="I"/>
    <n v="91"/>
    <n v="30.333333333333332"/>
    <n v="0"/>
    <n v="200"/>
  </r>
  <r>
    <x v="0"/>
    <x v="0"/>
    <s v="WA"/>
    <x v="5"/>
    <n v="2013"/>
    <n v="2013"/>
    <n v="19660734"/>
    <n v="1"/>
    <x v="1"/>
    <s v="I"/>
    <n v="16"/>
    <n v="16"/>
    <n v="0"/>
    <n v="90"/>
  </r>
  <r>
    <x v="0"/>
    <x v="1"/>
    <s v="WA"/>
    <x v="5"/>
    <n v="2013"/>
    <n v="2013"/>
    <n v="18406466"/>
    <n v="1"/>
    <x v="1"/>
    <s v="I"/>
    <n v="29"/>
    <n v="29"/>
    <n v="0"/>
    <n v="1"/>
  </r>
  <r>
    <x v="0"/>
    <x v="0"/>
    <s v="WA"/>
    <x v="5"/>
    <n v="2013"/>
    <n v="2013"/>
    <n v="19902979"/>
    <n v="2"/>
    <x v="1"/>
    <s v="I"/>
    <n v="57"/>
    <n v="28.5"/>
    <n v="0"/>
    <n v="180"/>
  </r>
  <r>
    <x v="1"/>
    <x v="0"/>
    <s v="WA"/>
    <x v="5"/>
    <n v="2013"/>
    <n v="2013"/>
    <n v="19880836"/>
    <n v="2"/>
    <x v="1"/>
    <s v="I"/>
    <n v="40"/>
    <n v="20"/>
    <n v="0"/>
    <n v="120"/>
  </r>
  <r>
    <x v="0"/>
    <x v="1"/>
    <s v="WA"/>
    <x v="5"/>
    <n v="2013"/>
    <n v="2013"/>
    <n v="19857929"/>
    <n v="1"/>
    <x v="1"/>
    <s v="I"/>
    <n v="4"/>
    <n v="4"/>
    <n v="0"/>
    <n v="1"/>
  </r>
  <r>
    <x v="0"/>
    <x v="0"/>
    <s v="WA"/>
    <x v="5"/>
    <n v="2013"/>
    <n v="2013"/>
    <n v="500094074"/>
    <n v="1"/>
    <x v="1"/>
    <s v="I"/>
    <n v="8"/>
    <n v="8"/>
    <n v="0"/>
    <n v="1"/>
  </r>
  <r>
    <x v="0"/>
    <x v="1"/>
    <s v="WA"/>
    <x v="5"/>
    <n v="2013"/>
    <n v="2013"/>
    <n v="500094398"/>
    <n v="1"/>
    <x v="1"/>
    <s v="I"/>
    <n v="8"/>
    <n v="8"/>
    <n v="0"/>
    <n v="1"/>
  </r>
  <r>
    <x v="0"/>
    <x v="0"/>
    <s v="WA"/>
    <x v="5"/>
    <n v="2013"/>
    <n v="2013"/>
    <n v="500033808"/>
    <n v="6"/>
    <x v="1"/>
    <s v="I"/>
    <n v="182"/>
    <n v="30.333333333333332"/>
    <n v="0"/>
    <n v="962"/>
  </r>
  <r>
    <x v="0"/>
    <x v="1"/>
    <s v="WA"/>
    <x v="5"/>
    <n v="2013"/>
    <n v="2013"/>
    <n v="500201998"/>
    <n v="1"/>
    <x v="1"/>
    <s v="I"/>
    <n v="9"/>
    <n v="9"/>
    <n v="0"/>
    <n v="2"/>
  </r>
  <r>
    <x v="0"/>
    <x v="0"/>
    <s v="WA"/>
    <x v="5"/>
    <n v="2013"/>
    <n v="2013"/>
    <n v="18505800"/>
    <n v="1"/>
    <x v="1"/>
    <s v="I"/>
    <n v="7"/>
    <n v="7"/>
    <n v="0"/>
    <n v="78"/>
  </r>
  <r>
    <x v="0"/>
    <x v="1"/>
    <s v="WA"/>
    <x v="5"/>
    <n v="2013"/>
    <n v="2013"/>
    <n v="17846228"/>
    <n v="1"/>
    <x v="1"/>
    <s v="I"/>
    <n v="29"/>
    <n v="29"/>
    <n v="0"/>
    <n v="1"/>
  </r>
  <r>
    <x v="0"/>
    <x v="0"/>
    <s v="WA"/>
    <x v="5"/>
    <n v="2013"/>
    <n v="2013"/>
    <n v="18503758"/>
    <n v="1"/>
    <x v="1"/>
    <s v="I"/>
    <n v="6"/>
    <n v="6"/>
    <n v="0"/>
    <n v="204"/>
  </r>
  <r>
    <x v="0"/>
    <x v="0"/>
    <s v="WA"/>
    <x v="5"/>
    <n v="2013"/>
    <n v="2013"/>
    <n v="16654147"/>
    <n v="1"/>
    <x v="1"/>
    <s v="I"/>
    <n v="30"/>
    <n v="30"/>
    <n v="0"/>
    <n v="10"/>
  </r>
  <r>
    <x v="0"/>
    <x v="0"/>
    <s v="WA"/>
    <x v="5"/>
    <n v="2013"/>
    <n v="2013"/>
    <n v="16339417"/>
    <n v="3"/>
    <x v="1"/>
    <s v="I"/>
    <n v="84"/>
    <n v="28"/>
    <n v="0"/>
    <n v="150"/>
  </r>
  <r>
    <x v="0"/>
    <x v="0"/>
    <s v="WA"/>
    <x v="5"/>
    <n v="2013"/>
    <n v="2013"/>
    <n v="500127479"/>
    <n v="1"/>
    <x v="1"/>
    <s v="I"/>
    <n v="18"/>
    <n v="18"/>
    <n v="0"/>
    <n v="10"/>
  </r>
  <r>
    <x v="0"/>
    <x v="0"/>
    <s v="WA"/>
    <x v="5"/>
    <n v="2013"/>
    <n v="2013"/>
    <n v="18506194"/>
    <n v="1"/>
    <x v="1"/>
    <s v="I"/>
    <n v="0"/>
    <n v="0"/>
    <n v="0"/>
    <n v="23"/>
  </r>
  <r>
    <x v="0"/>
    <x v="0"/>
    <s v="WA"/>
    <x v="5"/>
    <n v="2013"/>
    <n v="2013"/>
    <n v="14407226"/>
    <n v="1"/>
    <x v="1"/>
    <s v="I"/>
    <n v="37"/>
    <n v="37"/>
    <n v="0"/>
    <n v="294"/>
  </r>
  <r>
    <x v="0"/>
    <x v="1"/>
    <s v="WA"/>
    <x v="5"/>
    <n v="2013"/>
    <n v="2013"/>
    <n v="14436908"/>
    <n v="2"/>
    <x v="1"/>
    <s v="I"/>
    <n v="61"/>
    <n v="30.5"/>
    <n v="0"/>
    <n v="7"/>
  </r>
  <r>
    <x v="0"/>
    <x v="0"/>
    <s v="WA"/>
    <x v="5"/>
    <n v="2013"/>
    <n v="2013"/>
    <n v="17101145"/>
    <n v="1"/>
    <x v="1"/>
    <s v="I"/>
    <n v="24"/>
    <n v="24"/>
    <n v="0"/>
    <n v="160"/>
  </r>
  <r>
    <x v="0"/>
    <x v="1"/>
    <s v="WA"/>
    <x v="5"/>
    <n v="2013"/>
    <n v="2013"/>
    <n v="15279038"/>
    <n v="1"/>
    <x v="1"/>
    <s v="I"/>
    <n v="1"/>
    <n v="1"/>
    <n v="0"/>
    <n v="1"/>
  </r>
  <r>
    <x v="0"/>
    <x v="1"/>
    <s v="WA"/>
    <x v="5"/>
    <n v="2013"/>
    <n v="2013"/>
    <n v="15425939"/>
    <n v="1"/>
    <x v="1"/>
    <s v="I"/>
    <n v="32"/>
    <n v="32"/>
    <n v="0"/>
    <n v="5"/>
  </r>
  <r>
    <x v="0"/>
    <x v="0"/>
    <s v="WA"/>
    <x v="5"/>
    <n v="2013"/>
    <n v="2013"/>
    <n v="15175336"/>
    <n v="4"/>
    <x v="1"/>
    <s v="I"/>
    <n v="111"/>
    <n v="27.75"/>
    <n v="0"/>
    <n v="410"/>
  </r>
  <r>
    <x v="0"/>
    <x v="0"/>
    <s v="WA"/>
    <x v="5"/>
    <n v="2013"/>
    <n v="2013"/>
    <n v="14098043"/>
    <n v="1"/>
    <x v="1"/>
    <s v="I"/>
    <n v="12"/>
    <n v="12"/>
    <n v="0"/>
    <n v="10"/>
  </r>
  <r>
    <x v="0"/>
    <x v="0"/>
    <s v="WA"/>
    <x v="5"/>
    <n v="2013"/>
    <n v="2013"/>
    <n v="17524234"/>
    <n v="1"/>
    <x v="1"/>
    <s v="I"/>
    <n v="0"/>
    <n v="0"/>
    <n v="0"/>
    <n v="10"/>
  </r>
  <r>
    <x v="0"/>
    <x v="1"/>
    <s v="WA"/>
    <x v="5"/>
    <n v="2013"/>
    <n v="2013"/>
    <n v="16741970"/>
    <n v="1"/>
    <x v="1"/>
    <s v="I"/>
    <n v="9"/>
    <n v="9"/>
    <n v="0"/>
    <n v="2"/>
  </r>
  <r>
    <x v="0"/>
    <x v="1"/>
    <s v="WA"/>
    <x v="5"/>
    <n v="2013"/>
    <n v="2013"/>
    <n v="500195182"/>
    <n v="1"/>
    <x v="1"/>
    <s v="I"/>
    <n v="0"/>
    <n v="0"/>
    <n v="0"/>
    <n v="2"/>
  </r>
  <r>
    <x v="0"/>
    <x v="1"/>
    <s v="WA"/>
    <x v="5"/>
    <n v="2013"/>
    <n v="2013"/>
    <n v="402710431"/>
    <n v="1"/>
    <x v="1"/>
    <s v="I"/>
    <n v="12"/>
    <n v="12"/>
    <n v="0"/>
    <n v="1"/>
  </r>
  <r>
    <x v="0"/>
    <x v="1"/>
    <s v="WA"/>
    <x v="5"/>
    <n v="2013"/>
    <n v="2013"/>
    <n v="446350739"/>
    <n v="2"/>
    <x v="1"/>
    <s v="I"/>
    <n v="40"/>
    <n v="20"/>
    <n v="0"/>
    <n v="47"/>
  </r>
  <r>
    <x v="0"/>
    <x v="0"/>
    <s v="WA"/>
    <x v="5"/>
    <n v="2013"/>
    <n v="2013"/>
    <n v="18326938"/>
    <n v="1"/>
    <x v="1"/>
    <s v="I"/>
    <n v="33"/>
    <n v="33"/>
    <n v="0"/>
    <n v="380"/>
  </r>
  <r>
    <x v="0"/>
    <x v="1"/>
    <s v="WA"/>
    <x v="5"/>
    <n v="2013"/>
    <n v="2013"/>
    <n v="500202814"/>
    <n v="1"/>
    <x v="1"/>
    <s v="I"/>
    <n v="32"/>
    <n v="32"/>
    <n v="0"/>
    <n v="4"/>
  </r>
  <r>
    <x v="0"/>
    <x v="0"/>
    <s v="WA"/>
    <x v="5"/>
    <n v="2013"/>
    <n v="2013"/>
    <n v="17797492"/>
    <n v="2"/>
    <x v="1"/>
    <s v="I"/>
    <n v="62"/>
    <n v="31"/>
    <n v="0"/>
    <n v="240"/>
  </r>
  <r>
    <x v="0"/>
    <x v="1"/>
    <s v="WA"/>
    <x v="5"/>
    <n v="2013"/>
    <n v="2013"/>
    <n v="17703665"/>
    <n v="1"/>
    <x v="1"/>
    <s v="I"/>
    <n v="25"/>
    <n v="25"/>
    <n v="0"/>
    <n v="9"/>
  </r>
  <r>
    <x v="0"/>
    <x v="1"/>
    <s v="WA"/>
    <x v="5"/>
    <n v="2013"/>
    <n v="2013"/>
    <n v="500076082"/>
    <n v="3"/>
    <x v="1"/>
    <s v="I"/>
    <n v="80"/>
    <n v="26.666666666666668"/>
    <n v="0"/>
    <n v="20"/>
  </r>
  <r>
    <x v="0"/>
    <x v="0"/>
    <s v="WA"/>
    <x v="5"/>
    <n v="2013"/>
    <n v="2013"/>
    <n v="18813950"/>
    <n v="1"/>
    <x v="1"/>
    <s v="I"/>
    <n v="4"/>
    <n v="4"/>
    <n v="0"/>
    <n v="12"/>
  </r>
  <r>
    <x v="0"/>
    <x v="1"/>
    <s v="WA"/>
    <x v="5"/>
    <n v="2013"/>
    <n v="2013"/>
    <n v="15384882"/>
    <n v="3"/>
    <x v="1"/>
    <s v="I"/>
    <n v="71"/>
    <n v="23.666666666666664"/>
    <n v="0"/>
    <n v="15"/>
  </r>
  <r>
    <x v="0"/>
    <x v="1"/>
    <s v="WA"/>
    <x v="5"/>
    <n v="2013"/>
    <n v="2013"/>
    <n v="17703690"/>
    <n v="1"/>
    <x v="1"/>
    <s v="I"/>
    <n v="25"/>
    <n v="25"/>
    <n v="0"/>
    <n v="1"/>
  </r>
  <r>
    <x v="0"/>
    <x v="1"/>
    <s v="WA"/>
    <x v="5"/>
    <n v="2013"/>
    <n v="2013"/>
    <n v="15967585"/>
    <n v="2"/>
    <x v="1"/>
    <s v="I"/>
    <n v="47"/>
    <n v="23.5"/>
    <n v="0"/>
    <n v="52"/>
  </r>
  <r>
    <x v="0"/>
    <x v="0"/>
    <s v="WA"/>
    <x v="5"/>
    <n v="2013"/>
    <n v="2013"/>
    <n v="17398518"/>
    <n v="3"/>
    <x v="1"/>
    <s v="I"/>
    <n v="63"/>
    <n v="21"/>
    <n v="0"/>
    <n v="150"/>
  </r>
  <r>
    <x v="0"/>
    <x v="0"/>
    <s v="WA"/>
    <x v="5"/>
    <n v="2013"/>
    <n v="2013"/>
    <n v="16494199"/>
    <n v="1"/>
    <x v="1"/>
    <s v="I"/>
    <n v="29"/>
    <n v="29"/>
    <n v="0"/>
    <n v="16"/>
  </r>
  <r>
    <x v="0"/>
    <x v="0"/>
    <s v="WA"/>
    <x v="5"/>
    <n v="2013"/>
    <n v="2013"/>
    <n v="18509582"/>
    <n v="1"/>
    <x v="1"/>
    <s v="I"/>
    <n v="9"/>
    <n v="9"/>
    <n v="0"/>
    <n v="22"/>
  </r>
  <r>
    <x v="0"/>
    <x v="0"/>
    <s v="WA"/>
    <x v="5"/>
    <n v="2013"/>
    <n v="2013"/>
    <n v="16209751"/>
    <n v="1"/>
    <x v="1"/>
    <s v="I"/>
    <n v="3"/>
    <n v="3"/>
    <n v="0"/>
    <n v="121"/>
  </r>
  <r>
    <x v="0"/>
    <x v="0"/>
    <s v="WA"/>
    <x v="5"/>
    <n v="2013"/>
    <n v="2013"/>
    <n v="17792751"/>
    <n v="1"/>
    <x v="1"/>
    <s v="I"/>
    <n v="8"/>
    <n v="8"/>
    <n v="0"/>
    <n v="74"/>
  </r>
  <r>
    <x v="0"/>
    <x v="1"/>
    <s v="WA"/>
    <x v="5"/>
    <n v="2013"/>
    <n v="2013"/>
    <n v="500093969"/>
    <n v="1"/>
    <x v="1"/>
    <s v="I"/>
    <n v="21"/>
    <n v="21"/>
    <n v="0"/>
    <n v="5"/>
  </r>
  <r>
    <x v="0"/>
    <x v="1"/>
    <s v="WA"/>
    <x v="5"/>
    <n v="2013"/>
    <n v="2013"/>
    <n v="500151623"/>
    <n v="1"/>
    <x v="1"/>
    <s v="I"/>
    <n v="11"/>
    <n v="11"/>
    <n v="0"/>
    <n v="10"/>
  </r>
  <r>
    <x v="0"/>
    <x v="0"/>
    <s v="WA"/>
    <x v="5"/>
    <n v="2013"/>
    <n v="2013"/>
    <n v="17388836"/>
    <n v="1"/>
    <x v="1"/>
    <s v="I"/>
    <n v="13"/>
    <n v="13"/>
    <n v="0"/>
    <n v="70"/>
  </r>
  <r>
    <x v="0"/>
    <x v="0"/>
    <s v="WA"/>
    <x v="5"/>
    <n v="2013"/>
    <n v="2013"/>
    <n v="18269817"/>
    <n v="1"/>
    <x v="1"/>
    <s v="I"/>
    <n v="14"/>
    <n v="14"/>
    <n v="0"/>
    <n v="10"/>
  </r>
  <r>
    <x v="0"/>
    <x v="1"/>
    <s v="WA"/>
    <x v="5"/>
    <n v="2013"/>
    <n v="2013"/>
    <n v="18313339"/>
    <n v="1"/>
    <x v="1"/>
    <s v="I"/>
    <n v="34"/>
    <n v="34"/>
    <n v="0"/>
    <n v="1"/>
  </r>
  <r>
    <x v="0"/>
    <x v="0"/>
    <s v="WA"/>
    <x v="5"/>
    <n v="2013"/>
    <n v="2013"/>
    <n v="500228105"/>
    <n v="3"/>
    <x v="1"/>
    <s v="I"/>
    <n v="78"/>
    <n v="26"/>
    <n v="0"/>
    <n v="207"/>
  </r>
  <r>
    <x v="0"/>
    <x v="1"/>
    <s v="WA"/>
    <x v="5"/>
    <n v="2013"/>
    <n v="2013"/>
    <n v="500091325"/>
    <n v="2"/>
    <x v="1"/>
    <s v="I"/>
    <n v="65"/>
    <n v="32.5"/>
    <n v="0"/>
    <n v="21"/>
  </r>
  <r>
    <x v="0"/>
    <x v="0"/>
    <s v="WA"/>
    <x v="5"/>
    <n v="2013"/>
    <n v="2013"/>
    <n v="500140669"/>
    <n v="1"/>
    <x v="1"/>
    <s v="I"/>
    <n v="5"/>
    <n v="5"/>
    <n v="0"/>
    <n v="66"/>
  </r>
  <r>
    <x v="0"/>
    <x v="1"/>
    <s v="WA"/>
    <x v="5"/>
    <n v="2013"/>
    <n v="2013"/>
    <n v="446343534"/>
    <n v="2"/>
    <x v="1"/>
    <s v="I"/>
    <n v="59"/>
    <n v="29.5"/>
    <n v="0"/>
    <n v="87"/>
  </r>
  <r>
    <x v="0"/>
    <x v="0"/>
    <s v="WA"/>
    <x v="5"/>
    <n v="2013"/>
    <n v="2013"/>
    <n v="17651685"/>
    <n v="2"/>
    <x v="1"/>
    <s v="I"/>
    <n v="31"/>
    <n v="15.5"/>
    <n v="0"/>
    <n v="114"/>
  </r>
  <r>
    <x v="0"/>
    <x v="0"/>
    <s v="WA"/>
    <x v="5"/>
    <n v="2013"/>
    <n v="2013"/>
    <n v="19237703"/>
    <n v="3"/>
    <x v="1"/>
    <s v="I"/>
    <n v="67"/>
    <n v="22.333333333333332"/>
    <n v="0"/>
    <n v="191"/>
  </r>
  <r>
    <x v="0"/>
    <x v="0"/>
    <s v="WA"/>
    <x v="5"/>
    <n v="2013"/>
    <n v="2013"/>
    <n v="16327399"/>
    <n v="3"/>
    <x v="1"/>
    <s v="I"/>
    <n v="83"/>
    <n v="27.666666666666668"/>
    <n v="0"/>
    <n v="423"/>
  </r>
  <r>
    <x v="0"/>
    <x v="1"/>
    <s v="WA"/>
    <x v="5"/>
    <n v="2013"/>
    <n v="2013"/>
    <n v="500252857"/>
    <n v="1"/>
    <x v="1"/>
    <s v="I"/>
    <n v="16"/>
    <n v="16"/>
    <n v="0"/>
    <n v="1"/>
  </r>
  <r>
    <x v="0"/>
    <x v="1"/>
    <s v="WA"/>
    <x v="5"/>
    <n v="2013"/>
    <n v="2013"/>
    <n v="19899394"/>
    <n v="1"/>
    <x v="1"/>
    <s v="I"/>
    <n v="34"/>
    <n v="34"/>
    <n v="0"/>
    <n v="4"/>
  </r>
  <r>
    <x v="0"/>
    <x v="0"/>
    <s v="WA"/>
    <x v="5"/>
    <n v="2013"/>
    <n v="2013"/>
    <n v="19863694"/>
    <n v="1"/>
    <x v="1"/>
    <s v="I"/>
    <n v="20"/>
    <n v="20"/>
    <n v="0"/>
    <n v="170"/>
  </r>
  <r>
    <x v="0"/>
    <x v="1"/>
    <s v="WA"/>
    <x v="5"/>
    <n v="2013"/>
    <n v="2013"/>
    <n v="19970796"/>
    <n v="1"/>
    <x v="1"/>
    <s v="I"/>
    <n v="34"/>
    <n v="34"/>
    <n v="0"/>
    <n v="5"/>
  </r>
  <r>
    <x v="0"/>
    <x v="1"/>
    <s v="WA"/>
    <x v="5"/>
    <n v="2013"/>
    <n v="2013"/>
    <n v="16338809"/>
    <n v="2"/>
    <x v="1"/>
    <s v="I"/>
    <n v="55"/>
    <n v="27.5"/>
    <n v="0"/>
    <n v="75"/>
  </r>
  <r>
    <x v="0"/>
    <x v="0"/>
    <s v="WA"/>
    <x v="5"/>
    <n v="2013"/>
    <n v="2013"/>
    <n v="19256090"/>
    <n v="1"/>
    <x v="1"/>
    <s v="I"/>
    <n v="30"/>
    <n v="30"/>
    <n v="0"/>
    <n v="67"/>
  </r>
  <r>
    <x v="0"/>
    <x v="0"/>
    <s v="WA"/>
    <x v="5"/>
    <n v="2013"/>
    <n v="2013"/>
    <n v="19025281"/>
    <n v="3"/>
    <x v="1"/>
    <s v="I"/>
    <n v="91"/>
    <n v="30.333333333333332"/>
    <n v="0"/>
    <n v="440"/>
  </r>
  <r>
    <x v="0"/>
    <x v="0"/>
    <s v="WA"/>
    <x v="5"/>
    <n v="2013"/>
    <n v="2013"/>
    <n v="14174572"/>
    <n v="1"/>
    <x v="1"/>
    <s v="I"/>
    <n v="3"/>
    <n v="3"/>
    <n v="0"/>
    <n v="10"/>
  </r>
  <r>
    <x v="0"/>
    <x v="0"/>
    <s v="WA"/>
    <x v="5"/>
    <n v="2013"/>
    <n v="2013"/>
    <n v="19312904"/>
    <n v="2"/>
    <x v="1"/>
    <s v="I"/>
    <n v="55"/>
    <n v="27.5"/>
    <n v="0"/>
    <n v="410"/>
  </r>
  <r>
    <x v="0"/>
    <x v="0"/>
    <s v="WA"/>
    <x v="5"/>
    <n v="2013"/>
    <n v="2013"/>
    <n v="17081374"/>
    <n v="1"/>
    <x v="1"/>
    <s v="I"/>
    <n v="23"/>
    <n v="23"/>
    <n v="0"/>
    <n v="80"/>
  </r>
  <r>
    <x v="0"/>
    <x v="0"/>
    <s v="WA"/>
    <x v="5"/>
    <n v="2013"/>
    <n v="2013"/>
    <n v="16924118"/>
    <n v="1"/>
    <x v="1"/>
    <s v="I"/>
    <n v="14"/>
    <n v="14"/>
    <n v="0"/>
    <n v="68"/>
  </r>
  <r>
    <x v="0"/>
    <x v="0"/>
    <s v="WA"/>
    <x v="5"/>
    <n v="2013"/>
    <n v="2013"/>
    <n v="500036794"/>
    <n v="2"/>
    <x v="1"/>
    <s v="I"/>
    <n v="47"/>
    <n v="23.5"/>
    <n v="0"/>
    <n v="30"/>
  </r>
  <r>
    <x v="0"/>
    <x v="0"/>
    <s v="WA"/>
    <x v="5"/>
    <n v="2013"/>
    <n v="2013"/>
    <n v="18571981"/>
    <n v="1"/>
    <x v="1"/>
    <s v="I"/>
    <n v="27"/>
    <n v="27"/>
    <n v="0"/>
    <n v="50"/>
  </r>
  <r>
    <x v="0"/>
    <x v="1"/>
    <s v="WA"/>
    <x v="5"/>
    <n v="2013"/>
    <n v="2013"/>
    <n v="18262448"/>
    <n v="1"/>
    <x v="1"/>
    <s v="I"/>
    <n v="29"/>
    <n v="29"/>
    <n v="0"/>
    <n v="30"/>
  </r>
  <r>
    <x v="0"/>
    <x v="0"/>
    <s v="WA"/>
    <x v="5"/>
    <n v="2013"/>
    <n v="2013"/>
    <n v="18087944"/>
    <n v="1"/>
    <x v="1"/>
    <s v="I"/>
    <n v="16"/>
    <n v="16"/>
    <n v="0"/>
    <n v="56"/>
  </r>
  <r>
    <x v="0"/>
    <x v="1"/>
    <s v="WA"/>
    <x v="5"/>
    <n v="2013"/>
    <n v="2013"/>
    <n v="18713794"/>
    <n v="1"/>
    <x v="1"/>
    <s v="I"/>
    <n v="4"/>
    <n v="4"/>
    <n v="0"/>
    <n v="3"/>
  </r>
  <r>
    <x v="0"/>
    <x v="0"/>
    <s v="WA"/>
    <x v="5"/>
    <n v="2013"/>
    <n v="2013"/>
    <n v="18050342"/>
    <n v="2"/>
    <x v="1"/>
    <s v="I"/>
    <n v="66"/>
    <n v="33"/>
    <n v="0"/>
    <n v="180"/>
  </r>
  <r>
    <x v="0"/>
    <x v="0"/>
    <s v="WA"/>
    <x v="5"/>
    <n v="2013"/>
    <n v="2013"/>
    <n v="18004673"/>
    <n v="1"/>
    <x v="1"/>
    <s v="I"/>
    <n v="13"/>
    <n v="13"/>
    <n v="0"/>
    <n v="130"/>
  </r>
  <r>
    <x v="0"/>
    <x v="1"/>
    <s v="WA"/>
    <x v="5"/>
    <n v="2013"/>
    <n v="2013"/>
    <n v="18097095"/>
    <n v="1"/>
    <x v="1"/>
    <s v="I"/>
    <n v="6"/>
    <n v="6"/>
    <n v="0"/>
    <n v="20"/>
  </r>
  <r>
    <x v="1"/>
    <x v="0"/>
    <s v="WA"/>
    <x v="5"/>
    <n v="2013"/>
    <n v="2013"/>
    <n v="14671661"/>
    <n v="1"/>
    <x v="1"/>
    <s v="I"/>
    <n v="2"/>
    <n v="2"/>
    <n v="0"/>
    <n v="660"/>
  </r>
  <r>
    <x v="0"/>
    <x v="1"/>
    <s v="WA"/>
    <x v="5"/>
    <n v="2013"/>
    <n v="2013"/>
    <n v="19610064"/>
    <n v="2"/>
    <x v="1"/>
    <s v="I"/>
    <n v="43"/>
    <n v="21.5"/>
    <n v="0"/>
    <n v="75"/>
  </r>
  <r>
    <x v="1"/>
    <x v="0"/>
    <s v="WA"/>
    <x v="5"/>
    <n v="2013"/>
    <n v="2013"/>
    <n v="14581006"/>
    <n v="1"/>
    <x v="1"/>
    <s v="I"/>
    <n v="29"/>
    <n v="29"/>
    <n v="0"/>
    <n v="160"/>
  </r>
  <r>
    <x v="0"/>
    <x v="1"/>
    <s v="WA"/>
    <x v="5"/>
    <n v="2013"/>
    <n v="2013"/>
    <n v="14833494"/>
    <n v="1"/>
    <x v="1"/>
    <s v="I"/>
    <n v="28"/>
    <n v="28"/>
    <n v="0"/>
    <n v="43"/>
  </r>
  <r>
    <x v="0"/>
    <x v="0"/>
    <s v="WA"/>
    <x v="5"/>
    <n v="2013"/>
    <n v="2013"/>
    <n v="18780887"/>
    <n v="1"/>
    <x v="1"/>
    <s v="I"/>
    <n v="23"/>
    <n v="23"/>
    <n v="0"/>
    <n v="46"/>
  </r>
  <r>
    <x v="0"/>
    <x v="0"/>
    <s v="WA"/>
    <x v="5"/>
    <n v="2013"/>
    <n v="2013"/>
    <n v="17810124"/>
    <n v="1"/>
    <x v="1"/>
    <s v="I"/>
    <n v="28"/>
    <n v="28"/>
    <n v="0"/>
    <n v="250"/>
  </r>
  <r>
    <x v="0"/>
    <x v="0"/>
    <s v="WA"/>
    <x v="5"/>
    <n v="2013"/>
    <n v="2013"/>
    <n v="500069955"/>
    <n v="1"/>
    <x v="1"/>
    <s v="I"/>
    <n v="29"/>
    <n v="29"/>
    <n v="0"/>
    <n v="11"/>
  </r>
  <r>
    <x v="0"/>
    <x v="0"/>
    <s v="WA"/>
    <x v="5"/>
    <n v="2013"/>
    <n v="2013"/>
    <n v="16899919"/>
    <n v="1"/>
    <x v="1"/>
    <s v="I"/>
    <n v="19"/>
    <n v="19"/>
    <n v="0"/>
    <n v="1320"/>
  </r>
  <r>
    <x v="0"/>
    <x v="0"/>
    <s v="WA"/>
    <x v="5"/>
    <n v="2013"/>
    <n v="2013"/>
    <n v="16805352"/>
    <n v="2"/>
    <x v="1"/>
    <s v="I"/>
    <n v="60"/>
    <n v="30"/>
    <n v="0"/>
    <n v="123"/>
  </r>
  <r>
    <x v="0"/>
    <x v="0"/>
    <s v="WA"/>
    <x v="5"/>
    <n v="2013"/>
    <n v="2013"/>
    <n v="500027650"/>
    <n v="1"/>
    <x v="1"/>
    <s v="I"/>
    <n v="7"/>
    <n v="7"/>
    <n v="0"/>
    <n v="31"/>
  </r>
  <r>
    <x v="0"/>
    <x v="0"/>
    <s v="WA"/>
    <x v="5"/>
    <n v="2013"/>
    <n v="2013"/>
    <n v="15909210"/>
    <n v="2"/>
    <x v="1"/>
    <s v="I"/>
    <n v="44"/>
    <n v="22"/>
    <n v="0"/>
    <n v="430"/>
  </r>
  <r>
    <x v="0"/>
    <x v="0"/>
    <s v="WA"/>
    <x v="5"/>
    <n v="2013"/>
    <n v="2013"/>
    <n v="17388559"/>
    <n v="1"/>
    <x v="1"/>
    <s v="I"/>
    <n v="8"/>
    <n v="8"/>
    <n v="0"/>
    <n v="90"/>
  </r>
  <r>
    <x v="0"/>
    <x v="1"/>
    <s v="WA"/>
    <x v="5"/>
    <n v="2013"/>
    <n v="2013"/>
    <n v="394934452"/>
    <n v="1"/>
    <x v="1"/>
    <s v="I"/>
    <n v="5"/>
    <n v="5"/>
    <n v="0"/>
    <n v="2"/>
  </r>
  <r>
    <x v="0"/>
    <x v="0"/>
    <s v="WA"/>
    <x v="5"/>
    <n v="2013"/>
    <n v="2013"/>
    <n v="19933962"/>
    <n v="1"/>
    <x v="1"/>
    <s v="I"/>
    <n v="0"/>
    <n v="0"/>
    <n v="0"/>
    <n v="800"/>
  </r>
  <r>
    <x v="0"/>
    <x v="1"/>
    <s v="WA"/>
    <x v="5"/>
    <n v="2013"/>
    <n v="2013"/>
    <n v="390700849"/>
    <n v="2"/>
    <x v="1"/>
    <s v="I"/>
    <n v="59"/>
    <n v="29.5"/>
    <n v="0"/>
    <n v="72"/>
  </r>
  <r>
    <x v="0"/>
    <x v="0"/>
    <s v="WA"/>
    <x v="5"/>
    <n v="2013"/>
    <n v="2013"/>
    <n v="16874225"/>
    <n v="1"/>
    <x v="1"/>
    <s v="I"/>
    <n v="28"/>
    <n v="28"/>
    <n v="0"/>
    <n v="1"/>
  </r>
  <r>
    <x v="0"/>
    <x v="0"/>
    <s v="WA"/>
    <x v="5"/>
    <n v="2013"/>
    <n v="2013"/>
    <n v="15890752"/>
    <n v="2"/>
    <x v="1"/>
    <s v="I"/>
    <n v="56"/>
    <n v="28"/>
    <n v="0"/>
    <n v="5948"/>
  </r>
  <r>
    <x v="0"/>
    <x v="0"/>
    <s v="WA"/>
    <x v="5"/>
    <n v="2013"/>
    <n v="2013"/>
    <n v="15170553"/>
    <n v="1"/>
    <x v="1"/>
    <s v="I"/>
    <n v="19"/>
    <n v="19"/>
    <n v="0"/>
    <n v="420"/>
  </r>
  <r>
    <x v="0"/>
    <x v="0"/>
    <s v="WA"/>
    <x v="5"/>
    <n v="2013"/>
    <n v="2013"/>
    <n v="15091768"/>
    <n v="1"/>
    <x v="1"/>
    <s v="I"/>
    <n v="11"/>
    <n v="11"/>
    <n v="0"/>
    <n v="1447"/>
  </r>
  <r>
    <x v="0"/>
    <x v="1"/>
    <s v="WA"/>
    <x v="5"/>
    <n v="2013"/>
    <n v="2013"/>
    <n v="16530832"/>
    <n v="1"/>
    <x v="1"/>
    <s v="I"/>
    <n v="31"/>
    <n v="31"/>
    <n v="0"/>
    <n v="1"/>
  </r>
  <r>
    <x v="0"/>
    <x v="1"/>
    <s v="WA"/>
    <x v="5"/>
    <n v="2013"/>
    <n v="2013"/>
    <n v="16557502"/>
    <n v="1"/>
    <x v="1"/>
    <s v="I"/>
    <n v="31"/>
    <n v="31"/>
    <n v="0"/>
    <n v="1"/>
  </r>
  <r>
    <x v="0"/>
    <x v="1"/>
    <s v="WA"/>
    <x v="5"/>
    <n v="2013"/>
    <n v="2013"/>
    <n v="15063242"/>
    <n v="1"/>
    <x v="1"/>
    <s v="I"/>
    <n v="18"/>
    <n v="18"/>
    <n v="0"/>
    <n v="16"/>
  </r>
  <r>
    <x v="0"/>
    <x v="0"/>
    <s v="WA"/>
    <x v="5"/>
    <n v="2013"/>
    <n v="2013"/>
    <n v="15110493"/>
    <n v="1"/>
    <x v="1"/>
    <s v="I"/>
    <n v="21"/>
    <n v="21"/>
    <n v="0"/>
    <n v="118"/>
  </r>
  <r>
    <x v="0"/>
    <x v="0"/>
    <s v="WA"/>
    <x v="5"/>
    <n v="2013"/>
    <n v="2013"/>
    <n v="18906534"/>
    <n v="1"/>
    <x v="1"/>
    <s v="I"/>
    <n v="4"/>
    <n v="4"/>
    <n v="0"/>
    <n v="278"/>
  </r>
  <r>
    <x v="0"/>
    <x v="0"/>
    <s v="WA"/>
    <x v="5"/>
    <n v="2013"/>
    <n v="2013"/>
    <n v="18966207"/>
    <n v="1"/>
    <x v="1"/>
    <s v="I"/>
    <n v="19"/>
    <n v="19"/>
    <n v="0"/>
    <n v="20"/>
  </r>
  <r>
    <x v="0"/>
    <x v="1"/>
    <s v="WA"/>
    <x v="5"/>
    <n v="2013"/>
    <n v="2013"/>
    <n v="19021554"/>
    <n v="1"/>
    <x v="1"/>
    <s v="I"/>
    <n v="34"/>
    <n v="34"/>
    <n v="0"/>
    <n v="199"/>
  </r>
  <r>
    <x v="0"/>
    <x v="1"/>
    <s v="WA"/>
    <x v="5"/>
    <n v="2013"/>
    <n v="2013"/>
    <n v="18684253"/>
    <n v="1"/>
    <x v="1"/>
    <s v="I"/>
    <n v="36"/>
    <n v="36"/>
    <n v="0"/>
    <n v="9"/>
  </r>
  <r>
    <x v="0"/>
    <x v="1"/>
    <s v="WA"/>
    <x v="5"/>
    <n v="2013"/>
    <n v="2013"/>
    <n v="15980181"/>
    <n v="1"/>
    <x v="1"/>
    <s v="I"/>
    <n v="31"/>
    <n v="31"/>
    <n v="0"/>
    <n v="15"/>
  </r>
  <r>
    <x v="0"/>
    <x v="1"/>
    <s v="WA"/>
    <x v="5"/>
    <n v="2013"/>
    <n v="2013"/>
    <n v="17808416"/>
    <n v="1"/>
    <x v="1"/>
    <s v="I"/>
    <n v="16"/>
    <n v="16"/>
    <n v="0"/>
    <n v="113"/>
  </r>
  <r>
    <x v="0"/>
    <x v="0"/>
    <s v="WA"/>
    <x v="5"/>
    <n v="2013"/>
    <n v="2013"/>
    <n v="14898552"/>
    <n v="1"/>
    <x v="1"/>
    <s v="I"/>
    <n v="4"/>
    <n v="4"/>
    <n v="0"/>
    <n v="170"/>
  </r>
  <r>
    <x v="0"/>
    <x v="1"/>
    <s v="WA"/>
    <x v="5"/>
    <n v="2013"/>
    <n v="2013"/>
    <n v="500276898"/>
    <n v="1"/>
    <x v="1"/>
    <s v="I"/>
    <n v="34"/>
    <n v="34"/>
    <n v="0"/>
    <n v="54"/>
  </r>
  <r>
    <x v="0"/>
    <x v="1"/>
    <s v="WA"/>
    <x v="6"/>
    <n v="2014"/>
    <n v="2014"/>
    <n v="443232031"/>
    <n v="2"/>
    <x v="1"/>
    <s v="I"/>
    <n v="60"/>
    <n v="30"/>
    <n v="0"/>
    <n v="40"/>
  </r>
  <r>
    <x v="0"/>
    <x v="1"/>
    <s v="WA"/>
    <x v="6"/>
    <n v="2014"/>
    <n v="2014"/>
    <n v="441244869"/>
    <n v="1"/>
    <x v="1"/>
    <s v="I"/>
    <n v="16"/>
    <n v="16"/>
    <n v="0"/>
    <n v="62"/>
  </r>
  <r>
    <x v="0"/>
    <x v="0"/>
    <s v="WA"/>
    <x v="6"/>
    <n v="2014"/>
    <n v="2014"/>
    <n v="500003546"/>
    <n v="1"/>
    <x v="1"/>
    <s v="I"/>
    <n v="31"/>
    <n v="31"/>
    <n v="0"/>
    <n v="1920"/>
  </r>
  <r>
    <x v="0"/>
    <x v="0"/>
    <s v="WA"/>
    <x v="6"/>
    <n v="2014"/>
    <n v="2014"/>
    <n v="16889001"/>
    <n v="1"/>
    <x v="1"/>
    <s v="I"/>
    <n v="20"/>
    <n v="20"/>
    <n v="0"/>
    <n v="26"/>
  </r>
  <r>
    <x v="0"/>
    <x v="0"/>
    <s v="WA"/>
    <x v="6"/>
    <n v="2014"/>
    <n v="2014"/>
    <n v="16191274"/>
    <n v="1"/>
    <x v="1"/>
    <s v="I"/>
    <n v="32"/>
    <n v="32"/>
    <n v="0"/>
    <n v="772"/>
  </r>
  <r>
    <x v="0"/>
    <x v="0"/>
    <s v="WA"/>
    <x v="6"/>
    <n v="2014"/>
    <n v="2014"/>
    <n v="18269158"/>
    <n v="2"/>
    <x v="1"/>
    <s v="I"/>
    <n v="46"/>
    <n v="23"/>
    <n v="0"/>
    <n v="955"/>
  </r>
  <r>
    <x v="0"/>
    <x v="0"/>
    <s v="WA"/>
    <x v="6"/>
    <n v="2014"/>
    <n v="2014"/>
    <n v="17574401"/>
    <n v="2"/>
    <x v="1"/>
    <s v="I"/>
    <n v="64"/>
    <n v="32"/>
    <n v="0"/>
    <n v="348"/>
  </r>
  <r>
    <x v="0"/>
    <x v="1"/>
    <s v="WA"/>
    <x v="6"/>
    <n v="2014"/>
    <n v="2014"/>
    <n v="15980181"/>
    <n v="2"/>
    <x v="1"/>
    <s v="I"/>
    <n v="62"/>
    <n v="31"/>
    <n v="0"/>
    <n v="18"/>
  </r>
  <r>
    <x v="0"/>
    <x v="0"/>
    <s v="WA"/>
    <x v="6"/>
    <n v="2014"/>
    <n v="2014"/>
    <n v="15888783"/>
    <n v="1"/>
    <x v="1"/>
    <s v="I"/>
    <n v="29"/>
    <n v="29"/>
    <n v="0"/>
    <n v="10"/>
  </r>
  <r>
    <x v="0"/>
    <x v="0"/>
    <s v="WA"/>
    <x v="6"/>
    <n v="2014"/>
    <n v="2014"/>
    <n v="17957337"/>
    <n v="1"/>
    <x v="1"/>
    <s v="I"/>
    <n v="2"/>
    <n v="2"/>
    <n v="0"/>
    <n v="132"/>
  </r>
  <r>
    <x v="1"/>
    <x v="0"/>
    <s v="WA"/>
    <x v="6"/>
    <n v="2014"/>
    <n v="2014"/>
    <n v="19565590"/>
    <n v="1"/>
    <x v="1"/>
    <s v="I"/>
    <n v="31"/>
    <n v="31"/>
    <n v="0"/>
    <n v="10"/>
  </r>
  <r>
    <x v="0"/>
    <x v="0"/>
    <s v="WA"/>
    <x v="6"/>
    <n v="2014"/>
    <n v="2014"/>
    <n v="18998019"/>
    <n v="4"/>
    <x v="1"/>
    <s v="I"/>
    <n v="119"/>
    <n v="29.75"/>
    <n v="0"/>
    <n v="100"/>
  </r>
  <r>
    <x v="0"/>
    <x v="0"/>
    <s v="WA"/>
    <x v="5"/>
    <n v="2014"/>
    <n v="2014"/>
    <n v="19883480"/>
    <n v="1"/>
    <x v="1"/>
    <s v="I"/>
    <n v="20"/>
    <n v="20"/>
    <n v="0"/>
    <n v="485"/>
  </r>
  <r>
    <x v="0"/>
    <x v="1"/>
    <s v="WA"/>
    <x v="5"/>
    <n v="2014"/>
    <n v="2014"/>
    <n v="433468870"/>
    <n v="1"/>
    <x v="1"/>
    <s v="I"/>
    <n v="2"/>
    <n v="2"/>
    <n v="0"/>
    <n v="14"/>
  </r>
  <r>
    <x v="0"/>
    <x v="0"/>
    <s v="WA"/>
    <x v="6"/>
    <n v="2014"/>
    <n v="2014"/>
    <n v="500188821"/>
    <n v="6"/>
    <x v="1"/>
    <s v="I"/>
    <n v="182"/>
    <n v="30.333333333333332"/>
    <n v="0"/>
    <n v="20"/>
  </r>
  <r>
    <x v="0"/>
    <x v="0"/>
    <s v="WA"/>
    <x v="6"/>
    <n v="2014"/>
    <n v="2014"/>
    <n v="500192674"/>
    <n v="2"/>
    <x v="1"/>
    <s v="I"/>
    <n v="62"/>
    <n v="31"/>
    <n v="0"/>
    <n v="5"/>
  </r>
  <r>
    <x v="0"/>
    <x v="0"/>
    <s v="WA"/>
    <x v="5"/>
    <n v="2014"/>
    <n v="2014"/>
    <n v="500153910"/>
    <n v="1"/>
    <x v="1"/>
    <s v="I"/>
    <n v="4"/>
    <n v="4"/>
    <n v="0"/>
    <n v="213"/>
  </r>
  <r>
    <x v="0"/>
    <x v="0"/>
    <s v="WA"/>
    <x v="5"/>
    <n v="2013"/>
    <n v="2013"/>
    <n v="14652859"/>
    <n v="1"/>
    <x v="1"/>
    <s v="I"/>
    <n v="13"/>
    <n v="13"/>
    <n v="0"/>
    <n v="420"/>
  </r>
  <r>
    <x v="0"/>
    <x v="0"/>
    <s v="WA"/>
    <x v="6"/>
    <n v="2014"/>
    <n v="2014"/>
    <n v="19473132"/>
    <n v="1"/>
    <x v="1"/>
    <s v="I"/>
    <n v="32"/>
    <n v="32"/>
    <n v="0"/>
    <n v="1220"/>
  </r>
  <r>
    <x v="0"/>
    <x v="1"/>
    <s v="WA"/>
    <x v="6"/>
    <n v="2014"/>
    <n v="2014"/>
    <n v="500004479"/>
    <n v="1"/>
    <x v="1"/>
    <s v="I"/>
    <n v="30"/>
    <n v="30"/>
    <n v="0"/>
    <n v="19"/>
  </r>
  <r>
    <x v="1"/>
    <x v="1"/>
    <s v="WA"/>
    <x v="6"/>
    <n v="2014"/>
    <n v="2014"/>
    <n v="500080933"/>
    <n v="1"/>
    <x v="1"/>
    <s v="I"/>
    <n v="31"/>
    <n v="31"/>
    <n v="0"/>
    <n v="1"/>
  </r>
  <r>
    <x v="0"/>
    <x v="1"/>
    <s v="WA"/>
    <x v="6"/>
    <n v="2014"/>
    <n v="2014"/>
    <n v="19713213"/>
    <n v="1"/>
    <x v="1"/>
    <s v="I"/>
    <n v="31"/>
    <n v="31"/>
    <n v="0"/>
    <n v="41"/>
  </r>
  <r>
    <x v="0"/>
    <x v="0"/>
    <s v="WA"/>
    <x v="6"/>
    <n v="2014"/>
    <n v="2014"/>
    <n v="19002515"/>
    <n v="1"/>
    <x v="1"/>
    <s v="I"/>
    <n v="4"/>
    <n v="4"/>
    <n v="0"/>
    <n v="160"/>
  </r>
  <r>
    <x v="0"/>
    <x v="0"/>
    <s v="WA"/>
    <x v="6"/>
    <n v="2014"/>
    <n v="2014"/>
    <n v="15063244"/>
    <n v="1"/>
    <x v="1"/>
    <s v="I"/>
    <n v="33"/>
    <n v="33"/>
    <n v="0"/>
    <n v="60"/>
  </r>
  <r>
    <x v="0"/>
    <x v="1"/>
    <s v="WA"/>
    <x v="6"/>
    <n v="2014"/>
    <n v="2014"/>
    <n v="500045951"/>
    <n v="1"/>
    <x v="1"/>
    <s v="I"/>
    <n v="3"/>
    <n v="3"/>
    <n v="0"/>
    <n v="14"/>
  </r>
  <r>
    <x v="0"/>
    <x v="1"/>
    <s v="WA"/>
    <x v="6"/>
    <n v="2014"/>
    <n v="2014"/>
    <n v="18684207"/>
    <n v="1"/>
    <x v="1"/>
    <s v="I"/>
    <n v="29"/>
    <n v="29"/>
    <n v="0"/>
    <n v="25"/>
  </r>
  <r>
    <x v="0"/>
    <x v="0"/>
    <s v="WA"/>
    <x v="6"/>
    <n v="2014"/>
    <n v="2014"/>
    <n v="18689195"/>
    <n v="1"/>
    <x v="1"/>
    <s v="I"/>
    <n v="28"/>
    <n v="28"/>
    <n v="0"/>
    <n v="40"/>
  </r>
  <r>
    <x v="0"/>
    <x v="0"/>
    <s v="WA"/>
    <x v="6"/>
    <n v="2014"/>
    <n v="2014"/>
    <n v="18914285"/>
    <n v="1"/>
    <x v="1"/>
    <s v="I"/>
    <n v="19"/>
    <n v="19"/>
    <n v="0"/>
    <n v="730"/>
  </r>
  <r>
    <x v="0"/>
    <x v="0"/>
    <s v="WA"/>
    <x v="6"/>
    <n v="2014"/>
    <n v="2014"/>
    <n v="18119920"/>
    <n v="1"/>
    <x v="1"/>
    <s v="I"/>
    <n v="7"/>
    <n v="7"/>
    <n v="0"/>
    <n v="40"/>
  </r>
  <r>
    <x v="0"/>
    <x v="0"/>
    <s v="WA"/>
    <x v="6"/>
    <n v="2014"/>
    <n v="2014"/>
    <n v="15408305"/>
    <n v="2"/>
    <x v="1"/>
    <s v="I"/>
    <n v="48"/>
    <n v="24"/>
    <n v="0"/>
    <n v="1083"/>
  </r>
  <r>
    <x v="0"/>
    <x v="0"/>
    <s v="WA"/>
    <x v="6"/>
    <n v="2014"/>
    <n v="2014"/>
    <n v="500218357"/>
    <n v="1"/>
    <x v="1"/>
    <s v="I"/>
    <n v="29"/>
    <n v="29"/>
    <n v="0"/>
    <n v="543"/>
  </r>
  <r>
    <x v="0"/>
    <x v="0"/>
    <s v="WA"/>
    <x v="6"/>
    <n v="2014"/>
    <n v="2014"/>
    <n v="16286736"/>
    <n v="1"/>
    <x v="1"/>
    <s v="I"/>
    <n v="16"/>
    <n v="16"/>
    <n v="0"/>
    <n v="1520"/>
  </r>
  <r>
    <x v="1"/>
    <x v="0"/>
    <s v="WA"/>
    <x v="6"/>
    <n v="2014"/>
    <n v="2014"/>
    <n v="500141347"/>
    <n v="2"/>
    <x v="1"/>
    <s v="I"/>
    <n v="66"/>
    <n v="33"/>
    <n v="0"/>
    <n v="8"/>
  </r>
  <r>
    <x v="0"/>
    <x v="0"/>
    <s v="WA"/>
    <x v="6"/>
    <n v="2014"/>
    <n v="2014"/>
    <n v="19973934"/>
    <n v="1"/>
    <x v="1"/>
    <s v="I"/>
    <n v="34"/>
    <n v="34"/>
    <n v="0"/>
    <n v="669"/>
  </r>
  <r>
    <x v="0"/>
    <x v="0"/>
    <s v="WA"/>
    <x v="6"/>
    <n v="2014"/>
    <n v="2014"/>
    <n v="500113222"/>
    <n v="2"/>
    <x v="1"/>
    <s v="I"/>
    <n v="63"/>
    <n v="31.5"/>
    <n v="0"/>
    <n v="2"/>
  </r>
  <r>
    <x v="0"/>
    <x v="1"/>
    <s v="WA"/>
    <x v="6"/>
    <n v="2014"/>
    <n v="2014"/>
    <n v="19890853"/>
    <n v="1"/>
    <x v="1"/>
    <s v="I"/>
    <n v="7"/>
    <n v="7"/>
    <n v="0"/>
    <n v="28"/>
  </r>
  <r>
    <x v="0"/>
    <x v="1"/>
    <s v="WA"/>
    <x v="5"/>
    <n v="2014"/>
    <n v="2014"/>
    <n v="500230425"/>
    <n v="1"/>
    <x v="1"/>
    <s v="I"/>
    <n v="1"/>
    <n v="1"/>
    <n v="0"/>
    <n v="227"/>
  </r>
  <r>
    <x v="0"/>
    <x v="1"/>
    <s v="WA"/>
    <x v="6"/>
    <n v="2014"/>
    <n v="2014"/>
    <n v="16643589"/>
    <n v="1"/>
    <x v="1"/>
    <s v="I"/>
    <n v="13"/>
    <n v="13"/>
    <n v="0"/>
    <n v="30"/>
  </r>
  <r>
    <x v="0"/>
    <x v="0"/>
    <s v="WA"/>
    <x v="6"/>
    <n v="2014"/>
    <n v="2014"/>
    <n v="18562587"/>
    <n v="1"/>
    <x v="1"/>
    <s v="I"/>
    <n v="14"/>
    <n v="14"/>
    <n v="0"/>
    <n v="10"/>
  </r>
  <r>
    <x v="0"/>
    <x v="0"/>
    <s v="WA"/>
    <x v="6"/>
    <n v="2014"/>
    <n v="2014"/>
    <n v="16199540"/>
    <n v="1"/>
    <x v="1"/>
    <s v="I"/>
    <n v="14"/>
    <n v="14"/>
    <n v="0"/>
    <n v="280"/>
  </r>
  <r>
    <x v="0"/>
    <x v="1"/>
    <s v="WA"/>
    <x v="6"/>
    <n v="2014"/>
    <n v="2014"/>
    <n v="500018105"/>
    <n v="2"/>
    <x v="1"/>
    <s v="I"/>
    <n v="34"/>
    <n v="17"/>
    <n v="0"/>
    <n v="21"/>
  </r>
  <r>
    <x v="0"/>
    <x v="1"/>
    <s v="WA"/>
    <x v="6"/>
    <n v="2014"/>
    <n v="2014"/>
    <n v="16893210"/>
    <n v="3"/>
    <x v="1"/>
    <s v="I"/>
    <n v="70"/>
    <n v="23.333333333333332"/>
    <n v="0"/>
    <n v="31"/>
  </r>
  <r>
    <x v="0"/>
    <x v="0"/>
    <s v="WA"/>
    <x v="6"/>
    <n v="2014"/>
    <n v="2014"/>
    <n v="18613977"/>
    <n v="1"/>
    <x v="1"/>
    <s v="I"/>
    <n v="29"/>
    <n v="29"/>
    <n v="0"/>
    <n v="30"/>
  </r>
  <r>
    <x v="0"/>
    <x v="0"/>
    <s v="WA"/>
    <x v="6"/>
    <n v="2014"/>
    <n v="2014"/>
    <n v="19233809"/>
    <n v="1"/>
    <x v="1"/>
    <s v="I"/>
    <n v="4"/>
    <n v="4"/>
    <n v="0"/>
    <n v="200"/>
  </r>
  <r>
    <x v="0"/>
    <x v="0"/>
    <s v="WA"/>
    <x v="6"/>
    <n v="2014"/>
    <n v="2014"/>
    <n v="18300160"/>
    <n v="1"/>
    <x v="1"/>
    <s v="I"/>
    <n v="28"/>
    <n v="28"/>
    <n v="0"/>
    <n v="2210"/>
  </r>
  <r>
    <x v="0"/>
    <x v="0"/>
    <s v="WA"/>
    <x v="6"/>
    <n v="2014"/>
    <n v="2014"/>
    <n v="18197518"/>
    <n v="2"/>
    <x v="1"/>
    <s v="I"/>
    <n v="42"/>
    <n v="21"/>
    <n v="0"/>
    <n v="1060"/>
  </r>
  <r>
    <x v="0"/>
    <x v="1"/>
    <s v="WA"/>
    <x v="6"/>
    <n v="2014"/>
    <n v="2014"/>
    <n v="19710783"/>
    <n v="2"/>
    <x v="1"/>
    <s v="I"/>
    <n v="31"/>
    <n v="15.5"/>
    <n v="0"/>
    <n v="54"/>
  </r>
  <r>
    <x v="0"/>
    <x v="1"/>
    <s v="WA"/>
    <x v="6"/>
    <n v="2014"/>
    <n v="2014"/>
    <n v="18105448"/>
    <n v="1"/>
    <x v="1"/>
    <s v="I"/>
    <n v="0"/>
    <n v="0"/>
    <n v="0"/>
    <n v="15"/>
  </r>
  <r>
    <x v="0"/>
    <x v="0"/>
    <s v="WA"/>
    <x v="6"/>
    <n v="2014"/>
    <n v="2014"/>
    <n v="500300621"/>
    <n v="2"/>
    <x v="1"/>
    <s v="I"/>
    <n v="35"/>
    <n v="17.5"/>
    <n v="0"/>
    <n v="364"/>
  </r>
  <r>
    <x v="0"/>
    <x v="0"/>
    <s v="WA"/>
    <x v="6"/>
    <n v="2014"/>
    <n v="2014"/>
    <n v="19563292"/>
    <n v="1"/>
    <x v="1"/>
    <s v="I"/>
    <n v="15"/>
    <n v="15"/>
    <n v="0"/>
    <n v="14"/>
  </r>
  <r>
    <x v="0"/>
    <x v="1"/>
    <s v="WA"/>
    <x v="6"/>
    <n v="2014"/>
    <n v="2014"/>
    <n v="500003292"/>
    <n v="2"/>
    <x v="1"/>
    <s v="I"/>
    <n v="61"/>
    <n v="30.5"/>
    <n v="0"/>
    <n v="32"/>
  </r>
  <r>
    <x v="1"/>
    <x v="1"/>
    <s v="WA"/>
    <x v="6"/>
    <n v="2014"/>
    <n v="2014"/>
    <n v="19582452"/>
    <n v="2"/>
    <x v="1"/>
    <s v="I"/>
    <n v="73"/>
    <n v="36.5"/>
    <n v="0"/>
    <n v="16"/>
  </r>
  <r>
    <x v="0"/>
    <x v="1"/>
    <s v="WA"/>
    <x v="6"/>
    <n v="2014"/>
    <n v="2014"/>
    <n v="360201644"/>
    <n v="1"/>
    <x v="1"/>
    <s v="I"/>
    <n v="28"/>
    <n v="28"/>
    <n v="0"/>
    <n v="10"/>
  </r>
  <r>
    <x v="0"/>
    <x v="0"/>
    <s v="WA"/>
    <x v="6"/>
    <n v="2014"/>
    <n v="2014"/>
    <n v="19635748"/>
    <n v="2"/>
    <x v="1"/>
    <s v="I"/>
    <n v="64"/>
    <n v="32"/>
    <n v="0"/>
    <n v="30"/>
  </r>
  <r>
    <x v="0"/>
    <x v="0"/>
    <s v="WA"/>
    <x v="6"/>
    <n v="2014"/>
    <n v="2014"/>
    <n v="355622406"/>
    <n v="1"/>
    <x v="1"/>
    <s v="I"/>
    <n v="7"/>
    <n v="7"/>
    <n v="0"/>
    <n v="220"/>
  </r>
  <r>
    <x v="0"/>
    <x v="1"/>
    <s v="WA"/>
    <x v="6"/>
    <n v="2014"/>
    <n v="2014"/>
    <n v="342403207"/>
    <n v="1"/>
    <x v="1"/>
    <s v="I"/>
    <n v="9"/>
    <n v="9"/>
    <n v="0"/>
    <n v="5"/>
  </r>
  <r>
    <x v="0"/>
    <x v="0"/>
    <s v="WA"/>
    <x v="6"/>
    <n v="2014"/>
    <n v="2014"/>
    <n v="500249257"/>
    <n v="1"/>
    <x v="1"/>
    <s v="I"/>
    <n v="20"/>
    <n v="20"/>
    <n v="0"/>
    <n v="131"/>
  </r>
  <r>
    <x v="0"/>
    <x v="0"/>
    <s v="WA"/>
    <x v="6"/>
    <n v="2014"/>
    <n v="2014"/>
    <n v="500024205"/>
    <n v="1"/>
    <x v="1"/>
    <s v="I"/>
    <n v="30"/>
    <n v="30"/>
    <n v="0"/>
    <n v="5"/>
  </r>
  <r>
    <x v="0"/>
    <x v="1"/>
    <s v="WA"/>
    <x v="6"/>
    <n v="2014"/>
    <n v="2014"/>
    <n v="408931318"/>
    <n v="1"/>
    <x v="1"/>
    <s v="I"/>
    <n v="12"/>
    <n v="12"/>
    <n v="0"/>
    <n v="19"/>
  </r>
  <r>
    <x v="0"/>
    <x v="0"/>
    <s v="WA"/>
    <x v="6"/>
    <n v="2014"/>
    <n v="2014"/>
    <n v="18098503"/>
    <n v="2"/>
    <x v="1"/>
    <s v="I"/>
    <n v="39"/>
    <n v="19.5"/>
    <n v="0"/>
    <n v="1444"/>
  </r>
  <r>
    <x v="0"/>
    <x v="0"/>
    <s v="WA"/>
    <x v="6"/>
    <n v="2014"/>
    <n v="2014"/>
    <n v="14853777"/>
    <n v="1"/>
    <x v="1"/>
    <s v="I"/>
    <n v="24"/>
    <n v="24"/>
    <n v="0"/>
    <n v="750"/>
  </r>
  <r>
    <x v="1"/>
    <x v="0"/>
    <s v="WA"/>
    <x v="6"/>
    <n v="2014"/>
    <n v="2014"/>
    <n v="396057626"/>
    <n v="1"/>
    <x v="1"/>
    <s v="I"/>
    <n v="29"/>
    <n v="29"/>
    <n v="0"/>
    <n v="1"/>
  </r>
  <r>
    <x v="0"/>
    <x v="1"/>
    <s v="WA"/>
    <x v="6"/>
    <n v="2014"/>
    <n v="2014"/>
    <n v="17457344"/>
    <n v="2"/>
    <x v="1"/>
    <s v="I"/>
    <n v="61"/>
    <n v="30.5"/>
    <n v="0"/>
    <n v="95"/>
  </r>
  <r>
    <x v="0"/>
    <x v="0"/>
    <s v="WA"/>
    <x v="6"/>
    <n v="2014"/>
    <n v="2014"/>
    <n v="18121794"/>
    <n v="1"/>
    <x v="1"/>
    <s v="I"/>
    <n v="19"/>
    <n v="19"/>
    <n v="0"/>
    <n v="65"/>
  </r>
  <r>
    <x v="0"/>
    <x v="1"/>
    <s v="WA"/>
    <x v="6"/>
    <n v="2014"/>
    <n v="2014"/>
    <n v="500093474"/>
    <n v="1"/>
    <x v="1"/>
    <s v="I"/>
    <n v="30"/>
    <n v="30"/>
    <n v="0"/>
    <n v="2"/>
  </r>
  <r>
    <x v="0"/>
    <x v="0"/>
    <s v="WA"/>
    <x v="6"/>
    <n v="2014"/>
    <n v="2014"/>
    <n v="500282204"/>
    <n v="1"/>
    <x v="1"/>
    <s v="I"/>
    <n v="8"/>
    <n v="8"/>
    <n v="0"/>
    <n v="28"/>
  </r>
  <r>
    <x v="0"/>
    <x v="0"/>
    <s v="WA"/>
    <x v="6"/>
    <n v="2014"/>
    <n v="2014"/>
    <n v="14572263"/>
    <n v="1"/>
    <x v="1"/>
    <s v="I"/>
    <n v="0"/>
    <n v="0"/>
    <n v="0"/>
    <n v="397"/>
  </r>
  <r>
    <x v="0"/>
    <x v="0"/>
    <s v="WA"/>
    <x v="6"/>
    <n v="2014"/>
    <n v="2014"/>
    <n v="16756481"/>
    <n v="1"/>
    <x v="1"/>
    <s v="I"/>
    <n v="6"/>
    <n v="6"/>
    <n v="0"/>
    <n v="152"/>
  </r>
  <r>
    <x v="0"/>
    <x v="1"/>
    <s v="WA"/>
    <x v="6"/>
    <n v="2014"/>
    <n v="2014"/>
    <n v="19294650"/>
    <n v="2"/>
    <x v="1"/>
    <s v="I"/>
    <n v="37"/>
    <n v="18.5"/>
    <n v="0"/>
    <n v="9"/>
  </r>
  <r>
    <x v="0"/>
    <x v="0"/>
    <s v="WA"/>
    <x v="6"/>
    <n v="2014"/>
    <n v="2014"/>
    <n v="14348430"/>
    <n v="1"/>
    <x v="1"/>
    <s v="I"/>
    <n v="18"/>
    <n v="18"/>
    <n v="0"/>
    <n v="35"/>
  </r>
  <r>
    <x v="0"/>
    <x v="0"/>
    <s v="WA"/>
    <x v="6"/>
    <n v="2014"/>
    <n v="2014"/>
    <n v="16592625"/>
    <n v="3"/>
    <x v="1"/>
    <s v="I"/>
    <n v="74"/>
    <n v="24.666666666666664"/>
    <n v="0"/>
    <n v="440"/>
  </r>
  <r>
    <x v="0"/>
    <x v="1"/>
    <s v="WA"/>
    <x v="6"/>
    <n v="2014"/>
    <n v="2014"/>
    <n v="500044601"/>
    <n v="4"/>
    <x v="1"/>
    <s v="I"/>
    <n v="106"/>
    <n v="26.5"/>
    <n v="0"/>
    <n v="14"/>
  </r>
  <r>
    <x v="0"/>
    <x v="1"/>
    <s v="WA"/>
    <x v="6"/>
    <n v="2014"/>
    <n v="2014"/>
    <n v="16846168"/>
    <n v="1"/>
    <x v="1"/>
    <s v="I"/>
    <n v="11"/>
    <n v="11"/>
    <n v="0"/>
    <n v="18"/>
  </r>
  <r>
    <x v="0"/>
    <x v="0"/>
    <s v="WA"/>
    <x v="6"/>
    <n v="2014"/>
    <n v="2014"/>
    <n v="500264941"/>
    <n v="1"/>
    <x v="1"/>
    <s v="I"/>
    <n v="28"/>
    <n v="28"/>
    <n v="0"/>
    <n v="514"/>
  </r>
  <r>
    <x v="0"/>
    <x v="0"/>
    <s v="WA"/>
    <x v="6"/>
    <n v="2014"/>
    <n v="2014"/>
    <n v="500247290"/>
    <n v="2"/>
    <x v="1"/>
    <s v="I"/>
    <n v="53"/>
    <n v="26.5"/>
    <n v="0"/>
    <n v="192"/>
  </r>
  <r>
    <x v="0"/>
    <x v="0"/>
    <s v="WA"/>
    <x v="6"/>
    <n v="2014"/>
    <n v="2014"/>
    <n v="16235454"/>
    <n v="2"/>
    <x v="1"/>
    <s v="I"/>
    <n v="46"/>
    <n v="23"/>
    <n v="0"/>
    <n v="24"/>
  </r>
  <r>
    <x v="0"/>
    <x v="1"/>
    <s v="WA"/>
    <x v="6"/>
    <n v="2014"/>
    <n v="2014"/>
    <n v="382752022"/>
    <n v="1"/>
    <x v="1"/>
    <s v="I"/>
    <n v="20"/>
    <n v="20"/>
    <n v="0"/>
    <n v="4"/>
  </r>
  <r>
    <x v="0"/>
    <x v="0"/>
    <s v="WA"/>
    <x v="6"/>
    <n v="2014"/>
    <n v="2014"/>
    <n v="500145774"/>
    <n v="1"/>
    <x v="1"/>
    <s v="I"/>
    <n v="0"/>
    <n v="0"/>
    <n v="0"/>
    <n v="5"/>
  </r>
  <r>
    <x v="0"/>
    <x v="1"/>
    <s v="WA"/>
    <x v="6"/>
    <n v="2014"/>
    <n v="2014"/>
    <n v="14899880"/>
    <n v="1"/>
    <x v="1"/>
    <s v="I"/>
    <n v="8"/>
    <n v="8"/>
    <n v="0"/>
    <n v="10"/>
  </r>
  <r>
    <x v="0"/>
    <x v="0"/>
    <s v="WA"/>
    <x v="6"/>
    <n v="2014"/>
    <n v="2014"/>
    <n v="18597410"/>
    <n v="2"/>
    <x v="1"/>
    <s v="I"/>
    <n v="62"/>
    <n v="31"/>
    <n v="0"/>
    <n v="230"/>
  </r>
  <r>
    <x v="0"/>
    <x v="1"/>
    <s v="WA"/>
    <x v="6"/>
    <n v="2014"/>
    <n v="2014"/>
    <n v="500228227"/>
    <n v="1"/>
    <x v="1"/>
    <s v="I"/>
    <n v="29"/>
    <n v="29"/>
    <n v="0"/>
    <n v="14"/>
  </r>
  <r>
    <x v="0"/>
    <x v="1"/>
    <s v="WA"/>
    <x v="6"/>
    <n v="2014"/>
    <n v="2014"/>
    <n v="500082091"/>
    <n v="1"/>
    <x v="1"/>
    <s v="I"/>
    <n v="10"/>
    <n v="10"/>
    <n v="0"/>
    <n v="3"/>
  </r>
  <r>
    <x v="0"/>
    <x v="0"/>
    <s v="WA"/>
    <x v="6"/>
    <n v="2014"/>
    <n v="2014"/>
    <n v="15012187"/>
    <n v="6"/>
    <x v="1"/>
    <s v="I"/>
    <n v="176"/>
    <n v="29.333333333333336"/>
    <n v="0"/>
    <n v="90"/>
  </r>
  <r>
    <x v="0"/>
    <x v="0"/>
    <s v="WA"/>
    <x v="6"/>
    <n v="2014"/>
    <n v="2014"/>
    <n v="18906948"/>
    <n v="2"/>
    <x v="1"/>
    <s v="I"/>
    <n v="24"/>
    <n v="12"/>
    <n v="0"/>
    <n v="508"/>
  </r>
  <r>
    <x v="0"/>
    <x v="1"/>
    <s v="WA"/>
    <x v="6"/>
    <n v="2014"/>
    <n v="2014"/>
    <n v="14907965"/>
    <n v="1"/>
    <x v="1"/>
    <s v="I"/>
    <n v="11"/>
    <n v="11"/>
    <n v="0"/>
    <n v="1"/>
  </r>
  <r>
    <x v="0"/>
    <x v="0"/>
    <s v="WA"/>
    <x v="6"/>
    <n v="2014"/>
    <n v="2014"/>
    <n v="14359017"/>
    <n v="1"/>
    <x v="1"/>
    <s v="I"/>
    <n v="7"/>
    <n v="7"/>
    <n v="0"/>
    <n v="119"/>
  </r>
  <r>
    <x v="0"/>
    <x v="1"/>
    <s v="WA"/>
    <x v="6"/>
    <n v="2014"/>
    <n v="2014"/>
    <n v="17515790"/>
    <n v="1"/>
    <x v="1"/>
    <s v="I"/>
    <n v="28"/>
    <n v="28"/>
    <n v="0"/>
    <n v="83"/>
  </r>
  <r>
    <x v="0"/>
    <x v="0"/>
    <s v="WA"/>
    <x v="6"/>
    <n v="2014"/>
    <n v="2014"/>
    <n v="17921433"/>
    <n v="2"/>
    <x v="1"/>
    <s v="I"/>
    <n v="56"/>
    <n v="28"/>
    <n v="0"/>
    <n v="988"/>
  </r>
  <r>
    <x v="0"/>
    <x v="0"/>
    <s v="WA"/>
    <x v="6"/>
    <n v="2014"/>
    <n v="2014"/>
    <n v="15439641"/>
    <n v="1"/>
    <x v="1"/>
    <s v="I"/>
    <n v="11"/>
    <n v="11"/>
    <n v="0"/>
    <n v="140"/>
  </r>
  <r>
    <x v="0"/>
    <x v="1"/>
    <s v="WA"/>
    <x v="6"/>
    <n v="2014"/>
    <n v="2014"/>
    <n v="19011293"/>
    <n v="1"/>
    <x v="1"/>
    <s v="I"/>
    <n v="6"/>
    <n v="6"/>
    <n v="0"/>
    <n v="7"/>
  </r>
  <r>
    <x v="0"/>
    <x v="0"/>
    <s v="WA"/>
    <x v="6"/>
    <n v="2014"/>
    <n v="2014"/>
    <n v="500229612"/>
    <n v="1"/>
    <x v="1"/>
    <s v="I"/>
    <n v="0"/>
    <n v="0"/>
    <n v="0"/>
    <n v="8"/>
  </r>
  <r>
    <x v="0"/>
    <x v="0"/>
    <s v="WA"/>
    <x v="6"/>
    <n v="2014"/>
    <n v="2014"/>
    <n v="15985516"/>
    <n v="1"/>
    <x v="1"/>
    <s v="I"/>
    <n v="21"/>
    <n v="21"/>
    <n v="0"/>
    <n v="50"/>
  </r>
  <r>
    <x v="0"/>
    <x v="1"/>
    <s v="WA"/>
    <x v="6"/>
    <n v="2014"/>
    <n v="2014"/>
    <n v="15764381"/>
    <n v="1"/>
    <x v="1"/>
    <s v="I"/>
    <n v="29"/>
    <n v="29"/>
    <n v="0"/>
    <n v="1"/>
  </r>
  <r>
    <x v="0"/>
    <x v="1"/>
    <s v="WA"/>
    <x v="6"/>
    <n v="2014"/>
    <n v="2014"/>
    <n v="16005248"/>
    <n v="1"/>
    <x v="1"/>
    <s v="I"/>
    <n v="10"/>
    <n v="10"/>
    <n v="0"/>
    <n v="12"/>
  </r>
  <r>
    <x v="0"/>
    <x v="0"/>
    <s v="WA"/>
    <x v="6"/>
    <n v="2014"/>
    <n v="2014"/>
    <n v="500040562"/>
    <n v="1"/>
    <x v="1"/>
    <s v="I"/>
    <n v="29"/>
    <n v="29"/>
    <n v="0"/>
    <n v="106"/>
  </r>
  <r>
    <x v="0"/>
    <x v="1"/>
    <s v="WA"/>
    <x v="6"/>
    <n v="2014"/>
    <n v="2014"/>
    <n v="19580887"/>
    <n v="1"/>
    <x v="1"/>
    <s v="I"/>
    <n v="10"/>
    <n v="10"/>
    <n v="0"/>
    <n v="1"/>
  </r>
  <r>
    <x v="0"/>
    <x v="0"/>
    <s v="WA"/>
    <x v="6"/>
    <n v="2014"/>
    <n v="2014"/>
    <n v="19581418"/>
    <n v="1"/>
    <x v="1"/>
    <s v="I"/>
    <n v="1"/>
    <n v="1"/>
    <n v="0"/>
    <n v="2"/>
  </r>
  <r>
    <x v="0"/>
    <x v="0"/>
    <s v="WA"/>
    <x v="6"/>
    <n v="2014"/>
    <n v="2014"/>
    <n v="18952082"/>
    <n v="1"/>
    <x v="1"/>
    <s v="I"/>
    <n v="17"/>
    <n v="17"/>
    <n v="0"/>
    <n v="190"/>
  </r>
  <r>
    <x v="0"/>
    <x v="1"/>
    <s v="WA"/>
    <x v="6"/>
    <n v="2014"/>
    <n v="2014"/>
    <n v="412905657"/>
    <n v="3"/>
    <x v="1"/>
    <s v="I"/>
    <n v="67"/>
    <n v="22.333333333333332"/>
    <n v="0"/>
    <n v="15"/>
  </r>
  <r>
    <x v="0"/>
    <x v="0"/>
    <s v="WA"/>
    <x v="6"/>
    <n v="2014"/>
    <n v="2014"/>
    <n v="16757782"/>
    <n v="1"/>
    <x v="1"/>
    <s v="I"/>
    <n v="33"/>
    <n v="33"/>
    <n v="0"/>
    <n v="27"/>
  </r>
  <r>
    <x v="0"/>
    <x v="0"/>
    <s v="WA"/>
    <x v="6"/>
    <n v="2014"/>
    <n v="2014"/>
    <n v="18633271"/>
    <n v="1"/>
    <x v="1"/>
    <s v="I"/>
    <n v="2"/>
    <n v="2"/>
    <n v="0"/>
    <n v="20"/>
  </r>
  <r>
    <x v="0"/>
    <x v="0"/>
    <s v="WA"/>
    <x v="6"/>
    <n v="2014"/>
    <n v="2014"/>
    <n v="19587752"/>
    <n v="1"/>
    <x v="1"/>
    <s v="I"/>
    <n v="3"/>
    <n v="3"/>
    <n v="0"/>
    <n v="12"/>
  </r>
  <r>
    <x v="0"/>
    <x v="0"/>
    <s v="WA"/>
    <x v="6"/>
    <n v="2014"/>
    <n v="2014"/>
    <n v="446345884"/>
    <n v="1"/>
    <x v="1"/>
    <s v="I"/>
    <n v="3"/>
    <n v="3"/>
    <n v="0"/>
    <n v="50"/>
  </r>
  <r>
    <x v="0"/>
    <x v="0"/>
    <s v="WA"/>
    <x v="6"/>
    <n v="2014"/>
    <n v="2014"/>
    <n v="16899919"/>
    <n v="5"/>
    <x v="1"/>
    <s v="I"/>
    <n v="151"/>
    <n v="30.2"/>
    <n v="0"/>
    <n v="200"/>
  </r>
  <r>
    <x v="0"/>
    <x v="0"/>
    <s v="WA"/>
    <x v="6"/>
    <n v="2014"/>
    <n v="2014"/>
    <n v="17804436"/>
    <n v="2"/>
    <x v="1"/>
    <s v="I"/>
    <n v="43"/>
    <n v="21.5"/>
    <n v="0"/>
    <n v="2382"/>
  </r>
  <r>
    <x v="0"/>
    <x v="1"/>
    <s v="WA"/>
    <x v="6"/>
    <n v="2014"/>
    <n v="2014"/>
    <n v="14108679"/>
    <n v="1"/>
    <x v="1"/>
    <s v="I"/>
    <n v="21"/>
    <n v="21"/>
    <n v="0"/>
    <n v="1"/>
  </r>
  <r>
    <x v="0"/>
    <x v="1"/>
    <s v="WA"/>
    <x v="6"/>
    <n v="2014"/>
    <n v="2014"/>
    <n v="16153292"/>
    <n v="1"/>
    <x v="1"/>
    <s v="I"/>
    <n v="2"/>
    <n v="2"/>
    <n v="0"/>
    <n v="1"/>
  </r>
  <r>
    <x v="0"/>
    <x v="0"/>
    <s v="WA"/>
    <x v="6"/>
    <n v="2014"/>
    <n v="2014"/>
    <n v="19267810"/>
    <n v="1"/>
    <x v="1"/>
    <s v="I"/>
    <n v="3"/>
    <n v="3"/>
    <n v="0"/>
    <n v="26"/>
  </r>
  <r>
    <x v="0"/>
    <x v="0"/>
    <s v="WA"/>
    <x v="6"/>
    <n v="2014"/>
    <n v="2014"/>
    <n v="19269407"/>
    <n v="1"/>
    <x v="1"/>
    <s v="I"/>
    <n v="3"/>
    <n v="3"/>
    <n v="0"/>
    <n v="85"/>
  </r>
  <r>
    <x v="0"/>
    <x v="0"/>
    <s v="WA"/>
    <x v="6"/>
    <n v="2014"/>
    <n v="2014"/>
    <n v="500124327"/>
    <n v="1"/>
    <x v="1"/>
    <s v="I"/>
    <n v="0"/>
    <n v="0"/>
    <n v="0"/>
    <n v="49"/>
  </r>
  <r>
    <x v="0"/>
    <x v="0"/>
    <s v="WA"/>
    <x v="6"/>
    <n v="2014"/>
    <n v="2014"/>
    <n v="500174469"/>
    <n v="1"/>
    <x v="1"/>
    <s v="I"/>
    <n v="1"/>
    <n v="1"/>
    <n v="0"/>
    <n v="7"/>
  </r>
  <r>
    <x v="0"/>
    <x v="0"/>
    <s v="WA"/>
    <x v="6"/>
    <n v="2014"/>
    <n v="2014"/>
    <n v="500292279"/>
    <n v="1"/>
    <x v="1"/>
    <s v="I"/>
    <n v="15"/>
    <n v="15"/>
    <n v="0"/>
    <n v="94"/>
  </r>
  <r>
    <x v="0"/>
    <x v="0"/>
    <s v="WA"/>
    <x v="6"/>
    <n v="2014"/>
    <n v="2014"/>
    <n v="18401629"/>
    <n v="1"/>
    <x v="1"/>
    <s v="I"/>
    <n v="4"/>
    <n v="4"/>
    <n v="0"/>
    <n v="70"/>
  </r>
  <r>
    <x v="0"/>
    <x v="0"/>
    <s v="WA"/>
    <x v="6"/>
    <n v="2014"/>
    <n v="2014"/>
    <n v="500085440"/>
    <n v="1"/>
    <x v="1"/>
    <s v="I"/>
    <n v="3"/>
    <n v="3"/>
    <n v="0"/>
    <n v="90"/>
  </r>
  <r>
    <x v="0"/>
    <x v="0"/>
    <s v="WA"/>
    <x v="6"/>
    <n v="2014"/>
    <n v="2014"/>
    <n v="18331305"/>
    <n v="1"/>
    <x v="1"/>
    <s v="I"/>
    <n v="12"/>
    <n v="12"/>
    <n v="0"/>
    <n v="10"/>
  </r>
  <r>
    <x v="0"/>
    <x v="0"/>
    <s v="WA"/>
    <x v="6"/>
    <n v="2014"/>
    <n v="2014"/>
    <n v="18700750"/>
    <n v="2"/>
    <x v="1"/>
    <s v="I"/>
    <n v="57"/>
    <n v="28.5"/>
    <n v="0"/>
    <n v="180"/>
  </r>
  <r>
    <x v="0"/>
    <x v="1"/>
    <s v="WA"/>
    <x v="6"/>
    <n v="2014"/>
    <n v="2014"/>
    <n v="500070114"/>
    <n v="3"/>
    <x v="1"/>
    <s v="I"/>
    <n v="75"/>
    <n v="25"/>
    <n v="0"/>
    <n v="24"/>
  </r>
  <r>
    <x v="0"/>
    <x v="1"/>
    <s v="WA"/>
    <x v="6"/>
    <n v="2014"/>
    <n v="2014"/>
    <n v="500127888"/>
    <n v="1"/>
    <x v="1"/>
    <s v="I"/>
    <n v="29"/>
    <n v="29"/>
    <n v="0"/>
    <n v="1"/>
  </r>
  <r>
    <x v="0"/>
    <x v="0"/>
    <s v="WA"/>
    <x v="6"/>
    <n v="2014"/>
    <n v="2014"/>
    <n v="19255203"/>
    <n v="1"/>
    <x v="1"/>
    <s v="I"/>
    <n v="0"/>
    <n v="0"/>
    <n v="0"/>
    <n v="10"/>
  </r>
  <r>
    <x v="0"/>
    <x v="0"/>
    <s v="WA"/>
    <x v="6"/>
    <n v="2014"/>
    <n v="2014"/>
    <n v="500013189"/>
    <n v="1"/>
    <x v="1"/>
    <s v="I"/>
    <n v="2"/>
    <n v="2"/>
    <n v="0"/>
    <n v="11"/>
  </r>
  <r>
    <x v="0"/>
    <x v="1"/>
    <s v="WA"/>
    <x v="6"/>
    <n v="2014"/>
    <n v="2014"/>
    <n v="339811239"/>
    <n v="1"/>
    <x v="1"/>
    <s v="I"/>
    <n v="31"/>
    <n v="31"/>
    <n v="0"/>
    <n v="1"/>
  </r>
  <r>
    <x v="0"/>
    <x v="1"/>
    <s v="WA"/>
    <x v="6"/>
    <n v="2014"/>
    <n v="2014"/>
    <n v="17807582"/>
    <n v="1"/>
    <x v="1"/>
    <s v="I"/>
    <n v="13"/>
    <n v="13"/>
    <n v="0"/>
    <n v="3"/>
  </r>
  <r>
    <x v="0"/>
    <x v="0"/>
    <s v="WA"/>
    <x v="6"/>
    <n v="2014"/>
    <n v="2014"/>
    <n v="17813040"/>
    <n v="1"/>
    <x v="1"/>
    <s v="I"/>
    <n v="13"/>
    <n v="13"/>
    <n v="0"/>
    <n v="56"/>
  </r>
  <r>
    <x v="0"/>
    <x v="0"/>
    <s v="WA"/>
    <x v="6"/>
    <n v="2014"/>
    <n v="2014"/>
    <n v="500281855"/>
    <n v="1"/>
    <x v="1"/>
    <s v="I"/>
    <n v="0"/>
    <n v="0"/>
    <n v="0"/>
    <n v="6"/>
  </r>
  <r>
    <x v="0"/>
    <x v="0"/>
    <s v="WA"/>
    <x v="6"/>
    <n v="2014"/>
    <n v="2014"/>
    <n v="17777816"/>
    <n v="1"/>
    <x v="1"/>
    <s v="I"/>
    <n v="14"/>
    <n v="14"/>
    <n v="0"/>
    <n v="70"/>
  </r>
  <r>
    <x v="0"/>
    <x v="0"/>
    <s v="WA"/>
    <x v="6"/>
    <n v="2014"/>
    <n v="2014"/>
    <n v="18986406"/>
    <n v="1"/>
    <x v="1"/>
    <s v="I"/>
    <n v="21"/>
    <n v="21"/>
    <n v="0"/>
    <n v="40"/>
  </r>
  <r>
    <x v="0"/>
    <x v="0"/>
    <s v="WA"/>
    <x v="6"/>
    <n v="2014"/>
    <n v="2014"/>
    <n v="15060629"/>
    <n v="1"/>
    <x v="1"/>
    <s v="I"/>
    <n v="8"/>
    <n v="8"/>
    <n v="0"/>
    <n v="190"/>
  </r>
  <r>
    <x v="0"/>
    <x v="0"/>
    <s v="WA"/>
    <x v="6"/>
    <n v="2014"/>
    <n v="2014"/>
    <n v="500153798"/>
    <n v="1"/>
    <x v="1"/>
    <s v="I"/>
    <n v="31"/>
    <n v="31"/>
    <n v="0"/>
    <n v="68"/>
  </r>
  <r>
    <x v="0"/>
    <x v="0"/>
    <s v="WA"/>
    <x v="6"/>
    <n v="2014"/>
    <n v="2014"/>
    <n v="19414860"/>
    <n v="1"/>
    <x v="1"/>
    <s v="I"/>
    <n v="0"/>
    <n v="0"/>
    <n v="0"/>
    <n v="4"/>
  </r>
  <r>
    <x v="0"/>
    <x v="0"/>
    <s v="WA"/>
    <x v="6"/>
    <n v="2014"/>
    <n v="2014"/>
    <n v="14844219"/>
    <n v="4"/>
    <x v="1"/>
    <s v="I"/>
    <n v="113"/>
    <n v="28.25"/>
    <n v="0"/>
    <n v="249"/>
  </r>
  <r>
    <x v="0"/>
    <x v="0"/>
    <s v="WA"/>
    <x v="6"/>
    <n v="2014"/>
    <n v="2014"/>
    <n v="500303180"/>
    <n v="4"/>
    <x v="1"/>
    <s v="I"/>
    <n v="116"/>
    <n v="29"/>
    <n v="0"/>
    <n v="196"/>
  </r>
  <r>
    <x v="0"/>
    <x v="0"/>
    <s v="WA"/>
    <x v="6"/>
    <n v="2014"/>
    <n v="2014"/>
    <n v="500303188"/>
    <n v="2"/>
    <x v="1"/>
    <s v="I"/>
    <n v="55"/>
    <n v="27.5"/>
    <n v="0"/>
    <n v="181"/>
  </r>
  <r>
    <x v="0"/>
    <x v="1"/>
    <s v="WA"/>
    <x v="6"/>
    <n v="2014"/>
    <n v="2014"/>
    <n v="19710481"/>
    <n v="1"/>
    <x v="1"/>
    <s v="I"/>
    <n v="28"/>
    <n v="28"/>
    <n v="0"/>
    <n v="1"/>
  </r>
  <r>
    <x v="0"/>
    <x v="0"/>
    <s v="WA"/>
    <x v="6"/>
    <n v="2014"/>
    <n v="2014"/>
    <n v="14904510"/>
    <n v="1"/>
    <x v="1"/>
    <s v="I"/>
    <n v="24"/>
    <n v="24"/>
    <n v="0"/>
    <n v="303"/>
  </r>
  <r>
    <x v="0"/>
    <x v="0"/>
    <s v="WA"/>
    <x v="6"/>
    <n v="2014"/>
    <n v="2014"/>
    <n v="15812362"/>
    <n v="1"/>
    <x v="1"/>
    <s v="I"/>
    <n v="20"/>
    <n v="20"/>
    <n v="0"/>
    <n v="7"/>
  </r>
  <r>
    <x v="0"/>
    <x v="0"/>
    <s v="WA"/>
    <x v="6"/>
    <n v="2014"/>
    <n v="2014"/>
    <n v="19770337"/>
    <n v="3"/>
    <x v="1"/>
    <s v="I"/>
    <n v="85"/>
    <n v="28.333333333333336"/>
    <n v="0"/>
    <n v="140"/>
  </r>
  <r>
    <x v="0"/>
    <x v="0"/>
    <s v="WA"/>
    <x v="6"/>
    <n v="2014"/>
    <n v="2014"/>
    <n v="19582923"/>
    <n v="2"/>
    <x v="1"/>
    <s v="I"/>
    <n v="59"/>
    <n v="29.5"/>
    <n v="0"/>
    <n v="50"/>
  </r>
  <r>
    <x v="0"/>
    <x v="0"/>
    <s v="WA"/>
    <x v="6"/>
    <n v="2014"/>
    <n v="2014"/>
    <n v="446355238"/>
    <n v="1"/>
    <x v="1"/>
    <s v="I"/>
    <n v="14"/>
    <n v="14"/>
    <n v="0"/>
    <n v="108"/>
  </r>
  <r>
    <x v="0"/>
    <x v="1"/>
    <s v="WA"/>
    <x v="6"/>
    <n v="2014"/>
    <n v="2014"/>
    <n v="500162582"/>
    <n v="1"/>
    <x v="1"/>
    <s v="I"/>
    <n v="15"/>
    <n v="15"/>
    <n v="0"/>
    <n v="3"/>
  </r>
  <r>
    <x v="1"/>
    <x v="0"/>
    <s v="WA"/>
    <x v="6"/>
    <n v="2014"/>
    <n v="2014"/>
    <n v="500255698"/>
    <n v="3"/>
    <x v="1"/>
    <s v="I"/>
    <n v="94"/>
    <n v="31.333333333333332"/>
    <n v="0"/>
    <n v="38"/>
  </r>
  <r>
    <x v="0"/>
    <x v="1"/>
    <s v="WA"/>
    <x v="6"/>
    <n v="2014"/>
    <n v="2014"/>
    <n v="500270647"/>
    <n v="4"/>
    <x v="1"/>
    <s v="I"/>
    <n v="113"/>
    <n v="28.25"/>
    <n v="0"/>
    <n v="13"/>
  </r>
  <r>
    <x v="0"/>
    <x v="0"/>
    <s v="WA"/>
    <x v="6"/>
    <n v="2014"/>
    <n v="2014"/>
    <n v="15007975"/>
    <n v="2"/>
    <x v="1"/>
    <s v="I"/>
    <n v="49"/>
    <n v="24.5"/>
    <n v="0"/>
    <n v="161"/>
  </r>
  <r>
    <x v="0"/>
    <x v="1"/>
    <s v="WA"/>
    <x v="6"/>
    <n v="2014"/>
    <n v="2014"/>
    <n v="16648508"/>
    <n v="1"/>
    <x v="1"/>
    <s v="I"/>
    <n v="32"/>
    <n v="32"/>
    <n v="0"/>
    <n v="10"/>
  </r>
  <r>
    <x v="0"/>
    <x v="1"/>
    <s v="WA"/>
    <x v="6"/>
    <n v="2014"/>
    <n v="2014"/>
    <n v="500037640"/>
    <n v="1"/>
    <x v="1"/>
    <s v="I"/>
    <n v="33"/>
    <n v="33"/>
    <n v="0"/>
    <n v="1"/>
  </r>
  <r>
    <x v="0"/>
    <x v="0"/>
    <s v="WA"/>
    <x v="6"/>
    <n v="2014"/>
    <n v="2014"/>
    <n v="17629347"/>
    <n v="1"/>
    <x v="1"/>
    <s v="I"/>
    <n v="1"/>
    <n v="1"/>
    <n v="0"/>
    <n v="3"/>
  </r>
  <r>
    <x v="0"/>
    <x v="0"/>
    <s v="WA"/>
    <x v="6"/>
    <n v="2014"/>
    <n v="2014"/>
    <n v="500065533"/>
    <n v="1"/>
    <x v="1"/>
    <s v="I"/>
    <n v="1"/>
    <n v="1"/>
    <n v="0"/>
    <n v="34"/>
  </r>
  <r>
    <x v="0"/>
    <x v="0"/>
    <s v="WA"/>
    <x v="6"/>
    <n v="2014"/>
    <n v="2014"/>
    <n v="500126571"/>
    <n v="1"/>
    <x v="1"/>
    <s v="I"/>
    <n v="1"/>
    <n v="1"/>
    <n v="0"/>
    <n v="10"/>
  </r>
  <r>
    <x v="0"/>
    <x v="1"/>
    <s v="WA"/>
    <x v="6"/>
    <n v="2014"/>
    <n v="2014"/>
    <n v="16893256"/>
    <n v="5"/>
    <x v="1"/>
    <s v="I"/>
    <n v="137"/>
    <n v="27.4"/>
    <n v="0"/>
    <n v="56"/>
  </r>
  <r>
    <x v="0"/>
    <x v="0"/>
    <s v="WA"/>
    <x v="6"/>
    <n v="2014"/>
    <n v="2014"/>
    <n v="15283929"/>
    <n v="1"/>
    <x v="1"/>
    <s v="I"/>
    <n v="25"/>
    <n v="25"/>
    <n v="0"/>
    <n v="20"/>
  </r>
  <r>
    <x v="0"/>
    <x v="0"/>
    <s v="WA"/>
    <x v="6"/>
    <n v="2014"/>
    <n v="2014"/>
    <n v="500016130"/>
    <n v="1"/>
    <x v="1"/>
    <s v="I"/>
    <n v="1"/>
    <n v="1"/>
    <n v="0"/>
    <n v="8"/>
  </r>
  <r>
    <x v="0"/>
    <x v="0"/>
    <s v="WA"/>
    <x v="6"/>
    <n v="2014"/>
    <n v="2014"/>
    <n v="18877123"/>
    <n v="1"/>
    <x v="1"/>
    <s v="I"/>
    <n v="9"/>
    <n v="9"/>
    <n v="0"/>
    <n v="123"/>
  </r>
  <r>
    <x v="0"/>
    <x v="0"/>
    <s v="WA"/>
    <x v="6"/>
    <n v="2014"/>
    <n v="2014"/>
    <n v="18508298"/>
    <n v="5"/>
    <x v="1"/>
    <s v="I"/>
    <n v="131"/>
    <n v="26.2"/>
    <n v="0"/>
    <n v="760"/>
  </r>
  <r>
    <x v="0"/>
    <x v="0"/>
    <s v="WA"/>
    <x v="6"/>
    <n v="2014"/>
    <n v="2014"/>
    <n v="19792013"/>
    <n v="1"/>
    <x v="1"/>
    <s v="I"/>
    <n v="4"/>
    <n v="4"/>
    <n v="0"/>
    <n v="4"/>
  </r>
  <r>
    <x v="0"/>
    <x v="0"/>
    <s v="WA"/>
    <x v="6"/>
    <n v="2014"/>
    <n v="2014"/>
    <n v="16858703"/>
    <n v="1"/>
    <x v="1"/>
    <s v="I"/>
    <n v="1"/>
    <n v="1"/>
    <n v="0"/>
    <n v="17"/>
  </r>
  <r>
    <x v="0"/>
    <x v="0"/>
    <s v="WA"/>
    <x v="6"/>
    <n v="2014"/>
    <n v="2014"/>
    <n v="18487638"/>
    <n v="1"/>
    <x v="1"/>
    <s v="I"/>
    <n v="26"/>
    <n v="26"/>
    <n v="0"/>
    <n v="495"/>
  </r>
  <r>
    <x v="0"/>
    <x v="0"/>
    <s v="WA"/>
    <x v="6"/>
    <n v="2014"/>
    <n v="2014"/>
    <n v="17208604"/>
    <n v="1"/>
    <x v="1"/>
    <s v="I"/>
    <n v="0"/>
    <n v="0"/>
    <n v="0"/>
    <n v="17"/>
  </r>
  <r>
    <x v="0"/>
    <x v="0"/>
    <s v="WA"/>
    <x v="6"/>
    <n v="2014"/>
    <n v="2014"/>
    <n v="19687142"/>
    <n v="1"/>
    <x v="1"/>
    <s v="I"/>
    <n v="33"/>
    <n v="33"/>
    <n v="0"/>
    <n v="10"/>
  </r>
  <r>
    <x v="0"/>
    <x v="1"/>
    <s v="WA"/>
    <x v="6"/>
    <n v="2014"/>
    <n v="2014"/>
    <n v="500123420"/>
    <n v="3"/>
    <x v="1"/>
    <s v="I"/>
    <n v="71"/>
    <n v="23.666666666666664"/>
    <n v="0"/>
    <n v="12"/>
  </r>
  <r>
    <x v="0"/>
    <x v="0"/>
    <s v="WA"/>
    <x v="6"/>
    <n v="2014"/>
    <n v="2014"/>
    <n v="14816291"/>
    <n v="1"/>
    <x v="1"/>
    <s v="I"/>
    <n v="0"/>
    <n v="0"/>
    <n v="0"/>
    <n v="340"/>
  </r>
  <r>
    <x v="1"/>
    <x v="0"/>
    <s v="WA"/>
    <x v="6"/>
    <n v="2014"/>
    <n v="2014"/>
    <n v="15686557"/>
    <n v="2"/>
    <x v="1"/>
    <s v="I"/>
    <n v="46"/>
    <n v="23"/>
    <n v="0"/>
    <n v="1210"/>
  </r>
  <r>
    <x v="0"/>
    <x v="0"/>
    <s v="WA"/>
    <x v="6"/>
    <n v="2014"/>
    <n v="2014"/>
    <n v="17845364"/>
    <n v="3"/>
    <x v="1"/>
    <s v="I"/>
    <n v="95"/>
    <n v="31.666666666666668"/>
    <n v="0"/>
    <n v="372"/>
  </r>
  <r>
    <x v="0"/>
    <x v="0"/>
    <s v="WA"/>
    <x v="6"/>
    <n v="2014"/>
    <n v="2014"/>
    <n v="17780990"/>
    <n v="4"/>
    <x v="1"/>
    <s v="I"/>
    <n v="114"/>
    <n v="28.5"/>
    <n v="0"/>
    <n v="347"/>
  </r>
  <r>
    <x v="0"/>
    <x v="0"/>
    <s v="WA"/>
    <x v="6"/>
    <n v="2014"/>
    <n v="2014"/>
    <n v="18640687"/>
    <n v="1"/>
    <x v="1"/>
    <s v="I"/>
    <n v="1"/>
    <n v="1"/>
    <n v="0"/>
    <n v="20"/>
  </r>
  <r>
    <x v="0"/>
    <x v="1"/>
    <s v="WA"/>
    <x v="6"/>
    <n v="2014"/>
    <n v="2014"/>
    <n v="500140739"/>
    <n v="2"/>
    <x v="1"/>
    <s v="I"/>
    <n v="63"/>
    <n v="31.5"/>
    <n v="0"/>
    <n v="3"/>
  </r>
  <r>
    <x v="0"/>
    <x v="1"/>
    <s v="WA"/>
    <x v="6"/>
    <n v="2014"/>
    <n v="2014"/>
    <n v="17841005"/>
    <n v="1"/>
    <x v="1"/>
    <s v="I"/>
    <n v="0"/>
    <n v="0"/>
    <n v="0"/>
    <n v="4"/>
  </r>
  <r>
    <x v="0"/>
    <x v="1"/>
    <s v="WA"/>
    <x v="6"/>
    <n v="2014"/>
    <n v="2014"/>
    <n v="16641034"/>
    <n v="1"/>
    <x v="1"/>
    <s v="I"/>
    <n v="0"/>
    <n v="0"/>
    <n v="0"/>
    <n v="1"/>
  </r>
  <r>
    <x v="0"/>
    <x v="0"/>
    <s v="WA"/>
    <x v="6"/>
    <n v="2014"/>
    <n v="2014"/>
    <n v="18670052"/>
    <n v="1"/>
    <x v="1"/>
    <s v="I"/>
    <n v="21"/>
    <n v="21"/>
    <n v="0"/>
    <n v="30"/>
  </r>
  <r>
    <x v="0"/>
    <x v="1"/>
    <s v="WA"/>
    <x v="6"/>
    <n v="2014"/>
    <n v="2014"/>
    <n v="446342740"/>
    <n v="3"/>
    <x v="1"/>
    <s v="I"/>
    <n v="85"/>
    <n v="28.333333333333336"/>
    <n v="0"/>
    <n v="12"/>
  </r>
  <r>
    <x v="0"/>
    <x v="0"/>
    <s v="WA"/>
    <x v="6"/>
    <n v="2014"/>
    <n v="2014"/>
    <n v="15146420"/>
    <n v="1"/>
    <x v="1"/>
    <s v="I"/>
    <n v="31"/>
    <n v="31"/>
    <n v="0"/>
    <n v="10"/>
  </r>
  <r>
    <x v="0"/>
    <x v="0"/>
    <s v="WA"/>
    <x v="6"/>
    <n v="2014"/>
    <n v="2014"/>
    <n v="17151986"/>
    <n v="1"/>
    <x v="1"/>
    <s v="I"/>
    <n v="14"/>
    <n v="14"/>
    <n v="0"/>
    <n v="30"/>
  </r>
  <r>
    <x v="1"/>
    <x v="1"/>
    <s v="WA"/>
    <x v="6"/>
    <n v="2014"/>
    <n v="2014"/>
    <n v="500073136"/>
    <n v="5"/>
    <x v="1"/>
    <s v="I"/>
    <n v="155"/>
    <n v="31"/>
    <n v="0"/>
    <n v="89"/>
  </r>
  <r>
    <x v="0"/>
    <x v="0"/>
    <s v="WA"/>
    <x v="6"/>
    <n v="2014"/>
    <n v="2014"/>
    <n v="500269413"/>
    <n v="4"/>
    <x v="1"/>
    <s v="I"/>
    <n v="111"/>
    <n v="27.75"/>
    <n v="0"/>
    <n v="198"/>
  </r>
  <r>
    <x v="0"/>
    <x v="0"/>
    <s v="WA"/>
    <x v="6"/>
    <n v="2014"/>
    <n v="2014"/>
    <n v="16802049"/>
    <n v="1"/>
    <x v="1"/>
    <s v="I"/>
    <n v="3"/>
    <n v="3"/>
    <n v="0"/>
    <n v="100"/>
  </r>
  <r>
    <x v="0"/>
    <x v="1"/>
    <s v="WA"/>
    <x v="6"/>
    <n v="2014"/>
    <n v="2014"/>
    <n v="18333536"/>
    <n v="2"/>
    <x v="1"/>
    <s v="I"/>
    <n v="46"/>
    <n v="23"/>
    <n v="0"/>
    <n v="2"/>
  </r>
  <r>
    <x v="0"/>
    <x v="0"/>
    <s v="WA"/>
    <x v="6"/>
    <n v="2014"/>
    <n v="2014"/>
    <n v="16344005"/>
    <n v="2"/>
    <x v="1"/>
    <s v="I"/>
    <n v="52"/>
    <n v="26"/>
    <n v="0"/>
    <n v="256"/>
  </r>
  <r>
    <x v="0"/>
    <x v="0"/>
    <s v="WA"/>
    <x v="6"/>
    <n v="2014"/>
    <n v="2014"/>
    <n v="18298876"/>
    <n v="2"/>
    <x v="1"/>
    <s v="I"/>
    <n v="44"/>
    <n v="22"/>
    <n v="0"/>
    <n v="200"/>
  </r>
  <r>
    <x v="0"/>
    <x v="0"/>
    <s v="WA"/>
    <x v="6"/>
    <n v="2014"/>
    <n v="2014"/>
    <n v="500303992"/>
    <n v="1"/>
    <x v="1"/>
    <s v="I"/>
    <n v="0"/>
    <n v="0"/>
    <n v="0"/>
    <n v="4"/>
  </r>
  <r>
    <x v="0"/>
    <x v="0"/>
    <s v="WA"/>
    <x v="6"/>
    <n v="2014"/>
    <n v="2014"/>
    <n v="500127194"/>
    <n v="3"/>
    <x v="1"/>
    <s v="I"/>
    <n v="95"/>
    <n v="31.666666666666668"/>
    <n v="0"/>
    <n v="8"/>
  </r>
  <r>
    <x v="0"/>
    <x v="0"/>
    <s v="WA"/>
    <x v="6"/>
    <n v="2014"/>
    <n v="2014"/>
    <n v="17980689"/>
    <n v="1"/>
    <x v="1"/>
    <s v="I"/>
    <n v="30"/>
    <n v="30"/>
    <n v="0"/>
    <n v="1224"/>
  </r>
  <r>
    <x v="0"/>
    <x v="0"/>
    <s v="WA"/>
    <x v="6"/>
    <n v="2014"/>
    <n v="2014"/>
    <n v="17201722"/>
    <n v="1"/>
    <x v="1"/>
    <s v="I"/>
    <n v="12"/>
    <n v="12"/>
    <n v="0"/>
    <n v="243"/>
  </r>
  <r>
    <x v="0"/>
    <x v="1"/>
    <s v="WA"/>
    <x v="6"/>
    <n v="2014"/>
    <n v="2014"/>
    <n v="500055057"/>
    <n v="1"/>
    <x v="1"/>
    <s v="I"/>
    <n v="0"/>
    <n v="0"/>
    <n v="0"/>
    <n v="2"/>
  </r>
  <r>
    <x v="0"/>
    <x v="0"/>
    <s v="WA"/>
    <x v="6"/>
    <n v="2014"/>
    <n v="2014"/>
    <n v="17841035"/>
    <n v="1"/>
    <x v="1"/>
    <s v="I"/>
    <n v="0"/>
    <n v="0"/>
    <n v="0"/>
    <n v="81"/>
  </r>
  <r>
    <x v="0"/>
    <x v="1"/>
    <s v="WA"/>
    <x v="6"/>
    <n v="2014"/>
    <n v="2014"/>
    <n v="18923418"/>
    <n v="2"/>
    <x v="1"/>
    <s v="I"/>
    <n v="49"/>
    <n v="24.5"/>
    <n v="0"/>
    <n v="24"/>
  </r>
  <r>
    <x v="0"/>
    <x v="0"/>
    <s v="WA"/>
    <x v="6"/>
    <n v="2014"/>
    <n v="2014"/>
    <n v="16588835"/>
    <n v="1"/>
    <x v="1"/>
    <s v="I"/>
    <n v="0"/>
    <n v="0"/>
    <n v="0"/>
    <n v="8"/>
  </r>
  <r>
    <x v="0"/>
    <x v="0"/>
    <s v="WA"/>
    <x v="6"/>
    <n v="2014"/>
    <n v="2014"/>
    <n v="19258557"/>
    <n v="1"/>
    <x v="1"/>
    <s v="I"/>
    <n v="29"/>
    <n v="29"/>
    <n v="0"/>
    <n v="90"/>
  </r>
  <r>
    <x v="0"/>
    <x v="0"/>
    <s v="WA"/>
    <x v="6"/>
    <n v="2014"/>
    <n v="2014"/>
    <n v="16567578"/>
    <n v="1"/>
    <x v="1"/>
    <s v="I"/>
    <n v="0"/>
    <n v="0"/>
    <n v="0"/>
    <n v="10"/>
  </r>
  <r>
    <x v="0"/>
    <x v="1"/>
    <s v="WA"/>
    <x v="6"/>
    <n v="2014"/>
    <n v="2014"/>
    <n v="19899419"/>
    <n v="1"/>
    <x v="1"/>
    <s v="I"/>
    <n v="12"/>
    <n v="12"/>
    <n v="0"/>
    <n v="1"/>
  </r>
  <r>
    <x v="0"/>
    <x v="0"/>
    <s v="WA"/>
    <x v="6"/>
    <n v="2014"/>
    <n v="2014"/>
    <n v="19563203"/>
    <n v="1"/>
    <x v="1"/>
    <s v="I"/>
    <n v="28"/>
    <n v="28"/>
    <n v="0"/>
    <n v="140"/>
  </r>
  <r>
    <x v="0"/>
    <x v="0"/>
    <s v="WA"/>
    <x v="6"/>
    <n v="2014"/>
    <n v="2014"/>
    <n v="15557014"/>
    <n v="3"/>
    <x v="1"/>
    <s v="I"/>
    <n v="89"/>
    <n v="29.666666666666668"/>
    <n v="0"/>
    <n v="433"/>
  </r>
  <r>
    <x v="0"/>
    <x v="1"/>
    <s v="WA"/>
    <x v="6"/>
    <n v="2014"/>
    <n v="2014"/>
    <n v="500121544"/>
    <n v="1"/>
    <x v="1"/>
    <s v="I"/>
    <n v="21"/>
    <n v="21"/>
    <n v="0"/>
    <n v="2"/>
  </r>
  <r>
    <x v="0"/>
    <x v="0"/>
    <s v="WA"/>
    <x v="6"/>
    <n v="2014"/>
    <n v="2014"/>
    <n v="500286971"/>
    <n v="1"/>
    <x v="1"/>
    <s v="I"/>
    <n v="14"/>
    <n v="14"/>
    <n v="0"/>
    <n v="12"/>
  </r>
  <r>
    <x v="0"/>
    <x v="0"/>
    <s v="WA"/>
    <x v="6"/>
    <n v="2014"/>
    <n v="2014"/>
    <n v="500042548"/>
    <n v="1"/>
    <x v="1"/>
    <s v="I"/>
    <n v="26"/>
    <n v="26"/>
    <n v="0"/>
    <n v="143"/>
  </r>
  <r>
    <x v="0"/>
    <x v="1"/>
    <s v="WA"/>
    <x v="6"/>
    <n v="2014"/>
    <n v="2014"/>
    <n v="500206388"/>
    <n v="1"/>
    <x v="1"/>
    <s v="I"/>
    <n v="32"/>
    <n v="32"/>
    <n v="0"/>
    <n v="4"/>
  </r>
  <r>
    <x v="0"/>
    <x v="0"/>
    <s v="WA"/>
    <x v="6"/>
    <n v="2014"/>
    <n v="2014"/>
    <n v="500189581"/>
    <n v="4"/>
    <x v="1"/>
    <s v="I"/>
    <n v="120"/>
    <n v="30"/>
    <n v="0"/>
    <n v="150"/>
  </r>
  <r>
    <x v="0"/>
    <x v="0"/>
    <s v="WA"/>
    <x v="6"/>
    <n v="2014"/>
    <n v="2014"/>
    <n v="500012424"/>
    <n v="2"/>
    <x v="1"/>
    <s v="I"/>
    <n v="35"/>
    <n v="17.5"/>
    <n v="0"/>
    <n v="12"/>
  </r>
  <r>
    <x v="0"/>
    <x v="1"/>
    <s v="WA"/>
    <x v="6"/>
    <n v="2014"/>
    <n v="2014"/>
    <n v="500015353"/>
    <n v="1"/>
    <x v="1"/>
    <s v="I"/>
    <n v="4"/>
    <n v="4"/>
    <n v="0"/>
    <n v="1"/>
  </r>
  <r>
    <x v="0"/>
    <x v="1"/>
    <s v="WA"/>
    <x v="6"/>
    <n v="2014"/>
    <n v="2014"/>
    <n v="16763630"/>
    <n v="2"/>
    <x v="1"/>
    <s v="I"/>
    <n v="57"/>
    <n v="28.5"/>
    <n v="0"/>
    <n v="7"/>
  </r>
  <r>
    <x v="0"/>
    <x v="0"/>
    <s v="WA"/>
    <x v="6"/>
    <n v="2014"/>
    <n v="2014"/>
    <n v="16438426"/>
    <n v="2"/>
    <x v="1"/>
    <s v="I"/>
    <n v="54"/>
    <n v="27"/>
    <n v="0"/>
    <n v="238"/>
  </r>
  <r>
    <x v="0"/>
    <x v="0"/>
    <s v="WA"/>
    <x v="6"/>
    <n v="2014"/>
    <n v="2014"/>
    <n v="500044920"/>
    <n v="1"/>
    <x v="1"/>
    <s v="I"/>
    <n v="29"/>
    <n v="29"/>
    <n v="0"/>
    <n v="9"/>
  </r>
  <r>
    <x v="0"/>
    <x v="0"/>
    <s v="WA"/>
    <x v="6"/>
    <n v="2014"/>
    <n v="2014"/>
    <n v="19974302"/>
    <n v="1"/>
    <x v="1"/>
    <s v="I"/>
    <n v="23"/>
    <n v="23"/>
    <n v="0"/>
    <n v="102"/>
  </r>
  <r>
    <x v="0"/>
    <x v="0"/>
    <s v="WA"/>
    <x v="6"/>
    <n v="2014"/>
    <n v="2014"/>
    <n v="18938300"/>
    <n v="1"/>
    <x v="1"/>
    <s v="I"/>
    <n v="30"/>
    <n v="30"/>
    <n v="0"/>
    <n v="10"/>
  </r>
  <r>
    <x v="1"/>
    <x v="0"/>
    <s v="WA"/>
    <x v="6"/>
    <n v="2014"/>
    <n v="2014"/>
    <n v="500144053"/>
    <n v="1"/>
    <x v="1"/>
    <s v="I"/>
    <n v="14"/>
    <n v="14"/>
    <n v="0"/>
    <n v="2"/>
  </r>
  <r>
    <x v="0"/>
    <x v="0"/>
    <s v="WA"/>
    <x v="6"/>
    <n v="2014"/>
    <n v="2014"/>
    <n v="15944838"/>
    <n v="1"/>
    <x v="1"/>
    <s v="I"/>
    <n v="30"/>
    <n v="30"/>
    <n v="0"/>
    <n v="50"/>
  </r>
  <r>
    <x v="0"/>
    <x v="1"/>
    <s v="WA"/>
    <x v="6"/>
    <n v="2014"/>
    <n v="2014"/>
    <n v="16256462"/>
    <n v="2"/>
    <x v="1"/>
    <s v="I"/>
    <n v="38"/>
    <n v="19"/>
    <n v="0"/>
    <n v="19"/>
  </r>
  <r>
    <x v="0"/>
    <x v="0"/>
    <s v="WA"/>
    <x v="6"/>
    <n v="2014"/>
    <n v="2014"/>
    <n v="16545620"/>
    <n v="1"/>
    <x v="1"/>
    <s v="I"/>
    <n v="15"/>
    <n v="15"/>
    <n v="0"/>
    <n v="689"/>
  </r>
  <r>
    <x v="0"/>
    <x v="0"/>
    <s v="WA"/>
    <x v="6"/>
    <n v="2014"/>
    <n v="2014"/>
    <n v="15673393"/>
    <n v="1"/>
    <x v="1"/>
    <s v="I"/>
    <n v="7"/>
    <n v="7"/>
    <n v="0"/>
    <n v="270"/>
  </r>
  <r>
    <x v="0"/>
    <x v="1"/>
    <s v="WA"/>
    <x v="6"/>
    <n v="2014"/>
    <n v="2014"/>
    <n v="500201583"/>
    <n v="1"/>
    <x v="1"/>
    <s v="I"/>
    <n v="17"/>
    <n v="17"/>
    <n v="0"/>
    <n v="6"/>
  </r>
  <r>
    <x v="0"/>
    <x v="0"/>
    <s v="WA"/>
    <x v="6"/>
    <n v="2014"/>
    <n v="2014"/>
    <n v="19374656"/>
    <n v="1"/>
    <x v="1"/>
    <s v="I"/>
    <n v="6"/>
    <n v="6"/>
    <n v="0"/>
    <n v="40"/>
  </r>
  <r>
    <x v="0"/>
    <x v="0"/>
    <s v="WA"/>
    <x v="6"/>
    <n v="2014"/>
    <n v="2014"/>
    <n v="15719272"/>
    <n v="1"/>
    <x v="1"/>
    <s v="I"/>
    <n v="9"/>
    <n v="9"/>
    <n v="0"/>
    <n v="450"/>
  </r>
  <r>
    <x v="0"/>
    <x v="0"/>
    <s v="WA"/>
    <x v="6"/>
    <n v="2014"/>
    <n v="2014"/>
    <n v="15959925"/>
    <n v="1"/>
    <x v="1"/>
    <s v="I"/>
    <n v="0"/>
    <n v="0"/>
    <n v="0"/>
    <n v="60"/>
  </r>
  <r>
    <x v="0"/>
    <x v="0"/>
    <s v="WA"/>
    <x v="6"/>
    <n v="2014"/>
    <n v="2014"/>
    <n v="14898722"/>
    <n v="1"/>
    <x v="1"/>
    <s v="I"/>
    <n v="16"/>
    <n v="16"/>
    <n v="0"/>
    <n v="30"/>
  </r>
  <r>
    <x v="0"/>
    <x v="0"/>
    <s v="WA"/>
    <x v="6"/>
    <n v="2014"/>
    <n v="2014"/>
    <n v="14839161"/>
    <n v="1"/>
    <x v="1"/>
    <s v="I"/>
    <n v="12"/>
    <n v="12"/>
    <n v="0"/>
    <n v="190"/>
  </r>
  <r>
    <x v="0"/>
    <x v="0"/>
    <s v="WA"/>
    <x v="6"/>
    <n v="2014"/>
    <n v="2014"/>
    <n v="16648604"/>
    <n v="1"/>
    <x v="1"/>
    <s v="I"/>
    <n v="28"/>
    <n v="28"/>
    <n v="0"/>
    <n v="90"/>
  </r>
  <r>
    <x v="0"/>
    <x v="1"/>
    <s v="WA"/>
    <x v="6"/>
    <n v="2014"/>
    <n v="2014"/>
    <n v="17451697"/>
    <n v="2"/>
    <x v="1"/>
    <s v="I"/>
    <n v="57"/>
    <n v="28.5"/>
    <n v="0"/>
    <n v="44"/>
  </r>
  <r>
    <x v="0"/>
    <x v="0"/>
    <s v="WA"/>
    <x v="6"/>
    <n v="2014"/>
    <n v="2014"/>
    <n v="500285903"/>
    <n v="2"/>
    <x v="1"/>
    <s v="I"/>
    <n v="42"/>
    <n v="21"/>
    <n v="0"/>
    <n v="159"/>
  </r>
  <r>
    <x v="0"/>
    <x v="1"/>
    <s v="WA"/>
    <x v="6"/>
    <n v="2014"/>
    <n v="2014"/>
    <n v="500043473"/>
    <n v="1"/>
    <x v="1"/>
    <s v="I"/>
    <n v="11"/>
    <n v="11"/>
    <n v="0"/>
    <n v="1"/>
  </r>
  <r>
    <x v="0"/>
    <x v="1"/>
    <s v="WA"/>
    <x v="6"/>
    <n v="2014"/>
    <n v="2014"/>
    <n v="351302405"/>
    <n v="1"/>
    <x v="1"/>
    <s v="I"/>
    <n v="5"/>
    <n v="5"/>
    <n v="0"/>
    <n v="2"/>
  </r>
  <r>
    <x v="0"/>
    <x v="0"/>
    <s v="WA"/>
    <x v="6"/>
    <n v="2014"/>
    <n v="2014"/>
    <n v="500238454"/>
    <n v="1"/>
    <x v="1"/>
    <s v="I"/>
    <n v="1"/>
    <n v="1"/>
    <n v="0"/>
    <n v="116"/>
  </r>
  <r>
    <x v="0"/>
    <x v="1"/>
    <s v="WA"/>
    <x v="6"/>
    <n v="2014"/>
    <n v="2014"/>
    <n v="15913978"/>
    <n v="3"/>
    <x v="1"/>
    <s v="I"/>
    <n v="79"/>
    <n v="26.333333333333336"/>
    <n v="0"/>
    <n v="16"/>
  </r>
  <r>
    <x v="0"/>
    <x v="0"/>
    <s v="WA"/>
    <x v="6"/>
    <n v="2014"/>
    <n v="2014"/>
    <n v="15140600"/>
    <n v="2"/>
    <x v="1"/>
    <s v="I"/>
    <n v="56"/>
    <n v="28"/>
    <n v="0"/>
    <n v="1100"/>
  </r>
  <r>
    <x v="0"/>
    <x v="0"/>
    <s v="WA"/>
    <x v="6"/>
    <n v="2014"/>
    <n v="2014"/>
    <n v="17424179"/>
    <n v="2"/>
    <x v="1"/>
    <s v="I"/>
    <n v="48"/>
    <n v="24"/>
    <n v="0"/>
    <n v="325"/>
  </r>
  <r>
    <x v="0"/>
    <x v="0"/>
    <s v="WA"/>
    <x v="6"/>
    <n v="2014"/>
    <n v="2014"/>
    <n v="17616926"/>
    <n v="1"/>
    <x v="1"/>
    <s v="I"/>
    <n v="4"/>
    <n v="4"/>
    <n v="0"/>
    <n v="10"/>
  </r>
  <r>
    <x v="0"/>
    <x v="1"/>
    <s v="WA"/>
    <x v="6"/>
    <n v="2014"/>
    <n v="2014"/>
    <n v="500247996"/>
    <n v="1"/>
    <x v="1"/>
    <s v="I"/>
    <n v="11"/>
    <n v="11"/>
    <n v="0"/>
    <n v="19"/>
  </r>
  <r>
    <x v="0"/>
    <x v="0"/>
    <s v="WA"/>
    <x v="6"/>
    <n v="2014"/>
    <n v="2014"/>
    <n v="17753333"/>
    <n v="1"/>
    <x v="1"/>
    <s v="I"/>
    <n v="0"/>
    <n v="0"/>
    <n v="0"/>
    <n v="11"/>
  </r>
  <r>
    <x v="0"/>
    <x v="1"/>
    <s v="WA"/>
    <x v="6"/>
    <n v="2014"/>
    <n v="2014"/>
    <n v="15654287"/>
    <n v="1"/>
    <x v="1"/>
    <s v="I"/>
    <n v="11"/>
    <n v="11"/>
    <n v="0"/>
    <n v="3"/>
  </r>
  <r>
    <x v="0"/>
    <x v="0"/>
    <s v="WA"/>
    <x v="6"/>
    <n v="2014"/>
    <n v="2014"/>
    <n v="19978336"/>
    <n v="1"/>
    <x v="1"/>
    <s v="I"/>
    <n v="9"/>
    <n v="9"/>
    <n v="0"/>
    <n v="181"/>
  </r>
  <r>
    <x v="0"/>
    <x v="0"/>
    <s v="WA"/>
    <x v="6"/>
    <n v="2014"/>
    <n v="2014"/>
    <n v="430617646"/>
    <n v="1"/>
    <x v="1"/>
    <s v="I"/>
    <n v="9"/>
    <n v="9"/>
    <n v="0"/>
    <n v="1"/>
  </r>
  <r>
    <x v="0"/>
    <x v="1"/>
    <s v="WA"/>
    <x v="6"/>
    <n v="2014"/>
    <n v="2014"/>
    <n v="17779523"/>
    <n v="2"/>
    <x v="1"/>
    <s v="I"/>
    <n v="50"/>
    <n v="25"/>
    <n v="0"/>
    <n v="93"/>
  </r>
  <r>
    <x v="0"/>
    <x v="0"/>
    <s v="WA"/>
    <x v="6"/>
    <n v="2014"/>
    <n v="2014"/>
    <n v="426124826"/>
    <n v="1"/>
    <x v="1"/>
    <s v="I"/>
    <n v="30"/>
    <n v="30"/>
    <n v="0"/>
    <n v="10"/>
  </r>
  <r>
    <x v="0"/>
    <x v="0"/>
    <s v="WA"/>
    <x v="6"/>
    <n v="2014"/>
    <n v="2014"/>
    <n v="18628841"/>
    <n v="1"/>
    <x v="1"/>
    <s v="I"/>
    <n v="22"/>
    <n v="22"/>
    <n v="0"/>
    <n v="120"/>
  </r>
  <r>
    <x v="0"/>
    <x v="0"/>
    <s v="WA"/>
    <x v="6"/>
    <n v="2014"/>
    <n v="2014"/>
    <n v="18915596"/>
    <n v="1"/>
    <x v="1"/>
    <s v="I"/>
    <n v="28"/>
    <n v="28"/>
    <n v="0"/>
    <n v="40"/>
  </r>
  <r>
    <x v="0"/>
    <x v="0"/>
    <s v="WA"/>
    <x v="6"/>
    <n v="2014"/>
    <n v="2014"/>
    <n v="16931262"/>
    <n v="1"/>
    <x v="1"/>
    <s v="I"/>
    <n v="9"/>
    <n v="9"/>
    <n v="0"/>
    <n v="50"/>
  </r>
  <r>
    <x v="0"/>
    <x v="0"/>
    <s v="WA"/>
    <x v="6"/>
    <n v="2014"/>
    <n v="2014"/>
    <n v="19293621"/>
    <n v="2"/>
    <x v="1"/>
    <s v="I"/>
    <n v="50"/>
    <n v="25"/>
    <n v="0"/>
    <n v="71"/>
  </r>
  <r>
    <x v="0"/>
    <x v="0"/>
    <s v="WA"/>
    <x v="6"/>
    <n v="2014"/>
    <n v="2014"/>
    <n v="14937764"/>
    <n v="1"/>
    <x v="1"/>
    <s v="I"/>
    <n v="1"/>
    <n v="1"/>
    <n v="0"/>
    <n v="60"/>
  </r>
  <r>
    <x v="0"/>
    <x v="1"/>
    <s v="WA"/>
    <x v="6"/>
    <n v="2014"/>
    <n v="2014"/>
    <n v="500171852"/>
    <n v="1"/>
    <x v="1"/>
    <s v="I"/>
    <n v="31"/>
    <n v="31"/>
    <n v="0"/>
    <n v="1"/>
  </r>
  <r>
    <x v="0"/>
    <x v="0"/>
    <s v="WA"/>
    <x v="6"/>
    <n v="2014"/>
    <n v="2014"/>
    <n v="17320368"/>
    <n v="1"/>
    <x v="1"/>
    <s v="I"/>
    <n v="28"/>
    <n v="28"/>
    <n v="0"/>
    <n v="44"/>
  </r>
  <r>
    <x v="0"/>
    <x v="0"/>
    <s v="WA"/>
    <x v="6"/>
    <n v="2014"/>
    <n v="2014"/>
    <n v="15075584"/>
    <n v="1"/>
    <x v="1"/>
    <s v="I"/>
    <n v="12"/>
    <n v="12"/>
    <n v="0"/>
    <n v="420"/>
  </r>
  <r>
    <x v="0"/>
    <x v="0"/>
    <s v="WA"/>
    <x v="6"/>
    <n v="2014"/>
    <n v="2014"/>
    <n v="500239166"/>
    <n v="1"/>
    <x v="1"/>
    <s v="I"/>
    <n v="4"/>
    <n v="4"/>
    <n v="0"/>
    <n v="31"/>
  </r>
  <r>
    <x v="0"/>
    <x v="0"/>
    <s v="WA"/>
    <x v="6"/>
    <n v="2014"/>
    <n v="2014"/>
    <n v="500242964"/>
    <n v="1"/>
    <x v="1"/>
    <s v="I"/>
    <n v="4"/>
    <n v="4"/>
    <n v="0"/>
    <n v="101"/>
  </r>
  <r>
    <x v="0"/>
    <x v="0"/>
    <s v="WA"/>
    <x v="6"/>
    <n v="2014"/>
    <n v="2014"/>
    <n v="15114676"/>
    <n v="1"/>
    <x v="1"/>
    <s v="I"/>
    <n v="25"/>
    <n v="25"/>
    <n v="0"/>
    <n v="30"/>
  </r>
  <r>
    <x v="0"/>
    <x v="0"/>
    <s v="WA"/>
    <x v="6"/>
    <n v="2014"/>
    <n v="2014"/>
    <n v="500306268"/>
    <n v="1"/>
    <x v="1"/>
    <s v="I"/>
    <n v="15"/>
    <n v="15"/>
    <n v="0"/>
    <n v="1957"/>
  </r>
  <r>
    <x v="0"/>
    <x v="0"/>
    <s v="WA"/>
    <x v="6"/>
    <n v="2014"/>
    <n v="2014"/>
    <n v="15595624"/>
    <n v="1"/>
    <x v="1"/>
    <s v="I"/>
    <n v="2"/>
    <n v="2"/>
    <n v="0"/>
    <n v="68"/>
  </r>
  <r>
    <x v="0"/>
    <x v="0"/>
    <s v="WA"/>
    <x v="6"/>
    <n v="2014"/>
    <n v="2014"/>
    <n v="14931092"/>
    <n v="2"/>
    <x v="1"/>
    <s v="I"/>
    <n v="46"/>
    <n v="23"/>
    <n v="0"/>
    <n v="177"/>
  </r>
  <r>
    <x v="0"/>
    <x v="0"/>
    <s v="WA"/>
    <x v="6"/>
    <n v="2014"/>
    <n v="2014"/>
    <n v="14110458"/>
    <n v="1"/>
    <x v="1"/>
    <s v="I"/>
    <n v="0"/>
    <n v="0"/>
    <n v="0"/>
    <n v="1115"/>
  </r>
  <r>
    <x v="0"/>
    <x v="0"/>
    <s v="WA"/>
    <x v="6"/>
    <n v="2014"/>
    <n v="2014"/>
    <n v="500248892"/>
    <n v="1"/>
    <x v="1"/>
    <s v="I"/>
    <n v="0"/>
    <n v="0"/>
    <n v="0"/>
    <n v="393"/>
  </r>
  <r>
    <x v="0"/>
    <x v="0"/>
    <s v="WA"/>
    <x v="6"/>
    <n v="2014"/>
    <n v="2014"/>
    <n v="19581704"/>
    <n v="1"/>
    <x v="1"/>
    <s v="I"/>
    <n v="33"/>
    <n v="33"/>
    <n v="0"/>
    <n v="890"/>
  </r>
  <r>
    <x v="1"/>
    <x v="1"/>
    <s v="WA"/>
    <x v="6"/>
    <n v="2014"/>
    <n v="2014"/>
    <n v="500009424"/>
    <n v="2"/>
    <x v="1"/>
    <s v="I"/>
    <n v="63"/>
    <n v="31.5"/>
    <n v="0"/>
    <n v="37"/>
  </r>
  <r>
    <x v="0"/>
    <x v="1"/>
    <s v="WA"/>
    <x v="6"/>
    <n v="2014"/>
    <n v="2014"/>
    <n v="500014260"/>
    <n v="2"/>
    <x v="1"/>
    <s v="I"/>
    <n v="48"/>
    <n v="24"/>
    <n v="0"/>
    <n v="13"/>
  </r>
  <r>
    <x v="0"/>
    <x v="0"/>
    <s v="WA"/>
    <x v="6"/>
    <n v="2014"/>
    <n v="2014"/>
    <n v="500029069"/>
    <n v="1"/>
    <x v="1"/>
    <s v="I"/>
    <n v="24"/>
    <n v="24"/>
    <n v="0"/>
    <n v="710"/>
  </r>
  <r>
    <x v="0"/>
    <x v="0"/>
    <s v="WA"/>
    <x v="6"/>
    <n v="2014"/>
    <n v="2014"/>
    <n v="14119227"/>
    <n v="1"/>
    <x v="1"/>
    <s v="I"/>
    <n v="4"/>
    <n v="4"/>
    <n v="0"/>
    <n v="30"/>
  </r>
  <r>
    <x v="0"/>
    <x v="0"/>
    <s v="WA"/>
    <x v="6"/>
    <n v="2014"/>
    <n v="2014"/>
    <n v="19766525"/>
    <n v="1"/>
    <x v="1"/>
    <s v="I"/>
    <n v="34"/>
    <n v="34"/>
    <n v="0"/>
    <n v="866"/>
  </r>
  <r>
    <x v="0"/>
    <x v="0"/>
    <s v="WA"/>
    <x v="6"/>
    <n v="2014"/>
    <n v="2014"/>
    <n v="500020891"/>
    <n v="1"/>
    <x v="1"/>
    <s v="I"/>
    <n v="2"/>
    <n v="2"/>
    <n v="0"/>
    <n v="51"/>
  </r>
  <r>
    <x v="0"/>
    <x v="0"/>
    <s v="WA"/>
    <x v="6"/>
    <n v="2014"/>
    <n v="2014"/>
    <n v="500307811"/>
    <n v="1"/>
    <x v="1"/>
    <s v="I"/>
    <n v="1"/>
    <n v="1"/>
    <n v="0"/>
    <n v="119"/>
  </r>
  <r>
    <x v="0"/>
    <x v="1"/>
    <s v="WA"/>
    <x v="6"/>
    <n v="2014"/>
    <n v="2014"/>
    <n v="500308929"/>
    <n v="1"/>
    <x v="1"/>
    <s v="I"/>
    <n v="1"/>
    <n v="1"/>
    <n v="0"/>
    <n v="24"/>
  </r>
  <r>
    <x v="0"/>
    <x v="0"/>
    <s v="WA"/>
    <x v="6"/>
    <n v="2014"/>
    <n v="2014"/>
    <n v="15208164"/>
    <n v="1"/>
    <x v="1"/>
    <s v="I"/>
    <n v="14"/>
    <n v="14"/>
    <n v="0"/>
    <n v="397"/>
  </r>
  <r>
    <x v="0"/>
    <x v="0"/>
    <s v="WA"/>
    <x v="6"/>
    <n v="2014"/>
    <n v="2014"/>
    <n v="16657687"/>
    <n v="1"/>
    <x v="1"/>
    <s v="I"/>
    <n v="24"/>
    <n v="24"/>
    <n v="0"/>
    <n v="827"/>
  </r>
  <r>
    <x v="0"/>
    <x v="0"/>
    <s v="WA"/>
    <x v="6"/>
    <n v="2014"/>
    <n v="2014"/>
    <n v="16472487"/>
    <n v="1"/>
    <x v="1"/>
    <s v="I"/>
    <n v="4"/>
    <n v="4"/>
    <n v="0"/>
    <n v="140"/>
  </r>
  <r>
    <x v="0"/>
    <x v="0"/>
    <s v="WA"/>
    <x v="6"/>
    <n v="2015"/>
    <n v="2015"/>
    <n v="500174466"/>
    <n v="1"/>
    <x v="1"/>
    <s v="I"/>
    <n v="3"/>
    <n v="3"/>
    <n v="0"/>
    <n v="99"/>
  </r>
  <r>
    <x v="0"/>
    <x v="0"/>
    <s v="WA"/>
    <x v="7"/>
    <n v="2015"/>
    <n v="2015"/>
    <n v="19574276"/>
    <n v="1"/>
    <x v="1"/>
    <s v="I"/>
    <n v="32"/>
    <n v="32"/>
    <n v="0"/>
    <n v="850"/>
  </r>
  <r>
    <x v="0"/>
    <x v="0"/>
    <s v="WA"/>
    <x v="7"/>
    <n v="2015"/>
    <n v="2015"/>
    <n v="19990451"/>
    <n v="1"/>
    <x v="1"/>
    <s v="I"/>
    <n v="22"/>
    <n v="22"/>
    <n v="0"/>
    <n v="178"/>
  </r>
  <r>
    <x v="0"/>
    <x v="0"/>
    <s v="WA"/>
    <x v="6"/>
    <n v="2014"/>
    <n v="2014"/>
    <n v="14096319"/>
    <n v="1"/>
    <x v="1"/>
    <s v="I"/>
    <n v="29"/>
    <n v="29"/>
    <n v="0"/>
    <n v="1110"/>
  </r>
  <r>
    <x v="0"/>
    <x v="0"/>
    <s v="WA"/>
    <x v="6"/>
    <n v="2014"/>
    <n v="2014"/>
    <n v="500083488"/>
    <n v="1"/>
    <x v="1"/>
    <s v="I"/>
    <n v="22"/>
    <n v="22"/>
    <n v="0"/>
    <n v="670"/>
  </r>
  <r>
    <x v="0"/>
    <x v="0"/>
    <s v="WA"/>
    <x v="7"/>
    <n v="2015"/>
    <n v="2015"/>
    <n v="18891794"/>
    <n v="1"/>
    <x v="1"/>
    <s v="I"/>
    <n v="31"/>
    <n v="31"/>
    <n v="0"/>
    <n v="81"/>
  </r>
  <r>
    <x v="0"/>
    <x v="1"/>
    <s v="WA"/>
    <x v="7"/>
    <n v="2015"/>
    <n v="2015"/>
    <n v="500206779"/>
    <n v="1"/>
    <x v="1"/>
    <s v="I"/>
    <n v="33"/>
    <n v="33"/>
    <n v="0"/>
    <n v="95"/>
  </r>
  <r>
    <x v="0"/>
    <x v="0"/>
    <s v="WA"/>
    <x v="7"/>
    <n v="2015"/>
    <n v="2015"/>
    <n v="18584045"/>
    <n v="1"/>
    <x v="1"/>
    <s v="I"/>
    <n v="33"/>
    <n v="33"/>
    <n v="0"/>
    <n v="420"/>
  </r>
  <r>
    <x v="0"/>
    <x v="0"/>
    <s v="WA"/>
    <x v="7"/>
    <n v="2015"/>
    <n v="2015"/>
    <n v="18895127"/>
    <n v="1"/>
    <x v="1"/>
    <s v="I"/>
    <n v="33"/>
    <n v="33"/>
    <n v="0"/>
    <n v="2850"/>
  </r>
  <r>
    <x v="0"/>
    <x v="0"/>
    <s v="WA"/>
    <x v="7"/>
    <n v="2015"/>
    <n v="2015"/>
    <n v="18989490"/>
    <n v="1"/>
    <x v="1"/>
    <s v="I"/>
    <n v="33"/>
    <n v="33"/>
    <n v="0"/>
    <n v="170"/>
  </r>
  <r>
    <x v="0"/>
    <x v="0"/>
    <s v="WA"/>
    <x v="7"/>
    <n v="2015"/>
    <n v="2015"/>
    <n v="500013652"/>
    <n v="1"/>
    <x v="1"/>
    <s v="I"/>
    <n v="33"/>
    <n v="33"/>
    <n v="0"/>
    <n v="664"/>
  </r>
  <r>
    <x v="0"/>
    <x v="0"/>
    <s v="WA"/>
    <x v="7"/>
    <n v="2015"/>
    <n v="2015"/>
    <n v="331862404"/>
    <n v="1"/>
    <x v="1"/>
    <s v="I"/>
    <n v="32"/>
    <n v="32"/>
    <n v="0"/>
    <n v="630"/>
  </r>
  <r>
    <x v="0"/>
    <x v="1"/>
    <s v="WA"/>
    <x v="7"/>
    <n v="2015"/>
    <n v="2015"/>
    <n v="446352563"/>
    <n v="1"/>
    <x v="1"/>
    <s v="I"/>
    <n v="31"/>
    <n v="31"/>
    <n v="0"/>
    <n v="12"/>
  </r>
  <r>
    <x v="0"/>
    <x v="1"/>
    <s v="WA"/>
    <x v="7"/>
    <n v="2015"/>
    <n v="2015"/>
    <n v="446343506"/>
    <n v="1"/>
    <x v="1"/>
    <s v="I"/>
    <n v="5"/>
    <n v="5"/>
    <n v="0"/>
    <n v="6"/>
  </r>
  <r>
    <x v="0"/>
    <x v="1"/>
    <s v="WA"/>
    <x v="7"/>
    <n v="2015"/>
    <n v="2015"/>
    <n v="19924334"/>
    <n v="1"/>
    <x v="1"/>
    <s v="I"/>
    <n v="33"/>
    <n v="33"/>
    <n v="0"/>
    <n v="18"/>
  </r>
  <r>
    <x v="0"/>
    <x v="1"/>
    <s v="WA"/>
    <x v="7"/>
    <n v="2015"/>
    <n v="2015"/>
    <n v="18646689"/>
    <n v="1"/>
    <x v="1"/>
    <s v="I"/>
    <n v="32"/>
    <n v="32"/>
    <n v="0"/>
    <n v="84"/>
  </r>
  <r>
    <x v="0"/>
    <x v="0"/>
    <s v="WA"/>
    <x v="7"/>
    <n v="2015"/>
    <n v="2015"/>
    <n v="18646691"/>
    <n v="1"/>
    <x v="1"/>
    <s v="I"/>
    <n v="32"/>
    <n v="32"/>
    <n v="0"/>
    <n v="340"/>
  </r>
  <r>
    <x v="0"/>
    <x v="0"/>
    <s v="WA"/>
    <x v="6"/>
    <n v="2014"/>
    <n v="2014"/>
    <n v="500077106"/>
    <n v="1"/>
    <x v="1"/>
    <s v="I"/>
    <n v="34"/>
    <n v="34"/>
    <n v="0"/>
    <n v="68"/>
  </r>
  <r>
    <x v="0"/>
    <x v="0"/>
    <s v="WA"/>
    <x v="7"/>
    <n v="2015"/>
    <n v="2015"/>
    <n v="14898799"/>
    <n v="1"/>
    <x v="1"/>
    <s v="I"/>
    <n v="25"/>
    <n v="25"/>
    <n v="0"/>
    <n v="620"/>
  </r>
  <r>
    <x v="1"/>
    <x v="0"/>
    <s v="WA"/>
    <x v="7"/>
    <n v="2015"/>
    <n v="2015"/>
    <n v="500297726"/>
    <n v="1"/>
    <x v="1"/>
    <s v="I"/>
    <n v="30"/>
    <n v="30"/>
    <n v="0"/>
    <n v="1"/>
  </r>
  <r>
    <x v="0"/>
    <x v="1"/>
    <s v="WA"/>
    <x v="7"/>
    <n v="2015"/>
    <n v="2015"/>
    <n v="500257184"/>
    <n v="1"/>
    <x v="1"/>
    <s v="I"/>
    <n v="20"/>
    <n v="20"/>
    <n v="0"/>
    <n v="66"/>
  </r>
  <r>
    <x v="0"/>
    <x v="0"/>
    <s v="WA"/>
    <x v="7"/>
    <n v="2015"/>
    <n v="2015"/>
    <n v="16182140"/>
    <n v="1"/>
    <x v="1"/>
    <s v="I"/>
    <n v="4"/>
    <n v="4"/>
    <n v="0"/>
    <n v="26"/>
  </r>
  <r>
    <x v="0"/>
    <x v="1"/>
    <s v="WA"/>
    <x v="7"/>
    <n v="2015"/>
    <n v="2015"/>
    <n v="15216121"/>
    <n v="1"/>
    <x v="1"/>
    <s v="I"/>
    <n v="3"/>
    <n v="3"/>
    <n v="0"/>
    <n v="11"/>
  </r>
  <r>
    <x v="0"/>
    <x v="0"/>
    <s v="WA"/>
    <x v="7"/>
    <n v="2015"/>
    <n v="2015"/>
    <n v="14169106"/>
    <n v="1"/>
    <x v="1"/>
    <s v="I"/>
    <n v="30"/>
    <n v="30"/>
    <n v="0"/>
    <n v="380"/>
  </r>
  <r>
    <x v="0"/>
    <x v="0"/>
    <s v="WA"/>
    <x v="7"/>
    <n v="2015"/>
    <n v="2015"/>
    <n v="14738435"/>
    <n v="1"/>
    <x v="1"/>
    <s v="I"/>
    <n v="23"/>
    <n v="23"/>
    <n v="0"/>
    <n v="3"/>
  </r>
  <r>
    <x v="0"/>
    <x v="0"/>
    <s v="WA"/>
    <x v="7"/>
    <n v="2015"/>
    <n v="2015"/>
    <n v="15102435"/>
    <n v="1"/>
    <x v="1"/>
    <s v="I"/>
    <n v="32"/>
    <n v="32"/>
    <n v="0"/>
    <n v="770"/>
  </r>
  <r>
    <x v="1"/>
    <x v="0"/>
    <s v="WA"/>
    <x v="7"/>
    <n v="2015"/>
    <n v="2015"/>
    <n v="17411057"/>
    <n v="1"/>
    <x v="1"/>
    <s v="I"/>
    <n v="13"/>
    <n v="13"/>
    <n v="0"/>
    <n v="580"/>
  </r>
  <r>
    <x v="0"/>
    <x v="0"/>
    <s v="WA"/>
    <x v="7"/>
    <n v="2015"/>
    <n v="2015"/>
    <n v="16088313"/>
    <n v="1"/>
    <x v="1"/>
    <s v="I"/>
    <n v="33"/>
    <n v="33"/>
    <n v="0"/>
    <n v="167"/>
  </r>
  <r>
    <x v="0"/>
    <x v="0"/>
    <s v="WA"/>
    <x v="7"/>
    <n v="2015"/>
    <n v="2015"/>
    <n v="18517483"/>
    <n v="1"/>
    <x v="1"/>
    <s v="I"/>
    <n v="19"/>
    <n v="19"/>
    <n v="0"/>
    <n v="1224"/>
  </r>
  <r>
    <x v="0"/>
    <x v="0"/>
    <s v="WA"/>
    <x v="7"/>
    <n v="2015"/>
    <n v="2015"/>
    <n v="500293077"/>
    <n v="1"/>
    <x v="1"/>
    <s v="I"/>
    <n v="33"/>
    <n v="33"/>
    <n v="0"/>
    <n v="43"/>
  </r>
  <r>
    <x v="0"/>
    <x v="1"/>
    <s v="WA"/>
    <x v="7"/>
    <n v="2015"/>
    <n v="2015"/>
    <n v="500270578"/>
    <n v="1"/>
    <x v="1"/>
    <s v="I"/>
    <n v="31"/>
    <n v="31"/>
    <n v="0"/>
    <n v="61"/>
  </r>
  <r>
    <x v="0"/>
    <x v="0"/>
    <s v="WA"/>
    <x v="7"/>
    <n v="2015"/>
    <n v="2015"/>
    <n v="14096319"/>
    <n v="1"/>
    <x v="1"/>
    <s v="I"/>
    <n v="30"/>
    <n v="30"/>
    <n v="0"/>
    <n v="1780"/>
  </r>
  <r>
    <x v="0"/>
    <x v="1"/>
    <s v="WA"/>
    <x v="7"/>
    <n v="2015"/>
    <n v="2015"/>
    <n v="500205927"/>
    <n v="1"/>
    <x v="1"/>
    <s v="I"/>
    <n v="16"/>
    <n v="16"/>
    <n v="0"/>
    <n v="4"/>
  </r>
  <r>
    <x v="0"/>
    <x v="0"/>
    <s v="WA"/>
    <x v="7"/>
    <n v="2015"/>
    <n v="2015"/>
    <n v="18697792"/>
    <n v="1"/>
    <x v="1"/>
    <s v="I"/>
    <n v="0"/>
    <n v="0"/>
    <n v="0"/>
    <n v="200"/>
  </r>
  <r>
    <x v="0"/>
    <x v="1"/>
    <s v="WA"/>
    <x v="7"/>
    <n v="2015"/>
    <n v="2015"/>
    <n v="18022192"/>
    <n v="1"/>
    <x v="1"/>
    <s v="I"/>
    <n v="21"/>
    <n v="21"/>
    <n v="0"/>
    <n v="87"/>
  </r>
  <r>
    <x v="0"/>
    <x v="1"/>
    <s v="WA"/>
    <x v="7"/>
    <n v="2015"/>
    <n v="2015"/>
    <n v="18057736"/>
    <n v="1"/>
    <x v="1"/>
    <s v="I"/>
    <n v="30"/>
    <n v="30"/>
    <n v="0"/>
    <n v="6"/>
  </r>
  <r>
    <x v="1"/>
    <x v="0"/>
    <s v="WA"/>
    <x v="7"/>
    <n v="2015"/>
    <n v="2015"/>
    <n v="500297587"/>
    <n v="1"/>
    <x v="1"/>
    <s v="I"/>
    <n v="31"/>
    <n v="31"/>
    <n v="0"/>
    <n v="7"/>
  </r>
  <r>
    <x v="0"/>
    <x v="0"/>
    <s v="WA"/>
    <x v="7"/>
    <n v="2015"/>
    <n v="2015"/>
    <n v="17574401"/>
    <n v="1"/>
    <x v="1"/>
    <s v="I"/>
    <n v="31"/>
    <n v="31"/>
    <n v="0"/>
    <n v="18"/>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
  <r>
    <x v="0"/>
    <x v="0"/>
    <x v="0"/>
    <n v="65220"/>
    <n v="65220"/>
  </r>
  <r>
    <x v="1"/>
    <x v="1"/>
    <x v="0"/>
    <n v="57"/>
    <n v="0"/>
  </r>
  <r>
    <x v="1"/>
    <x v="0"/>
    <x v="0"/>
    <n v="12080"/>
    <n v="12080"/>
  </r>
  <r>
    <x v="1"/>
    <x v="2"/>
    <x v="0"/>
    <n v="2374"/>
    <n v="0"/>
  </r>
  <r>
    <x v="1"/>
    <x v="3"/>
    <x v="0"/>
    <n v="844"/>
    <n v="0"/>
  </r>
  <r>
    <x v="1"/>
    <x v="4"/>
    <x v="0"/>
    <n v="3706"/>
    <n v="0"/>
  </r>
  <r>
    <x v="1"/>
    <x v="5"/>
    <x v="0"/>
    <n v="12"/>
    <n v="0"/>
  </r>
  <r>
    <x v="1"/>
    <x v="6"/>
    <x v="0"/>
    <n v="4595"/>
    <n v="0"/>
  </r>
  <r>
    <x v="1"/>
    <x v="7"/>
    <x v="0"/>
    <n v="4791"/>
    <n v="0"/>
  </r>
  <r>
    <x v="1"/>
    <x v="8"/>
    <x v="0"/>
    <n v="2077"/>
    <n v="0"/>
  </r>
  <r>
    <x v="1"/>
    <x v="9"/>
    <x v="0"/>
    <n v="2076"/>
    <n v="2076"/>
  </r>
  <r>
    <x v="1"/>
    <x v="10"/>
    <x v="0"/>
    <n v="437"/>
    <n v="0"/>
  </r>
  <r>
    <x v="0"/>
    <x v="1"/>
    <x v="0"/>
    <n v="1868"/>
    <n v="0"/>
  </r>
  <r>
    <x v="1"/>
    <x v="11"/>
    <x v="0"/>
    <n v="79"/>
    <n v="0"/>
  </r>
  <r>
    <x v="0"/>
    <x v="2"/>
    <x v="0"/>
    <n v="9489"/>
    <n v="0"/>
  </r>
  <r>
    <x v="0"/>
    <x v="3"/>
    <x v="0"/>
    <n v="4845"/>
    <n v="0"/>
  </r>
  <r>
    <x v="0"/>
    <x v="4"/>
    <x v="0"/>
    <n v="29621"/>
    <n v="0"/>
  </r>
  <r>
    <x v="0"/>
    <x v="12"/>
    <x v="0"/>
    <n v="2925"/>
    <n v="0"/>
  </r>
  <r>
    <x v="0"/>
    <x v="5"/>
    <x v="0"/>
    <n v="214"/>
    <n v="0"/>
  </r>
  <r>
    <x v="0"/>
    <x v="6"/>
    <x v="0"/>
    <n v="24764"/>
    <n v="0"/>
  </r>
  <r>
    <x v="0"/>
    <x v="7"/>
    <x v="0"/>
    <n v="3257813"/>
    <n v="0"/>
  </r>
  <r>
    <x v="0"/>
    <x v="8"/>
    <x v="0"/>
    <n v="19280"/>
    <n v="0"/>
  </r>
  <r>
    <x v="0"/>
    <x v="9"/>
    <x v="0"/>
    <n v="20779"/>
    <n v="20779"/>
  </r>
  <r>
    <x v="0"/>
    <x v="11"/>
    <x v="0"/>
    <n v="316508"/>
    <n v="0"/>
  </r>
  <r>
    <x v="2"/>
    <x v="13"/>
    <x v="0"/>
    <n v="2475640"/>
    <n v="0"/>
  </r>
  <r>
    <x v="0"/>
    <x v="13"/>
    <x v="0"/>
    <n v="1163360"/>
    <n v="0"/>
  </r>
  <r>
    <x v="2"/>
    <x v="0"/>
    <x v="0"/>
    <n v="5174"/>
    <n v="5174"/>
  </r>
  <r>
    <x v="0"/>
    <x v="10"/>
    <x v="0"/>
    <n v="30172"/>
    <n v="0"/>
  </r>
  <r>
    <x v="2"/>
    <x v="1"/>
    <x v="0"/>
    <n v="255"/>
    <n v="0"/>
  </r>
  <r>
    <x v="1"/>
    <x v="13"/>
    <x v="0"/>
    <n v="1228841"/>
    <n v="0"/>
  </r>
  <r>
    <x v="2"/>
    <x v="2"/>
    <x v="0"/>
    <n v="356"/>
    <n v="0"/>
  </r>
  <r>
    <x v="2"/>
    <x v="3"/>
    <x v="0"/>
    <n v="2557"/>
    <n v="0"/>
  </r>
  <r>
    <x v="2"/>
    <x v="4"/>
    <x v="0"/>
    <n v="1129"/>
    <n v="0"/>
  </r>
  <r>
    <x v="2"/>
    <x v="12"/>
    <x v="0"/>
    <n v="107"/>
    <n v="0"/>
  </r>
  <r>
    <x v="2"/>
    <x v="5"/>
    <x v="0"/>
    <n v="112"/>
    <n v="0"/>
  </r>
  <r>
    <x v="2"/>
    <x v="6"/>
    <x v="0"/>
    <n v="3668"/>
    <n v="0"/>
  </r>
  <r>
    <x v="2"/>
    <x v="7"/>
    <x v="0"/>
    <n v="9193"/>
    <n v="0"/>
  </r>
  <r>
    <x v="2"/>
    <x v="8"/>
    <x v="0"/>
    <n v="44346"/>
    <n v="0"/>
  </r>
  <r>
    <x v="2"/>
    <x v="9"/>
    <x v="0"/>
    <n v="847"/>
    <n v="847"/>
  </r>
  <r>
    <x v="2"/>
    <x v="11"/>
    <x v="0"/>
    <n v="146"/>
    <n v="0"/>
  </r>
  <r>
    <x v="3"/>
    <x v="9"/>
    <x v="0"/>
    <n v="1"/>
    <n v="1"/>
  </r>
  <r>
    <x v="2"/>
    <x v="10"/>
    <x v="0"/>
    <n v="156"/>
    <n v="0"/>
  </r>
  <r>
    <x v="3"/>
    <x v="11"/>
    <x v="0"/>
    <n v="36"/>
    <n v="0"/>
  </r>
  <r>
    <x v="3"/>
    <x v="8"/>
    <x v="0"/>
    <n v="4"/>
    <n v="0"/>
  </r>
  <r>
    <x v="3"/>
    <x v="7"/>
    <x v="0"/>
    <n v="208"/>
    <n v="0"/>
  </r>
  <r>
    <x v="3"/>
    <x v="4"/>
    <x v="0"/>
    <n v="1"/>
    <n v="0"/>
  </r>
  <r>
    <x v="3"/>
    <x v="3"/>
    <x v="0"/>
    <n v="2"/>
    <n v="0"/>
  </r>
  <r>
    <x v="3"/>
    <x v="1"/>
    <x v="0"/>
    <n v="20"/>
    <n v="0"/>
  </r>
  <r>
    <x v="3"/>
    <x v="10"/>
    <x v="0"/>
    <n v="5"/>
    <n v="0"/>
  </r>
  <r>
    <x v="3"/>
    <x v="13"/>
    <x v="0"/>
    <n v="96"/>
    <n v="0"/>
  </r>
  <r>
    <x v="3"/>
    <x v="0"/>
    <x v="0"/>
    <n v="1"/>
    <n v="1"/>
  </r>
  <r>
    <x v="2"/>
    <x v="14"/>
    <x v="0"/>
    <n v="1"/>
    <n v="0"/>
  </r>
  <r>
    <x v="1"/>
    <x v="4"/>
    <x v="1"/>
    <n v="3382"/>
    <n v="0"/>
  </r>
  <r>
    <x v="0"/>
    <x v="13"/>
    <x v="1"/>
    <n v="1419309"/>
    <n v="0"/>
  </r>
  <r>
    <x v="1"/>
    <x v="11"/>
    <x v="1"/>
    <n v="13"/>
    <n v="0"/>
  </r>
  <r>
    <x v="1"/>
    <x v="9"/>
    <x v="1"/>
    <n v="2059"/>
    <n v="2059"/>
  </r>
  <r>
    <x v="1"/>
    <x v="8"/>
    <x v="1"/>
    <n v="2034"/>
    <n v="0"/>
  </r>
  <r>
    <x v="1"/>
    <x v="7"/>
    <x v="1"/>
    <n v="4373"/>
    <n v="0"/>
  </r>
  <r>
    <x v="1"/>
    <x v="3"/>
    <x v="1"/>
    <n v="880"/>
    <n v="0"/>
  </r>
  <r>
    <x v="1"/>
    <x v="5"/>
    <x v="1"/>
    <n v="5"/>
    <n v="0"/>
  </r>
  <r>
    <x v="0"/>
    <x v="10"/>
    <x v="1"/>
    <n v="6250"/>
    <n v="0"/>
  </r>
  <r>
    <x v="1"/>
    <x v="2"/>
    <x v="1"/>
    <n v="2555"/>
    <n v="0"/>
  </r>
  <r>
    <x v="0"/>
    <x v="6"/>
    <x v="1"/>
    <n v="10686"/>
    <n v="0"/>
  </r>
  <r>
    <x v="1"/>
    <x v="6"/>
    <x v="1"/>
    <n v="4762"/>
    <n v="0"/>
  </r>
  <r>
    <x v="0"/>
    <x v="1"/>
    <x v="1"/>
    <n v="1179"/>
    <n v="0"/>
  </r>
  <r>
    <x v="0"/>
    <x v="0"/>
    <x v="1"/>
    <n v="54976"/>
    <n v="54976"/>
  </r>
  <r>
    <x v="0"/>
    <x v="2"/>
    <x v="1"/>
    <n v="9772"/>
    <n v="0"/>
  </r>
  <r>
    <x v="0"/>
    <x v="3"/>
    <x v="1"/>
    <n v="5272"/>
    <n v="0"/>
  </r>
  <r>
    <x v="0"/>
    <x v="4"/>
    <x v="1"/>
    <n v="24297"/>
    <n v="0"/>
  </r>
  <r>
    <x v="0"/>
    <x v="5"/>
    <x v="1"/>
    <n v="167"/>
    <n v="0"/>
  </r>
  <r>
    <x v="1"/>
    <x v="0"/>
    <x v="1"/>
    <n v="11873"/>
    <n v="11873"/>
  </r>
  <r>
    <x v="0"/>
    <x v="7"/>
    <x v="1"/>
    <n v="3127153"/>
    <n v="0"/>
  </r>
  <r>
    <x v="0"/>
    <x v="8"/>
    <x v="1"/>
    <n v="19517"/>
    <n v="0"/>
  </r>
  <r>
    <x v="0"/>
    <x v="9"/>
    <x v="1"/>
    <n v="19131"/>
    <n v="19131"/>
  </r>
  <r>
    <x v="0"/>
    <x v="11"/>
    <x v="1"/>
    <n v="266026"/>
    <n v="0"/>
  </r>
  <r>
    <x v="2"/>
    <x v="5"/>
    <x v="1"/>
    <n v="78"/>
    <n v="0"/>
  </r>
  <r>
    <x v="0"/>
    <x v="12"/>
    <x v="1"/>
    <n v="5617"/>
    <n v="0"/>
  </r>
  <r>
    <x v="2"/>
    <x v="1"/>
    <x v="1"/>
    <n v="181"/>
    <n v="0"/>
  </r>
  <r>
    <x v="2"/>
    <x v="13"/>
    <x v="1"/>
    <n v="2494405"/>
    <n v="0"/>
  </r>
  <r>
    <x v="2"/>
    <x v="7"/>
    <x v="1"/>
    <n v="8534"/>
    <n v="0"/>
  </r>
  <r>
    <x v="2"/>
    <x v="10"/>
    <x v="1"/>
    <n v="151"/>
    <n v="0"/>
  </r>
  <r>
    <x v="1"/>
    <x v="1"/>
    <x v="1"/>
    <n v="37"/>
    <n v="0"/>
  </r>
  <r>
    <x v="2"/>
    <x v="0"/>
    <x v="1"/>
    <n v="4536"/>
    <n v="4536"/>
  </r>
  <r>
    <x v="2"/>
    <x v="2"/>
    <x v="1"/>
    <n v="378"/>
    <n v="0"/>
  </r>
  <r>
    <x v="2"/>
    <x v="3"/>
    <x v="1"/>
    <n v="2785"/>
    <n v="0"/>
  </r>
  <r>
    <x v="2"/>
    <x v="4"/>
    <x v="1"/>
    <n v="1033"/>
    <n v="0"/>
  </r>
  <r>
    <x v="2"/>
    <x v="12"/>
    <x v="1"/>
    <n v="55"/>
    <n v="0"/>
  </r>
  <r>
    <x v="2"/>
    <x v="6"/>
    <x v="1"/>
    <n v="2641"/>
    <n v="0"/>
  </r>
  <r>
    <x v="2"/>
    <x v="8"/>
    <x v="1"/>
    <n v="42734"/>
    <n v="0"/>
  </r>
  <r>
    <x v="3"/>
    <x v="9"/>
    <x v="1"/>
    <n v="2"/>
    <n v="2"/>
  </r>
  <r>
    <x v="2"/>
    <x v="9"/>
    <x v="1"/>
    <n v="763"/>
    <n v="763"/>
  </r>
  <r>
    <x v="3"/>
    <x v="11"/>
    <x v="1"/>
    <n v="49"/>
    <n v="0"/>
  </r>
  <r>
    <x v="3"/>
    <x v="7"/>
    <x v="1"/>
    <n v="230"/>
    <n v="0"/>
  </r>
  <r>
    <x v="3"/>
    <x v="6"/>
    <x v="1"/>
    <n v="2"/>
    <n v="0"/>
  </r>
  <r>
    <x v="3"/>
    <x v="1"/>
    <x v="1"/>
    <n v="2"/>
    <n v="0"/>
  </r>
  <r>
    <x v="3"/>
    <x v="13"/>
    <x v="1"/>
    <n v="96"/>
    <n v="0"/>
  </r>
  <r>
    <x v="2"/>
    <x v="14"/>
    <x v="1"/>
    <n v="1"/>
    <n v="0"/>
  </r>
  <r>
    <x v="1"/>
    <x v="10"/>
    <x v="1"/>
    <n v="624"/>
    <n v="0"/>
  </r>
  <r>
    <x v="3"/>
    <x v="10"/>
    <x v="1"/>
    <n v="12"/>
    <n v="0"/>
  </r>
  <r>
    <x v="1"/>
    <x v="13"/>
    <x v="1"/>
    <n v="1233668"/>
    <n v="0"/>
  </r>
  <r>
    <x v="2"/>
    <x v="11"/>
    <x v="1"/>
    <n v="103"/>
    <n v="0"/>
  </r>
  <r>
    <x v="3"/>
    <x v="7"/>
    <x v="2"/>
    <n v="244"/>
    <n v="0"/>
  </r>
  <r>
    <x v="2"/>
    <x v="9"/>
    <x v="2"/>
    <n v="1043"/>
    <n v="1043"/>
  </r>
  <r>
    <x v="2"/>
    <x v="11"/>
    <x v="2"/>
    <n v="80"/>
    <n v="0"/>
  </r>
  <r>
    <x v="3"/>
    <x v="13"/>
    <x v="2"/>
    <n v="204"/>
    <n v="0"/>
  </r>
  <r>
    <x v="3"/>
    <x v="10"/>
    <x v="2"/>
    <n v="12"/>
    <n v="0"/>
  </r>
  <r>
    <x v="3"/>
    <x v="4"/>
    <x v="2"/>
    <n v="1"/>
    <n v="0"/>
  </r>
  <r>
    <x v="2"/>
    <x v="8"/>
    <x v="2"/>
    <n v="44873"/>
    <n v="0"/>
  </r>
  <r>
    <x v="2"/>
    <x v="2"/>
    <x v="2"/>
    <n v="366"/>
    <n v="0"/>
  </r>
  <r>
    <x v="3"/>
    <x v="11"/>
    <x v="2"/>
    <n v="32"/>
    <n v="0"/>
  </r>
  <r>
    <x v="3"/>
    <x v="0"/>
    <x v="2"/>
    <n v="1"/>
    <n v="1"/>
  </r>
  <r>
    <x v="2"/>
    <x v="7"/>
    <x v="2"/>
    <n v="8115"/>
    <n v="0"/>
  </r>
  <r>
    <x v="2"/>
    <x v="6"/>
    <x v="2"/>
    <n v="2869"/>
    <n v="0"/>
  </r>
  <r>
    <x v="2"/>
    <x v="5"/>
    <x v="2"/>
    <n v="73"/>
    <n v="0"/>
  </r>
  <r>
    <x v="2"/>
    <x v="12"/>
    <x v="2"/>
    <n v="80"/>
    <n v="0"/>
  </r>
  <r>
    <x v="2"/>
    <x v="13"/>
    <x v="2"/>
    <n v="2518436"/>
    <n v="0"/>
  </r>
  <r>
    <x v="2"/>
    <x v="3"/>
    <x v="2"/>
    <n v="3784"/>
    <n v="0"/>
  </r>
  <r>
    <x v="2"/>
    <x v="0"/>
    <x v="2"/>
    <n v="5002"/>
    <n v="5002"/>
  </r>
  <r>
    <x v="2"/>
    <x v="1"/>
    <x v="2"/>
    <n v="194"/>
    <n v="0"/>
  </r>
  <r>
    <x v="2"/>
    <x v="10"/>
    <x v="2"/>
    <n v="228"/>
    <n v="0"/>
  </r>
  <r>
    <x v="1"/>
    <x v="1"/>
    <x v="2"/>
    <n v="31"/>
    <n v="0"/>
  </r>
  <r>
    <x v="1"/>
    <x v="10"/>
    <x v="2"/>
    <n v="588"/>
    <n v="0"/>
  </r>
  <r>
    <x v="2"/>
    <x v="4"/>
    <x v="2"/>
    <n v="922"/>
    <n v="0"/>
  </r>
  <r>
    <x v="0"/>
    <x v="9"/>
    <x v="2"/>
    <n v="18616"/>
    <n v="18616"/>
  </r>
  <r>
    <x v="1"/>
    <x v="13"/>
    <x v="2"/>
    <n v="1239128"/>
    <n v="0"/>
  </r>
  <r>
    <x v="0"/>
    <x v="11"/>
    <x v="2"/>
    <n v="287862"/>
    <n v="0"/>
  </r>
  <r>
    <x v="0"/>
    <x v="8"/>
    <x v="2"/>
    <n v="20574"/>
    <n v="0"/>
  </r>
  <r>
    <x v="0"/>
    <x v="7"/>
    <x v="2"/>
    <n v="3071472"/>
    <n v="0"/>
  </r>
  <r>
    <x v="0"/>
    <x v="6"/>
    <x v="2"/>
    <n v="12190"/>
    <n v="0"/>
  </r>
  <r>
    <x v="0"/>
    <x v="5"/>
    <x v="2"/>
    <n v="316"/>
    <n v="0"/>
  </r>
  <r>
    <x v="0"/>
    <x v="12"/>
    <x v="2"/>
    <n v="4170"/>
    <n v="0"/>
  </r>
  <r>
    <x v="0"/>
    <x v="4"/>
    <x v="2"/>
    <n v="23659"/>
    <n v="0"/>
  </r>
  <r>
    <x v="0"/>
    <x v="3"/>
    <x v="2"/>
    <n v="6593"/>
    <n v="0"/>
  </r>
  <r>
    <x v="0"/>
    <x v="2"/>
    <x v="2"/>
    <n v="10760"/>
    <n v="0"/>
  </r>
  <r>
    <x v="0"/>
    <x v="0"/>
    <x v="2"/>
    <n v="58882"/>
    <n v="58882"/>
  </r>
  <r>
    <x v="0"/>
    <x v="1"/>
    <x v="2"/>
    <n v="1183"/>
    <n v="0"/>
  </r>
  <r>
    <x v="1"/>
    <x v="5"/>
    <x v="2"/>
    <n v="15"/>
    <n v="0"/>
  </r>
  <r>
    <x v="1"/>
    <x v="0"/>
    <x v="2"/>
    <n v="11624"/>
    <n v="11624"/>
  </r>
  <r>
    <x v="1"/>
    <x v="3"/>
    <x v="2"/>
    <n v="1114"/>
    <n v="0"/>
  </r>
  <r>
    <x v="0"/>
    <x v="10"/>
    <x v="2"/>
    <n v="7920"/>
    <n v="0"/>
  </r>
  <r>
    <x v="1"/>
    <x v="12"/>
    <x v="2"/>
    <n v="1"/>
    <n v="0"/>
  </r>
  <r>
    <x v="1"/>
    <x v="2"/>
    <x v="2"/>
    <n v="2573"/>
    <n v="0"/>
  </r>
  <r>
    <x v="1"/>
    <x v="6"/>
    <x v="2"/>
    <n v="3785"/>
    <n v="0"/>
  </r>
  <r>
    <x v="1"/>
    <x v="7"/>
    <x v="2"/>
    <n v="4352"/>
    <n v="0"/>
  </r>
  <r>
    <x v="1"/>
    <x v="8"/>
    <x v="2"/>
    <n v="1857"/>
    <n v="0"/>
  </r>
  <r>
    <x v="1"/>
    <x v="9"/>
    <x v="2"/>
    <n v="2233"/>
    <n v="2233"/>
  </r>
  <r>
    <x v="1"/>
    <x v="11"/>
    <x v="2"/>
    <n v="2"/>
    <n v="0"/>
  </r>
  <r>
    <x v="0"/>
    <x v="13"/>
    <x v="2"/>
    <n v="1496613"/>
    <n v="0"/>
  </r>
  <r>
    <x v="1"/>
    <x v="4"/>
    <x v="2"/>
    <n v="3062"/>
    <n v="0"/>
  </r>
  <r>
    <x v="0"/>
    <x v="10"/>
    <x v="3"/>
    <n v="9447"/>
    <n v="0"/>
  </r>
  <r>
    <x v="1"/>
    <x v="11"/>
    <x v="3"/>
    <n v="16"/>
    <n v="0"/>
  </r>
  <r>
    <x v="1"/>
    <x v="8"/>
    <x v="3"/>
    <n v="1438"/>
    <n v="0"/>
  </r>
  <r>
    <x v="1"/>
    <x v="7"/>
    <x v="3"/>
    <n v="4191"/>
    <n v="0"/>
  </r>
  <r>
    <x v="1"/>
    <x v="6"/>
    <x v="3"/>
    <n v="2800"/>
    <n v="0"/>
  </r>
  <r>
    <x v="1"/>
    <x v="5"/>
    <x v="3"/>
    <n v="19"/>
    <n v="0"/>
  </r>
  <r>
    <x v="1"/>
    <x v="4"/>
    <x v="3"/>
    <n v="3313"/>
    <n v="0"/>
  </r>
  <r>
    <x v="1"/>
    <x v="3"/>
    <x v="3"/>
    <n v="1261"/>
    <n v="0"/>
  </r>
  <r>
    <x v="0"/>
    <x v="1"/>
    <x v="3"/>
    <n v="921"/>
    <n v="0"/>
  </r>
  <r>
    <x v="1"/>
    <x v="0"/>
    <x v="3"/>
    <n v="11290"/>
    <n v="11290"/>
  </r>
  <r>
    <x v="0"/>
    <x v="6"/>
    <x v="3"/>
    <n v="7583"/>
    <n v="0"/>
  </r>
  <r>
    <x v="1"/>
    <x v="2"/>
    <x v="3"/>
    <n v="2447"/>
    <n v="0"/>
  </r>
  <r>
    <x v="0"/>
    <x v="0"/>
    <x v="3"/>
    <n v="57561"/>
    <n v="57561"/>
  </r>
  <r>
    <x v="0"/>
    <x v="2"/>
    <x v="3"/>
    <n v="10859"/>
    <n v="0"/>
  </r>
  <r>
    <x v="0"/>
    <x v="3"/>
    <x v="3"/>
    <n v="7211"/>
    <n v="0"/>
  </r>
  <r>
    <x v="0"/>
    <x v="4"/>
    <x v="3"/>
    <n v="22037"/>
    <n v="0"/>
  </r>
  <r>
    <x v="0"/>
    <x v="14"/>
    <x v="3"/>
    <n v="1"/>
    <n v="0"/>
  </r>
  <r>
    <x v="0"/>
    <x v="5"/>
    <x v="3"/>
    <n v="476"/>
    <n v="0"/>
  </r>
  <r>
    <x v="0"/>
    <x v="7"/>
    <x v="3"/>
    <n v="3084141"/>
    <n v="0"/>
  </r>
  <r>
    <x v="0"/>
    <x v="8"/>
    <x v="3"/>
    <n v="18397"/>
    <n v="0"/>
  </r>
  <r>
    <x v="0"/>
    <x v="9"/>
    <x v="3"/>
    <n v="18298"/>
    <n v="18298"/>
  </r>
  <r>
    <x v="0"/>
    <x v="11"/>
    <x v="3"/>
    <n v="264535"/>
    <n v="0"/>
  </r>
  <r>
    <x v="1"/>
    <x v="1"/>
    <x v="3"/>
    <n v="20"/>
    <n v="0"/>
  </r>
  <r>
    <x v="1"/>
    <x v="9"/>
    <x v="3"/>
    <n v="2838"/>
    <n v="2838"/>
  </r>
  <r>
    <x v="0"/>
    <x v="12"/>
    <x v="3"/>
    <n v="4373"/>
    <n v="0"/>
  </r>
  <r>
    <x v="2"/>
    <x v="1"/>
    <x v="3"/>
    <n v="265"/>
    <n v="0"/>
  </r>
  <r>
    <x v="0"/>
    <x v="13"/>
    <x v="3"/>
    <n v="1569142"/>
    <n v="0"/>
  </r>
  <r>
    <x v="1"/>
    <x v="10"/>
    <x v="3"/>
    <n v="523"/>
    <n v="0"/>
  </r>
  <r>
    <x v="2"/>
    <x v="10"/>
    <x v="3"/>
    <n v="181"/>
    <n v="0"/>
  </r>
  <r>
    <x v="2"/>
    <x v="0"/>
    <x v="3"/>
    <n v="5762"/>
    <n v="5762"/>
  </r>
  <r>
    <x v="2"/>
    <x v="2"/>
    <x v="3"/>
    <n v="368"/>
    <n v="0"/>
  </r>
  <r>
    <x v="2"/>
    <x v="3"/>
    <x v="3"/>
    <n v="3873"/>
    <n v="0"/>
  </r>
  <r>
    <x v="2"/>
    <x v="4"/>
    <x v="3"/>
    <n v="2930"/>
    <n v="0"/>
  </r>
  <r>
    <x v="2"/>
    <x v="12"/>
    <x v="3"/>
    <n v="78"/>
    <n v="0"/>
  </r>
  <r>
    <x v="2"/>
    <x v="5"/>
    <x v="3"/>
    <n v="106"/>
    <n v="0"/>
  </r>
  <r>
    <x v="2"/>
    <x v="6"/>
    <x v="3"/>
    <n v="3172"/>
    <n v="0"/>
  </r>
  <r>
    <x v="2"/>
    <x v="7"/>
    <x v="3"/>
    <n v="8158"/>
    <n v="0"/>
  </r>
  <r>
    <x v="2"/>
    <x v="8"/>
    <x v="3"/>
    <n v="44797"/>
    <n v="0"/>
  </r>
  <r>
    <x v="3"/>
    <x v="4"/>
    <x v="3"/>
    <n v="1"/>
    <n v="0"/>
  </r>
  <r>
    <x v="1"/>
    <x v="13"/>
    <x v="3"/>
    <n v="1249587"/>
    <n v="0"/>
  </r>
  <r>
    <x v="2"/>
    <x v="13"/>
    <x v="3"/>
    <n v="2546052"/>
    <n v="0"/>
  </r>
  <r>
    <x v="2"/>
    <x v="9"/>
    <x v="3"/>
    <n v="1276"/>
    <n v="1276"/>
  </r>
  <r>
    <x v="3"/>
    <x v="7"/>
    <x v="3"/>
    <n v="218"/>
    <n v="0"/>
  </r>
  <r>
    <x v="3"/>
    <x v="9"/>
    <x v="3"/>
    <n v="9"/>
    <n v="9"/>
  </r>
  <r>
    <x v="3"/>
    <x v="3"/>
    <x v="3"/>
    <n v="2"/>
    <n v="0"/>
  </r>
  <r>
    <x v="3"/>
    <x v="0"/>
    <x v="3"/>
    <n v="3"/>
    <n v="3"/>
  </r>
  <r>
    <x v="3"/>
    <x v="11"/>
    <x v="3"/>
    <n v="52"/>
    <n v="0"/>
  </r>
  <r>
    <x v="3"/>
    <x v="10"/>
    <x v="3"/>
    <n v="18"/>
    <n v="0"/>
  </r>
  <r>
    <x v="3"/>
    <x v="13"/>
    <x v="3"/>
    <n v="96"/>
    <n v="0"/>
  </r>
  <r>
    <x v="2"/>
    <x v="11"/>
    <x v="3"/>
    <n v="88"/>
    <n v="0"/>
  </r>
  <r>
    <x v="3"/>
    <x v="8"/>
    <x v="3"/>
    <n v="3"/>
    <n v="0"/>
  </r>
  <r>
    <x v="0"/>
    <x v="10"/>
    <x v="4"/>
    <n v="820"/>
    <n v="0"/>
  </r>
  <r>
    <x v="0"/>
    <x v="13"/>
    <x v="4"/>
    <n v="124656"/>
    <n v="0"/>
  </r>
  <r>
    <x v="1"/>
    <x v="11"/>
    <x v="4"/>
    <n v="1"/>
    <n v="0"/>
  </r>
  <r>
    <x v="1"/>
    <x v="9"/>
    <x v="4"/>
    <n v="178"/>
    <n v="178"/>
  </r>
  <r>
    <x v="1"/>
    <x v="8"/>
    <x v="4"/>
    <n v="432"/>
    <n v="0"/>
  </r>
  <r>
    <x v="1"/>
    <x v="7"/>
    <x v="4"/>
    <n v="261"/>
    <n v="0"/>
  </r>
  <r>
    <x v="1"/>
    <x v="5"/>
    <x v="4"/>
    <n v="2"/>
    <n v="0"/>
  </r>
  <r>
    <x v="0"/>
    <x v="12"/>
    <x v="4"/>
    <n v="719"/>
    <n v="0"/>
  </r>
  <r>
    <x v="1"/>
    <x v="4"/>
    <x v="4"/>
    <n v="174"/>
    <n v="0"/>
  </r>
  <r>
    <x v="1"/>
    <x v="3"/>
    <x v="4"/>
    <n v="99"/>
    <n v="0"/>
  </r>
  <r>
    <x v="1"/>
    <x v="6"/>
    <x v="4"/>
    <n v="103"/>
    <n v="0"/>
  </r>
  <r>
    <x v="0"/>
    <x v="1"/>
    <x v="4"/>
    <n v="80"/>
    <n v="0"/>
  </r>
  <r>
    <x v="0"/>
    <x v="0"/>
    <x v="4"/>
    <n v="2607"/>
    <n v="2607"/>
  </r>
  <r>
    <x v="0"/>
    <x v="2"/>
    <x v="4"/>
    <n v="595"/>
    <n v="0"/>
  </r>
  <r>
    <x v="0"/>
    <x v="4"/>
    <x v="4"/>
    <n v="1288"/>
    <n v="0"/>
  </r>
  <r>
    <x v="0"/>
    <x v="5"/>
    <x v="4"/>
    <n v="90"/>
    <n v="0"/>
  </r>
  <r>
    <x v="0"/>
    <x v="6"/>
    <x v="4"/>
    <n v="343"/>
    <n v="0"/>
  </r>
  <r>
    <x v="0"/>
    <x v="7"/>
    <x v="4"/>
    <n v="244000"/>
    <n v="0"/>
  </r>
  <r>
    <x v="0"/>
    <x v="8"/>
    <x v="4"/>
    <n v="2305"/>
    <n v="0"/>
  </r>
  <r>
    <x v="1"/>
    <x v="2"/>
    <x v="4"/>
    <n v="172"/>
    <n v="0"/>
  </r>
  <r>
    <x v="2"/>
    <x v="6"/>
    <x v="4"/>
    <n v="134"/>
    <n v="0"/>
  </r>
  <r>
    <x v="0"/>
    <x v="9"/>
    <x v="4"/>
    <n v="1225"/>
    <n v="1225"/>
  </r>
  <r>
    <x v="0"/>
    <x v="3"/>
    <x v="4"/>
    <n v="303"/>
    <n v="0"/>
  </r>
  <r>
    <x v="2"/>
    <x v="9"/>
    <x v="4"/>
    <n v="60"/>
    <n v="60"/>
  </r>
  <r>
    <x v="0"/>
    <x v="11"/>
    <x v="4"/>
    <n v="18366"/>
    <n v="0"/>
  </r>
  <r>
    <x v="2"/>
    <x v="13"/>
    <x v="4"/>
    <n v="204524"/>
    <n v="0"/>
  </r>
  <r>
    <x v="2"/>
    <x v="10"/>
    <x v="4"/>
    <n v="9"/>
    <n v="0"/>
  </r>
  <r>
    <x v="2"/>
    <x v="1"/>
    <x v="4"/>
    <n v="5"/>
    <n v="0"/>
  </r>
  <r>
    <x v="2"/>
    <x v="0"/>
    <x v="4"/>
    <n v="349"/>
    <n v="349"/>
  </r>
  <r>
    <x v="2"/>
    <x v="2"/>
    <x v="4"/>
    <n v="21"/>
    <n v="0"/>
  </r>
  <r>
    <x v="2"/>
    <x v="3"/>
    <x v="4"/>
    <n v="170"/>
    <n v="0"/>
  </r>
  <r>
    <x v="2"/>
    <x v="4"/>
    <x v="4"/>
    <n v="68"/>
    <n v="0"/>
  </r>
  <r>
    <x v="2"/>
    <x v="12"/>
    <x v="4"/>
    <n v="4"/>
    <n v="0"/>
  </r>
  <r>
    <x v="2"/>
    <x v="8"/>
    <x v="4"/>
    <n v="2557"/>
    <n v="0"/>
  </r>
  <r>
    <x v="2"/>
    <x v="7"/>
    <x v="4"/>
    <n v="615"/>
    <n v="0"/>
  </r>
  <r>
    <x v="1"/>
    <x v="0"/>
    <x v="4"/>
    <n v="434"/>
    <n v="434"/>
  </r>
  <r>
    <x v="2"/>
    <x v="11"/>
    <x v="4"/>
    <n v="6"/>
    <n v="0"/>
  </r>
  <r>
    <x v="3"/>
    <x v="13"/>
    <x v="4"/>
    <n v="8"/>
    <n v="0"/>
  </r>
  <r>
    <x v="3"/>
    <x v="10"/>
    <x v="4"/>
    <n v="3"/>
    <n v="0"/>
  </r>
  <r>
    <x v="3"/>
    <x v="0"/>
    <x v="4"/>
    <n v="1"/>
    <n v="1"/>
  </r>
  <r>
    <x v="3"/>
    <x v="7"/>
    <x v="4"/>
    <n v="19"/>
    <n v="0"/>
  </r>
  <r>
    <x v="3"/>
    <x v="11"/>
    <x v="4"/>
    <n v="3"/>
    <n v="0"/>
  </r>
  <r>
    <x v="1"/>
    <x v="13"/>
    <x v="4"/>
    <n v="99281"/>
    <n v="0"/>
  </r>
  <r>
    <x v="1"/>
    <x v="10"/>
    <x v="4"/>
    <n v="24"/>
    <n v="0"/>
  </r>
  <r>
    <x v="1"/>
    <x v="1"/>
    <x v="4"/>
    <n v="7"/>
    <n v="0"/>
  </r>
  <r>
    <x v="2"/>
    <x v="5"/>
    <x v="4"/>
    <n v="16"/>
    <n v="0"/>
  </r>
  <r>
    <x v="4"/>
    <x v="15"/>
    <x v="5"/>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Values" updatedVersion="3" minRefreshableVersion="3" showCalcMbrs="0" rowGrandTotals="0" colGrandTotals="0" itemPrintTitles="1" createdVersion="3" indent="0" outline="1" outlineData="1" multipleFieldFilters="0">
  <location ref="A22:F47" firstHeaderRow="1" firstDataRow="2" firstDataCol="1" rowPageCount="1" colPageCount="1"/>
  <pivotFields count="14">
    <pivotField axis="axisRow" showAll="0">
      <items count="4">
        <item x="0"/>
        <item x="1"/>
        <item x="2"/>
        <item t="default"/>
      </items>
    </pivotField>
    <pivotField axis="axisRow" showAll="0">
      <items count="4">
        <item x="0"/>
        <item x="1"/>
        <item h="1" x="2"/>
        <item t="default"/>
      </items>
    </pivotField>
    <pivotField showAll="0"/>
    <pivotField axis="axisCol" showAll="0">
      <items count="11">
        <item h="1" x="8"/>
        <item h="1" x="0"/>
        <item h="1" x="1"/>
        <item x="2"/>
        <item x="3"/>
        <item x="4"/>
        <item x="5"/>
        <item x="6"/>
        <item h="1" x="7"/>
        <item h="1" x="9"/>
        <item t="default"/>
      </items>
    </pivotField>
    <pivotField showAll="0"/>
    <pivotField showAll="0"/>
    <pivotField dataField="1" showAll="0"/>
    <pivotField showAll="0"/>
    <pivotField axis="axisPage" multipleItemSelectionAllowed="1" showAll="0">
      <items count="5">
        <item x="1"/>
        <item h="1" x="2"/>
        <item x="0"/>
        <item h="1" m="1" x="3"/>
        <item t="default"/>
      </items>
    </pivotField>
    <pivotField showAll="0"/>
    <pivotField dataField="1" showAll="0"/>
    <pivotField showAll="0"/>
    <pivotField showAll="0"/>
    <pivotField dataField="1" showAll="0"/>
  </pivotFields>
  <rowFields count="3">
    <field x="1"/>
    <field x="0"/>
    <field x="-2"/>
  </rowFields>
  <rowItems count="24">
    <i>
      <x/>
    </i>
    <i r="1">
      <x/>
    </i>
    <i r="2">
      <x/>
    </i>
    <i r="2" i="1">
      <x v="1"/>
    </i>
    <i r="2" i="2">
      <x v="2"/>
    </i>
    <i r="1">
      <x v="1"/>
    </i>
    <i r="2">
      <x/>
    </i>
    <i r="2" i="1">
      <x v="1"/>
    </i>
    <i r="2" i="2">
      <x v="2"/>
    </i>
    <i t="default">
      <x/>
    </i>
    <i t="default" i="1">
      <x/>
    </i>
    <i t="default" i="2">
      <x/>
    </i>
    <i>
      <x v="1"/>
    </i>
    <i r="1">
      <x/>
    </i>
    <i r="2">
      <x/>
    </i>
    <i r="2" i="1">
      <x v="1"/>
    </i>
    <i r="2" i="2">
      <x v="2"/>
    </i>
    <i r="1">
      <x v="1"/>
    </i>
    <i r="2">
      <x/>
    </i>
    <i r="2" i="1">
      <x v="1"/>
    </i>
    <i r="2" i="2">
      <x v="2"/>
    </i>
    <i t="default">
      <x v="1"/>
    </i>
    <i t="default" i="1">
      <x v="1"/>
    </i>
    <i t="default" i="2">
      <x v="1"/>
    </i>
  </rowItems>
  <colFields count="1">
    <field x="3"/>
  </colFields>
  <colItems count="5">
    <i>
      <x v="3"/>
    </i>
    <i>
      <x v="4"/>
    </i>
    <i>
      <x v="5"/>
    </i>
    <i>
      <x v="6"/>
    </i>
    <i>
      <x v="7"/>
    </i>
  </colItems>
  <pageFields count="1">
    <pageField fld="8" hier="-1"/>
  </pageFields>
  <dataFields count="3">
    <dataField name="Average of Days" fld="10" subtotal="average" baseField="0" baseItem="0" numFmtId="2"/>
    <dataField name="Sum of SumOfUSAGE_QTY" fld="13" baseField="0" baseItem="0" numFmtId="3"/>
    <dataField name="Count of USAGE_PT_KY" fld="6" subtotal="count" baseField="0" baseItem="0" numFmtId="3"/>
  </dataFields>
  <formats count="5">
    <format dxfId="31">
      <pivotArea outline="0" collapsedLevelsAreSubtotals="1" fieldPosition="0"/>
    </format>
    <format dxfId="30">
      <pivotArea dataOnly="0" labelOnly="1" outline="0" fieldPosition="0">
        <references count="1">
          <reference field="8" count="0"/>
        </references>
      </pivotArea>
    </format>
    <format dxfId="29">
      <pivotArea field="3" type="button" dataOnly="0" labelOnly="1" outline="0" axis="axisCol" fieldPosition="0"/>
    </format>
    <format dxfId="28">
      <pivotArea type="topRight" dataOnly="0" labelOnly="1" outline="0" fieldPosition="0"/>
    </format>
    <format dxfId="27">
      <pivotArea dataOnly="0" labelOnly="1" fieldPosition="0">
        <references count="1">
          <reference field="3"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colGrandTotals="0" itemPrintTitles="1" createdVersion="3" indent="0" outline="1" outlineData="1" multipleFieldFilters="0">
  <location ref="A11:I19" firstHeaderRow="1" firstDataRow="3" firstDataCol="1"/>
  <pivotFields count="21">
    <pivotField showAll="0"/>
    <pivotField showAll="0"/>
    <pivotField showAll="0"/>
    <pivotField showAll="0"/>
    <pivotField showAll="0"/>
    <pivotField axis="axisRow" showAll="0">
      <items count="12">
        <item x="3"/>
        <item x="5"/>
        <item x="2"/>
        <item h="1" x="6"/>
        <item m="1" x="8"/>
        <item x="1"/>
        <item m="1" x="10"/>
        <item x="0"/>
        <item m="1" x="9"/>
        <item x="4"/>
        <item h="1" x="7"/>
        <item t="default"/>
      </items>
    </pivotField>
    <pivotField showAll="0"/>
    <pivotField axis="axisRow" showAll="0">
      <items count="5">
        <item h="1" x="0"/>
        <item h="1" x="1"/>
        <item x="2"/>
        <item h="1" x="3"/>
        <item t="default"/>
      </items>
    </pivotField>
    <pivotField showAll="0"/>
    <pivotField showAll="0"/>
    <pivotField showAll="0"/>
    <pivotField showAll="0"/>
    <pivotField showAll="0"/>
    <pivotField showAll="0"/>
    <pivotField dataField="1" showAll="0"/>
    <pivotField showAll="0"/>
    <pivotField dataField="1" showAll="0"/>
    <pivotField showAll="0"/>
    <pivotField showAll="0"/>
    <pivotField showAll="0"/>
    <pivotField axis="axisCol" showAll="0" sortType="ascending" defaultSubtotal="0">
      <items count="6">
        <item x="4"/>
        <item x="3"/>
        <item x="0"/>
        <item x="1"/>
        <item h="1" x="2"/>
        <item h="1" x="5"/>
      </items>
    </pivotField>
  </pivotFields>
  <rowFields count="2">
    <field x="7"/>
    <field x="5"/>
  </rowFields>
  <rowItems count="6">
    <i>
      <x v="2"/>
    </i>
    <i r="1">
      <x/>
    </i>
    <i r="1">
      <x v="2"/>
    </i>
    <i r="1">
      <x v="5"/>
    </i>
    <i r="1">
      <x v="7"/>
    </i>
    <i t="grand">
      <x/>
    </i>
  </rowItems>
  <colFields count="2">
    <field x="-2"/>
    <field x="20"/>
  </colFields>
  <colItems count="8">
    <i>
      <x/>
      <x/>
    </i>
    <i r="1">
      <x v="1"/>
    </i>
    <i r="1">
      <x v="2"/>
    </i>
    <i r="1">
      <x v="3"/>
    </i>
    <i i="1">
      <x v="1"/>
      <x/>
    </i>
    <i r="1" i="1">
      <x v="1"/>
    </i>
    <i r="1" i="1">
      <x v="2"/>
    </i>
    <i r="1" i="1">
      <x v="3"/>
    </i>
  </colItems>
  <dataFields count="2">
    <dataField name="Sum of Lost gas revenue" fld="14" baseField="0" baseItem="0"/>
    <dataField name="Sum of Lost electric revenue" fld="16" baseField="0" baseItem="0"/>
  </dataFields>
  <formats count="6">
    <format dxfId="26">
      <pivotArea outline="0" collapsedLevelsAreSubtotals="1" fieldPosition="0"/>
    </format>
    <format dxfId="25">
      <pivotArea field="20" type="button" dataOnly="0" labelOnly="1" outline="0" axis="axisCol" fieldPosition="1"/>
    </format>
    <format dxfId="24">
      <pivotArea type="topRight" dataOnly="0" labelOnly="1" outline="0" fieldPosition="0"/>
    </format>
    <format dxfId="23">
      <pivotArea dataOnly="0" labelOnly="1" fieldPosition="0">
        <references count="1">
          <reference field="20" count="0"/>
        </references>
      </pivotArea>
    </format>
    <format dxfId="22">
      <pivotArea dataOnly="0" labelOnly="1" grandCol="1" outline="0" fieldPosition="0"/>
    </format>
    <format dxfId="21">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B33:F50" firstHeaderRow="1" firstDataRow="2" firstDataCol="1" rowPageCount="1" colPageCount="1"/>
  <pivotFields count="5">
    <pivotField axis="axisPage" showAll="0">
      <items count="6">
        <item x="2"/>
        <item x="3"/>
        <item x="1"/>
        <item x="0"/>
        <item x="4"/>
        <item t="default"/>
      </items>
    </pivotField>
    <pivotField axis="axisRow" showAll="0">
      <items count="17">
        <item x="13"/>
        <item x="10"/>
        <item x="1"/>
        <item x="0"/>
        <item x="2"/>
        <item x="3"/>
        <item x="4"/>
        <item x="12"/>
        <item x="5"/>
        <item x="6"/>
        <item x="7"/>
        <item x="8"/>
        <item x="9"/>
        <item x="11"/>
        <item x="14"/>
        <item x="15"/>
        <item t="default"/>
      </items>
    </pivotField>
    <pivotField axis="axisCol" showAll="0">
      <items count="7">
        <item h="1" x="0"/>
        <item x="1"/>
        <item x="2"/>
        <item x="3"/>
        <item h="1" x="4"/>
        <item h="1" x="5"/>
        <item t="default"/>
      </items>
    </pivotField>
    <pivotField dataField="1" showAll="0"/>
    <pivotField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4">
    <i>
      <x v="1"/>
    </i>
    <i>
      <x v="2"/>
    </i>
    <i>
      <x v="3"/>
    </i>
    <i t="grand">
      <x/>
    </i>
  </colItems>
  <pageFields count="1">
    <pageField fld="0" item="3" hier="-1"/>
  </pageFields>
  <dataFields count="1">
    <dataField name="Sum of CountOfUSAGE_PT_KY" fld="3" baseField="0" baseItem="0"/>
  </dataFields>
  <formats count="10">
    <format dxfId="9">
      <pivotArea collapsedLevelsAreSubtotals="1" fieldPosition="0">
        <references count="1">
          <reference field="1" count="15">
            <x v="0"/>
            <x v="1"/>
            <x v="2"/>
            <x v="3"/>
            <x v="4"/>
            <x v="5"/>
            <x v="6"/>
            <x v="7"/>
            <x v="8"/>
            <x v="9"/>
            <x v="10"/>
            <x v="11"/>
            <x v="12"/>
            <x v="13"/>
            <x v="14"/>
          </reference>
        </references>
      </pivotArea>
    </format>
    <format dxfId="8">
      <pivotArea collapsedLevelsAreSubtotals="1" fieldPosition="0">
        <references count="1">
          <reference field="1" count="11">
            <x v="2"/>
            <x v="3"/>
            <x v="4"/>
            <x v="5"/>
            <x v="6"/>
            <x v="7"/>
            <x v="8"/>
            <x v="9"/>
            <x v="10"/>
            <x v="11"/>
            <x v="12"/>
          </reference>
        </references>
      </pivotArea>
    </format>
    <format dxfId="7">
      <pivotArea dataOnly="0" labelOnly="1" fieldPosition="0">
        <references count="1">
          <reference field="1" count="11">
            <x v="2"/>
            <x v="3"/>
            <x v="4"/>
            <x v="5"/>
            <x v="6"/>
            <x v="7"/>
            <x v="8"/>
            <x v="9"/>
            <x v="10"/>
            <x v="11"/>
            <x v="12"/>
          </reference>
        </references>
      </pivotArea>
    </format>
    <format dxfId="6">
      <pivotArea dataOnly="0" fieldPosition="0">
        <references count="2">
          <reference field="0" count="1" selected="0">
            <x v="3"/>
          </reference>
          <reference field="1" count="1">
            <x v="2"/>
          </reference>
        </references>
      </pivotArea>
    </format>
    <format dxfId="5">
      <pivotArea dataOnly="0" fieldPosition="0">
        <references count="2">
          <reference field="0" count="1" selected="0">
            <x v="3"/>
          </reference>
          <reference field="1" count="1">
            <x v="3"/>
          </reference>
        </references>
      </pivotArea>
    </format>
    <format dxfId="4">
      <pivotArea dataOnly="0" fieldPosition="0">
        <references count="2">
          <reference field="0" count="1" selected="0">
            <x v="3"/>
          </reference>
          <reference field="1" count="1">
            <x v="4"/>
          </reference>
        </references>
      </pivotArea>
    </format>
    <format dxfId="3">
      <pivotArea dataOnly="0" fieldPosition="0">
        <references count="2">
          <reference field="0" count="1" selected="0">
            <x v="3"/>
          </reference>
          <reference field="1" count="3">
            <x v="6"/>
            <x v="7"/>
            <x v="8"/>
          </reference>
        </references>
      </pivotArea>
    </format>
    <format dxfId="2">
      <pivotArea dataOnly="0" fieldPosition="0">
        <references count="2">
          <reference field="0" count="1" selected="0">
            <x v="3"/>
          </reference>
          <reference field="1" count="1">
            <x v="12"/>
          </reference>
        </references>
      </pivotArea>
    </format>
    <format dxfId="1">
      <pivotArea collapsedLevelsAreSubtotals="1" fieldPosition="0">
        <references count="1">
          <reference field="1" count="1">
            <x v="6"/>
          </reference>
        </references>
      </pivotArea>
    </format>
    <format dxfId="0">
      <pivotArea dataOnly="0" labelOnly="1" fieldPosition="0">
        <references count="1">
          <reference field="1" count="1">
            <x v="6"/>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6" minRefreshableVersion="3" showCalcMbrs="0" useAutoFormatting="1" itemPrintTitles="1" createdVersion="3" indent="0" outline="1" outlineData="1" multipleFieldFilters="0">
  <location ref="J33:N50" firstHeaderRow="1" firstDataRow="2" firstDataCol="1" rowPageCount="1" colPageCount="1"/>
  <pivotFields count="5">
    <pivotField axis="axisPage" multipleItemSelectionAllowed="1" showAll="0">
      <items count="6">
        <item x="2"/>
        <item h="1" x="3"/>
        <item h="1" x="1"/>
        <item h="1" x="0"/>
        <item h="1" x="4"/>
        <item t="default"/>
      </items>
    </pivotField>
    <pivotField axis="axisRow" showAll="0">
      <items count="17">
        <item x="13"/>
        <item x="10"/>
        <item x="1"/>
        <item x="0"/>
        <item x="2"/>
        <item x="3"/>
        <item x="4"/>
        <item x="12"/>
        <item x="5"/>
        <item x="6"/>
        <item x="7"/>
        <item x="8"/>
        <item x="9"/>
        <item x="11"/>
        <item x="14"/>
        <item x="15"/>
        <item t="default"/>
      </items>
    </pivotField>
    <pivotField axis="axisCol" showAll="0">
      <items count="7">
        <item h="1" x="0"/>
        <item x="1"/>
        <item x="2"/>
        <item x="3"/>
        <item h="1" x="4"/>
        <item h="1" x="5"/>
        <item t="default"/>
      </items>
    </pivotField>
    <pivotField dataField="1" showAll="0"/>
    <pivotField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4">
    <i>
      <x v="1"/>
    </i>
    <i>
      <x v="2"/>
    </i>
    <i>
      <x v="3"/>
    </i>
    <i t="grand">
      <x/>
    </i>
  </colItems>
  <pageFields count="1">
    <pageField fld="0" hier="-1"/>
  </pageFields>
  <dataFields count="1">
    <dataField name="Sum of CountOfUSAGE_PT_KY" fld="3" baseField="0" baseItem="0"/>
  </dataFields>
  <formats count="11">
    <format dxfId="20">
      <pivotArea collapsedLevelsAreSubtotals="1" fieldPosition="0">
        <references count="1">
          <reference field="1" count="15">
            <x v="0"/>
            <x v="1"/>
            <x v="2"/>
            <x v="3"/>
            <x v="4"/>
            <x v="5"/>
            <x v="6"/>
            <x v="7"/>
            <x v="8"/>
            <x v="9"/>
            <x v="10"/>
            <x v="11"/>
            <x v="12"/>
            <x v="13"/>
            <x v="14"/>
          </reference>
        </references>
      </pivotArea>
    </format>
    <format dxfId="19">
      <pivotArea collapsedLevelsAreSubtotals="1" fieldPosition="0">
        <references count="1">
          <reference field="1" count="11">
            <x v="2"/>
            <x v="3"/>
            <x v="4"/>
            <x v="5"/>
            <x v="6"/>
            <x v="7"/>
            <x v="8"/>
            <x v="9"/>
            <x v="10"/>
            <x v="11"/>
            <x v="12"/>
          </reference>
        </references>
      </pivotArea>
    </format>
    <format dxfId="18">
      <pivotArea dataOnly="0" labelOnly="1" fieldPosition="0">
        <references count="1">
          <reference field="1" count="11">
            <x v="2"/>
            <x v="3"/>
            <x v="4"/>
            <x v="5"/>
            <x v="6"/>
            <x v="7"/>
            <x v="8"/>
            <x v="9"/>
            <x v="10"/>
            <x v="11"/>
            <x v="12"/>
          </reference>
        </references>
      </pivotArea>
    </format>
    <format dxfId="17">
      <pivotArea dataOnly="0" fieldPosition="0">
        <references count="2">
          <reference field="0" count="1" selected="0">
            <x v="3"/>
          </reference>
          <reference field="1" count="1">
            <x v="2"/>
          </reference>
        </references>
      </pivotArea>
    </format>
    <format dxfId="16">
      <pivotArea dataOnly="0" fieldPosition="0">
        <references count="2">
          <reference field="0" count="1" selected="0">
            <x v="3"/>
          </reference>
          <reference field="1" count="1">
            <x v="3"/>
          </reference>
        </references>
      </pivotArea>
    </format>
    <format dxfId="15">
      <pivotArea dataOnly="0" fieldPosition="0">
        <references count="2">
          <reference field="0" count="1" selected="0">
            <x v="3"/>
          </reference>
          <reference field="1" count="1">
            <x v="4"/>
          </reference>
        </references>
      </pivotArea>
    </format>
    <format dxfId="14">
      <pivotArea dataOnly="0" fieldPosition="0">
        <references count="2">
          <reference field="0" count="1" selected="0">
            <x v="3"/>
          </reference>
          <reference field="1" count="3">
            <x v="6"/>
            <x v="7"/>
            <x v="8"/>
          </reference>
        </references>
      </pivotArea>
    </format>
    <format dxfId="13">
      <pivotArea dataOnly="0" fieldPosition="0">
        <references count="2">
          <reference field="0" count="1" selected="0">
            <x v="3"/>
          </reference>
          <reference field="1" count="1">
            <x v="12"/>
          </reference>
        </references>
      </pivotArea>
    </format>
    <format dxfId="12">
      <pivotArea collapsedLevelsAreSubtotals="1" fieldPosition="0">
        <references count="1">
          <reference field="1" count="1">
            <x v="6"/>
          </reference>
        </references>
      </pivotArea>
    </format>
    <format dxfId="11">
      <pivotArea dataOnly="0" labelOnly="1" fieldPosition="0">
        <references count="1">
          <reference field="1" count="1">
            <x v="6"/>
          </reference>
        </references>
      </pivotArea>
    </format>
    <format dxfId="10">
      <pivotArea grandRow="1" grandCol="1"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3" dT="2020-06-19T21:13:10.25" personId="{8082690E-2742-4BBE-946D-AFDF0371C353}" id="{42E88F79-7C8D-4E0C-BF7D-63AC81709472}">
    <text>Changed on 6/19/2020 - to refelct new information about arate case development - that the tariff will be changed to allow this.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upport.office.com/en-us/article/Link-or-embed-an-Excel-worksheet-41BF021E-BA7C-44EF-9914-0D7E88062257"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hyperlink" Target="javascript:void(0);"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hyperlink" Target="https://sp2016.corp.com/Roaming/Microsoft/01%20Meter%20Reading/Avoided%20Costs%20Of%20Meter%20Replacement/2015%20ERT%20Replacement%20Strategy%20Update%20-%20Oregon%2010192015.pdf"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7.xml.rels><?xml version="1.0" encoding="UTF-8" standalone="yes"?>
<Relationships xmlns="http://schemas.openxmlformats.org/package/2006/relationships"><Relationship Id="rId1" Type="http://schemas.openxmlformats.org/officeDocument/2006/relationships/hyperlink" Target="file://c01d32/c01d32/ENGDEL/Customer%20Services/Regulus%20TransCentra%20invoices/Bill%20pricing" TargetMode="Externa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hyperlink" Target="https://sp2016.corp.com/SitePages/Home.aspx" TargetMode="Externa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hyperlink" Target="http://www.statista.com/statistics/244983/projected-inflation-rate-in-the-united-states/"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hyperlink" Target="http://www.statista.com/statistics/244983/projected-inflation-rate-in-the-united-states/"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hyperlink" Target="http://finance-commerce.com/2014/09/sustainable-reducing-energy-use-through-behavioral-science/"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hyperlink" Target="http://finance-commerce.com/2014/09/sustainable-reducing-energy-use-through-behavioral-science/" TargetMode="Externa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avistautilities.com/services/energypricing/wa/gas/Documents/WA_111.pdf" TargetMode="External"/><Relationship Id="rId7" Type="http://schemas.openxmlformats.org/officeDocument/2006/relationships/printerSettings" Target="../printerSettings/printerSettings18.bin"/><Relationship Id="rId2" Type="http://schemas.openxmlformats.org/officeDocument/2006/relationships/hyperlink" Target="http://www.avistautilities.com/services/energypricing/wa/elect/Documents/WA_011.pdf" TargetMode="External"/><Relationship Id="rId1" Type="http://schemas.openxmlformats.org/officeDocument/2006/relationships/pivotTable" Target="../pivotTables/pivotTable1.xml"/><Relationship Id="rId6" Type="http://schemas.openxmlformats.org/officeDocument/2006/relationships/hyperlink" Target="javascript:void(0);" TargetMode="External"/><Relationship Id="rId5" Type="http://schemas.openxmlformats.org/officeDocument/2006/relationships/hyperlink" Target="javascript:void(0);" TargetMode="External"/><Relationship Id="rId4" Type="http://schemas.openxmlformats.org/officeDocument/2006/relationships/hyperlink" Target="http://www.avistautilities.com/services/energypricing/wa/gas/Documents/WA_101.pdf"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ivotTable" Target="../pivotTables/pivotTable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pageSetUpPr fitToPage="1"/>
  </sheetPr>
  <dimension ref="A1:BT393"/>
  <sheetViews>
    <sheetView zoomScale="64" zoomScaleNormal="64" workbookViewId="0">
      <selection activeCell="B45" sqref="B45:B48"/>
    </sheetView>
  </sheetViews>
  <sheetFormatPr defaultColWidth="14.88671875" defaultRowHeight="15.6"/>
  <cols>
    <col min="1" max="1" width="14.88671875" style="468" customWidth="1"/>
    <col min="2" max="2" width="21.88671875" style="468" bestFit="1" customWidth="1"/>
    <col min="3" max="12" width="16.44140625" style="468" customWidth="1"/>
    <col min="13" max="13" width="19.44140625" style="468" customWidth="1"/>
    <col min="14" max="14" width="16.6640625" style="468" bestFit="1" customWidth="1"/>
    <col min="15" max="15" width="17.88671875" style="468" customWidth="1"/>
    <col min="16" max="17" width="14.88671875" style="468" customWidth="1"/>
    <col min="18" max="18" width="16.5546875" style="468" customWidth="1"/>
    <col min="19" max="19" width="18" style="468" bestFit="1" customWidth="1"/>
    <col min="20" max="20" width="16.44140625" style="468" customWidth="1"/>
    <col min="21" max="21" width="18.44140625" style="578" customWidth="1"/>
    <col min="22" max="22" width="18.33203125" style="468" bestFit="1" customWidth="1"/>
    <col min="23" max="27" width="14.88671875" style="468" customWidth="1"/>
    <col min="28" max="28" width="19" style="468" customWidth="1"/>
    <col min="29" max="29" width="14.88671875" style="468" customWidth="1"/>
    <col min="30" max="30" width="19" style="468" customWidth="1"/>
    <col min="31" max="31" width="17.33203125" style="468" customWidth="1"/>
    <col min="32" max="32" width="16.33203125" style="468" customWidth="1"/>
    <col min="33" max="33" width="17.44140625" style="468" customWidth="1"/>
    <col min="34" max="34" width="19.88671875" style="468" customWidth="1"/>
    <col min="35" max="35" width="16.5546875" style="468" customWidth="1"/>
    <col min="36" max="36" width="18.88671875" style="468" customWidth="1"/>
    <col min="37" max="37" width="14.88671875" style="468" customWidth="1"/>
    <col min="38" max="40" width="17.6640625" style="468" customWidth="1"/>
    <col min="41" max="41" width="14.88671875" style="468" customWidth="1"/>
    <col min="42" max="42" width="8.5546875" style="577" customWidth="1"/>
    <col min="43" max="43" width="9.88671875" style="577" customWidth="1"/>
    <col min="44" max="45" width="14.88671875" style="468" customWidth="1"/>
    <col min="46" max="46" width="18.88671875" style="468" customWidth="1"/>
    <col min="47" max="47" width="3.44140625" style="468" customWidth="1"/>
    <col min="48" max="50" width="14.88671875" style="468" customWidth="1"/>
    <col min="51" max="53" width="16.33203125" style="468" customWidth="1"/>
    <col min="54" max="16384" width="14.88671875" style="468"/>
  </cols>
  <sheetData>
    <row r="1" spans="1:65">
      <c r="A1" s="582" t="s">
        <v>1047</v>
      </c>
      <c r="B1" s="579"/>
      <c r="C1" s="579"/>
      <c r="D1" s="577">
        <f>0.014291*0.33</f>
        <v>4.7160300000000004E-3</v>
      </c>
      <c r="E1" s="579"/>
      <c r="F1" s="579"/>
      <c r="G1" s="579"/>
      <c r="H1" s="579"/>
      <c r="I1" s="582" t="s">
        <v>1046</v>
      </c>
      <c r="J1" s="579"/>
      <c r="K1" s="579"/>
      <c r="L1" s="633">
        <v>0.51500000000000001</v>
      </c>
      <c r="M1" s="633">
        <v>5.7200000000000001E-2</v>
      </c>
      <c r="N1" s="633">
        <f>ROUND(L1*M1,4)</f>
        <v>2.9499999999999998E-2</v>
      </c>
      <c r="O1" s="633">
        <f>N1*(1-D2)</f>
        <v>1.9175000000000001E-2</v>
      </c>
      <c r="P1" s="579"/>
      <c r="Q1" s="579" t="s">
        <v>1045</v>
      </c>
      <c r="R1" s="579"/>
      <c r="T1" s="610">
        <v>1</v>
      </c>
      <c r="V1" s="579"/>
      <c r="W1" s="579"/>
      <c r="X1" s="579"/>
      <c r="Y1" s="579"/>
      <c r="Z1" s="579"/>
      <c r="AA1" s="579"/>
      <c r="AB1" s="579"/>
      <c r="AC1" s="579"/>
      <c r="AD1" s="579"/>
      <c r="AE1" s="579"/>
      <c r="AF1" s="579"/>
      <c r="AG1" s="579"/>
      <c r="AH1" s="579"/>
      <c r="AI1" s="579"/>
      <c r="AJ1" s="579"/>
      <c r="AK1" s="579"/>
      <c r="AL1" s="579"/>
      <c r="AM1" s="579"/>
      <c r="AN1" s="579"/>
      <c r="AO1" s="579"/>
      <c r="AR1" s="579"/>
      <c r="AS1" s="579"/>
      <c r="AT1" s="579"/>
      <c r="AU1" s="579"/>
      <c r="AV1" s="579"/>
      <c r="AW1" s="579"/>
      <c r="AX1" s="579"/>
      <c r="AY1" s="579"/>
      <c r="AZ1" s="579"/>
      <c r="BA1" s="579"/>
      <c r="BB1" s="579"/>
      <c r="BC1" s="579"/>
      <c r="BD1" s="579"/>
      <c r="BE1" s="579" t="s">
        <v>1044</v>
      </c>
      <c r="BF1" s="579"/>
      <c r="BG1" s="579"/>
      <c r="BH1" s="579"/>
    </row>
    <row r="2" spans="1:65">
      <c r="A2" s="582" t="s">
        <v>1043</v>
      </c>
      <c r="B2" s="579"/>
      <c r="C2" s="579"/>
      <c r="D2" s="577">
        <v>0.35</v>
      </c>
      <c r="E2" s="579"/>
      <c r="F2" s="579"/>
      <c r="G2" s="579"/>
      <c r="H2" s="579"/>
      <c r="I2" s="582" t="s">
        <v>1042</v>
      </c>
      <c r="J2" s="579"/>
      <c r="K2" s="579"/>
      <c r="L2" s="633">
        <v>0</v>
      </c>
      <c r="M2" s="633">
        <v>0</v>
      </c>
      <c r="N2" s="633">
        <f>ROUND(L2*M2,4)</f>
        <v>0</v>
      </c>
      <c r="O2" s="633">
        <f>N2</f>
        <v>0</v>
      </c>
      <c r="P2" s="579"/>
      <c r="Q2" s="579" t="s">
        <v>1041</v>
      </c>
      <c r="R2" s="579"/>
      <c r="T2" s="632">
        <v>2.66E-3</v>
      </c>
      <c r="V2" s="579"/>
      <c r="W2" s="579"/>
      <c r="X2" s="579"/>
      <c r="Y2" s="579"/>
      <c r="Z2" s="579"/>
      <c r="AA2" s="579"/>
      <c r="AB2" s="579"/>
      <c r="AC2" s="579"/>
      <c r="AD2" s="579"/>
      <c r="AE2" s="579"/>
      <c r="AF2" s="579"/>
      <c r="AG2" s="579"/>
      <c r="AH2" s="579"/>
      <c r="AI2" s="579"/>
      <c r="AJ2" s="579"/>
      <c r="AK2" s="579"/>
      <c r="AL2" s="579"/>
      <c r="AM2" s="579"/>
      <c r="AN2" s="579"/>
      <c r="AO2" s="579"/>
      <c r="AR2" s="579" t="s">
        <v>1040</v>
      </c>
      <c r="AS2" s="579"/>
      <c r="AT2" s="579"/>
      <c r="AU2" s="579"/>
      <c r="AV2" s="579" t="s">
        <v>1039</v>
      </c>
      <c r="AW2" s="579"/>
      <c r="AX2" s="579"/>
      <c r="AY2" s="579"/>
      <c r="AZ2" s="579"/>
      <c r="BA2" s="579"/>
      <c r="BB2" s="579"/>
      <c r="BC2" s="579"/>
      <c r="BD2" s="579"/>
      <c r="BE2" s="579" t="s">
        <v>1034</v>
      </c>
      <c r="BF2" s="579"/>
      <c r="BG2" s="579"/>
      <c r="BH2" s="579"/>
    </row>
    <row r="3" spans="1:65">
      <c r="A3" s="582" t="s">
        <v>1038</v>
      </c>
      <c r="B3" s="579"/>
      <c r="C3" s="579"/>
      <c r="D3" s="577">
        <f>+O4</f>
        <v>6.5275E-2</v>
      </c>
      <c r="E3" s="579"/>
      <c r="F3" s="579"/>
      <c r="G3" s="579"/>
      <c r="H3" s="579"/>
      <c r="I3" s="582" t="s">
        <v>1037</v>
      </c>
      <c r="J3" s="579"/>
      <c r="K3" s="579"/>
      <c r="L3" s="633">
        <v>0.48499999999999999</v>
      </c>
      <c r="M3" s="633">
        <v>9.5000000000000001E-2</v>
      </c>
      <c r="N3" s="633">
        <f>ROUND(L3*M3,4)</f>
        <v>4.6100000000000002E-2</v>
      </c>
      <c r="O3" s="633">
        <f>N3</f>
        <v>4.6100000000000002E-2</v>
      </c>
      <c r="P3" s="579"/>
      <c r="Q3" s="579" t="s">
        <v>1036</v>
      </c>
      <c r="R3" s="579"/>
      <c r="T3" s="632">
        <v>2E-3</v>
      </c>
      <c r="V3" s="579"/>
      <c r="W3" s="579"/>
      <c r="X3" s="579"/>
      <c r="Y3" s="579"/>
      <c r="Z3" s="579"/>
      <c r="AA3" s="579"/>
      <c r="AB3" s="579"/>
      <c r="AC3" s="579"/>
      <c r="AD3" s="579"/>
      <c r="AE3" s="579"/>
      <c r="AF3" s="579"/>
      <c r="AG3" s="579"/>
      <c r="AH3" s="579"/>
      <c r="AI3" s="579"/>
      <c r="AJ3" s="579"/>
      <c r="AK3" s="579"/>
      <c r="AL3" s="579"/>
      <c r="AM3" s="579"/>
      <c r="AN3" s="579"/>
      <c r="AO3" s="579"/>
      <c r="AR3" s="579" t="s">
        <v>1035</v>
      </c>
      <c r="AS3" s="636"/>
      <c r="AT3" s="579"/>
      <c r="AU3" s="579" t="s">
        <v>1034</v>
      </c>
      <c r="AV3" s="579"/>
      <c r="AW3" s="579"/>
      <c r="AX3" s="579"/>
      <c r="AY3" s="579"/>
      <c r="AZ3" s="579"/>
      <c r="BA3" s="579"/>
      <c r="BB3" s="579"/>
      <c r="BC3" s="579"/>
      <c r="BD3" s="579"/>
      <c r="BE3" s="579"/>
      <c r="BF3" s="579"/>
      <c r="BG3" s="579"/>
      <c r="BH3" s="579"/>
    </row>
    <row r="4" spans="1:65">
      <c r="A4" s="582" t="s">
        <v>1033</v>
      </c>
      <c r="B4" s="579"/>
      <c r="C4" s="579"/>
      <c r="D4" s="635">
        <v>2</v>
      </c>
      <c r="E4" s="582" t="s">
        <v>1032</v>
      </c>
      <c r="F4" s="579"/>
      <c r="G4" s="579"/>
      <c r="H4" s="579"/>
      <c r="I4" s="579"/>
      <c r="J4" s="579"/>
      <c r="K4" s="579"/>
      <c r="L4" s="634"/>
      <c r="M4" s="634"/>
      <c r="N4" s="633">
        <f>SUM(N1:N3)</f>
        <v>7.5600000000000001E-2</v>
      </c>
      <c r="O4" s="633">
        <f>SUM(O1:O3)</f>
        <v>6.5275E-2</v>
      </c>
      <c r="P4" s="579"/>
      <c r="Q4" s="579" t="s">
        <v>1031</v>
      </c>
      <c r="R4" s="579"/>
      <c r="T4" s="632">
        <v>3.8627000000000002E-2</v>
      </c>
      <c r="V4" s="579"/>
      <c r="W4" s="579"/>
      <c r="X4" s="579"/>
      <c r="Y4" s="579"/>
      <c r="Z4" s="579"/>
      <c r="AA4" s="579"/>
      <c r="AB4" s="579"/>
      <c r="AC4" s="579"/>
      <c r="AD4" s="579"/>
      <c r="AE4" s="579"/>
      <c r="AF4" s="579"/>
      <c r="AG4" s="579"/>
      <c r="AH4" s="579"/>
      <c r="AI4" s="579"/>
      <c r="AJ4" s="579"/>
      <c r="AK4" s="579"/>
      <c r="AL4" s="579"/>
      <c r="AM4" s="579"/>
      <c r="AN4" s="579"/>
      <c r="AO4" s="579"/>
      <c r="AR4" s="579"/>
      <c r="AS4" s="579"/>
      <c r="AT4" s="579"/>
      <c r="AU4" s="579"/>
      <c r="AV4" s="579"/>
      <c r="AW4" s="579"/>
      <c r="AX4" s="579"/>
      <c r="AY4" s="579"/>
      <c r="AZ4" s="579"/>
      <c r="BA4" s="579"/>
      <c r="BB4" s="579"/>
      <c r="BC4" s="579"/>
      <c r="BD4" s="579"/>
      <c r="BE4" s="579"/>
      <c r="BF4" s="579"/>
      <c r="BG4" s="579"/>
    </row>
    <row r="5" spans="1:65">
      <c r="A5" s="579"/>
      <c r="B5" s="579"/>
      <c r="C5" s="579"/>
      <c r="D5" s="579"/>
      <c r="E5" s="582" t="s">
        <v>1030</v>
      </c>
      <c r="F5" s="579"/>
      <c r="G5" s="579"/>
      <c r="H5" s="579"/>
      <c r="I5" s="582"/>
      <c r="J5" s="579"/>
      <c r="K5" s="579"/>
      <c r="M5" s="579"/>
      <c r="N5" s="579"/>
      <c r="O5" s="579"/>
      <c r="P5" s="579"/>
      <c r="Q5" s="579" t="s">
        <v>1029</v>
      </c>
      <c r="R5" s="579"/>
      <c r="T5" s="610">
        <v>0</v>
      </c>
      <c r="V5" s="579"/>
      <c r="W5" s="579"/>
      <c r="X5" s="579"/>
      <c r="Y5" s="579"/>
      <c r="Z5" s="579"/>
      <c r="AA5" s="579"/>
      <c r="AB5" s="579"/>
      <c r="AC5" s="579"/>
      <c r="AD5" s="579"/>
      <c r="AE5" s="579"/>
      <c r="AF5" s="579"/>
      <c r="AG5" s="579"/>
      <c r="AH5" s="579"/>
      <c r="AI5" s="579"/>
      <c r="AJ5" s="579"/>
      <c r="AK5" s="579"/>
      <c r="AL5" s="579"/>
      <c r="AM5" s="579"/>
      <c r="AN5" s="579"/>
      <c r="AO5" s="579"/>
      <c r="AR5" s="579"/>
      <c r="AS5" s="579"/>
      <c r="AT5" s="579"/>
      <c r="AU5" s="579"/>
      <c r="AV5" s="579"/>
      <c r="AW5" s="579"/>
      <c r="AX5" s="579"/>
      <c r="AY5" s="579"/>
      <c r="AZ5" s="579"/>
      <c r="BA5" s="579"/>
      <c r="BB5" s="579"/>
      <c r="BC5" s="579"/>
      <c r="BD5" s="579" t="s">
        <v>1028</v>
      </c>
      <c r="BE5" s="579"/>
      <c r="BF5" s="579"/>
      <c r="BG5" s="579"/>
      <c r="BH5" s="579"/>
      <c r="BI5" s="579"/>
      <c r="BJ5" s="579"/>
      <c r="BK5" s="579"/>
      <c r="BL5" s="579"/>
      <c r="BM5" s="579"/>
    </row>
    <row r="6" spans="1:65" ht="16.2" thickBot="1">
      <c r="A6" s="579"/>
      <c r="B6" s="579"/>
      <c r="C6" s="579"/>
      <c r="D6" s="579"/>
      <c r="E6" s="582" t="s">
        <v>1027</v>
      </c>
      <c r="F6" s="579"/>
      <c r="G6" s="579"/>
      <c r="H6" s="579"/>
      <c r="I6" s="582"/>
      <c r="J6" s="579"/>
      <c r="K6" s="579"/>
      <c r="M6" s="579"/>
      <c r="N6" s="579"/>
      <c r="O6" s="579"/>
      <c r="P6" s="579"/>
      <c r="T6" s="614" t="s">
        <v>839</v>
      </c>
      <c r="V6" s="579"/>
      <c r="W6" s="579"/>
      <c r="X6" s="579"/>
      <c r="Y6" s="579"/>
      <c r="Z6" s="579"/>
      <c r="AA6" s="579"/>
      <c r="AB6" s="579"/>
      <c r="AC6" s="579"/>
      <c r="AD6" s="579"/>
      <c r="AE6" s="579"/>
      <c r="AF6" s="579"/>
      <c r="AG6" s="579"/>
      <c r="AH6" s="579"/>
      <c r="AI6" s="579"/>
      <c r="AJ6" s="579"/>
      <c r="AK6" s="579"/>
      <c r="AL6" s="579"/>
      <c r="AM6" s="579"/>
      <c r="AN6" s="579"/>
      <c r="AO6" s="579"/>
      <c r="AR6" s="579"/>
      <c r="AS6" s="579"/>
      <c r="AT6" s="579"/>
      <c r="AU6" s="579"/>
      <c r="AV6" s="579"/>
      <c r="AW6" s="579"/>
      <c r="AX6" s="579"/>
      <c r="AY6" s="579"/>
      <c r="AZ6" s="579"/>
      <c r="BA6" s="579"/>
      <c r="BB6" s="579"/>
      <c r="BC6" s="579"/>
      <c r="BD6" s="586"/>
      <c r="BE6" s="586"/>
      <c r="BF6" s="579"/>
      <c r="BG6" s="579"/>
      <c r="BH6" s="579"/>
      <c r="BI6" s="579"/>
      <c r="BJ6" s="579"/>
      <c r="BK6" s="579"/>
      <c r="BL6" s="579"/>
      <c r="BM6" s="579"/>
    </row>
    <row r="7" spans="1:65" ht="16.2" thickTop="1">
      <c r="A7" s="579"/>
      <c r="B7" s="579"/>
      <c r="C7" s="579"/>
      <c r="D7" s="579"/>
      <c r="E7" s="582" t="s">
        <v>1026</v>
      </c>
      <c r="F7" s="579"/>
      <c r="G7" s="579"/>
      <c r="H7" s="579"/>
      <c r="I7" s="579"/>
      <c r="J7" s="579"/>
      <c r="K7" s="579"/>
      <c r="L7" s="579"/>
      <c r="M7" s="579"/>
      <c r="N7" s="631" t="s">
        <v>1025</v>
      </c>
      <c r="O7" s="630"/>
      <c r="P7" s="629"/>
      <c r="Q7" s="579" t="s">
        <v>1024</v>
      </c>
      <c r="R7" s="579"/>
      <c r="T7" s="610">
        <f>SUM(T2:T5)</f>
        <v>4.3286999999999999E-2</v>
      </c>
      <c r="V7" s="579"/>
      <c r="W7" s="579"/>
      <c r="X7" s="579"/>
      <c r="Y7" s="579"/>
      <c r="Z7" s="579"/>
      <c r="AA7" s="579"/>
      <c r="AB7" s="579"/>
      <c r="AC7" s="579"/>
      <c r="AD7" s="579"/>
      <c r="AE7" s="579"/>
      <c r="AF7" s="579"/>
      <c r="AG7" s="579"/>
      <c r="AH7" s="579"/>
      <c r="AI7" s="579"/>
      <c r="AJ7" s="579"/>
      <c r="AK7" s="579"/>
      <c r="AL7" s="579"/>
      <c r="AM7" s="579"/>
      <c r="AN7" s="579"/>
      <c r="AO7" s="579"/>
      <c r="AR7" s="579"/>
      <c r="AS7" s="579"/>
      <c r="AT7" s="579"/>
      <c r="AU7" s="579"/>
      <c r="AV7" s="579"/>
      <c r="AW7" s="579"/>
      <c r="AX7" s="579"/>
      <c r="AY7" s="579"/>
      <c r="AZ7" s="625" t="s">
        <v>1023</v>
      </c>
      <c r="BA7" s="625" t="s">
        <v>1022</v>
      </c>
      <c r="BB7" s="579"/>
      <c r="BC7" s="579"/>
      <c r="BD7" s="579" t="s">
        <v>1021</v>
      </c>
      <c r="BE7" s="579"/>
      <c r="BF7" s="579"/>
      <c r="BG7" s="579"/>
      <c r="BH7" s="579"/>
      <c r="BI7" s="579"/>
      <c r="BJ7" s="579"/>
      <c r="BK7" s="579"/>
      <c r="BL7" s="579"/>
      <c r="BM7" s="579"/>
    </row>
    <row r="8" spans="1:65" ht="16.2" thickBot="1">
      <c r="A8" s="579"/>
      <c r="B8" s="579"/>
      <c r="C8" s="579"/>
      <c r="D8" s="579"/>
      <c r="E8" s="582" t="s">
        <v>1020</v>
      </c>
      <c r="F8" s="579"/>
      <c r="G8" s="579"/>
      <c r="H8" s="579"/>
      <c r="I8" s="582" t="s">
        <v>1019</v>
      </c>
      <c r="J8" s="579"/>
      <c r="K8" s="579"/>
      <c r="L8" s="579">
        <f>T24</f>
        <v>205232686.21372408</v>
      </c>
      <c r="M8" s="579"/>
      <c r="N8" s="627">
        <f>L8</f>
        <v>205232686.21372408</v>
      </c>
      <c r="O8" s="601" t="s">
        <v>1018</v>
      </c>
      <c r="P8" s="626"/>
      <c r="T8" s="614" t="s">
        <v>839</v>
      </c>
      <c r="V8" s="579"/>
      <c r="W8" s="579"/>
      <c r="X8" s="579"/>
      <c r="Y8" s="579"/>
      <c r="Z8" s="579"/>
      <c r="AA8" s="579"/>
      <c r="AB8" s="579"/>
      <c r="AC8" s="579"/>
      <c r="AD8" s="579"/>
      <c r="AE8" s="579"/>
      <c r="AF8" s="579"/>
      <c r="AG8" s="579"/>
      <c r="AH8" s="579"/>
      <c r="AI8" s="579"/>
      <c r="AJ8" s="579"/>
      <c r="AK8" s="579"/>
      <c r="AL8" s="579"/>
      <c r="AM8" s="579"/>
      <c r="AN8" s="579"/>
      <c r="AO8" s="579"/>
      <c r="AR8" s="625"/>
      <c r="AS8" s="625"/>
      <c r="AT8" s="625"/>
      <c r="AU8" s="625"/>
      <c r="AV8" s="625"/>
      <c r="AW8" s="625"/>
      <c r="AX8" s="625" t="s">
        <v>1017</v>
      </c>
      <c r="AY8" s="625" t="s">
        <v>1016</v>
      </c>
      <c r="AZ8" s="625" t="s">
        <v>1015</v>
      </c>
      <c r="BA8" s="625" t="s">
        <v>1004</v>
      </c>
      <c r="BB8" s="625"/>
      <c r="BC8" s="625" t="s">
        <v>806</v>
      </c>
      <c r="BD8" s="579" t="s">
        <v>1014</v>
      </c>
      <c r="BE8" s="579"/>
      <c r="BF8" s="579">
        <v>177157</v>
      </c>
      <c r="BG8" s="579"/>
      <c r="BH8" s="579"/>
      <c r="BI8" s="579"/>
      <c r="BJ8" s="579"/>
      <c r="BK8" s="579"/>
      <c r="BL8" s="579"/>
      <c r="BM8" s="579"/>
    </row>
    <row r="9" spans="1:65" ht="18.600000000000001" thickBot="1">
      <c r="A9" s="582" t="s">
        <v>1013</v>
      </c>
      <c r="B9" s="579"/>
      <c r="C9" s="579"/>
      <c r="D9" s="628">
        <v>15</v>
      </c>
      <c r="E9" s="579"/>
      <c r="F9" s="579"/>
      <c r="G9" s="579"/>
      <c r="H9" s="579"/>
      <c r="I9" s="582" t="s">
        <v>942</v>
      </c>
      <c r="J9" s="579"/>
      <c r="K9" s="579"/>
      <c r="L9" s="577">
        <f>D3</f>
        <v>6.5275E-2</v>
      </c>
      <c r="M9" s="579"/>
      <c r="N9" s="627">
        <f>V20</f>
        <v>18040371.980757922</v>
      </c>
      <c r="O9" s="601" t="s">
        <v>1012</v>
      </c>
      <c r="P9" s="626"/>
      <c r="Q9" s="579" t="s">
        <v>1011</v>
      </c>
      <c r="R9" s="579"/>
      <c r="T9" s="610">
        <f>T1-T7</f>
        <v>0.95671300000000004</v>
      </c>
      <c r="V9" s="579"/>
      <c r="W9" s="579"/>
      <c r="X9" s="579"/>
      <c r="Y9" s="579"/>
      <c r="Z9" s="579"/>
      <c r="AA9" s="579"/>
      <c r="AB9" s="579"/>
      <c r="AC9" s="579"/>
      <c r="AD9" s="579"/>
      <c r="AE9" s="579"/>
      <c r="AF9" s="579"/>
      <c r="AG9" s="579"/>
      <c r="AH9" s="579"/>
      <c r="AI9" s="579"/>
      <c r="AJ9" s="579"/>
      <c r="AK9" s="579"/>
      <c r="AL9" s="579"/>
      <c r="AM9" s="579"/>
      <c r="AN9" s="579"/>
      <c r="AO9" s="579"/>
      <c r="AR9" s="625" t="s">
        <v>1010</v>
      </c>
      <c r="AS9" s="625" t="s">
        <v>876</v>
      </c>
      <c r="AT9" s="625" t="s">
        <v>875</v>
      </c>
      <c r="AU9" s="625"/>
      <c r="AV9" s="625" t="s">
        <v>1009</v>
      </c>
      <c r="AW9" s="625" t="s">
        <v>1008</v>
      </c>
      <c r="AX9" s="625" t="s">
        <v>1007</v>
      </c>
      <c r="AY9" s="625" t="s">
        <v>1006</v>
      </c>
      <c r="AZ9" s="625" t="s">
        <v>1004</v>
      </c>
      <c r="BA9" s="625" t="s">
        <v>958</v>
      </c>
      <c r="BB9" s="625" t="s">
        <v>1005</v>
      </c>
      <c r="BC9" s="625" t="s">
        <v>1004</v>
      </c>
      <c r="BD9" s="579"/>
      <c r="BE9" s="579"/>
      <c r="BF9" s="624">
        <v>0.2</v>
      </c>
      <c r="BG9" s="579"/>
      <c r="BH9" s="579"/>
      <c r="BI9" s="579"/>
      <c r="BJ9" s="579"/>
      <c r="BK9" s="579"/>
      <c r="BL9" s="579"/>
      <c r="BM9" s="579"/>
    </row>
    <row r="10" spans="1:65" ht="21.6" thickBot="1">
      <c r="A10" s="582" t="s">
        <v>1003</v>
      </c>
      <c r="B10" s="579"/>
      <c r="C10" s="579"/>
      <c r="D10" s="577">
        <v>1.4999999999999999E-2</v>
      </c>
      <c r="E10" s="579"/>
      <c r="F10" s="579"/>
      <c r="G10" s="579"/>
      <c r="H10" s="579"/>
      <c r="I10" s="582" t="s">
        <v>927</v>
      </c>
      <c r="J10" s="579"/>
      <c r="K10" s="579"/>
      <c r="L10" s="623">
        <v>21</v>
      </c>
      <c r="M10" s="579"/>
      <c r="N10" s="622">
        <f>IRR(AI27:AI48,10%)</f>
        <v>8.8898954139020825E-2</v>
      </c>
      <c r="O10" s="621" t="s">
        <v>1002</v>
      </c>
      <c r="P10" s="620"/>
      <c r="Q10" s="579" t="s">
        <v>1001</v>
      </c>
      <c r="R10" s="579"/>
      <c r="T10" s="610">
        <v>0</v>
      </c>
      <c r="V10" s="579"/>
      <c r="W10" s="579"/>
      <c r="X10" s="579"/>
      <c r="Y10" s="579"/>
      <c r="Z10" s="579"/>
      <c r="AA10" s="579"/>
      <c r="AB10" s="579"/>
      <c r="AC10" s="579"/>
      <c r="AD10" s="579"/>
      <c r="AE10" s="579"/>
      <c r="AF10" s="579"/>
      <c r="AG10" s="579"/>
      <c r="AH10" s="579"/>
      <c r="AI10" s="579"/>
      <c r="AJ10" s="579"/>
      <c r="AK10" s="579"/>
      <c r="AL10" s="579"/>
      <c r="AM10" s="579"/>
      <c r="AN10" s="579"/>
      <c r="AO10" s="579"/>
      <c r="AR10" s="586"/>
      <c r="AS10" s="586"/>
      <c r="AT10" s="586"/>
      <c r="AU10" s="586"/>
      <c r="AV10" s="586"/>
      <c r="AW10" s="586"/>
      <c r="AX10" s="586"/>
      <c r="AY10" s="586"/>
      <c r="AZ10" s="586"/>
      <c r="BA10" s="586"/>
      <c r="BB10" s="586"/>
      <c r="BC10" s="586"/>
      <c r="BD10" s="579" t="s">
        <v>1000</v>
      </c>
      <c r="BE10" s="579"/>
      <c r="BF10" s="586">
        <f>BF8*BF9</f>
        <v>35431.4</v>
      </c>
      <c r="BG10" s="579"/>
      <c r="BH10" s="579"/>
      <c r="BI10" s="579"/>
      <c r="BJ10" s="579"/>
      <c r="BK10" s="579"/>
      <c r="BL10" s="579"/>
      <c r="BM10" s="579"/>
    </row>
    <row r="11" spans="1:65">
      <c r="A11" s="582" t="s">
        <v>999</v>
      </c>
      <c r="B11" s="579"/>
      <c r="C11" s="579"/>
      <c r="D11" s="619">
        <v>0.03</v>
      </c>
      <c r="E11" s="579"/>
      <c r="F11" s="579"/>
      <c r="G11" s="579"/>
      <c r="H11" s="579"/>
      <c r="I11" s="582" t="s">
        <v>998</v>
      </c>
      <c r="J11" s="579"/>
      <c r="K11" s="579"/>
      <c r="L11" s="579">
        <f>PMT($L$9,$L$10,-$L$8)</f>
        <v>18227490.160391361</v>
      </c>
      <c r="M11" s="579"/>
      <c r="N11" s="579"/>
      <c r="O11" s="579"/>
      <c r="P11" s="579"/>
      <c r="T11" s="614" t="s">
        <v>839</v>
      </c>
      <c r="V11" s="579"/>
      <c r="W11" s="579"/>
      <c r="X11" s="579"/>
      <c r="Y11" s="579"/>
      <c r="Z11" s="579"/>
      <c r="AA11" s="579"/>
      <c r="AB11" s="579"/>
      <c r="AC11" s="579"/>
      <c r="AD11" s="579"/>
      <c r="AE11" s="579"/>
      <c r="AF11" s="579"/>
      <c r="AG11" s="579"/>
      <c r="AH11" s="579"/>
      <c r="AI11" s="579"/>
      <c r="AJ11" s="579"/>
      <c r="AK11" s="579"/>
      <c r="AL11" s="579"/>
      <c r="AM11" s="579"/>
      <c r="AN11" s="579"/>
      <c r="AO11" s="579"/>
      <c r="AR11" s="579">
        <f t="shared" ref="AR11:AR35" si="0">1+AR10</f>
        <v>1</v>
      </c>
      <c r="AS11" s="579">
        <f>ROUND(BJ15/BF14*BF10,0)</f>
        <v>218</v>
      </c>
      <c r="AT11" s="579">
        <f>ROUND(BJ17/BF14*BF10,0)</f>
        <v>208</v>
      </c>
      <c r="AU11" s="579"/>
      <c r="AV11" s="579">
        <f t="shared" ref="AV11:AV35" si="1">AT11+AS11</f>
        <v>426</v>
      </c>
      <c r="AW11" s="579">
        <f>ROUND(AV11/(AV11+143724)*(BI36+BI37),0)</f>
        <v>86</v>
      </c>
      <c r="AX11" s="579">
        <f t="shared" ref="AX11:AX35" si="2">ROUND(0.01*$BF$10,0)</f>
        <v>354</v>
      </c>
      <c r="AY11" s="579">
        <f t="shared" ref="AY11:AY35" si="3">SUM(AV11:AX11)</f>
        <v>866</v>
      </c>
      <c r="AZ11" s="579">
        <f t="shared" ref="AZ11:AZ35" si="4">AY11/(1+$D$3)^(AR11)</f>
        <v>812.93562695078742</v>
      </c>
      <c r="BA11" s="579">
        <f t="shared" ref="BA11:BA35" si="5">PMT($L$9,25,-$AZ$37)</f>
        <v>1319.5927345321704</v>
      </c>
      <c r="BB11" s="579">
        <f t="shared" ref="BB11:BB35" si="6">$L$11</f>
        <v>18227490.160391361</v>
      </c>
      <c r="BC11" s="579">
        <f t="shared" ref="BC11:BC35" si="7">BB11+BA11</f>
        <v>18228809.753125891</v>
      </c>
      <c r="BD11" s="579"/>
      <c r="BE11" s="579"/>
      <c r="BF11" s="579"/>
      <c r="BG11" s="579"/>
      <c r="BH11" s="579"/>
      <c r="BI11" s="579"/>
      <c r="BJ11" s="579"/>
      <c r="BK11" s="579"/>
      <c r="BL11" s="579"/>
      <c r="BM11" s="579"/>
    </row>
    <row r="12" spans="1:65" ht="16.2" thickBot="1">
      <c r="A12" s="579"/>
      <c r="B12" s="579"/>
      <c r="C12" s="579"/>
      <c r="D12" s="579"/>
      <c r="E12" s="579"/>
      <c r="F12" s="579"/>
      <c r="G12" s="579"/>
      <c r="H12" s="579"/>
      <c r="I12" s="579"/>
      <c r="J12" s="579"/>
      <c r="K12" s="579"/>
      <c r="L12" s="579">
        <f>L11-V20</f>
        <v>187118.17963343859</v>
      </c>
      <c r="M12" s="579"/>
      <c r="N12" s="579"/>
      <c r="O12" s="579"/>
      <c r="P12" s="579"/>
      <c r="Q12" s="579" t="s">
        <v>997</v>
      </c>
      <c r="R12" s="579"/>
      <c r="T12" s="610">
        <f>T9-T10</f>
        <v>0.95671300000000004</v>
      </c>
      <c r="V12" s="579" t="s">
        <v>996</v>
      </c>
      <c r="W12" s="579"/>
      <c r="X12" s="579"/>
      <c r="Y12" s="579"/>
      <c r="Z12" s="579"/>
      <c r="AA12" s="579"/>
      <c r="AB12" s="579"/>
      <c r="AC12" s="579"/>
      <c r="AD12" s="579"/>
      <c r="AE12" s="579"/>
      <c r="AF12" s="579"/>
      <c r="AG12" s="579"/>
      <c r="AH12" s="579"/>
      <c r="AI12" s="579"/>
      <c r="AJ12" s="579"/>
      <c r="AK12" s="579"/>
      <c r="AL12" s="579"/>
      <c r="AM12" s="579"/>
      <c r="AN12" s="579"/>
      <c r="AO12" s="579"/>
      <c r="AR12" s="579">
        <f t="shared" si="0"/>
        <v>2</v>
      </c>
      <c r="AS12" s="579">
        <f t="shared" ref="AS12:AS35" si="8">ROUND(AS11*(1+$BF$24),0)</f>
        <v>232</v>
      </c>
      <c r="AT12" s="579">
        <f t="shared" ref="AT12:AT35" si="9">ROUND(AT11*(1+$BF$24),0)</f>
        <v>221</v>
      </c>
      <c r="AU12" s="579"/>
      <c r="AV12" s="579">
        <f t="shared" si="1"/>
        <v>453</v>
      </c>
      <c r="AW12" s="579">
        <f t="shared" ref="AW12:AW35" si="10">ROUND(AW11*(1+$BF$24),0)</f>
        <v>91</v>
      </c>
      <c r="AX12" s="579">
        <f t="shared" si="2"/>
        <v>354</v>
      </c>
      <c r="AY12" s="579">
        <f t="shared" si="3"/>
        <v>898</v>
      </c>
      <c r="AZ12" s="579">
        <f t="shared" si="4"/>
        <v>791.32131957361628</v>
      </c>
      <c r="BA12" s="579">
        <f t="shared" si="5"/>
        <v>1319.5927345321704</v>
      </c>
      <c r="BB12" s="579">
        <f t="shared" si="6"/>
        <v>18227490.160391361</v>
      </c>
      <c r="BC12" s="579">
        <f t="shared" si="7"/>
        <v>18228809.753125891</v>
      </c>
      <c r="BD12" s="579" t="s">
        <v>995</v>
      </c>
      <c r="BE12" s="579"/>
      <c r="BF12" s="579"/>
      <c r="BG12" s="579"/>
      <c r="BH12" s="579"/>
      <c r="BI12" s="579"/>
      <c r="BJ12" s="579"/>
      <c r="BK12" s="579"/>
      <c r="BL12" s="579"/>
      <c r="BM12" s="579"/>
    </row>
    <row r="13" spans="1:65" ht="21.6" thickBot="1">
      <c r="A13" s="579"/>
      <c r="B13" s="579"/>
      <c r="C13" s="579"/>
      <c r="D13" s="579"/>
      <c r="E13" s="579"/>
      <c r="F13" s="579"/>
      <c r="G13" s="579"/>
      <c r="H13" s="579"/>
      <c r="I13" s="579"/>
      <c r="J13" s="579"/>
      <c r="K13" s="579"/>
      <c r="L13" s="640">
        <f>L12/6000000</f>
        <v>3.1186363272239764E-2</v>
      </c>
      <c r="M13" s="579"/>
      <c r="N13" s="579"/>
      <c r="O13" s="579"/>
      <c r="P13" s="579"/>
      <c r="Q13" s="579" t="s">
        <v>994</v>
      </c>
      <c r="R13" s="579"/>
      <c r="T13" s="610">
        <f>T12*D2</f>
        <v>0.33484955</v>
      </c>
      <c r="V13" s="618">
        <f>SUM(V28:V68)</f>
        <v>580442534.18950033</v>
      </c>
      <c r="W13" s="579"/>
      <c r="X13" s="579"/>
      <c r="Y13" s="579"/>
      <c r="Z13" s="579"/>
      <c r="AA13" s="579"/>
      <c r="AB13" s="579"/>
      <c r="AC13" s="579"/>
      <c r="AD13" s="579"/>
      <c r="AE13" s="579"/>
      <c r="AF13" s="579"/>
      <c r="AG13" s="579"/>
      <c r="AH13" s="579"/>
      <c r="AI13" s="579"/>
      <c r="AJ13" s="579"/>
      <c r="AK13" s="579"/>
      <c r="AL13" s="579"/>
      <c r="AM13" s="579"/>
      <c r="AN13" s="579"/>
      <c r="AO13" s="579"/>
      <c r="AR13" s="579">
        <f t="shared" si="0"/>
        <v>3</v>
      </c>
      <c r="AS13" s="579">
        <f t="shared" si="8"/>
        <v>247</v>
      </c>
      <c r="AT13" s="579">
        <f t="shared" si="9"/>
        <v>235</v>
      </c>
      <c r="AU13" s="579"/>
      <c r="AV13" s="579">
        <f t="shared" si="1"/>
        <v>482</v>
      </c>
      <c r="AW13" s="579">
        <f t="shared" si="10"/>
        <v>97</v>
      </c>
      <c r="AX13" s="579">
        <f t="shared" si="2"/>
        <v>354</v>
      </c>
      <c r="AY13" s="579">
        <f t="shared" si="3"/>
        <v>933</v>
      </c>
      <c r="AZ13" s="579">
        <f t="shared" si="4"/>
        <v>771.78518649725368</v>
      </c>
      <c r="BA13" s="579">
        <f t="shared" si="5"/>
        <v>1319.5927345321704</v>
      </c>
      <c r="BB13" s="579">
        <f t="shared" si="6"/>
        <v>18227490.160391361</v>
      </c>
      <c r="BC13" s="579">
        <f t="shared" si="7"/>
        <v>18228809.753125891</v>
      </c>
      <c r="BD13" s="579"/>
      <c r="BE13" s="579"/>
      <c r="BF13" s="579"/>
      <c r="BG13" s="579"/>
      <c r="BH13" s="579"/>
      <c r="BI13" s="579"/>
      <c r="BJ13" s="579"/>
      <c r="BK13" s="579"/>
      <c r="BL13" s="579"/>
      <c r="BM13" s="579"/>
    </row>
    <row r="14" spans="1:65">
      <c r="A14" s="579"/>
      <c r="B14" s="579"/>
      <c r="C14" s="579"/>
      <c r="D14" s="579"/>
      <c r="E14" s="579"/>
      <c r="F14" s="579"/>
      <c r="G14" s="579"/>
      <c r="H14" s="579"/>
      <c r="I14" s="579"/>
      <c r="J14" s="579"/>
      <c r="K14" s="579" t="s">
        <v>993</v>
      </c>
      <c r="L14" s="579">
        <f>PMT(L9,L10,-L15)</f>
        <v>2684795.8492529006</v>
      </c>
      <c r="M14" s="579"/>
      <c r="N14" s="617"/>
      <c r="O14" s="616"/>
      <c r="P14" s="615"/>
      <c r="Q14" s="579"/>
      <c r="R14" s="579"/>
      <c r="T14" s="614" t="s">
        <v>839</v>
      </c>
      <c r="V14" s="469" t="s">
        <v>992</v>
      </c>
      <c r="W14" s="469" t="s">
        <v>991</v>
      </c>
      <c r="X14" s="469" t="s">
        <v>990</v>
      </c>
      <c r="Y14" s="469" t="s">
        <v>989</v>
      </c>
      <c r="Z14" s="469" t="s">
        <v>988</v>
      </c>
      <c r="AA14" s="469" t="s">
        <v>987</v>
      </c>
      <c r="AB14" s="469" t="s">
        <v>986</v>
      </c>
      <c r="AC14" s="469" t="s">
        <v>985</v>
      </c>
      <c r="AD14" s="469" t="s">
        <v>984</v>
      </c>
      <c r="AE14" s="469" t="s">
        <v>983</v>
      </c>
      <c r="AF14" s="469" t="s">
        <v>982</v>
      </c>
      <c r="AG14" s="469" t="s">
        <v>981</v>
      </c>
      <c r="AH14" s="469" t="s">
        <v>980</v>
      </c>
      <c r="AI14" s="579"/>
      <c r="AJ14" s="579"/>
      <c r="AK14" s="579"/>
      <c r="AL14" s="579"/>
      <c r="AM14" s="579"/>
      <c r="AN14" s="579"/>
      <c r="AO14" s="579"/>
      <c r="AR14" s="579">
        <f t="shared" si="0"/>
        <v>4</v>
      </c>
      <c r="AS14" s="579">
        <f t="shared" si="8"/>
        <v>263</v>
      </c>
      <c r="AT14" s="579">
        <f t="shared" si="9"/>
        <v>250</v>
      </c>
      <c r="AU14" s="579"/>
      <c r="AV14" s="579">
        <f t="shared" si="1"/>
        <v>513</v>
      </c>
      <c r="AW14" s="579">
        <f t="shared" si="10"/>
        <v>103</v>
      </c>
      <c r="AX14" s="579">
        <f t="shared" si="2"/>
        <v>354</v>
      </c>
      <c r="AY14" s="579">
        <f t="shared" si="3"/>
        <v>970</v>
      </c>
      <c r="AZ14" s="579">
        <f t="shared" si="4"/>
        <v>753.22511779130252</v>
      </c>
      <c r="BA14" s="579">
        <f t="shared" si="5"/>
        <v>1319.5927345321704</v>
      </c>
      <c r="BB14" s="579">
        <f t="shared" si="6"/>
        <v>18227490.160391361</v>
      </c>
      <c r="BC14" s="579">
        <f t="shared" si="7"/>
        <v>18228809.753125891</v>
      </c>
      <c r="BD14" s="579" t="s">
        <v>979</v>
      </c>
      <c r="BE14" s="579"/>
      <c r="BF14" s="579">
        <v>202436</v>
      </c>
      <c r="BG14" s="579"/>
      <c r="BH14" s="579" t="s">
        <v>978</v>
      </c>
      <c r="BI14" s="579"/>
      <c r="BJ14" s="579"/>
      <c r="BK14" s="579"/>
      <c r="BL14" s="579"/>
      <c r="BM14" s="579"/>
    </row>
    <row r="15" spans="1:65" ht="16.2" thickBot="1">
      <c r="A15" s="579"/>
      <c r="B15" s="579"/>
      <c r="C15" s="579"/>
      <c r="D15" s="579"/>
      <c r="E15" s="579"/>
      <c r="F15" s="579"/>
      <c r="G15" s="579"/>
      <c r="H15" s="579"/>
      <c r="I15" s="579"/>
      <c r="J15" s="579"/>
      <c r="K15" s="579" t="s">
        <v>977</v>
      </c>
      <c r="L15" s="579">
        <f>NPV(L9,M28:M107)</f>
        <v>30229497.271927137</v>
      </c>
      <c r="M15" s="579"/>
      <c r="N15" s="613"/>
      <c r="O15" s="612"/>
      <c r="P15" s="611"/>
      <c r="Q15" s="579" t="s">
        <v>976</v>
      </c>
      <c r="R15" s="579"/>
      <c r="T15" s="610">
        <f>T12-T13</f>
        <v>0.62186344999999998</v>
      </c>
      <c r="V15" s="579" t="s">
        <v>975</v>
      </c>
      <c r="W15" s="579"/>
      <c r="X15" s="579"/>
      <c r="Y15" s="579"/>
      <c r="Z15" s="579"/>
      <c r="AA15" s="579"/>
      <c r="AB15" s="579"/>
      <c r="AC15" s="579"/>
      <c r="AD15" s="579"/>
      <c r="AE15" s="579"/>
      <c r="AF15" s="579"/>
      <c r="AG15" s="579"/>
      <c r="AH15" s="579"/>
      <c r="AI15" s="579"/>
      <c r="AJ15" s="579"/>
      <c r="AK15" s="579"/>
      <c r="AL15" s="579"/>
      <c r="AM15" s="579"/>
      <c r="AN15" s="579"/>
      <c r="AO15" s="579"/>
      <c r="AR15" s="579">
        <f t="shared" si="0"/>
        <v>5</v>
      </c>
      <c r="AS15" s="579">
        <f t="shared" si="8"/>
        <v>280</v>
      </c>
      <c r="AT15" s="579">
        <f t="shared" si="9"/>
        <v>266</v>
      </c>
      <c r="AU15" s="579"/>
      <c r="AV15" s="579">
        <f t="shared" si="1"/>
        <v>546</v>
      </c>
      <c r="AW15" s="579">
        <f t="shared" si="10"/>
        <v>109</v>
      </c>
      <c r="AX15" s="579">
        <f t="shared" si="2"/>
        <v>354</v>
      </c>
      <c r="AY15" s="579">
        <f t="shared" si="3"/>
        <v>1009</v>
      </c>
      <c r="AZ15" s="579">
        <f t="shared" si="4"/>
        <v>735.49968473018964</v>
      </c>
      <c r="BA15" s="579">
        <f t="shared" si="5"/>
        <v>1319.5927345321704</v>
      </c>
      <c r="BB15" s="579">
        <f t="shared" si="6"/>
        <v>18227490.160391361</v>
      </c>
      <c r="BC15" s="579">
        <f t="shared" si="7"/>
        <v>18228809.753125891</v>
      </c>
      <c r="BD15" s="579" t="s">
        <v>974</v>
      </c>
      <c r="BE15" s="579"/>
      <c r="BF15" s="595">
        <v>35906</v>
      </c>
      <c r="BG15" s="579"/>
      <c r="BH15" s="579" t="s">
        <v>973</v>
      </c>
      <c r="BI15" s="579"/>
      <c r="BJ15" s="579">
        <f>9399-8151</f>
        <v>1248</v>
      </c>
      <c r="BK15" s="579"/>
      <c r="BL15" s="579"/>
      <c r="BM15" s="579"/>
    </row>
    <row r="16" spans="1:65" ht="21.6" thickBot="1">
      <c r="A16" s="579"/>
      <c r="B16" s="767">
        <f>NPV(O4,B28:B48)</f>
        <v>140288510.08214769</v>
      </c>
      <c r="C16" s="579"/>
      <c r="D16" s="579"/>
      <c r="E16" s="579"/>
      <c r="F16" s="579"/>
      <c r="G16" s="579"/>
      <c r="H16" s="579"/>
      <c r="I16" s="579"/>
      <c r="J16" s="579"/>
      <c r="K16" s="579"/>
      <c r="L16" s="579"/>
      <c r="M16" s="579"/>
      <c r="N16" s="767">
        <f>NPV(O4,N28:N48)</f>
        <v>32948909.788769808</v>
      </c>
      <c r="O16" s="579"/>
      <c r="P16" s="579"/>
      <c r="V16" s="609">
        <v>203125826.39332801</v>
      </c>
      <c r="W16" s="579"/>
      <c r="X16" s="579"/>
      <c r="Y16" s="579"/>
      <c r="Z16" s="579"/>
      <c r="AA16" s="579"/>
      <c r="AB16" s="579"/>
      <c r="AC16" s="579"/>
      <c r="AD16" s="579"/>
      <c r="AE16" s="579"/>
      <c r="AF16" s="579"/>
      <c r="AG16" s="579"/>
      <c r="AH16" s="579"/>
      <c r="AI16" s="579"/>
      <c r="AJ16" s="579"/>
      <c r="AK16" s="579"/>
      <c r="AL16" s="579"/>
      <c r="AM16" s="579"/>
      <c r="AN16" s="579"/>
      <c r="AO16" s="579"/>
      <c r="AR16" s="579">
        <f t="shared" si="0"/>
        <v>6</v>
      </c>
      <c r="AS16" s="579">
        <f t="shared" si="8"/>
        <v>298</v>
      </c>
      <c r="AT16" s="579">
        <f t="shared" si="9"/>
        <v>283</v>
      </c>
      <c r="AU16" s="579"/>
      <c r="AV16" s="579">
        <f t="shared" si="1"/>
        <v>581</v>
      </c>
      <c r="AW16" s="579">
        <f t="shared" si="10"/>
        <v>116</v>
      </c>
      <c r="AX16" s="579">
        <f t="shared" si="2"/>
        <v>354</v>
      </c>
      <c r="AY16" s="579">
        <f t="shared" si="3"/>
        <v>1051</v>
      </c>
      <c r="AZ16" s="579">
        <f t="shared" si="4"/>
        <v>719.17123039524597</v>
      </c>
      <c r="BA16" s="579">
        <f t="shared" si="5"/>
        <v>1319.5927345321704</v>
      </c>
      <c r="BB16" s="579">
        <f t="shared" si="6"/>
        <v>18227490.160391361</v>
      </c>
      <c r="BC16" s="579">
        <f t="shared" si="7"/>
        <v>18228809.753125891</v>
      </c>
      <c r="BD16" s="579"/>
      <c r="BE16" s="579"/>
      <c r="BF16" s="579"/>
      <c r="BG16" s="579"/>
      <c r="BH16" s="579" t="s">
        <v>972</v>
      </c>
      <c r="BI16" s="579"/>
      <c r="BJ16" s="579">
        <v>8151</v>
      </c>
      <c r="BK16" s="579"/>
      <c r="BL16" s="579"/>
      <c r="BM16" s="579"/>
    </row>
    <row r="17" spans="1:65" ht="16.2" thickBot="1">
      <c r="A17" s="582" t="s">
        <v>971</v>
      </c>
      <c r="B17" s="579"/>
      <c r="C17" s="579"/>
      <c r="D17" s="579"/>
      <c r="E17" s="579"/>
      <c r="F17" s="579"/>
      <c r="G17" s="579"/>
      <c r="H17" s="579"/>
      <c r="I17" s="579"/>
      <c r="J17" s="579"/>
      <c r="K17" s="579"/>
      <c r="L17" s="579"/>
      <c r="M17" s="579"/>
      <c r="N17" s="579"/>
      <c r="O17" s="579"/>
      <c r="P17" s="579"/>
      <c r="V17" s="579" t="s">
        <v>970</v>
      </c>
      <c r="W17" s="579"/>
      <c r="X17" s="579"/>
      <c r="Y17" s="579"/>
      <c r="Z17" s="579"/>
      <c r="AA17" s="579"/>
      <c r="AB17" s="579"/>
      <c r="AC17" s="579"/>
      <c r="AD17" s="579"/>
      <c r="AE17" s="579"/>
      <c r="AF17" s="579"/>
      <c r="AG17" s="579"/>
      <c r="AH17" s="579"/>
      <c r="AI17" s="579"/>
      <c r="AJ17" s="579"/>
      <c r="AK17" s="579"/>
      <c r="AL17" s="579"/>
      <c r="AM17" s="579"/>
      <c r="AN17" s="579"/>
      <c r="AO17" s="579"/>
      <c r="AR17" s="579">
        <f t="shared" si="0"/>
        <v>7</v>
      </c>
      <c r="AS17" s="579">
        <f t="shared" si="8"/>
        <v>317</v>
      </c>
      <c r="AT17" s="579">
        <f t="shared" si="9"/>
        <v>301</v>
      </c>
      <c r="AU17" s="579"/>
      <c r="AV17" s="579">
        <f t="shared" si="1"/>
        <v>618</v>
      </c>
      <c r="AW17" s="579">
        <f t="shared" si="10"/>
        <v>123</v>
      </c>
      <c r="AX17" s="579">
        <f t="shared" si="2"/>
        <v>354</v>
      </c>
      <c r="AY17" s="579">
        <f t="shared" si="3"/>
        <v>1095</v>
      </c>
      <c r="AZ17" s="579">
        <f t="shared" si="4"/>
        <v>703.36697591167945</v>
      </c>
      <c r="BA17" s="579">
        <f t="shared" si="5"/>
        <v>1319.5927345321704</v>
      </c>
      <c r="BB17" s="579">
        <f t="shared" si="6"/>
        <v>18227490.160391361</v>
      </c>
      <c r="BC17" s="579">
        <f t="shared" si="7"/>
        <v>18228809.753125891</v>
      </c>
      <c r="BD17" s="579" t="s">
        <v>969</v>
      </c>
      <c r="BE17" s="579"/>
      <c r="BF17" s="579">
        <f>BF14-BF15</f>
        <v>166530</v>
      </c>
      <c r="BG17" s="579"/>
      <c r="BH17" s="579" t="s">
        <v>968</v>
      </c>
      <c r="BI17" s="579"/>
      <c r="BJ17" s="595">
        <v>1189</v>
      </c>
      <c r="BK17" s="579"/>
      <c r="BL17" s="579"/>
      <c r="BM17" s="579"/>
    </row>
    <row r="18" spans="1:65" ht="21.6" thickBot="1">
      <c r="A18" s="579"/>
      <c r="B18" s="582" t="s">
        <v>967</v>
      </c>
      <c r="C18" s="579"/>
      <c r="D18" s="579"/>
      <c r="E18" s="579"/>
      <c r="F18" s="579"/>
      <c r="G18" s="579"/>
      <c r="H18" s="579"/>
      <c r="I18" s="579"/>
      <c r="J18" s="579"/>
      <c r="K18" s="579"/>
      <c r="L18" s="579"/>
      <c r="M18" s="579"/>
      <c r="N18" s="579"/>
      <c r="O18" s="579"/>
      <c r="P18" s="579"/>
      <c r="Q18" s="579"/>
      <c r="R18" s="579"/>
      <c r="S18" s="579"/>
      <c r="T18" s="579"/>
      <c r="V18" s="608">
        <v>21</v>
      </c>
      <c r="W18" s="579"/>
      <c r="X18" s="579"/>
      <c r="Y18" s="579"/>
      <c r="Z18" s="579"/>
      <c r="AA18" s="579"/>
      <c r="AB18" s="579"/>
      <c r="AC18" s="579"/>
      <c r="AD18" s="579"/>
      <c r="AE18" s="579"/>
      <c r="AF18" s="579"/>
      <c r="AG18" s="579"/>
      <c r="AH18" s="579"/>
      <c r="AI18" s="579"/>
      <c r="AJ18" s="579"/>
      <c r="AK18" s="579"/>
      <c r="AL18" s="579"/>
      <c r="AM18" s="579"/>
      <c r="AN18" s="579"/>
      <c r="AO18" s="579"/>
      <c r="AR18" s="579">
        <f t="shared" si="0"/>
        <v>8</v>
      </c>
      <c r="AS18" s="579">
        <f t="shared" si="8"/>
        <v>337</v>
      </c>
      <c r="AT18" s="579">
        <f t="shared" si="9"/>
        <v>320</v>
      </c>
      <c r="AU18" s="579"/>
      <c r="AV18" s="579">
        <f t="shared" si="1"/>
        <v>657</v>
      </c>
      <c r="AW18" s="579">
        <f t="shared" si="10"/>
        <v>131</v>
      </c>
      <c r="AX18" s="579">
        <f t="shared" si="2"/>
        <v>354</v>
      </c>
      <c r="AY18" s="579">
        <f t="shared" si="3"/>
        <v>1142</v>
      </c>
      <c r="AZ18" s="579">
        <f t="shared" si="4"/>
        <v>688.6082529045658</v>
      </c>
      <c r="BA18" s="579">
        <f t="shared" si="5"/>
        <v>1319.5927345321704</v>
      </c>
      <c r="BB18" s="579">
        <f t="shared" si="6"/>
        <v>18227490.160391361</v>
      </c>
      <c r="BC18" s="579">
        <f t="shared" si="7"/>
        <v>18228809.753125891</v>
      </c>
      <c r="BD18" s="579"/>
      <c r="BE18" s="579"/>
      <c r="BF18" s="579"/>
      <c r="BG18" s="579"/>
      <c r="BH18" s="579"/>
      <c r="BI18" s="579"/>
      <c r="BJ18" s="579"/>
      <c r="BK18" s="579"/>
      <c r="BL18" s="579"/>
      <c r="BM18" s="579"/>
    </row>
    <row r="19" spans="1:65">
      <c r="A19" s="579"/>
      <c r="B19" s="582" t="s">
        <v>966</v>
      </c>
      <c r="C19" s="579"/>
      <c r="D19" s="588" t="s">
        <v>840</v>
      </c>
      <c r="E19" s="588" t="s">
        <v>965</v>
      </c>
      <c r="F19" s="588"/>
      <c r="G19" s="588" t="s">
        <v>964</v>
      </c>
      <c r="H19" s="588"/>
      <c r="I19" s="588" t="s">
        <v>840</v>
      </c>
      <c r="J19" s="588"/>
      <c r="K19" s="588" t="s">
        <v>263</v>
      </c>
      <c r="L19" s="588"/>
      <c r="M19" s="588"/>
      <c r="N19" s="588"/>
      <c r="O19" s="607"/>
      <c r="P19" s="588" t="s">
        <v>963</v>
      </c>
      <c r="Q19" s="588" t="s">
        <v>962</v>
      </c>
      <c r="R19" s="588" t="s">
        <v>961</v>
      </c>
      <c r="S19" s="588" t="s">
        <v>10</v>
      </c>
      <c r="T19" s="588" t="s">
        <v>960</v>
      </c>
      <c r="U19" s="597" t="s">
        <v>959</v>
      </c>
      <c r="V19" s="579" t="s">
        <v>958</v>
      </c>
      <c r="W19" s="579"/>
      <c r="X19" s="579"/>
      <c r="Y19" s="579"/>
      <c r="Z19" s="579"/>
      <c r="AA19" s="579"/>
      <c r="AB19" s="579"/>
      <c r="AC19" s="579"/>
      <c r="AD19" s="606" t="s">
        <v>957</v>
      </c>
      <c r="AE19" s="586"/>
      <c r="AF19" s="586"/>
      <c r="AG19" s="605">
        <f>NPV(O4,20,AG28:AG77)</f>
        <v>54124790.660523184</v>
      </c>
      <c r="AH19" s="579"/>
      <c r="AI19" s="579"/>
      <c r="AJ19" s="579"/>
      <c r="AK19" s="579"/>
      <c r="AL19" s="582" t="s">
        <v>956</v>
      </c>
      <c r="AM19" s="579"/>
      <c r="AN19" s="579"/>
      <c r="AO19" s="579"/>
      <c r="AR19" s="579">
        <f t="shared" si="0"/>
        <v>9</v>
      </c>
      <c r="AS19" s="579">
        <f t="shared" si="8"/>
        <v>358</v>
      </c>
      <c r="AT19" s="579">
        <f t="shared" si="9"/>
        <v>340</v>
      </c>
      <c r="AU19" s="579"/>
      <c r="AV19" s="579">
        <f t="shared" si="1"/>
        <v>698</v>
      </c>
      <c r="AW19" s="579">
        <f t="shared" si="10"/>
        <v>139</v>
      </c>
      <c r="AX19" s="579">
        <f t="shared" si="2"/>
        <v>354</v>
      </c>
      <c r="AY19" s="579">
        <f t="shared" si="3"/>
        <v>1191</v>
      </c>
      <c r="AZ19" s="579">
        <f t="shared" si="4"/>
        <v>674.14938999482831</v>
      </c>
      <c r="BA19" s="579">
        <f t="shared" si="5"/>
        <v>1319.5927345321704</v>
      </c>
      <c r="BB19" s="579">
        <f t="shared" si="6"/>
        <v>18227490.160391361</v>
      </c>
      <c r="BC19" s="579">
        <f t="shared" si="7"/>
        <v>18228809.753125891</v>
      </c>
      <c r="BD19" s="579" t="s">
        <v>955</v>
      </c>
      <c r="BE19" s="579"/>
      <c r="BF19" s="578">
        <f>ROUND((1190530301+12404175)/1000,0)</f>
        <v>1202934</v>
      </c>
      <c r="BG19" s="579"/>
      <c r="BH19" s="579" t="s">
        <v>954</v>
      </c>
      <c r="BI19" s="579"/>
      <c r="BJ19" s="579">
        <f>SUM(BJ15:BJ18)</f>
        <v>10588</v>
      </c>
      <c r="BK19" s="579"/>
      <c r="BL19" s="579"/>
      <c r="BM19" s="579"/>
    </row>
    <row r="20" spans="1:65">
      <c r="A20" s="579"/>
      <c r="B20" s="588" t="s">
        <v>931</v>
      </c>
      <c r="C20" s="588" t="s">
        <v>951</v>
      </c>
      <c r="D20" s="588" t="s">
        <v>935</v>
      </c>
      <c r="E20" s="588" t="s">
        <v>951</v>
      </c>
      <c r="F20" s="588" t="s">
        <v>931</v>
      </c>
      <c r="G20" s="588" t="s">
        <v>953</v>
      </c>
      <c r="H20" s="588" t="s">
        <v>952</v>
      </c>
      <c r="I20" s="588" t="s">
        <v>935</v>
      </c>
      <c r="J20" s="588" t="s">
        <v>951</v>
      </c>
      <c r="K20" s="588" t="s">
        <v>840</v>
      </c>
      <c r="L20" s="588" t="s">
        <v>950</v>
      </c>
      <c r="M20" s="598" t="s">
        <v>949</v>
      </c>
      <c r="N20" s="588" t="s">
        <v>948</v>
      </c>
      <c r="O20" s="588" t="s">
        <v>947</v>
      </c>
      <c r="P20" s="588" t="s">
        <v>946</v>
      </c>
      <c r="Q20" s="588" t="s">
        <v>945</v>
      </c>
      <c r="R20" s="588" t="s">
        <v>945</v>
      </c>
      <c r="S20" s="588" t="s">
        <v>944</v>
      </c>
      <c r="T20" s="588" t="s">
        <v>944</v>
      </c>
      <c r="U20" s="597" t="s">
        <v>943</v>
      </c>
      <c r="V20" s="579">
        <f>PMT($L$9,$V$18,-$V$16)</f>
        <v>18040371.980757922</v>
      </c>
      <c r="W20" s="579"/>
      <c r="X20" s="579"/>
      <c r="Y20" s="579"/>
      <c r="Z20" s="579"/>
      <c r="AA20" s="579"/>
      <c r="AB20" s="579"/>
      <c r="AC20" s="579"/>
      <c r="AD20" s="603"/>
      <c r="AE20" s="602" t="s">
        <v>942</v>
      </c>
      <c r="AF20" s="601"/>
      <c r="AG20" s="604">
        <f>O4</f>
        <v>6.5275E-2</v>
      </c>
      <c r="AI20" s="579"/>
      <c r="AJ20" s="579"/>
      <c r="AK20" s="579"/>
      <c r="AL20" s="582" t="s">
        <v>941</v>
      </c>
      <c r="AM20" s="579"/>
      <c r="AN20" s="588" t="s">
        <v>940</v>
      </c>
      <c r="AO20" s="579"/>
      <c r="AR20" s="579">
        <f t="shared" si="0"/>
        <v>10</v>
      </c>
      <c r="AS20" s="579">
        <f t="shared" si="8"/>
        <v>381</v>
      </c>
      <c r="AT20" s="579">
        <f t="shared" si="9"/>
        <v>361</v>
      </c>
      <c r="AU20" s="579"/>
      <c r="AV20" s="579">
        <f t="shared" si="1"/>
        <v>742</v>
      </c>
      <c r="AW20" s="579">
        <f t="shared" si="10"/>
        <v>148</v>
      </c>
      <c r="AX20" s="579">
        <f t="shared" si="2"/>
        <v>354</v>
      </c>
      <c r="AY20" s="579">
        <f t="shared" si="3"/>
        <v>1244</v>
      </c>
      <c r="AZ20" s="579">
        <f t="shared" si="4"/>
        <v>661.0023898691079</v>
      </c>
      <c r="BA20" s="579">
        <f t="shared" si="5"/>
        <v>1319.5927345321704</v>
      </c>
      <c r="BB20" s="579">
        <f t="shared" si="6"/>
        <v>18227490.160391361</v>
      </c>
      <c r="BC20" s="579">
        <f t="shared" si="7"/>
        <v>18228809.753125891</v>
      </c>
      <c r="BD20" s="579" t="s">
        <v>939</v>
      </c>
      <c r="BE20" s="579"/>
      <c r="BF20" s="578">
        <f>ROUND(BF19-(242020912/1000),0)</f>
        <v>960913</v>
      </c>
      <c r="BG20" s="579"/>
      <c r="BH20" s="579"/>
      <c r="BI20" s="579"/>
      <c r="BJ20" s="579"/>
      <c r="BL20" s="579"/>
      <c r="BM20" s="579"/>
    </row>
    <row r="21" spans="1:65">
      <c r="A21" s="579"/>
      <c r="B21" s="588" t="s">
        <v>938</v>
      </c>
      <c r="C21" s="588" t="s">
        <v>938</v>
      </c>
      <c r="D21" s="588" t="s">
        <v>924</v>
      </c>
      <c r="E21" s="588" t="s">
        <v>936</v>
      </c>
      <c r="F21" s="588" t="s">
        <v>936</v>
      </c>
      <c r="G21" s="588" t="s">
        <v>938</v>
      </c>
      <c r="H21" s="588" t="s">
        <v>930</v>
      </c>
      <c r="I21" s="588" t="s">
        <v>937</v>
      </c>
      <c r="J21" s="588" t="s">
        <v>936</v>
      </c>
      <c r="K21" s="588" t="s">
        <v>935</v>
      </c>
      <c r="L21" s="588" t="s">
        <v>933</v>
      </c>
      <c r="M21" s="598" t="s">
        <v>934</v>
      </c>
      <c r="N21" s="588" t="s">
        <v>933</v>
      </c>
      <c r="O21" s="588" t="s">
        <v>930</v>
      </c>
      <c r="P21" s="588" t="s">
        <v>932</v>
      </c>
      <c r="Q21" s="588" t="s">
        <v>931</v>
      </c>
      <c r="R21" s="588" t="s">
        <v>930</v>
      </c>
      <c r="S21" s="588" t="s">
        <v>929</v>
      </c>
      <c r="T21" s="588" t="s">
        <v>929</v>
      </c>
      <c r="U21" s="597" t="s">
        <v>928</v>
      </c>
      <c r="W21" s="582"/>
      <c r="AD21" s="603"/>
      <c r="AE21" s="602" t="s">
        <v>927</v>
      </c>
      <c r="AF21" s="601"/>
      <c r="AG21" s="600">
        <v>50</v>
      </c>
      <c r="AH21" s="599" t="s">
        <v>926</v>
      </c>
      <c r="AI21" s="579"/>
      <c r="AJ21" s="579"/>
      <c r="AK21" s="579"/>
      <c r="AL21" s="582" t="s">
        <v>925</v>
      </c>
      <c r="AM21" s="579"/>
      <c r="AN21" s="588" t="s">
        <v>924</v>
      </c>
      <c r="AO21" s="579"/>
      <c r="AR21" s="579">
        <f t="shared" si="0"/>
        <v>11</v>
      </c>
      <c r="AS21" s="579">
        <f t="shared" si="8"/>
        <v>405</v>
      </c>
      <c r="AT21" s="579">
        <f t="shared" si="9"/>
        <v>384</v>
      </c>
      <c r="AU21" s="579"/>
      <c r="AV21" s="579">
        <f t="shared" si="1"/>
        <v>789</v>
      </c>
      <c r="AW21" s="579">
        <f t="shared" si="10"/>
        <v>157</v>
      </c>
      <c r="AX21" s="579">
        <f t="shared" si="2"/>
        <v>354</v>
      </c>
      <c r="AY21" s="579">
        <f t="shared" si="3"/>
        <v>1300</v>
      </c>
      <c r="AZ21" s="579">
        <f t="shared" si="4"/>
        <v>648.43174247146169</v>
      </c>
      <c r="BA21" s="579">
        <f t="shared" si="5"/>
        <v>1319.5927345321704</v>
      </c>
      <c r="BB21" s="579">
        <f t="shared" si="6"/>
        <v>18227490.160391361</v>
      </c>
      <c r="BC21" s="579">
        <f t="shared" si="7"/>
        <v>18228809.753125891</v>
      </c>
      <c r="BG21" s="579"/>
      <c r="BK21" s="579"/>
      <c r="BL21" s="579"/>
      <c r="BM21" s="579"/>
    </row>
    <row r="22" spans="1:65">
      <c r="A22" s="588" t="s">
        <v>923</v>
      </c>
      <c r="B22" s="588" t="s">
        <v>922</v>
      </c>
      <c r="C22" s="588" t="s">
        <v>921</v>
      </c>
      <c r="D22" s="588" t="s">
        <v>920</v>
      </c>
      <c r="E22" s="588" t="s">
        <v>919</v>
      </c>
      <c r="F22" s="588" t="s">
        <v>918</v>
      </c>
      <c r="G22" s="588" t="s">
        <v>917</v>
      </c>
      <c r="H22" s="588" t="s">
        <v>916</v>
      </c>
      <c r="I22" s="588" t="s">
        <v>915</v>
      </c>
      <c r="J22" s="588" t="s">
        <v>914</v>
      </c>
      <c r="K22" s="588" t="s">
        <v>913</v>
      </c>
      <c r="L22" s="588" t="s">
        <v>912</v>
      </c>
      <c r="M22" s="598" t="s">
        <v>911</v>
      </c>
      <c r="N22" s="588" t="s">
        <v>910</v>
      </c>
      <c r="O22" s="588" t="s">
        <v>909</v>
      </c>
      <c r="P22" s="588" t="s">
        <v>908</v>
      </c>
      <c r="Q22" s="588" t="s">
        <v>907</v>
      </c>
      <c r="R22" s="588" t="s">
        <v>906</v>
      </c>
      <c r="S22" s="588" t="s">
        <v>905</v>
      </c>
      <c r="T22" s="588" t="s">
        <v>904</v>
      </c>
      <c r="U22" s="597" t="s">
        <v>903</v>
      </c>
      <c r="V22" s="471"/>
      <c r="W22" s="579"/>
      <c r="X22" s="579"/>
      <c r="Y22" s="579"/>
      <c r="Z22" s="579"/>
      <c r="AA22" s="579"/>
      <c r="AB22" s="579"/>
      <c r="AC22" s="579"/>
      <c r="AD22" s="596" t="s">
        <v>902</v>
      </c>
      <c r="AE22" s="522"/>
      <c r="AF22" s="595"/>
      <c r="AG22" s="594">
        <f>PMT(AG20,AG21,-AG19)</f>
        <v>3689257.2826949675</v>
      </c>
      <c r="AH22" s="593">
        <f>AG22/(400*1000)</f>
        <v>9.2231432067374186</v>
      </c>
      <c r="AI22" s="587"/>
      <c r="AJ22" s="579"/>
      <c r="AK22" s="579"/>
      <c r="AL22" s="579"/>
      <c r="AM22" s="579"/>
      <c r="AN22" s="579"/>
      <c r="AO22" s="579"/>
      <c r="AR22" s="579">
        <f t="shared" si="0"/>
        <v>12</v>
      </c>
      <c r="AS22" s="579">
        <f t="shared" si="8"/>
        <v>431</v>
      </c>
      <c r="AT22" s="579">
        <f t="shared" si="9"/>
        <v>408</v>
      </c>
      <c r="AU22" s="579"/>
      <c r="AV22" s="579">
        <f t="shared" si="1"/>
        <v>839</v>
      </c>
      <c r="AW22" s="579">
        <f t="shared" si="10"/>
        <v>167</v>
      </c>
      <c r="AX22" s="579">
        <f t="shared" si="2"/>
        <v>354</v>
      </c>
      <c r="AY22" s="579">
        <f t="shared" si="3"/>
        <v>1360</v>
      </c>
      <c r="AZ22" s="579">
        <f t="shared" si="4"/>
        <v>636.79271676774533</v>
      </c>
      <c r="BA22" s="579">
        <f t="shared" si="5"/>
        <v>1319.5927345321704</v>
      </c>
      <c r="BB22" s="579">
        <f t="shared" si="6"/>
        <v>18227490.160391361</v>
      </c>
      <c r="BC22" s="579">
        <f t="shared" si="7"/>
        <v>18228809.753125891</v>
      </c>
      <c r="BD22" s="468" t="s">
        <v>901</v>
      </c>
      <c r="BG22" s="579"/>
      <c r="BI22" s="579"/>
      <c r="BJ22" s="579"/>
      <c r="BL22" s="579"/>
      <c r="BM22" s="579"/>
    </row>
    <row r="23" spans="1:65">
      <c r="A23" s="579"/>
      <c r="B23" s="580" t="s">
        <v>839</v>
      </c>
      <c r="C23" s="580" t="s">
        <v>839</v>
      </c>
      <c r="D23" s="580" t="s">
        <v>839</v>
      </c>
      <c r="E23" s="580" t="s">
        <v>839</v>
      </c>
      <c r="F23" s="580" t="s">
        <v>839</v>
      </c>
      <c r="G23" s="580" t="s">
        <v>839</v>
      </c>
      <c r="H23" s="580" t="s">
        <v>839</v>
      </c>
      <c r="I23" s="580" t="s">
        <v>839</v>
      </c>
      <c r="J23" s="580" t="s">
        <v>839</v>
      </c>
      <c r="K23" s="580" t="s">
        <v>839</v>
      </c>
      <c r="L23" s="580" t="s">
        <v>839</v>
      </c>
      <c r="M23" s="592" t="s">
        <v>839</v>
      </c>
      <c r="N23" s="580" t="s">
        <v>839</v>
      </c>
      <c r="O23" s="580" t="s">
        <v>839</v>
      </c>
      <c r="P23" s="580" t="s">
        <v>839</v>
      </c>
      <c r="Q23" s="580" t="s">
        <v>839</v>
      </c>
      <c r="R23" s="580" t="s">
        <v>839</v>
      </c>
      <c r="S23" s="580" t="s">
        <v>839</v>
      </c>
      <c r="T23" s="580" t="s">
        <v>839</v>
      </c>
      <c r="V23" s="579"/>
      <c r="W23" s="580" t="s">
        <v>839</v>
      </c>
      <c r="X23" s="580" t="s">
        <v>839</v>
      </c>
      <c r="Y23" s="580" t="s">
        <v>839</v>
      </c>
      <c r="Z23" s="580" t="s">
        <v>839</v>
      </c>
      <c r="AA23" s="580" t="s">
        <v>839</v>
      </c>
      <c r="AB23" s="580" t="s">
        <v>839</v>
      </c>
      <c r="AC23" s="580" t="s">
        <v>839</v>
      </c>
      <c r="AD23" s="580" t="s">
        <v>839</v>
      </c>
      <c r="AE23" s="580" t="s">
        <v>839</v>
      </c>
      <c r="AF23" s="580" t="s">
        <v>839</v>
      </c>
      <c r="AG23" s="580" t="s">
        <v>839</v>
      </c>
      <c r="AH23" s="580" t="s">
        <v>839</v>
      </c>
      <c r="AI23" s="587"/>
      <c r="AJ23" s="579"/>
      <c r="AK23" s="579"/>
      <c r="AL23" s="580" t="s">
        <v>839</v>
      </c>
      <c r="AM23" s="579"/>
      <c r="AN23" s="580" t="s">
        <v>839</v>
      </c>
      <c r="AO23" s="579"/>
      <c r="AR23" s="579">
        <f t="shared" si="0"/>
        <v>13</v>
      </c>
      <c r="AS23" s="579">
        <f t="shared" si="8"/>
        <v>458</v>
      </c>
      <c r="AT23" s="579">
        <f t="shared" si="9"/>
        <v>434</v>
      </c>
      <c r="AU23" s="579"/>
      <c r="AV23" s="579">
        <f t="shared" si="1"/>
        <v>892</v>
      </c>
      <c r="AW23" s="579">
        <f t="shared" si="10"/>
        <v>178</v>
      </c>
      <c r="AX23" s="579">
        <f t="shared" si="2"/>
        <v>354</v>
      </c>
      <c r="AY23" s="579">
        <f t="shared" si="3"/>
        <v>1424</v>
      </c>
      <c r="AZ23" s="579">
        <f t="shared" si="4"/>
        <v>625.90357687069843</v>
      </c>
      <c r="BA23" s="579">
        <f t="shared" si="5"/>
        <v>1319.5927345321704</v>
      </c>
      <c r="BB23" s="579">
        <f t="shared" si="6"/>
        <v>18227490.160391361</v>
      </c>
      <c r="BC23" s="579">
        <f t="shared" si="7"/>
        <v>18228809.753125891</v>
      </c>
      <c r="BG23" s="579"/>
      <c r="BL23" s="579"/>
      <c r="BM23" s="579"/>
    </row>
    <row r="24" spans="1:65">
      <c r="A24" s="588" t="s">
        <v>900</v>
      </c>
      <c r="B24" s="579">
        <f>SUM(B25:B108)</f>
        <v>205505585.16572332</v>
      </c>
      <c r="C24" s="579">
        <f>SUM(C25:C108)</f>
        <v>154706600.16572332</v>
      </c>
      <c r="D24" s="579"/>
      <c r="E24" s="579"/>
      <c r="F24" s="579">
        <f>SUM(F25:F108)</f>
        <v>205505585.16572329</v>
      </c>
      <c r="G24" s="579">
        <f>SUM(G25:G108)</f>
        <v>216145586.4559339</v>
      </c>
      <c r="H24" s="579">
        <f>SUM(H25:H108)</f>
        <v>-3724000.4515737151</v>
      </c>
      <c r="I24" s="579"/>
      <c r="J24" s="579">
        <f>SUM(J25:J108)</f>
        <v>201796905.19331193</v>
      </c>
      <c r="K24" s="579"/>
      <c r="L24" s="579">
        <f t="shared" ref="L24:S24" si="11">SUM(L25:L108)</f>
        <v>3789494.2839023387</v>
      </c>
      <c r="M24" s="587">
        <f t="shared" si="11"/>
        <v>5921887.6775558116</v>
      </c>
      <c r="N24" s="579">
        <f>SUM(N25:N108)</f>
        <v>70411115.203840345</v>
      </c>
      <c r="O24" s="579">
        <f t="shared" si="11"/>
        <v>233262.54056179768</v>
      </c>
      <c r="P24" s="579">
        <f t="shared" si="11"/>
        <v>12498845.273333151</v>
      </c>
      <c r="Q24" s="579">
        <f t="shared" si="11"/>
        <v>-67602.7774624843</v>
      </c>
      <c r="R24" s="579">
        <f t="shared" si="11"/>
        <v>-4993476.771259021</v>
      </c>
      <c r="S24" s="579">
        <f t="shared" si="11"/>
        <v>289590430.62378454</v>
      </c>
      <c r="T24" s="579">
        <f>SUM(T25:T108)</f>
        <v>205232686.21372408</v>
      </c>
      <c r="V24" s="579" t="s">
        <v>899</v>
      </c>
      <c r="W24" s="588"/>
      <c r="X24" s="588"/>
      <c r="Y24" s="588"/>
      <c r="Z24" s="590" t="s">
        <v>898</v>
      </c>
      <c r="AA24" s="588"/>
      <c r="AB24" s="588"/>
      <c r="AC24" s="588"/>
      <c r="AD24" s="588"/>
      <c r="AE24" s="588"/>
      <c r="AF24" s="588"/>
      <c r="AG24" s="588" t="s">
        <v>897</v>
      </c>
      <c r="AH24" s="588" t="s">
        <v>896</v>
      </c>
      <c r="AI24" s="591"/>
      <c r="AJ24" s="579"/>
      <c r="AK24" s="579"/>
      <c r="AL24" s="579"/>
      <c r="AM24" s="579"/>
      <c r="AN24" s="579"/>
      <c r="AO24" s="579"/>
      <c r="AR24" s="579">
        <f t="shared" si="0"/>
        <v>14</v>
      </c>
      <c r="AS24" s="579">
        <f t="shared" si="8"/>
        <v>487</v>
      </c>
      <c r="AT24" s="579">
        <f t="shared" si="9"/>
        <v>461</v>
      </c>
      <c r="AU24" s="579"/>
      <c r="AV24" s="579">
        <f t="shared" si="1"/>
        <v>948</v>
      </c>
      <c r="AW24" s="579">
        <f t="shared" si="10"/>
        <v>189</v>
      </c>
      <c r="AX24" s="579">
        <f t="shared" si="2"/>
        <v>354</v>
      </c>
      <c r="AY24" s="579">
        <f t="shared" si="3"/>
        <v>1491</v>
      </c>
      <c r="AZ24" s="579">
        <f t="shared" si="4"/>
        <v>615.19578680968561</v>
      </c>
      <c r="BA24" s="579">
        <f t="shared" si="5"/>
        <v>1319.5927345321704</v>
      </c>
      <c r="BB24" s="579">
        <f t="shared" si="6"/>
        <v>18227490.160391361</v>
      </c>
      <c r="BC24" s="579">
        <f t="shared" si="7"/>
        <v>18228809.753125891</v>
      </c>
      <c r="BD24" s="579" t="s">
        <v>895</v>
      </c>
      <c r="BE24" s="579"/>
      <c r="BF24" s="577">
        <v>6.3E-2</v>
      </c>
      <c r="BG24" s="579"/>
      <c r="BK24" s="579"/>
      <c r="BL24" s="579"/>
      <c r="BM24" s="579"/>
    </row>
    <row r="25" spans="1:65">
      <c r="A25" s="588" t="s">
        <v>894</v>
      </c>
      <c r="B25" s="580" t="s">
        <v>839</v>
      </c>
      <c r="C25" s="580" t="s">
        <v>839</v>
      </c>
      <c r="D25" s="580" t="s">
        <v>839</v>
      </c>
      <c r="E25" s="580" t="s">
        <v>839</v>
      </c>
      <c r="F25" s="580" t="s">
        <v>839</v>
      </c>
      <c r="G25" s="580" t="s">
        <v>839</v>
      </c>
      <c r="H25" s="580" t="s">
        <v>839</v>
      </c>
      <c r="I25" s="580" t="s">
        <v>839</v>
      </c>
      <c r="J25" s="580" t="s">
        <v>839</v>
      </c>
      <c r="K25" s="580" t="s">
        <v>839</v>
      </c>
      <c r="L25" s="580" t="s">
        <v>839</v>
      </c>
      <c r="M25" s="580" t="s">
        <v>839</v>
      </c>
      <c r="N25" s="580" t="s">
        <v>839</v>
      </c>
      <c r="O25" s="580" t="s">
        <v>839</v>
      </c>
      <c r="P25" s="580" t="s">
        <v>839</v>
      </c>
      <c r="Q25" s="580" t="s">
        <v>839</v>
      </c>
      <c r="R25" s="580" t="s">
        <v>839</v>
      </c>
      <c r="S25" s="580" t="s">
        <v>839</v>
      </c>
      <c r="T25" s="580" t="s">
        <v>839</v>
      </c>
      <c r="V25" s="577" t="s">
        <v>893</v>
      </c>
      <c r="W25" s="590"/>
      <c r="X25" s="590" t="s">
        <v>892</v>
      </c>
      <c r="Y25" s="590" t="s">
        <v>891</v>
      </c>
      <c r="Z25" s="578">
        <v>12000</v>
      </c>
      <c r="AA25" s="469" t="s">
        <v>890</v>
      </c>
      <c r="AB25" s="590" t="s">
        <v>890</v>
      </c>
      <c r="AC25" s="590" t="s">
        <v>806</v>
      </c>
      <c r="AD25" s="590" t="s">
        <v>806</v>
      </c>
      <c r="AE25" s="590" t="s">
        <v>889</v>
      </c>
      <c r="AF25" s="590" t="s">
        <v>888</v>
      </c>
      <c r="AG25" s="590" t="s">
        <v>887</v>
      </c>
      <c r="AH25" s="590" t="s">
        <v>887</v>
      </c>
      <c r="AI25" s="589"/>
      <c r="AJ25" s="579"/>
      <c r="AK25" s="579"/>
      <c r="AL25" s="580" t="s">
        <v>839</v>
      </c>
      <c r="AM25" s="579"/>
      <c r="AN25" s="580" t="s">
        <v>839</v>
      </c>
      <c r="AO25" s="579"/>
      <c r="AR25" s="579">
        <f t="shared" si="0"/>
        <v>15</v>
      </c>
      <c r="AS25" s="579">
        <f t="shared" si="8"/>
        <v>518</v>
      </c>
      <c r="AT25" s="579">
        <f t="shared" si="9"/>
        <v>490</v>
      </c>
      <c r="AU25" s="579"/>
      <c r="AV25" s="579">
        <f t="shared" si="1"/>
        <v>1008</v>
      </c>
      <c r="AW25" s="579">
        <f t="shared" si="10"/>
        <v>201</v>
      </c>
      <c r="AX25" s="579">
        <f t="shared" si="2"/>
        <v>354</v>
      </c>
      <c r="AY25" s="579">
        <f t="shared" si="3"/>
        <v>1563</v>
      </c>
      <c r="AZ25" s="579">
        <f t="shared" si="4"/>
        <v>605.38680663520904</v>
      </c>
      <c r="BA25" s="579">
        <f t="shared" si="5"/>
        <v>1319.5927345321704</v>
      </c>
      <c r="BB25" s="579">
        <f t="shared" si="6"/>
        <v>18227490.160391361</v>
      </c>
      <c r="BC25" s="579">
        <f t="shared" si="7"/>
        <v>18228809.753125891</v>
      </c>
      <c r="BD25" s="579"/>
      <c r="BE25" s="579"/>
      <c r="BF25" s="579"/>
      <c r="BG25" s="579"/>
      <c r="BH25" s="579"/>
      <c r="BI25" s="579"/>
      <c r="BJ25" s="579"/>
      <c r="BL25" s="579"/>
      <c r="BM25" s="579"/>
    </row>
    <row r="26" spans="1:65">
      <c r="A26" s="579"/>
      <c r="B26" s="579"/>
      <c r="C26" s="579"/>
      <c r="D26" s="579"/>
      <c r="E26" s="579"/>
      <c r="F26" s="579"/>
      <c r="G26" s="579"/>
      <c r="H26" s="579"/>
      <c r="I26" s="579"/>
      <c r="J26" s="579"/>
      <c r="K26" s="579"/>
      <c r="L26" s="579"/>
      <c r="M26" s="579"/>
      <c r="N26" s="579"/>
      <c r="O26" s="579"/>
      <c r="P26" s="579"/>
      <c r="Q26" s="579"/>
      <c r="R26" s="579"/>
      <c r="S26" s="579"/>
      <c r="T26" s="579"/>
      <c r="V26" s="579" t="s">
        <v>886</v>
      </c>
      <c r="W26" s="588" t="s">
        <v>885</v>
      </c>
      <c r="X26" s="588" t="s">
        <v>883</v>
      </c>
      <c r="Y26" s="588" t="s">
        <v>883</v>
      </c>
      <c r="Z26" s="588" t="s">
        <v>884</v>
      </c>
      <c r="AA26" s="469" t="s">
        <v>883</v>
      </c>
      <c r="AB26" s="588" t="s">
        <v>882</v>
      </c>
      <c r="AC26" s="588" t="s">
        <v>883</v>
      </c>
      <c r="AD26" s="588" t="s">
        <v>882</v>
      </c>
      <c r="AE26" s="588" t="s">
        <v>881</v>
      </c>
      <c r="AF26" s="588" t="s">
        <v>880</v>
      </c>
      <c r="AG26" s="588" t="s">
        <v>879</v>
      </c>
      <c r="AH26" s="588" t="s">
        <v>879</v>
      </c>
      <c r="AI26" s="587"/>
      <c r="AJ26" s="579"/>
      <c r="AK26" s="579"/>
      <c r="AL26" s="579"/>
      <c r="AM26" s="579"/>
      <c r="AN26" s="579"/>
      <c r="AO26" s="579"/>
      <c r="AR26" s="579">
        <f t="shared" si="0"/>
        <v>16</v>
      </c>
      <c r="AS26" s="579">
        <f t="shared" si="8"/>
        <v>551</v>
      </c>
      <c r="AT26" s="579">
        <f t="shared" si="9"/>
        <v>521</v>
      </c>
      <c r="AU26" s="579"/>
      <c r="AV26" s="579">
        <f t="shared" si="1"/>
        <v>1072</v>
      </c>
      <c r="AW26" s="579">
        <f t="shared" si="10"/>
        <v>214</v>
      </c>
      <c r="AX26" s="579">
        <f t="shared" si="2"/>
        <v>354</v>
      </c>
      <c r="AY26" s="579">
        <f t="shared" si="3"/>
        <v>1640</v>
      </c>
      <c r="AZ26" s="579">
        <f t="shared" si="4"/>
        <v>596.28802404297051</v>
      </c>
      <c r="BA26" s="579">
        <f t="shared" si="5"/>
        <v>1319.5927345321704</v>
      </c>
      <c r="BB26" s="579">
        <f t="shared" si="6"/>
        <v>18227490.160391361</v>
      </c>
      <c r="BC26" s="579">
        <f t="shared" si="7"/>
        <v>18228809.753125891</v>
      </c>
      <c r="BD26" s="468" t="s">
        <v>878</v>
      </c>
      <c r="BG26" s="579"/>
      <c r="BH26" s="579"/>
      <c r="BL26" s="579"/>
      <c r="BM26" s="579"/>
    </row>
    <row r="27" spans="1:65">
      <c r="A27" s="579"/>
      <c r="B27" s="579"/>
      <c r="C27" s="579"/>
      <c r="D27" s="579"/>
      <c r="E27" s="579"/>
      <c r="F27" s="579"/>
      <c r="G27" s="579"/>
      <c r="H27" s="579"/>
      <c r="I27" s="579"/>
      <c r="J27" s="579"/>
      <c r="K27" s="579"/>
      <c r="L27" s="579"/>
      <c r="M27" s="579"/>
      <c r="N27" s="579"/>
      <c r="O27" s="579"/>
      <c r="P27" s="579"/>
      <c r="Q27" s="579"/>
      <c r="R27" s="579"/>
      <c r="S27" s="579"/>
      <c r="T27" s="579"/>
      <c r="V27" s="579"/>
      <c r="W27" s="580" t="s">
        <v>839</v>
      </c>
      <c r="X27" s="580" t="s">
        <v>839</v>
      </c>
      <c r="Y27" s="580" t="s">
        <v>839</v>
      </c>
      <c r="Z27" s="580" t="s">
        <v>839</v>
      </c>
      <c r="AA27" s="580" t="s">
        <v>839</v>
      </c>
      <c r="AB27" s="580" t="s">
        <v>839</v>
      </c>
      <c r="AC27" s="580" t="s">
        <v>839</v>
      </c>
      <c r="AD27" s="580" t="s">
        <v>839</v>
      </c>
      <c r="AE27" s="580" t="s">
        <v>839</v>
      </c>
      <c r="AF27" s="580" t="s">
        <v>839</v>
      </c>
      <c r="AG27" s="580" t="s">
        <v>839</v>
      </c>
      <c r="AH27" s="580" t="s">
        <v>839</v>
      </c>
      <c r="AI27" s="584">
        <f>-T24</f>
        <v>-205232686.21372408</v>
      </c>
      <c r="AJ27" s="579"/>
      <c r="AK27" s="579"/>
      <c r="AL27" s="579"/>
      <c r="AM27" s="579"/>
      <c r="AN27" s="579"/>
      <c r="AO27" s="579"/>
      <c r="AR27" s="579">
        <f t="shared" si="0"/>
        <v>17</v>
      </c>
      <c r="AS27" s="579">
        <f t="shared" si="8"/>
        <v>586</v>
      </c>
      <c r="AT27" s="579">
        <f t="shared" si="9"/>
        <v>554</v>
      </c>
      <c r="AU27" s="579"/>
      <c r="AV27" s="579">
        <f t="shared" si="1"/>
        <v>1140</v>
      </c>
      <c r="AW27" s="579">
        <f t="shared" si="10"/>
        <v>227</v>
      </c>
      <c r="AX27" s="579">
        <f t="shared" si="2"/>
        <v>354</v>
      </c>
      <c r="AY27" s="579">
        <f t="shared" si="3"/>
        <v>1721</v>
      </c>
      <c r="AZ27" s="579">
        <f t="shared" si="4"/>
        <v>587.39652670583291</v>
      </c>
      <c r="BA27" s="579">
        <f t="shared" si="5"/>
        <v>1319.5927345321704</v>
      </c>
      <c r="BB27" s="579">
        <f t="shared" si="6"/>
        <v>18227490.160391361</v>
      </c>
      <c r="BC27" s="579">
        <f t="shared" si="7"/>
        <v>18228809.753125891</v>
      </c>
      <c r="BD27" s="468" t="s">
        <v>877</v>
      </c>
      <c r="BG27" s="579"/>
      <c r="BH27" s="579"/>
    </row>
    <row r="28" spans="1:65">
      <c r="A28" s="579">
        <f t="shared" ref="A28:A62" si="12">1+A27</f>
        <v>1</v>
      </c>
      <c r="B28" s="585">
        <f t="array" ref="B28:B48">TRANSPOSE(CostBenefitInputs!C2:W2)</f>
        <v>0</v>
      </c>
      <c r="C28" s="585">
        <f t="shared" ref="C28:C33" si="13">B28</f>
        <v>0</v>
      </c>
      <c r="D28" s="579">
        <f t="shared" ref="D28:D59" si="14">I27+C28</f>
        <v>0</v>
      </c>
      <c r="E28" s="579">
        <f t="shared" ref="E28:E59" si="15">E27+J28</f>
        <v>0</v>
      </c>
      <c r="F28" s="579">
        <f>AM157</f>
        <v>0</v>
      </c>
      <c r="G28" s="579">
        <f>AM215</f>
        <v>0</v>
      </c>
      <c r="H28" s="579">
        <f t="shared" ref="H28:H59" si="16">(F28-G28)*$D$2</f>
        <v>0</v>
      </c>
      <c r="I28" s="579">
        <f>D28-G28-H28</f>
        <v>0</v>
      </c>
      <c r="J28" s="679">
        <f>AM312</f>
        <v>0</v>
      </c>
      <c r="K28" s="579">
        <f t="shared" ref="K28:K59" si="17">(+I28+D28)/2</f>
        <v>0</v>
      </c>
      <c r="L28" s="579">
        <f>$N$1*K28/12*6</f>
        <v>0</v>
      </c>
      <c r="M28" s="579">
        <f>($N$3+$N$2)*K28/12*6</f>
        <v>0</v>
      </c>
      <c r="N28" s="579">
        <f t="array" ref="N28:N48">TRANSPOSE(CostBenefitInputs!C3:W3)</f>
        <v>0</v>
      </c>
      <c r="O28" s="579">
        <f t="shared" ref="O28:O59" si="18">AN28*$D$10</f>
        <v>0</v>
      </c>
      <c r="P28" s="579">
        <f t="shared" ref="P28:P59" si="19">AL28*$T$7</f>
        <v>0</v>
      </c>
      <c r="Q28" s="579">
        <f t="shared" ref="Q28:Q59" si="20">(+AL28-(G28+L28+N28+O28+P28))*$D$1</f>
        <v>0</v>
      </c>
      <c r="R28" s="579">
        <f t="shared" ref="R28:R59" si="21">(+AL28-(G28+L28+N28+O28+P28+Q28))*$D$2</f>
        <v>0</v>
      </c>
      <c r="S28" s="579">
        <f t="shared" ref="S28:S59" si="22">J28+M28+L28+N28+O28+P28+Q28+R28</f>
        <v>0</v>
      </c>
      <c r="T28" s="579">
        <f t="shared" ref="T28:T59" si="23">S28/(1+$D$3)^(A28)</f>
        <v>0</v>
      </c>
      <c r="U28" s="577">
        <v>0</v>
      </c>
      <c r="V28" s="579">
        <f t="array" ref="V28:V49">TRANSPOSE(CostBenefitInputs!C9:X9)</f>
        <v>4911737.7970782705</v>
      </c>
      <c r="W28" s="579">
        <f>1</f>
        <v>1</v>
      </c>
      <c r="X28" s="579">
        <v>0</v>
      </c>
      <c r="Y28" s="579">
        <f>+X28</f>
        <v>0</v>
      </c>
      <c r="Z28" s="579">
        <f>X28*$Z$25</f>
        <v>0</v>
      </c>
      <c r="AA28" s="579">
        <v>0</v>
      </c>
      <c r="AB28" s="579">
        <v>0</v>
      </c>
      <c r="AC28" s="579">
        <f t="shared" ref="AC28:AC71" si="24">Y28+AA28</f>
        <v>0</v>
      </c>
      <c r="AD28" s="579">
        <f t="shared" ref="AD28:AD71" si="25">Z28+AB28</f>
        <v>0</v>
      </c>
      <c r="AE28" s="579">
        <f t="shared" ref="AE28:AE71" si="26">S28</f>
        <v>0</v>
      </c>
      <c r="AF28" s="579">
        <f t="shared" ref="AF28:AF71" si="27">V28</f>
        <v>4911737.7970782705</v>
      </c>
      <c r="AG28" s="579">
        <f t="shared" ref="AG28:AG71" si="28">AF28-AE28</f>
        <v>4911737.7970782705</v>
      </c>
      <c r="AH28" s="579">
        <f>AF28-AE28</f>
        <v>4911737.7970782705</v>
      </c>
      <c r="AI28" s="584">
        <f t="shared" ref="AI28:AI59" si="29">AF28</f>
        <v>4911737.7970782705</v>
      </c>
      <c r="AJ28" s="579"/>
      <c r="AK28" s="579"/>
      <c r="AL28" s="579">
        <f t="shared" ref="AL28:AL59" si="30">(+J28+L28+M28+N28+O28-(($D$1+(1-$D$1)*$D$2)*(G28+L28+N28+O28)))/$T$15</f>
        <v>0</v>
      </c>
      <c r="AM28" s="579"/>
      <c r="AN28" s="579">
        <f>D28-G27</f>
        <v>0</v>
      </c>
      <c r="AO28" s="579"/>
      <c r="AP28" s="577" t="e">
        <f>#REF!</f>
        <v>#REF!</v>
      </c>
      <c r="AQ28" s="577" t="e">
        <f>#REF!+(AR11-1)*#REF!/($AR$35-1)</f>
        <v>#REF!</v>
      </c>
      <c r="AR28" s="579">
        <f t="shared" si="0"/>
        <v>18</v>
      </c>
      <c r="AS28" s="579">
        <f t="shared" si="8"/>
        <v>623</v>
      </c>
      <c r="AT28" s="579">
        <f t="shared" si="9"/>
        <v>589</v>
      </c>
      <c r="AU28" s="579"/>
      <c r="AV28" s="579">
        <f t="shared" si="1"/>
        <v>1212</v>
      </c>
      <c r="AW28" s="579">
        <f t="shared" si="10"/>
        <v>241</v>
      </c>
      <c r="AX28" s="579">
        <f t="shared" si="2"/>
        <v>354</v>
      </c>
      <c r="AY28" s="579">
        <f t="shared" si="3"/>
        <v>1807</v>
      </c>
      <c r="AZ28" s="579">
        <f t="shared" si="4"/>
        <v>578.95781604049046</v>
      </c>
      <c r="BA28" s="579">
        <f t="shared" si="5"/>
        <v>1319.5927345321704</v>
      </c>
      <c r="BB28" s="579">
        <f t="shared" si="6"/>
        <v>18227490.160391361</v>
      </c>
      <c r="BC28" s="579">
        <f t="shared" si="7"/>
        <v>18228809.753125891</v>
      </c>
      <c r="BG28" s="579"/>
      <c r="BH28" s="579"/>
    </row>
    <row r="29" spans="1:65">
      <c r="A29" s="720">
        <f t="shared" si="12"/>
        <v>2</v>
      </c>
      <c r="B29" s="585">
        <v>18948101.752340008</v>
      </c>
      <c r="C29" s="585">
        <f t="shared" si="13"/>
        <v>18948101.752340008</v>
      </c>
      <c r="D29" s="579">
        <f>I28+C29</f>
        <v>18948101.752340008</v>
      </c>
      <c r="E29" s="579">
        <f t="shared" si="15"/>
        <v>1154410.7885612943</v>
      </c>
      <c r="F29" s="579">
        <f t="shared" ref="F29:F52" si="31">AM158</f>
        <v>710553.81571275031</v>
      </c>
      <c r="G29" s="579">
        <f>AM216+DepreciationSchForExistingMeter!$K$17-DepreciationSchForExistingMeter!I3</f>
        <v>1154410.7885612943</v>
      </c>
      <c r="H29" s="579">
        <f t="shared" si="16"/>
        <v>-155349.9404969904</v>
      </c>
      <c r="I29" s="579">
        <f>D29-G29-H29</f>
        <v>17949040.9042757</v>
      </c>
      <c r="J29" s="679">
        <f>AM313+DepreciationSchForExistingMeter!$K$17-DepreciationSchForExistingMeter!I3</f>
        <v>1154410.7885612943</v>
      </c>
      <c r="K29" s="579">
        <f t="shared" si="17"/>
        <v>18448571.328307852</v>
      </c>
      <c r="L29" s="579">
        <f>$N$1*K29</f>
        <v>544232.85418508155</v>
      </c>
      <c r="M29" s="579">
        <f>($N$3+$N$2)*K29</f>
        <v>850479.13823499205</v>
      </c>
      <c r="N29" s="579">
        <v>124000</v>
      </c>
      <c r="O29" s="579">
        <f t="shared" si="18"/>
        <v>284221.52628510009</v>
      </c>
      <c r="P29" s="579">
        <f t="shared" si="19"/>
        <v>154077.30066899955</v>
      </c>
      <c r="Q29" s="579">
        <f t="shared" si="20"/>
        <v>6123.7338485157561</v>
      </c>
      <c r="R29" s="579">
        <f t="shared" si="21"/>
        <v>452329.38458638906</v>
      </c>
      <c r="S29" s="579">
        <f t="shared" si="22"/>
        <v>3569874.7263703728</v>
      </c>
      <c r="T29" s="579">
        <f t="shared" si="23"/>
        <v>3145788.3955277349</v>
      </c>
      <c r="U29" s="577">
        <f t="shared" ref="U29:U52" si="32">(V29-S29+L29+M29)/K29</f>
        <v>0.35577974070708746</v>
      </c>
      <c r="V29" s="579">
        <v>8738790.6575518753</v>
      </c>
      <c r="W29" s="579">
        <f t="shared" ref="W29:W62" si="33">1+W28</f>
        <v>2</v>
      </c>
      <c r="X29" s="579">
        <v>0</v>
      </c>
      <c r="Y29" s="579">
        <f t="shared" ref="Y29:Y71" si="34">Y28+X29</f>
        <v>0</v>
      </c>
      <c r="Z29" s="579">
        <f t="shared" ref="Z29:Z71" si="35">X29*$Z$25+Y28*$Z$25</f>
        <v>0</v>
      </c>
      <c r="AA29" s="579">
        <v>0</v>
      </c>
      <c r="AB29" s="579">
        <v>0</v>
      </c>
      <c r="AC29" s="579">
        <f t="shared" si="24"/>
        <v>0</v>
      </c>
      <c r="AD29" s="579">
        <f t="shared" si="25"/>
        <v>0</v>
      </c>
      <c r="AE29" s="579">
        <f t="shared" si="26"/>
        <v>3569874.7263703728</v>
      </c>
      <c r="AF29" s="579">
        <f t="shared" si="27"/>
        <v>8738790.6575518753</v>
      </c>
      <c r="AG29" s="579">
        <f t="shared" si="28"/>
        <v>5168915.9311815025</v>
      </c>
      <c r="AH29" s="579">
        <f t="shared" ref="AH29:AH71" si="36">AH28+AF29-AE29</f>
        <v>10080653.728259772</v>
      </c>
      <c r="AI29" s="584">
        <f t="shared" si="29"/>
        <v>8738790.6575518753</v>
      </c>
      <c r="AJ29" s="579"/>
      <c r="AK29" s="579"/>
      <c r="AL29" s="579">
        <f t="shared" si="30"/>
        <v>3559435.8737958176</v>
      </c>
      <c r="AM29" s="579"/>
      <c r="AN29" s="579">
        <f t="shared" ref="AN29:AN92" si="37">D29-G28</f>
        <v>18948101.752340008</v>
      </c>
      <c r="AO29" s="579"/>
      <c r="AP29" s="577" t="e">
        <f>#REF!</f>
        <v>#REF!</v>
      </c>
      <c r="AQ29" s="577" t="e">
        <f>#REF!+(AR12-1)*#REF!/($AR$35-1)</f>
        <v>#REF!</v>
      </c>
      <c r="AR29" s="579">
        <f t="shared" si="0"/>
        <v>19</v>
      </c>
      <c r="AS29" s="579">
        <f t="shared" si="8"/>
        <v>662</v>
      </c>
      <c r="AT29" s="579">
        <f t="shared" si="9"/>
        <v>626</v>
      </c>
      <c r="AU29" s="579"/>
      <c r="AV29" s="579">
        <f t="shared" si="1"/>
        <v>1288</v>
      </c>
      <c r="AW29" s="579">
        <f t="shared" si="10"/>
        <v>256</v>
      </c>
      <c r="AX29" s="579">
        <f t="shared" si="2"/>
        <v>354</v>
      </c>
      <c r="AY29" s="579">
        <f t="shared" si="3"/>
        <v>1898</v>
      </c>
      <c r="AZ29" s="579">
        <f t="shared" si="4"/>
        <v>570.85162521388725</v>
      </c>
      <c r="BA29" s="579">
        <f t="shared" si="5"/>
        <v>1319.5927345321704</v>
      </c>
      <c r="BB29" s="579">
        <f t="shared" si="6"/>
        <v>18227490.160391361</v>
      </c>
      <c r="BC29" s="579">
        <f t="shared" si="7"/>
        <v>18228809.753125891</v>
      </c>
      <c r="BD29" s="579">
        <f>BJ15</f>
        <v>1248</v>
      </c>
      <c r="BE29" s="579"/>
      <c r="BF29" s="579"/>
      <c r="BG29" s="579">
        <f>BJ17</f>
        <v>1189</v>
      </c>
      <c r="BH29" s="579"/>
    </row>
    <row r="30" spans="1:65">
      <c r="A30" s="720">
        <f t="shared" si="12"/>
        <v>3</v>
      </c>
      <c r="B30" s="585">
        <v>35676678.247201078</v>
      </c>
      <c r="C30" s="585">
        <f t="shared" si="13"/>
        <v>35676678.247201078</v>
      </c>
      <c r="D30" s="579">
        <f>I29+C30</f>
        <v>53625719.151476778</v>
      </c>
      <c r="E30" s="579">
        <f t="shared" si="15"/>
        <v>3840642.6277009412</v>
      </c>
      <c r="F30" s="579">
        <f t="shared" si="31"/>
        <v>2705738.8997714659</v>
      </c>
      <c r="G30" s="579">
        <f>AM217+DepreciationSchForExistingMeter!$K$17-DepreciationSchForExistingMeter!I4</f>
        <v>2686231.8391396469</v>
      </c>
      <c r="H30" s="579">
        <f t="shared" si="16"/>
        <v>6827.4712211366741</v>
      </c>
      <c r="I30" s="579">
        <f t="shared" ref="I30:I47" si="38">D30-G30-H30</f>
        <v>50932659.841115996</v>
      </c>
      <c r="J30" s="679">
        <f>AM314+DepreciationSchForExistingMeter!$K$17-DepreciationSchForExistingMeter!I4</f>
        <v>2686231.8391396469</v>
      </c>
      <c r="K30" s="579">
        <f t="shared" si="17"/>
        <v>52279189.496296391</v>
      </c>
      <c r="L30" s="579">
        <f t="shared" ref="L30:L60" si="39">$N$1*K30</f>
        <v>1542236.0901407434</v>
      </c>
      <c r="M30" s="579">
        <f t="shared" ref="M30:M60" si="40">($N$3+$N$2)*K30</f>
        <v>2410070.6357792639</v>
      </c>
      <c r="N30" s="579">
        <v>1301115</v>
      </c>
      <c r="O30" s="579">
        <f t="shared" si="18"/>
        <v>787069.62544373225</v>
      </c>
      <c r="P30" s="579">
        <f t="shared" si="19"/>
        <v>452214.0087951899</v>
      </c>
      <c r="Q30" s="579">
        <f t="shared" si="20"/>
        <v>17345.612362945605</v>
      </c>
      <c r="R30" s="579">
        <f t="shared" si="21"/>
        <v>1281233.0449839705</v>
      </c>
      <c r="S30" s="579">
        <f t="shared" si="22"/>
        <v>10477515.856645493</v>
      </c>
      <c r="T30" s="579">
        <f t="shared" si="23"/>
        <v>8667086.3123784289</v>
      </c>
      <c r="U30" s="577">
        <f t="shared" si="32"/>
        <v>-6.6432458404231095E-3</v>
      </c>
      <c r="V30" s="579">
        <v>6177905.6225635232</v>
      </c>
      <c r="W30" s="579">
        <f t="shared" si="33"/>
        <v>3</v>
      </c>
      <c r="X30" s="579">
        <v>0</v>
      </c>
      <c r="Y30" s="579">
        <f t="shared" si="34"/>
        <v>0</v>
      </c>
      <c r="Z30" s="579">
        <f t="shared" si="35"/>
        <v>0</v>
      </c>
      <c r="AA30" s="579">
        <v>0</v>
      </c>
      <c r="AB30" s="579">
        <v>0</v>
      </c>
      <c r="AC30" s="579">
        <f t="shared" si="24"/>
        <v>0</v>
      </c>
      <c r="AD30" s="579">
        <f t="shared" si="25"/>
        <v>0</v>
      </c>
      <c r="AE30" s="579">
        <f t="shared" si="26"/>
        <v>10477515.856645493</v>
      </c>
      <c r="AF30" s="579">
        <f t="shared" si="27"/>
        <v>6177905.6225635232</v>
      </c>
      <c r="AG30" s="579">
        <f t="shared" si="28"/>
        <v>-4299610.2340819696</v>
      </c>
      <c r="AH30" s="579">
        <f t="shared" si="36"/>
        <v>5781043.4941778015</v>
      </c>
      <c r="AI30" s="584">
        <f t="shared" si="29"/>
        <v>6177905.6225635232</v>
      </c>
      <c r="AJ30" s="579"/>
      <c r="AK30" s="579"/>
      <c r="AL30" s="579">
        <f t="shared" si="30"/>
        <v>10446878.018693602</v>
      </c>
      <c r="AM30" s="579"/>
      <c r="AN30" s="579">
        <f t="shared" si="37"/>
        <v>52471308.362915486</v>
      </c>
      <c r="AO30" s="579"/>
      <c r="AP30" s="577" t="e">
        <f>#REF!</f>
        <v>#REF!</v>
      </c>
      <c r="AQ30" s="577" t="e">
        <f>#REF!+(AR13-1)*#REF!/($AR$35-1)</f>
        <v>#REF!</v>
      </c>
      <c r="AR30" s="579">
        <f t="shared" si="0"/>
        <v>20</v>
      </c>
      <c r="AS30" s="579">
        <f t="shared" si="8"/>
        <v>704</v>
      </c>
      <c r="AT30" s="579">
        <f t="shared" si="9"/>
        <v>665</v>
      </c>
      <c r="AU30" s="579"/>
      <c r="AV30" s="579">
        <f t="shared" si="1"/>
        <v>1369</v>
      </c>
      <c r="AW30" s="579">
        <f t="shared" si="10"/>
        <v>272</v>
      </c>
      <c r="AX30" s="579">
        <f t="shared" si="2"/>
        <v>354</v>
      </c>
      <c r="AY30" s="579">
        <f t="shared" si="3"/>
        <v>1995</v>
      </c>
      <c r="AZ30" s="579">
        <f t="shared" si="4"/>
        <v>563.25907638224942</v>
      </c>
      <c r="BA30" s="579">
        <f t="shared" si="5"/>
        <v>1319.5927345321704</v>
      </c>
      <c r="BB30" s="579">
        <f t="shared" si="6"/>
        <v>18227490.160391361</v>
      </c>
      <c r="BC30" s="579">
        <f t="shared" si="7"/>
        <v>18228809.753125891</v>
      </c>
      <c r="BD30" s="586">
        <f>BF14</f>
        <v>202436</v>
      </c>
      <c r="BE30" s="577">
        <f>ROUND(BD29/BD30,4)</f>
        <v>6.1999999999999998E-3</v>
      </c>
      <c r="BF30" s="579" t="s">
        <v>876</v>
      </c>
      <c r="BG30" s="586">
        <f>BF14</f>
        <v>202436</v>
      </c>
      <c r="BH30" s="577">
        <f>ROUND(BG29/BG30,4)</f>
        <v>5.8999999999999999E-3</v>
      </c>
      <c r="BI30" s="468" t="s">
        <v>875</v>
      </c>
    </row>
    <row r="31" spans="1:65">
      <c r="A31" s="720">
        <f t="shared" si="12"/>
        <v>4</v>
      </c>
      <c r="B31" s="585">
        <v>52198847.310977831</v>
      </c>
      <c r="C31" s="585">
        <f t="shared" si="13"/>
        <v>52198847.310977831</v>
      </c>
      <c r="D31" s="579">
        <f t="shared" si="14"/>
        <v>103131507.15209383</v>
      </c>
      <c r="E31" s="579">
        <f t="shared" si="15"/>
        <v>9466166.9333325177</v>
      </c>
      <c r="F31" s="579">
        <f t="shared" si="31"/>
        <v>5798310.4118483802</v>
      </c>
      <c r="G31" s="579">
        <f>AM218+DepreciationSchForExistingMeter!$K$17-DepreciationSchForExistingMeter!I5</f>
        <v>5625524.305631577</v>
      </c>
      <c r="H31" s="579">
        <f t="shared" si="16"/>
        <v>60475.137175881115</v>
      </c>
      <c r="I31" s="579">
        <f t="shared" si="38"/>
        <v>97445507.709286362</v>
      </c>
      <c r="J31" s="679">
        <f>AM315+DepreciationSchForExistingMeter!$K$17-DepreciationSchForExistingMeter!I5</f>
        <v>5625524.305631577</v>
      </c>
      <c r="K31" s="579">
        <f t="shared" si="17"/>
        <v>100288507.43069009</v>
      </c>
      <c r="L31" s="579">
        <f t="shared" si="39"/>
        <v>2958510.9692053576</v>
      </c>
      <c r="M31" s="579">
        <f t="shared" si="40"/>
        <v>4623300.1925548138</v>
      </c>
      <c r="N31" s="579">
        <v>3279030</v>
      </c>
      <c r="O31" s="579">
        <f t="shared" si="18"/>
        <v>1506679.1296943128</v>
      </c>
      <c r="P31" s="579">
        <f t="shared" si="19"/>
        <v>923889.65512335487</v>
      </c>
      <c r="Q31" s="579">
        <f t="shared" si="20"/>
        <v>33246.678803228715</v>
      </c>
      <c r="R31" s="579">
        <f t="shared" si="21"/>
        <v>2455764.756375026</v>
      </c>
      <c r="S31" s="579">
        <f t="shared" si="22"/>
        <v>21405945.687387671</v>
      </c>
      <c r="T31" s="579">
        <f t="shared" si="23"/>
        <v>16622160.785378147</v>
      </c>
      <c r="U31" s="577">
        <f t="shared" si="32"/>
        <v>2.1435587512116747E-2</v>
      </c>
      <c r="V31" s="579">
        <v>15973877.603117628</v>
      </c>
      <c r="W31" s="579">
        <f t="shared" si="33"/>
        <v>4</v>
      </c>
      <c r="X31" s="579">
        <v>0</v>
      </c>
      <c r="Y31" s="579">
        <f t="shared" si="34"/>
        <v>0</v>
      </c>
      <c r="Z31" s="579">
        <f t="shared" si="35"/>
        <v>0</v>
      </c>
      <c r="AA31" s="579">
        <v>0</v>
      </c>
      <c r="AB31" s="579">
        <v>0</v>
      </c>
      <c r="AC31" s="579">
        <f t="shared" si="24"/>
        <v>0</v>
      </c>
      <c r="AD31" s="579">
        <f t="shared" si="25"/>
        <v>0</v>
      </c>
      <c r="AE31" s="579">
        <f t="shared" si="26"/>
        <v>21405945.687387671</v>
      </c>
      <c r="AF31" s="579">
        <f t="shared" si="27"/>
        <v>15973877.603117628</v>
      </c>
      <c r="AG31" s="579">
        <f t="shared" si="28"/>
        <v>-5432068.0842700433</v>
      </c>
      <c r="AH31" s="579">
        <f t="shared" si="36"/>
        <v>348975.40990775824</v>
      </c>
      <c r="AI31" s="584">
        <f t="shared" si="29"/>
        <v>15973877.603117628</v>
      </c>
      <c r="AJ31" s="579"/>
      <c r="AK31" s="579"/>
      <c r="AL31" s="579">
        <f t="shared" si="30"/>
        <v>21343351.470957905</v>
      </c>
      <c r="AM31" s="579"/>
      <c r="AN31" s="579">
        <f t="shared" si="37"/>
        <v>100445275.31295419</v>
      </c>
      <c r="AO31" s="579"/>
      <c r="AP31" s="577" t="e">
        <f>#REF!</f>
        <v>#REF!</v>
      </c>
      <c r="AQ31" s="577" t="e">
        <f>#REF!+(AR14-1)*#REF!/($AR$35-1)</f>
        <v>#REF!</v>
      </c>
      <c r="AR31" s="579">
        <f t="shared" si="0"/>
        <v>21</v>
      </c>
      <c r="AS31" s="579">
        <f t="shared" si="8"/>
        <v>748</v>
      </c>
      <c r="AT31" s="579">
        <f t="shared" si="9"/>
        <v>707</v>
      </c>
      <c r="AU31" s="579"/>
      <c r="AV31" s="579">
        <f t="shared" si="1"/>
        <v>1455</v>
      </c>
      <c r="AW31" s="579">
        <f t="shared" si="10"/>
        <v>289</v>
      </c>
      <c r="AX31" s="579">
        <f t="shared" si="2"/>
        <v>354</v>
      </c>
      <c r="AY31" s="579">
        <f t="shared" si="3"/>
        <v>2098</v>
      </c>
      <c r="AZ31" s="579">
        <f t="shared" si="4"/>
        <v>556.043857384636</v>
      </c>
      <c r="BA31" s="579">
        <f t="shared" si="5"/>
        <v>1319.5927345321704</v>
      </c>
      <c r="BB31" s="579">
        <f t="shared" si="6"/>
        <v>18227490.160391361</v>
      </c>
      <c r="BC31" s="579">
        <f t="shared" si="7"/>
        <v>18228809.753125891</v>
      </c>
    </row>
    <row r="32" spans="1:65">
      <c r="A32" s="720">
        <f t="shared" si="12"/>
        <v>5</v>
      </c>
      <c r="B32" s="585">
        <v>46882972.855204403</v>
      </c>
      <c r="C32" s="585">
        <f t="shared" si="13"/>
        <v>46882972.855204403</v>
      </c>
      <c r="D32" s="579">
        <f t="shared" si="14"/>
        <v>144328480.56449077</v>
      </c>
      <c r="E32" s="579">
        <f t="shared" si="15"/>
        <v>18672855.778695736</v>
      </c>
      <c r="F32" s="579">
        <f t="shared" si="31"/>
        <v>9079448.5690573081</v>
      </c>
      <c r="G32" s="579">
        <f>AM219+DepreciationSchForExistingMeter!$K$17-DepreciationSchForExistingMeter!I6</f>
        <v>9206688.8453632183</v>
      </c>
      <c r="H32" s="579">
        <f t="shared" si="16"/>
        <v>-44534.096707068566</v>
      </c>
      <c r="I32" s="579">
        <f t="shared" si="38"/>
        <v>135166325.81583461</v>
      </c>
      <c r="J32" s="679">
        <f>AM316+DepreciationSchForExistingMeter!$K$17-DepreciationSchForExistingMeter!I6</f>
        <v>9206688.8453632183</v>
      </c>
      <c r="K32" s="579">
        <f t="shared" si="17"/>
        <v>139747403.19016269</v>
      </c>
      <c r="L32" s="579">
        <f t="shared" si="39"/>
        <v>4122548.3941097991</v>
      </c>
      <c r="M32" s="579">
        <f t="shared" si="40"/>
        <v>6442355.2870665006</v>
      </c>
      <c r="N32" s="579">
        <v>3407918</v>
      </c>
      <c r="O32" s="579">
        <f t="shared" si="18"/>
        <v>2080544.3438828876</v>
      </c>
      <c r="P32" s="579">
        <f t="shared" si="19"/>
        <v>1295844.6183234372</v>
      </c>
      <c r="Q32" s="579">
        <f t="shared" si="20"/>
        <v>46323.539468280876</v>
      </c>
      <c r="R32" s="579">
        <f t="shared" si="21"/>
        <v>3421686.607857625</v>
      </c>
      <c r="S32" s="579">
        <f t="shared" si="22"/>
        <v>30023909.636071753</v>
      </c>
      <c r="T32" s="579">
        <f t="shared" si="23"/>
        <v>21885605.621108502</v>
      </c>
      <c r="U32" s="577">
        <f t="shared" si="32"/>
        <v>3.3848543536013291E-2</v>
      </c>
      <c r="V32" s="579">
        <v>24189252.015822478</v>
      </c>
      <c r="W32" s="579">
        <f t="shared" si="33"/>
        <v>5</v>
      </c>
      <c r="X32" s="579">
        <v>0</v>
      </c>
      <c r="Y32" s="579">
        <f t="shared" si="34"/>
        <v>0</v>
      </c>
      <c r="Z32" s="579">
        <f t="shared" si="35"/>
        <v>0</v>
      </c>
      <c r="AA32" s="579">
        <v>0</v>
      </c>
      <c r="AB32" s="579">
        <v>0</v>
      </c>
      <c r="AC32" s="579">
        <f t="shared" si="24"/>
        <v>0</v>
      </c>
      <c r="AD32" s="579">
        <f t="shared" si="25"/>
        <v>0</v>
      </c>
      <c r="AE32" s="579">
        <f t="shared" si="26"/>
        <v>30023909.636071753</v>
      </c>
      <c r="AF32" s="579">
        <f t="shared" si="27"/>
        <v>24189252.015822478</v>
      </c>
      <c r="AG32" s="579">
        <f t="shared" si="28"/>
        <v>-5834657.6202492751</v>
      </c>
      <c r="AH32" s="579">
        <f t="shared" si="36"/>
        <v>-5485682.2103415169</v>
      </c>
      <c r="AI32" s="584">
        <f t="shared" si="29"/>
        <v>24189252.015822478</v>
      </c>
      <c r="AJ32" s="579"/>
      <c r="AK32" s="579"/>
      <c r="AL32" s="579">
        <f t="shared" si="30"/>
        <v>29936115.192169409</v>
      </c>
      <c r="AM32" s="579"/>
      <c r="AN32" s="579">
        <f t="shared" si="37"/>
        <v>138702956.25885919</v>
      </c>
      <c r="AO32" s="579"/>
      <c r="AP32" s="577" t="e">
        <f>#REF!</f>
        <v>#REF!</v>
      </c>
      <c r="AQ32" s="577" t="e">
        <f>#REF!+(AR15-1)*#REF!/($AR$35-1)</f>
        <v>#REF!</v>
      </c>
      <c r="AR32" s="579">
        <f t="shared" si="0"/>
        <v>22</v>
      </c>
      <c r="AS32" s="579">
        <f t="shared" si="8"/>
        <v>795</v>
      </c>
      <c r="AT32" s="579">
        <f t="shared" si="9"/>
        <v>752</v>
      </c>
      <c r="AU32" s="579"/>
      <c r="AV32" s="579">
        <f t="shared" si="1"/>
        <v>1547</v>
      </c>
      <c r="AW32" s="579">
        <f t="shared" si="10"/>
        <v>307</v>
      </c>
      <c r="AX32" s="579">
        <f t="shared" si="2"/>
        <v>354</v>
      </c>
      <c r="AY32" s="579">
        <f t="shared" si="3"/>
        <v>2208</v>
      </c>
      <c r="AZ32" s="579">
        <f t="shared" si="4"/>
        <v>549.33958817468852</v>
      </c>
      <c r="BA32" s="579">
        <f t="shared" si="5"/>
        <v>1319.5927345321704</v>
      </c>
      <c r="BB32" s="579">
        <f t="shared" si="6"/>
        <v>18227490.160391361</v>
      </c>
      <c r="BC32" s="579">
        <f t="shared" si="7"/>
        <v>18228809.753125891</v>
      </c>
      <c r="BD32" s="579"/>
      <c r="BE32" s="579"/>
      <c r="BF32" s="579"/>
      <c r="BG32" s="579"/>
      <c r="BH32" s="579"/>
      <c r="BI32" s="579"/>
      <c r="BJ32" s="577"/>
      <c r="BM32" s="579"/>
    </row>
    <row r="33" spans="1:65">
      <c r="A33" s="720">
        <f t="shared" si="12"/>
        <v>6</v>
      </c>
      <c r="B33" s="585">
        <v>1000000</v>
      </c>
      <c r="C33" s="585">
        <f t="shared" si="13"/>
        <v>1000000</v>
      </c>
      <c r="D33" s="579">
        <f t="shared" si="14"/>
        <v>136166325.81583461</v>
      </c>
      <c r="E33" s="579">
        <f t="shared" si="15"/>
        <v>29561104.642268337</v>
      </c>
      <c r="F33" s="579">
        <f t="shared" si="31"/>
        <v>10194810.03110262</v>
      </c>
      <c r="G33" s="579">
        <f>AM220+DepreciationSchForExistingMeter!$K$17</f>
        <v>10888248.863572599</v>
      </c>
      <c r="H33" s="579">
        <f t="shared" si="16"/>
        <v>-242703.59136449275</v>
      </c>
      <c r="I33" s="579">
        <f t="shared" si="38"/>
        <v>125520780.5436265</v>
      </c>
      <c r="J33" s="679">
        <f>AM317+DepreciationSchForExistingMeter!$K$17</f>
        <v>10888248.863572599</v>
      </c>
      <c r="K33" s="579">
        <f t="shared" si="17"/>
        <v>130843553.17973056</v>
      </c>
      <c r="L33" s="579">
        <f t="shared" si="39"/>
        <v>3859884.8188020512</v>
      </c>
      <c r="M33" s="579">
        <f t="shared" si="40"/>
        <v>6031887.8015855793</v>
      </c>
      <c r="N33" s="579">
        <v>3254969</v>
      </c>
      <c r="O33" s="579">
        <f t="shared" si="18"/>
        <v>1904394.5545570708</v>
      </c>
      <c r="P33" s="579">
        <f t="shared" si="19"/>
        <v>1316348.5276760049</v>
      </c>
      <c r="Q33" s="579">
        <f t="shared" si="20"/>
        <v>43321.182921260894</v>
      </c>
      <c r="R33" s="579">
        <f t="shared" si="21"/>
        <v>3199917.6474787174</v>
      </c>
      <c r="S33" s="579">
        <f t="shared" si="22"/>
        <v>30498972.396593284</v>
      </c>
      <c r="T33" s="579">
        <f t="shared" si="23"/>
        <v>20869632.259037714</v>
      </c>
      <c r="U33" s="577">
        <f t="shared" si="32"/>
        <v>-3.2679389391022377E-2</v>
      </c>
      <c r="V33" s="579">
        <v>16331312.352540294</v>
      </c>
      <c r="W33" s="579">
        <f t="shared" si="33"/>
        <v>6</v>
      </c>
      <c r="X33" s="579">
        <v>0</v>
      </c>
      <c r="Y33" s="579">
        <f t="shared" si="34"/>
        <v>0</v>
      </c>
      <c r="Z33" s="579">
        <f t="shared" si="35"/>
        <v>0</v>
      </c>
      <c r="AA33" s="579">
        <v>0</v>
      </c>
      <c r="AB33" s="579">
        <v>0</v>
      </c>
      <c r="AC33" s="579">
        <f t="shared" si="24"/>
        <v>0</v>
      </c>
      <c r="AD33" s="579">
        <f t="shared" si="25"/>
        <v>0</v>
      </c>
      <c r="AE33" s="579">
        <f t="shared" si="26"/>
        <v>30498972.396593284</v>
      </c>
      <c r="AF33" s="579">
        <f t="shared" si="27"/>
        <v>16331312.352540294</v>
      </c>
      <c r="AG33" s="579">
        <f t="shared" si="28"/>
        <v>-14167660.04405299</v>
      </c>
      <c r="AH33" s="579">
        <f t="shared" si="36"/>
        <v>-19653342.254394509</v>
      </c>
      <c r="AI33" s="584">
        <f t="shared" si="29"/>
        <v>16331312.352540294</v>
      </c>
      <c r="AJ33" s="579"/>
      <c r="AK33" s="579"/>
      <c r="AL33" s="579">
        <f t="shared" si="30"/>
        <v>30409788.797468178</v>
      </c>
      <c r="AM33" s="579"/>
      <c r="AN33" s="579">
        <f t="shared" si="37"/>
        <v>126959636.9704714</v>
      </c>
      <c r="AO33" s="579"/>
      <c r="AP33" s="577" t="e">
        <f>#REF!</f>
        <v>#REF!</v>
      </c>
      <c r="AQ33" s="577" t="e">
        <f>#REF!+(AR16-1)*#REF!/($AR$35-1)</f>
        <v>#REF!</v>
      </c>
      <c r="AR33" s="579">
        <f t="shared" si="0"/>
        <v>23</v>
      </c>
      <c r="AS33" s="579">
        <f t="shared" si="8"/>
        <v>845</v>
      </c>
      <c r="AT33" s="579">
        <f t="shared" si="9"/>
        <v>799</v>
      </c>
      <c r="AU33" s="579"/>
      <c r="AV33" s="579">
        <f t="shared" si="1"/>
        <v>1644</v>
      </c>
      <c r="AW33" s="579">
        <f t="shared" si="10"/>
        <v>326</v>
      </c>
      <c r="AX33" s="579">
        <f t="shared" si="2"/>
        <v>354</v>
      </c>
      <c r="AY33" s="579">
        <f t="shared" si="3"/>
        <v>2324</v>
      </c>
      <c r="AZ33" s="579">
        <f t="shared" si="4"/>
        <v>542.77047725904288</v>
      </c>
      <c r="BA33" s="579">
        <f t="shared" si="5"/>
        <v>1319.5927345321704</v>
      </c>
      <c r="BB33" s="579">
        <f t="shared" si="6"/>
        <v>18227490.160391361</v>
      </c>
      <c r="BC33" s="579">
        <f t="shared" si="7"/>
        <v>18228809.753125891</v>
      </c>
      <c r="BD33" s="468" t="s">
        <v>874</v>
      </c>
      <c r="BG33" s="579"/>
      <c r="BH33" s="579"/>
      <c r="BI33" s="579"/>
      <c r="BJ33" s="579"/>
      <c r="BK33" s="579"/>
      <c r="BL33" s="579"/>
      <c r="BM33" s="579"/>
    </row>
    <row r="34" spans="1:65">
      <c r="A34" s="719">
        <f t="shared" si="12"/>
        <v>7</v>
      </c>
      <c r="B34" s="585">
        <v>0</v>
      </c>
      <c r="C34" s="585"/>
      <c r="D34" s="579">
        <f t="shared" si="14"/>
        <v>125520780.5436265</v>
      </c>
      <c r="E34" s="579">
        <f t="shared" si="15"/>
        <v>40482686.839174271</v>
      </c>
      <c r="F34" s="579">
        <f t="shared" si="31"/>
        <v>9468398.534598995</v>
      </c>
      <c r="G34" s="579">
        <f>AM221+DepreciationSchForExistingMeter!$K$17</f>
        <v>10921582.196905931</v>
      </c>
      <c r="H34" s="579">
        <f t="shared" si="16"/>
        <v>-508614.2818074277</v>
      </c>
      <c r="I34" s="579">
        <f t="shared" si="38"/>
        <v>115107812.628528</v>
      </c>
      <c r="J34" s="679">
        <f>AM318+DepreciationSchForExistingMeter!$K$17</f>
        <v>10921582.196905931</v>
      </c>
      <c r="K34" s="579">
        <f t="shared" si="17"/>
        <v>120314296.58607724</v>
      </c>
      <c r="L34" s="579">
        <f t="shared" si="39"/>
        <v>3549271.7492892784</v>
      </c>
      <c r="M34" s="579">
        <f t="shared" si="40"/>
        <v>5546489.0726181613</v>
      </c>
      <c r="N34" s="579">
        <v>3352618.0700000003</v>
      </c>
      <c r="O34" s="579">
        <f t="shared" si="18"/>
        <v>1719487.9752008086</v>
      </c>
      <c r="P34" s="579">
        <f t="shared" si="19"/>
        <v>1266144.734956221</v>
      </c>
      <c r="Q34" s="579">
        <f t="shared" si="20"/>
        <v>39807.513698392133</v>
      </c>
      <c r="R34" s="579">
        <f t="shared" si="21"/>
        <v>2940380.5943447743</v>
      </c>
      <c r="S34" s="579">
        <f t="shared" si="22"/>
        <v>29335781.907013565</v>
      </c>
      <c r="T34" s="579">
        <f t="shared" si="23"/>
        <v>18843671.420950405</v>
      </c>
      <c r="U34" s="577">
        <f t="shared" si="32"/>
        <v>-2.2638326507637568E-2</v>
      </c>
      <c r="V34" s="579">
        <v>17516306.755453765</v>
      </c>
      <c r="W34" s="579">
        <f t="shared" si="33"/>
        <v>7</v>
      </c>
      <c r="X34" s="579">
        <v>0</v>
      </c>
      <c r="Y34" s="579">
        <f t="shared" si="34"/>
        <v>0</v>
      </c>
      <c r="Z34" s="579">
        <f t="shared" si="35"/>
        <v>0</v>
      </c>
      <c r="AA34" s="579">
        <v>0</v>
      </c>
      <c r="AB34" s="579">
        <v>0</v>
      </c>
      <c r="AC34" s="579">
        <f t="shared" si="24"/>
        <v>0</v>
      </c>
      <c r="AD34" s="579">
        <f t="shared" si="25"/>
        <v>0</v>
      </c>
      <c r="AE34" s="579">
        <f t="shared" si="26"/>
        <v>29335781.907013565</v>
      </c>
      <c r="AF34" s="579">
        <f t="shared" si="27"/>
        <v>17516306.755453765</v>
      </c>
      <c r="AG34" s="579">
        <f t="shared" si="28"/>
        <v>-11819475.1515598</v>
      </c>
      <c r="AH34" s="579">
        <f t="shared" si="36"/>
        <v>-31472817.405954309</v>
      </c>
      <c r="AI34" s="584">
        <f t="shared" si="29"/>
        <v>17516306.755453765</v>
      </c>
      <c r="AJ34" s="579"/>
      <c r="AK34" s="579"/>
      <c r="AL34" s="579">
        <f t="shared" si="30"/>
        <v>29249999.652464271</v>
      </c>
      <c r="AM34" s="579"/>
      <c r="AN34" s="579">
        <f t="shared" si="37"/>
        <v>114632531.6800539</v>
      </c>
      <c r="AO34" s="579"/>
      <c r="AP34" s="577" t="e">
        <f>#REF!</f>
        <v>#REF!</v>
      </c>
      <c r="AQ34" s="577" t="e">
        <f>#REF!+(AR17-1)*#REF!/($AR$35-1)</f>
        <v>#REF!</v>
      </c>
      <c r="AR34" s="579">
        <f t="shared" si="0"/>
        <v>24</v>
      </c>
      <c r="AS34" s="579">
        <f t="shared" si="8"/>
        <v>898</v>
      </c>
      <c r="AT34" s="579">
        <f t="shared" si="9"/>
        <v>849</v>
      </c>
      <c r="AU34" s="579"/>
      <c r="AV34" s="579">
        <f t="shared" si="1"/>
        <v>1747</v>
      </c>
      <c r="AW34" s="579">
        <f t="shared" si="10"/>
        <v>347</v>
      </c>
      <c r="AX34" s="579">
        <f t="shared" si="2"/>
        <v>354</v>
      </c>
      <c r="AY34" s="579">
        <f t="shared" si="3"/>
        <v>2448</v>
      </c>
      <c r="AZ34" s="579">
        <f t="shared" si="4"/>
        <v>536.69774664059014</v>
      </c>
      <c r="BA34" s="579">
        <f t="shared" si="5"/>
        <v>1319.5927345321704</v>
      </c>
      <c r="BB34" s="579">
        <f t="shared" si="6"/>
        <v>18227490.160391361</v>
      </c>
      <c r="BC34" s="579">
        <f t="shared" si="7"/>
        <v>18228809.753125891</v>
      </c>
      <c r="BD34" s="468" t="s">
        <v>873</v>
      </c>
      <c r="BG34" s="579"/>
      <c r="BH34" s="579"/>
      <c r="BI34" s="579"/>
      <c r="BJ34" s="579"/>
      <c r="BK34" s="579"/>
      <c r="BL34" s="579"/>
      <c r="BM34" s="579"/>
    </row>
    <row r="35" spans="1:65">
      <c r="A35" s="719">
        <f t="shared" si="12"/>
        <v>8</v>
      </c>
      <c r="B35" s="585">
        <v>0</v>
      </c>
      <c r="C35" s="585"/>
      <c r="D35" s="579">
        <f t="shared" si="14"/>
        <v>115107812.628528</v>
      </c>
      <c r="E35" s="579">
        <f t="shared" si="15"/>
        <v>51404269.036080204</v>
      </c>
      <c r="F35" s="579">
        <f t="shared" si="31"/>
        <v>8758805.5746533871</v>
      </c>
      <c r="G35" s="579">
        <f>AM222+DepreciationSchForExistingMeter!$K$17</f>
        <v>10921582.196905931</v>
      </c>
      <c r="H35" s="579">
        <f t="shared" si="16"/>
        <v>-756971.81778839044</v>
      </c>
      <c r="I35" s="579">
        <f t="shared" si="38"/>
        <v>104943202.24941047</v>
      </c>
      <c r="J35" s="679">
        <f>AM319+DepreciationSchForExistingMeter!$K$17</f>
        <v>10921582.196905931</v>
      </c>
      <c r="K35" s="579">
        <f t="shared" si="17"/>
        <v>110025507.43896922</v>
      </c>
      <c r="L35" s="579">
        <f t="shared" si="39"/>
        <v>3245752.4694495918</v>
      </c>
      <c r="M35" s="579">
        <f t="shared" si="40"/>
        <v>5072175.8929364812</v>
      </c>
      <c r="N35" s="579">
        <v>3453196.6121000005</v>
      </c>
      <c r="O35" s="579">
        <f t="shared" si="18"/>
        <v>1562793.456474331</v>
      </c>
      <c r="P35" s="579">
        <f t="shared" si="19"/>
        <v>1216933.3381937207</v>
      </c>
      <c r="Q35" s="579">
        <f t="shared" si="20"/>
        <v>36374.165886065202</v>
      </c>
      <c r="R35" s="579">
        <f t="shared" si="21"/>
        <v>2686776.479365597</v>
      </c>
      <c r="S35" s="579">
        <f t="shared" si="22"/>
        <v>28195584.611311723</v>
      </c>
      <c r="T35" s="579">
        <f t="shared" si="23"/>
        <v>17001499.350979183</v>
      </c>
      <c r="U35" s="577">
        <f t="shared" si="32"/>
        <v>4.0846224572811604E-2</v>
      </c>
      <c r="V35" s="579">
        <v>24371782.834515341</v>
      </c>
      <c r="W35" s="579">
        <f t="shared" si="33"/>
        <v>8</v>
      </c>
      <c r="X35" s="579">
        <v>0</v>
      </c>
      <c r="Y35" s="579">
        <f t="shared" si="34"/>
        <v>0</v>
      </c>
      <c r="Z35" s="579">
        <f t="shared" si="35"/>
        <v>0</v>
      </c>
      <c r="AA35" s="579">
        <v>0</v>
      </c>
      <c r="AB35" s="579">
        <v>0</v>
      </c>
      <c r="AC35" s="579">
        <f t="shared" si="24"/>
        <v>0</v>
      </c>
      <c r="AD35" s="579">
        <f t="shared" si="25"/>
        <v>0</v>
      </c>
      <c r="AE35" s="579">
        <f t="shared" si="26"/>
        <v>28195584.611311723</v>
      </c>
      <c r="AF35" s="579">
        <f t="shared" si="27"/>
        <v>24371782.834515341</v>
      </c>
      <c r="AG35" s="579">
        <f t="shared" si="28"/>
        <v>-3823801.7767963819</v>
      </c>
      <c r="AH35" s="579">
        <f t="shared" si="36"/>
        <v>-35296619.182750687</v>
      </c>
      <c r="AI35" s="584">
        <f t="shared" si="29"/>
        <v>24371782.834515341</v>
      </c>
      <c r="AJ35" s="579"/>
      <c r="AK35" s="579"/>
      <c r="AL35" s="579">
        <f t="shared" si="30"/>
        <v>28113136.465768494</v>
      </c>
      <c r="AM35" s="579"/>
      <c r="AN35" s="579">
        <f t="shared" si="37"/>
        <v>104186230.43162207</v>
      </c>
      <c r="AO35" s="579"/>
      <c r="AP35" s="577" t="e">
        <f>#REF!</f>
        <v>#REF!</v>
      </c>
      <c r="AQ35" s="577" t="e">
        <f>#REF!+(AR18-1)*#REF!/($AR$35-1)</f>
        <v>#REF!</v>
      </c>
      <c r="AR35" s="579">
        <f t="shared" si="0"/>
        <v>25</v>
      </c>
      <c r="AS35" s="579">
        <f t="shared" si="8"/>
        <v>955</v>
      </c>
      <c r="AT35" s="579">
        <f t="shared" si="9"/>
        <v>902</v>
      </c>
      <c r="AU35" s="579"/>
      <c r="AV35" s="579">
        <f t="shared" si="1"/>
        <v>1857</v>
      </c>
      <c r="AW35" s="579">
        <f t="shared" si="10"/>
        <v>369</v>
      </c>
      <c r="AX35" s="579">
        <f t="shared" si="2"/>
        <v>354</v>
      </c>
      <c r="AY35" s="579">
        <f t="shared" si="3"/>
        <v>2580</v>
      </c>
      <c r="AZ35" s="579">
        <f t="shared" si="4"/>
        <v>530.97775787310229</v>
      </c>
      <c r="BA35" s="579">
        <f t="shared" si="5"/>
        <v>1319.5927345321704</v>
      </c>
      <c r="BB35" s="579">
        <f t="shared" si="6"/>
        <v>18227490.160391361</v>
      </c>
      <c r="BC35" s="579">
        <f t="shared" si="7"/>
        <v>18228809.753125891</v>
      </c>
      <c r="BD35" s="579"/>
      <c r="BE35" s="579"/>
      <c r="BF35" s="579"/>
      <c r="BG35" s="579"/>
      <c r="BH35" s="579"/>
      <c r="BI35" s="579"/>
      <c r="BJ35" s="579"/>
      <c r="BK35" s="579"/>
      <c r="BL35" s="579"/>
      <c r="BM35" s="579"/>
    </row>
    <row r="36" spans="1:65">
      <c r="A36" s="719">
        <f t="shared" si="12"/>
        <v>9</v>
      </c>
      <c r="B36" s="585">
        <v>0</v>
      </c>
      <c r="C36" s="585"/>
      <c r="D36" s="579">
        <f t="shared" si="14"/>
        <v>104943202.24941047</v>
      </c>
      <c r="E36" s="579">
        <f t="shared" si="15"/>
        <v>62325851.232986137</v>
      </c>
      <c r="F36" s="579">
        <f t="shared" si="31"/>
        <v>8101985.1760796905</v>
      </c>
      <c r="G36" s="579">
        <f>AM223+DepreciationSchForExistingMeter!$K$17</f>
        <v>10921582.196905931</v>
      </c>
      <c r="H36" s="579">
        <f t="shared" si="16"/>
        <v>-986858.95728918433</v>
      </c>
      <c r="I36" s="579">
        <f t="shared" si="38"/>
        <v>95008479.009793729</v>
      </c>
      <c r="J36" s="679">
        <f>AM320+DepreciationSchForExistingMeter!$K$17</f>
        <v>10921582.196905931</v>
      </c>
      <c r="K36" s="579">
        <f t="shared" si="17"/>
        <v>99975840.629602104</v>
      </c>
      <c r="L36" s="579">
        <f t="shared" si="39"/>
        <v>2949287.2985732621</v>
      </c>
      <c r="M36" s="579">
        <f t="shared" si="40"/>
        <v>4608886.2530246573</v>
      </c>
      <c r="N36" s="579">
        <v>3344792.5104630007</v>
      </c>
      <c r="O36" s="579">
        <f t="shared" si="18"/>
        <v>1410324.3007875681</v>
      </c>
      <c r="P36" s="579">
        <f t="shared" si="19"/>
        <v>1159586.2720644828</v>
      </c>
      <c r="Q36" s="579">
        <f t="shared" si="20"/>
        <v>33025.195707545281</v>
      </c>
      <c r="R36" s="579">
        <f t="shared" si="21"/>
        <v>2439404.9153295076</v>
      </c>
      <c r="S36" s="579">
        <f t="shared" si="22"/>
        <v>26866888.942855954</v>
      </c>
      <c r="T36" s="579">
        <f t="shared" si="23"/>
        <v>15207637.944487941</v>
      </c>
      <c r="U36" s="577">
        <f t="shared" si="32"/>
        <v>8.7411562829694187E-2</v>
      </c>
      <c r="V36" s="579">
        <v>28047759.865903992</v>
      </c>
      <c r="W36" s="579">
        <f t="shared" si="33"/>
        <v>9</v>
      </c>
      <c r="X36" s="579">
        <v>0</v>
      </c>
      <c r="Y36" s="579">
        <f t="shared" si="34"/>
        <v>0</v>
      </c>
      <c r="Z36" s="579">
        <f t="shared" si="35"/>
        <v>0</v>
      </c>
      <c r="AA36" s="579">
        <v>0</v>
      </c>
      <c r="AB36" s="579">
        <v>0</v>
      </c>
      <c r="AC36" s="579">
        <f t="shared" si="24"/>
        <v>0</v>
      </c>
      <c r="AD36" s="579">
        <f t="shared" si="25"/>
        <v>0</v>
      </c>
      <c r="AE36" s="579">
        <f t="shared" si="26"/>
        <v>26866888.942855954</v>
      </c>
      <c r="AF36" s="579">
        <f t="shared" si="27"/>
        <v>28047759.865903992</v>
      </c>
      <c r="AG36" s="579">
        <f t="shared" si="28"/>
        <v>1180870.923048038</v>
      </c>
      <c r="AH36" s="579">
        <f t="shared" si="36"/>
        <v>-34115748.259702653</v>
      </c>
      <c r="AI36" s="584">
        <f t="shared" si="29"/>
        <v>28047759.865903992</v>
      </c>
      <c r="AJ36" s="579"/>
      <c r="AK36" s="579"/>
      <c r="AL36" s="579">
        <f t="shared" si="30"/>
        <v>26788326.104014665</v>
      </c>
      <c r="AM36" s="579"/>
      <c r="AN36" s="579">
        <f t="shared" si="37"/>
        <v>94021620.052504539</v>
      </c>
      <c r="AO36" s="579"/>
      <c r="AP36" s="577" t="e">
        <f>#REF!</f>
        <v>#REF!</v>
      </c>
      <c r="AQ36" s="577" t="e">
        <f>#REF!+(AR19-1)*#REF!/($AR$35-1)</f>
        <v>#REF!</v>
      </c>
      <c r="AR36" s="579"/>
      <c r="AS36" s="579"/>
      <c r="AT36" s="579"/>
      <c r="AU36" s="579"/>
      <c r="AV36" s="579"/>
      <c r="AW36" s="579"/>
      <c r="AX36" s="579"/>
      <c r="AY36" s="579"/>
      <c r="AZ36" s="579"/>
      <c r="BA36" s="579"/>
      <c r="BB36" s="579"/>
      <c r="BC36" s="579"/>
      <c r="BD36" s="579" t="s">
        <v>872</v>
      </c>
      <c r="BE36" s="579"/>
      <c r="BI36" s="578">
        <f>21934</f>
        <v>21934</v>
      </c>
      <c r="BJ36" s="579"/>
      <c r="BK36" s="577"/>
      <c r="BL36" s="579"/>
      <c r="BM36" s="579"/>
    </row>
    <row r="37" spans="1:65">
      <c r="A37" s="719">
        <f t="shared" si="12"/>
        <v>10</v>
      </c>
      <c r="B37" s="585">
        <v>11309637</v>
      </c>
      <c r="C37" s="585"/>
      <c r="D37" s="579">
        <f t="shared" si="14"/>
        <v>95008479.009793729</v>
      </c>
      <c r="E37" s="579">
        <f t="shared" si="15"/>
        <v>73247433.429892063</v>
      </c>
      <c r="F37" s="579">
        <f t="shared" si="31"/>
        <v>7970949.9424257139</v>
      </c>
      <c r="G37" s="579">
        <f>AM224+DepreciationSchForExistingMeter!$K$17</f>
        <v>11298570.096905932</v>
      </c>
      <c r="H37" s="579">
        <f t="shared" si="16"/>
        <v>-1164667.0540680762</v>
      </c>
      <c r="I37" s="579">
        <f t="shared" si="38"/>
        <v>84874575.96695587</v>
      </c>
      <c r="J37" s="679">
        <f>AM321+DepreciationSchForExistingMeter!$K$17</f>
        <v>10921582.196905931</v>
      </c>
      <c r="K37" s="579">
        <f t="shared" si="17"/>
        <v>89941527.488374799</v>
      </c>
      <c r="L37" s="579">
        <f t="shared" si="39"/>
        <v>2653275.0609070566</v>
      </c>
      <c r="M37" s="579">
        <f t="shared" si="40"/>
        <v>4146304.4172140784</v>
      </c>
      <c r="N37" s="579">
        <v>3445136.2857768908</v>
      </c>
      <c r="O37" s="579">
        <f t="shared" si="18"/>
        <v>1261303.452193317</v>
      </c>
      <c r="P37" s="579">
        <f t="shared" si="19"/>
        <v>1102599.5331286802</v>
      </c>
      <c r="Q37" s="579">
        <f t="shared" si="20"/>
        <v>26933.037262482569</v>
      </c>
      <c r="R37" s="579">
        <f t="shared" si="21"/>
        <v>1989407.8468047397</v>
      </c>
      <c r="S37" s="579">
        <f t="shared" si="22"/>
        <v>25546541.830193169</v>
      </c>
      <c r="T37" s="579">
        <f t="shared" si="23"/>
        <v>13574216.400843101</v>
      </c>
      <c r="U37" s="577">
        <f t="shared" si="32"/>
        <v>0.11721771950446366</v>
      </c>
      <c r="V37" s="579">
        <v>29289703.09300736</v>
      </c>
      <c r="W37" s="579">
        <f t="shared" si="33"/>
        <v>10</v>
      </c>
      <c r="X37" s="579">
        <v>0</v>
      </c>
      <c r="Y37" s="579">
        <f t="shared" si="34"/>
        <v>0</v>
      </c>
      <c r="Z37" s="579">
        <f t="shared" si="35"/>
        <v>0</v>
      </c>
      <c r="AA37" s="579">
        <v>0</v>
      </c>
      <c r="AB37" s="579">
        <v>0</v>
      </c>
      <c r="AC37" s="579">
        <f t="shared" si="24"/>
        <v>0</v>
      </c>
      <c r="AD37" s="579">
        <f t="shared" si="25"/>
        <v>0</v>
      </c>
      <c r="AE37" s="579">
        <f t="shared" si="26"/>
        <v>25546541.830193169</v>
      </c>
      <c r="AF37" s="579">
        <f t="shared" si="27"/>
        <v>29289703.09300736</v>
      </c>
      <c r="AG37" s="579">
        <f t="shared" si="28"/>
        <v>3743161.2628141902</v>
      </c>
      <c r="AH37" s="579">
        <f t="shared" si="36"/>
        <v>-30372586.996888462</v>
      </c>
      <c r="AI37" s="584">
        <f t="shared" si="29"/>
        <v>29289703.09300736</v>
      </c>
      <c r="AJ37" s="579"/>
      <c r="AK37" s="579"/>
      <c r="AL37" s="579">
        <f t="shared" si="30"/>
        <v>25471839.88561647</v>
      </c>
      <c r="AM37" s="579"/>
      <c r="AN37" s="579">
        <f t="shared" si="37"/>
        <v>84086896.812887803</v>
      </c>
      <c r="AO37" s="579"/>
      <c r="AP37" s="577" t="e">
        <f>#REF!</f>
        <v>#REF!</v>
      </c>
      <c r="AQ37" s="577" t="e">
        <f>#REF!+(AR20-1)*#REF!/($AR$35-1)</f>
        <v>#REF!</v>
      </c>
      <c r="AR37" s="579"/>
      <c r="AS37" s="579"/>
      <c r="AT37" s="579"/>
      <c r="AU37" s="579"/>
      <c r="AV37" s="579"/>
      <c r="AW37" s="579"/>
      <c r="AX37" s="579"/>
      <c r="AY37" s="579"/>
      <c r="AZ37" s="579">
        <f>SUM(AZ10:AZ36)</f>
        <v>16055.358299890871</v>
      </c>
      <c r="BA37" s="579"/>
      <c r="BB37" s="579"/>
      <c r="BC37" s="579"/>
      <c r="BD37" s="579" t="s">
        <v>871</v>
      </c>
      <c r="BE37" s="579"/>
      <c r="BF37" s="579"/>
      <c r="BI37" s="578">
        <v>7300</v>
      </c>
      <c r="BJ37" s="578"/>
      <c r="BK37" s="577"/>
      <c r="BL37" s="577"/>
      <c r="BM37" s="579"/>
    </row>
    <row r="38" spans="1:65">
      <c r="A38" s="719">
        <f t="shared" si="12"/>
        <v>11</v>
      </c>
      <c r="B38" s="585">
        <v>0</v>
      </c>
      <c r="C38" s="585"/>
      <c r="D38" s="579">
        <f t="shared" si="14"/>
        <v>84874575.96695587</v>
      </c>
      <c r="E38" s="579">
        <f t="shared" si="15"/>
        <v>84169015.626797989</v>
      </c>
      <c r="F38" s="579">
        <f t="shared" si="31"/>
        <v>7959645.3673045505</v>
      </c>
      <c r="G38" s="579">
        <f>AM225+DepreciationSchForExistingMeter!$K$17</f>
        <v>11675557.996905932</v>
      </c>
      <c r="H38" s="579">
        <f t="shared" si="16"/>
        <v>-1300569.4203604835</v>
      </c>
      <c r="I38" s="579">
        <f t="shared" si="38"/>
        <v>74499587.390410423</v>
      </c>
      <c r="J38" s="679">
        <f>AM322+DepreciationSchForExistingMeter!$K$17</f>
        <v>10921582.196905931</v>
      </c>
      <c r="K38" s="579">
        <f t="shared" si="17"/>
        <v>79687081.678683147</v>
      </c>
      <c r="L38" s="579">
        <f t="shared" si="39"/>
        <v>2350768.9095211527</v>
      </c>
      <c r="M38" s="579">
        <f t="shared" si="40"/>
        <v>3673574.4653872931</v>
      </c>
      <c r="N38" s="579">
        <v>3548490.3743501976</v>
      </c>
      <c r="O38" s="579">
        <f t="shared" si="18"/>
        <v>1103640.0880507492</v>
      </c>
      <c r="P38" s="579">
        <f t="shared" si="19"/>
        <v>1044360.3335137359</v>
      </c>
      <c r="Q38" s="579">
        <f t="shared" si="20"/>
        <v>20767.519560432167</v>
      </c>
      <c r="R38" s="579">
        <f t="shared" si="21"/>
        <v>1533992.0993517535</v>
      </c>
      <c r="S38" s="579">
        <f t="shared" si="22"/>
        <v>24197175.986641247</v>
      </c>
      <c r="T38" s="579">
        <f t="shared" si="23"/>
        <v>12069397.683004918</v>
      </c>
      <c r="U38" s="577">
        <f t="shared" si="32"/>
        <v>0.15727175935771923</v>
      </c>
      <c r="V38" s="579">
        <v>30705360.145421572</v>
      </c>
      <c r="W38" s="579">
        <f t="shared" si="33"/>
        <v>11</v>
      </c>
      <c r="X38" s="579">
        <v>0</v>
      </c>
      <c r="Y38" s="579">
        <f t="shared" si="34"/>
        <v>0</v>
      </c>
      <c r="Z38" s="579">
        <f t="shared" si="35"/>
        <v>0</v>
      </c>
      <c r="AA38" s="579">
        <v>0</v>
      </c>
      <c r="AB38" s="579">
        <v>0</v>
      </c>
      <c r="AC38" s="579">
        <f t="shared" si="24"/>
        <v>0</v>
      </c>
      <c r="AD38" s="579">
        <f t="shared" si="25"/>
        <v>0</v>
      </c>
      <c r="AE38" s="579">
        <f t="shared" si="26"/>
        <v>24197175.986641247</v>
      </c>
      <c r="AF38" s="579">
        <f t="shared" si="27"/>
        <v>30705360.145421572</v>
      </c>
      <c r="AG38" s="579">
        <f t="shared" si="28"/>
        <v>6508184.1587803252</v>
      </c>
      <c r="AH38" s="579">
        <f t="shared" si="36"/>
        <v>-23864402.838108137</v>
      </c>
      <c r="AI38" s="584">
        <f t="shared" si="29"/>
        <v>30705360.145421572</v>
      </c>
      <c r="AJ38" s="579"/>
      <c r="AK38" s="579"/>
      <c r="AL38" s="579">
        <f t="shared" si="30"/>
        <v>24126419.791478641</v>
      </c>
      <c r="AM38" s="579"/>
      <c r="AN38" s="579">
        <f t="shared" si="37"/>
        <v>73576005.870049939</v>
      </c>
      <c r="AO38" s="579"/>
      <c r="AP38" s="577" t="e">
        <f>#REF!</f>
        <v>#REF!</v>
      </c>
      <c r="AQ38" s="577" t="e">
        <f>#REF!+(AR21-1)*#REF!/($AR$35-1)</f>
        <v>#REF!</v>
      </c>
      <c r="AR38" s="579"/>
      <c r="AS38" s="579"/>
      <c r="AT38" s="579"/>
      <c r="AU38" s="579"/>
      <c r="AV38" s="579"/>
      <c r="AW38" s="579"/>
      <c r="AX38" s="579"/>
      <c r="AY38" s="579"/>
      <c r="AZ38" s="579"/>
      <c r="BA38" s="579"/>
      <c r="BB38" s="579"/>
      <c r="BC38" s="579"/>
      <c r="BD38" s="579"/>
      <c r="BE38" s="579"/>
      <c r="BI38" s="579"/>
      <c r="BJ38" s="578"/>
      <c r="BK38" s="579"/>
      <c r="BL38" s="577"/>
      <c r="BM38" s="577"/>
    </row>
    <row r="39" spans="1:65">
      <c r="A39" s="719">
        <f t="shared" si="12"/>
        <v>12</v>
      </c>
      <c r="B39" s="585">
        <v>0</v>
      </c>
      <c r="C39" s="585"/>
      <c r="D39" s="579">
        <f t="shared" si="14"/>
        <v>74499587.390410423</v>
      </c>
      <c r="E39" s="579">
        <f t="shared" si="15"/>
        <v>95090597.823703915</v>
      </c>
      <c r="F39" s="579">
        <f t="shared" si="31"/>
        <v>7690076.4354231451</v>
      </c>
      <c r="G39" s="579">
        <f>AM226+DepreciationSchForExistingMeter!$K$17</f>
        <v>11675557.996905932</v>
      </c>
      <c r="H39" s="579">
        <f t="shared" si="16"/>
        <v>-1394918.5465189754</v>
      </c>
      <c r="I39" s="579">
        <f t="shared" si="38"/>
        <v>64218947.940023467</v>
      </c>
      <c r="J39" s="679">
        <f>AM323+DepreciationSchForExistingMeter!$K$17</f>
        <v>10921582.196905931</v>
      </c>
      <c r="K39" s="579">
        <f t="shared" si="17"/>
        <v>69359267.665216953</v>
      </c>
      <c r="L39" s="579">
        <f t="shared" si="39"/>
        <v>2046098.3961239001</v>
      </c>
      <c r="M39" s="579">
        <f t="shared" si="40"/>
        <v>3197462.2393665016</v>
      </c>
      <c r="N39" s="579">
        <v>3654945.0855807038</v>
      </c>
      <c r="O39" s="579">
        <f t="shared" si="18"/>
        <v>942360.44090256735</v>
      </c>
      <c r="P39" s="579">
        <f t="shared" si="19"/>
        <v>995030.00360058306</v>
      </c>
      <c r="Q39" s="579">
        <f t="shared" si="20"/>
        <v>17321.115782498899</v>
      </c>
      <c r="R39" s="579">
        <f t="shared" si="21"/>
        <v>1279423.605933869</v>
      </c>
      <c r="S39" s="579">
        <f t="shared" si="22"/>
        <v>23054223.084196553</v>
      </c>
      <c r="T39" s="579">
        <f t="shared" si="23"/>
        <v>10794677.463790582</v>
      </c>
      <c r="U39" s="577">
        <f t="shared" si="32"/>
        <v>0.21647135091736922</v>
      </c>
      <c r="V39" s="579">
        <v>32824956.818835068</v>
      </c>
      <c r="W39" s="579">
        <f t="shared" si="33"/>
        <v>12</v>
      </c>
      <c r="X39" s="579">
        <v>0</v>
      </c>
      <c r="Y39" s="579">
        <f t="shared" si="34"/>
        <v>0</v>
      </c>
      <c r="Z39" s="579">
        <f t="shared" si="35"/>
        <v>0</v>
      </c>
      <c r="AA39" s="579">
        <v>0</v>
      </c>
      <c r="AB39" s="579">
        <v>0</v>
      </c>
      <c r="AC39" s="579">
        <f t="shared" si="24"/>
        <v>0</v>
      </c>
      <c r="AD39" s="579">
        <f t="shared" si="25"/>
        <v>0</v>
      </c>
      <c r="AE39" s="579">
        <f t="shared" si="26"/>
        <v>23054223.084196553</v>
      </c>
      <c r="AF39" s="579">
        <f t="shared" si="27"/>
        <v>32824956.818835068</v>
      </c>
      <c r="AG39" s="579">
        <f t="shared" si="28"/>
        <v>9770733.7346385159</v>
      </c>
      <c r="AH39" s="579">
        <f t="shared" si="36"/>
        <v>-14093669.103469621</v>
      </c>
      <c r="AI39" s="584">
        <f t="shared" si="29"/>
        <v>32824956.818835068</v>
      </c>
      <c r="AJ39" s="579"/>
      <c r="AK39" s="579"/>
      <c r="AL39" s="579">
        <f t="shared" si="30"/>
        <v>22986809.055850096</v>
      </c>
      <c r="AM39" s="579"/>
      <c r="AN39" s="579">
        <f t="shared" si="37"/>
        <v>62824029.393504493</v>
      </c>
      <c r="AO39" s="579"/>
      <c r="AP39" s="577" t="e">
        <f>#REF!</f>
        <v>#REF!</v>
      </c>
      <c r="AQ39" s="577" t="e">
        <f>#REF!+(AR22-1)*#REF!/($AR$35-1)</f>
        <v>#REF!</v>
      </c>
      <c r="AR39" s="579"/>
      <c r="AS39" s="579"/>
      <c r="AT39" s="579"/>
      <c r="AU39" s="579"/>
      <c r="AV39" s="579"/>
      <c r="AW39" s="579"/>
      <c r="AX39" s="579"/>
      <c r="AY39" s="579"/>
      <c r="AZ39" s="579"/>
      <c r="BA39" s="579"/>
      <c r="BB39" s="579"/>
      <c r="BC39" s="579"/>
      <c r="BD39" s="579"/>
      <c r="BE39" s="579"/>
      <c r="BF39" s="579"/>
      <c r="BG39" s="579"/>
      <c r="BH39" s="579"/>
      <c r="BI39" s="579"/>
      <c r="BJ39" s="579"/>
      <c r="BL39" s="579"/>
      <c r="BM39" s="579"/>
    </row>
    <row r="40" spans="1:65">
      <c r="A40" s="719">
        <f t="shared" si="12"/>
        <v>13</v>
      </c>
      <c r="B40" s="585">
        <v>0</v>
      </c>
      <c r="C40" s="585"/>
      <c r="D40" s="579">
        <f t="shared" si="14"/>
        <v>64218947.940023467</v>
      </c>
      <c r="E40" s="579">
        <f t="shared" si="15"/>
        <v>106012180.02060984</v>
      </c>
      <c r="F40" s="579">
        <f t="shared" si="31"/>
        <v>7600790.8072529174</v>
      </c>
      <c r="G40" s="579">
        <f>AM227+DepreciationSchForExistingMeter!$K$17</f>
        <v>11675557.996905932</v>
      </c>
      <c r="H40" s="579">
        <f t="shared" si="16"/>
        <v>-1426168.516378555</v>
      </c>
      <c r="I40" s="579">
        <f t="shared" si="38"/>
        <v>53969558.459496088</v>
      </c>
      <c r="J40" s="679">
        <f>AM324+DepreciationSchForExistingMeter!$K$17</f>
        <v>10921582.196905931</v>
      </c>
      <c r="K40" s="579">
        <f t="shared" si="17"/>
        <v>59094253.199759781</v>
      </c>
      <c r="L40" s="579">
        <f t="shared" si="39"/>
        <v>1743280.4693929134</v>
      </c>
      <c r="M40" s="579">
        <f t="shared" si="40"/>
        <v>2724245.072508926</v>
      </c>
      <c r="N40" s="579">
        <v>3764593.4381481251</v>
      </c>
      <c r="O40" s="579">
        <f t="shared" si="18"/>
        <v>788150.84914676298</v>
      </c>
      <c r="P40" s="579">
        <f t="shared" si="19"/>
        <v>946446.81696435681</v>
      </c>
      <c r="Q40" s="579">
        <f t="shared" si="20"/>
        <v>13895.447428377724</v>
      </c>
      <c r="R40" s="579">
        <f t="shared" si="21"/>
        <v>1026386.7338640173</v>
      </c>
      <c r="S40" s="579">
        <f t="shared" si="22"/>
        <v>21928581.024359416</v>
      </c>
      <c r="T40" s="579">
        <f t="shared" si="23"/>
        <v>9638467.2042454239</v>
      </c>
      <c r="U40" s="577">
        <f t="shared" si="32"/>
        <v>0.28444210495642647</v>
      </c>
      <c r="V40" s="579">
        <v>34269949.253425285</v>
      </c>
      <c r="W40" s="579">
        <f t="shared" si="33"/>
        <v>13</v>
      </c>
      <c r="X40" s="579">
        <v>0</v>
      </c>
      <c r="Y40" s="579">
        <f t="shared" si="34"/>
        <v>0</v>
      </c>
      <c r="Z40" s="579">
        <f t="shared" si="35"/>
        <v>0</v>
      </c>
      <c r="AA40" s="579">
        <v>0</v>
      </c>
      <c r="AB40" s="579">
        <v>0</v>
      </c>
      <c r="AC40" s="579">
        <f t="shared" si="24"/>
        <v>0</v>
      </c>
      <c r="AD40" s="579">
        <f t="shared" si="25"/>
        <v>0</v>
      </c>
      <c r="AE40" s="579">
        <f t="shared" si="26"/>
        <v>21928581.024359416</v>
      </c>
      <c r="AF40" s="579">
        <f t="shared" si="27"/>
        <v>34269949.253425285</v>
      </c>
      <c r="AG40" s="579">
        <f t="shared" si="28"/>
        <v>12341368.229065869</v>
      </c>
      <c r="AH40" s="579">
        <f t="shared" si="36"/>
        <v>-1752300.8744037524</v>
      </c>
      <c r="AI40" s="584">
        <f t="shared" si="29"/>
        <v>34269949.253425285</v>
      </c>
      <c r="AJ40" s="579"/>
      <c r="AK40" s="579"/>
      <c r="AL40" s="579">
        <f t="shared" si="30"/>
        <v>21864458.543312237</v>
      </c>
      <c r="AM40" s="579"/>
      <c r="AN40" s="579">
        <f t="shared" si="37"/>
        <v>52543389.943117537</v>
      </c>
      <c r="AO40" s="579"/>
      <c r="AP40" s="577" t="e">
        <f>#REF!</f>
        <v>#REF!</v>
      </c>
      <c r="AQ40" s="577" t="e">
        <f>#REF!+(AR23-1)*#REF!/($AR$35-1)</f>
        <v>#REF!</v>
      </c>
      <c r="AR40" s="579"/>
      <c r="AS40" s="579"/>
      <c r="AT40" s="579"/>
      <c r="AU40" s="579"/>
      <c r="AV40" s="579"/>
      <c r="AW40" s="579"/>
      <c r="AX40" s="579"/>
      <c r="AY40" s="579"/>
      <c r="AZ40" s="579"/>
      <c r="BA40" s="579"/>
      <c r="BB40" s="579"/>
      <c r="BC40" s="579"/>
      <c r="BD40" s="579" t="s">
        <v>870</v>
      </c>
      <c r="BE40" s="579"/>
      <c r="BF40" s="579"/>
      <c r="BG40" s="579"/>
      <c r="BH40" s="579"/>
      <c r="BM40" s="579"/>
    </row>
    <row r="41" spans="1:65">
      <c r="A41" s="719">
        <f t="shared" si="12"/>
        <v>14</v>
      </c>
      <c r="B41" s="585">
        <v>0</v>
      </c>
      <c r="C41" s="585"/>
      <c r="D41" s="579">
        <f t="shared" si="14"/>
        <v>53969558.459496088</v>
      </c>
      <c r="E41" s="579">
        <f t="shared" si="15"/>
        <v>116933762.21751577</v>
      </c>
      <c r="F41" s="579">
        <f t="shared" si="31"/>
        <v>7547807.1879429175</v>
      </c>
      <c r="G41" s="579">
        <f>AM228+DepreciationSchForExistingMeter!$K$17</f>
        <v>11675557.996905932</v>
      </c>
      <c r="H41" s="579">
        <f t="shared" si="16"/>
        <v>-1444712.7831370551</v>
      </c>
      <c r="I41" s="579">
        <f t="shared" si="38"/>
        <v>43738713.245727211</v>
      </c>
      <c r="J41" s="679">
        <f>AM325+DepreciationSchForExistingMeter!$K$17</f>
        <v>10921582.196905931</v>
      </c>
      <c r="K41" s="579">
        <f t="shared" si="17"/>
        <v>48854135.852611646</v>
      </c>
      <c r="L41" s="579">
        <f t="shared" si="39"/>
        <v>1441197.0076520436</v>
      </c>
      <c r="M41" s="579">
        <f t="shared" si="40"/>
        <v>2252175.6628053971</v>
      </c>
      <c r="N41" s="579">
        <v>3877531.2412925689</v>
      </c>
      <c r="O41" s="579">
        <f t="shared" si="18"/>
        <v>634410.00693885237</v>
      </c>
      <c r="P41" s="579">
        <f t="shared" si="19"/>
        <v>898145.83844985475</v>
      </c>
      <c r="Q41" s="579">
        <f t="shared" si="20"/>
        <v>10478.006625737053</v>
      </c>
      <c r="R41" s="579">
        <f t="shared" si="21"/>
        <v>773957.58959388616</v>
      </c>
      <c r="S41" s="579">
        <f t="shared" si="22"/>
        <v>20809477.550264273</v>
      </c>
      <c r="T41" s="579">
        <f t="shared" si="23"/>
        <v>8586118.6550189927</v>
      </c>
      <c r="U41" s="577">
        <f t="shared" si="32"/>
        <v>0.38046009770156719</v>
      </c>
      <c r="V41" s="579">
        <v>35703154.179417096</v>
      </c>
      <c r="W41" s="579">
        <f t="shared" si="33"/>
        <v>14</v>
      </c>
      <c r="X41" s="579">
        <v>0</v>
      </c>
      <c r="Y41" s="579">
        <f t="shared" si="34"/>
        <v>0</v>
      </c>
      <c r="Z41" s="579">
        <f t="shared" si="35"/>
        <v>0</v>
      </c>
      <c r="AA41" s="579">
        <v>0</v>
      </c>
      <c r="AB41" s="579">
        <v>0</v>
      </c>
      <c r="AC41" s="579">
        <f t="shared" si="24"/>
        <v>0</v>
      </c>
      <c r="AD41" s="579">
        <f t="shared" si="25"/>
        <v>0</v>
      </c>
      <c r="AE41" s="579">
        <f t="shared" si="26"/>
        <v>20809477.550264273</v>
      </c>
      <c r="AF41" s="579">
        <f t="shared" si="27"/>
        <v>35703154.179417096</v>
      </c>
      <c r="AG41" s="579">
        <f t="shared" si="28"/>
        <v>14893676.629152823</v>
      </c>
      <c r="AH41" s="579">
        <f t="shared" si="36"/>
        <v>13141375.754749071</v>
      </c>
      <c r="AI41" s="584">
        <f t="shared" si="29"/>
        <v>35703154.179417096</v>
      </c>
      <c r="AJ41" s="579"/>
      <c r="AK41" s="579"/>
      <c r="AL41" s="579">
        <f t="shared" si="30"/>
        <v>20748627.496704664</v>
      </c>
      <c r="AM41" s="579"/>
      <c r="AN41" s="579">
        <f t="shared" si="37"/>
        <v>42294000.462590158</v>
      </c>
      <c r="AO41" s="579"/>
      <c r="AP41" s="577" t="e">
        <f>#REF!</f>
        <v>#REF!</v>
      </c>
      <c r="AQ41" s="577" t="e">
        <f>#REF!+(AR24-1)*#REF!/($AR$35-1)</f>
        <v>#REF!</v>
      </c>
      <c r="AR41" s="579"/>
      <c r="AS41" s="579"/>
      <c r="AT41" s="579"/>
      <c r="AU41" s="579"/>
      <c r="AV41" s="579"/>
      <c r="AW41" s="579"/>
      <c r="AX41" s="579"/>
      <c r="AY41" s="579"/>
      <c r="AZ41" s="579"/>
      <c r="BA41" s="579"/>
      <c r="BB41" s="579"/>
      <c r="BC41" s="579"/>
      <c r="BD41" s="579"/>
      <c r="BE41" s="579"/>
      <c r="BF41" s="579"/>
      <c r="BG41" s="579"/>
    </row>
    <row r="42" spans="1:65">
      <c r="A42" s="719">
        <f t="shared" si="12"/>
        <v>15</v>
      </c>
      <c r="B42" s="585">
        <v>14024605</v>
      </c>
      <c r="C42" s="585"/>
      <c r="D42" s="579">
        <f t="shared" si="14"/>
        <v>43738713.245727211</v>
      </c>
      <c r="E42" s="579">
        <f t="shared" si="15"/>
        <v>128322831.24775504</v>
      </c>
      <c r="F42" s="579">
        <f t="shared" si="31"/>
        <v>8025211.5327129178</v>
      </c>
      <c r="G42" s="579">
        <f>AM229+DepreciationSchForExistingMeter!$K$17</f>
        <v>12143044.830239266</v>
      </c>
      <c r="H42" s="579">
        <f t="shared" si="16"/>
        <v>-1441241.6541342218</v>
      </c>
      <c r="I42" s="579">
        <f t="shared" si="38"/>
        <v>33036910.069622166</v>
      </c>
      <c r="J42" s="679">
        <f>AM326+DepreciationSchForExistingMeter!$K$17</f>
        <v>11389069.030239265</v>
      </c>
      <c r="K42" s="579">
        <f t="shared" si="17"/>
        <v>38387811.657674685</v>
      </c>
      <c r="L42" s="579">
        <f t="shared" si="39"/>
        <v>1132440.4439014031</v>
      </c>
      <c r="M42" s="579">
        <f t="shared" si="40"/>
        <v>1769678.117418803</v>
      </c>
      <c r="N42" s="579">
        <v>3993857.1785313459</v>
      </c>
      <c r="O42" s="579">
        <f t="shared" si="18"/>
        <v>480947.32873231918</v>
      </c>
      <c r="P42" s="579">
        <f t="shared" si="19"/>
        <v>870035.51384875097</v>
      </c>
      <c r="Q42" s="579">
        <f t="shared" si="20"/>
        <v>6974.5747346128801</v>
      </c>
      <c r="R42" s="579">
        <f t="shared" si="21"/>
        <v>515176.71660793514</v>
      </c>
      <c r="S42" s="579">
        <f t="shared" si="22"/>
        <v>20158178.904014438</v>
      </c>
      <c r="T42" s="579">
        <f t="shared" si="23"/>
        <v>7807738.6783637488</v>
      </c>
      <c r="U42" s="577">
        <f t="shared" si="32"/>
        <v>0.46930764581756729</v>
      </c>
      <c r="V42" s="579">
        <v>35271753.859845705</v>
      </c>
      <c r="W42" s="579">
        <f t="shared" si="33"/>
        <v>15</v>
      </c>
      <c r="X42" s="579">
        <v>0</v>
      </c>
      <c r="Y42" s="579">
        <f t="shared" si="34"/>
        <v>0</v>
      </c>
      <c r="Z42" s="579">
        <f t="shared" si="35"/>
        <v>0</v>
      </c>
      <c r="AA42" s="579">
        <v>0</v>
      </c>
      <c r="AB42" s="579">
        <v>0</v>
      </c>
      <c r="AC42" s="579">
        <f t="shared" si="24"/>
        <v>0</v>
      </c>
      <c r="AD42" s="579">
        <f t="shared" si="25"/>
        <v>0</v>
      </c>
      <c r="AE42" s="579">
        <f t="shared" si="26"/>
        <v>20158178.904014438</v>
      </c>
      <c r="AF42" s="579">
        <f t="shared" si="27"/>
        <v>35271753.859845705</v>
      </c>
      <c r="AG42" s="579">
        <f t="shared" si="28"/>
        <v>15113574.955831267</v>
      </c>
      <c r="AH42" s="579">
        <f t="shared" si="36"/>
        <v>28254950.710580334</v>
      </c>
      <c r="AI42" s="584">
        <f t="shared" si="29"/>
        <v>35271753.859845705</v>
      </c>
      <c r="AJ42" s="579"/>
      <c r="AK42" s="579"/>
      <c r="AL42" s="579">
        <f t="shared" si="30"/>
        <v>20099233.346010372</v>
      </c>
      <c r="AM42" s="579"/>
      <c r="AN42" s="579">
        <f t="shared" si="37"/>
        <v>32063155.248821281</v>
      </c>
      <c r="AO42" s="579"/>
      <c r="AP42" s="577" t="e">
        <f>#REF!</f>
        <v>#REF!</v>
      </c>
      <c r="AQ42" s="577" t="e">
        <f>#REF!+(AR25-1)*#REF!/($AR$35-1)</f>
        <v>#REF!</v>
      </c>
      <c r="AR42" s="579"/>
      <c r="AS42" s="579"/>
      <c r="AT42" s="579"/>
      <c r="AU42" s="579"/>
      <c r="AV42" s="579"/>
      <c r="AW42" s="579"/>
      <c r="AX42" s="579"/>
      <c r="AY42" s="579"/>
      <c r="AZ42" s="579"/>
      <c r="BA42" s="579"/>
      <c r="BB42" s="579"/>
      <c r="BC42" s="579"/>
      <c r="BD42" s="579"/>
      <c r="BE42" s="579"/>
      <c r="BF42" s="579"/>
      <c r="BG42" s="579"/>
    </row>
    <row r="43" spans="1:65">
      <c r="A43" s="719">
        <f t="shared" si="12"/>
        <v>16</v>
      </c>
      <c r="B43" s="585">
        <v>0</v>
      </c>
      <c r="C43" s="585"/>
      <c r="D43" s="579">
        <f t="shared" si="14"/>
        <v>33036910.069622166</v>
      </c>
      <c r="E43" s="579">
        <f t="shared" si="15"/>
        <v>139571578.25880325</v>
      </c>
      <c r="F43" s="579">
        <f t="shared" si="31"/>
        <v>8466938.9176429175</v>
      </c>
      <c r="G43" s="579">
        <f>AM230+DepreciationSchForExistingMeter!$K$17</f>
        <v>12610531.663572598</v>
      </c>
      <c r="H43" s="579">
        <f t="shared" si="16"/>
        <v>-1450257.4610753881</v>
      </c>
      <c r="I43" s="579">
        <f t="shared" si="38"/>
        <v>21876635.867124956</v>
      </c>
      <c r="J43" s="679">
        <f>AM327</f>
        <v>11248747.01104822</v>
      </c>
      <c r="K43" s="579">
        <f t="shared" si="17"/>
        <v>27456772.968373559</v>
      </c>
      <c r="L43" s="579">
        <f t="shared" si="39"/>
        <v>809974.80256701994</v>
      </c>
      <c r="M43" s="579">
        <f t="shared" si="40"/>
        <v>1265757.2338420211</v>
      </c>
      <c r="N43" s="579">
        <v>4113672.8938872865</v>
      </c>
      <c r="O43" s="579">
        <f t="shared" si="18"/>
        <v>313407.9785907435</v>
      </c>
      <c r="P43" s="579">
        <f t="shared" si="19"/>
        <v>797031.16186464159</v>
      </c>
      <c r="Q43" s="579">
        <f t="shared" si="20"/>
        <v>-1093.6673887952911</v>
      </c>
      <c r="R43" s="579">
        <f t="shared" si="21"/>
        <v>-80783.703072901626</v>
      </c>
      <c r="S43" s="579">
        <f t="shared" si="22"/>
        <v>18466713.711338233</v>
      </c>
      <c r="T43" s="579">
        <f t="shared" si="23"/>
        <v>6714317.2131104292</v>
      </c>
      <c r="U43" s="577">
        <f t="shared" si="32"/>
        <v>0.73051345638655529</v>
      </c>
      <c r="V43" s="579">
        <v>36448523.797276698</v>
      </c>
      <c r="W43" s="579">
        <f t="shared" si="33"/>
        <v>16</v>
      </c>
      <c r="X43" s="579">
        <v>0</v>
      </c>
      <c r="Y43" s="579">
        <f t="shared" si="34"/>
        <v>0</v>
      </c>
      <c r="Z43" s="579">
        <f t="shared" si="35"/>
        <v>0</v>
      </c>
      <c r="AA43" s="579">
        <v>0</v>
      </c>
      <c r="AB43" s="579">
        <v>0</v>
      </c>
      <c r="AC43" s="579">
        <f t="shared" si="24"/>
        <v>0</v>
      </c>
      <c r="AD43" s="579">
        <f t="shared" si="25"/>
        <v>0</v>
      </c>
      <c r="AE43" s="579">
        <f t="shared" si="26"/>
        <v>18466713.711338233</v>
      </c>
      <c r="AF43" s="579">
        <f t="shared" si="27"/>
        <v>36448523.797276698</v>
      </c>
      <c r="AG43" s="579">
        <f t="shared" si="28"/>
        <v>17981810.085938465</v>
      </c>
      <c r="AH43" s="579">
        <f t="shared" si="36"/>
        <v>46236760.796518803</v>
      </c>
      <c r="AI43" s="584">
        <f t="shared" si="29"/>
        <v>36448523.797276698</v>
      </c>
      <c r="AJ43" s="579"/>
      <c r="AK43" s="579"/>
      <c r="AL43" s="579">
        <f t="shared" si="30"/>
        <v>18412714.2528852</v>
      </c>
      <c r="AM43" s="579"/>
      <c r="AN43" s="579">
        <f t="shared" si="37"/>
        <v>20893865.2393829</v>
      </c>
      <c r="AO43" s="579"/>
      <c r="AP43" s="577" t="e">
        <f>#REF!</f>
        <v>#REF!</v>
      </c>
      <c r="AQ43" s="577" t="e">
        <f>#REF!+(AR26-1)*#REF!/($AR$35-1)</f>
        <v>#REF!</v>
      </c>
      <c r="AR43" s="579"/>
      <c r="AS43" s="579"/>
      <c r="AT43" s="579"/>
      <c r="AU43" s="579"/>
      <c r="AV43" s="579"/>
      <c r="AW43" s="579"/>
      <c r="AX43" s="579"/>
      <c r="AY43" s="579"/>
      <c r="AZ43" s="579"/>
      <c r="BA43" s="579"/>
      <c r="BB43" s="579"/>
      <c r="BC43" s="579"/>
      <c r="BD43" s="579"/>
      <c r="BE43" s="579"/>
      <c r="BF43" s="579"/>
      <c r="BG43" s="579"/>
    </row>
    <row r="44" spans="1:65">
      <c r="A44" s="719">
        <f t="shared" si="12"/>
        <v>17</v>
      </c>
      <c r="B44" s="585">
        <v>0</v>
      </c>
      <c r="C44" s="585"/>
      <c r="D44" s="579">
        <f t="shared" si="14"/>
        <v>21876635.867124956</v>
      </c>
      <c r="E44" s="579">
        <f t="shared" si="15"/>
        <v>150188721.8781068</v>
      </c>
      <c r="F44" s="579">
        <f t="shared" si="31"/>
        <v>8349559.4368029172</v>
      </c>
      <c r="G44" s="579">
        <f>AM231+DepreciationSchForExistingMeter!$K$17</f>
        <v>11978928.271827931</v>
      </c>
      <c r="H44" s="579">
        <f t="shared" si="16"/>
        <v>-1270279.0922587547</v>
      </c>
      <c r="I44" s="579">
        <f t="shared" si="38"/>
        <v>11167986.687555781</v>
      </c>
      <c r="J44" s="679">
        <f>AM328</f>
        <v>10617143.619303552</v>
      </c>
      <c r="K44" s="579">
        <f t="shared" si="17"/>
        <v>16522311.277340367</v>
      </c>
      <c r="L44" s="579">
        <f t="shared" si="39"/>
        <v>487408.18268154084</v>
      </c>
      <c r="M44" s="579">
        <f t="shared" si="40"/>
        <v>761678.54988539102</v>
      </c>
      <c r="N44" s="579">
        <v>4237083.0807039049</v>
      </c>
      <c r="O44" s="579">
        <f t="shared" si="18"/>
        <v>138991.56305328535</v>
      </c>
      <c r="P44" s="579">
        <f t="shared" si="19"/>
        <v>716677.72434699349</v>
      </c>
      <c r="Q44" s="579">
        <f t="shared" si="20"/>
        <v>-4728.6193190810063</v>
      </c>
      <c r="R44" s="579">
        <f t="shared" si="21"/>
        <v>-349279.29910958442</v>
      </c>
      <c r="S44" s="579">
        <f t="shared" si="22"/>
        <v>16604974.801546002</v>
      </c>
      <c r="T44" s="579">
        <f t="shared" si="23"/>
        <v>5667463.4075920973</v>
      </c>
      <c r="U44" s="577">
        <f t="shared" si="32"/>
        <v>1.3427026558448802</v>
      </c>
      <c r="V44" s="579">
        <v>37540439.301759794</v>
      </c>
      <c r="W44" s="579">
        <f t="shared" si="33"/>
        <v>17</v>
      </c>
      <c r="X44" s="579">
        <v>0</v>
      </c>
      <c r="Y44" s="579">
        <f t="shared" si="34"/>
        <v>0</v>
      </c>
      <c r="Z44" s="579">
        <f t="shared" si="35"/>
        <v>0</v>
      </c>
      <c r="AA44" s="579">
        <v>0</v>
      </c>
      <c r="AB44" s="579">
        <v>0</v>
      </c>
      <c r="AC44" s="579">
        <f t="shared" si="24"/>
        <v>0</v>
      </c>
      <c r="AD44" s="579">
        <f t="shared" si="25"/>
        <v>0</v>
      </c>
      <c r="AE44" s="579">
        <f t="shared" si="26"/>
        <v>16604974.801546002</v>
      </c>
      <c r="AF44" s="579">
        <f t="shared" si="27"/>
        <v>37540439.301759794</v>
      </c>
      <c r="AG44" s="579">
        <f t="shared" si="28"/>
        <v>20935464.500213794</v>
      </c>
      <c r="AH44" s="579">
        <f t="shared" si="36"/>
        <v>67172225.29673259</v>
      </c>
      <c r="AI44" s="584">
        <f t="shared" si="29"/>
        <v>37540439.301759794</v>
      </c>
      <c r="AJ44" s="579"/>
      <c r="AK44" s="579"/>
      <c r="AL44" s="579">
        <f t="shared" si="30"/>
        <v>16556419.348695762</v>
      </c>
      <c r="AM44" s="579"/>
      <c r="AN44" s="579">
        <f t="shared" si="37"/>
        <v>9266104.2035523579</v>
      </c>
      <c r="AO44" s="579"/>
      <c r="AP44" s="577" t="e">
        <f>#REF!</f>
        <v>#REF!</v>
      </c>
      <c r="AQ44" s="577" t="e">
        <f>#REF!+(AR27-1)*#REF!/($AR$35-1)</f>
        <v>#REF!</v>
      </c>
      <c r="AR44" s="579"/>
      <c r="AS44" s="579"/>
      <c r="AT44" s="579"/>
      <c r="AU44" s="579"/>
      <c r="AV44" s="579"/>
      <c r="AW44" s="579"/>
      <c r="AX44" s="579"/>
      <c r="AY44" s="579"/>
      <c r="AZ44" s="579"/>
      <c r="BA44" s="579"/>
      <c r="BB44" s="579"/>
      <c r="BC44" s="579"/>
      <c r="BD44" s="579"/>
      <c r="BE44" s="579">
        <f>AV11/(128329+AV11)*(BI36+BI37)</f>
        <v>96.723886451011609</v>
      </c>
      <c r="BF44" s="579"/>
      <c r="BG44" s="579"/>
    </row>
    <row r="45" spans="1:65">
      <c r="A45" s="719">
        <f t="shared" si="12"/>
        <v>18</v>
      </c>
      <c r="B45" s="585">
        <v>2750000</v>
      </c>
      <c r="C45" s="585"/>
      <c r="D45" s="579">
        <f t="shared" si="14"/>
        <v>11167986.687555781</v>
      </c>
      <c r="E45" s="579">
        <f t="shared" si="15"/>
        <v>159076706.16409233</v>
      </c>
      <c r="F45" s="579">
        <f t="shared" si="31"/>
        <v>8375549.4368629176</v>
      </c>
      <c r="G45" s="579">
        <f>AM232+DepreciationSchForExistingMeter!$K$17</f>
        <v>10249768.938509895</v>
      </c>
      <c r="H45" s="579">
        <f t="shared" si="16"/>
        <v>-655976.82557644183</v>
      </c>
      <c r="I45" s="579">
        <f t="shared" si="38"/>
        <v>1574194.5746223279</v>
      </c>
      <c r="J45" s="679">
        <f>AM329</f>
        <v>8887984.2859855182</v>
      </c>
      <c r="K45" s="579">
        <f t="shared" si="17"/>
        <v>6371090.631089054</v>
      </c>
      <c r="L45" s="579">
        <f t="shared" si="39"/>
        <v>187947.17361712709</v>
      </c>
      <c r="M45" s="579">
        <f t="shared" si="40"/>
        <v>293707.27809320542</v>
      </c>
      <c r="N45" s="579">
        <v>4364195.5731250225</v>
      </c>
      <c r="O45" s="579">
        <f t="shared" si="18"/>
        <v>-12164.123764082249</v>
      </c>
      <c r="P45" s="579">
        <f t="shared" si="19"/>
        <v>591667.05041666189</v>
      </c>
      <c r="Q45" s="579">
        <f t="shared" si="20"/>
        <v>-8078.2993191292962</v>
      </c>
      <c r="R45" s="579">
        <f t="shared" si="21"/>
        <v>-596703.2940878144</v>
      </c>
      <c r="S45" s="579">
        <f t="shared" si="22"/>
        <v>13708555.644066509</v>
      </c>
      <c r="T45" s="579">
        <f t="shared" si="23"/>
        <v>4392183.4182392275</v>
      </c>
      <c r="U45" s="577">
        <f t="shared" si="32"/>
        <v>3.8497359759682492</v>
      </c>
      <c r="V45" s="579">
        <v>37753918.001013964</v>
      </c>
      <c r="W45" s="579">
        <f t="shared" si="33"/>
        <v>18</v>
      </c>
      <c r="X45" s="579">
        <v>0</v>
      </c>
      <c r="Y45" s="579">
        <f t="shared" si="34"/>
        <v>0</v>
      </c>
      <c r="Z45" s="579">
        <f t="shared" si="35"/>
        <v>0</v>
      </c>
      <c r="AA45" s="579">
        <v>0</v>
      </c>
      <c r="AB45" s="579">
        <v>0</v>
      </c>
      <c r="AC45" s="579">
        <f t="shared" si="24"/>
        <v>0</v>
      </c>
      <c r="AD45" s="579">
        <f t="shared" si="25"/>
        <v>0</v>
      </c>
      <c r="AE45" s="579">
        <f t="shared" si="26"/>
        <v>13708555.644066509</v>
      </c>
      <c r="AF45" s="579">
        <f t="shared" si="27"/>
        <v>37753918.001013964</v>
      </c>
      <c r="AG45" s="579">
        <f t="shared" si="28"/>
        <v>24045362.356947456</v>
      </c>
      <c r="AH45" s="579">
        <f t="shared" si="36"/>
        <v>91217587.653680041</v>
      </c>
      <c r="AI45" s="584">
        <f t="shared" si="29"/>
        <v>37753918.001013964</v>
      </c>
      <c r="AJ45" s="579"/>
      <c r="AK45" s="579"/>
      <c r="AL45" s="579">
        <f t="shared" si="30"/>
        <v>13668469.758048881</v>
      </c>
      <c r="AM45" s="579"/>
      <c r="AN45" s="579">
        <f t="shared" si="37"/>
        <v>-810941.58427214995</v>
      </c>
      <c r="AO45" s="579"/>
      <c r="AP45" s="577" t="e">
        <f>#REF!</f>
        <v>#REF!</v>
      </c>
      <c r="AQ45" s="577" t="e">
        <f>#REF!+(AR28-1)*#REF!/($AR$35-1)</f>
        <v>#REF!</v>
      </c>
      <c r="AR45" s="579"/>
      <c r="AS45" s="579"/>
      <c r="AT45" s="579"/>
      <c r="AU45" s="579"/>
      <c r="AV45" s="579"/>
      <c r="AW45" s="579"/>
      <c r="AX45" s="579"/>
      <c r="AY45" s="579"/>
      <c r="AZ45" s="579"/>
      <c r="BA45" s="579"/>
      <c r="BB45" s="579"/>
      <c r="BC45" s="579"/>
      <c r="BD45" s="579"/>
      <c r="BE45" s="579"/>
      <c r="BF45" s="579"/>
      <c r="BG45" s="579"/>
    </row>
    <row r="46" spans="1:65">
      <c r="A46" s="719">
        <f t="shared" si="12"/>
        <v>19</v>
      </c>
      <c r="B46" s="585">
        <v>2750000</v>
      </c>
      <c r="C46" s="585"/>
      <c r="D46" s="579">
        <f t="shared" si="14"/>
        <v>1574194.5746223279</v>
      </c>
      <c r="E46" s="579">
        <f t="shared" si="15"/>
        <v>165218839.59813854</v>
      </c>
      <c r="F46" s="579">
        <f t="shared" si="31"/>
        <v>8509138.0157129169</v>
      </c>
      <c r="G46" s="579">
        <f>AM233+DepreciationSchForExistingMeter!$K$17</f>
        <v>7503918.0865705991</v>
      </c>
      <c r="H46" s="579">
        <f t="shared" si="16"/>
        <v>351826.97519981116</v>
      </c>
      <c r="I46" s="579">
        <f t="shared" si="38"/>
        <v>-6281550.4871480819</v>
      </c>
      <c r="J46" s="679">
        <f>AM330</f>
        <v>6142133.4340462219</v>
      </c>
      <c r="K46" s="579">
        <f t="shared" si="17"/>
        <v>-2353677.9562628772</v>
      </c>
      <c r="L46" s="579">
        <f t="shared" si="39"/>
        <v>-69433.499709754877</v>
      </c>
      <c r="M46" s="579">
        <f t="shared" si="40"/>
        <v>-108504.55378371864</v>
      </c>
      <c r="N46" s="579">
        <v>4495121.4403187735</v>
      </c>
      <c r="O46" s="579">
        <f t="shared" si="18"/>
        <v>-130133.61545831351</v>
      </c>
      <c r="P46" s="579">
        <f t="shared" si="19"/>
        <v>429011.11396039289</v>
      </c>
      <c r="Q46" s="579">
        <f t="shared" si="20"/>
        <v>-10930.012892795565</v>
      </c>
      <c r="R46" s="579">
        <f t="shared" si="21"/>
        <v>-807345.01655682072</v>
      </c>
      <c r="S46" s="579">
        <f t="shared" si="22"/>
        <v>9939919.2899239846</v>
      </c>
      <c r="T46" s="579">
        <f t="shared" si="23"/>
        <v>2989578.0195721677</v>
      </c>
      <c r="U46" s="577">
        <f t="shared" si="32"/>
        <v>-12.163527136728421</v>
      </c>
      <c r="V46" s="579">
        <v>38746883.035540454</v>
      </c>
      <c r="W46" s="579">
        <f t="shared" si="33"/>
        <v>19</v>
      </c>
      <c r="X46" s="579">
        <v>0</v>
      </c>
      <c r="Y46" s="579">
        <f t="shared" si="34"/>
        <v>0</v>
      </c>
      <c r="Z46" s="579">
        <f t="shared" si="35"/>
        <v>0</v>
      </c>
      <c r="AA46" s="579">
        <v>0</v>
      </c>
      <c r="AB46" s="579">
        <v>0</v>
      </c>
      <c r="AC46" s="579">
        <f t="shared" si="24"/>
        <v>0</v>
      </c>
      <c r="AD46" s="579">
        <f t="shared" si="25"/>
        <v>0</v>
      </c>
      <c r="AE46" s="579">
        <f t="shared" si="26"/>
        <v>9939919.2899239846</v>
      </c>
      <c r="AF46" s="579">
        <f t="shared" si="27"/>
        <v>38746883.035540454</v>
      </c>
      <c r="AG46" s="579">
        <f t="shared" si="28"/>
        <v>28806963.74561647</v>
      </c>
      <c r="AH46" s="579">
        <f t="shared" si="36"/>
        <v>120024551.39929651</v>
      </c>
      <c r="AI46" s="584">
        <f t="shared" si="29"/>
        <v>38746883.035540454</v>
      </c>
      <c r="AJ46" s="579"/>
      <c r="AK46" s="579"/>
      <c r="AL46" s="579">
        <f t="shared" si="30"/>
        <v>9910853.465483699</v>
      </c>
      <c r="AM46" s="579"/>
      <c r="AN46" s="579">
        <f t="shared" si="37"/>
        <v>-8675574.3638875671</v>
      </c>
      <c r="AO46" s="579"/>
      <c r="AP46" s="577" t="e">
        <f>#REF!</f>
        <v>#REF!</v>
      </c>
      <c r="AQ46" s="577" t="e">
        <f>#REF!+(AR29-1)*#REF!/($AR$35-1)</f>
        <v>#REF!</v>
      </c>
      <c r="AR46" s="579"/>
      <c r="AS46" s="579"/>
      <c r="AT46" s="579"/>
      <c r="AU46" s="579"/>
      <c r="AV46" s="579"/>
      <c r="AW46" s="579"/>
      <c r="AX46" s="579"/>
      <c r="AY46" s="579"/>
      <c r="AZ46" s="579"/>
      <c r="BA46" s="579"/>
      <c r="BB46" s="579"/>
      <c r="BC46" s="579"/>
      <c r="BD46" s="579"/>
      <c r="BE46" s="579"/>
      <c r="BF46" s="579"/>
      <c r="BG46" s="579"/>
    </row>
    <row r="47" spans="1:65">
      <c r="A47" s="719">
        <f t="shared" si="12"/>
        <v>20</v>
      </c>
      <c r="B47" s="585">
        <v>14202637</v>
      </c>
      <c r="C47" s="585"/>
      <c r="D47" s="579">
        <f t="shared" si="14"/>
        <v>-6281550.4871480819</v>
      </c>
      <c r="E47" s="579">
        <f t="shared" si="15"/>
        <v>168623333.59331203</v>
      </c>
      <c r="F47" s="579">
        <f t="shared" si="31"/>
        <v>9062091.3477629162</v>
      </c>
      <c r="G47" s="579">
        <f>AM234+DepreciationSchForExistingMeter!$K$17</f>
        <v>4766278.6476978585</v>
      </c>
      <c r="H47" s="579">
        <f t="shared" si="16"/>
        <v>1503534.4450227702</v>
      </c>
      <c r="I47" s="579">
        <f t="shared" si="38"/>
        <v>-12551363.579868712</v>
      </c>
      <c r="J47" s="679">
        <f>AM331</f>
        <v>3404493.9951734804</v>
      </c>
      <c r="K47" s="579">
        <f t="shared" si="17"/>
        <v>-9416457.0335083976</v>
      </c>
      <c r="L47" s="579">
        <f t="shared" si="39"/>
        <v>-277785.48248849774</v>
      </c>
      <c r="M47" s="579">
        <f t="shared" si="40"/>
        <v>-434098.66924473713</v>
      </c>
      <c r="N47" s="579">
        <v>4629975.0835283371</v>
      </c>
      <c r="O47" s="579">
        <f t="shared" si="18"/>
        <v>-206782.02860578022</v>
      </c>
      <c r="P47" s="579">
        <f t="shared" si="19"/>
        <v>276303.72366557491</v>
      </c>
      <c r="Q47" s="579">
        <f t="shared" si="20"/>
        <v>-13228.111379972643</v>
      </c>
      <c r="R47" s="579">
        <f t="shared" si="21"/>
        <v>-977093.98020188033</v>
      </c>
      <c r="S47" s="579">
        <f t="shared" si="22"/>
        <v>6401784.5304465229</v>
      </c>
      <c r="T47" s="579">
        <f t="shared" si="23"/>
        <v>1807450.2465250529</v>
      </c>
      <c r="U47" s="577">
        <f t="shared" si="32"/>
        <v>-3.5048423229853221</v>
      </c>
      <c r="V47" s="579">
        <v>40116865.825792804</v>
      </c>
      <c r="W47" s="579">
        <f t="shared" si="33"/>
        <v>20</v>
      </c>
      <c r="X47" s="579">
        <v>0</v>
      </c>
      <c r="Y47" s="579">
        <f t="shared" si="34"/>
        <v>0</v>
      </c>
      <c r="Z47" s="579">
        <f t="shared" si="35"/>
        <v>0</v>
      </c>
      <c r="AA47" s="579">
        <v>0</v>
      </c>
      <c r="AB47" s="579">
        <v>0</v>
      </c>
      <c r="AC47" s="579">
        <f t="shared" si="24"/>
        <v>0</v>
      </c>
      <c r="AD47" s="579">
        <f t="shared" si="25"/>
        <v>0</v>
      </c>
      <c r="AE47" s="579">
        <f t="shared" si="26"/>
        <v>6401784.5304465229</v>
      </c>
      <c r="AF47" s="579">
        <f t="shared" si="27"/>
        <v>40116865.825792804</v>
      </c>
      <c r="AG47" s="579">
        <f t="shared" si="28"/>
        <v>33715081.295346282</v>
      </c>
      <c r="AH47" s="579">
        <f t="shared" si="36"/>
        <v>153739632.69464278</v>
      </c>
      <c r="AI47" s="584">
        <f t="shared" si="29"/>
        <v>40116865.825792804</v>
      </c>
      <c r="AJ47" s="579"/>
      <c r="AK47" s="579"/>
      <c r="AL47" s="579">
        <f t="shared" si="30"/>
        <v>6383064.7461264329</v>
      </c>
      <c r="AM47" s="579"/>
      <c r="AN47" s="579">
        <f t="shared" si="37"/>
        <v>-13785468.573718682</v>
      </c>
      <c r="AO47" s="579"/>
      <c r="AP47" s="577" t="e">
        <f>#REF!</f>
        <v>#REF!</v>
      </c>
      <c r="AQ47" s="577" t="e">
        <f>#REF!+(AR30-1)*#REF!/($AR$35-1)</f>
        <v>#REF!</v>
      </c>
      <c r="AR47" s="579"/>
      <c r="AS47" s="579"/>
      <c r="AT47" s="579"/>
      <c r="AU47" s="579"/>
      <c r="AV47" s="579"/>
      <c r="AW47" s="579"/>
      <c r="AX47" s="579"/>
      <c r="AY47" s="579"/>
      <c r="AZ47" s="579"/>
      <c r="BA47" s="579"/>
      <c r="BB47" s="579"/>
      <c r="BC47" s="579"/>
      <c r="BD47" s="579"/>
      <c r="BE47" s="579"/>
      <c r="BF47" s="579"/>
      <c r="BG47" s="579"/>
    </row>
    <row r="48" spans="1:65">
      <c r="A48" s="721">
        <f t="shared" si="12"/>
        <v>21</v>
      </c>
      <c r="B48" s="585">
        <v>5762106</v>
      </c>
      <c r="C48" s="722"/>
      <c r="D48" s="721">
        <f t="shared" si="14"/>
        <v>-12551363.579868712</v>
      </c>
      <c r="E48" s="721">
        <f t="shared" si="15"/>
        <v>171097219.92664537</v>
      </c>
      <c r="F48" s="721">
        <f t="shared" si="31"/>
        <v>9686694.8644929174</v>
      </c>
      <c r="G48" s="721">
        <f t="shared" ref="G48:G70" si="41">AM235</f>
        <v>3227862.1333333333</v>
      </c>
      <c r="H48" s="721">
        <f t="shared" si="16"/>
        <v>2260591.4559058542</v>
      </c>
      <c r="I48" s="721">
        <f t="shared" ref="I48:I79" si="42">D48-J48-H48</f>
        <v>-17285841.369107898</v>
      </c>
      <c r="J48" s="721">
        <f t="shared" ref="J48:J79" si="43">AM332</f>
        <v>2473886.3333333335</v>
      </c>
      <c r="K48" s="721">
        <f t="shared" si="17"/>
        <v>-14918602.474488305</v>
      </c>
      <c r="L48" s="721">
        <f t="shared" si="39"/>
        <v>-440098.77299740497</v>
      </c>
      <c r="M48" s="721">
        <f t="shared" si="40"/>
        <v>-687747.57407391095</v>
      </c>
      <c r="N48" s="721">
        <v>4768874.3360341871</v>
      </c>
      <c r="O48" s="721">
        <f t="shared" si="18"/>
        <v>-259764.63341349855</v>
      </c>
      <c r="P48" s="721">
        <f t="shared" si="19"/>
        <v>228237.74490464965</v>
      </c>
      <c r="Q48" s="721">
        <f t="shared" si="20"/>
        <v>-10622.613437373706</v>
      </c>
      <c r="R48" s="721">
        <f t="shared" si="21"/>
        <v>-784638.96663160028</v>
      </c>
      <c r="S48" s="721">
        <f t="shared" si="22"/>
        <v>5288125.8537183814</v>
      </c>
      <c r="T48" s="721">
        <f t="shared" si="23"/>
        <v>1401539.5128870306</v>
      </c>
      <c r="U48" s="723">
        <f t="shared" si="32"/>
        <v>-2.3623000336903193</v>
      </c>
      <c r="V48" s="721">
        <v>41658187.328885898</v>
      </c>
      <c r="W48" s="721">
        <f t="shared" si="33"/>
        <v>21</v>
      </c>
      <c r="X48" s="721">
        <v>0</v>
      </c>
      <c r="Y48" s="721">
        <f t="shared" si="34"/>
        <v>0</v>
      </c>
      <c r="Z48" s="721">
        <f t="shared" si="35"/>
        <v>0</v>
      </c>
      <c r="AA48" s="721">
        <v>0</v>
      </c>
      <c r="AB48" s="721">
        <v>0</v>
      </c>
      <c r="AC48" s="721">
        <f t="shared" si="24"/>
        <v>0</v>
      </c>
      <c r="AD48" s="721">
        <f t="shared" si="25"/>
        <v>0</v>
      </c>
      <c r="AE48" s="721">
        <f t="shared" si="26"/>
        <v>5288125.8537183814</v>
      </c>
      <c r="AF48" s="721">
        <f t="shared" si="27"/>
        <v>41658187.328885898</v>
      </c>
      <c r="AG48" s="721">
        <f t="shared" si="28"/>
        <v>36370061.475167513</v>
      </c>
      <c r="AH48" s="721">
        <f t="shared" si="36"/>
        <v>190109694.16981032</v>
      </c>
      <c r="AI48" s="724">
        <f t="shared" si="29"/>
        <v>41658187.328885898</v>
      </c>
      <c r="AJ48" s="579"/>
      <c r="AK48" s="579"/>
      <c r="AL48" s="579">
        <f t="shared" si="30"/>
        <v>5272662.575476463</v>
      </c>
      <c r="AM48" s="579"/>
      <c r="AN48" s="579">
        <f t="shared" si="37"/>
        <v>-17317642.22756657</v>
      </c>
      <c r="AO48" s="579"/>
      <c r="AP48" s="577" t="e">
        <f>#REF!</f>
        <v>#REF!</v>
      </c>
      <c r="AQ48" s="577" t="e">
        <f>#REF!+(AR31-1)*#REF!/($AR$35-1)</f>
        <v>#REF!</v>
      </c>
      <c r="AR48" s="579"/>
      <c r="AS48" s="579"/>
      <c r="AT48" s="579"/>
      <c r="AU48" s="579"/>
      <c r="AV48" s="579"/>
      <c r="AW48" s="579"/>
      <c r="AX48" s="579"/>
      <c r="AY48" s="579"/>
      <c r="AZ48" s="579"/>
      <c r="BA48" s="579"/>
      <c r="BB48" s="579"/>
      <c r="BC48" s="579"/>
      <c r="BD48" s="579"/>
      <c r="BE48" s="579"/>
      <c r="BF48" s="579"/>
      <c r="BG48" s="579"/>
    </row>
    <row r="49" spans="1:59">
      <c r="A49" s="579">
        <f t="shared" si="12"/>
        <v>22</v>
      </c>
      <c r="B49" s="585"/>
      <c r="C49" s="585"/>
      <c r="D49" s="579">
        <f t="shared" si="14"/>
        <v>-17285841.369107898</v>
      </c>
      <c r="E49" s="579">
        <f t="shared" si="15"/>
        <v>173729843.12664536</v>
      </c>
      <c r="F49" s="579">
        <f t="shared" si="31"/>
        <v>9308871.624000689</v>
      </c>
      <c r="G49" s="579">
        <f t="shared" si="41"/>
        <v>3386599</v>
      </c>
      <c r="H49" s="579">
        <f t="shared" si="16"/>
        <v>2072795.4184002411</v>
      </c>
      <c r="I49" s="579">
        <f t="shared" si="42"/>
        <v>-21991259.987508141</v>
      </c>
      <c r="J49" s="579">
        <f t="shared" si="43"/>
        <v>2632623.1999999997</v>
      </c>
      <c r="K49" s="579">
        <f t="shared" si="17"/>
        <v>-19638550.678308018</v>
      </c>
      <c r="L49" s="579">
        <f t="shared" si="39"/>
        <v>-579337.24501008645</v>
      </c>
      <c r="M49" s="579">
        <f t="shared" si="40"/>
        <v>-905337.1862699996</v>
      </c>
      <c r="N49" s="579">
        <v>0</v>
      </c>
      <c r="O49" s="579">
        <f t="shared" si="18"/>
        <v>-307705.55253661843</v>
      </c>
      <c r="P49" s="579">
        <f t="shared" si="19"/>
        <v>-2941.9100198414812</v>
      </c>
      <c r="Q49" s="579">
        <f t="shared" si="20"/>
        <v>-12094.622973295653</v>
      </c>
      <c r="R49" s="579">
        <f t="shared" si="21"/>
        <v>-893368.89904860954</v>
      </c>
      <c r="S49" s="579">
        <f t="shared" si="22"/>
        <v>-68162.215858451207</v>
      </c>
      <c r="T49" s="579">
        <f t="shared" si="23"/>
        <v>-16958.425538385785</v>
      </c>
      <c r="U49" s="577">
        <f t="shared" si="32"/>
        <v>-0.44435547362485706</v>
      </c>
      <c r="V49" s="579">
        <v>10143009.703386953</v>
      </c>
      <c r="W49" s="579">
        <f t="shared" si="33"/>
        <v>22</v>
      </c>
      <c r="X49" s="579">
        <v>0</v>
      </c>
      <c r="Y49" s="579">
        <f t="shared" si="34"/>
        <v>0</v>
      </c>
      <c r="Z49" s="579">
        <f t="shared" si="35"/>
        <v>0</v>
      </c>
      <c r="AA49" s="579">
        <v>0</v>
      </c>
      <c r="AB49" s="579">
        <v>0</v>
      </c>
      <c r="AC49" s="579">
        <f t="shared" si="24"/>
        <v>0</v>
      </c>
      <c r="AD49" s="579">
        <f t="shared" si="25"/>
        <v>0</v>
      </c>
      <c r="AE49" s="579">
        <f t="shared" si="26"/>
        <v>-68162.215858451207</v>
      </c>
      <c r="AF49" s="579">
        <f t="shared" si="27"/>
        <v>10143009.703386953</v>
      </c>
      <c r="AG49" s="579">
        <f t="shared" si="28"/>
        <v>10211171.919245405</v>
      </c>
      <c r="AH49" s="579">
        <f t="shared" si="36"/>
        <v>200320866.08905575</v>
      </c>
      <c r="AI49" s="584">
        <f t="shared" si="29"/>
        <v>10143009.703386953</v>
      </c>
      <c r="AJ49" s="579"/>
      <c r="AK49" s="579"/>
      <c r="AL49" s="579">
        <f t="shared" si="30"/>
        <v>-67962.899250155504</v>
      </c>
      <c r="AM49" s="579"/>
      <c r="AN49" s="579">
        <f t="shared" si="37"/>
        <v>-20513703.502441231</v>
      </c>
      <c r="AO49" s="579"/>
      <c r="AP49" s="577" t="e">
        <f>#REF!</f>
        <v>#REF!</v>
      </c>
      <c r="AQ49" s="577" t="e">
        <f>#REF!+(AR32-1)*#REF!/($AR$35-1)</f>
        <v>#REF!</v>
      </c>
      <c r="AR49" s="579"/>
      <c r="AS49" s="579"/>
      <c r="AT49" s="579"/>
      <c r="AU49" s="579"/>
      <c r="AV49" s="579"/>
      <c r="AW49" s="579"/>
      <c r="AX49" s="579"/>
      <c r="AY49" s="579"/>
      <c r="AZ49" s="579"/>
      <c r="BA49" s="579"/>
      <c r="BB49" s="579"/>
      <c r="BC49" s="579"/>
      <c r="BD49" s="579"/>
      <c r="BE49" s="579"/>
      <c r="BF49" s="579"/>
      <c r="BG49" s="579"/>
    </row>
    <row r="50" spans="1:59">
      <c r="A50" s="579">
        <f t="shared" si="12"/>
        <v>23</v>
      </c>
      <c r="B50" s="585"/>
      <c r="C50" s="585"/>
      <c r="D50" s="579">
        <f t="shared" si="14"/>
        <v>-21991259.987508141</v>
      </c>
      <c r="E50" s="579">
        <f t="shared" si="15"/>
        <v>176362466.32664534</v>
      </c>
      <c r="F50" s="579">
        <f t="shared" si="31"/>
        <v>7954803.5439034998</v>
      </c>
      <c r="G50" s="579">
        <f t="shared" si="41"/>
        <v>3386599</v>
      </c>
      <c r="H50" s="579">
        <f t="shared" si="16"/>
        <v>1598871.5903662248</v>
      </c>
      <c r="I50" s="579">
        <f t="shared" si="42"/>
        <v>-26222754.777874365</v>
      </c>
      <c r="J50" s="579">
        <f t="shared" si="43"/>
        <v>2632623.1999999997</v>
      </c>
      <c r="K50" s="579">
        <f t="shared" si="17"/>
        <v>-24107007.382691253</v>
      </c>
      <c r="L50" s="579">
        <f t="shared" si="39"/>
        <v>-711156.71778939187</v>
      </c>
      <c r="M50" s="579">
        <f t="shared" si="40"/>
        <v>-1111333.0403420669</v>
      </c>
      <c r="N50" s="579">
        <v>0</v>
      </c>
      <c r="O50" s="579">
        <f t="shared" si="18"/>
        <v>-380667.8848126221</v>
      </c>
      <c r="P50" s="579">
        <f t="shared" si="19"/>
        <v>-26502.746338970624</v>
      </c>
      <c r="Q50" s="579">
        <f t="shared" si="20"/>
        <v>-13584.657091637562</v>
      </c>
      <c r="R50" s="579">
        <f t="shared" si="21"/>
        <v>-1003430.2166099007</v>
      </c>
      <c r="S50" s="579">
        <f t="shared" si="22"/>
        <v>-614052.06298458995</v>
      </c>
      <c r="T50" s="579">
        <f t="shared" si="23"/>
        <v>-143411.93256800593</v>
      </c>
      <c r="U50" s="577">
        <f t="shared" si="32"/>
        <v>7.5600000000000001E-2</v>
      </c>
      <c r="V50" s="579">
        <f t="shared" ref="V50:V68" si="44">S50</f>
        <v>-614052.06298458995</v>
      </c>
      <c r="W50" s="579">
        <f t="shared" si="33"/>
        <v>23</v>
      </c>
      <c r="X50" s="579">
        <v>0</v>
      </c>
      <c r="Y50" s="579">
        <f t="shared" si="34"/>
        <v>0</v>
      </c>
      <c r="Z50" s="579">
        <f t="shared" si="35"/>
        <v>0</v>
      </c>
      <c r="AA50" s="579">
        <v>0</v>
      </c>
      <c r="AB50" s="579">
        <v>0</v>
      </c>
      <c r="AC50" s="579">
        <f t="shared" si="24"/>
        <v>0</v>
      </c>
      <c r="AD50" s="579">
        <f t="shared" si="25"/>
        <v>0</v>
      </c>
      <c r="AE50" s="579">
        <f t="shared" si="26"/>
        <v>-614052.06298458995</v>
      </c>
      <c r="AF50" s="579">
        <f t="shared" si="27"/>
        <v>-614052.06298458995</v>
      </c>
      <c r="AG50" s="579">
        <f t="shared" si="28"/>
        <v>0</v>
      </c>
      <c r="AH50" s="579">
        <f t="shared" si="36"/>
        <v>200320866.08905575</v>
      </c>
      <c r="AI50" s="584">
        <f t="shared" si="29"/>
        <v>-614052.06298458995</v>
      </c>
      <c r="AJ50" s="579"/>
      <c r="AK50" s="579"/>
      <c r="AL50" s="579">
        <f t="shared" si="30"/>
        <v>-612256.48206091032</v>
      </c>
      <c r="AM50" s="579"/>
      <c r="AN50" s="579">
        <f t="shared" si="37"/>
        <v>-25377858.987508141</v>
      </c>
      <c r="AO50" s="579"/>
      <c r="AP50" s="577" t="e">
        <f>#REF!</f>
        <v>#REF!</v>
      </c>
      <c r="AQ50" s="577" t="e">
        <f>#REF!+(AR33-1)*#REF!/($AR$35-1)</f>
        <v>#REF!</v>
      </c>
      <c r="AR50" s="579"/>
      <c r="AS50" s="579"/>
      <c r="AT50" s="579"/>
      <c r="AU50" s="579"/>
      <c r="AV50" s="579"/>
      <c r="AW50" s="579"/>
      <c r="AX50" s="579"/>
      <c r="AY50" s="579"/>
      <c r="AZ50" s="579"/>
      <c r="BA50" s="579"/>
      <c r="BB50" s="579"/>
      <c r="BC50" s="579"/>
      <c r="BD50" s="579"/>
      <c r="BE50" s="579"/>
      <c r="BF50" s="579"/>
      <c r="BG50" s="579"/>
    </row>
    <row r="51" spans="1:59">
      <c r="A51" s="579">
        <f t="shared" si="12"/>
        <v>24</v>
      </c>
      <c r="B51" s="585"/>
      <c r="C51" s="585"/>
      <c r="D51" s="579">
        <f t="shared" si="14"/>
        <v>-26222754.777874365</v>
      </c>
      <c r="E51" s="579">
        <f t="shared" si="15"/>
        <v>178995089.52664533</v>
      </c>
      <c r="F51" s="579">
        <f t="shared" si="31"/>
        <v>5877235.8744823644</v>
      </c>
      <c r="G51" s="579">
        <f t="shared" si="41"/>
        <v>3386599</v>
      </c>
      <c r="H51" s="579">
        <f t="shared" si="16"/>
        <v>871722.90606882749</v>
      </c>
      <c r="I51" s="579">
        <f t="shared" si="42"/>
        <v>-29727100.883943193</v>
      </c>
      <c r="J51" s="579">
        <f t="shared" si="43"/>
        <v>2632623.1999999997</v>
      </c>
      <c r="K51" s="579">
        <f t="shared" si="17"/>
        <v>-27974927.830908779</v>
      </c>
      <c r="L51" s="579">
        <f t="shared" si="39"/>
        <v>-825260.37101180898</v>
      </c>
      <c r="M51" s="579">
        <f t="shared" si="40"/>
        <v>-1289644.1730048948</v>
      </c>
      <c r="N51" s="579">
        <v>0</v>
      </c>
      <c r="O51" s="579">
        <f t="shared" si="18"/>
        <v>-444140.30666811549</v>
      </c>
      <c r="P51" s="579">
        <f t="shared" si="19"/>
        <v>-46911.357016646609</v>
      </c>
      <c r="Q51" s="579">
        <f t="shared" si="20"/>
        <v>-14874.431711409112</v>
      </c>
      <c r="R51" s="579">
        <f t="shared" si="21"/>
        <v>-1098699.3733773541</v>
      </c>
      <c r="S51" s="579">
        <f t="shared" si="22"/>
        <v>-1086906.8127902295</v>
      </c>
      <c r="T51" s="579">
        <f t="shared" si="23"/>
        <v>-238292.66226830959</v>
      </c>
      <c r="U51" s="577">
        <f t="shared" si="32"/>
        <v>7.5600000000000014E-2</v>
      </c>
      <c r="V51" s="579">
        <f t="shared" si="44"/>
        <v>-1086906.8127902295</v>
      </c>
      <c r="W51" s="579">
        <f t="shared" si="33"/>
        <v>24</v>
      </c>
      <c r="X51" s="579">
        <v>0</v>
      </c>
      <c r="Y51" s="579">
        <f t="shared" si="34"/>
        <v>0</v>
      </c>
      <c r="Z51" s="579">
        <f t="shared" si="35"/>
        <v>0</v>
      </c>
      <c r="AA51" s="579">
        <v>0</v>
      </c>
      <c r="AB51" s="579">
        <v>0</v>
      </c>
      <c r="AC51" s="579">
        <f t="shared" si="24"/>
        <v>0</v>
      </c>
      <c r="AD51" s="579">
        <f t="shared" si="25"/>
        <v>0</v>
      </c>
      <c r="AE51" s="579">
        <f t="shared" si="26"/>
        <v>-1086906.8127902295</v>
      </c>
      <c r="AF51" s="579">
        <f t="shared" si="27"/>
        <v>-1086906.8127902295</v>
      </c>
      <c r="AG51" s="579">
        <f t="shared" si="28"/>
        <v>0</v>
      </c>
      <c r="AH51" s="579">
        <f t="shared" si="36"/>
        <v>200320866.08905575</v>
      </c>
      <c r="AI51" s="584">
        <f t="shared" si="29"/>
        <v>-1086906.8127902295</v>
      </c>
      <c r="AJ51" s="579"/>
      <c r="AK51" s="579"/>
      <c r="AL51" s="579">
        <f t="shared" si="30"/>
        <v>-1083728.5332004207</v>
      </c>
      <c r="AM51" s="579"/>
      <c r="AN51" s="579">
        <f t="shared" si="37"/>
        <v>-29609353.777874365</v>
      </c>
      <c r="AO51" s="579"/>
      <c r="AP51" s="577" t="e">
        <f>#REF!</f>
        <v>#REF!</v>
      </c>
      <c r="AQ51" s="577" t="e">
        <f>#REF!+(AR34-1)*#REF!/($AR$35-1)</f>
        <v>#REF!</v>
      </c>
      <c r="AR51" s="579"/>
      <c r="AS51" s="579"/>
      <c r="AT51" s="579"/>
      <c r="AU51" s="579"/>
      <c r="AV51" s="579"/>
      <c r="AW51" s="579"/>
      <c r="AX51" s="579"/>
      <c r="AY51" s="579"/>
      <c r="AZ51" s="579"/>
      <c r="BA51" s="579"/>
      <c r="BB51" s="579"/>
      <c r="BC51" s="579"/>
      <c r="BD51" s="579"/>
      <c r="BE51" s="579"/>
      <c r="BF51" s="579"/>
      <c r="BG51" s="579"/>
    </row>
    <row r="52" spans="1:59">
      <c r="A52" s="579">
        <f t="shared" si="12"/>
        <v>25</v>
      </c>
      <c r="B52" s="585"/>
      <c r="C52" s="585"/>
      <c r="D52" s="579">
        <f t="shared" si="14"/>
        <v>-29727100.883943193</v>
      </c>
      <c r="E52" s="579">
        <f t="shared" si="15"/>
        <v>181627712.72664532</v>
      </c>
      <c r="F52" s="579">
        <f t="shared" si="31"/>
        <v>3558705.2502825065</v>
      </c>
      <c r="G52" s="579">
        <f t="shared" si="41"/>
        <v>3009611.0999999996</v>
      </c>
      <c r="H52" s="579">
        <f t="shared" si="16"/>
        <v>192182.95259887737</v>
      </c>
      <c r="I52" s="579">
        <f t="shared" si="42"/>
        <v>-32551907.036542069</v>
      </c>
      <c r="J52" s="579">
        <f t="shared" si="43"/>
        <v>2632623.1999999997</v>
      </c>
      <c r="K52" s="579">
        <f t="shared" si="17"/>
        <v>-31139503.960242629</v>
      </c>
      <c r="L52" s="579">
        <f t="shared" si="39"/>
        <v>-918615.36682715756</v>
      </c>
      <c r="M52" s="579">
        <f t="shared" si="40"/>
        <v>-1435531.1325671852</v>
      </c>
      <c r="N52" s="579">
        <v>0</v>
      </c>
      <c r="O52" s="579">
        <f t="shared" si="18"/>
        <v>-496705.49825914786</v>
      </c>
      <c r="P52" s="579">
        <f t="shared" si="19"/>
        <v>-54372.443517967244</v>
      </c>
      <c r="Q52" s="579">
        <f t="shared" si="20"/>
        <v>-13186.064870505017</v>
      </c>
      <c r="R52" s="579">
        <f t="shared" si="21"/>
        <v>-973988.21626406512</v>
      </c>
      <c r="S52" s="579">
        <f t="shared" si="22"/>
        <v>-1259775.5223060283</v>
      </c>
      <c r="T52" s="579">
        <f t="shared" si="23"/>
        <v>-259268.52025483383</v>
      </c>
      <c r="U52" s="577">
        <f t="shared" si="32"/>
        <v>7.5600000000000001E-2</v>
      </c>
      <c r="V52" s="579">
        <f t="shared" si="44"/>
        <v>-1259775.5223060283</v>
      </c>
      <c r="W52" s="579">
        <f t="shared" si="33"/>
        <v>25</v>
      </c>
      <c r="X52" s="579">
        <v>0</v>
      </c>
      <c r="Y52" s="579">
        <f t="shared" si="34"/>
        <v>0</v>
      </c>
      <c r="Z52" s="579">
        <f t="shared" si="35"/>
        <v>0</v>
      </c>
      <c r="AA52" s="579">
        <v>0</v>
      </c>
      <c r="AB52" s="579">
        <v>0</v>
      </c>
      <c r="AC52" s="579">
        <f t="shared" si="24"/>
        <v>0</v>
      </c>
      <c r="AD52" s="579">
        <f t="shared" si="25"/>
        <v>0</v>
      </c>
      <c r="AE52" s="579">
        <f t="shared" si="26"/>
        <v>-1259775.5223060283</v>
      </c>
      <c r="AF52" s="579">
        <f t="shared" si="27"/>
        <v>-1259775.5223060283</v>
      </c>
      <c r="AG52" s="579">
        <f t="shared" si="28"/>
        <v>0</v>
      </c>
      <c r="AH52" s="579">
        <f t="shared" si="36"/>
        <v>200320866.08905575</v>
      </c>
      <c r="AI52" s="584">
        <f t="shared" si="29"/>
        <v>-1259775.5223060283</v>
      </c>
      <c r="AJ52" s="579"/>
      <c r="AK52" s="579"/>
      <c r="AL52" s="579">
        <f t="shared" si="30"/>
        <v>-1256091.748514964</v>
      </c>
      <c r="AM52" s="579"/>
      <c r="AN52" s="579">
        <f t="shared" si="37"/>
        <v>-33113699.883943193</v>
      </c>
      <c r="AO52" s="579"/>
      <c r="AP52" s="577" t="e">
        <f>#REF!</f>
        <v>#REF!</v>
      </c>
      <c r="AQ52" s="577" t="e">
        <f>#REF!+(AR35-1)*#REF!/($AR$35-1)</f>
        <v>#REF!</v>
      </c>
      <c r="AR52" s="579"/>
      <c r="AS52" s="579"/>
      <c r="AT52" s="579"/>
      <c r="AU52" s="579"/>
      <c r="AV52" s="579"/>
      <c r="AW52" s="579"/>
      <c r="AX52" s="579"/>
      <c r="AY52" s="579"/>
      <c r="AZ52" s="579"/>
      <c r="BA52" s="579"/>
      <c r="BB52" s="579"/>
      <c r="BC52" s="579"/>
      <c r="BD52" s="579"/>
      <c r="BE52" s="579"/>
      <c r="BF52" s="579"/>
      <c r="BG52" s="579"/>
    </row>
    <row r="53" spans="1:59">
      <c r="A53" s="579">
        <f t="shared" si="12"/>
        <v>26</v>
      </c>
      <c r="B53" s="585"/>
      <c r="C53" s="585"/>
      <c r="D53" s="579">
        <v>0</v>
      </c>
      <c r="E53" s="579">
        <v>0</v>
      </c>
      <c r="F53" s="579">
        <f t="shared" ref="F53:F69" si="45">AM182</f>
        <v>2398604.40808</v>
      </c>
      <c r="G53" s="579">
        <f t="shared" si="41"/>
        <v>2632623.1999999997</v>
      </c>
      <c r="H53" s="579">
        <f t="shared" si="16"/>
        <v>-81906.577171999903</v>
      </c>
      <c r="I53" s="579">
        <v>0</v>
      </c>
      <c r="J53" s="579">
        <f t="shared" si="43"/>
        <v>2632623.1999999997</v>
      </c>
      <c r="K53" s="579">
        <v>0</v>
      </c>
      <c r="L53" s="579">
        <f t="shared" si="39"/>
        <v>0</v>
      </c>
      <c r="M53" s="579">
        <f t="shared" si="40"/>
        <v>0</v>
      </c>
      <c r="N53" s="579">
        <v>0</v>
      </c>
      <c r="O53" s="579">
        <f t="shared" si="18"/>
        <v>-45144.166499999992</v>
      </c>
      <c r="P53" s="579">
        <f t="shared" si="19"/>
        <v>116519.78151501123</v>
      </c>
      <c r="Q53" s="579">
        <f t="shared" si="20"/>
        <v>-57.547963246681135</v>
      </c>
      <c r="R53" s="579">
        <f t="shared" si="21"/>
        <v>-4250.7782740885386</v>
      </c>
      <c r="S53" s="579">
        <f t="shared" si="22"/>
        <v>2699690.4887776757</v>
      </c>
      <c r="T53" s="579">
        <f t="shared" si="23"/>
        <v>521565.51004590461</v>
      </c>
      <c r="U53" s="577">
        <v>0</v>
      </c>
      <c r="V53" s="579">
        <f t="shared" si="44"/>
        <v>2699690.4887776757</v>
      </c>
      <c r="W53" s="579">
        <f t="shared" si="33"/>
        <v>26</v>
      </c>
      <c r="X53" s="579">
        <v>0</v>
      </c>
      <c r="Y53" s="579">
        <f t="shared" si="34"/>
        <v>0</v>
      </c>
      <c r="Z53" s="579">
        <f t="shared" si="35"/>
        <v>0</v>
      </c>
      <c r="AA53" s="579">
        <v>0</v>
      </c>
      <c r="AB53" s="579">
        <v>0</v>
      </c>
      <c r="AC53" s="579">
        <f t="shared" si="24"/>
        <v>0</v>
      </c>
      <c r="AD53" s="579">
        <f t="shared" si="25"/>
        <v>0</v>
      </c>
      <c r="AE53" s="579">
        <f t="shared" si="26"/>
        <v>2699690.4887776757</v>
      </c>
      <c r="AF53" s="579">
        <f t="shared" si="27"/>
        <v>2699690.4887776757</v>
      </c>
      <c r="AG53" s="579">
        <f t="shared" si="28"/>
        <v>0</v>
      </c>
      <c r="AH53" s="579">
        <f t="shared" si="36"/>
        <v>200320866.08905575</v>
      </c>
      <c r="AI53" s="584">
        <f t="shared" si="29"/>
        <v>2699690.4887776757</v>
      </c>
      <c r="AJ53" s="579"/>
      <c r="AK53" s="579"/>
      <c r="AL53" s="579">
        <f t="shared" si="30"/>
        <v>2691796.1862686542</v>
      </c>
      <c r="AM53" s="579"/>
      <c r="AN53" s="579">
        <f t="shared" si="37"/>
        <v>-3009611.0999999996</v>
      </c>
      <c r="AO53" s="579"/>
      <c r="AR53" s="579"/>
      <c r="AS53" s="579"/>
      <c r="AT53" s="579"/>
      <c r="AU53" s="579"/>
      <c r="AV53" s="579"/>
      <c r="AW53" s="579"/>
      <c r="AX53" s="579"/>
      <c r="AY53" s="579"/>
      <c r="AZ53" s="579"/>
      <c r="BA53" s="579"/>
      <c r="BB53" s="579"/>
      <c r="BC53" s="579"/>
      <c r="BD53" s="579"/>
      <c r="BE53" s="579"/>
      <c r="BF53" s="579"/>
      <c r="BG53" s="579"/>
    </row>
    <row r="54" spans="1:59">
      <c r="A54" s="579">
        <f t="shared" si="12"/>
        <v>27</v>
      </c>
      <c r="B54" s="585"/>
      <c r="C54" s="585"/>
      <c r="D54" s="579">
        <f t="shared" si="14"/>
        <v>0</v>
      </c>
      <c r="E54" s="579">
        <f t="shared" si="15"/>
        <v>2632623.1999999997</v>
      </c>
      <c r="F54" s="579">
        <f t="shared" si="45"/>
        <v>2299667.7905299999</v>
      </c>
      <c r="G54" s="579">
        <f t="shared" si="41"/>
        <v>2632623.1999999997</v>
      </c>
      <c r="H54" s="579">
        <f t="shared" si="16"/>
        <v>-116534.39331449993</v>
      </c>
      <c r="I54" s="579">
        <f t="shared" si="42"/>
        <v>-2516088.8066854998</v>
      </c>
      <c r="J54" s="579">
        <f t="shared" si="43"/>
        <v>2632623.1999999997</v>
      </c>
      <c r="K54" s="579">
        <f t="shared" si="17"/>
        <v>-1258044.4033427499</v>
      </c>
      <c r="L54" s="579">
        <f t="shared" si="39"/>
        <v>-37112.309898611122</v>
      </c>
      <c r="M54" s="579">
        <f t="shared" si="40"/>
        <v>-57995.846994100772</v>
      </c>
      <c r="N54" s="579">
        <v>0</v>
      </c>
      <c r="O54" s="579">
        <f t="shared" si="18"/>
        <v>-39489.347999999991</v>
      </c>
      <c r="P54" s="579">
        <f t="shared" si="19"/>
        <v>111066.17698914077</v>
      </c>
      <c r="Q54" s="579">
        <f t="shared" si="20"/>
        <v>-477.63317186921972</v>
      </c>
      <c r="R54" s="579">
        <f t="shared" si="21"/>
        <v>-35280.357382287824</v>
      </c>
      <c r="S54" s="579">
        <f t="shared" si="22"/>
        <v>2573333.8815422719</v>
      </c>
      <c r="T54" s="579">
        <f t="shared" si="23"/>
        <v>466690.85559320747</v>
      </c>
      <c r="U54" s="577">
        <v>0</v>
      </c>
      <c r="V54" s="579">
        <f t="shared" si="44"/>
        <v>2573333.8815422719</v>
      </c>
      <c r="W54" s="579">
        <f t="shared" si="33"/>
        <v>27</v>
      </c>
      <c r="X54" s="579">
        <v>0</v>
      </c>
      <c r="Y54" s="579">
        <f t="shared" si="34"/>
        <v>0</v>
      </c>
      <c r="Z54" s="579">
        <f t="shared" si="35"/>
        <v>0</v>
      </c>
      <c r="AA54" s="579">
        <v>0</v>
      </c>
      <c r="AB54" s="579">
        <v>0</v>
      </c>
      <c r="AC54" s="579">
        <f t="shared" si="24"/>
        <v>0</v>
      </c>
      <c r="AD54" s="579">
        <f t="shared" si="25"/>
        <v>0</v>
      </c>
      <c r="AE54" s="579">
        <f t="shared" si="26"/>
        <v>2573333.8815422719</v>
      </c>
      <c r="AF54" s="579">
        <f t="shared" si="27"/>
        <v>2573333.8815422719</v>
      </c>
      <c r="AG54" s="579">
        <f t="shared" si="28"/>
        <v>0</v>
      </c>
      <c r="AH54" s="579">
        <f t="shared" si="36"/>
        <v>200320866.08905575</v>
      </c>
      <c r="AI54" s="584">
        <f t="shared" si="29"/>
        <v>2573333.8815422719</v>
      </c>
      <c r="AJ54" s="579"/>
      <c r="AK54" s="579"/>
      <c r="AL54" s="579">
        <f t="shared" si="30"/>
        <v>2565809.0648264093</v>
      </c>
      <c r="AM54" s="579"/>
      <c r="AN54" s="579">
        <f t="shared" si="37"/>
        <v>-2632623.1999999997</v>
      </c>
      <c r="AO54" s="579"/>
      <c r="AR54" s="579"/>
      <c r="AS54" s="579"/>
      <c r="AT54" s="579"/>
      <c r="AU54" s="579"/>
      <c r="AV54" s="579"/>
      <c r="AW54" s="579"/>
      <c r="AX54" s="579"/>
      <c r="AY54" s="579"/>
      <c r="AZ54" s="579"/>
      <c r="BA54" s="579"/>
      <c r="BB54" s="579"/>
      <c r="BC54" s="579"/>
      <c r="BD54" s="579"/>
      <c r="BE54" s="579"/>
      <c r="BF54" s="579"/>
      <c r="BG54" s="579"/>
    </row>
    <row r="55" spans="1:59">
      <c r="A55" s="579">
        <f t="shared" si="12"/>
        <v>28</v>
      </c>
      <c r="B55" s="585"/>
      <c r="C55" s="585"/>
      <c r="D55" s="579">
        <f t="shared" si="14"/>
        <v>-2516088.8066854998</v>
      </c>
      <c r="E55" s="579">
        <f t="shared" si="15"/>
        <v>5265246.3999999994</v>
      </c>
      <c r="F55" s="579">
        <f t="shared" si="45"/>
        <v>2269715.2265699999</v>
      </c>
      <c r="G55" s="579">
        <f t="shared" si="41"/>
        <v>2632623.1999999997</v>
      </c>
      <c r="H55" s="579">
        <f t="shared" si="16"/>
        <v>-127017.79070049991</v>
      </c>
      <c r="I55" s="579">
        <f t="shared" si="42"/>
        <v>-5021694.2159849992</v>
      </c>
      <c r="J55" s="579">
        <f t="shared" si="43"/>
        <v>2632623.1999999997</v>
      </c>
      <c r="K55" s="579">
        <f t="shared" si="17"/>
        <v>-3768891.5113352495</v>
      </c>
      <c r="L55" s="579">
        <f t="shared" si="39"/>
        <v>-111182.29958438985</v>
      </c>
      <c r="M55" s="579">
        <f t="shared" si="40"/>
        <v>-173745.89867255502</v>
      </c>
      <c r="N55" s="579">
        <v>0</v>
      </c>
      <c r="O55" s="579">
        <f t="shared" si="18"/>
        <v>-77230.68010028248</v>
      </c>
      <c r="P55" s="579">
        <f t="shared" si="19"/>
        <v>97973.880321614182</v>
      </c>
      <c r="Q55" s="579">
        <f t="shared" si="20"/>
        <v>-1314.962869574148</v>
      </c>
      <c r="R55" s="579">
        <f t="shared" si="21"/>
        <v>-97129.685950115294</v>
      </c>
      <c r="S55" s="579">
        <f t="shared" si="22"/>
        <v>2269993.5531446966</v>
      </c>
      <c r="T55" s="579">
        <f t="shared" si="23"/>
        <v>386452.42951175832</v>
      </c>
      <c r="U55" s="577">
        <v>0</v>
      </c>
      <c r="V55" s="579">
        <f t="shared" si="44"/>
        <v>2269993.5531446966</v>
      </c>
      <c r="W55" s="579">
        <f t="shared" si="33"/>
        <v>28</v>
      </c>
      <c r="X55" s="579">
        <v>0</v>
      </c>
      <c r="Y55" s="579">
        <f t="shared" si="34"/>
        <v>0</v>
      </c>
      <c r="Z55" s="579">
        <f t="shared" si="35"/>
        <v>0</v>
      </c>
      <c r="AA55" s="579">
        <v>0</v>
      </c>
      <c r="AB55" s="579">
        <v>0</v>
      </c>
      <c r="AC55" s="579">
        <f t="shared" si="24"/>
        <v>0</v>
      </c>
      <c r="AD55" s="579">
        <f t="shared" si="25"/>
        <v>0</v>
      </c>
      <c r="AE55" s="579">
        <f t="shared" si="26"/>
        <v>2269993.5531446966</v>
      </c>
      <c r="AF55" s="579">
        <f t="shared" si="27"/>
        <v>2269993.5531446966</v>
      </c>
      <c r="AG55" s="579">
        <f t="shared" si="28"/>
        <v>0</v>
      </c>
      <c r="AH55" s="579">
        <f t="shared" si="36"/>
        <v>200320866.08905575</v>
      </c>
      <c r="AI55" s="584">
        <f t="shared" si="29"/>
        <v>2269993.5531446966</v>
      </c>
      <c r="AJ55" s="579"/>
      <c r="AK55" s="579"/>
      <c r="AL55" s="579">
        <f t="shared" si="30"/>
        <v>2263355.7493384662</v>
      </c>
      <c r="AM55" s="579"/>
      <c r="AN55" s="579">
        <f t="shared" si="37"/>
        <v>-5148712.0066854991</v>
      </c>
      <c r="AO55" s="579"/>
      <c r="AR55" s="579"/>
      <c r="AS55" s="579"/>
      <c r="AT55" s="579"/>
      <c r="AU55" s="579"/>
      <c r="AV55" s="579"/>
      <c r="AW55" s="579"/>
      <c r="AX55" s="579"/>
      <c r="AY55" s="579"/>
      <c r="AZ55" s="579"/>
      <c r="BA55" s="579"/>
      <c r="BB55" s="579"/>
      <c r="BC55" s="579"/>
      <c r="BD55" s="579"/>
      <c r="BE55" s="579"/>
      <c r="BF55" s="579"/>
      <c r="BG55" s="579"/>
    </row>
    <row r="56" spans="1:59">
      <c r="A56" s="579">
        <f t="shared" si="12"/>
        <v>29</v>
      </c>
      <c r="B56" s="585"/>
      <c r="C56" s="585"/>
      <c r="D56" s="579">
        <f t="shared" si="14"/>
        <v>-5021694.2159849992</v>
      </c>
      <c r="E56" s="579">
        <f t="shared" si="15"/>
        <v>7897869.5999999996</v>
      </c>
      <c r="F56" s="579">
        <f t="shared" si="45"/>
        <v>2266142.7208499997</v>
      </c>
      <c r="G56" s="579">
        <f t="shared" si="41"/>
        <v>2632623.1999999997</v>
      </c>
      <c r="H56" s="579">
        <f t="shared" si="16"/>
        <v>-128268.1677025</v>
      </c>
      <c r="I56" s="579">
        <f t="shared" si="42"/>
        <v>-7526049.2482824996</v>
      </c>
      <c r="J56" s="579">
        <f t="shared" si="43"/>
        <v>2632623.1999999997</v>
      </c>
      <c r="K56" s="579">
        <f t="shared" si="17"/>
        <v>-6273871.7321337499</v>
      </c>
      <c r="L56" s="579">
        <f t="shared" si="39"/>
        <v>-185079.21609794561</v>
      </c>
      <c r="M56" s="579">
        <f t="shared" si="40"/>
        <v>-289225.48685136589</v>
      </c>
      <c r="N56" s="579">
        <v>0</v>
      </c>
      <c r="O56" s="579">
        <f t="shared" si="18"/>
        <v>-114814.76123977499</v>
      </c>
      <c r="P56" s="579">
        <f t="shared" si="19"/>
        <v>84915.28543114991</v>
      </c>
      <c r="Q56" s="579">
        <f t="shared" si="20"/>
        <v>-2150.3375848006876</v>
      </c>
      <c r="R56" s="579">
        <f t="shared" si="21"/>
        <v>-158834.60980617683</v>
      </c>
      <c r="S56" s="579">
        <f t="shared" si="22"/>
        <v>1967434.0738510857</v>
      </c>
      <c r="T56" s="579">
        <f t="shared" si="23"/>
        <v>314419.7888454519</v>
      </c>
      <c r="U56" s="577">
        <v>0</v>
      </c>
      <c r="V56" s="579">
        <f t="shared" si="44"/>
        <v>1967434.0738510857</v>
      </c>
      <c r="W56" s="579">
        <f t="shared" si="33"/>
        <v>29</v>
      </c>
      <c r="X56" s="579">
        <v>0</v>
      </c>
      <c r="Y56" s="579">
        <f t="shared" si="34"/>
        <v>0</v>
      </c>
      <c r="Z56" s="579">
        <f t="shared" si="35"/>
        <v>0</v>
      </c>
      <c r="AA56" s="579">
        <v>0</v>
      </c>
      <c r="AB56" s="579">
        <v>0</v>
      </c>
      <c r="AC56" s="579">
        <f t="shared" si="24"/>
        <v>0</v>
      </c>
      <c r="AD56" s="579">
        <f t="shared" si="25"/>
        <v>0</v>
      </c>
      <c r="AE56" s="579">
        <f t="shared" si="26"/>
        <v>1967434.0738510857</v>
      </c>
      <c r="AF56" s="579">
        <f t="shared" si="27"/>
        <v>1967434.0738510857</v>
      </c>
      <c r="AG56" s="579">
        <f t="shared" si="28"/>
        <v>0</v>
      </c>
      <c r="AH56" s="579">
        <f t="shared" si="36"/>
        <v>200320866.08905575</v>
      </c>
      <c r="AI56" s="584">
        <f t="shared" si="29"/>
        <v>1967434.0738510857</v>
      </c>
      <c r="AJ56" s="579"/>
      <c r="AK56" s="579"/>
      <c r="AL56" s="579">
        <f t="shared" si="30"/>
        <v>1961680.9996338373</v>
      </c>
      <c r="AM56" s="579"/>
      <c r="AN56" s="579">
        <f t="shared" si="37"/>
        <v>-7654317.4159849994</v>
      </c>
      <c r="AO56" s="579"/>
      <c r="AR56" s="579"/>
      <c r="AS56" s="579"/>
      <c r="AT56" s="579"/>
      <c r="AU56" s="579"/>
      <c r="AV56" s="579"/>
      <c r="AW56" s="579"/>
      <c r="AX56" s="579"/>
      <c r="AY56" s="579"/>
      <c r="AZ56" s="579"/>
      <c r="BA56" s="579"/>
      <c r="BB56" s="579"/>
      <c r="BC56" s="579"/>
      <c r="BD56" s="579"/>
      <c r="BE56" s="579"/>
      <c r="BF56" s="579"/>
      <c r="BG56" s="579"/>
    </row>
    <row r="57" spans="1:59">
      <c r="A57" s="579">
        <f t="shared" si="12"/>
        <v>30</v>
      </c>
      <c r="B57" s="585"/>
      <c r="C57" s="585"/>
      <c r="D57" s="579">
        <f t="shared" si="14"/>
        <v>-7526049.2482824996</v>
      </c>
      <c r="E57" s="579">
        <f t="shared" si="15"/>
        <v>10063005.966666667</v>
      </c>
      <c r="F57" s="579">
        <f t="shared" si="45"/>
        <v>2013711.6230099997</v>
      </c>
      <c r="G57" s="579">
        <f t="shared" si="41"/>
        <v>2165136.3666666667</v>
      </c>
      <c r="H57" s="579">
        <f t="shared" si="16"/>
        <v>-52998.660279833428</v>
      </c>
      <c r="I57" s="579">
        <f t="shared" si="42"/>
        <v>-9638186.954669334</v>
      </c>
      <c r="J57" s="579">
        <f t="shared" si="43"/>
        <v>2165136.3666666667</v>
      </c>
      <c r="K57" s="579">
        <f t="shared" si="17"/>
        <v>-8582118.1014759168</v>
      </c>
      <c r="L57" s="579">
        <f t="shared" si="39"/>
        <v>-253172.48399353953</v>
      </c>
      <c r="M57" s="579">
        <f t="shared" si="40"/>
        <v>-395635.64447803976</v>
      </c>
      <c r="N57" s="579">
        <v>0</v>
      </c>
      <c r="O57" s="579">
        <f t="shared" si="18"/>
        <v>-152380.08672423748</v>
      </c>
      <c r="P57" s="579">
        <f t="shared" si="19"/>
        <v>51698.25174033572</v>
      </c>
      <c r="Q57" s="579">
        <f t="shared" si="20"/>
        <v>-2909.6418241527035</v>
      </c>
      <c r="R57" s="579">
        <f t="shared" si="21"/>
        <v>-214920.5906466372</v>
      </c>
      <c r="S57" s="579">
        <f t="shared" si="22"/>
        <v>1197816.1707403956</v>
      </c>
      <c r="T57" s="579">
        <f t="shared" si="23"/>
        <v>179695.8799867323</v>
      </c>
      <c r="U57" s="577">
        <v>0</v>
      </c>
      <c r="V57" s="579">
        <f t="shared" si="44"/>
        <v>1197816.1707403956</v>
      </c>
      <c r="W57" s="579">
        <f t="shared" si="33"/>
        <v>30</v>
      </c>
      <c r="X57" s="579">
        <v>0</v>
      </c>
      <c r="Y57" s="579">
        <f t="shared" si="34"/>
        <v>0</v>
      </c>
      <c r="Z57" s="579">
        <f t="shared" si="35"/>
        <v>0</v>
      </c>
      <c r="AA57" s="579">
        <v>0</v>
      </c>
      <c r="AB57" s="579">
        <v>0</v>
      </c>
      <c r="AC57" s="579">
        <f t="shared" si="24"/>
        <v>0</v>
      </c>
      <c r="AD57" s="579">
        <f t="shared" si="25"/>
        <v>0</v>
      </c>
      <c r="AE57" s="579">
        <f t="shared" si="26"/>
        <v>1197816.1707403956</v>
      </c>
      <c r="AF57" s="579">
        <f t="shared" si="27"/>
        <v>1197816.1707403956</v>
      </c>
      <c r="AG57" s="579">
        <f t="shared" si="28"/>
        <v>0</v>
      </c>
      <c r="AH57" s="579">
        <f t="shared" si="36"/>
        <v>200320866.08905575</v>
      </c>
      <c r="AI57" s="584">
        <f t="shared" si="29"/>
        <v>1197816.1707403956</v>
      </c>
      <c r="AJ57" s="579"/>
      <c r="AK57" s="579"/>
      <c r="AL57" s="579">
        <f t="shared" si="30"/>
        <v>1194313.5754461091</v>
      </c>
      <c r="AM57" s="579"/>
      <c r="AN57" s="579">
        <f t="shared" si="37"/>
        <v>-10158672.448282499</v>
      </c>
      <c r="AO57" s="579"/>
      <c r="AR57" s="579"/>
      <c r="AS57" s="579"/>
      <c r="AT57" s="579"/>
      <c r="AU57" s="579"/>
      <c r="AV57" s="579"/>
      <c r="AW57" s="579"/>
      <c r="AX57" s="579"/>
      <c r="AY57" s="579"/>
      <c r="AZ57" s="579"/>
      <c r="BA57" s="579"/>
      <c r="BB57" s="579"/>
      <c r="BC57" s="579"/>
      <c r="BD57" s="579"/>
      <c r="BE57" s="579"/>
      <c r="BF57" s="579"/>
      <c r="BG57" s="579"/>
    </row>
    <row r="58" spans="1:59">
      <c r="A58" s="579">
        <f t="shared" si="12"/>
        <v>31</v>
      </c>
      <c r="B58" s="585"/>
      <c r="C58" s="585"/>
      <c r="D58" s="579">
        <f t="shared" si="14"/>
        <v>-9638186.954669334</v>
      </c>
      <c r="E58" s="579">
        <f t="shared" si="15"/>
        <v>11760655.5</v>
      </c>
      <c r="F58" s="579">
        <f t="shared" si="45"/>
        <v>1761619.81428</v>
      </c>
      <c r="G58" s="579">
        <f t="shared" si="41"/>
        <v>1697649.5333333332</v>
      </c>
      <c r="H58" s="579">
        <f t="shared" si="16"/>
        <v>22389.598331333393</v>
      </c>
      <c r="I58" s="579">
        <f t="shared" si="42"/>
        <v>-11358226.086334001</v>
      </c>
      <c r="J58" s="579">
        <f t="shared" si="43"/>
        <v>1697649.5333333332</v>
      </c>
      <c r="K58" s="579">
        <f t="shared" si="17"/>
        <v>-10498206.520501668</v>
      </c>
      <c r="L58" s="579">
        <f t="shared" si="39"/>
        <v>-309697.09235479916</v>
      </c>
      <c r="M58" s="579">
        <f t="shared" si="40"/>
        <v>-483967.32059512689</v>
      </c>
      <c r="N58" s="579">
        <v>0</v>
      </c>
      <c r="O58" s="579">
        <f t="shared" si="18"/>
        <v>-177049.84982004002</v>
      </c>
      <c r="P58" s="579">
        <f t="shared" si="19"/>
        <v>20841.311420511825</v>
      </c>
      <c r="Q58" s="579">
        <f t="shared" si="20"/>
        <v>-3538.3229997656085</v>
      </c>
      <c r="R58" s="579">
        <f t="shared" si="21"/>
        <v>-261358.10349428613</v>
      </c>
      <c r="S58" s="579">
        <f t="shared" si="22"/>
        <v>482880.15548982722</v>
      </c>
      <c r="T58" s="579">
        <f t="shared" si="23"/>
        <v>68002.608316627637</v>
      </c>
      <c r="U58" s="577">
        <v>0</v>
      </c>
      <c r="V58" s="579">
        <f t="shared" si="44"/>
        <v>482880.15548982722</v>
      </c>
      <c r="W58" s="579">
        <f t="shared" si="33"/>
        <v>31</v>
      </c>
      <c r="X58" s="579">
        <v>0</v>
      </c>
      <c r="Y58" s="579">
        <f t="shared" si="34"/>
        <v>0</v>
      </c>
      <c r="Z58" s="579">
        <f t="shared" si="35"/>
        <v>0</v>
      </c>
      <c r="AA58" s="579">
        <v>0</v>
      </c>
      <c r="AB58" s="579">
        <v>0</v>
      </c>
      <c r="AC58" s="579">
        <f t="shared" si="24"/>
        <v>0</v>
      </c>
      <c r="AD58" s="579">
        <f t="shared" si="25"/>
        <v>0</v>
      </c>
      <c r="AE58" s="579">
        <f t="shared" si="26"/>
        <v>482880.15548982722</v>
      </c>
      <c r="AF58" s="579">
        <f t="shared" si="27"/>
        <v>482880.15548982722</v>
      </c>
      <c r="AG58" s="579">
        <f t="shared" si="28"/>
        <v>0</v>
      </c>
      <c r="AH58" s="579">
        <f t="shared" si="36"/>
        <v>200320866.08905575</v>
      </c>
      <c r="AI58" s="584">
        <f t="shared" si="29"/>
        <v>482880.15548982722</v>
      </c>
      <c r="AJ58" s="579"/>
      <c r="AK58" s="579"/>
      <c r="AL58" s="579">
        <f t="shared" si="30"/>
        <v>481468.14102413715</v>
      </c>
      <c r="AM58" s="579"/>
      <c r="AN58" s="579">
        <f t="shared" si="37"/>
        <v>-11803323.321336001</v>
      </c>
      <c r="AO58" s="579"/>
      <c r="AR58" s="579"/>
      <c r="AS58" s="579"/>
      <c r="AT58" s="579"/>
      <c r="AU58" s="579"/>
      <c r="AV58" s="579"/>
      <c r="AW58" s="579"/>
      <c r="AX58" s="579"/>
      <c r="AY58" s="579"/>
      <c r="AZ58" s="579"/>
      <c r="BA58" s="579"/>
      <c r="BB58" s="579"/>
      <c r="BC58" s="579"/>
      <c r="BD58" s="579"/>
      <c r="BE58" s="579"/>
      <c r="BF58" s="579"/>
      <c r="BG58" s="579"/>
    </row>
    <row r="59" spans="1:59">
      <c r="A59" s="579">
        <f t="shared" si="12"/>
        <v>32</v>
      </c>
      <c r="B59" s="579"/>
      <c r="C59" s="579"/>
      <c r="D59" s="579">
        <f t="shared" si="14"/>
        <v>-11358226.086334001</v>
      </c>
      <c r="E59" s="579">
        <f t="shared" si="15"/>
        <v>13458305.033333333</v>
      </c>
      <c r="F59" s="579">
        <f t="shared" si="45"/>
        <v>1761619.81428</v>
      </c>
      <c r="G59" s="579">
        <f t="shared" si="41"/>
        <v>1697649.5333333332</v>
      </c>
      <c r="H59" s="579">
        <f t="shared" si="16"/>
        <v>22389.598331333393</v>
      </c>
      <c r="I59" s="579">
        <f t="shared" si="42"/>
        <v>-13078265.217998669</v>
      </c>
      <c r="J59" s="579">
        <f t="shared" si="43"/>
        <v>1697649.5333333332</v>
      </c>
      <c r="K59" s="579">
        <f t="shared" si="17"/>
        <v>-12218245.652166335</v>
      </c>
      <c r="L59" s="579">
        <f t="shared" si="39"/>
        <v>-360438.24673890683</v>
      </c>
      <c r="M59" s="579">
        <f t="shared" si="40"/>
        <v>-563261.12456486805</v>
      </c>
      <c r="N59" s="579">
        <v>0</v>
      </c>
      <c r="O59" s="579">
        <f t="shared" si="18"/>
        <v>-195838.13429501001</v>
      </c>
      <c r="P59" s="579">
        <f t="shared" si="19"/>
        <v>12190.725237198247</v>
      </c>
      <c r="Q59" s="579">
        <f t="shared" si="20"/>
        <v>-4112.08730489137</v>
      </c>
      <c r="R59" s="579">
        <f t="shared" si="21"/>
        <v>-303739.1836416666</v>
      </c>
      <c r="S59" s="579">
        <f t="shared" si="22"/>
        <v>282451.4820251888</v>
      </c>
      <c r="T59" s="579">
        <f t="shared" si="23"/>
        <v>37339.486031171793</v>
      </c>
      <c r="U59" s="577">
        <v>0</v>
      </c>
      <c r="V59" s="579">
        <f t="shared" si="44"/>
        <v>282451.4820251888</v>
      </c>
      <c r="W59" s="579">
        <f t="shared" si="33"/>
        <v>32</v>
      </c>
      <c r="X59" s="579">
        <v>0</v>
      </c>
      <c r="Y59" s="579">
        <f t="shared" si="34"/>
        <v>0</v>
      </c>
      <c r="Z59" s="579">
        <f t="shared" si="35"/>
        <v>0</v>
      </c>
      <c r="AA59" s="579">
        <v>0</v>
      </c>
      <c r="AB59" s="579">
        <v>0</v>
      </c>
      <c r="AC59" s="579">
        <f t="shared" si="24"/>
        <v>0</v>
      </c>
      <c r="AD59" s="579">
        <f t="shared" si="25"/>
        <v>0</v>
      </c>
      <c r="AE59" s="579">
        <f t="shared" si="26"/>
        <v>282451.4820251888</v>
      </c>
      <c r="AF59" s="579">
        <f t="shared" si="27"/>
        <v>282451.4820251888</v>
      </c>
      <c r="AG59" s="579">
        <f t="shared" si="28"/>
        <v>0</v>
      </c>
      <c r="AH59" s="579">
        <f t="shared" si="36"/>
        <v>200320866.08905575</v>
      </c>
      <c r="AI59" s="584">
        <f t="shared" si="29"/>
        <v>282451.4820251888</v>
      </c>
      <c r="AJ59" s="579"/>
      <c r="AK59" s="579"/>
      <c r="AL59" s="579">
        <f t="shared" si="30"/>
        <v>281625.55125553277</v>
      </c>
      <c r="AM59" s="579"/>
      <c r="AN59" s="579">
        <f t="shared" si="37"/>
        <v>-13055875.619667334</v>
      </c>
      <c r="AO59" s="579"/>
      <c r="AR59" s="579"/>
      <c r="AS59" s="579"/>
      <c r="AT59" s="579"/>
      <c r="AU59" s="579"/>
      <c r="AV59" s="579"/>
      <c r="AW59" s="579"/>
      <c r="AX59" s="579"/>
      <c r="AY59" s="579"/>
      <c r="AZ59" s="579"/>
      <c r="BA59" s="579"/>
      <c r="BB59" s="579"/>
      <c r="BC59" s="579"/>
      <c r="BD59" s="579"/>
      <c r="BE59" s="579"/>
      <c r="BF59" s="579"/>
      <c r="BG59" s="579"/>
    </row>
    <row r="60" spans="1:59">
      <c r="A60" s="579">
        <f t="shared" si="12"/>
        <v>33</v>
      </c>
      <c r="B60" s="579"/>
      <c r="C60" s="579"/>
      <c r="D60" s="579">
        <f t="shared" ref="D60:D91" si="46">I59+C60</f>
        <v>-13078265.217998669</v>
      </c>
      <c r="E60" s="579">
        <f t="shared" ref="E60:E91" si="47">E59+J60</f>
        <v>15064287.9</v>
      </c>
      <c r="F60" s="579">
        <f t="shared" si="45"/>
        <v>1761619.81428</v>
      </c>
      <c r="G60" s="579">
        <f t="shared" si="41"/>
        <v>1605982.8666666667</v>
      </c>
      <c r="H60" s="579">
        <f t="shared" ref="H60:H91" si="48">(F60-G60)*$D$2</f>
        <v>54472.93166466667</v>
      </c>
      <c r="I60" s="579">
        <f t="shared" si="42"/>
        <v>-14738721.016330002</v>
      </c>
      <c r="J60" s="579">
        <f t="shared" si="43"/>
        <v>1605982.8666666667</v>
      </c>
      <c r="K60" s="579">
        <f t="shared" ref="K60:K91" si="49">(+I60+D60)/2</f>
        <v>-13908493.117164336</v>
      </c>
      <c r="L60" s="579">
        <f t="shared" si="39"/>
        <v>-410300.54695634788</v>
      </c>
      <c r="M60" s="579">
        <f t="shared" si="40"/>
        <v>-641181.53270127589</v>
      </c>
      <c r="N60" s="579">
        <v>0</v>
      </c>
      <c r="O60" s="579">
        <f t="shared" ref="O60:O91" si="50">AN60*$D$10</f>
        <v>-221638.72126998001</v>
      </c>
      <c r="P60" s="579">
        <f t="shared" ref="P60:P91" si="51">AL60*$T$7</f>
        <v>-768.41175064804361</v>
      </c>
      <c r="Q60" s="579">
        <f t="shared" ref="Q60:Q91" si="52">(+AL60-(G60+L60+N60+O60+P60))*$D$1</f>
        <v>-4673.7118652415493</v>
      </c>
      <c r="R60" s="579">
        <f t="shared" ref="R60:R91" si="53">(+AL60-(G60+L60+N60+O60+P60+Q60))*$D$2</f>
        <v>-345223.56196966511</v>
      </c>
      <c r="S60" s="579">
        <f t="shared" ref="S60:S91" si="54">J60+M60+L60+N60+O60+P60+Q60+R60</f>
        <v>-17803.619846491783</v>
      </c>
      <c r="T60" s="579">
        <f t="shared" ref="T60:T91" si="55">S60/(1+$D$3)^(A60)</f>
        <v>-2209.3832399946732</v>
      </c>
      <c r="U60" s="577">
        <v>0</v>
      </c>
      <c r="V60" s="579">
        <f t="shared" si="44"/>
        <v>-17803.619846491783</v>
      </c>
      <c r="W60" s="579">
        <f t="shared" si="33"/>
        <v>33</v>
      </c>
      <c r="X60" s="579">
        <v>0</v>
      </c>
      <c r="Y60" s="579">
        <f t="shared" si="34"/>
        <v>0</v>
      </c>
      <c r="Z60" s="579">
        <f t="shared" si="35"/>
        <v>0</v>
      </c>
      <c r="AA60" s="579">
        <v>0</v>
      </c>
      <c r="AB60" s="579">
        <v>0</v>
      </c>
      <c r="AC60" s="579">
        <f t="shared" si="24"/>
        <v>0</v>
      </c>
      <c r="AD60" s="579">
        <f t="shared" si="25"/>
        <v>0</v>
      </c>
      <c r="AE60" s="579">
        <f t="shared" si="26"/>
        <v>-17803.619846491783</v>
      </c>
      <c r="AF60" s="579">
        <f t="shared" si="27"/>
        <v>-17803.619846491783</v>
      </c>
      <c r="AG60" s="579">
        <f t="shared" si="28"/>
        <v>0</v>
      </c>
      <c r="AH60" s="579">
        <f t="shared" si="36"/>
        <v>200320866.08905575</v>
      </c>
      <c r="AI60" s="584">
        <f t="shared" ref="AI60:AI77" si="56">AF60</f>
        <v>-17803.619846491783</v>
      </c>
      <c r="AJ60" s="579"/>
      <c r="AK60" s="579"/>
      <c r="AL60" s="579">
        <f t="shared" ref="AL60:AL91" si="57">(+J60+L60+M60+N60+O60-(($D$1+(1-$D$1)*$D$2)*(G60+L60+N60+O60)))/$T$15</f>
        <v>-17751.559374593842</v>
      </c>
      <c r="AM60" s="579"/>
      <c r="AN60" s="579">
        <f t="shared" si="37"/>
        <v>-14775914.751332002</v>
      </c>
      <c r="AO60" s="579"/>
      <c r="AR60" s="579"/>
      <c r="AS60" s="579"/>
      <c r="AT60" s="579"/>
      <c r="AU60" s="579"/>
      <c r="AV60" s="579"/>
      <c r="AW60" s="579"/>
      <c r="AX60" s="579"/>
      <c r="AY60" s="579"/>
      <c r="AZ60" s="579"/>
      <c r="BA60" s="579"/>
      <c r="BB60" s="579"/>
      <c r="BC60" s="579"/>
      <c r="BD60" s="579"/>
      <c r="BE60" s="579"/>
      <c r="BF60" s="579"/>
      <c r="BG60" s="579"/>
    </row>
    <row r="61" spans="1:59">
      <c r="A61" s="579">
        <f t="shared" si="12"/>
        <v>34</v>
      </c>
      <c r="B61" s="579"/>
      <c r="C61" s="579"/>
      <c r="D61" s="579">
        <f t="shared" si="46"/>
        <v>-14738721.016330002</v>
      </c>
      <c r="E61" s="579">
        <f t="shared" si="47"/>
        <v>16486937.433333334</v>
      </c>
      <c r="F61" s="579">
        <f t="shared" si="45"/>
        <v>1761619.81428</v>
      </c>
      <c r="G61" s="579">
        <f t="shared" si="41"/>
        <v>1422649.5333333332</v>
      </c>
      <c r="H61" s="579">
        <f t="shared" si="48"/>
        <v>118639.59833133339</v>
      </c>
      <c r="I61" s="579">
        <f t="shared" si="42"/>
        <v>-16280010.147994669</v>
      </c>
      <c r="J61" s="579">
        <f t="shared" si="43"/>
        <v>1422649.5333333332</v>
      </c>
      <c r="K61" s="579">
        <f t="shared" si="49"/>
        <v>-15509365.582162336</v>
      </c>
      <c r="L61" s="579">
        <f t="shared" ref="L61:L92" si="58">$N$1*K61</f>
        <v>-457526.28467378888</v>
      </c>
      <c r="M61" s="579">
        <f t="shared" ref="M61:M92" si="59">($N$3+$N$2)*K61</f>
        <v>-714981.75333768374</v>
      </c>
      <c r="N61" s="579">
        <v>0</v>
      </c>
      <c r="O61" s="579">
        <f t="shared" si="50"/>
        <v>-245170.55824495002</v>
      </c>
      <c r="P61" s="579">
        <f t="shared" si="51"/>
        <v>-17347.800121726126</v>
      </c>
      <c r="Q61" s="579">
        <f t="shared" si="52"/>
        <v>-5203.5130364470424</v>
      </c>
      <c r="R61" s="579">
        <f t="shared" si="53"/>
        <v>-384357.30678168254</v>
      </c>
      <c r="S61" s="579">
        <f t="shared" si="54"/>
        <v>-401937.68286294513</v>
      </c>
      <c r="T61" s="579">
        <f t="shared" si="55"/>
        <v>-46823.053506311189</v>
      </c>
      <c r="U61" s="577">
        <v>0</v>
      </c>
      <c r="V61" s="579">
        <f t="shared" si="44"/>
        <v>-401937.68286294513</v>
      </c>
      <c r="W61" s="579">
        <f t="shared" si="33"/>
        <v>34</v>
      </c>
      <c r="X61" s="579">
        <v>0</v>
      </c>
      <c r="Y61" s="579">
        <f t="shared" si="34"/>
        <v>0</v>
      </c>
      <c r="Z61" s="579">
        <f t="shared" si="35"/>
        <v>0</v>
      </c>
      <c r="AA61" s="579">
        <v>0</v>
      </c>
      <c r="AB61" s="579">
        <v>0</v>
      </c>
      <c r="AC61" s="579">
        <f t="shared" si="24"/>
        <v>0</v>
      </c>
      <c r="AD61" s="579">
        <f t="shared" si="25"/>
        <v>0</v>
      </c>
      <c r="AE61" s="579">
        <f t="shared" si="26"/>
        <v>-401937.68286294513</v>
      </c>
      <c r="AF61" s="579">
        <f t="shared" si="27"/>
        <v>-401937.68286294513</v>
      </c>
      <c r="AG61" s="579">
        <f t="shared" si="28"/>
        <v>0</v>
      </c>
      <c r="AH61" s="579">
        <f t="shared" si="36"/>
        <v>200320866.08905575</v>
      </c>
      <c r="AI61" s="584">
        <f t="shared" si="56"/>
        <v>-401937.68286294513</v>
      </c>
      <c r="AJ61" s="579"/>
      <c r="AK61" s="579"/>
      <c r="AL61" s="579">
        <f t="shared" si="57"/>
        <v>-400762.35640552884</v>
      </c>
      <c r="AM61" s="579"/>
      <c r="AN61" s="579">
        <f t="shared" si="37"/>
        <v>-16344703.882996669</v>
      </c>
      <c r="AO61" s="579"/>
      <c r="AR61" s="579"/>
      <c r="AS61" s="579"/>
      <c r="AT61" s="579"/>
      <c r="AU61" s="579"/>
      <c r="AV61" s="579"/>
      <c r="AW61" s="579"/>
      <c r="AX61" s="579"/>
      <c r="AY61" s="579"/>
      <c r="AZ61" s="579"/>
      <c r="BA61" s="579"/>
      <c r="BB61" s="579"/>
      <c r="BC61" s="579"/>
      <c r="BD61" s="579"/>
      <c r="BE61" s="579"/>
      <c r="BF61" s="579"/>
      <c r="BG61" s="579"/>
    </row>
    <row r="62" spans="1:59">
      <c r="A62" s="579">
        <f t="shared" si="12"/>
        <v>35</v>
      </c>
      <c r="B62" s="579"/>
      <c r="C62" s="579"/>
      <c r="D62" s="579">
        <f t="shared" si="46"/>
        <v>-16280010.147994669</v>
      </c>
      <c r="E62" s="579">
        <f t="shared" si="47"/>
        <v>17344499.066666666</v>
      </c>
      <c r="F62" s="579">
        <f t="shared" si="45"/>
        <v>1448590.6306799999</v>
      </c>
      <c r="G62" s="579">
        <f t="shared" si="41"/>
        <v>857561.6333333333</v>
      </c>
      <c r="H62" s="579">
        <f t="shared" si="48"/>
        <v>206860.14907133332</v>
      </c>
      <c r="I62" s="579">
        <f t="shared" si="42"/>
        <v>-17344431.930399336</v>
      </c>
      <c r="J62" s="579">
        <f t="shared" si="43"/>
        <v>857561.6333333333</v>
      </c>
      <c r="K62" s="579">
        <f t="shared" si="49"/>
        <v>-16812221.039197002</v>
      </c>
      <c r="L62" s="579">
        <f t="shared" si="58"/>
        <v>-495960.52065631154</v>
      </c>
      <c r="M62" s="579">
        <f t="shared" si="59"/>
        <v>-775043.38990698184</v>
      </c>
      <c r="N62" s="579">
        <v>0</v>
      </c>
      <c r="O62" s="579">
        <f t="shared" si="50"/>
        <v>-265539.89521992003</v>
      </c>
      <c r="P62" s="579">
        <f t="shared" si="51"/>
        <v>-49623.785742853368</v>
      </c>
      <c r="Q62" s="579">
        <f t="shared" si="52"/>
        <v>-5625.4101502940093</v>
      </c>
      <c r="R62" s="579">
        <f t="shared" si="53"/>
        <v>-415520.72220533394</v>
      </c>
      <c r="S62" s="579">
        <f t="shared" si="54"/>
        <v>-1149752.0905483614</v>
      </c>
      <c r="T62" s="579">
        <f t="shared" si="55"/>
        <v>-125731.32160059051</v>
      </c>
      <c r="U62" s="577">
        <v>0</v>
      </c>
      <c r="V62" s="579">
        <f t="shared" si="44"/>
        <v>-1149752.0905483614</v>
      </c>
      <c r="W62" s="579">
        <f t="shared" si="33"/>
        <v>35</v>
      </c>
      <c r="X62" s="579">
        <v>0</v>
      </c>
      <c r="Y62" s="579">
        <f t="shared" si="34"/>
        <v>0</v>
      </c>
      <c r="Z62" s="579">
        <f t="shared" si="35"/>
        <v>0</v>
      </c>
      <c r="AA62" s="579">
        <v>0</v>
      </c>
      <c r="AB62" s="579">
        <v>0</v>
      </c>
      <c r="AC62" s="579">
        <f t="shared" si="24"/>
        <v>0</v>
      </c>
      <c r="AD62" s="579">
        <f t="shared" si="25"/>
        <v>0</v>
      </c>
      <c r="AE62" s="579">
        <f t="shared" si="26"/>
        <v>-1149752.0905483614</v>
      </c>
      <c r="AF62" s="579">
        <f t="shared" si="27"/>
        <v>-1149752.0905483614</v>
      </c>
      <c r="AG62" s="579">
        <f t="shared" si="28"/>
        <v>0</v>
      </c>
      <c r="AH62" s="579">
        <f t="shared" si="36"/>
        <v>200320866.08905575</v>
      </c>
      <c r="AI62" s="584">
        <f t="shared" si="56"/>
        <v>-1149752.0905483614</v>
      </c>
      <c r="AJ62" s="579"/>
      <c r="AK62" s="579"/>
      <c r="AL62" s="579">
        <f t="shared" si="57"/>
        <v>-1146390.041879857</v>
      </c>
      <c r="AM62" s="579"/>
      <c r="AN62" s="579">
        <f t="shared" si="37"/>
        <v>-17702659.681328002</v>
      </c>
      <c r="AO62" s="579"/>
      <c r="AR62" s="579"/>
      <c r="AS62" s="579"/>
      <c r="AT62" s="579"/>
      <c r="AU62" s="579"/>
      <c r="AV62" s="579"/>
      <c r="AW62" s="579"/>
      <c r="AX62" s="579"/>
      <c r="AY62" s="579"/>
      <c r="AZ62" s="579"/>
      <c r="BA62" s="579"/>
      <c r="BB62" s="579"/>
      <c r="BC62" s="579"/>
      <c r="BD62" s="579"/>
      <c r="BE62" s="579"/>
      <c r="BF62" s="579"/>
      <c r="BG62" s="579"/>
    </row>
    <row r="63" spans="1:59">
      <c r="A63" s="579">
        <v>36</v>
      </c>
      <c r="B63" s="585"/>
      <c r="C63" s="585"/>
      <c r="D63" s="579">
        <f t="shared" si="46"/>
        <v>-17344431.930399336</v>
      </c>
      <c r="E63" s="579">
        <f t="shared" si="47"/>
        <v>17536569.266666666</v>
      </c>
      <c r="F63" s="579">
        <f t="shared" si="45"/>
        <v>1135982.1852299999</v>
      </c>
      <c r="G63" s="579">
        <f t="shared" si="41"/>
        <v>192070.2</v>
      </c>
      <c r="H63" s="579">
        <f t="shared" si="48"/>
        <v>330369.1948305</v>
      </c>
      <c r="I63" s="579">
        <f t="shared" si="42"/>
        <v>-17866871.325229835</v>
      </c>
      <c r="J63" s="579">
        <f t="shared" si="43"/>
        <v>192070.2</v>
      </c>
      <c r="K63" s="579">
        <f t="shared" si="49"/>
        <v>-17605651.627814583</v>
      </c>
      <c r="L63" s="579">
        <f t="shared" si="58"/>
        <v>-519366.72302053019</v>
      </c>
      <c r="M63" s="579">
        <f t="shared" si="59"/>
        <v>-811620.54004225228</v>
      </c>
      <c r="N63" s="579">
        <v>0</v>
      </c>
      <c r="O63" s="579">
        <f t="shared" si="50"/>
        <v>-273029.90345599002</v>
      </c>
      <c r="P63" s="579">
        <f t="shared" si="51"/>
        <v>-83529.710306822657</v>
      </c>
      <c r="Q63" s="579">
        <f t="shared" si="52"/>
        <v>-5875.3048157543708</v>
      </c>
      <c r="R63" s="579">
        <f t="shared" si="53"/>
        <v>-433979.18284965202</v>
      </c>
      <c r="S63" s="579">
        <f t="shared" si="54"/>
        <v>-1935331.1644910011</v>
      </c>
      <c r="T63" s="579">
        <f t="shared" si="55"/>
        <v>-198670.24515385163</v>
      </c>
      <c r="U63" s="577">
        <v>0</v>
      </c>
      <c r="V63" s="579">
        <f t="shared" si="44"/>
        <v>-1935331.1644910011</v>
      </c>
      <c r="W63" s="579">
        <v>36</v>
      </c>
      <c r="X63" s="579">
        <v>0</v>
      </c>
      <c r="Y63" s="579">
        <f t="shared" si="34"/>
        <v>0</v>
      </c>
      <c r="Z63" s="579">
        <f t="shared" si="35"/>
        <v>0</v>
      </c>
      <c r="AA63" s="579">
        <v>0</v>
      </c>
      <c r="AB63" s="579">
        <v>0</v>
      </c>
      <c r="AC63" s="579">
        <f t="shared" si="24"/>
        <v>0</v>
      </c>
      <c r="AD63" s="579">
        <f t="shared" si="25"/>
        <v>0</v>
      </c>
      <c r="AE63" s="579">
        <f t="shared" si="26"/>
        <v>-1935331.1644910011</v>
      </c>
      <c r="AF63" s="579">
        <f t="shared" si="27"/>
        <v>-1935331.1644910011</v>
      </c>
      <c r="AG63" s="579">
        <f t="shared" si="28"/>
        <v>0</v>
      </c>
      <c r="AH63" s="579">
        <f t="shared" si="36"/>
        <v>200320866.08905575</v>
      </c>
      <c r="AI63" s="584">
        <f t="shared" si="56"/>
        <v>-1935331.1644910011</v>
      </c>
      <c r="AJ63" s="579"/>
      <c r="AK63" s="579"/>
      <c r="AL63" s="579">
        <f t="shared" si="57"/>
        <v>-1929671.9640266746</v>
      </c>
      <c r="AM63" s="579"/>
      <c r="AN63" s="579">
        <f t="shared" si="37"/>
        <v>-18201993.563732669</v>
      </c>
      <c r="AO63" s="579"/>
      <c r="AR63" s="579"/>
      <c r="AS63" s="579"/>
      <c r="AT63" s="579"/>
      <c r="AU63" s="579"/>
      <c r="AV63" s="579"/>
      <c r="AW63" s="579"/>
      <c r="AX63" s="579"/>
      <c r="AY63" s="579"/>
      <c r="AZ63" s="579"/>
      <c r="BA63" s="579"/>
      <c r="BB63" s="579"/>
      <c r="BC63" s="579"/>
      <c r="BD63" s="579"/>
      <c r="BE63" s="579"/>
      <c r="BF63" s="579"/>
      <c r="BG63" s="579"/>
    </row>
    <row r="64" spans="1:59">
      <c r="A64" s="579">
        <f t="shared" ref="A64:A107" si="60">A63+1</f>
        <v>37</v>
      </c>
      <c r="B64" s="579"/>
      <c r="C64" s="579"/>
      <c r="D64" s="579">
        <f t="shared" si="46"/>
        <v>-17866871.325229835</v>
      </c>
      <c r="E64" s="579">
        <f t="shared" si="47"/>
        <v>17536569.266666666</v>
      </c>
      <c r="F64" s="579">
        <f t="shared" si="45"/>
        <v>1135982.1852299999</v>
      </c>
      <c r="G64" s="579">
        <f t="shared" si="41"/>
        <v>0</v>
      </c>
      <c r="H64" s="579">
        <f t="shared" si="48"/>
        <v>397593.76483049995</v>
      </c>
      <c r="I64" s="579">
        <f t="shared" si="42"/>
        <v>-18264465.090060335</v>
      </c>
      <c r="J64" s="579">
        <f t="shared" si="43"/>
        <v>0</v>
      </c>
      <c r="K64" s="579">
        <f t="shared" si="49"/>
        <v>-18065668.207645085</v>
      </c>
      <c r="L64" s="579">
        <f t="shared" si="58"/>
        <v>-532937.21212553</v>
      </c>
      <c r="M64" s="579">
        <f t="shared" si="59"/>
        <v>-832827.30437243846</v>
      </c>
      <c r="N64" s="579">
        <v>0</v>
      </c>
      <c r="O64" s="579">
        <f t="shared" si="50"/>
        <v>-270884.12287844752</v>
      </c>
      <c r="P64" s="579">
        <f t="shared" si="51"/>
        <v>-94169.698175643192</v>
      </c>
      <c r="Q64" s="579">
        <f t="shared" si="52"/>
        <v>-6024.6431083520165</v>
      </c>
      <c r="R64" s="579">
        <f t="shared" si="53"/>
        <v>-445010.05056155426</v>
      </c>
      <c r="S64" s="579">
        <f t="shared" si="54"/>
        <v>-2181853.0312219653</v>
      </c>
      <c r="T64" s="579">
        <f t="shared" si="55"/>
        <v>-210252.56167993622</v>
      </c>
      <c r="U64" s="577">
        <v>0</v>
      </c>
      <c r="V64" s="579">
        <f t="shared" si="44"/>
        <v>-2181853.0312219653</v>
      </c>
      <c r="W64" s="579">
        <f t="shared" ref="W64:W77" si="61">W63+1</f>
        <v>37</v>
      </c>
      <c r="X64" s="579">
        <v>0</v>
      </c>
      <c r="Y64" s="579">
        <f t="shared" si="34"/>
        <v>0</v>
      </c>
      <c r="Z64" s="579">
        <f t="shared" si="35"/>
        <v>0</v>
      </c>
      <c r="AA64" s="579">
        <v>0</v>
      </c>
      <c r="AB64" s="579">
        <v>0</v>
      </c>
      <c r="AC64" s="579">
        <f t="shared" si="24"/>
        <v>0</v>
      </c>
      <c r="AD64" s="579">
        <f t="shared" si="25"/>
        <v>0</v>
      </c>
      <c r="AE64" s="579">
        <f t="shared" si="26"/>
        <v>-2181853.0312219653</v>
      </c>
      <c r="AF64" s="579">
        <f t="shared" si="27"/>
        <v>-2181853.0312219653</v>
      </c>
      <c r="AG64" s="579">
        <f t="shared" si="28"/>
        <v>0</v>
      </c>
      <c r="AH64" s="579">
        <f t="shared" si="36"/>
        <v>200320866.08905575</v>
      </c>
      <c r="AI64" s="584">
        <f t="shared" si="56"/>
        <v>-2181853.0312219653</v>
      </c>
      <c r="AJ64" s="579"/>
      <c r="AK64" s="579"/>
      <c r="AL64" s="579">
        <f t="shared" si="57"/>
        <v>-2175472.9636066994</v>
      </c>
      <c r="AM64" s="579"/>
      <c r="AN64" s="579">
        <f t="shared" si="37"/>
        <v>-18058941.525229834</v>
      </c>
      <c r="AO64" s="579"/>
      <c r="AR64" s="579"/>
      <c r="AS64" s="579"/>
      <c r="AT64" s="579"/>
      <c r="AU64" s="579"/>
      <c r="AV64" s="579"/>
      <c r="AW64" s="579"/>
      <c r="AX64" s="579"/>
      <c r="AY64" s="579"/>
      <c r="AZ64" s="579"/>
      <c r="BA64" s="579"/>
      <c r="BB64" s="579"/>
      <c r="BC64" s="579"/>
      <c r="BD64" s="579"/>
      <c r="BE64" s="579"/>
      <c r="BF64" s="579"/>
      <c r="BG64" s="579"/>
    </row>
    <row r="65" spans="1:59">
      <c r="A65" s="579">
        <f t="shared" si="60"/>
        <v>38</v>
      </c>
      <c r="B65" s="579"/>
      <c r="C65" s="579"/>
      <c r="D65" s="579">
        <f t="shared" si="46"/>
        <v>-18264465.090060335</v>
      </c>
      <c r="E65" s="579">
        <f t="shared" si="47"/>
        <v>17536569.266666666</v>
      </c>
      <c r="F65" s="579">
        <f t="shared" si="45"/>
        <v>1074602.1852299999</v>
      </c>
      <c r="G65" s="579">
        <f t="shared" si="41"/>
        <v>0</v>
      </c>
      <c r="H65" s="579">
        <f t="shared" si="48"/>
        <v>376110.76483049995</v>
      </c>
      <c r="I65" s="579">
        <f t="shared" si="42"/>
        <v>-18640575.854890835</v>
      </c>
      <c r="J65" s="579">
        <f t="shared" si="43"/>
        <v>0</v>
      </c>
      <c r="K65" s="579">
        <f t="shared" si="49"/>
        <v>-18452520.472475585</v>
      </c>
      <c r="L65" s="579">
        <f t="shared" si="58"/>
        <v>-544349.35393802973</v>
      </c>
      <c r="M65" s="579">
        <f t="shared" si="59"/>
        <v>-850661.19378112454</v>
      </c>
      <c r="N65" s="579">
        <v>0</v>
      </c>
      <c r="O65" s="579">
        <f t="shared" si="50"/>
        <v>-273966.97635090502</v>
      </c>
      <c r="P65" s="579">
        <f t="shared" si="51"/>
        <v>-96063.829996233369</v>
      </c>
      <c r="Q65" s="579">
        <f t="shared" si="52"/>
        <v>-6153.7132759974857</v>
      </c>
      <c r="R65" s="579">
        <f t="shared" si="53"/>
        <v>-454543.81393921777</v>
      </c>
      <c r="S65" s="579">
        <f t="shared" si="54"/>
        <v>-2225738.8812815081</v>
      </c>
      <c r="T65" s="579">
        <f t="shared" si="55"/>
        <v>-201339.17280791944</v>
      </c>
      <c r="U65" s="577">
        <v>0</v>
      </c>
      <c r="V65" s="579">
        <f t="shared" si="44"/>
        <v>-2225738.8812815081</v>
      </c>
      <c r="W65" s="579">
        <f t="shared" si="61"/>
        <v>38</v>
      </c>
      <c r="X65" s="579">
        <v>0</v>
      </c>
      <c r="Y65" s="579">
        <f t="shared" si="34"/>
        <v>0</v>
      </c>
      <c r="Z65" s="579">
        <f t="shared" si="35"/>
        <v>0</v>
      </c>
      <c r="AA65" s="579">
        <v>0</v>
      </c>
      <c r="AB65" s="579">
        <v>0</v>
      </c>
      <c r="AC65" s="579">
        <f t="shared" si="24"/>
        <v>0</v>
      </c>
      <c r="AD65" s="579">
        <f t="shared" si="25"/>
        <v>0</v>
      </c>
      <c r="AE65" s="579">
        <f t="shared" si="26"/>
        <v>-2225738.8812815081</v>
      </c>
      <c r="AF65" s="579">
        <f t="shared" si="27"/>
        <v>-2225738.8812815081</v>
      </c>
      <c r="AG65" s="579">
        <f t="shared" si="28"/>
        <v>0</v>
      </c>
      <c r="AH65" s="579">
        <f t="shared" si="36"/>
        <v>200320866.08905575</v>
      </c>
      <c r="AI65" s="584">
        <f t="shared" si="56"/>
        <v>-2225738.8812815081</v>
      </c>
      <c r="AJ65" s="579"/>
      <c r="AK65" s="579"/>
      <c r="AL65" s="579">
        <f t="shared" si="57"/>
        <v>-2219230.4848160734</v>
      </c>
      <c r="AM65" s="579"/>
      <c r="AN65" s="579">
        <f t="shared" si="37"/>
        <v>-18264465.090060335</v>
      </c>
      <c r="AO65" s="579"/>
      <c r="AR65" s="579"/>
      <c r="AS65" s="579"/>
      <c r="AT65" s="579"/>
      <c r="AU65" s="579"/>
      <c r="AV65" s="579"/>
      <c r="AW65" s="579"/>
      <c r="AX65" s="579"/>
      <c r="AY65" s="579"/>
      <c r="AZ65" s="579"/>
      <c r="BA65" s="579"/>
      <c r="BB65" s="579"/>
      <c r="BC65" s="579"/>
      <c r="BD65" s="579"/>
      <c r="BE65" s="579"/>
      <c r="BF65" s="579"/>
      <c r="BG65" s="579"/>
    </row>
    <row r="66" spans="1:59">
      <c r="A66" s="579">
        <f t="shared" si="60"/>
        <v>39</v>
      </c>
      <c r="B66" s="579"/>
      <c r="C66" s="579"/>
      <c r="D66" s="579">
        <f t="shared" si="46"/>
        <v>-18640575.854890835</v>
      </c>
      <c r="E66" s="579">
        <f t="shared" si="47"/>
        <v>17536569.266666666</v>
      </c>
      <c r="F66" s="579">
        <f t="shared" si="45"/>
        <v>951924.68522999994</v>
      </c>
      <c r="G66" s="579">
        <f t="shared" si="41"/>
        <v>0</v>
      </c>
      <c r="H66" s="579">
        <f t="shared" si="48"/>
        <v>333173.63983049995</v>
      </c>
      <c r="I66" s="579">
        <f t="shared" si="42"/>
        <v>-18973749.494721334</v>
      </c>
      <c r="J66" s="579">
        <f t="shared" si="43"/>
        <v>0</v>
      </c>
      <c r="K66" s="579">
        <f t="shared" si="49"/>
        <v>-18807162.674806084</v>
      </c>
      <c r="L66" s="579">
        <f t="shared" si="58"/>
        <v>-554811.2989067795</v>
      </c>
      <c r="M66" s="579">
        <f t="shared" si="59"/>
        <v>-867010.19930856058</v>
      </c>
      <c r="N66" s="579">
        <v>0</v>
      </c>
      <c r="O66" s="579">
        <f t="shared" si="50"/>
        <v>-279608.63782336249</v>
      </c>
      <c r="P66" s="579">
        <f t="shared" si="51"/>
        <v>-97927.040476326554</v>
      </c>
      <c r="Q66" s="579">
        <f t="shared" si="52"/>
        <v>-6271.9741944196594</v>
      </c>
      <c r="R66" s="579">
        <f t="shared" si="53"/>
        <v>-463279.15250450961</v>
      </c>
      <c r="S66" s="579">
        <f t="shared" si="54"/>
        <v>-2268908.3032139582</v>
      </c>
      <c r="T66" s="579">
        <f t="shared" si="55"/>
        <v>-192667.86143775363</v>
      </c>
      <c r="U66" s="577">
        <v>0</v>
      </c>
      <c r="V66" s="579">
        <f t="shared" si="44"/>
        <v>-2268908.3032139582</v>
      </c>
      <c r="W66" s="579">
        <f t="shared" si="61"/>
        <v>39</v>
      </c>
      <c r="X66" s="579">
        <v>0</v>
      </c>
      <c r="Y66" s="579">
        <f t="shared" si="34"/>
        <v>0</v>
      </c>
      <c r="Z66" s="579">
        <f t="shared" si="35"/>
        <v>0</v>
      </c>
      <c r="AA66" s="579">
        <v>0</v>
      </c>
      <c r="AB66" s="579">
        <v>0</v>
      </c>
      <c r="AC66" s="579">
        <f t="shared" si="24"/>
        <v>0</v>
      </c>
      <c r="AD66" s="579">
        <f t="shared" si="25"/>
        <v>0</v>
      </c>
      <c r="AE66" s="579">
        <f t="shared" si="26"/>
        <v>-2268908.3032139582</v>
      </c>
      <c r="AF66" s="579">
        <f t="shared" si="27"/>
        <v>-2268908.3032139582</v>
      </c>
      <c r="AG66" s="579">
        <f t="shared" si="28"/>
        <v>0</v>
      </c>
      <c r="AH66" s="579">
        <f t="shared" si="36"/>
        <v>200320866.08905575</v>
      </c>
      <c r="AI66" s="584">
        <f t="shared" si="56"/>
        <v>-2268908.3032139582</v>
      </c>
      <c r="AJ66" s="579"/>
      <c r="AK66" s="579"/>
      <c r="AL66" s="579">
        <f t="shared" si="57"/>
        <v>-2262273.6728423443</v>
      </c>
      <c r="AM66" s="579"/>
      <c r="AN66" s="579">
        <f t="shared" si="37"/>
        <v>-18640575.854890835</v>
      </c>
      <c r="AO66" s="579"/>
      <c r="AR66" s="579"/>
      <c r="AS66" s="579"/>
      <c r="AT66" s="579"/>
      <c r="AU66" s="579"/>
      <c r="AV66" s="579"/>
      <c r="AW66" s="579"/>
      <c r="AX66" s="579"/>
      <c r="AY66" s="579"/>
      <c r="AZ66" s="579"/>
      <c r="BA66" s="579"/>
      <c r="BB66" s="579"/>
      <c r="BC66" s="579"/>
      <c r="BD66" s="579"/>
      <c r="BE66" s="579"/>
      <c r="BF66" s="579"/>
      <c r="BG66" s="579"/>
    </row>
    <row r="67" spans="1:59">
      <c r="A67" s="579">
        <f t="shared" si="60"/>
        <v>40</v>
      </c>
      <c r="B67" s="579"/>
      <c r="C67" s="579"/>
      <c r="D67" s="579">
        <f t="shared" si="46"/>
        <v>-18973749.494721334</v>
      </c>
      <c r="E67" s="579">
        <f t="shared" si="47"/>
        <v>17536569.266666666</v>
      </c>
      <c r="F67" s="579">
        <f t="shared" si="45"/>
        <v>573624.32738999999</v>
      </c>
      <c r="G67" s="579">
        <f t="shared" si="41"/>
        <v>0</v>
      </c>
      <c r="H67" s="579">
        <f t="shared" si="48"/>
        <v>200768.51458649998</v>
      </c>
      <c r="I67" s="579">
        <f t="shared" si="42"/>
        <v>-19174518.009307835</v>
      </c>
      <c r="J67" s="579">
        <f t="shared" si="43"/>
        <v>0</v>
      </c>
      <c r="K67" s="579">
        <f t="shared" si="49"/>
        <v>-19074133.752014585</v>
      </c>
      <c r="L67" s="579">
        <f t="shared" si="58"/>
        <v>-562686.94568443019</v>
      </c>
      <c r="M67" s="579">
        <f t="shared" si="59"/>
        <v>-879317.56596787239</v>
      </c>
      <c r="N67" s="579">
        <v>0</v>
      </c>
      <c r="O67" s="579">
        <f t="shared" si="50"/>
        <v>-284606.24242082</v>
      </c>
      <c r="P67" s="579">
        <f t="shared" si="51"/>
        <v>-99363.448539239675</v>
      </c>
      <c r="Q67" s="579">
        <f t="shared" si="52"/>
        <v>-6360.9831279697719</v>
      </c>
      <c r="R67" s="579">
        <f t="shared" si="53"/>
        <v>-469853.79423966137</v>
      </c>
      <c r="S67" s="579">
        <f t="shared" si="54"/>
        <v>-2302188.9799799933</v>
      </c>
      <c r="T67" s="579">
        <f t="shared" si="55"/>
        <v>-183515.00000716644</v>
      </c>
      <c r="U67" s="577">
        <v>0</v>
      </c>
      <c r="V67" s="579">
        <f t="shared" si="44"/>
        <v>-2302188.9799799933</v>
      </c>
      <c r="W67" s="579">
        <f t="shared" si="61"/>
        <v>40</v>
      </c>
      <c r="X67" s="579">
        <v>0</v>
      </c>
      <c r="Y67" s="579">
        <f t="shared" si="34"/>
        <v>0</v>
      </c>
      <c r="Z67" s="579">
        <f t="shared" si="35"/>
        <v>0</v>
      </c>
      <c r="AA67" s="579">
        <v>0</v>
      </c>
      <c r="AB67" s="579">
        <v>0</v>
      </c>
      <c r="AC67" s="579">
        <f t="shared" si="24"/>
        <v>0</v>
      </c>
      <c r="AD67" s="579">
        <f t="shared" si="25"/>
        <v>0</v>
      </c>
      <c r="AE67" s="579">
        <f t="shared" si="26"/>
        <v>-2302188.9799799933</v>
      </c>
      <c r="AF67" s="579">
        <f t="shared" si="27"/>
        <v>-2302188.9799799933</v>
      </c>
      <c r="AG67" s="579">
        <f t="shared" si="28"/>
        <v>0</v>
      </c>
      <c r="AH67" s="579">
        <f t="shared" si="36"/>
        <v>200320866.08905575</v>
      </c>
      <c r="AI67" s="584">
        <f t="shared" si="56"/>
        <v>-2302188.9799799933</v>
      </c>
      <c r="AJ67" s="579"/>
      <c r="AK67" s="579"/>
      <c r="AL67" s="579">
        <f t="shared" si="57"/>
        <v>-2295457.0318857781</v>
      </c>
      <c r="AM67" s="579"/>
      <c r="AN67" s="579">
        <f t="shared" si="37"/>
        <v>-18973749.494721334</v>
      </c>
      <c r="AO67" s="579"/>
      <c r="AR67" s="579"/>
      <c r="AS67" s="579"/>
      <c r="AT67" s="579"/>
      <c r="AU67" s="579"/>
      <c r="AV67" s="579"/>
      <c r="AW67" s="579"/>
      <c r="AX67" s="579"/>
      <c r="AY67" s="579"/>
      <c r="AZ67" s="579"/>
      <c r="BA67" s="579"/>
      <c r="BB67" s="579"/>
      <c r="BC67" s="579"/>
      <c r="BD67" s="579"/>
      <c r="BE67" s="579"/>
      <c r="BF67" s="579"/>
      <c r="BG67" s="579"/>
    </row>
    <row r="68" spans="1:59">
      <c r="A68" s="579">
        <f t="shared" si="60"/>
        <v>41</v>
      </c>
      <c r="B68" s="585"/>
      <c r="C68" s="585"/>
      <c r="D68" s="579">
        <f t="shared" si="46"/>
        <v>-19174518.009307835</v>
      </c>
      <c r="E68" s="579">
        <f t="shared" si="47"/>
        <v>17536569.266666666</v>
      </c>
      <c r="F68" s="579">
        <f t="shared" si="45"/>
        <v>128437.34274000001</v>
      </c>
      <c r="G68" s="579">
        <f t="shared" si="41"/>
        <v>0</v>
      </c>
      <c r="H68" s="579">
        <f t="shared" si="48"/>
        <v>44953.069959</v>
      </c>
      <c r="I68" s="579">
        <f t="shared" si="42"/>
        <v>-19219471.079266835</v>
      </c>
      <c r="J68" s="579">
        <f t="shared" si="43"/>
        <v>0</v>
      </c>
      <c r="K68" s="579">
        <f t="shared" si="49"/>
        <v>-19196994.544287335</v>
      </c>
      <c r="L68" s="579">
        <f t="shared" si="58"/>
        <v>-566311.33905647637</v>
      </c>
      <c r="M68" s="579">
        <f t="shared" si="59"/>
        <v>-884981.44849164621</v>
      </c>
      <c r="N68" s="579">
        <v>0</v>
      </c>
      <c r="O68" s="579">
        <f t="shared" si="50"/>
        <v>-287617.7701396175</v>
      </c>
      <c r="P68" s="579">
        <f t="shared" si="51"/>
        <v>-100056.53296047849</v>
      </c>
      <c r="Q68" s="579">
        <f t="shared" si="52"/>
        <v>-6401.9294463901379</v>
      </c>
      <c r="R68" s="579">
        <f t="shared" si="53"/>
        <v>-472878.29260460113</v>
      </c>
      <c r="S68" s="579">
        <f t="shared" si="54"/>
        <v>-2318247.3126992094</v>
      </c>
      <c r="T68" s="579">
        <f t="shared" si="55"/>
        <v>-173471.6971082949</v>
      </c>
      <c r="U68" s="577">
        <v>0</v>
      </c>
      <c r="V68" s="579">
        <f t="shared" si="44"/>
        <v>-2318247.3126992094</v>
      </c>
      <c r="W68" s="579">
        <f t="shared" si="61"/>
        <v>41</v>
      </c>
      <c r="X68" s="579">
        <v>0</v>
      </c>
      <c r="Y68" s="579">
        <f t="shared" si="34"/>
        <v>0</v>
      </c>
      <c r="Z68" s="579">
        <f t="shared" si="35"/>
        <v>0</v>
      </c>
      <c r="AA68" s="579">
        <v>0</v>
      </c>
      <c r="AB68" s="579">
        <v>0</v>
      </c>
      <c r="AC68" s="579">
        <f t="shared" si="24"/>
        <v>0</v>
      </c>
      <c r="AD68" s="579">
        <f t="shared" si="25"/>
        <v>0</v>
      </c>
      <c r="AE68" s="579">
        <f t="shared" si="26"/>
        <v>-2318247.3126992094</v>
      </c>
      <c r="AF68" s="579">
        <f t="shared" si="27"/>
        <v>-2318247.3126992094</v>
      </c>
      <c r="AG68" s="579">
        <f t="shared" si="28"/>
        <v>0</v>
      </c>
      <c r="AH68" s="579">
        <f t="shared" si="36"/>
        <v>200320866.08905575</v>
      </c>
      <c r="AI68" s="584">
        <f t="shared" si="56"/>
        <v>-2318247.3126992094</v>
      </c>
      <c r="AJ68" s="579"/>
      <c r="AK68" s="579"/>
      <c r="AL68" s="579">
        <f t="shared" si="57"/>
        <v>-2311468.4076161087</v>
      </c>
      <c r="AM68" s="579"/>
      <c r="AN68" s="579">
        <f t="shared" si="37"/>
        <v>-19174518.009307835</v>
      </c>
      <c r="AO68" s="579"/>
      <c r="AR68" s="579"/>
      <c r="AS68" s="579"/>
      <c r="AT68" s="579"/>
      <c r="AU68" s="579"/>
      <c r="AV68" s="579"/>
      <c r="AW68" s="579"/>
      <c r="AX68" s="579"/>
      <c r="AY68" s="579"/>
      <c r="AZ68" s="579"/>
      <c r="BA68" s="579"/>
      <c r="BB68" s="579"/>
      <c r="BC68" s="579"/>
      <c r="BD68" s="579"/>
      <c r="BE68" s="579"/>
      <c r="BF68" s="579"/>
      <c r="BG68" s="579"/>
    </row>
    <row r="69" spans="1:59">
      <c r="A69" s="579">
        <f t="shared" si="60"/>
        <v>42</v>
      </c>
      <c r="B69" s="579"/>
      <c r="C69" s="579"/>
      <c r="D69" s="579">
        <f t="shared" si="46"/>
        <v>-19219471.079266835</v>
      </c>
      <c r="E69" s="579">
        <f t="shared" si="47"/>
        <v>17536569.266666666</v>
      </c>
      <c r="F69" s="579">
        <f t="shared" si="45"/>
        <v>0</v>
      </c>
      <c r="G69" s="579">
        <f t="shared" si="41"/>
        <v>0</v>
      </c>
      <c r="H69" s="579">
        <f t="shared" si="48"/>
        <v>0</v>
      </c>
      <c r="I69" s="579">
        <f t="shared" si="42"/>
        <v>-19219471.079266835</v>
      </c>
      <c r="J69" s="579">
        <f t="shared" si="43"/>
        <v>0</v>
      </c>
      <c r="K69" s="579">
        <f t="shared" si="49"/>
        <v>-19219471.079266835</v>
      </c>
      <c r="L69" s="579">
        <f t="shared" si="58"/>
        <v>-566974.39683837164</v>
      </c>
      <c r="M69" s="579">
        <f t="shared" si="59"/>
        <v>-886017.61675420112</v>
      </c>
      <c r="N69" s="579">
        <v>0</v>
      </c>
      <c r="O69" s="579">
        <f t="shared" si="50"/>
        <v>-288292.06618900254</v>
      </c>
      <c r="P69" s="579">
        <f t="shared" si="51"/>
        <v>-100188.88304678713</v>
      </c>
      <c r="Q69" s="579">
        <f t="shared" si="52"/>
        <v>-6409.4175494794517</v>
      </c>
      <c r="R69" s="579">
        <f t="shared" si="53"/>
        <v>-473431.40107500431</v>
      </c>
      <c r="S69" s="579">
        <f t="shared" si="54"/>
        <v>-2321313.7814528462</v>
      </c>
      <c r="T69" s="579">
        <f t="shared" si="55"/>
        <v>-163057.57417425848</v>
      </c>
      <c r="U69" s="577">
        <v>0</v>
      </c>
      <c r="V69" s="579">
        <v>-7.9686868417704409E-13</v>
      </c>
      <c r="W69" s="579">
        <f t="shared" si="61"/>
        <v>42</v>
      </c>
      <c r="X69" s="579">
        <v>0</v>
      </c>
      <c r="Y69" s="579">
        <f t="shared" si="34"/>
        <v>0</v>
      </c>
      <c r="Z69" s="579">
        <f t="shared" si="35"/>
        <v>0</v>
      </c>
      <c r="AA69" s="579">
        <v>0</v>
      </c>
      <c r="AB69" s="579">
        <v>0</v>
      </c>
      <c r="AC69" s="579">
        <f t="shared" si="24"/>
        <v>0</v>
      </c>
      <c r="AD69" s="579">
        <f t="shared" si="25"/>
        <v>0</v>
      </c>
      <c r="AE69" s="579">
        <f t="shared" si="26"/>
        <v>-2321313.7814528462</v>
      </c>
      <c r="AF69" s="579">
        <f t="shared" si="27"/>
        <v>-7.9686868417704409E-13</v>
      </c>
      <c r="AG69" s="579">
        <f t="shared" si="28"/>
        <v>2321313.7814528462</v>
      </c>
      <c r="AH69" s="579">
        <f t="shared" si="36"/>
        <v>202642179.87050858</v>
      </c>
      <c r="AI69" s="584">
        <f t="shared" si="56"/>
        <v>-7.9686868417704409E-13</v>
      </c>
      <c r="AJ69" s="579"/>
      <c r="AK69" s="579"/>
      <c r="AL69" s="579">
        <f t="shared" si="57"/>
        <v>-2314525.9095522244</v>
      </c>
      <c r="AM69" s="579"/>
      <c r="AN69" s="579">
        <f t="shared" si="37"/>
        <v>-19219471.079266835</v>
      </c>
      <c r="AO69" s="579"/>
      <c r="AR69" s="579"/>
      <c r="AS69" s="579"/>
      <c r="AT69" s="579"/>
      <c r="AU69" s="579"/>
      <c r="AV69" s="579"/>
      <c r="AW69" s="579"/>
      <c r="AX69" s="579"/>
      <c r="AY69" s="579"/>
      <c r="AZ69" s="579"/>
      <c r="BA69" s="579"/>
      <c r="BB69" s="579"/>
      <c r="BC69" s="579"/>
      <c r="BD69" s="579"/>
      <c r="BE69" s="579"/>
      <c r="BF69" s="579"/>
      <c r="BG69" s="579"/>
    </row>
    <row r="70" spans="1:59">
      <c r="A70" s="579">
        <f t="shared" si="60"/>
        <v>43</v>
      </c>
      <c r="B70" s="579"/>
      <c r="C70" s="579"/>
      <c r="D70" s="579">
        <f t="shared" si="46"/>
        <v>-19219471.079266835</v>
      </c>
      <c r="E70" s="579">
        <f t="shared" si="47"/>
        <v>17536569.266666666</v>
      </c>
      <c r="F70" s="579"/>
      <c r="G70" s="579">
        <f t="shared" si="41"/>
        <v>0</v>
      </c>
      <c r="H70" s="579">
        <f t="shared" si="48"/>
        <v>0</v>
      </c>
      <c r="I70" s="579">
        <f t="shared" si="42"/>
        <v>-19219471.079266835</v>
      </c>
      <c r="J70" s="579">
        <f t="shared" si="43"/>
        <v>0</v>
      </c>
      <c r="K70" s="579">
        <f t="shared" si="49"/>
        <v>-19219471.079266835</v>
      </c>
      <c r="L70" s="579">
        <f t="shared" si="58"/>
        <v>-566974.39683837164</v>
      </c>
      <c r="M70" s="579">
        <f t="shared" si="59"/>
        <v>-886017.61675420112</v>
      </c>
      <c r="N70" s="579">
        <v>0</v>
      </c>
      <c r="O70" s="579">
        <f t="shared" si="50"/>
        <v>-288292.06618900254</v>
      </c>
      <c r="P70" s="579">
        <f t="shared" si="51"/>
        <v>-100188.88304678713</v>
      </c>
      <c r="Q70" s="579">
        <f t="shared" si="52"/>
        <v>-6409.4175494794517</v>
      </c>
      <c r="R70" s="579">
        <f t="shared" si="53"/>
        <v>-473431.40107500431</v>
      </c>
      <c r="S70" s="579">
        <f t="shared" si="54"/>
        <v>-2321313.7814528462</v>
      </c>
      <c r="T70" s="579">
        <f t="shared" si="55"/>
        <v>-153066.17931919786</v>
      </c>
      <c r="U70" s="577">
        <v>0</v>
      </c>
      <c r="V70" s="579">
        <v>-7.9686868417704409E-13</v>
      </c>
      <c r="W70" s="579">
        <f t="shared" si="61"/>
        <v>43</v>
      </c>
      <c r="X70" s="579">
        <v>0</v>
      </c>
      <c r="Y70" s="579">
        <f t="shared" si="34"/>
        <v>0</v>
      </c>
      <c r="Z70" s="579">
        <f t="shared" si="35"/>
        <v>0</v>
      </c>
      <c r="AA70" s="579">
        <v>0</v>
      </c>
      <c r="AB70" s="579">
        <v>0</v>
      </c>
      <c r="AC70" s="579">
        <f t="shared" si="24"/>
        <v>0</v>
      </c>
      <c r="AD70" s="579">
        <f t="shared" si="25"/>
        <v>0</v>
      </c>
      <c r="AE70" s="579">
        <f t="shared" si="26"/>
        <v>-2321313.7814528462</v>
      </c>
      <c r="AF70" s="579">
        <f t="shared" si="27"/>
        <v>-7.9686868417704409E-13</v>
      </c>
      <c r="AG70" s="579">
        <f t="shared" si="28"/>
        <v>2321313.7814528462</v>
      </c>
      <c r="AH70" s="579">
        <f t="shared" si="36"/>
        <v>204963493.65196142</v>
      </c>
      <c r="AI70" s="584">
        <f t="shared" si="56"/>
        <v>-7.9686868417704409E-13</v>
      </c>
      <c r="AJ70" s="579"/>
      <c r="AK70" s="579"/>
      <c r="AL70" s="579">
        <f t="shared" si="57"/>
        <v>-2314525.9095522244</v>
      </c>
      <c r="AM70" s="579"/>
      <c r="AN70" s="579">
        <f t="shared" si="37"/>
        <v>-19219471.079266835</v>
      </c>
      <c r="AO70" s="579"/>
      <c r="AR70" s="579"/>
      <c r="AS70" s="579"/>
      <c r="AT70" s="579"/>
      <c r="AU70" s="579"/>
      <c r="AV70" s="579"/>
      <c r="AW70" s="579"/>
      <c r="AX70" s="579"/>
      <c r="AY70" s="579"/>
      <c r="AZ70" s="579"/>
      <c r="BA70" s="579"/>
      <c r="BB70" s="579"/>
      <c r="BC70" s="579"/>
      <c r="BD70" s="579"/>
      <c r="BE70" s="579"/>
      <c r="BF70" s="579"/>
      <c r="BG70" s="579"/>
    </row>
    <row r="71" spans="1:59">
      <c r="A71" s="579">
        <f t="shared" si="60"/>
        <v>44</v>
      </c>
      <c r="B71" s="579"/>
      <c r="C71" s="579"/>
      <c r="D71" s="579">
        <f t="shared" si="46"/>
        <v>-19219471.079266835</v>
      </c>
      <c r="E71" s="579">
        <f t="shared" si="47"/>
        <v>17536569.266666666</v>
      </c>
      <c r="F71" s="579"/>
      <c r="G71" s="579">
        <f t="shared" ref="G71:G102" si="62">AM258</f>
        <v>0</v>
      </c>
      <c r="H71" s="579">
        <f t="shared" si="48"/>
        <v>0</v>
      </c>
      <c r="I71" s="579">
        <f t="shared" si="42"/>
        <v>-19219471.079266835</v>
      </c>
      <c r="J71" s="579">
        <f t="shared" si="43"/>
        <v>0</v>
      </c>
      <c r="K71" s="579">
        <f t="shared" si="49"/>
        <v>-19219471.079266835</v>
      </c>
      <c r="L71" s="579">
        <f t="shared" si="58"/>
        <v>-566974.39683837164</v>
      </c>
      <c r="M71" s="579">
        <f t="shared" si="59"/>
        <v>-886017.61675420112</v>
      </c>
      <c r="N71" s="579">
        <v>0</v>
      </c>
      <c r="O71" s="579">
        <f t="shared" si="50"/>
        <v>-288292.06618900254</v>
      </c>
      <c r="P71" s="579">
        <f t="shared" si="51"/>
        <v>-100188.88304678713</v>
      </c>
      <c r="Q71" s="579">
        <f t="shared" si="52"/>
        <v>-6409.4175494794517</v>
      </c>
      <c r="R71" s="579">
        <f t="shared" si="53"/>
        <v>-473431.40107500431</v>
      </c>
      <c r="S71" s="579">
        <f t="shared" si="54"/>
        <v>-2321313.7814528462</v>
      </c>
      <c r="T71" s="579">
        <f t="shared" si="55"/>
        <v>-143687.00975729068</v>
      </c>
      <c r="U71" s="577">
        <v>0</v>
      </c>
      <c r="V71" s="579">
        <v>-7.9686868417704409E-13</v>
      </c>
      <c r="W71" s="579">
        <f t="shared" si="61"/>
        <v>44</v>
      </c>
      <c r="X71" s="579">
        <v>0</v>
      </c>
      <c r="Y71" s="579">
        <f t="shared" si="34"/>
        <v>0</v>
      </c>
      <c r="Z71" s="579">
        <f t="shared" si="35"/>
        <v>0</v>
      </c>
      <c r="AA71" s="579">
        <v>0</v>
      </c>
      <c r="AB71" s="579">
        <v>0</v>
      </c>
      <c r="AC71" s="579">
        <f t="shared" si="24"/>
        <v>0</v>
      </c>
      <c r="AD71" s="579">
        <f t="shared" si="25"/>
        <v>0</v>
      </c>
      <c r="AE71" s="579">
        <f t="shared" si="26"/>
        <v>-2321313.7814528462</v>
      </c>
      <c r="AF71" s="579">
        <f t="shared" si="27"/>
        <v>-7.9686868417704409E-13</v>
      </c>
      <c r="AG71" s="579">
        <f t="shared" si="28"/>
        <v>2321313.7814528462</v>
      </c>
      <c r="AH71" s="579">
        <f t="shared" si="36"/>
        <v>207284807.43341425</v>
      </c>
      <c r="AI71" s="584">
        <f t="shared" si="56"/>
        <v>-7.9686868417704409E-13</v>
      </c>
      <c r="AJ71" s="579"/>
      <c r="AK71" s="579"/>
      <c r="AL71" s="579">
        <f t="shared" si="57"/>
        <v>-2314525.9095522244</v>
      </c>
      <c r="AM71" s="579"/>
      <c r="AN71" s="579">
        <f t="shared" si="37"/>
        <v>-19219471.079266835</v>
      </c>
      <c r="AO71" s="579"/>
      <c r="AR71" s="579"/>
      <c r="AS71" s="579"/>
      <c r="AT71" s="579"/>
      <c r="AU71" s="579"/>
      <c r="AV71" s="579"/>
      <c r="AW71" s="579"/>
      <c r="AX71" s="579"/>
      <c r="AY71" s="579"/>
      <c r="AZ71" s="579"/>
      <c r="BA71" s="579"/>
      <c r="BB71" s="579"/>
      <c r="BC71" s="579"/>
      <c r="BD71" s="579"/>
      <c r="BE71" s="579"/>
      <c r="BF71" s="579"/>
      <c r="BG71" s="579"/>
    </row>
    <row r="72" spans="1:59">
      <c r="A72" s="579">
        <f t="shared" si="60"/>
        <v>45</v>
      </c>
      <c r="B72" s="579"/>
      <c r="C72" s="579"/>
      <c r="D72" s="579">
        <f t="shared" si="46"/>
        <v>-19219471.079266835</v>
      </c>
      <c r="E72" s="579">
        <f t="shared" si="47"/>
        <v>17536569.266666666</v>
      </c>
      <c r="F72" s="579"/>
      <c r="G72" s="579">
        <f t="shared" si="62"/>
        <v>0</v>
      </c>
      <c r="H72" s="579">
        <f t="shared" si="48"/>
        <v>0</v>
      </c>
      <c r="I72" s="579">
        <f t="shared" si="42"/>
        <v>-19219471.079266835</v>
      </c>
      <c r="J72" s="579">
        <f t="shared" si="43"/>
        <v>0</v>
      </c>
      <c r="K72" s="579">
        <f t="shared" si="49"/>
        <v>-19219471.079266835</v>
      </c>
      <c r="L72" s="579">
        <f t="shared" si="58"/>
        <v>-566974.39683837164</v>
      </c>
      <c r="M72" s="579">
        <f t="shared" si="59"/>
        <v>-886017.61675420112</v>
      </c>
      <c r="N72" s="579">
        <v>0</v>
      </c>
      <c r="O72" s="579">
        <f t="shared" si="50"/>
        <v>-288292.06618900254</v>
      </c>
      <c r="P72" s="579">
        <f t="shared" si="51"/>
        <v>-100188.88304678713</v>
      </c>
      <c r="Q72" s="579">
        <f t="shared" si="52"/>
        <v>-6409.4175494794517</v>
      </c>
      <c r="R72" s="579">
        <f t="shared" si="53"/>
        <v>-473431.40107500431</v>
      </c>
      <c r="S72" s="579">
        <f t="shared" si="54"/>
        <v>-2321313.7814528462</v>
      </c>
      <c r="T72" s="579">
        <f t="shared" si="55"/>
        <v>-134882.5512260127</v>
      </c>
      <c r="U72" s="577">
        <v>0</v>
      </c>
      <c r="V72" s="579">
        <v>-7.9686868417704409E-13</v>
      </c>
      <c r="W72" s="579">
        <f t="shared" si="61"/>
        <v>45</v>
      </c>
      <c r="X72" s="579"/>
      <c r="Y72" s="579"/>
      <c r="Z72" s="579"/>
      <c r="AA72" s="579">
        <v>0</v>
      </c>
      <c r="AB72" s="579">
        <v>0</v>
      </c>
      <c r="AC72" s="579"/>
      <c r="AD72" s="579"/>
      <c r="AE72" s="579"/>
      <c r="AF72" s="579"/>
      <c r="AG72" s="579"/>
      <c r="AH72" s="579"/>
      <c r="AI72" s="584">
        <f t="shared" si="56"/>
        <v>0</v>
      </c>
      <c r="AJ72" s="579"/>
      <c r="AK72" s="579"/>
      <c r="AL72" s="579">
        <f t="shared" si="57"/>
        <v>-2314525.9095522244</v>
      </c>
      <c r="AM72" s="579"/>
      <c r="AN72" s="579">
        <f t="shared" si="37"/>
        <v>-19219471.079266835</v>
      </c>
      <c r="AO72" s="579"/>
      <c r="AR72" s="579"/>
      <c r="AS72" s="579"/>
      <c r="AT72" s="579"/>
      <c r="AU72" s="579"/>
      <c r="AV72" s="579"/>
      <c r="AW72" s="579"/>
      <c r="AX72" s="579"/>
      <c r="AY72" s="579"/>
      <c r="AZ72" s="579"/>
      <c r="BA72" s="579"/>
      <c r="BB72" s="579"/>
      <c r="BC72" s="579"/>
      <c r="BD72" s="579"/>
      <c r="BE72" s="579"/>
      <c r="BF72" s="579"/>
      <c r="BG72" s="579"/>
    </row>
    <row r="73" spans="1:59">
      <c r="A73" s="579">
        <f t="shared" si="60"/>
        <v>46</v>
      </c>
      <c r="B73" s="579"/>
      <c r="C73" s="579"/>
      <c r="D73" s="579">
        <f t="shared" si="46"/>
        <v>-19219471.079266835</v>
      </c>
      <c r="E73" s="579">
        <f t="shared" si="47"/>
        <v>17536569.266666666</v>
      </c>
      <c r="F73" s="579"/>
      <c r="G73" s="579">
        <f t="shared" si="62"/>
        <v>0</v>
      </c>
      <c r="H73" s="579">
        <f t="shared" si="48"/>
        <v>0</v>
      </c>
      <c r="I73" s="579">
        <f t="shared" si="42"/>
        <v>-19219471.079266835</v>
      </c>
      <c r="J73" s="579">
        <f t="shared" si="43"/>
        <v>0</v>
      </c>
      <c r="K73" s="579">
        <f t="shared" si="49"/>
        <v>-19219471.079266835</v>
      </c>
      <c r="L73" s="579">
        <f t="shared" si="58"/>
        <v>-566974.39683837164</v>
      </c>
      <c r="M73" s="579">
        <f t="shared" si="59"/>
        <v>-886017.61675420112</v>
      </c>
      <c r="N73" s="579">
        <v>0</v>
      </c>
      <c r="O73" s="579">
        <f t="shared" si="50"/>
        <v>-288292.06618900254</v>
      </c>
      <c r="P73" s="579">
        <f t="shared" si="51"/>
        <v>-100188.88304678713</v>
      </c>
      <c r="Q73" s="579">
        <f t="shared" si="52"/>
        <v>-6409.4175494794517</v>
      </c>
      <c r="R73" s="579">
        <f t="shared" si="53"/>
        <v>-473431.40107500431</v>
      </c>
      <c r="S73" s="579">
        <f t="shared" si="54"/>
        <v>-2321313.7814528462</v>
      </c>
      <c r="T73" s="579">
        <f t="shared" si="55"/>
        <v>-126617.58815893803</v>
      </c>
      <c r="U73" s="577">
        <v>0</v>
      </c>
      <c r="V73" s="579">
        <v>-7.9686868417704409E-13</v>
      </c>
      <c r="W73" s="579">
        <f t="shared" si="61"/>
        <v>46</v>
      </c>
      <c r="X73" s="579"/>
      <c r="Y73" s="579"/>
      <c r="Z73" s="579"/>
      <c r="AA73" s="579"/>
      <c r="AB73" s="579"/>
      <c r="AC73" s="579"/>
      <c r="AD73" s="579"/>
      <c r="AE73" s="579"/>
      <c r="AF73" s="579"/>
      <c r="AG73" s="579"/>
      <c r="AH73" s="579"/>
      <c r="AI73" s="584">
        <f t="shared" si="56"/>
        <v>0</v>
      </c>
      <c r="AJ73" s="579"/>
      <c r="AK73" s="579"/>
      <c r="AL73" s="579">
        <f t="shared" si="57"/>
        <v>-2314525.9095522244</v>
      </c>
      <c r="AM73" s="579"/>
      <c r="AN73" s="579">
        <f t="shared" si="37"/>
        <v>-19219471.079266835</v>
      </c>
      <c r="AO73" s="579"/>
      <c r="AR73" s="579"/>
      <c r="AS73" s="579"/>
      <c r="AT73" s="579"/>
      <c r="AU73" s="579"/>
      <c r="AV73" s="579"/>
      <c r="AW73" s="579"/>
      <c r="AX73" s="579"/>
      <c r="AY73" s="579"/>
      <c r="AZ73" s="579"/>
      <c r="BA73" s="579"/>
      <c r="BB73" s="579"/>
      <c r="BC73" s="579"/>
      <c r="BD73" s="579"/>
      <c r="BE73" s="579"/>
      <c r="BF73" s="579"/>
      <c r="BG73" s="579"/>
    </row>
    <row r="74" spans="1:59">
      <c r="A74" s="579">
        <f t="shared" si="60"/>
        <v>47</v>
      </c>
      <c r="B74" s="579"/>
      <c r="C74" s="579"/>
      <c r="D74" s="579">
        <f t="shared" si="46"/>
        <v>-19219471.079266835</v>
      </c>
      <c r="E74" s="579">
        <f t="shared" si="47"/>
        <v>17536569.266666666</v>
      </c>
      <c r="F74" s="579"/>
      <c r="G74" s="579">
        <f t="shared" si="62"/>
        <v>0</v>
      </c>
      <c r="H74" s="579">
        <f t="shared" si="48"/>
        <v>0</v>
      </c>
      <c r="I74" s="579">
        <f t="shared" si="42"/>
        <v>-19219471.079266835</v>
      </c>
      <c r="J74" s="579">
        <f t="shared" si="43"/>
        <v>0</v>
      </c>
      <c r="K74" s="579">
        <f t="shared" si="49"/>
        <v>-19219471.079266835</v>
      </c>
      <c r="L74" s="579">
        <f t="shared" si="58"/>
        <v>-566974.39683837164</v>
      </c>
      <c r="M74" s="579">
        <f t="shared" si="59"/>
        <v>-886017.61675420112</v>
      </c>
      <c r="N74" s="579">
        <v>0</v>
      </c>
      <c r="O74" s="579">
        <f t="shared" si="50"/>
        <v>-288292.06618900254</v>
      </c>
      <c r="P74" s="579">
        <f t="shared" si="51"/>
        <v>-100188.88304678713</v>
      </c>
      <c r="Q74" s="579">
        <f t="shared" si="52"/>
        <v>-6409.4175494794517</v>
      </c>
      <c r="R74" s="579">
        <f t="shared" si="53"/>
        <v>-473431.40107500431</v>
      </c>
      <c r="S74" s="579">
        <f t="shared" si="54"/>
        <v>-2321313.7814528462</v>
      </c>
      <c r="T74" s="579">
        <f t="shared" si="55"/>
        <v>-118859.06283254373</v>
      </c>
      <c r="U74" s="577">
        <v>0</v>
      </c>
      <c r="V74" s="579">
        <v>-7.9686868417704409E-13</v>
      </c>
      <c r="W74" s="579">
        <f t="shared" si="61"/>
        <v>47</v>
      </c>
      <c r="X74" s="579"/>
      <c r="Y74" s="579"/>
      <c r="Z74" s="579"/>
      <c r="AA74" s="579"/>
      <c r="AB74" s="579"/>
      <c r="AC74" s="579"/>
      <c r="AD74" s="579"/>
      <c r="AE74" s="579"/>
      <c r="AF74" s="579"/>
      <c r="AG74" s="579"/>
      <c r="AH74" s="579"/>
      <c r="AI74" s="584">
        <f t="shared" si="56"/>
        <v>0</v>
      </c>
      <c r="AJ74" s="579"/>
      <c r="AK74" s="579"/>
      <c r="AL74" s="579">
        <f t="shared" si="57"/>
        <v>-2314525.9095522244</v>
      </c>
      <c r="AM74" s="579"/>
      <c r="AN74" s="579">
        <f t="shared" si="37"/>
        <v>-19219471.079266835</v>
      </c>
      <c r="AO74" s="579"/>
      <c r="AR74" s="579"/>
      <c r="AS74" s="579"/>
      <c r="AT74" s="579"/>
      <c r="AU74" s="579"/>
      <c r="AV74" s="579"/>
      <c r="AW74" s="579"/>
      <c r="AX74" s="579"/>
      <c r="AY74" s="579"/>
      <c r="AZ74" s="579"/>
      <c r="BA74" s="579"/>
      <c r="BB74" s="579"/>
      <c r="BC74" s="579"/>
      <c r="BD74" s="579"/>
      <c r="BE74" s="579"/>
      <c r="BF74" s="579"/>
      <c r="BG74" s="579"/>
    </row>
    <row r="75" spans="1:59">
      <c r="A75" s="579">
        <f t="shared" si="60"/>
        <v>48</v>
      </c>
      <c r="B75" s="579"/>
      <c r="C75" s="579"/>
      <c r="D75" s="579">
        <f t="shared" si="46"/>
        <v>-19219471.079266835</v>
      </c>
      <c r="E75" s="579">
        <f t="shared" si="47"/>
        <v>17536569.266666666</v>
      </c>
      <c r="F75" s="579"/>
      <c r="G75" s="579">
        <f t="shared" si="62"/>
        <v>0</v>
      </c>
      <c r="H75" s="579">
        <f t="shared" si="48"/>
        <v>0</v>
      </c>
      <c r="I75" s="579">
        <f t="shared" si="42"/>
        <v>-19219471.079266835</v>
      </c>
      <c r="J75" s="579">
        <f t="shared" si="43"/>
        <v>0</v>
      </c>
      <c r="K75" s="579">
        <f t="shared" si="49"/>
        <v>-19219471.079266835</v>
      </c>
      <c r="L75" s="579">
        <f t="shared" si="58"/>
        <v>-566974.39683837164</v>
      </c>
      <c r="M75" s="579">
        <f t="shared" si="59"/>
        <v>-886017.61675420112</v>
      </c>
      <c r="N75" s="579">
        <v>0</v>
      </c>
      <c r="O75" s="579">
        <f t="shared" si="50"/>
        <v>-288292.06618900254</v>
      </c>
      <c r="P75" s="579">
        <f t="shared" si="51"/>
        <v>-100188.88304678713</v>
      </c>
      <c r="Q75" s="579">
        <f t="shared" si="52"/>
        <v>-6409.4175494794517</v>
      </c>
      <c r="R75" s="579">
        <f t="shared" si="53"/>
        <v>-473431.40107500431</v>
      </c>
      <c r="S75" s="579">
        <f t="shared" si="54"/>
        <v>-2321313.7814528462</v>
      </c>
      <c r="T75" s="579">
        <f t="shared" si="55"/>
        <v>-111575.9431438302</v>
      </c>
      <c r="U75" s="577">
        <v>0</v>
      </c>
      <c r="V75" s="579">
        <v>-7.9686868417704409E-13</v>
      </c>
      <c r="W75" s="579">
        <f t="shared" si="61"/>
        <v>48</v>
      </c>
      <c r="X75" s="579"/>
      <c r="Y75" s="579"/>
      <c r="Z75" s="579"/>
      <c r="AA75" s="579"/>
      <c r="AB75" s="579"/>
      <c r="AC75" s="579"/>
      <c r="AD75" s="579"/>
      <c r="AE75" s="579"/>
      <c r="AF75" s="579"/>
      <c r="AG75" s="579"/>
      <c r="AH75" s="579"/>
      <c r="AI75" s="584">
        <f t="shared" si="56"/>
        <v>0</v>
      </c>
      <c r="AJ75" s="579"/>
      <c r="AK75" s="579"/>
      <c r="AL75" s="579">
        <f t="shared" si="57"/>
        <v>-2314525.9095522244</v>
      </c>
      <c r="AM75" s="579"/>
      <c r="AN75" s="579">
        <f t="shared" si="37"/>
        <v>-19219471.079266835</v>
      </c>
      <c r="AO75" s="579"/>
      <c r="AR75" s="579"/>
      <c r="AS75" s="579"/>
      <c r="AT75" s="579"/>
      <c r="AU75" s="579"/>
      <c r="AV75" s="579"/>
      <c r="AW75" s="579"/>
      <c r="AX75" s="579"/>
      <c r="AY75" s="579"/>
      <c r="AZ75" s="579"/>
      <c r="BA75" s="579"/>
      <c r="BB75" s="579"/>
      <c r="BC75" s="579"/>
      <c r="BD75" s="579"/>
      <c r="BE75" s="579"/>
      <c r="BF75" s="579"/>
      <c r="BG75" s="579"/>
    </row>
    <row r="76" spans="1:59">
      <c r="A76" s="579">
        <f t="shared" si="60"/>
        <v>49</v>
      </c>
      <c r="B76" s="579"/>
      <c r="C76" s="579"/>
      <c r="D76" s="579">
        <f t="shared" si="46"/>
        <v>-19219471.079266835</v>
      </c>
      <c r="E76" s="579">
        <f t="shared" si="47"/>
        <v>17536569.266666666</v>
      </c>
      <c r="F76" s="579"/>
      <c r="G76" s="579">
        <f t="shared" si="62"/>
        <v>0</v>
      </c>
      <c r="H76" s="579">
        <f t="shared" si="48"/>
        <v>0</v>
      </c>
      <c r="I76" s="579">
        <f t="shared" si="42"/>
        <v>-19219471.079266835</v>
      </c>
      <c r="J76" s="579">
        <f t="shared" si="43"/>
        <v>0</v>
      </c>
      <c r="K76" s="579">
        <f t="shared" si="49"/>
        <v>-19219471.079266835</v>
      </c>
      <c r="L76" s="579">
        <f t="shared" si="58"/>
        <v>-566974.39683837164</v>
      </c>
      <c r="M76" s="579">
        <f t="shared" si="59"/>
        <v>-886017.61675420112</v>
      </c>
      <c r="N76" s="579">
        <v>0</v>
      </c>
      <c r="O76" s="579">
        <f t="shared" si="50"/>
        <v>-288292.06618900254</v>
      </c>
      <c r="P76" s="579">
        <f t="shared" si="51"/>
        <v>-100188.88304678713</v>
      </c>
      <c r="Q76" s="579">
        <f t="shared" si="52"/>
        <v>-6409.4175494794517</v>
      </c>
      <c r="R76" s="579">
        <f t="shared" si="53"/>
        <v>-473431.40107500431</v>
      </c>
      <c r="S76" s="579">
        <f t="shared" si="54"/>
        <v>-2321313.7814528462</v>
      </c>
      <c r="T76" s="579">
        <f t="shared" si="55"/>
        <v>-104739.09848990185</v>
      </c>
      <c r="U76" s="577">
        <v>0</v>
      </c>
      <c r="V76" s="579">
        <v>-7.9686868417704409E-13</v>
      </c>
      <c r="W76" s="579">
        <f t="shared" si="61"/>
        <v>49</v>
      </c>
      <c r="X76" s="579"/>
      <c r="Y76" s="579"/>
      <c r="Z76" s="579"/>
      <c r="AA76" s="579"/>
      <c r="AB76" s="579"/>
      <c r="AC76" s="579"/>
      <c r="AD76" s="579"/>
      <c r="AE76" s="579"/>
      <c r="AF76" s="579"/>
      <c r="AG76" s="579"/>
      <c r="AH76" s="579"/>
      <c r="AI76" s="584">
        <f t="shared" si="56"/>
        <v>0</v>
      </c>
      <c r="AJ76" s="579"/>
      <c r="AK76" s="579"/>
      <c r="AL76" s="579">
        <f t="shared" si="57"/>
        <v>-2314525.9095522244</v>
      </c>
      <c r="AM76" s="579"/>
      <c r="AN76" s="579">
        <f t="shared" si="37"/>
        <v>-19219471.079266835</v>
      </c>
      <c r="AO76" s="579"/>
      <c r="AR76" s="579"/>
      <c r="AS76" s="579"/>
      <c r="AT76" s="579"/>
      <c r="AU76" s="579"/>
      <c r="AV76" s="579"/>
      <c r="AW76" s="579"/>
      <c r="AX76" s="579"/>
      <c r="AY76" s="579"/>
      <c r="AZ76" s="579"/>
      <c r="BA76" s="579"/>
      <c r="BB76" s="579"/>
      <c r="BC76" s="579"/>
      <c r="BD76" s="579"/>
      <c r="BE76" s="579"/>
      <c r="BF76" s="579"/>
      <c r="BG76" s="579"/>
    </row>
    <row r="77" spans="1:59">
      <c r="A77" s="579">
        <f t="shared" si="60"/>
        <v>50</v>
      </c>
      <c r="B77" s="579"/>
      <c r="C77" s="579"/>
      <c r="D77" s="579">
        <f t="shared" si="46"/>
        <v>-19219471.079266835</v>
      </c>
      <c r="E77" s="579">
        <f t="shared" si="47"/>
        <v>17536569.266666666</v>
      </c>
      <c r="F77" s="579"/>
      <c r="G77" s="579">
        <f t="shared" si="62"/>
        <v>0</v>
      </c>
      <c r="H77" s="579">
        <f t="shared" si="48"/>
        <v>0</v>
      </c>
      <c r="I77" s="579">
        <f t="shared" si="42"/>
        <v>-19219471.079266835</v>
      </c>
      <c r="J77" s="579">
        <f t="shared" si="43"/>
        <v>0</v>
      </c>
      <c r="K77" s="579">
        <f t="shared" si="49"/>
        <v>-19219471.079266835</v>
      </c>
      <c r="L77" s="579">
        <f t="shared" si="58"/>
        <v>-566974.39683837164</v>
      </c>
      <c r="M77" s="579">
        <f t="shared" si="59"/>
        <v>-886017.61675420112</v>
      </c>
      <c r="N77" s="579">
        <v>0</v>
      </c>
      <c r="O77" s="579">
        <f t="shared" si="50"/>
        <v>-288292.06618900254</v>
      </c>
      <c r="P77" s="579">
        <f t="shared" si="51"/>
        <v>-100188.88304678713</v>
      </c>
      <c r="Q77" s="579">
        <f t="shared" si="52"/>
        <v>-6409.4175494794517</v>
      </c>
      <c r="R77" s="579">
        <f t="shared" si="53"/>
        <v>-473431.40107500431</v>
      </c>
      <c r="S77" s="579">
        <f t="shared" si="54"/>
        <v>-2321313.7814528462</v>
      </c>
      <c r="T77" s="579">
        <f t="shared" si="55"/>
        <v>-98321.183253058465</v>
      </c>
      <c r="U77" s="577">
        <v>0</v>
      </c>
      <c r="V77" s="579">
        <v>-7.9686868417704409E-13</v>
      </c>
      <c r="W77" s="579">
        <f t="shared" si="61"/>
        <v>50</v>
      </c>
      <c r="X77" s="579"/>
      <c r="Y77" s="579"/>
      <c r="Z77" s="579"/>
      <c r="AA77" s="579"/>
      <c r="AB77" s="579"/>
      <c r="AC77" s="579"/>
      <c r="AD77" s="579"/>
      <c r="AE77" s="579"/>
      <c r="AF77" s="579"/>
      <c r="AG77" s="579"/>
      <c r="AH77" s="579"/>
      <c r="AI77" s="584">
        <f t="shared" si="56"/>
        <v>0</v>
      </c>
      <c r="AJ77" s="579"/>
      <c r="AK77" s="579"/>
      <c r="AL77" s="579">
        <f t="shared" si="57"/>
        <v>-2314525.9095522244</v>
      </c>
      <c r="AM77" s="579"/>
      <c r="AN77" s="579">
        <f t="shared" si="37"/>
        <v>-19219471.079266835</v>
      </c>
      <c r="AO77" s="579"/>
      <c r="AR77" s="579"/>
      <c r="AS77" s="579"/>
      <c r="AT77" s="579"/>
      <c r="AU77" s="579"/>
      <c r="AV77" s="579"/>
      <c r="AW77" s="579"/>
      <c r="AX77" s="579"/>
      <c r="AY77" s="579"/>
      <c r="AZ77" s="579"/>
      <c r="BA77" s="579"/>
      <c r="BB77" s="579"/>
      <c r="BC77" s="579"/>
      <c r="BD77" s="579"/>
      <c r="BE77" s="579"/>
      <c r="BF77" s="579"/>
      <c r="BG77" s="579"/>
    </row>
    <row r="78" spans="1:59">
      <c r="A78" s="579">
        <f t="shared" si="60"/>
        <v>51</v>
      </c>
      <c r="B78" s="579"/>
      <c r="C78" s="579"/>
      <c r="D78" s="579">
        <f t="shared" si="46"/>
        <v>-19219471.079266835</v>
      </c>
      <c r="E78" s="579">
        <f t="shared" si="47"/>
        <v>17536569.266666666</v>
      </c>
      <c r="F78" s="579"/>
      <c r="G78" s="579">
        <f t="shared" si="62"/>
        <v>0</v>
      </c>
      <c r="H78" s="579">
        <f t="shared" si="48"/>
        <v>0</v>
      </c>
      <c r="I78" s="579">
        <f t="shared" si="42"/>
        <v>-19219471.079266835</v>
      </c>
      <c r="J78" s="579">
        <f t="shared" si="43"/>
        <v>0</v>
      </c>
      <c r="K78" s="579">
        <f t="shared" si="49"/>
        <v>-19219471.079266835</v>
      </c>
      <c r="L78" s="579">
        <f t="shared" si="58"/>
        <v>-566974.39683837164</v>
      </c>
      <c r="M78" s="579">
        <f t="shared" si="59"/>
        <v>-886017.61675420112</v>
      </c>
      <c r="N78" s="579">
        <v>0</v>
      </c>
      <c r="O78" s="579">
        <f t="shared" si="50"/>
        <v>-288292.06618900254</v>
      </c>
      <c r="P78" s="579">
        <f t="shared" si="51"/>
        <v>-100188.88304678713</v>
      </c>
      <c r="Q78" s="579">
        <f t="shared" si="52"/>
        <v>-6409.4175494794517</v>
      </c>
      <c r="R78" s="579">
        <f t="shared" si="53"/>
        <v>-473431.40107500431</v>
      </c>
      <c r="S78" s="579">
        <f t="shared" si="54"/>
        <v>-2321313.7814528462</v>
      </c>
      <c r="T78" s="579">
        <f t="shared" si="55"/>
        <v>-92296.527425367589</v>
      </c>
      <c r="U78" s="577">
        <v>0</v>
      </c>
      <c r="V78" s="579">
        <v>-7.9686868417704409E-13</v>
      </c>
      <c r="W78" s="579"/>
      <c r="X78" s="579"/>
      <c r="Y78" s="579"/>
      <c r="Z78" s="579"/>
      <c r="AA78" s="579"/>
      <c r="AB78" s="579"/>
      <c r="AC78" s="579"/>
      <c r="AD78" s="579"/>
      <c r="AE78" s="579"/>
      <c r="AF78" s="579"/>
      <c r="AG78" s="579"/>
      <c r="AH78" s="579"/>
      <c r="AI78" s="579"/>
      <c r="AJ78" s="579"/>
      <c r="AK78" s="579"/>
      <c r="AL78" s="579">
        <f t="shared" si="57"/>
        <v>-2314525.9095522244</v>
      </c>
      <c r="AM78" s="579"/>
      <c r="AN78" s="579">
        <f t="shared" si="37"/>
        <v>-19219471.079266835</v>
      </c>
      <c r="AO78" s="579"/>
      <c r="AR78" s="579"/>
      <c r="AS78" s="579"/>
      <c r="AT78" s="579"/>
      <c r="AU78" s="579"/>
      <c r="AV78" s="579"/>
      <c r="AW78" s="579"/>
      <c r="AX78" s="579"/>
      <c r="AY78" s="579"/>
      <c r="AZ78" s="579"/>
      <c r="BA78" s="579"/>
      <c r="BB78" s="579"/>
      <c r="BC78" s="579"/>
      <c r="BD78" s="579"/>
      <c r="BE78" s="579"/>
      <c r="BF78" s="579"/>
      <c r="BG78" s="579"/>
    </row>
    <row r="79" spans="1:59">
      <c r="A79" s="579">
        <f t="shared" si="60"/>
        <v>52</v>
      </c>
      <c r="B79" s="579"/>
      <c r="C79" s="579"/>
      <c r="D79" s="579">
        <f t="shared" si="46"/>
        <v>-19219471.079266835</v>
      </c>
      <c r="E79" s="579">
        <f t="shared" si="47"/>
        <v>17536569.266666666</v>
      </c>
      <c r="F79" s="579"/>
      <c r="G79" s="579">
        <f t="shared" si="62"/>
        <v>0</v>
      </c>
      <c r="H79" s="579">
        <f t="shared" si="48"/>
        <v>0</v>
      </c>
      <c r="I79" s="579">
        <f t="shared" si="42"/>
        <v>-19219471.079266835</v>
      </c>
      <c r="J79" s="579">
        <f t="shared" si="43"/>
        <v>0</v>
      </c>
      <c r="K79" s="579">
        <f t="shared" si="49"/>
        <v>-19219471.079266835</v>
      </c>
      <c r="L79" s="579">
        <f t="shared" si="58"/>
        <v>-566974.39683837164</v>
      </c>
      <c r="M79" s="579">
        <f t="shared" si="59"/>
        <v>-886017.61675420112</v>
      </c>
      <c r="N79" s="579">
        <v>0</v>
      </c>
      <c r="O79" s="579">
        <f t="shared" si="50"/>
        <v>-288292.06618900254</v>
      </c>
      <c r="P79" s="579">
        <f t="shared" si="51"/>
        <v>-100188.88304678713</v>
      </c>
      <c r="Q79" s="579">
        <f t="shared" si="52"/>
        <v>-6409.4175494794517</v>
      </c>
      <c r="R79" s="579">
        <f t="shared" si="53"/>
        <v>-473431.40107500431</v>
      </c>
      <c r="S79" s="579">
        <f t="shared" si="54"/>
        <v>-2321313.7814528462</v>
      </c>
      <c r="T79" s="579">
        <f t="shared" si="55"/>
        <v>-86641.033935244515</v>
      </c>
      <c r="U79" s="577">
        <v>0</v>
      </c>
      <c r="V79" s="579">
        <v>-7.9686868417704409E-13</v>
      </c>
      <c r="W79" s="579"/>
      <c r="X79" s="579"/>
      <c r="Y79" s="579"/>
      <c r="Z79" s="579"/>
      <c r="AA79" s="579"/>
      <c r="AB79" s="579"/>
      <c r="AC79" s="579"/>
      <c r="AD79" s="579"/>
      <c r="AE79" s="579"/>
      <c r="AF79" s="579"/>
      <c r="AG79" s="579"/>
      <c r="AH79" s="579"/>
      <c r="AI79" s="579"/>
      <c r="AJ79" s="579"/>
      <c r="AK79" s="579"/>
      <c r="AL79" s="579">
        <f t="shared" si="57"/>
        <v>-2314525.9095522244</v>
      </c>
      <c r="AM79" s="579"/>
      <c r="AN79" s="579">
        <f t="shared" si="37"/>
        <v>-19219471.079266835</v>
      </c>
      <c r="AO79" s="579"/>
      <c r="AR79" s="579"/>
      <c r="AS79" s="579"/>
      <c r="AT79" s="579"/>
      <c r="AU79" s="579"/>
      <c r="AV79" s="579"/>
      <c r="AW79" s="579"/>
      <c r="AX79" s="579"/>
      <c r="AY79" s="579"/>
      <c r="AZ79" s="579"/>
      <c r="BA79" s="579"/>
      <c r="BB79" s="579"/>
      <c r="BC79" s="579"/>
      <c r="BD79" s="579"/>
      <c r="BE79" s="579"/>
      <c r="BF79" s="579"/>
      <c r="BG79" s="579"/>
    </row>
    <row r="80" spans="1:59">
      <c r="A80" s="579">
        <f t="shared" si="60"/>
        <v>53</v>
      </c>
      <c r="B80" s="579"/>
      <c r="C80" s="579"/>
      <c r="D80" s="579">
        <f t="shared" si="46"/>
        <v>-19219471.079266835</v>
      </c>
      <c r="E80" s="579">
        <f t="shared" si="47"/>
        <v>17536569.266666666</v>
      </c>
      <c r="F80" s="579"/>
      <c r="G80" s="579">
        <f t="shared" si="62"/>
        <v>0</v>
      </c>
      <c r="H80" s="579">
        <f t="shared" si="48"/>
        <v>0</v>
      </c>
      <c r="I80" s="579">
        <f t="shared" ref="I80:I107" si="63">D80-J80-H80</f>
        <v>-19219471.079266835</v>
      </c>
      <c r="J80" s="579">
        <f t="shared" ref="J80:J107" si="64">AM364</f>
        <v>0</v>
      </c>
      <c r="K80" s="579">
        <f t="shared" si="49"/>
        <v>-19219471.079266835</v>
      </c>
      <c r="L80" s="579">
        <f t="shared" si="58"/>
        <v>-566974.39683837164</v>
      </c>
      <c r="M80" s="579">
        <f t="shared" si="59"/>
        <v>-886017.61675420112</v>
      </c>
      <c r="N80" s="579">
        <v>0</v>
      </c>
      <c r="O80" s="579">
        <f t="shared" si="50"/>
        <v>-288292.06618900254</v>
      </c>
      <c r="P80" s="579">
        <f t="shared" si="51"/>
        <v>-100188.88304678713</v>
      </c>
      <c r="Q80" s="579">
        <f t="shared" si="52"/>
        <v>-6409.4175494794517</v>
      </c>
      <c r="R80" s="579">
        <f t="shared" si="53"/>
        <v>-473431.40107500431</v>
      </c>
      <c r="S80" s="579">
        <f t="shared" si="54"/>
        <v>-2321313.7814528462</v>
      </c>
      <c r="T80" s="579">
        <f t="shared" si="55"/>
        <v>-81332.082265372344</v>
      </c>
      <c r="U80" s="577">
        <v>0</v>
      </c>
      <c r="V80" s="579">
        <v>-7.9686868417704409E-13</v>
      </c>
      <c r="W80" s="579"/>
      <c r="X80" s="579"/>
      <c r="Y80" s="579"/>
      <c r="Z80" s="579"/>
      <c r="AA80" s="579"/>
      <c r="AB80" s="579"/>
      <c r="AC80" s="579"/>
      <c r="AD80" s="579"/>
      <c r="AE80" s="579"/>
      <c r="AF80" s="579"/>
      <c r="AG80" s="579"/>
      <c r="AH80" s="579"/>
      <c r="AI80" s="579"/>
      <c r="AJ80" s="579"/>
      <c r="AK80" s="579"/>
      <c r="AL80" s="579">
        <f t="shared" si="57"/>
        <v>-2314525.9095522244</v>
      </c>
      <c r="AM80" s="579"/>
      <c r="AN80" s="579">
        <f t="shared" si="37"/>
        <v>-19219471.079266835</v>
      </c>
      <c r="AO80" s="579"/>
      <c r="AR80" s="579"/>
      <c r="AS80" s="579"/>
      <c r="AT80" s="579"/>
      <c r="AU80" s="579"/>
      <c r="AV80" s="579"/>
      <c r="AW80" s="579"/>
      <c r="AX80" s="579"/>
      <c r="AY80" s="579"/>
      <c r="AZ80" s="579"/>
      <c r="BA80" s="579"/>
      <c r="BB80" s="579"/>
      <c r="BC80" s="579"/>
      <c r="BD80" s="579"/>
      <c r="BE80" s="579"/>
      <c r="BF80" s="579"/>
      <c r="BG80" s="579"/>
    </row>
    <row r="81" spans="1:59">
      <c r="A81" s="579">
        <f t="shared" si="60"/>
        <v>54</v>
      </c>
      <c r="B81" s="579"/>
      <c r="C81" s="579"/>
      <c r="D81" s="579">
        <f t="shared" si="46"/>
        <v>-19219471.079266835</v>
      </c>
      <c r="E81" s="579">
        <f t="shared" si="47"/>
        <v>17536569.266666666</v>
      </c>
      <c r="F81" s="579"/>
      <c r="G81" s="579">
        <f t="shared" si="62"/>
        <v>0</v>
      </c>
      <c r="H81" s="579">
        <f t="shared" si="48"/>
        <v>0</v>
      </c>
      <c r="I81" s="579">
        <f t="shared" si="63"/>
        <v>-19219471.079266835</v>
      </c>
      <c r="J81" s="579">
        <f t="shared" si="64"/>
        <v>0</v>
      </c>
      <c r="K81" s="579">
        <f t="shared" si="49"/>
        <v>-19219471.079266835</v>
      </c>
      <c r="L81" s="579">
        <f t="shared" si="58"/>
        <v>-566974.39683837164</v>
      </c>
      <c r="M81" s="579">
        <f t="shared" si="59"/>
        <v>-886017.61675420112</v>
      </c>
      <c r="N81" s="579">
        <v>0</v>
      </c>
      <c r="O81" s="579">
        <f t="shared" si="50"/>
        <v>-288292.06618900254</v>
      </c>
      <c r="P81" s="579">
        <f t="shared" si="51"/>
        <v>-100188.88304678713</v>
      </c>
      <c r="Q81" s="579">
        <f t="shared" si="52"/>
        <v>-6409.4175494794517</v>
      </c>
      <c r="R81" s="579">
        <f t="shared" si="53"/>
        <v>-473431.40107500431</v>
      </c>
      <c r="S81" s="579">
        <f t="shared" si="54"/>
        <v>-2321313.7814528462</v>
      </c>
      <c r="T81" s="579">
        <f t="shared" si="55"/>
        <v>-76348.437976458968</v>
      </c>
      <c r="U81" s="577">
        <v>0</v>
      </c>
      <c r="V81" s="579">
        <v>-7.9686868417704409E-13</v>
      </c>
      <c r="W81" s="579"/>
      <c r="X81" s="579"/>
      <c r="Y81" s="579"/>
      <c r="Z81" s="579"/>
      <c r="AA81" s="579"/>
      <c r="AB81" s="579"/>
      <c r="AC81" s="579"/>
      <c r="AD81" s="579"/>
      <c r="AE81" s="579"/>
      <c r="AF81" s="579"/>
      <c r="AG81" s="579"/>
      <c r="AH81" s="579"/>
      <c r="AI81" s="579"/>
      <c r="AJ81" s="579"/>
      <c r="AK81" s="579"/>
      <c r="AL81" s="579">
        <f t="shared" si="57"/>
        <v>-2314525.9095522244</v>
      </c>
      <c r="AM81" s="579"/>
      <c r="AN81" s="579">
        <f t="shared" si="37"/>
        <v>-19219471.079266835</v>
      </c>
      <c r="AO81" s="579"/>
      <c r="AR81" s="579"/>
      <c r="AS81" s="579"/>
      <c r="AT81" s="579"/>
      <c r="AU81" s="579"/>
      <c r="AV81" s="579"/>
      <c r="AW81" s="579"/>
      <c r="AX81" s="579"/>
      <c r="AY81" s="579"/>
      <c r="AZ81" s="579"/>
      <c r="BA81" s="579"/>
      <c r="BB81" s="579"/>
      <c r="BC81" s="579"/>
      <c r="BD81" s="579"/>
      <c r="BE81" s="579"/>
      <c r="BF81" s="579"/>
      <c r="BG81" s="579"/>
    </row>
    <row r="82" spans="1:59">
      <c r="A82" s="579">
        <f t="shared" si="60"/>
        <v>55</v>
      </c>
      <c r="B82" s="579"/>
      <c r="C82" s="579"/>
      <c r="D82" s="579">
        <f t="shared" si="46"/>
        <v>-19219471.079266835</v>
      </c>
      <c r="E82" s="579">
        <f t="shared" si="47"/>
        <v>17536569.266666666</v>
      </c>
      <c r="F82" s="579"/>
      <c r="G82" s="579">
        <f t="shared" si="62"/>
        <v>0</v>
      </c>
      <c r="H82" s="579">
        <f t="shared" si="48"/>
        <v>0</v>
      </c>
      <c r="I82" s="579">
        <f t="shared" si="63"/>
        <v>-19219471.079266835</v>
      </c>
      <c r="J82" s="579">
        <f t="shared" si="64"/>
        <v>0</v>
      </c>
      <c r="K82" s="579">
        <f t="shared" si="49"/>
        <v>-19219471.079266835</v>
      </c>
      <c r="L82" s="579">
        <f t="shared" si="58"/>
        <v>-566974.39683837164</v>
      </c>
      <c r="M82" s="579">
        <f t="shared" si="59"/>
        <v>-886017.61675420112</v>
      </c>
      <c r="N82" s="579">
        <v>0</v>
      </c>
      <c r="O82" s="579">
        <f t="shared" si="50"/>
        <v>-288292.06618900254</v>
      </c>
      <c r="P82" s="579">
        <f t="shared" si="51"/>
        <v>-100188.88304678713</v>
      </c>
      <c r="Q82" s="579">
        <f t="shared" si="52"/>
        <v>-6409.4175494794517</v>
      </c>
      <c r="R82" s="579">
        <f t="shared" si="53"/>
        <v>-473431.40107500431</v>
      </c>
      <c r="S82" s="579">
        <f t="shared" si="54"/>
        <v>-2321313.7814528462</v>
      </c>
      <c r="T82" s="579">
        <f t="shared" si="55"/>
        <v>-71670.167774949165</v>
      </c>
      <c r="U82" s="577">
        <v>0</v>
      </c>
      <c r="V82" s="579">
        <v>-7.9686868417704409E-13</v>
      </c>
      <c r="W82" s="579"/>
      <c r="X82" s="579"/>
      <c r="Y82" s="579"/>
      <c r="Z82" s="579"/>
      <c r="AA82" s="579"/>
      <c r="AB82" s="579"/>
      <c r="AC82" s="579"/>
      <c r="AD82" s="579"/>
      <c r="AE82" s="579"/>
      <c r="AF82" s="579"/>
      <c r="AG82" s="579"/>
      <c r="AH82" s="579"/>
      <c r="AI82" s="579"/>
      <c r="AJ82" s="579"/>
      <c r="AK82" s="579"/>
      <c r="AL82" s="579">
        <f t="shared" si="57"/>
        <v>-2314525.9095522244</v>
      </c>
      <c r="AM82" s="579"/>
      <c r="AN82" s="579">
        <f t="shared" si="37"/>
        <v>-19219471.079266835</v>
      </c>
      <c r="AO82" s="579"/>
      <c r="AR82" s="579"/>
      <c r="AS82" s="579"/>
      <c r="AT82" s="579"/>
      <c r="AU82" s="579"/>
      <c r="AV82" s="579"/>
      <c r="AW82" s="579"/>
      <c r="AX82" s="579"/>
      <c r="AY82" s="579"/>
      <c r="AZ82" s="579"/>
      <c r="BA82" s="579"/>
      <c r="BB82" s="579"/>
      <c r="BC82" s="579"/>
      <c r="BD82" s="579"/>
      <c r="BE82" s="579"/>
      <c r="BF82" s="579"/>
      <c r="BG82" s="579"/>
    </row>
    <row r="83" spans="1:59">
      <c r="A83" s="579">
        <f t="shared" si="60"/>
        <v>56</v>
      </c>
      <c r="B83" s="579"/>
      <c r="C83" s="579"/>
      <c r="D83" s="579">
        <f t="shared" si="46"/>
        <v>-19219471.079266835</v>
      </c>
      <c r="E83" s="579">
        <f t="shared" si="47"/>
        <v>17536569.266666666</v>
      </c>
      <c r="F83" s="579"/>
      <c r="G83" s="579">
        <f t="shared" si="62"/>
        <v>0</v>
      </c>
      <c r="H83" s="579">
        <f t="shared" si="48"/>
        <v>0</v>
      </c>
      <c r="I83" s="579">
        <f t="shared" si="63"/>
        <v>-19219471.079266835</v>
      </c>
      <c r="J83" s="579">
        <f t="shared" si="64"/>
        <v>0</v>
      </c>
      <c r="K83" s="579">
        <f t="shared" si="49"/>
        <v>-19219471.079266835</v>
      </c>
      <c r="L83" s="579">
        <f t="shared" si="58"/>
        <v>-566974.39683837164</v>
      </c>
      <c r="M83" s="579">
        <f t="shared" si="59"/>
        <v>-886017.61675420112</v>
      </c>
      <c r="N83" s="579">
        <v>0</v>
      </c>
      <c r="O83" s="579">
        <f t="shared" si="50"/>
        <v>-288292.06618900254</v>
      </c>
      <c r="P83" s="579">
        <f t="shared" si="51"/>
        <v>-100188.88304678713</v>
      </c>
      <c r="Q83" s="579">
        <f t="shared" si="52"/>
        <v>-6409.4175494794517</v>
      </c>
      <c r="R83" s="579">
        <f t="shared" si="53"/>
        <v>-473431.40107500431</v>
      </c>
      <c r="S83" s="579">
        <f t="shared" si="54"/>
        <v>-2321313.7814528462</v>
      </c>
      <c r="T83" s="579">
        <f t="shared" si="55"/>
        <v>-67278.559784984318</v>
      </c>
      <c r="U83" s="577">
        <v>0</v>
      </c>
      <c r="V83" s="579">
        <v>-7.9686868417704409E-13</v>
      </c>
      <c r="W83" s="579"/>
      <c r="X83" s="579"/>
      <c r="Y83" s="579"/>
      <c r="Z83" s="579"/>
      <c r="AA83" s="579"/>
      <c r="AB83" s="579"/>
      <c r="AC83" s="579"/>
      <c r="AD83" s="579"/>
      <c r="AE83" s="579"/>
      <c r="AF83" s="579"/>
      <c r="AG83" s="579"/>
      <c r="AH83" s="579"/>
      <c r="AI83" s="579"/>
      <c r="AJ83" s="579"/>
      <c r="AK83" s="579"/>
      <c r="AL83" s="579">
        <f t="shared" si="57"/>
        <v>-2314525.9095522244</v>
      </c>
      <c r="AM83" s="579"/>
      <c r="AN83" s="579">
        <f t="shared" si="37"/>
        <v>-19219471.079266835</v>
      </c>
      <c r="AO83" s="579"/>
      <c r="AR83" s="579"/>
      <c r="AS83" s="579"/>
      <c r="AT83" s="579"/>
      <c r="AU83" s="579"/>
      <c r="AV83" s="579"/>
      <c r="AW83" s="579"/>
      <c r="AX83" s="579"/>
      <c r="AY83" s="579"/>
      <c r="AZ83" s="579"/>
      <c r="BA83" s="579"/>
      <c r="BB83" s="579"/>
      <c r="BC83" s="579"/>
      <c r="BD83" s="579"/>
      <c r="BE83" s="579"/>
      <c r="BF83" s="579"/>
      <c r="BG83" s="579"/>
    </row>
    <row r="84" spans="1:59">
      <c r="A84" s="579">
        <f t="shared" si="60"/>
        <v>57</v>
      </c>
      <c r="B84" s="579"/>
      <c r="C84" s="579"/>
      <c r="D84" s="579">
        <f t="shared" si="46"/>
        <v>-19219471.079266835</v>
      </c>
      <c r="E84" s="579">
        <f t="shared" si="47"/>
        <v>17536569.266666666</v>
      </c>
      <c r="F84" s="579"/>
      <c r="G84" s="579">
        <f t="shared" si="62"/>
        <v>0</v>
      </c>
      <c r="H84" s="579">
        <f t="shared" si="48"/>
        <v>0</v>
      </c>
      <c r="I84" s="579">
        <f t="shared" si="63"/>
        <v>-19219471.079266835</v>
      </c>
      <c r="J84" s="579">
        <f t="shared" si="64"/>
        <v>0</v>
      </c>
      <c r="K84" s="579">
        <f t="shared" si="49"/>
        <v>-19219471.079266835</v>
      </c>
      <c r="L84" s="579">
        <f t="shared" si="58"/>
        <v>-566974.39683837164</v>
      </c>
      <c r="M84" s="579">
        <f t="shared" si="59"/>
        <v>-886017.61675420112</v>
      </c>
      <c r="N84" s="579">
        <v>0</v>
      </c>
      <c r="O84" s="579">
        <f t="shared" si="50"/>
        <v>-288292.06618900254</v>
      </c>
      <c r="P84" s="579">
        <f t="shared" si="51"/>
        <v>-100188.88304678713</v>
      </c>
      <c r="Q84" s="579">
        <f t="shared" si="52"/>
        <v>-6409.4175494794517</v>
      </c>
      <c r="R84" s="579">
        <f t="shared" si="53"/>
        <v>-473431.40107500431</v>
      </c>
      <c r="S84" s="579">
        <f t="shared" si="54"/>
        <v>-2321313.7814528462</v>
      </c>
      <c r="T84" s="579">
        <f t="shared" si="55"/>
        <v>-63156.048705718538</v>
      </c>
      <c r="U84" s="577">
        <v>0</v>
      </c>
      <c r="V84" s="579">
        <v>-7.9686868417704409E-13</v>
      </c>
      <c r="W84" s="579"/>
      <c r="X84" s="579"/>
      <c r="Y84" s="579"/>
      <c r="Z84" s="579"/>
      <c r="AA84" s="579"/>
      <c r="AB84" s="579"/>
      <c r="AC84" s="579"/>
      <c r="AD84" s="579"/>
      <c r="AE84" s="579"/>
      <c r="AF84" s="579"/>
      <c r="AG84" s="579"/>
      <c r="AH84" s="579"/>
      <c r="AI84" s="579"/>
      <c r="AJ84" s="579"/>
      <c r="AK84" s="579"/>
      <c r="AL84" s="579">
        <f t="shared" si="57"/>
        <v>-2314525.9095522244</v>
      </c>
      <c r="AM84" s="579"/>
      <c r="AN84" s="579">
        <f t="shared" si="37"/>
        <v>-19219471.079266835</v>
      </c>
      <c r="AO84" s="579"/>
      <c r="AR84" s="579"/>
      <c r="AS84" s="579"/>
      <c r="AT84" s="579"/>
      <c r="AU84" s="579"/>
      <c r="AV84" s="579"/>
      <c r="AW84" s="579"/>
      <c r="AX84" s="579"/>
      <c r="AY84" s="579"/>
      <c r="AZ84" s="579"/>
      <c r="BA84" s="579"/>
      <c r="BB84" s="579"/>
      <c r="BC84" s="579"/>
      <c r="BD84" s="579"/>
      <c r="BE84" s="579"/>
      <c r="BF84" s="579"/>
      <c r="BG84" s="579"/>
    </row>
    <row r="85" spans="1:59">
      <c r="A85" s="579">
        <f t="shared" si="60"/>
        <v>58</v>
      </c>
      <c r="B85" s="579"/>
      <c r="C85" s="579"/>
      <c r="D85" s="579">
        <f t="shared" si="46"/>
        <v>-19219471.079266835</v>
      </c>
      <c r="E85" s="579">
        <f t="shared" si="47"/>
        <v>17536569.266666666</v>
      </c>
      <c r="F85" s="579"/>
      <c r="G85" s="579">
        <f t="shared" si="62"/>
        <v>0</v>
      </c>
      <c r="H85" s="579">
        <f t="shared" si="48"/>
        <v>0</v>
      </c>
      <c r="I85" s="579">
        <f t="shared" si="63"/>
        <v>-19219471.079266835</v>
      </c>
      <c r="J85" s="579">
        <f t="shared" si="64"/>
        <v>0</v>
      </c>
      <c r="K85" s="579">
        <f t="shared" si="49"/>
        <v>-19219471.079266835</v>
      </c>
      <c r="L85" s="579">
        <f t="shared" si="58"/>
        <v>-566974.39683837164</v>
      </c>
      <c r="M85" s="579">
        <f t="shared" si="59"/>
        <v>-886017.61675420112</v>
      </c>
      <c r="N85" s="579">
        <v>0</v>
      </c>
      <c r="O85" s="579">
        <f t="shared" si="50"/>
        <v>-288292.06618900254</v>
      </c>
      <c r="P85" s="579">
        <f t="shared" si="51"/>
        <v>-100188.88304678713</v>
      </c>
      <c r="Q85" s="579">
        <f t="shared" si="52"/>
        <v>-6409.4175494794517</v>
      </c>
      <c r="R85" s="579">
        <f t="shared" si="53"/>
        <v>-473431.40107500431</v>
      </c>
      <c r="S85" s="579">
        <f t="shared" si="54"/>
        <v>-2321313.7814528462</v>
      </c>
      <c r="T85" s="579">
        <f t="shared" si="55"/>
        <v>-59286.14555463945</v>
      </c>
      <c r="U85" s="577">
        <v>0</v>
      </c>
      <c r="V85" s="579">
        <v>-7.9686868417704409E-13</v>
      </c>
      <c r="W85" s="579"/>
      <c r="X85" s="579"/>
      <c r="Y85" s="579"/>
      <c r="Z85" s="579"/>
      <c r="AA85" s="579"/>
      <c r="AB85" s="579"/>
      <c r="AC85" s="579"/>
      <c r="AD85" s="579"/>
      <c r="AE85" s="579"/>
      <c r="AF85" s="579"/>
      <c r="AG85" s="579"/>
      <c r="AH85" s="579"/>
      <c r="AI85" s="579"/>
      <c r="AJ85" s="579"/>
      <c r="AK85" s="579"/>
      <c r="AL85" s="579">
        <f t="shared" si="57"/>
        <v>-2314525.9095522244</v>
      </c>
      <c r="AM85" s="579"/>
      <c r="AN85" s="579">
        <f t="shared" si="37"/>
        <v>-19219471.079266835</v>
      </c>
      <c r="AO85" s="579"/>
      <c r="AR85" s="579"/>
      <c r="AS85" s="579"/>
      <c r="AT85" s="579"/>
      <c r="AU85" s="579"/>
      <c r="AV85" s="579"/>
      <c r="AW85" s="579"/>
      <c r="AX85" s="579"/>
      <c r="AY85" s="579"/>
      <c r="AZ85" s="579"/>
      <c r="BA85" s="579"/>
      <c r="BB85" s="579"/>
      <c r="BC85" s="579"/>
      <c r="BD85" s="579"/>
      <c r="BE85" s="579"/>
      <c r="BF85" s="579"/>
      <c r="BG85" s="579"/>
    </row>
    <row r="86" spans="1:59">
      <c r="A86" s="579">
        <f t="shared" si="60"/>
        <v>59</v>
      </c>
      <c r="B86" s="579"/>
      <c r="C86" s="579"/>
      <c r="D86" s="579">
        <f t="shared" si="46"/>
        <v>-19219471.079266835</v>
      </c>
      <c r="E86" s="579">
        <f t="shared" si="47"/>
        <v>17536569.266666666</v>
      </c>
      <c r="F86" s="579"/>
      <c r="G86" s="579">
        <f t="shared" si="62"/>
        <v>0</v>
      </c>
      <c r="H86" s="579">
        <f t="shared" si="48"/>
        <v>0</v>
      </c>
      <c r="I86" s="579">
        <f t="shared" si="63"/>
        <v>-19219471.079266835</v>
      </c>
      <c r="J86" s="579">
        <f t="shared" si="64"/>
        <v>0</v>
      </c>
      <c r="K86" s="579">
        <f t="shared" si="49"/>
        <v>-19219471.079266835</v>
      </c>
      <c r="L86" s="579">
        <f t="shared" si="58"/>
        <v>-566974.39683837164</v>
      </c>
      <c r="M86" s="579">
        <f t="shared" si="59"/>
        <v>-886017.61675420112</v>
      </c>
      <c r="N86" s="579">
        <v>0</v>
      </c>
      <c r="O86" s="579">
        <f t="shared" si="50"/>
        <v>-288292.06618900254</v>
      </c>
      <c r="P86" s="579">
        <f t="shared" si="51"/>
        <v>-100188.88304678713</v>
      </c>
      <c r="Q86" s="579">
        <f t="shared" si="52"/>
        <v>-6409.4175494794517</v>
      </c>
      <c r="R86" s="579">
        <f t="shared" si="53"/>
        <v>-473431.40107500431</v>
      </c>
      <c r="S86" s="579">
        <f t="shared" si="54"/>
        <v>-2321313.7814528462</v>
      </c>
      <c r="T86" s="579">
        <f t="shared" si="55"/>
        <v>-55653.371715885041</v>
      </c>
      <c r="U86" s="577">
        <v>0</v>
      </c>
      <c r="V86" s="579">
        <v>-7.9686868417704409E-13</v>
      </c>
      <c r="W86" s="579"/>
      <c r="X86" s="579"/>
      <c r="Y86" s="579"/>
      <c r="Z86" s="579"/>
      <c r="AA86" s="579"/>
      <c r="AB86" s="579"/>
      <c r="AC86" s="579"/>
      <c r="AD86" s="579"/>
      <c r="AE86" s="579"/>
      <c r="AF86" s="579"/>
      <c r="AG86" s="579"/>
      <c r="AH86" s="579"/>
      <c r="AI86" s="579"/>
      <c r="AJ86" s="579"/>
      <c r="AK86" s="579"/>
      <c r="AL86" s="579">
        <f t="shared" si="57"/>
        <v>-2314525.9095522244</v>
      </c>
      <c r="AM86" s="579"/>
      <c r="AN86" s="579">
        <f t="shared" si="37"/>
        <v>-19219471.079266835</v>
      </c>
      <c r="AO86" s="579"/>
      <c r="AR86" s="579"/>
      <c r="AS86" s="579"/>
      <c r="AT86" s="579"/>
      <c r="AU86" s="579"/>
      <c r="AV86" s="579"/>
      <c r="AW86" s="579"/>
      <c r="AX86" s="579"/>
      <c r="AY86" s="579"/>
      <c r="AZ86" s="579"/>
      <c r="BA86" s="579"/>
      <c r="BB86" s="579"/>
      <c r="BC86" s="579"/>
      <c r="BD86" s="579"/>
      <c r="BE86" s="579"/>
      <c r="BF86" s="579"/>
      <c r="BG86" s="579"/>
    </row>
    <row r="87" spans="1:59">
      <c r="A87" s="579">
        <f t="shared" si="60"/>
        <v>60</v>
      </c>
      <c r="B87" s="579"/>
      <c r="C87" s="579"/>
      <c r="D87" s="579">
        <f t="shared" si="46"/>
        <v>-19219471.079266835</v>
      </c>
      <c r="E87" s="579">
        <f t="shared" si="47"/>
        <v>17536569.266666666</v>
      </c>
      <c r="F87" s="579"/>
      <c r="G87" s="579">
        <f t="shared" si="62"/>
        <v>0</v>
      </c>
      <c r="H87" s="579">
        <f t="shared" si="48"/>
        <v>0</v>
      </c>
      <c r="I87" s="579">
        <f t="shared" si="63"/>
        <v>-19219471.079266835</v>
      </c>
      <c r="J87" s="579">
        <f t="shared" si="64"/>
        <v>0</v>
      </c>
      <c r="K87" s="579">
        <f t="shared" si="49"/>
        <v>-19219471.079266835</v>
      </c>
      <c r="L87" s="579">
        <f t="shared" si="58"/>
        <v>-566974.39683837164</v>
      </c>
      <c r="M87" s="579">
        <f t="shared" si="59"/>
        <v>-886017.61675420112</v>
      </c>
      <c r="N87" s="579">
        <v>0</v>
      </c>
      <c r="O87" s="579">
        <f t="shared" si="50"/>
        <v>-288292.06618900254</v>
      </c>
      <c r="P87" s="579">
        <f t="shared" si="51"/>
        <v>-100188.88304678713</v>
      </c>
      <c r="Q87" s="579">
        <f t="shared" si="52"/>
        <v>-6409.4175494794517</v>
      </c>
      <c r="R87" s="579">
        <f t="shared" si="53"/>
        <v>-473431.40107500431</v>
      </c>
      <c r="S87" s="579">
        <f t="shared" si="54"/>
        <v>-2321313.7814528462</v>
      </c>
      <c r="T87" s="579">
        <f t="shared" si="55"/>
        <v>-52243.197029766998</v>
      </c>
      <c r="U87" s="577">
        <v>0</v>
      </c>
      <c r="V87" s="579">
        <v>-7.9686868417704409E-13</v>
      </c>
      <c r="W87" s="579"/>
      <c r="X87" s="579"/>
      <c r="Y87" s="579"/>
      <c r="Z87" s="579"/>
      <c r="AA87" s="579"/>
      <c r="AB87" s="579"/>
      <c r="AC87" s="579"/>
      <c r="AD87" s="579"/>
      <c r="AE87" s="579"/>
      <c r="AF87" s="579"/>
      <c r="AG87" s="579"/>
      <c r="AH87" s="579"/>
      <c r="AI87" s="579"/>
      <c r="AJ87" s="579"/>
      <c r="AK87" s="579"/>
      <c r="AL87" s="579">
        <f t="shared" si="57"/>
        <v>-2314525.9095522244</v>
      </c>
      <c r="AM87" s="579"/>
      <c r="AN87" s="579">
        <f t="shared" si="37"/>
        <v>-19219471.079266835</v>
      </c>
      <c r="AO87" s="579"/>
      <c r="AR87" s="579"/>
      <c r="AS87" s="579"/>
      <c r="AT87" s="579"/>
      <c r="AU87" s="579"/>
      <c r="AV87" s="579"/>
      <c r="AW87" s="579"/>
      <c r="AX87" s="579"/>
      <c r="AY87" s="579"/>
      <c r="AZ87" s="579"/>
      <c r="BA87" s="579"/>
      <c r="BB87" s="579"/>
      <c r="BC87" s="579"/>
      <c r="BD87" s="579"/>
      <c r="BE87" s="579"/>
      <c r="BF87" s="579"/>
      <c r="BG87" s="579"/>
    </row>
    <row r="88" spans="1:59">
      <c r="A88" s="579">
        <f t="shared" si="60"/>
        <v>61</v>
      </c>
      <c r="B88" s="579"/>
      <c r="C88" s="579"/>
      <c r="D88" s="579">
        <f t="shared" si="46"/>
        <v>-19219471.079266835</v>
      </c>
      <c r="E88" s="579">
        <f t="shared" si="47"/>
        <v>17536569.266666666</v>
      </c>
      <c r="F88" s="579"/>
      <c r="G88" s="579">
        <f t="shared" si="62"/>
        <v>0</v>
      </c>
      <c r="H88" s="579">
        <f t="shared" si="48"/>
        <v>0</v>
      </c>
      <c r="I88" s="579">
        <f t="shared" si="63"/>
        <v>-19219471.079266835</v>
      </c>
      <c r="J88" s="579">
        <f t="shared" si="64"/>
        <v>0</v>
      </c>
      <c r="K88" s="579">
        <f t="shared" si="49"/>
        <v>-19219471.079266835</v>
      </c>
      <c r="L88" s="579">
        <f t="shared" si="58"/>
        <v>-566974.39683837164</v>
      </c>
      <c r="M88" s="579">
        <f t="shared" si="59"/>
        <v>-886017.61675420112</v>
      </c>
      <c r="N88" s="579">
        <v>0</v>
      </c>
      <c r="O88" s="579">
        <f t="shared" si="50"/>
        <v>-288292.06618900254</v>
      </c>
      <c r="P88" s="579">
        <f t="shared" si="51"/>
        <v>-100188.88304678713</v>
      </c>
      <c r="Q88" s="579">
        <f t="shared" si="52"/>
        <v>-6409.4175494794517</v>
      </c>
      <c r="R88" s="579">
        <f t="shared" si="53"/>
        <v>-473431.40107500431</v>
      </c>
      <c r="S88" s="579">
        <f t="shared" si="54"/>
        <v>-2321313.7814528462</v>
      </c>
      <c r="T88" s="579">
        <f t="shared" si="55"/>
        <v>-49041.981675874304</v>
      </c>
      <c r="U88" s="577">
        <v>0</v>
      </c>
      <c r="V88" s="579">
        <v>-7.9686868417704409E-13</v>
      </c>
      <c r="W88" s="579"/>
      <c r="X88" s="579"/>
      <c r="Y88" s="579"/>
      <c r="Z88" s="579"/>
      <c r="AA88" s="579"/>
      <c r="AB88" s="579"/>
      <c r="AC88" s="579"/>
      <c r="AD88" s="579"/>
      <c r="AE88" s="579"/>
      <c r="AF88" s="579"/>
      <c r="AG88" s="579"/>
      <c r="AH88" s="579"/>
      <c r="AI88" s="579"/>
      <c r="AJ88" s="579"/>
      <c r="AK88" s="579"/>
      <c r="AL88" s="579">
        <f t="shared" si="57"/>
        <v>-2314525.9095522244</v>
      </c>
      <c r="AM88" s="579"/>
      <c r="AN88" s="579">
        <f t="shared" si="37"/>
        <v>-19219471.079266835</v>
      </c>
      <c r="AO88" s="579"/>
      <c r="AR88" s="579"/>
      <c r="AS88" s="579"/>
      <c r="AT88" s="579"/>
      <c r="AU88" s="579"/>
      <c r="AV88" s="579"/>
      <c r="AW88" s="579"/>
      <c r="AX88" s="579"/>
      <c r="AY88" s="579"/>
      <c r="AZ88" s="579"/>
      <c r="BA88" s="579"/>
      <c r="BB88" s="579"/>
      <c r="BC88" s="579"/>
      <c r="BD88" s="579"/>
      <c r="BE88" s="579"/>
      <c r="BF88" s="579"/>
      <c r="BG88" s="579"/>
    </row>
    <row r="89" spans="1:59">
      <c r="A89" s="579">
        <f t="shared" si="60"/>
        <v>62</v>
      </c>
      <c r="B89" s="579"/>
      <c r="C89" s="579"/>
      <c r="D89" s="579">
        <f t="shared" si="46"/>
        <v>-19219471.079266835</v>
      </c>
      <c r="E89" s="579">
        <f t="shared" si="47"/>
        <v>17536569.266666666</v>
      </c>
      <c r="F89" s="579"/>
      <c r="G89" s="579">
        <f t="shared" si="62"/>
        <v>0</v>
      </c>
      <c r="H89" s="579">
        <f t="shared" si="48"/>
        <v>0</v>
      </c>
      <c r="I89" s="579">
        <f t="shared" si="63"/>
        <v>-19219471.079266835</v>
      </c>
      <c r="J89" s="579">
        <f t="shared" si="64"/>
        <v>0</v>
      </c>
      <c r="K89" s="579">
        <f t="shared" si="49"/>
        <v>-19219471.079266835</v>
      </c>
      <c r="L89" s="579">
        <f t="shared" si="58"/>
        <v>-566974.39683837164</v>
      </c>
      <c r="M89" s="579">
        <f t="shared" si="59"/>
        <v>-886017.61675420112</v>
      </c>
      <c r="N89" s="579">
        <v>0</v>
      </c>
      <c r="O89" s="579">
        <f t="shared" si="50"/>
        <v>-288292.06618900254</v>
      </c>
      <c r="P89" s="579">
        <f t="shared" si="51"/>
        <v>-100188.88304678713</v>
      </c>
      <c r="Q89" s="579">
        <f t="shared" si="52"/>
        <v>-6409.4175494794517</v>
      </c>
      <c r="R89" s="579">
        <f t="shared" si="53"/>
        <v>-473431.40107500431</v>
      </c>
      <c r="S89" s="579">
        <f t="shared" si="54"/>
        <v>-2321313.7814528462</v>
      </c>
      <c r="T89" s="579">
        <f t="shared" si="55"/>
        <v>-46036.921617304739</v>
      </c>
      <c r="U89" s="577">
        <v>0</v>
      </c>
      <c r="V89" s="579">
        <v>-7.9686868417704409E-13</v>
      </c>
      <c r="W89" s="579"/>
      <c r="X89" s="579"/>
      <c r="Y89" s="579"/>
      <c r="Z89" s="579"/>
      <c r="AA89" s="579"/>
      <c r="AB89" s="579"/>
      <c r="AC89" s="579"/>
      <c r="AD89" s="579"/>
      <c r="AE89" s="579"/>
      <c r="AF89" s="579"/>
      <c r="AG89" s="579"/>
      <c r="AH89" s="579"/>
      <c r="AI89" s="579"/>
      <c r="AJ89" s="579"/>
      <c r="AK89" s="579"/>
      <c r="AL89" s="579">
        <f t="shared" si="57"/>
        <v>-2314525.9095522244</v>
      </c>
      <c r="AM89" s="579"/>
      <c r="AN89" s="579">
        <f t="shared" si="37"/>
        <v>-19219471.079266835</v>
      </c>
      <c r="AO89" s="579"/>
      <c r="AR89" s="579"/>
      <c r="AS89" s="579"/>
      <c r="AT89" s="579"/>
      <c r="AU89" s="579"/>
      <c r="AV89" s="579"/>
      <c r="AW89" s="579"/>
      <c r="AX89" s="579"/>
      <c r="AY89" s="579"/>
      <c r="AZ89" s="579"/>
      <c r="BA89" s="579"/>
      <c r="BB89" s="579"/>
      <c r="BC89" s="579"/>
      <c r="BD89" s="579"/>
      <c r="BE89" s="579"/>
      <c r="BF89" s="579"/>
      <c r="BG89" s="579"/>
    </row>
    <row r="90" spans="1:59">
      <c r="A90" s="579">
        <f t="shared" si="60"/>
        <v>63</v>
      </c>
      <c r="B90" s="579"/>
      <c r="C90" s="579"/>
      <c r="D90" s="579">
        <f t="shared" si="46"/>
        <v>-19219471.079266835</v>
      </c>
      <c r="E90" s="579">
        <f t="shared" si="47"/>
        <v>17536569.266666666</v>
      </c>
      <c r="F90" s="579"/>
      <c r="G90" s="579">
        <f t="shared" si="62"/>
        <v>0</v>
      </c>
      <c r="H90" s="579">
        <f t="shared" si="48"/>
        <v>0</v>
      </c>
      <c r="I90" s="579">
        <f t="shared" si="63"/>
        <v>-19219471.079266835</v>
      </c>
      <c r="J90" s="579">
        <f t="shared" si="64"/>
        <v>0</v>
      </c>
      <c r="K90" s="579">
        <f t="shared" si="49"/>
        <v>-19219471.079266835</v>
      </c>
      <c r="L90" s="579">
        <f t="shared" si="58"/>
        <v>-566974.39683837164</v>
      </c>
      <c r="M90" s="579">
        <f t="shared" si="59"/>
        <v>-886017.61675420112</v>
      </c>
      <c r="N90" s="579">
        <v>0</v>
      </c>
      <c r="O90" s="579">
        <f t="shared" si="50"/>
        <v>-288292.06618900254</v>
      </c>
      <c r="P90" s="579">
        <f t="shared" si="51"/>
        <v>-100188.88304678713</v>
      </c>
      <c r="Q90" s="579">
        <f t="shared" si="52"/>
        <v>-6409.4175494794517</v>
      </c>
      <c r="R90" s="579">
        <f t="shared" si="53"/>
        <v>-473431.40107500431</v>
      </c>
      <c r="S90" s="579">
        <f t="shared" si="54"/>
        <v>-2321313.7814528462</v>
      </c>
      <c r="T90" s="579">
        <f t="shared" si="55"/>
        <v>-43215.997387815114</v>
      </c>
      <c r="U90" s="577">
        <v>0</v>
      </c>
      <c r="V90" s="579">
        <v>-7.9686868417704409E-13</v>
      </c>
      <c r="W90" s="579"/>
      <c r="X90" s="579"/>
      <c r="Y90" s="579"/>
      <c r="Z90" s="579"/>
      <c r="AA90" s="579"/>
      <c r="AB90" s="579"/>
      <c r="AC90" s="579"/>
      <c r="AD90" s="579"/>
      <c r="AE90" s="579"/>
      <c r="AF90" s="579"/>
      <c r="AG90" s="579"/>
      <c r="AH90" s="579"/>
      <c r="AI90" s="579"/>
      <c r="AJ90" s="579"/>
      <c r="AK90" s="579"/>
      <c r="AL90" s="579">
        <f t="shared" si="57"/>
        <v>-2314525.9095522244</v>
      </c>
      <c r="AM90" s="579"/>
      <c r="AN90" s="579">
        <f t="shared" si="37"/>
        <v>-19219471.079266835</v>
      </c>
      <c r="AO90" s="579"/>
      <c r="AR90" s="579"/>
      <c r="AS90" s="579"/>
      <c r="AT90" s="579"/>
      <c r="AU90" s="579"/>
      <c r="AV90" s="579"/>
      <c r="AW90" s="579"/>
      <c r="AX90" s="579"/>
      <c r="AY90" s="579"/>
      <c r="AZ90" s="579"/>
      <c r="BA90" s="579"/>
      <c r="BB90" s="579"/>
      <c r="BC90" s="579"/>
      <c r="BD90" s="579"/>
      <c r="BE90" s="579"/>
      <c r="BF90" s="579"/>
      <c r="BG90" s="579"/>
    </row>
    <row r="91" spans="1:59">
      <c r="A91" s="579">
        <f t="shared" si="60"/>
        <v>64</v>
      </c>
      <c r="B91" s="579"/>
      <c r="C91" s="579"/>
      <c r="D91" s="579">
        <f t="shared" si="46"/>
        <v>-19219471.079266835</v>
      </c>
      <c r="E91" s="579">
        <f t="shared" si="47"/>
        <v>17536569.266666666</v>
      </c>
      <c r="F91" s="579"/>
      <c r="G91" s="579">
        <f t="shared" si="62"/>
        <v>0</v>
      </c>
      <c r="H91" s="579">
        <f t="shared" si="48"/>
        <v>0</v>
      </c>
      <c r="I91" s="579">
        <f t="shared" si="63"/>
        <v>-19219471.079266835</v>
      </c>
      <c r="J91" s="579">
        <f t="shared" si="64"/>
        <v>0</v>
      </c>
      <c r="K91" s="579">
        <f t="shared" si="49"/>
        <v>-19219471.079266835</v>
      </c>
      <c r="L91" s="579">
        <f t="shared" si="58"/>
        <v>-566974.39683837164</v>
      </c>
      <c r="M91" s="579">
        <f t="shared" si="59"/>
        <v>-886017.61675420112</v>
      </c>
      <c r="N91" s="579">
        <v>0</v>
      </c>
      <c r="O91" s="579">
        <f t="shared" si="50"/>
        <v>-288292.06618900254</v>
      </c>
      <c r="P91" s="579">
        <f t="shared" si="51"/>
        <v>-100188.88304678713</v>
      </c>
      <c r="Q91" s="579">
        <f t="shared" si="52"/>
        <v>-6409.4175494794517</v>
      </c>
      <c r="R91" s="579">
        <f t="shared" si="53"/>
        <v>-473431.40107500431</v>
      </c>
      <c r="S91" s="579">
        <f t="shared" si="54"/>
        <v>-2321313.7814528462</v>
      </c>
      <c r="T91" s="579">
        <f t="shared" si="55"/>
        <v>-40567.926017052028</v>
      </c>
      <c r="U91" s="577">
        <v>0</v>
      </c>
      <c r="V91" s="579">
        <v>-7.9686868417704409E-13</v>
      </c>
      <c r="W91" s="579"/>
      <c r="X91" s="579"/>
      <c r="Y91" s="579"/>
      <c r="Z91" s="579"/>
      <c r="AA91" s="579"/>
      <c r="AB91" s="579"/>
      <c r="AC91" s="579"/>
      <c r="AD91" s="579"/>
      <c r="AE91" s="579"/>
      <c r="AF91" s="579"/>
      <c r="AG91" s="579"/>
      <c r="AH91" s="579"/>
      <c r="AI91" s="579"/>
      <c r="AJ91" s="579"/>
      <c r="AK91" s="579"/>
      <c r="AL91" s="579">
        <f t="shared" si="57"/>
        <v>-2314525.9095522244</v>
      </c>
      <c r="AM91" s="579"/>
      <c r="AN91" s="579">
        <f t="shared" si="37"/>
        <v>-19219471.079266835</v>
      </c>
      <c r="AO91" s="579"/>
      <c r="AR91" s="579"/>
      <c r="AS91" s="579"/>
      <c r="AT91" s="579"/>
      <c r="AU91" s="579"/>
      <c r="AV91" s="579"/>
      <c r="AW91" s="579"/>
      <c r="AX91" s="579"/>
      <c r="AY91" s="579"/>
      <c r="AZ91" s="579"/>
      <c r="BA91" s="579"/>
      <c r="BB91" s="579"/>
      <c r="BC91" s="579"/>
      <c r="BD91" s="579"/>
      <c r="BE91" s="579"/>
      <c r="BF91" s="579"/>
      <c r="BG91" s="579"/>
    </row>
    <row r="92" spans="1:59">
      <c r="A92" s="579">
        <f t="shared" si="60"/>
        <v>65</v>
      </c>
      <c r="B92" s="579"/>
      <c r="C92" s="579"/>
      <c r="D92" s="579">
        <f t="shared" ref="D92:D107" si="65">I91+C92</f>
        <v>-19219471.079266835</v>
      </c>
      <c r="E92" s="579">
        <f t="shared" ref="E92:E107" si="66">E91+J92</f>
        <v>17536569.266666666</v>
      </c>
      <c r="F92" s="579"/>
      <c r="G92" s="579">
        <f t="shared" si="62"/>
        <v>0</v>
      </c>
      <c r="H92" s="579">
        <f t="shared" ref="H92:H107" si="67">(F92-G92)*$D$2</f>
        <v>0</v>
      </c>
      <c r="I92" s="579">
        <f t="shared" si="63"/>
        <v>-19219471.079266835</v>
      </c>
      <c r="J92" s="579">
        <f t="shared" si="64"/>
        <v>0</v>
      </c>
      <c r="K92" s="579">
        <f t="shared" ref="K92:K107" si="68">(+I92+D92)/2</f>
        <v>-19219471.079266835</v>
      </c>
      <c r="L92" s="579">
        <f t="shared" si="58"/>
        <v>-566974.39683837164</v>
      </c>
      <c r="M92" s="579">
        <f t="shared" si="59"/>
        <v>-886017.61675420112</v>
      </c>
      <c r="N92" s="579">
        <v>0</v>
      </c>
      <c r="O92" s="579">
        <f t="shared" ref="O92:O107" si="69">AN92*$D$10</f>
        <v>-288292.06618900254</v>
      </c>
      <c r="P92" s="579">
        <f t="shared" ref="P92:P107" si="70">AL92*$T$7</f>
        <v>-100188.88304678713</v>
      </c>
      <c r="Q92" s="579">
        <f t="shared" ref="Q92:Q107" si="71">(+AL92-(G92+L92+N92+O92+P92))*$D$1</f>
        <v>-6409.4175494794517</v>
      </c>
      <c r="R92" s="579">
        <f t="shared" ref="R92:R107" si="72">(+AL92-(G92+L92+N92+O92+P92+Q92))*$D$2</f>
        <v>-473431.40107500431</v>
      </c>
      <c r="S92" s="579">
        <f t="shared" ref="S92:S107" si="73">J92+M92+L92+N92+O92+P92+Q92+R92</f>
        <v>-2321313.7814528462</v>
      </c>
      <c r="T92" s="579">
        <f t="shared" ref="T92:T107" si="74">S92/(1+$D$3)^(A92)</f>
        <v>-38082.115901576617</v>
      </c>
      <c r="U92" s="577">
        <v>0</v>
      </c>
      <c r="V92" s="579">
        <v>-7.9686868417704409E-13</v>
      </c>
      <c r="W92" s="579"/>
      <c r="X92" s="579"/>
      <c r="Y92" s="579"/>
      <c r="Z92" s="579"/>
      <c r="AA92" s="579"/>
      <c r="AB92" s="579"/>
      <c r="AC92" s="579"/>
      <c r="AD92" s="579"/>
      <c r="AE92" s="579"/>
      <c r="AF92" s="579"/>
      <c r="AG92" s="579"/>
      <c r="AH92" s="579"/>
      <c r="AI92" s="579"/>
      <c r="AJ92" s="579"/>
      <c r="AK92" s="579"/>
      <c r="AL92" s="579">
        <f t="shared" ref="AL92:AL107" si="75">(+J92+L92+M92+N92+O92-(($D$1+(1-$D$1)*$D$2)*(G92+L92+N92+O92)))/$T$15</f>
        <v>-2314525.9095522244</v>
      </c>
      <c r="AM92" s="579"/>
      <c r="AN92" s="579">
        <f t="shared" si="37"/>
        <v>-19219471.079266835</v>
      </c>
      <c r="AO92" s="579"/>
      <c r="AR92" s="579"/>
      <c r="AS92" s="579"/>
      <c r="AT92" s="579"/>
      <c r="AU92" s="579"/>
      <c r="AV92" s="579"/>
      <c r="AW92" s="579"/>
      <c r="AX92" s="579"/>
      <c r="AY92" s="579"/>
      <c r="AZ92" s="579"/>
      <c r="BA92" s="579"/>
      <c r="BB92" s="579"/>
      <c r="BC92" s="579"/>
      <c r="BD92" s="579"/>
      <c r="BE92" s="579"/>
      <c r="BF92" s="579"/>
      <c r="BG92" s="579"/>
    </row>
    <row r="93" spans="1:59">
      <c r="A93" s="579">
        <f t="shared" si="60"/>
        <v>66</v>
      </c>
      <c r="B93" s="579"/>
      <c r="C93" s="579"/>
      <c r="D93" s="579">
        <f t="shared" si="65"/>
        <v>-19219471.079266835</v>
      </c>
      <c r="E93" s="579">
        <f t="shared" si="66"/>
        <v>17536569.266666666</v>
      </c>
      <c r="F93" s="579"/>
      <c r="G93" s="579">
        <f t="shared" si="62"/>
        <v>0</v>
      </c>
      <c r="H93" s="579">
        <f t="shared" si="67"/>
        <v>0</v>
      </c>
      <c r="I93" s="579">
        <f t="shared" si="63"/>
        <v>-19219471.079266835</v>
      </c>
      <c r="J93" s="579">
        <f t="shared" si="64"/>
        <v>0</v>
      </c>
      <c r="K93" s="579">
        <f t="shared" si="68"/>
        <v>-19219471.079266835</v>
      </c>
      <c r="L93" s="579">
        <f t="shared" ref="L93:L107" si="76">$N$1*K93</f>
        <v>-566974.39683837164</v>
      </c>
      <c r="M93" s="579">
        <f t="shared" ref="M93:M107" si="77">($N$3+$N$2)*K93</f>
        <v>-886017.61675420112</v>
      </c>
      <c r="N93" s="579">
        <v>0</v>
      </c>
      <c r="O93" s="579">
        <f t="shared" si="69"/>
        <v>-288292.06618900254</v>
      </c>
      <c r="P93" s="579">
        <f t="shared" si="70"/>
        <v>-100188.88304678713</v>
      </c>
      <c r="Q93" s="579">
        <f t="shared" si="71"/>
        <v>-6409.4175494794517</v>
      </c>
      <c r="R93" s="579">
        <f t="shared" si="72"/>
        <v>-473431.40107500431</v>
      </c>
      <c r="S93" s="579">
        <f t="shared" si="73"/>
        <v>-2321313.7814528462</v>
      </c>
      <c r="T93" s="579">
        <f t="shared" si="74"/>
        <v>-35748.624441178683</v>
      </c>
      <c r="U93" s="577">
        <v>0</v>
      </c>
      <c r="V93" s="579">
        <v>-7.9686868417704409E-13</v>
      </c>
      <c r="W93" s="579"/>
      <c r="X93" s="579"/>
      <c r="Y93" s="579"/>
      <c r="Z93" s="579"/>
      <c r="AA93" s="579"/>
      <c r="AB93" s="579"/>
      <c r="AC93" s="579"/>
      <c r="AD93" s="579"/>
      <c r="AE93" s="579"/>
      <c r="AF93" s="579"/>
      <c r="AG93" s="579"/>
      <c r="AH93" s="579"/>
      <c r="AI93" s="579"/>
      <c r="AJ93" s="579"/>
      <c r="AK93" s="579"/>
      <c r="AL93" s="579">
        <f t="shared" si="75"/>
        <v>-2314525.9095522244</v>
      </c>
      <c r="AM93" s="579"/>
      <c r="AN93" s="579">
        <f t="shared" ref="AN93:AN107" si="78">D93-G92</f>
        <v>-19219471.079266835</v>
      </c>
      <c r="AO93" s="579"/>
      <c r="AR93" s="579"/>
      <c r="AS93" s="579"/>
      <c r="AT93" s="579"/>
      <c r="AU93" s="579"/>
      <c r="AV93" s="579"/>
      <c r="AW93" s="579"/>
      <c r="AX93" s="579"/>
      <c r="AY93" s="579"/>
      <c r="AZ93" s="579"/>
      <c r="BA93" s="579"/>
      <c r="BB93" s="579"/>
      <c r="BC93" s="579"/>
      <c r="BD93" s="579"/>
      <c r="BE93" s="579"/>
      <c r="BF93" s="579"/>
      <c r="BG93" s="579"/>
    </row>
    <row r="94" spans="1:59">
      <c r="A94" s="579">
        <f t="shared" si="60"/>
        <v>67</v>
      </c>
      <c r="B94" s="579"/>
      <c r="C94" s="579"/>
      <c r="D94" s="579">
        <f t="shared" si="65"/>
        <v>-19219471.079266835</v>
      </c>
      <c r="E94" s="579">
        <f t="shared" si="66"/>
        <v>17536569.266666666</v>
      </c>
      <c r="F94" s="579"/>
      <c r="G94" s="579">
        <f t="shared" si="62"/>
        <v>0</v>
      </c>
      <c r="H94" s="579">
        <f t="shared" si="67"/>
        <v>0</v>
      </c>
      <c r="I94" s="579">
        <f t="shared" si="63"/>
        <v>-19219471.079266835</v>
      </c>
      <c r="J94" s="579">
        <f t="shared" si="64"/>
        <v>0</v>
      </c>
      <c r="K94" s="579">
        <f t="shared" si="68"/>
        <v>-19219471.079266835</v>
      </c>
      <c r="L94" s="579">
        <f t="shared" si="76"/>
        <v>-566974.39683837164</v>
      </c>
      <c r="M94" s="579">
        <f t="shared" si="77"/>
        <v>-886017.61675420112</v>
      </c>
      <c r="N94" s="579">
        <v>0</v>
      </c>
      <c r="O94" s="579">
        <f t="shared" si="69"/>
        <v>-288292.06618900254</v>
      </c>
      <c r="P94" s="579">
        <f t="shared" si="70"/>
        <v>-100188.88304678713</v>
      </c>
      <c r="Q94" s="579">
        <f t="shared" si="71"/>
        <v>-6409.4175494794517</v>
      </c>
      <c r="R94" s="579">
        <f t="shared" si="72"/>
        <v>-473431.40107500431</v>
      </c>
      <c r="S94" s="579">
        <f t="shared" si="73"/>
        <v>-2321313.7814528462</v>
      </c>
      <c r="T94" s="579">
        <f t="shared" si="74"/>
        <v>-33558.11827103675</v>
      </c>
      <c r="U94" s="577">
        <v>0</v>
      </c>
      <c r="V94" s="579">
        <v>-7.9686868417704409E-13</v>
      </c>
      <c r="W94" s="579"/>
      <c r="X94" s="579"/>
      <c r="Y94" s="579"/>
      <c r="Z94" s="579"/>
      <c r="AA94" s="579"/>
      <c r="AB94" s="579"/>
      <c r="AC94" s="579"/>
      <c r="AD94" s="579"/>
      <c r="AE94" s="579"/>
      <c r="AF94" s="579"/>
      <c r="AG94" s="579"/>
      <c r="AH94" s="579"/>
      <c r="AI94" s="579"/>
      <c r="AJ94" s="579"/>
      <c r="AK94" s="579"/>
      <c r="AL94" s="579">
        <f t="shared" si="75"/>
        <v>-2314525.9095522244</v>
      </c>
      <c r="AM94" s="579"/>
      <c r="AN94" s="579">
        <f t="shared" si="78"/>
        <v>-19219471.079266835</v>
      </c>
      <c r="AO94" s="579"/>
      <c r="AR94" s="579"/>
      <c r="AS94" s="579"/>
      <c r="AT94" s="579"/>
      <c r="AU94" s="579"/>
      <c r="AV94" s="579"/>
      <c r="AW94" s="579"/>
      <c r="AX94" s="579"/>
      <c r="AY94" s="579"/>
      <c r="AZ94" s="579"/>
      <c r="BA94" s="579"/>
      <c r="BB94" s="579"/>
      <c r="BC94" s="579"/>
      <c r="BD94" s="579"/>
      <c r="BE94" s="579"/>
      <c r="BF94" s="579"/>
      <c r="BG94" s="579"/>
    </row>
    <row r="95" spans="1:59">
      <c r="A95" s="579">
        <f t="shared" si="60"/>
        <v>68</v>
      </c>
      <c r="B95" s="579"/>
      <c r="C95" s="579"/>
      <c r="D95" s="579">
        <f t="shared" si="65"/>
        <v>-19219471.079266835</v>
      </c>
      <c r="E95" s="579">
        <f t="shared" si="66"/>
        <v>17536569.266666666</v>
      </c>
      <c r="F95" s="579"/>
      <c r="G95" s="579">
        <f t="shared" si="62"/>
        <v>0</v>
      </c>
      <c r="H95" s="579">
        <f t="shared" si="67"/>
        <v>0</v>
      </c>
      <c r="I95" s="579">
        <f t="shared" si="63"/>
        <v>-19219471.079266835</v>
      </c>
      <c r="J95" s="579">
        <f t="shared" si="64"/>
        <v>0</v>
      </c>
      <c r="K95" s="579">
        <f t="shared" si="68"/>
        <v>-19219471.079266835</v>
      </c>
      <c r="L95" s="579">
        <f t="shared" si="76"/>
        <v>-566974.39683837164</v>
      </c>
      <c r="M95" s="579">
        <f t="shared" si="77"/>
        <v>-886017.61675420112</v>
      </c>
      <c r="N95" s="579">
        <v>0</v>
      </c>
      <c r="O95" s="579">
        <f t="shared" si="69"/>
        <v>-288292.06618900254</v>
      </c>
      <c r="P95" s="579">
        <f t="shared" si="70"/>
        <v>-100188.88304678713</v>
      </c>
      <c r="Q95" s="579">
        <f t="shared" si="71"/>
        <v>-6409.4175494794517</v>
      </c>
      <c r="R95" s="579">
        <f t="shared" si="72"/>
        <v>-473431.40107500431</v>
      </c>
      <c r="S95" s="579">
        <f t="shared" si="73"/>
        <v>-2321313.7814528462</v>
      </c>
      <c r="T95" s="579">
        <f t="shared" si="74"/>
        <v>-31501.835930662739</v>
      </c>
      <c r="U95" s="577">
        <v>0</v>
      </c>
      <c r="V95" s="579">
        <v>-7.9686868417704409E-13</v>
      </c>
      <c r="W95" s="579"/>
      <c r="X95" s="579"/>
      <c r="Y95" s="579"/>
      <c r="Z95" s="579"/>
      <c r="AA95" s="579"/>
      <c r="AB95" s="579"/>
      <c r="AC95" s="579"/>
      <c r="AD95" s="579"/>
      <c r="AE95" s="579"/>
      <c r="AF95" s="579"/>
      <c r="AG95" s="579"/>
      <c r="AH95" s="579"/>
      <c r="AI95" s="579"/>
      <c r="AJ95" s="579"/>
      <c r="AK95" s="579"/>
      <c r="AL95" s="579">
        <f t="shared" si="75"/>
        <v>-2314525.9095522244</v>
      </c>
      <c r="AM95" s="579"/>
      <c r="AN95" s="579">
        <f t="shared" si="78"/>
        <v>-19219471.079266835</v>
      </c>
      <c r="AO95" s="579"/>
      <c r="AR95" s="579"/>
      <c r="AS95" s="579"/>
      <c r="AT95" s="579"/>
      <c r="AU95" s="579"/>
      <c r="AV95" s="579"/>
      <c r="AW95" s="579"/>
      <c r="AX95" s="579"/>
      <c r="AY95" s="579"/>
      <c r="AZ95" s="579"/>
      <c r="BA95" s="579"/>
      <c r="BB95" s="579"/>
      <c r="BC95" s="579"/>
      <c r="BD95" s="579"/>
      <c r="BE95" s="579"/>
      <c r="BF95" s="579"/>
      <c r="BG95" s="579"/>
    </row>
    <row r="96" spans="1:59">
      <c r="A96" s="579">
        <f t="shared" si="60"/>
        <v>69</v>
      </c>
      <c r="B96" s="579"/>
      <c r="C96" s="579"/>
      <c r="D96" s="579">
        <f t="shared" si="65"/>
        <v>-19219471.079266835</v>
      </c>
      <c r="E96" s="579">
        <f t="shared" si="66"/>
        <v>17536569.266666666</v>
      </c>
      <c r="F96" s="579"/>
      <c r="G96" s="579">
        <f t="shared" si="62"/>
        <v>0</v>
      </c>
      <c r="H96" s="579">
        <f t="shared" si="67"/>
        <v>0</v>
      </c>
      <c r="I96" s="579">
        <f t="shared" si="63"/>
        <v>-19219471.079266835</v>
      </c>
      <c r="J96" s="579">
        <f t="shared" si="64"/>
        <v>0</v>
      </c>
      <c r="K96" s="579">
        <f t="shared" si="68"/>
        <v>-19219471.079266835</v>
      </c>
      <c r="L96" s="579">
        <f t="shared" si="76"/>
        <v>-566974.39683837164</v>
      </c>
      <c r="M96" s="579">
        <f t="shared" si="77"/>
        <v>-886017.61675420112</v>
      </c>
      <c r="N96" s="579">
        <v>0</v>
      </c>
      <c r="O96" s="579">
        <f t="shared" si="69"/>
        <v>-288292.06618900254</v>
      </c>
      <c r="P96" s="579">
        <f t="shared" si="70"/>
        <v>-100188.88304678713</v>
      </c>
      <c r="Q96" s="579">
        <f t="shared" si="71"/>
        <v>-6409.4175494794517</v>
      </c>
      <c r="R96" s="579">
        <f t="shared" si="72"/>
        <v>-473431.40107500431</v>
      </c>
      <c r="S96" s="579">
        <f t="shared" si="73"/>
        <v>-2321313.7814528462</v>
      </c>
      <c r="T96" s="579">
        <f t="shared" si="74"/>
        <v>-29571.552820316581</v>
      </c>
      <c r="U96" s="577">
        <v>0</v>
      </c>
      <c r="V96" s="579">
        <v>-7.9686868417704409E-13</v>
      </c>
      <c r="W96" s="579"/>
      <c r="X96" s="579"/>
      <c r="Y96" s="579"/>
      <c r="Z96" s="579"/>
      <c r="AA96" s="579"/>
      <c r="AB96" s="579"/>
      <c r="AC96" s="579"/>
      <c r="AD96" s="579"/>
      <c r="AE96" s="579"/>
      <c r="AF96" s="579"/>
      <c r="AG96" s="579"/>
      <c r="AH96" s="579"/>
      <c r="AI96" s="579"/>
      <c r="AJ96" s="579"/>
      <c r="AK96" s="579"/>
      <c r="AL96" s="579">
        <f t="shared" si="75"/>
        <v>-2314525.9095522244</v>
      </c>
      <c r="AM96" s="579"/>
      <c r="AN96" s="579">
        <f t="shared" si="78"/>
        <v>-19219471.079266835</v>
      </c>
      <c r="AO96" s="579"/>
      <c r="AR96" s="579"/>
      <c r="AS96" s="579"/>
      <c r="AT96" s="579"/>
      <c r="AU96" s="579"/>
      <c r="AV96" s="579"/>
      <c r="AW96" s="579"/>
      <c r="AX96" s="579"/>
      <c r="AY96" s="579"/>
      <c r="AZ96" s="579"/>
      <c r="BA96" s="579"/>
      <c r="BB96" s="579"/>
      <c r="BC96" s="579"/>
      <c r="BD96" s="579"/>
      <c r="BE96" s="579"/>
      <c r="BF96" s="579"/>
      <c r="BG96" s="579"/>
    </row>
    <row r="97" spans="1:59">
      <c r="A97" s="579">
        <f t="shared" si="60"/>
        <v>70</v>
      </c>
      <c r="B97" s="579"/>
      <c r="C97" s="579"/>
      <c r="D97" s="579">
        <f t="shared" si="65"/>
        <v>-19219471.079266835</v>
      </c>
      <c r="E97" s="579">
        <f t="shared" si="66"/>
        <v>17536569.266666666</v>
      </c>
      <c r="F97" s="579"/>
      <c r="G97" s="579">
        <f t="shared" si="62"/>
        <v>0</v>
      </c>
      <c r="H97" s="579">
        <f t="shared" si="67"/>
        <v>0</v>
      </c>
      <c r="I97" s="579">
        <f t="shared" si="63"/>
        <v>-19219471.079266835</v>
      </c>
      <c r="J97" s="579">
        <f t="shared" si="64"/>
        <v>0</v>
      </c>
      <c r="K97" s="579">
        <f t="shared" si="68"/>
        <v>-19219471.079266835</v>
      </c>
      <c r="L97" s="579">
        <f t="shared" si="76"/>
        <v>-566974.39683837164</v>
      </c>
      <c r="M97" s="579">
        <f t="shared" si="77"/>
        <v>-886017.61675420112</v>
      </c>
      <c r="N97" s="579">
        <v>0</v>
      </c>
      <c r="O97" s="579">
        <f t="shared" si="69"/>
        <v>-288292.06618900254</v>
      </c>
      <c r="P97" s="579">
        <f t="shared" si="70"/>
        <v>-100188.88304678713</v>
      </c>
      <c r="Q97" s="579">
        <f t="shared" si="71"/>
        <v>-6409.4175494794517</v>
      </c>
      <c r="R97" s="579">
        <f t="shared" si="72"/>
        <v>-473431.40107500431</v>
      </c>
      <c r="S97" s="579">
        <f t="shared" si="73"/>
        <v>-2321313.7814528462</v>
      </c>
      <c r="T97" s="579">
        <f t="shared" si="74"/>
        <v>-27759.548304725617</v>
      </c>
      <c r="U97" s="577">
        <v>0</v>
      </c>
      <c r="V97" s="579">
        <v>-7.9686868417704409E-13</v>
      </c>
      <c r="W97" s="579"/>
      <c r="X97" s="579"/>
      <c r="Y97" s="579"/>
      <c r="Z97" s="579"/>
      <c r="AA97" s="579"/>
      <c r="AB97" s="579"/>
      <c r="AC97" s="579"/>
      <c r="AD97" s="579"/>
      <c r="AE97" s="579"/>
      <c r="AF97" s="579"/>
      <c r="AG97" s="579"/>
      <c r="AH97" s="579"/>
      <c r="AI97" s="579"/>
      <c r="AJ97" s="579"/>
      <c r="AK97" s="579"/>
      <c r="AL97" s="579">
        <f t="shared" si="75"/>
        <v>-2314525.9095522244</v>
      </c>
      <c r="AM97" s="579"/>
      <c r="AN97" s="579">
        <f t="shared" si="78"/>
        <v>-19219471.079266835</v>
      </c>
      <c r="AO97" s="579"/>
      <c r="AR97" s="579"/>
      <c r="AS97" s="579"/>
      <c r="AT97" s="579"/>
      <c r="AU97" s="579"/>
      <c r="AV97" s="579"/>
      <c r="AW97" s="579"/>
      <c r="AX97" s="579"/>
      <c r="AY97" s="579"/>
      <c r="AZ97" s="579"/>
      <c r="BA97" s="579"/>
      <c r="BB97" s="579"/>
      <c r="BC97" s="579"/>
      <c r="BD97" s="579"/>
      <c r="BE97" s="579"/>
      <c r="BF97" s="579"/>
      <c r="BG97" s="579"/>
    </row>
    <row r="98" spans="1:59">
      <c r="A98" s="579">
        <f t="shared" si="60"/>
        <v>71</v>
      </c>
      <c r="B98" s="579"/>
      <c r="C98" s="579"/>
      <c r="D98" s="579">
        <f t="shared" si="65"/>
        <v>-19219471.079266835</v>
      </c>
      <c r="E98" s="579">
        <f t="shared" si="66"/>
        <v>17536569.266666666</v>
      </c>
      <c r="F98" s="579"/>
      <c r="G98" s="579">
        <f t="shared" si="62"/>
        <v>0</v>
      </c>
      <c r="H98" s="579">
        <f t="shared" si="67"/>
        <v>0</v>
      </c>
      <c r="I98" s="579">
        <f t="shared" si="63"/>
        <v>-19219471.079266835</v>
      </c>
      <c r="J98" s="579">
        <f t="shared" si="64"/>
        <v>0</v>
      </c>
      <c r="K98" s="579">
        <f t="shared" si="68"/>
        <v>-19219471.079266835</v>
      </c>
      <c r="L98" s="579">
        <f t="shared" si="76"/>
        <v>-566974.39683837164</v>
      </c>
      <c r="M98" s="579">
        <f t="shared" si="77"/>
        <v>-886017.61675420112</v>
      </c>
      <c r="N98" s="579">
        <v>0</v>
      </c>
      <c r="O98" s="579">
        <f t="shared" si="69"/>
        <v>-288292.06618900254</v>
      </c>
      <c r="P98" s="579">
        <f t="shared" si="70"/>
        <v>-100188.88304678713</v>
      </c>
      <c r="Q98" s="579">
        <f t="shared" si="71"/>
        <v>-6409.4175494794517</v>
      </c>
      <c r="R98" s="579">
        <f t="shared" si="72"/>
        <v>-473431.40107500431</v>
      </c>
      <c r="S98" s="579">
        <f t="shared" si="73"/>
        <v>-2321313.7814528462</v>
      </c>
      <c r="T98" s="579">
        <f t="shared" si="74"/>
        <v>-26058.574832532082</v>
      </c>
      <c r="U98" s="577">
        <v>0</v>
      </c>
      <c r="V98" s="579">
        <v>-7.9686868417704409E-13</v>
      </c>
      <c r="W98" s="579"/>
      <c r="X98" s="579"/>
      <c r="Y98" s="579"/>
      <c r="Z98" s="579"/>
      <c r="AA98" s="579"/>
      <c r="AB98" s="579"/>
      <c r="AC98" s="579"/>
      <c r="AD98" s="579"/>
      <c r="AE98" s="579"/>
      <c r="AF98" s="579"/>
      <c r="AG98" s="579"/>
      <c r="AH98" s="579"/>
      <c r="AI98" s="579"/>
      <c r="AJ98" s="579"/>
      <c r="AK98" s="579"/>
      <c r="AL98" s="579">
        <f t="shared" si="75"/>
        <v>-2314525.9095522244</v>
      </c>
      <c r="AM98" s="579"/>
      <c r="AN98" s="579">
        <f t="shared" si="78"/>
        <v>-19219471.079266835</v>
      </c>
      <c r="AO98" s="579"/>
      <c r="AR98" s="579"/>
      <c r="AS98" s="579"/>
      <c r="AT98" s="579"/>
      <c r="AU98" s="579"/>
      <c r="AV98" s="579"/>
      <c r="AW98" s="579"/>
      <c r="AX98" s="579"/>
      <c r="AY98" s="579"/>
      <c r="AZ98" s="579"/>
      <c r="BA98" s="579"/>
      <c r="BB98" s="579"/>
      <c r="BC98" s="579"/>
      <c r="BD98" s="579"/>
      <c r="BE98" s="579"/>
      <c r="BF98" s="579"/>
      <c r="BG98" s="579"/>
    </row>
    <row r="99" spans="1:59">
      <c r="A99" s="579">
        <f t="shared" si="60"/>
        <v>72</v>
      </c>
      <c r="B99" s="579"/>
      <c r="C99" s="579"/>
      <c r="D99" s="579">
        <f t="shared" si="65"/>
        <v>-19219471.079266835</v>
      </c>
      <c r="E99" s="579">
        <f t="shared" si="66"/>
        <v>17536569.266666666</v>
      </c>
      <c r="F99" s="579"/>
      <c r="G99" s="579">
        <f t="shared" si="62"/>
        <v>0</v>
      </c>
      <c r="H99" s="579">
        <f t="shared" si="67"/>
        <v>0</v>
      </c>
      <c r="I99" s="579">
        <f t="shared" si="63"/>
        <v>-19219471.079266835</v>
      </c>
      <c r="J99" s="579">
        <f t="shared" si="64"/>
        <v>0</v>
      </c>
      <c r="K99" s="579">
        <f t="shared" si="68"/>
        <v>-19219471.079266835</v>
      </c>
      <c r="L99" s="579">
        <f t="shared" si="76"/>
        <v>-566974.39683837164</v>
      </c>
      <c r="M99" s="579">
        <f t="shared" si="77"/>
        <v>-886017.61675420112</v>
      </c>
      <c r="N99" s="579">
        <v>0</v>
      </c>
      <c r="O99" s="579">
        <f t="shared" si="69"/>
        <v>-288292.06618900254</v>
      </c>
      <c r="P99" s="579">
        <f t="shared" si="70"/>
        <v>-100188.88304678713</v>
      </c>
      <c r="Q99" s="579">
        <f t="shared" si="71"/>
        <v>-6409.4175494794517</v>
      </c>
      <c r="R99" s="579">
        <f t="shared" si="72"/>
        <v>-473431.40107500431</v>
      </c>
      <c r="S99" s="579">
        <f t="shared" si="73"/>
        <v>-2321313.7814528462</v>
      </c>
      <c r="T99" s="579">
        <f t="shared" si="74"/>
        <v>-24461.82894795436</v>
      </c>
      <c r="U99" s="577">
        <v>0</v>
      </c>
      <c r="V99" s="579">
        <v>-7.9686868417704409E-13</v>
      </c>
      <c r="W99" s="579"/>
      <c r="X99" s="579"/>
      <c r="Y99" s="579"/>
      <c r="Z99" s="579"/>
      <c r="AA99" s="579"/>
      <c r="AB99" s="579"/>
      <c r="AC99" s="579"/>
      <c r="AD99" s="579"/>
      <c r="AE99" s="579"/>
      <c r="AF99" s="579"/>
      <c r="AG99" s="579"/>
      <c r="AH99" s="579"/>
      <c r="AI99" s="579"/>
      <c r="AJ99" s="579"/>
      <c r="AK99" s="579"/>
      <c r="AL99" s="579">
        <f t="shared" si="75"/>
        <v>-2314525.9095522244</v>
      </c>
      <c r="AM99" s="579"/>
      <c r="AN99" s="579">
        <f t="shared" si="78"/>
        <v>-19219471.079266835</v>
      </c>
      <c r="AO99" s="579"/>
      <c r="AR99" s="579"/>
      <c r="AS99" s="579"/>
      <c r="AT99" s="579"/>
      <c r="AU99" s="579"/>
      <c r="AV99" s="579"/>
      <c r="AW99" s="579"/>
      <c r="AX99" s="579"/>
      <c r="AY99" s="579"/>
      <c r="AZ99" s="579"/>
      <c r="BA99" s="579"/>
      <c r="BB99" s="579"/>
      <c r="BC99" s="579"/>
      <c r="BD99" s="579"/>
      <c r="BE99" s="579"/>
      <c r="BF99" s="579"/>
      <c r="BG99" s="579"/>
    </row>
    <row r="100" spans="1:59">
      <c r="A100" s="579">
        <f t="shared" si="60"/>
        <v>73</v>
      </c>
      <c r="B100" s="579"/>
      <c r="C100" s="579"/>
      <c r="D100" s="579">
        <f t="shared" si="65"/>
        <v>-19219471.079266835</v>
      </c>
      <c r="E100" s="579">
        <f t="shared" si="66"/>
        <v>17536569.266666666</v>
      </c>
      <c r="F100" s="579"/>
      <c r="G100" s="579">
        <f t="shared" si="62"/>
        <v>0</v>
      </c>
      <c r="H100" s="579">
        <f t="shared" si="67"/>
        <v>0</v>
      </c>
      <c r="I100" s="579">
        <f t="shared" si="63"/>
        <v>-19219471.079266835</v>
      </c>
      <c r="J100" s="579">
        <f t="shared" si="64"/>
        <v>0</v>
      </c>
      <c r="K100" s="579">
        <f t="shared" si="68"/>
        <v>-19219471.079266835</v>
      </c>
      <c r="L100" s="579">
        <f t="shared" si="76"/>
        <v>-566974.39683837164</v>
      </c>
      <c r="M100" s="579">
        <f t="shared" si="77"/>
        <v>-886017.61675420112</v>
      </c>
      <c r="N100" s="579">
        <v>0</v>
      </c>
      <c r="O100" s="579">
        <f t="shared" si="69"/>
        <v>-288292.06618900254</v>
      </c>
      <c r="P100" s="579">
        <f t="shared" si="70"/>
        <v>-100188.88304678713</v>
      </c>
      <c r="Q100" s="579">
        <f t="shared" si="71"/>
        <v>-6409.4175494794517</v>
      </c>
      <c r="R100" s="579">
        <f t="shared" si="72"/>
        <v>-473431.40107500431</v>
      </c>
      <c r="S100" s="579">
        <f t="shared" si="73"/>
        <v>-2321313.7814528462</v>
      </c>
      <c r="T100" s="579">
        <f t="shared" si="74"/>
        <v>-22962.924078716165</v>
      </c>
      <c r="V100" s="579">
        <v>-7.9686868417704409E-13</v>
      </c>
      <c r="W100" s="579"/>
      <c r="X100" s="579"/>
      <c r="Y100" s="579"/>
      <c r="Z100" s="579"/>
      <c r="AA100" s="579"/>
      <c r="AB100" s="579"/>
      <c r="AC100" s="579"/>
      <c r="AD100" s="579"/>
      <c r="AE100" s="579"/>
      <c r="AF100" s="579"/>
      <c r="AG100" s="579"/>
      <c r="AH100" s="579"/>
      <c r="AI100" s="579"/>
      <c r="AJ100" s="579"/>
      <c r="AK100" s="579"/>
      <c r="AL100" s="579">
        <f t="shared" si="75"/>
        <v>-2314525.9095522244</v>
      </c>
      <c r="AM100" s="579"/>
      <c r="AN100" s="579">
        <f t="shared" si="78"/>
        <v>-19219471.079266835</v>
      </c>
      <c r="AO100" s="579"/>
      <c r="AR100" s="579"/>
      <c r="AS100" s="579"/>
      <c r="AT100" s="579"/>
      <c r="AU100" s="579"/>
      <c r="AV100" s="579"/>
      <c r="AW100" s="579"/>
      <c r="AX100" s="579"/>
      <c r="AY100" s="579"/>
      <c r="AZ100" s="579"/>
      <c r="BA100" s="579"/>
      <c r="BB100" s="579"/>
      <c r="BC100" s="579"/>
      <c r="BD100" s="579"/>
      <c r="BE100" s="579"/>
      <c r="BF100" s="579"/>
      <c r="BG100" s="579"/>
    </row>
    <row r="101" spans="1:59">
      <c r="A101" s="579">
        <f t="shared" si="60"/>
        <v>74</v>
      </c>
      <c r="B101" s="579"/>
      <c r="C101" s="579"/>
      <c r="D101" s="579">
        <f t="shared" si="65"/>
        <v>-19219471.079266835</v>
      </c>
      <c r="E101" s="579">
        <f t="shared" si="66"/>
        <v>17536569.266666666</v>
      </c>
      <c r="F101" s="579"/>
      <c r="G101" s="579">
        <f t="shared" si="62"/>
        <v>0</v>
      </c>
      <c r="H101" s="579">
        <f t="shared" si="67"/>
        <v>0</v>
      </c>
      <c r="I101" s="579">
        <f t="shared" si="63"/>
        <v>-19219471.079266835</v>
      </c>
      <c r="J101" s="579">
        <f t="shared" si="64"/>
        <v>0</v>
      </c>
      <c r="K101" s="579">
        <f t="shared" si="68"/>
        <v>-19219471.079266835</v>
      </c>
      <c r="L101" s="579">
        <f t="shared" si="76"/>
        <v>-566974.39683837164</v>
      </c>
      <c r="M101" s="579">
        <f t="shared" si="77"/>
        <v>-886017.61675420112</v>
      </c>
      <c r="N101" s="579">
        <v>0</v>
      </c>
      <c r="O101" s="579">
        <f t="shared" si="69"/>
        <v>-288292.06618900254</v>
      </c>
      <c r="P101" s="579">
        <f t="shared" si="70"/>
        <v>-100188.88304678713</v>
      </c>
      <c r="Q101" s="579">
        <f t="shared" si="71"/>
        <v>-6409.4175494794517</v>
      </c>
      <c r="R101" s="579">
        <f t="shared" si="72"/>
        <v>-473431.40107500431</v>
      </c>
      <c r="S101" s="579">
        <f t="shared" si="73"/>
        <v>-2321313.7814528462</v>
      </c>
      <c r="T101" s="579">
        <f t="shared" si="74"/>
        <v>-21555.864991402374</v>
      </c>
      <c r="V101" s="579">
        <v>-7.9686868417704409E-13</v>
      </c>
      <c r="W101" s="579"/>
      <c r="X101" s="579"/>
      <c r="Y101" s="579"/>
      <c r="Z101" s="579"/>
      <c r="AA101" s="579"/>
      <c r="AB101" s="579"/>
      <c r="AC101" s="579"/>
      <c r="AD101" s="579"/>
      <c r="AE101" s="579"/>
      <c r="AF101" s="579"/>
      <c r="AG101" s="579"/>
      <c r="AH101" s="579"/>
      <c r="AI101" s="579"/>
      <c r="AJ101" s="579"/>
      <c r="AK101" s="579"/>
      <c r="AL101" s="579">
        <f t="shared" si="75"/>
        <v>-2314525.9095522244</v>
      </c>
      <c r="AM101" s="579"/>
      <c r="AN101" s="579">
        <f t="shared" si="78"/>
        <v>-19219471.079266835</v>
      </c>
      <c r="AO101" s="579"/>
      <c r="AR101" s="579"/>
      <c r="AS101" s="579"/>
      <c r="AT101" s="579"/>
      <c r="AU101" s="579"/>
      <c r="AV101" s="579"/>
      <c r="AW101" s="579"/>
      <c r="AX101" s="579"/>
      <c r="AY101" s="579"/>
      <c r="AZ101" s="579"/>
      <c r="BA101" s="579"/>
      <c r="BB101" s="579"/>
      <c r="BC101" s="579"/>
      <c r="BD101" s="579"/>
      <c r="BE101" s="579"/>
      <c r="BF101" s="579"/>
      <c r="BG101" s="579"/>
    </row>
    <row r="102" spans="1:59">
      <c r="A102" s="579">
        <f t="shared" si="60"/>
        <v>75</v>
      </c>
      <c r="B102" s="579"/>
      <c r="C102" s="579"/>
      <c r="D102" s="579">
        <f t="shared" si="65"/>
        <v>-19219471.079266835</v>
      </c>
      <c r="E102" s="579">
        <f t="shared" si="66"/>
        <v>17536569.266666666</v>
      </c>
      <c r="F102" s="579"/>
      <c r="G102" s="579">
        <f t="shared" si="62"/>
        <v>0</v>
      </c>
      <c r="H102" s="579">
        <f t="shared" si="67"/>
        <v>0</v>
      </c>
      <c r="I102" s="579">
        <f t="shared" si="63"/>
        <v>-19219471.079266835</v>
      </c>
      <c r="J102" s="579">
        <f t="shared" si="64"/>
        <v>0</v>
      </c>
      <c r="K102" s="579">
        <f t="shared" si="68"/>
        <v>-19219471.079266835</v>
      </c>
      <c r="L102" s="579">
        <f t="shared" si="76"/>
        <v>-566974.39683837164</v>
      </c>
      <c r="M102" s="579">
        <f t="shared" si="77"/>
        <v>-886017.61675420112</v>
      </c>
      <c r="N102" s="579">
        <v>0</v>
      </c>
      <c r="O102" s="579">
        <f t="shared" si="69"/>
        <v>-288292.06618900254</v>
      </c>
      <c r="P102" s="579">
        <f t="shared" si="70"/>
        <v>-100188.88304678713</v>
      </c>
      <c r="Q102" s="579">
        <f t="shared" si="71"/>
        <v>-6409.4175494794517</v>
      </c>
      <c r="R102" s="579">
        <f t="shared" si="72"/>
        <v>-473431.40107500431</v>
      </c>
      <c r="S102" s="579">
        <f t="shared" si="73"/>
        <v>-2321313.7814528462</v>
      </c>
      <c r="T102" s="579">
        <f t="shared" si="74"/>
        <v>-20235.023812069532</v>
      </c>
      <c r="V102" s="579">
        <v>-7.9686868417704409E-13</v>
      </c>
      <c r="W102" s="579"/>
      <c r="X102" s="579"/>
      <c r="Y102" s="579"/>
      <c r="Z102" s="579"/>
      <c r="AA102" s="579"/>
      <c r="AB102" s="579"/>
      <c r="AC102" s="579"/>
      <c r="AD102" s="579"/>
      <c r="AE102" s="579"/>
      <c r="AF102" s="579"/>
      <c r="AG102" s="579"/>
      <c r="AH102" s="579"/>
      <c r="AI102" s="579"/>
      <c r="AJ102" s="579"/>
      <c r="AK102" s="579"/>
      <c r="AL102" s="579">
        <f t="shared" si="75"/>
        <v>-2314525.9095522244</v>
      </c>
      <c r="AM102" s="579"/>
      <c r="AN102" s="579">
        <f t="shared" si="78"/>
        <v>-19219471.079266835</v>
      </c>
      <c r="AO102" s="579"/>
      <c r="AR102" s="579"/>
      <c r="AS102" s="579"/>
      <c r="AT102" s="579"/>
      <c r="AU102" s="579"/>
      <c r="AV102" s="579"/>
      <c r="AW102" s="579"/>
      <c r="AX102" s="579"/>
      <c r="AY102" s="579"/>
      <c r="AZ102" s="579"/>
      <c r="BA102" s="579"/>
      <c r="BB102" s="579"/>
      <c r="BC102" s="579"/>
      <c r="BD102" s="579"/>
      <c r="BE102" s="579"/>
      <c r="BF102" s="579"/>
      <c r="BG102" s="579"/>
    </row>
    <row r="103" spans="1:59">
      <c r="A103" s="579">
        <f t="shared" si="60"/>
        <v>76</v>
      </c>
      <c r="B103" s="579"/>
      <c r="C103" s="579"/>
      <c r="D103" s="579">
        <f t="shared" si="65"/>
        <v>-19219471.079266835</v>
      </c>
      <c r="E103" s="579">
        <f t="shared" si="66"/>
        <v>17536569.266666666</v>
      </c>
      <c r="F103" s="579"/>
      <c r="G103" s="579">
        <f>AM290</f>
        <v>0</v>
      </c>
      <c r="H103" s="579">
        <f t="shared" si="67"/>
        <v>0</v>
      </c>
      <c r="I103" s="579">
        <f t="shared" si="63"/>
        <v>-19219471.079266835</v>
      </c>
      <c r="J103" s="579">
        <f t="shared" si="64"/>
        <v>0</v>
      </c>
      <c r="K103" s="579">
        <f t="shared" si="68"/>
        <v>-19219471.079266835</v>
      </c>
      <c r="L103" s="579">
        <f t="shared" si="76"/>
        <v>-566974.39683837164</v>
      </c>
      <c r="M103" s="579">
        <f t="shared" si="77"/>
        <v>-886017.61675420112</v>
      </c>
      <c r="N103" s="579">
        <v>0</v>
      </c>
      <c r="O103" s="579">
        <f t="shared" si="69"/>
        <v>-288292.06618900254</v>
      </c>
      <c r="P103" s="579">
        <f t="shared" si="70"/>
        <v>-100188.88304678713</v>
      </c>
      <c r="Q103" s="579">
        <f t="shared" si="71"/>
        <v>-6409.4175494794517</v>
      </c>
      <c r="R103" s="579">
        <f t="shared" si="72"/>
        <v>-473431.40107500431</v>
      </c>
      <c r="S103" s="579">
        <f t="shared" si="73"/>
        <v>-2321313.7814528462</v>
      </c>
      <c r="T103" s="579">
        <f t="shared" si="74"/>
        <v>-18995.117516199603</v>
      </c>
      <c r="V103" s="579">
        <v>-7.9686868417704409E-13</v>
      </c>
      <c r="W103" s="579"/>
      <c r="X103" s="579"/>
      <c r="Y103" s="579"/>
      <c r="Z103" s="579"/>
      <c r="AA103" s="579"/>
      <c r="AB103" s="579"/>
      <c r="AC103" s="579"/>
      <c r="AD103" s="579"/>
      <c r="AE103" s="579"/>
      <c r="AF103" s="579"/>
      <c r="AG103" s="579"/>
      <c r="AH103" s="579"/>
      <c r="AI103" s="579"/>
      <c r="AJ103" s="579"/>
      <c r="AK103" s="579"/>
      <c r="AL103" s="579">
        <f t="shared" si="75"/>
        <v>-2314525.9095522244</v>
      </c>
      <c r="AM103" s="579"/>
      <c r="AN103" s="579">
        <f t="shared" si="78"/>
        <v>-19219471.079266835</v>
      </c>
      <c r="AO103" s="579"/>
      <c r="AR103" s="579"/>
      <c r="AS103" s="579"/>
      <c r="AT103" s="579"/>
      <c r="AU103" s="579"/>
      <c r="AV103" s="579"/>
      <c r="AW103" s="579"/>
      <c r="AX103" s="579"/>
      <c r="AY103" s="579"/>
      <c r="AZ103" s="579"/>
      <c r="BA103" s="579"/>
      <c r="BB103" s="579"/>
      <c r="BC103" s="579"/>
      <c r="BD103" s="579"/>
      <c r="BE103" s="579"/>
      <c r="BF103" s="579"/>
      <c r="BG103" s="579"/>
    </row>
    <row r="104" spans="1:59">
      <c r="A104" s="579">
        <f t="shared" si="60"/>
        <v>77</v>
      </c>
      <c r="B104" s="579"/>
      <c r="C104" s="579"/>
      <c r="D104" s="579">
        <f t="shared" si="65"/>
        <v>-19219471.079266835</v>
      </c>
      <c r="E104" s="579">
        <f t="shared" si="66"/>
        <v>17536569.266666666</v>
      </c>
      <c r="F104" s="579"/>
      <c r="G104" s="579">
        <f>AM291</f>
        <v>0</v>
      </c>
      <c r="H104" s="579">
        <f t="shared" si="67"/>
        <v>0</v>
      </c>
      <c r="I104" s="579">
        <f t="shared" si="63"/>
        <v>-19219471.079266835</v>
      </c>
      <c r="J104" s="579">
        <f t="shared" si="64"/>
        <v>0</v>
      </c>
      <c r="K104" s="579">
        <f t="shared" si="68"/>
        <v>-19219471.079266835</v>
      </c>
      <c r="L104" s="579">
        <f t="shared" si="76"/>
        <v>-566974.39683837164</v>
      </c>
      <c r="M104" s="579">
        <f t="shared" si="77"/>
        <v>-886017.61675420112</v>
      </c>
      <c r="N104" s="579">
        <v>0</v>
      </c>
      <c r="O104" s="579">
        <f t="shared" si="69"/>
        <v>-288292.06618900254</v>
      </c>
      <c r="P104" s="579">
        <f t="shared" si="70"/>
        <v>-100188.88304678713</v>
      </c>
      <c r="Q104" s="579">
        <f t="shared" si="71"/>
        <v>-6409.4175494794517</v>
      </c>
      <c r="R104" s="579">
        <f t="shared" si="72"/>
        <v>-473431.40107500431</v>
      </c>
      <c r="S104" s="579">
        <f t="shared" si="73"/>
        <v>-2321313.7814528462</v>
      </c>
      <c r="T104" s="579">
        <f t="shared" si="74"/>
        <v>-17831.186797962597</v>
      </c>
      <c r="V104" s="579">
        <v>-7.9686868417704409E-13</v>
      </c>
      <c r="W104" s="579"/>
      <c r="X104" s="579"/>
      <c r="Y104" s="579"/>
      <c r="Z104" s="579"/>
      <c r="AA104" s="579"/>
      <c r="AB104" s="579"/>
      <c r="AC104" s="579"/>
      <c r="AD104" s="579"/>
      <c r="AE104" s="579"/>
      <c r="AF104" s="579"/>
      <c r="AG104" s="579"/>
      <c r="AH104" s="579"/>
      <c r="AI104" s="579"/>
      <c r="AJ104" s="579"/>
      <c r="AK104" s="579"/>
      <c r="AL104" s="579">
        <f t="shared" si="75"/>
        <v>-2314525.9095522244</v>
      </c>
      <c r="AM104" s="579"/>
      <c r="AN104" s="579">
        <f t="shared" si="78"/>
        <v>-19219471.079266835</v>
      </c>
      <c r="AO104" s="579"/>
      <c r="AR104" s="579"/>
      <c r="AS104" s="579"/>
      <c r="AT104" s="579"/>
      <c r="AU104" s="579"/>
      <c r="AV104" s="579"/>
      <c r="AW104" s="579"/>
      <c r="AX104" s="579"/>
      <c r="AY104" s="579"/>
      <c r="AZ104" s="579"/>
      <c r="BA104" s="579"/>
      <c r="BB104" s="579"/>
      <c r="BC104" s="579"/>
      <c r="BD104" s="579"/>
      <c r="BE104" s="579"/>
      <c r="BF104" s="579"/>
      <c r="BG104" s="579"/>
    </row>
    <row r="105" spans="1:59">
      <c r="A105" s="579">
        <f t="shared" si="60"/>
        <v>78</v>
      </c>
      <c r="B105" s="579"/>
      <c r="C105" s="579"/>
      <c r="D105" s="579">
        <f t="shared" si="65"/>
        <v>-19219471.079266835</v>
      </c>
      <c r="E105" s="579">
        <f t="shared" si="66"/>
        <v>17536569.266666666</v>
      </c>
      <c r="F105" s="579"/>
      <c r="G105" s="579">
        <f>AM292</f>
        <v>0</v>
      </c>
      <c r="H105" s="579">
        <f t="shared" si="67"/>
        <v>0</v>
      </c>
      <c r="I105" s="579">
        <f t="shared" si="63"/>
        <v>-19219471.079266835</v>
      </c>
      <c r="J105" s="579">
        <f t="shared" si="64"/>
        <v>0</v>
      </c>
      <c r="K105" s="579">
        <f t="shared" si="68"/>
        <v>-19219471.079266835</v>
      </c>
      <c r="L105" s="579">
        <f t="shared" si="76"/>
        <v>-566974.39683837164</v>
      </c>
      <c r="M105" s="579">
        <f t="shared" si="77"/>
        <v>-886017.61675420112</v>
      </c>
      <c r="N105" s="579">
        <v>0</v>
      </c>
      <c r="O105" s="579">
        <f t="shared" si="69"/>
        <v>-288292.06618900254</v>
      </c>
      <c r="P105" s="579">
        <f t="shared" si="70"/>
        <v>-100188.88304678713</v>
      </c>
      <c r="Q105" s="579">
        <f t="shared" si="71"/>
        <v>-6409.4175494794517</v>
      </c>
      <c r="R105" s="579">
        <f t="shared" si="72"/>
        <v>-473431.40107500431</v>
      </c>
      <c r="S105" s="579">
        <f t="shared" si="73"/>
        <v>-2321313.7814528462</v>
      </c>
      <c r="T105" s="579">
        <f t="shared" si="74"/>
        <v>-16738.576234270582</v>
      </c>
      <c r="V105" s="579">
        <v>-7.9686868417704409E-13</v>
      </c>
      <c r="W105" s="579"/>
      <c r="X105" s="579"/>
      <c r="Y105" s="579"/>
      <c r="Z105" s="579"/>
      <c r="AA105" s="579"/>
      <c r="AB105" s="579"/>
      <c r="AC105" s="579"/>
      <c r="AD105" s="579"/>
      <c r="AE105" s="579"/>
      <c r="AF105" s="579"/>
      <c r="AG105" s="579"/>
      <c r="AH105" s="579"/>
      <c r="AI105" s="579"/>
      <c r="AJ105" s="579"/>
      <c r="AK105" s="579"/>
      <c r="AL105" s="579">
        <f t="shared" si="75"/>
        <v>-2314525.9095522244</v>
      </c>
      <c r="AM105" s="579"/>
      <c r="AN105" s="579">
        <f t="shared" si="78"/>
        <v>-19219471.079266835</v>
      </c>
      <c r="AO105" s="579"/>
      <c r="AR105" s="579"/>
      <c r="AS105" s="579"/>
      <c r="AT105" s="579"/>
      <c r="AU105" s="579"/>
      <c r="AV105" s="579"/>
      <c r="AW105" s="579"/>
      <c r="AX105" s="579"/>
      <c r="AY105" s="579"/>
      <c r="AZ105" s="579"/>
      <c r="BA105" s="579"/>
      <c r="BB105" s="579"/>
      <c r="BC105" s="579"/>
      <c r="BD105" s="579"/>
      <c r="BE105" s="579"/>
      <c r="BF105" s="579"/>
      <c r="BG105" s="579"/>
    </row>
    <row r="106" spans="1:59">
      <c r="A106" s="579">
        <f t="shared" si="60"/>
        <v>79</v>
      </c>
      <c r="B106" s="579"/>
      <c r="C106" s="579"/>
      <c r="D106" s="579">
        <f t="shared" si="65"/>
        <v>-19219471.079266835</v>
      </c>
      <c r="E106" s="579">
        <f t="shared" si="66"/>
        <v>17536569.266666666</v>
      </c>
      <c r="F106" s="579"/>
      <c r="G106" s="579">
        <f>AM293</f>
        <v>0</v>
      </c>
      <c r="H106" s="579">
        <f t="shared" si="67"/>
        <v>0</v>
      </c>
      <c r="I106" s="579">
        <f t="shared" si="63"/>
        <v>-19219471.079266835</v>
      </c>
      <c r="J106" s="579">
        <f t="shared" si="64"/>
        <v>0</v>
      </c>
      <c r="K106" s="579">
        <f t="shared" si="68"/>
        <v>-19219471.079266835</v>
      </c>
      <c r="L106" s="579">
        <f t="shared" si="76"/>
        <v>-566974.39683837164</v>
      </c>
      <c r="M106" s="579">
        <f t="shared" si="77"/>
        <v>-886017.61675420112</v>
      </c>
      <c r="N106" s="579">
        <v>0</v>
      </c>
      <c r="O106" s="579">
        <f t="shared" si="69"/>
        <v>-288292.06618900254</v>
      </c>
      <c r="P106" s="579">
        <f t="shared" si="70"/>
        <v>-100188.88304678713</v>
      </c>
      <c r="Q106" s="579">
        <f t="shared" si="71"/>
        <v>-6409.4175494794517</v>
      </c>
      <c r="R106" s="579">
        <f t="shared" si="72"/>
        <v>-473431.40107500431</v>
      </c>
      <c r="S106" s="579">
        <f t="shared" si="73"/>
        <v>-2321313.7814528462</v>
      </c>
      <c r="T106" s="579">
        <f t="shared" si="74"/>
        <v>-15712.915664284417</v>
      </c>
      <c r="V106" s="579">
        <v>-7.9686868417704409E-13</v>
      </c>
      <c r="W106" s="579"/>
      <c r="X106" s="579"/>
      <c r="Y106" s="579"/>
      <c r="Z106" s="579"/>
      <c r="AA106" s="579"/>
      <c r="AB106" s="579"/>
      <c r="AC106" s="579"/>
      <c r="AD106" s="579"/>
      <c r="AE106" s="579"/>
      <c r="AF106" s="579"/>
      <c r="AG106" s="579"/>
      <c r="AH106" s="579"/>
      <c r="AI106" s="579"/>
      <c r="AJ106" s="579"/>
      <c r="AK106" s="579"/>
      <c r="AL106" s="579">
        <f t="shared" si="75"/>
        <v>-2314525.9095522244</v>
      </c>
      <c r="AM106" s="579"/>
      <c r="AN106" s="579">
        <f t="shared" si="78"/>
        <v>-19219471.079266835</v>
      </c>
      <c r="AO106" s="579"/>
      <c r="AR106" s="579"/>
      <c r="AS106" s="579"/>
      <c r="AT106" s="579"/>
      <c r="AU106" s="579"/>
      <c r="AV106" s="579"/>
      <c r="AW106" s="579"/>
      <c r="AX106" s="579"/>
      <c r="AY106" s="579"/>
      <c r="AZ106" s="579"/>
      <c r="BA106" s="579"/>
      <c r="BB106" s="579"/>
      <c r="BC106" s="579"/>
      <c r="BD106" s="579"/>
      <c r="BE106" s="579"/>
      <c r="BF106" s="579"/>
      <c r="BG106" s="579"/>
    </row>
    <row r="107" spans="1:59">
      <c r="A107" s="579">
        <f t="shared" si="60"/>
        <v>80</v>
      </c>
      <c r="B107" s="579"/>
      <c r="C107" s="579"/>
      <c r="D107" s="579">
        <f t="shared" si="65"/>
        <v>-19219471.079266835</v>
      </c>
      <c r="E107" s="579">
        <f t="shared" si="66"/>
        <v>17536569.266666666</v>
      </c>
      <c r="F107" s="579"/>
      <c r="G107" s="579">
        <f>AM294</f>
        <v>0</v>
      </c>
      <c r="H107" s="579">
        <f t="shared" si="67"/>
        <v>0</v>
      </c>
      <c r="I107" s="579">
        <f t="shared" si="63"/>
        <v>-19219471.079266835</v>
      </c>
      <c r="J107" s="579">
        <f t="shared" si="64"/>
        <v>0</v>
      </c>
      <c r="K107" s="579">
        <f t="shared" si="68"/>
        <v>-19219471.079266835</v>
      </c>
      <c r="L107" s="579">
        <f t="shared" si="76"/>
        <v>-566974.39683837164</v>
      </c>
      <c r="M107" s="579">
        <f t="shared" si="77"/>
        <v>-886017.61675420112</v>
      </c>
      <c r="N107" s="579">
        <v>0</v>
      </c>
      <c r="O107" s="579">
        <f t="shared" si="69"/>
        <v>-288292.06618900254</v>
      </c>
      <c r="P107" s="579">
        <f t="shared" si="70"/>
        <v>-100188.88304678713</v>
      </c>
      <c r="Q107" s="579">
        <f t="shared" si="71"/>
        <v>-6409.4175494794517</v>
      </c>
      <c r="R107" s="579">
        <f t="shared" si="72"/>
        <v>-473431.40107500431</v>
      </c>
      <c r="S107" s="579">
        <f t="shared" si="73"/>
        <v>-2321313.7814528462</v>
      </c>
      <c r="T107" s="579">
        <f t="shared" si="74"/>
        <v>-14750.102709895957</v>
      </c>
      <c r="V107" s="579">
        <v>-7.9686868417704409E-13</v>
      </c>
      <c r="W107" s="579"/>
      <c r="X107" s="579"/>
      <c r="Y107" s="579"/>
      <c r="Z107" s="579"/>
      <c r="AA107" s="579"/>
      <c r="AB107" s="579"/>
      <c r="AC107" s="579"/>
      <c r="AD107" s="579"/>
      <c r="AE107" s="579"/>
      <c r="AF107" s="579"/>
      <c r="AG107" s="579"/>
      <c r="AH107" s="579"/>
      <c r="AI107" s="579"/>
      <c r="AJ107" s="579"/>
      <c r="AK107" s="579"/>
      <c r="AL107" s="579">
        <f t="shared" si="75"/>
        <v>-2314525.9095522244</v>
      </c>
      <c r="AM107" s="579"/>
      <c r="AN107" s="579">
        <f t="shared" si="78"/>
        <v>-19219471.079266835</v>
      </c>
      <c r="AO107" s="579"/>
      <c r="AR107" s="579"/>
      <c r="AS107" s="579"/>
      <c r="AT107" s="579"/>
      <c r="AU107" s="579"/>
      <c r="AV107" s="579"/>
      <c r="AW107" s="579"/>
      <c r="AX107" s="579"/>
      <c r="AY107" s="579"/>
      <c r="AZ107" s="579"/>
      <c r="BA107" s="579"/>
      <c r="BB107" s="579"/>
      <c r="BC107" s="579"/>
      <c r="BD107" s="579"/>
      <c r="BE107" s="579"/>
      <c r="BF107" s="579"/>
      <c r="BG107" s="579"/>
    </row>
    <row r="108" spans="1:59">
      <c r="A108" s="580" t="s">
        <v>838</v>
      </c>
      <c r="B108" s="580" t="s">
        <v>838</v>
      </c>
      <c r="C108" s="580" t="s">
        <v>838</v>
      </c>
      <c r="D108" s="580" t="s">
        <v>838</v>
      </c>
      <c r="E108" s="580" t="s">
        <v>838</v>
      </c>
      <c r="F108" s="580" t="s">
        <v>838</v>
      </c>
      <c r="G108" s="580" t="s">
        <v>838</v>
      </c>
      <c r="H108" s="580" t="s">
        <v>838</v>
      </c>
      <c r="I108" s="580" t="s">
        <v>838</v>
      </c>
      <c r="J108" s="580" t="s">
        <v>838</v>
      </c>
      <c r="K108" s="580" t="s">
        <v>838</v>
      </c>
      <c r="L108" s="580" t="s">
        <v>838</v>
      </c>
      <c r="M108" s="580" t="s">
        <v>838</v>
      </c>
      <c r="N108" s="580" t="s">
        <v>838</v>
      </c>
      <c r="O108" s="580" t="s">
        <v>838</v>
      </c>
      <c r="P108" s="580" t="s">
        <v>838</v>
      </c>
      <c r="Q108" s="580" t="s">
        <v>838</v>
      </c>
      <c r="R108" s="580" t="s">
        <v>838</v>
      </c>
      <c r="S108" s="580" t="s">
        <v>838</v>
      </c>
      <c r="T108" s="580" t="s">
        <v>838</v>
      </c>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R108" s="579"/>
      <c r="AS108" s="579"/>
      <c r="AT108" s="579"/>
      <c r="AU108" s="579"/>
      <c r="AV108" s="579"/>
      <c r="AW108" s="579"/>
      <c r="AX108" s="579"/>
      <c r="AY108" s="579"/>
      <c r="AZ108" s="579"/>
      <c r="BA108" s="579"/>
      <c r="BB108" s="579"/>
      <c r="BC108" s="579"/>
      <c r="BD108" s="579"/>
      <c r="BE108" s="579"/>
      <c r="BF108" s="579"/>
      <c r="BG108" s="579"/>
    </row>
    <row r="109" spans="1:59">
      <c r="A109" s="579"/>
      <c r="B109" s="579"/>
      <c r="C109" s="579"/>
      <c r="D109" s="579"/>
      <c r="E109" s="579"/>
      <c r="F109" s="579"/>
      <c r="G109" s="579"/>
      <c r="H109" s="579"/>
      <c r="I109" s="579"/>
      <c r="J109" s="579"/>
      <c r="K109" s="579"/>
      <c r="L109" s="579"/>
      <c r="M109" s="579"/>
      <c r="N109" s="579"/>
      <c r="O109" s="579"/>
      <c r="P109" s="579"/>
      <c r="Q109" s="579"/>
      <c r="R109" s="579"/>
      <c r="S109" s="579"/>
      <c r="T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R109" s="579"/>
      <c r="AS109" s="579"/>
      <c r="AT109" s="579"/>
      <c r="AU109" s="579"/>
      <c r="AV109" s="579"/>
      <c r="AW109" s="579"/>
      <c r="AX109" s="579"/>
      <c r="AY109" s="579"/>
      <c r="AZ109" s="579"/>
      <c r="BA109" s="579"/>
      <c r="BB109" s="579"/>
      <c r="BC109" s="579"/>
      <c r="BD109" s="579"/>
      <c r="BE109" s="579"/>
      <c r="BF109" s="579"/>
      <c r="BG109" s="579"/>
    </row>
    <row r="110" spans="1:59">
      <c r="A110" s="579"/>
      <c r="B110" s="579"/>
      <c r="C110" s="579"/>
      <c r="D110" s="579"/>
      <c r="E110" s="579"/>
      <c r="F110" s="579"/>
      <c r="G110" s="579"/>
      <c r="H110" s="579"/>
      <c r="I110" s="579"/>
      <c r="J110" s="579"/>
      <c r="K110" s="579"/>
      <c r="L110" s="579"/>
      <c r="M110" s="579"/>
      <c r="N110" s="579"/>
      <c r="O110" s="579"/>
      <c r="P110" s="579"/>
      <c r="Q110" s="579"/>
      <c r="R110" s="579"/>
      <c r="S110" s="579"/>
      <c r="T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R110" s="579"/>
      <c r="AS110" s="579"/>
      <c r="AT110" s="579"/>
      <c r="AU110" s="579"/>
      <c r="AV110" s="579"/>
      <c r="AW110" s="579"/>
      <c r="AX110" s="579"/>
      <c r="AY110" s="579"/>
      <c r="AZ110" s="579"/>
      <c r="BA110" s="579"/>
      <c r="BB110" s="579"/>
      <c r="BC110" s="579"/>
      <c r="BD110" s="579"/>
      <c r="BE110" s="579"/>
      <c r="BF110" s="579"/>
      <c r="BG110" s="579"/>
    </row>
    <row r="111" spans="1:59">
      <c r="A111" s="579"/>
      <c r="B111" s="579"/>
      <c r="C111" s="579"/>
      <c r="D111" s="579"/>
      <c r="E111" s="579"/>
      <c r="F111" s="579"/>
      <c r="G111" s="579"/>
      <c r="H111" s="579"/>
      <c r="I111" s="579"/>
      <c r="J111" s="579"/>
      <c r="K111" s="579"/>
      <c r="L111" s="579"/>
      <c r="M111" s="579"/>
      <c r="N111" s="579"/>
      <c r="O111" s="579"/>
      <c r="P111" s="579"/>
      <c r="Q111" s="579"/>
      <c r="R111" s="579"/>
      <c r="S111" s="579"/>
      <c r="T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R111" s="579"/>
      <c r="AS111" s="579"/>
      <c r="AT111" s="579"/>
      <c r="AU111" s="579"/>
      <c r="AV111" s="579"/>
      <c r="AW111" s="579"/>
      <c r="AX111" s="579"/>
      <c r="AY111" s="579"/>
      <c r="AZ111" s="579"/>
      <c r="BA111" s="579"/>
      <c r="BB111" s="579"/>
      <c r="BC111" s="579"/>
      <c r="BD111" s="579"/>
      <c r="BE111" s="579"/>
      <c r="BF111" s="579"/>
      <c r="BG111" s="579"/>
    </row>
    <row r="112" spans="1:59">
      <c r="A112" s="579"/>
      <c r="B112" s="579"/>
      <c r="C112" s="579"/>
      <c r="D112" s="579"/>
      <c r="E112" s="579"/>
      <c r="F112" s="579"/>
      <c r="G112" s="579"/>
      <c r="H112" s="579"/>
      <c r="I112" s="579"/>
      <c r="J112" s="579"/>
      <c r="K112" s="579"/>
      <c r="L112" s="579"/>
      <c r="M112" s="579"/>
      <c r="N112" s="579"/>
      <c r="O112" s="579"/>
      <c r="P112" s="579"/>
      <c r="Q112" s="579"/>
      <c r="R112" s="579"/>
      <c r="S112" s="579"/>
      <c r="T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R112" s="579"/>
      <c r="AS112" s="579"/>
      <c r="AT112" s="579"/>
      <c r="AU112" s="579"/>
      <c r="AV112" s="579"/>
      <c r="AW112" s="579"/>
      <c r="AX112" s="579"/>
      <c r="AY112" s="579"/>
      <c r="AZ112" s="579"/>
      <c r="BA112" s="579"/>
      <c r="BB112" s="579"/>
      <c r="BC112" s="579"/>
      <c r="BD112" s="579"/>
      <c r="BE112" s="579"/>
      <c r="BF112" s="579"/>
      <c r="BG112" s="579"/>
    </row>
    <row r="113" spans="1:59">
      <c r="A113" s="579"/>
      <c r="B113" s="579"/>
      <c r="C113" s="579"/>
      <c r="D113" s="579"/>
      <c r="E113" s="579"/>
      <c r="F113" s="579"/>
      <c r="G113" s="579"/>
      <c r="H113" s="579"/>
      <c r="I113" s="579"/>
      <c r="J113" s="579"/>
      <c r="K113" s="579"/>
      <c r="L113" s="579"/>
      <c r="M113" s="579"/>
      <c r="N113" s="579"/>
      <c r="O113" s="579"/>
      <c r="P113" s="579"/>
      <c r="Q113" s="579"/>
      <c r="R113" s="579"/>
      <c r="S113" s="579"/>
      <c r="T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R113" s="579"/>
      <c r="AS113" s="579"/>
      <c r="AT113" s="579"/>
      <c r="AU113" s="579"/>
      <c r="AV113" s="579"/>
      <c r="AW113" s="579"/>
      <c r="AX113" s="579"/>
      <c r="AY113" s="579"/>
      <c r="AZ113" s="579"/>
      <c r="BA113" s="579"/>
      <c r="BB113" s="579"/>
      <c r="BC113" s="579"/>
      <c r="BD113" s="579"/>
      <c r="BE113" s="579"/>
      <c r="BF113" s="579"/>
      <c r="BG113" s="579"/>
    </row>
    <row r="114" spans="1:59">
      <c r="A114" s="579"/>
      <c r="B114" s="579"/>
      <c r="C114" s="579"/>
      <c r="D114" s="579"/>
      <c r="E114" s="579"/>
      <c r="F114" s="579"/>
      <c r="G114" s="579"/>
      <c r="H114" s="579"/>
      <c r="I114" s="579"/>
      <c r="J114" s="579"/>
      <c r="K114" s="579"/>
      <c r="L114" s="579"/>
      <c r="M114" s="579"/>
      <c r="N114" s="579"/>
      <c r="O114" s="579"/>
      <c r="P114" s="579"/>
      <c r="Q114" s="579"/>
      <c r="R114" s="579"/>
      <c r="S114" s="579"/>
      <c r="T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R114" s="579"/>
      <c r="AS114" s="579"/>
      <c r="AT114" s="579"/>
      <c r="AU114" s="579"/>
      <c r="AV114" s="579"/>
      <c r="AW114" s="579"/>
      <c r="AX114" s="579"/>
      <c r="AY114" s="579"/>
      <c r="AZ114" s="579"/>
      <c r="BA114" s="579"/>
      <c r="BB114" s="579"/>
      <c r="BC114" s="579"/>
      <c r="BD114" s="579"/>
      <c r="BE114" s="579"/>
      <c r="BF114" s="579"/>
      <c r="BG114" s="579"/>
    </row>
    <row r="115" spans="1:59">
      <c r="A115" s="579"/>
      <c r="B115" s="579"/>
      <c r="C115" s="579"/>
      <c r="D115" s="579"/>
      <c r="E115" s="579"/>
      <c r="F115" s="579"/>
      <c r="G115" s="579"/>
      <c r="H115" s="579"/>
      <c r="I115" s="579"/>
      <c r="J115" s="579"/>
      <c r="K115" s="579"/>
      <c r="L115" s="579"/>
      <c r="M115" s="579"/>
      <c r="N115" s="579"/>
      <c r="O115" s="579"/>
      <c r="P115" s="579"/>
      <c r="Q115" s="579"/>
      <c r="R115" s="579"/>
      <c r="S115" s="579"/>
      <c r="T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R115" s="579"/>
      <c r="AS115" s="579"/>
      <c r="AT115" s="579"/>
      <c r="AU115" s="579"/>
      <c r="AV115" s="579"/>
      <c r="AW115" s="579"/>
      <c r="AX115" s="579"/>
      <c r="AY115" s="579"/>
      <c r="AZ115" s="579"/>
      <c r="BA115" s="579"/>
      <c r="BB115" s="579"/>
      <c r="BC115" s="579"/>
      <c r="BD115" s="579"/>
      <c r="BE115" s="579"/>
      <c r="BF115" s="579"/>
      <c r="BG115" s="579"/>
    </row>
    <row r="116" spans="1:59">
      <c r="A116" s="579"/>
      <c r="B116" s="579"/>
      <c r="C116" s="579"/>
      <c r="D116" s="579"/>
      <c r="E116" s="579"/>
      <c r="F116" s="579"/>
      <c r="G116" s="579"/>
      <c r="H116" s="579"/>
      <c r="I116" s="579"/>
      <c r="J116" s="579"/>
      <c r="K116" s="579"/>
      <c r="L116" s="579"/>
      <c r="M116" s="579"/>
      <c r="N116" s="579"/>
      <c r="O116" s="579"/>
      <c r="P116" s="579"/>
      <c r="Q116" s="579"/>
      <c r="R116" s="579"/>
      <c r="S116" s="579"/>
      <c r="T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R116" s="579"/>
      <c r="AS116" s="579"/>
      <c r="AT116" s="579"/>
      <c r="AU116" s="579"/>
      <c r="AV116" s="579"/>
      <c r="AW116" s="579"/>
      <c r="AX116" s="579"/>
      <c r="AY116" s="579"/>
      <c r="AZ116" s="579"/>
      <c r="BA116" s="579"/>
      <c r="BB116" s="579"/>
      <c r="BC116" s="579"/>
      <c r="BD116" s="579"/>
      <c r="BE116" s="579"/>
      <c r="BF116" s="579"/>
      <c r="BG116" s="579"/>
    </row>
    <row r="117" spans="1:59">
      <c r="A117" s="579"/>
      <c r="B117" s="579"/>
      <c r="C117" s="579"/>
      <c r="D117" s="579"/>
      <c r="E117" s="579"/>
      <c r="F117" s="579"/>
      <c r="G117" s="579"/>
      <c r="H117" s="579"/>
      <c r="I117" s="579"/>
      <c r="J117" s="579"/>
      <c r="K117" s="579"/>
      <c r="L117" s="579"/>
      <c r="M117" s="579"/>
      <c r="N117" s="579"/>
      <c r="O117" s="579"/>
      <c r="P117" s="579"/>
      <c r="Q117" s="579"/>
      <c r="R117" s="579"/>
      <c r="S117" s="579"/>
      <c r="T117" s="579"/>
      <c r="V117" s="579"/>
      <c r="W117" s="579"/>
      <c r="X117" s="579"/>
      <c r="Y117" s="579"/>
      <c r="Z117" s="579"/>
      <c r="AA117" s="579"/>
      <c r="AB117" s="579"/>
      <c r="AC117" s="579"/>
      <c r="AD117" s="579"/>
      <c r="AE117" s="579"/>
      <c r="AF117" s="579"/>
      <c r="AG117" s="579"/>
      <c r="AH117" s="579"/>
      <c r="AI117" s="579"/>
      <c r="AJ117" s="579"/>
      <c r="AK117" s="579"/>
      <c r="AL117" s="579"/>
      <c r="AM117" s="579"/>
      <c r="AN117" s="579"/>
      <c r="AO117" s="579"/>
      <c r="AR117" s="579"/>
      <c r="AS117" s="579"/>
      <c r="AT117" s="579"/>
      <c r="AU117" s="579"/>
      <c r="AV117" s="579"/>
      <c r="AW117" s="579"/>
      <c r="AX117" s="579"/>
      <c r="AY117" s="579"/>
      <c r="AZ117" s="579"/>
      <c r="BA117" s="579"/>
      <c r="BB117" s="579"/>
      <c r="BC117" s="579"/>
      <c r="BD117" s="579"/>
      <c r="BE117" s="579"/>
      <c r="BF117" s="579"/>
      <c r="BG117" s="579"/>
    </row>
    <row r="118" spans="1:59">
      <c r="A118" s="579"/>
      <c r="B118" s="579"/>
      <c r="C118" s="579"/>
      <c r="D118" s="579"/>
      <c r="E118" s="579"/>
      <c r="F118" s="579"/>
      <c r="G118" s="579"/>
      <c r="H118" s="579"/>
      <c r="I118" s="579"/>
      <c r="J118" s="579"/>
      <c r="K118" s="579"/>
      <c r="L118" s="579"/>
      <c r="M118" s="579"/>
      <c r="N118" s="579"/>
      <c r="O118" s="579"/>
      <c r="P118" s="579"/>
      <c r="Q118" s="579"/>
      <c r="R118" s="579"/>
      <c r="S118" s="579"/>
      <c r="T118" s="579"/>
      <c r="V118" s="579"/>
      <c r="W118" s="579"/>
      <c r="X118" s="579"/>
      <c r="Y118" s="579"/>
      <c r="Z118" s="579"/>
      <c r="AA118" s="579"/>
      <c r="AB118" s="579"/>
      <c r="AC118" s="579"/>
      <c r="AD118" s="579"/>
      <c r="AE118" s="579"/>
      <c r="AF118" s="579"/>
      <c r="AG118" s="579"/>
      <c r="AH118" s="579"/>
      <c r="AI118" s="579"/>
      <c r="AJ118" s="579"/>
      <c r="AK118" s="579"/>
      <c r="AL118" s="579"/>
      <c r="AM118" s="579"/>
      <c r="AN118" s="579"/>
      <c r="AO118" s="579"/>
      <c r="AR118" s="579"/>
      <c r="AS118" s="579"/>
      <c r="AT118" s="579"/>
      <c r="AU118" s="579"/>
      <c r="AV118" s="579"/>
      <c r="AW118" s="579"/>
      <c r="AX118" s="579"/>
      <c r="AY118" s="579"/>
      <c r="AZ118" s="579"/>
      <c r="BA118" s="579"/>
      <c r="BB118" s="579"/>
      <c r="BC118" s="579"/>
      <c r="BD118" s="579"/>
      <c r="BE118" s="579"/>
      <c r="BF118" s="579"/>
      <c r="BG118" s="579"/>
    </row>
    <row r="119" spans="1:59">
      <c r="A119" s="579"/>
      <c r="B119" s="579"/>
      <c r="C119" s="579"/>
      <c r="D119" s="579"/>
      <c r="E119" s="579"/>
      <c r="F119" s="579"/>
      <c r="G119" s="579"/>
      <c r="H119" s="579"/>
      <c r="I119" s="579"/>
      <c r="J119" s="579"/>
      <c r="K119" s="579"/>
      <c r="L119" s="579"/>
      <c r="M119" s="579"/>
      <c r="N119" s="579"/>
      <c r="O119" s="579"/>
      <c r="P119" s="579"/>
      <c r="Q119" s="579"/>
      <c r="R119" s="579"/>
      <c r="S119" s="579"/>
      <c r="T119" s="579"/>
      <c r="V119" s="579"/>
      <c r="W119" s="579"/>
      <c r="X119" s="579"/>
      <c r="Y119" s="579"/>
      <c r="Z119" s="579"/>
      <c r="AA119" s="579"/>
      <c r="AB119" s="579"/>
      <c r="AC119" s="579"/>
      <c r="AD119" s="579"/>
      <c r="AE119" s="579"/>
      <c r="AF119" s="579"/>
      <c r="AG119" s="579"/>
      <c r="AH119" s="579"/>
      <c r="AI119" s="579"/>
      <c r="AJ119" s="579"/>
      <c r="AK119" s="579"/>
      <c r="AL119" s="579"/>
      <c r="AM119" s="579"/>
      <c r="AN119" s="579"/>
      <c r="AO119" s="579"/>
      <c r="AR119" s="579"/>
      <c r="AS119" s="579"/>
      <c r="AT119" s="579"/>
      <c r="AU119" s="579"/>
      <c r="AV119" s="579"/>
      <c r="AW119" s="579"/>
      <c r="AX119" s="579"/>
      <c r="AY119" s="579"/>
      <c r="AZ119" s="579"/>
      <c r="BA119" s="579"/>
      <c r="BB119" s="579"/>
      <c r="BC119" s="579"/>
      <c r="BD119" s="579"/>
      <c r="BE119" s="579"/>
      <c r="BF119" s="579"/>
      <c r="BG119" s="579"/>
    </row>
    <row r="120" spans="1:59">
      <c r="A120" s="579"/>
      <c r="B120" s="579"/>
      <c r="C120" s="579"/>
      <c r="D120" s="579"/>
      <c r="E120" s="579"/>
      <c r="F120" s="579"/>
      <c r="G120" s="579"/>
      <c r="H120" s="579"/>
      <c r="I120" s="579"/>
      <c r="J120" s="579"/>
      <c r="K120" s="579"/>
      <c r="L120" s="579"/>
      <c r="M120" s="579"/>
      <c r="N120" s="579"/>
      <c r="O120" s="579"/>
      <c r="P120" s="579"/>
      <c r="Q120" s="579"/>
      <c r="R120" s="579"/>
      <c r="S120" s="579"/>
      <c r="T120" s="579"/>
      <c r="V120" s="579"/>
      <c r="W120" s="579"/>
      <c r="X120" s="579"/>
      <c r="Y120" s="579"/>
      <c r="Z120" s="579"/>
      <c r="AA120" s="579"/>
      <c r="AB120" s="579"/>
      <c r="AC120" s="579"/>
      <c r="AD120" s="579"/>
      <c r="AE120" s="579"/>
      <c r="AF120" s="579"/>
      <c r="AG120" s="579"/>
      <c r="AH120" s="579"/>
      <c r="AI120" s="579"/>
      <c r="AJ120" s="579"/>
      <c r="AK120" s="579"/>
      <c r="AL120" s="579"/>
      <c r="AM120" s="579"/>
      <c r="AN120" s="579"/>
      <c r="AO120" s="579"/>
      <c r="AR120" s="579"/>
      <c r="AS120" s="579"/>
      <c r="AT120" s="579"/>
      <c r="AU120" s="579"/>
      <c r="AV120" s="579"/>
      <c r="AW120" s="579"/>
      <c r="AX120" s="579"/>
      <c r="AY120" s="579"/>
      <c r="AZ120" s="579"/>
      <c r="BA120" s="579"/>
      <c r="BB120" s="579"/>
      <c r="BC120" s="579"/>
      <c r="BD120" s="579"/>
      <c r="BE120" s="579"/>
      <c r="BF120" s="579"/>
      <c r="BG120" s="579"/>
    </row>
    <row r="121" spans="1:59">
      <c r="A121" s="579"/>
      <c r="B121" s="579"/>
      <c r="C121" s="579"/>
      <c r="D121" s="579"/>
      <c r="E121" s="579"/>
      <c r="F121" s="579"/>
      <c r="G121" s="579"/>
      <c r="H121" s="579"/>
      <c r="I121" s="579"/>
      <c r="J121" s="579"/>
      <c r="K121" s="579"/>
      <c r="L121" s="579"/>
      <c r="M121" s="579"/>
      <c r="N121" s="579"/>
      <c r="O121" s="579"/>
      <c r="P121" s="579"/>
      <c r="Q121" s="579"/>
      <c r="R121" s="579"/>
      <c r="S121" s="579"/>
      <c r="T121" s="579"/>
      <c r="V121" s="579"/>
      <c r="W121" s="579"/>
      <c r="X121" s="579"/>
      <c r="Y121" s="579"/>
      <c r="Z121" s="579"/>
      <c r="AA121" s="579"/>
      <c r="AB121" s="579"/>
      <c r="AC121" s="579"/>
      <c r="AD121" s="579"/>
      <c r="AE121" s="579"/>
      <c r="AF121" s="579"/>
      <c r="AG121" s="579"/>
      <c r="AH121" s="579"/>
      <c r="AI121" s="579"/>
      <c r="AJ121" s="579"/>
      <c r="AK121" s="579"/>
      <c r="AL121" s="579"/>
      <c r="AM121" s="579"/>
      <c r="AN121" s="579"/>
      <c r="AO121" s="579"/>
      <c r="AR121" s="579"/>
      <c r="AS121" s="579"/>
      <c r="AT121" s="579"/>
      <c r="AU121" s="579"/>
      <c r="AV121" s="579"/>
      <c r="AW121" s="579"/>
      <c r="AX121" s="579"/>
      <c r="AY121" s="579"/>
      <c r="AZ121" s="579"/>
      <c r="BA121" s="579"/>
      <c r="BB121" s="579"/>
      <c r="BC121" s="579"/>
      <c r="BD121" s="579"/>
      <c r="BE121" s="579"/>
      <c r="BF121" s="579"/>
      <c r="BG121" s="579"/>
    </row>
    <row r="122" spans="1:59">
      <c r="A122" s="579"/>
      <c r="B122" s="579"/>
      <c r="C122" s="579"/>
      <c r="D122" s="579"/>
      <c r="E122" s="579"/>
      <c r="F122" s="579"/>
      <c r="G122" s="579"/>
      <c r="H122" s="579"/>
      <c r="I122" s="579"/>
      <c r="J122" s="579"/>
      <c r="K122" s="579"/>
      <c r="L122" s="579"/>
      <c r="M122" s="579"/>
      <c r="N122" s="579"/>
      <c r="O122" s="579"/>
      <c r="P122" s="579"/>
      <c r="Q122" s="579"/>
      <c r="R122" s="579"/>
      <c r="S122" s="579"/>
      <c r="T122" s="579"/>
      <c r="V122" s="579"/>
      <c r="W122" s="579"/>
      <c r="X122" s="579"/>
      <c r="Y122" s="579"/>
      <c r="Z122" s="579"/>
      <c r="AA122" s="579"/>
      <c r="AB122" s="579"/>
      <c r="AC122" s="579"/>
      <c r="AD122" s="579"/>
      <c r="AE122" s="579"/>
      <c r="AF122" s="579"/>
      <c r="AG122" s="579"/>
      <c r="AH122" s="579"/>
      <c r="AI122" s="579"/>
      <c r="AJ122" s="579"/>
      <c r="AK122" s="579"/>
      <c r="AL122" s="579"/>
      <c r="AM122" s="579"/>
      <c r="AN122" s="579"/>
      <c r="AO122" s="579"/>
      <c r="AR122" s="579"/>
      <c r="AS122" s="579"/>
      <c r="AT122" s="579"/>
      <c r="AU122" s="579"/>
      <c r="AV122" s="579"/>
      <c r="AW122" s="579"/>
      <c r="AX122" s="579"/>
      <c r="AY122" s="579"/>
      <c r="AZ122" s="579"/>
      <c r="BA122" s="579"/>
      <c r="BB122" s="579"/>
      <c r="BC122" s="579"/>
      <c r="BD122" s="579"/>
      <c r="BE122" s="579"/>
      <c r="BF122" s="579"/>
      <c r="BG122" s="579"/>
    </row>
    <row r="123" spans="1:59">
      <c r="A123" s="579"/>
      <c r="B123" s="579"/>
      <c r="C123" s="579"/>
      <c r="D123" s="579"/>
      <c r="E123" s="579"/>
      <c r="F123" s="579"/>
      <c r="G123" s="579"/>
      <c r="H123" s="579"/>
      <c r="I123" s="579"/>
      <c r="J123" s="579"/>
      <c r="K123" s="579"/>
      <c r="L123" s="579"/>
      <c r="M123" s="579"/>
      <c r="N123" s="579"/>
      <c r="O123" s="579"/>
      <c r="P123" s="579"/>
      <c r="Q123" s="579"/>
      <c r="R123" s="579"/>
      <c r="S123" s="579"/>
      <c r="T123" s="579"/>
      <c r="V123" s="579"/>
      <c r="W123" s="579"/>
      <c r="X123" s="579"/>
      <c r="Y123" s="579"/>
      <c r="Z123" s="579"/>
      <c r="AA123" s="579"/>
      <c r="AB123" s="579"/>
      <c r="AC123" s="579"/>
      <c r="AD123" s="579"/>
      <c r="AE123" s="579"/>
      <c r="AF123" s="579"/>
      <c r="AG123" s="579"/>
      <c r="AH123" s="579"/>
      <c r="AI123" s="579"/>
      <c r="AJ123" s="579"/>
      <c r="AK123" s="579"/>
      <c r="AL123" s="579"/>
      <c r="AM123" s="579"/>
      <c r="AN123" s="579"/>
      <c r="AO123" s="579"/>
      <c r="AR123" s="579"/>
      <c r="AS123" s="579"/>
      <c r="AT123" s="579"/>
      <c r="AU123" s="579"/>
      <c r="AV123" s="579"/>
      <c r="AW123" s="579"/>
      <c r="AX123" s="579"/>
      <c r="AY123" s="579"/>
      <c r="AZ123" s="579"/>
      <c r="BA123" s="579"/>
      <c r="BB123" s="579"/>
      <c r="BC123" s="579"/>
      <c r="BD123" s="579"/>
      <c r="BE123" s="579"/>
      <c r="BF123" s="579"/>
      <c r="BG123" s="579"/>
    </row>
    <row r="124" spans="1:59">
      <c r="A124" s="579"/>
      <c r="B124" s="579"/>
      <c r="C124" s="579"/>
      <c r="D124" s="579"/>
      <c r="E124" s="579"/>
      <c r="F124" s="579"/>
      <c r="G124" s="579"/>
      <c r="H124" s="579"/>
      <c r="I124" s="579"/>
      <c r="J124" s="579"/>
      <c r="K124" s="579"/>
      <c r="L124" s="579"/>
      <c r="M124" s="579"/>
      <c r="N124" s="579"/>
      <c r="O124" s="579"/>
      <c r="P124" s="579"/>
      <c r="Q124" s="579"/>
      <c r="R124" s="579"/>
      <c r="S124" s="579"/>
      <c r="T124" s="579"/>
      <c r="V124" s="579"/>
      <c r="W124" s="579"/>
      <c r="X124" s="579"/>
      <c r="Y124" s="579"/>
      <c r="Z124" s="579"/>
      <c r="AA124" s="579"/>
      <c r="AB124" s="579"/>
      <c r="AC124" s="579"/>
      <c r="AD124" s="579"/>
      <c r="AE124" s="579"/>
      <c r="AF124" s="579"/>
      <c r="AG124" s="579"/>
      <c r="AH124" s="579"/>
      <c r="AI124" s="579"/>
      <c r="AJ124" s="579"/>
      <c r="AK124" s="579"/>
      <c r="AL124" s="579"/>
      <c r="AM124" s="579"/>
      <c r="AN124" s="579"/>
      <c r="AO124" s="579"/>
      <c r="AR124" s="579"/>
      <c r="AS124" s="579"/>
      <c r="AT124" s="579"/>
      <c r="AU124" s="579"/>
      <c r="AV124" s="579"/>
      <c r="AW124" s="579"/>
      <c r="AX124" s="579"/>
      <c r="AY124" s="579"/>
      <c r="AZ124" s="579"/>
      <c r="BA124" s="579"/>
      <c r="BB124" s="579"/>
      <c r="BC124" s="579"/>
      <c r="BD124" s="579"/>
      <c r="BE124" s="579"/>
      <c r="BF124" s="579"/>
      <c r="BG124" s="579"/>
    </row>
    <row r="125" spans="1:59">
      <c r="A125" s="579"/>
      <c r="B125" s="579"/>
      <c r="C125" s="579"/>
      <c r="D125" s="579"/>
      <c r="E125" s="579"/>
      <c r="F125" s="579"/>
      <c r="G125" s="579"/>
      <c r="H125" s="579"/>
      <c r="I125" s="579"/>
      <c r="J125" s="579"/>
      <c r="K125" s="579"/>
      <c r="L125" s="579"/>
      <c r="M125" s="579"/>
      <c r="N125" s="579"/>
      <c r="O125" s="579"/>
      <c r="P125" s="579"/>
      <c r="Q125" s="579"/>
      <c r="R125" s="579"/>
      <c r="S125" s="579"/>
      <c r="T125" s="579"/>
      <c r="V125" s="579"/>
      <c r="W125" s="579"/>
      <c r="X125" s="579"/>
      <c r="Y125" s="579"/>
      <c r="Z125" s="579"/>
      <c r="AA125" s="579"/>
      <c r="AB125" s="579"/>
      <c r="AC125" s="579"/>
      <c r="AD125" s="579"/>
      <c r="AE125" s="579"/>
      <c r="AF125" s="579"/>
      <c r="AG125" s="579"/>
      <c r="AH125" s="579"/>
      <c r="AI125" s="579"/>
      <c r="AJ125" s="579"/>
      <c r="AK125" s="579"/>
      <c r="AL125" s="579"/>
      <c r="AM125" s="579"/>
      <c r="AN125" s="579"/>
      <c r="AO125" s="579"/>
      <c r="AR125" s="579"/>
      <c r="AS125" s="579"/>
      <c r="AT125" s="579"/>
      <c r="AU125" s="579"/>
      <c r="AV125" s="579"/>
      <c r="AW125" s="579"/>
      <c r="AX125" s="579"/>
      <c r="AY125" s="579"/>
      <c r="AZ125" s="579"/>
      <c r="BA125" s="579"/>
      <c r="BB125" s="579"/>
      <c r="BC125" s="579"/>
      <c r="BD125" s="579"/>
      <c r="BE125" s="579"/>
      <c r="BF125" s="579"/>
      <c r="BG125" s="579"/>
    </row>
    <row r="126" spans="1:59">
      <c r="A126" s="582" t="s">
        <v>869</v>
      </c>
      <c r="B126" s="579"/>
      <c r="C126" s="579"/>
      <c r="D126" s="579"/>
      <c r="E126" s="579"/>
      <c r="F126" s="579"/>
      <c r="G126" s="579"/>
      <c r="H126" s="579"/>
      <c r="I126" s="579"/>
      <c r="J126" s="579"/>
      <c r="K126" s="579"/>
      <c r="L126" s="579"/>
      <c r="M126" s="579"/>
      <c r="N126" s="579"/>
      <c r="O126" s="579"/>
      <c r="P126" s="579"/>
      <c r="Q126" s="579"/>
      <c r="R126" s="579"/>
      <c r="S126" s="579"/>
      <c r="T126" s="579"/>
      <c r="V126" s="579"/>
      <c r="W126" s="579"/>
      <c r="X126" s="579"/>
      <c r="Y126" s="579"/>
      <c r="Z126" s="579"/>
      <c r="AA126" s="579"/>
      <c r="AB126" s="579"/>
      <c r="AC126" s="579"/>
      <c r="AD126" s="579"/>
      <c r="AE126" s="579"/>
      <c r="AF126" s="579"/>
      <c r="AG126" s="579"/>
      <c r="AH126" s="579"/>
      <c r="AI126" s="579"/>
      <c r="AJ126" s="579"/>
      <c r="AK126" s="579"/>
      <c r="AL126" s="579"/>
      <c r="AM126" s="579"/>
      <c r="AN126" s="579"/>
      <c r="AO126" s="579"/>
      <c r="AR126" s="579"/>
      <c r="AS126" s="579"/>
      <c r="AT126" s="579"/>
      <c r="AU126" s="579"/>
      <c r="AV126" s="579"/>
      <c r="AW126" s="579"/>
      <c r="AX126" s="579"/>
      <c r="AY126" s="579"/>
      <c r="AZ126" s="579"/>
      <c r="BA126" s="579"/>
      <c r="BB126" s="579"/>
      <c r="BC126" s="579"/>
      <c r="BD126" s="579"/>
      <c r="BE126" s="579"/>
      <c r="BF126" s="579"/>
      <c r="BG126" s="579"/>
    </row>
    <row r="127" spans="1:59">
      <c r="A127" s="582" t="s">
        <v>868</v>
      </c>
      <c r="B127" s="579"/>
      <c r="C127" s="579"/>
      <c r="D127" s="579"/>
      <c r="E127" s="579"/>
      <c r="F127" s="579"/>
      <c r="G127" s="579"/>
      <c r="H127" s="579"/>
      <c r="I127" s="579"/>
      <c r="J127" s="579"/>
      <c r="K127" s="579"/>
      <c r="L127" s="579"/>
      <c r="M127" s="579"/>
      <c r="N127" s="579"/>
      <c r="O127" s="579"/>
      <c r="P127" s="579"/>
      <c r="Q127" s="579"/>
      <c r="R127" s="579"/>
      <c r="S127" s="579"/>
      <c r="T127" s="579"/>
      <c r="V127" s="579"/>
      <c r="W127" s="579"/>
      <c r="X127" s="579"/>
      <c r="Y127" s="579"/>
      <c r="Z127" s="579"/>
      <c r="AA127" s="579"/>
      <c r="AB127" s="579"/>
      <c r="AC127" s="579"/>
      <c r="AD127" s="579"/>
      <c r="AE127" s="579"/>
      <c r="AF127" s="579"/>
      <c r="AG127" s="579"/>
      <c r="AH127" s="579"/>
      <c r="AI127" s="579"/>
      <c r="AJ127" s="579"/>
      <c r="AK127" s="579"/>
      <c r="AL127" s="579"/>
      <c r="AM127" s="579"/>
      <c r="AN127" s="579"/>
      <c r="AO127" s="579"/>
      <c r="AR127" s="579"/>
      <c r="AS127" s="579"/>
      <c r="AT127" s="579"/>
      <c r="AU127" s="579"/>
      <c r="AV127" s="579"/>
      <c r="AW127" s="579"/>
      <c r="AX127" s="579"/>
      <c r="AY127" s="579"/>
      <c r="AZ127" s="579"/>
      <c r="BA127" s="579"/>
      <c r="BB127" s="579"/>
      <c r="BC127" s="579"/>
      <c r="BD127" s="579"/>
      <c r="BE127" s="579"/>
      <c r="BF127" s="579"/>
      <c r="BG127" s="579"/>
    </row>
    <row r="128" spans="1:59">
      <c r="A128" s="582" t="s">
        <v>867</v>
      </c>
      <c r="B128" s="579"/>
      <c r="C128" s="579"/>
      <c r="D128" s="579"/>
      <c r="E128" s="579"/>
      <c r="F128" s="579"/>
      <c r="G128" s="579"/>
      <c r="H128" s="579"/>
      <c r="I128" s="579"/>
      <c r="J128" s="579"/>
      <c r="K128" s="579"/>
      <c r="L128" s="579"/>
      <c r="M128" s="579"/>
      <c r="N128" s="579"/>
      <c r="O128" s="579"/>
      <c r="P128" s="579"/>
      <c r="Q128" s="579"/>
      <c r="R128" s="579"/>
      <c r="S128" s="579"/>
      <c r="T128" s="579"/>
      <c r="V128" s="579"/>
      <c r="W128" s="579"/>
      <c r="X128" s="579"/>
      <c r="Y128" s="579"/>
      <c r="Z128" s="579"/>
      <c r="AA128" s="579"/>
      <c r="AB128" s="579"/>
      <c r="AC128" s="579"/>
      <c r="AD128" s="579"/>
      <c r="AE128" s="579"/>
      <c r="AF128" s="579"/>
      <c r="AG128" s="579"/>
      <c r="AH128" s="579"/>
      <c r="AI128" s="579"/>
      <c r="AJ128" s="579"/>
      <c r="AK128" s="579"/>
      <c r="AL128" s="579"/>
      <c r="AM128" s="579"/>
      <c r="AN128" s="579"/>
      <c r="AO128" s="579"/>
      <c r="AR128" s="579"/>
      <c r="AS128" s="579"/>
      <c r="AT128" s="579"/>
      <c r="AU128" s="579"/>
      <c r="AV128" s="579"/>
      <c r="AW128" s="579"/>
      <c r="AX128" s="579"/>
      <c r="AY128" s="579"/>
      <c r="AZ128" s="579"/>
      <c r="BA128" s="579"/>
      <c r="BB128" s="579"/>
      <c r="BC128" s="579"/>
      <c r="BD128" s="579"/>
      <c r="BE128" s="579"/>
      <c r="BF128" s="579"/>
      <c r="BG128" s="579"/>
    </row>
    <row r="129" spans="1:59">
      <c r="A129" s="582" t="s">
        <v>866</v>
      </c>
      <c r="B129" s="579"/>
      <c r="C129" s="579"/>
      <c r="D129" s="579"/>
      <c r="E129" s="579"/>
      <c r="F129" s="579"/>
      <c r="G129" s="579"/>
      <c r="H129" s="579"/>
      <c r="I129" s="579"/>
      <c r="J129" s="579"/>
      <c r="K129" s="579"/>
      <c r="L129" s="579"/>
      <c r="M129" s="579"/>
      <c r="N129" s="579"/>
      <c r="O129" s="579"/>
      <c r="P129" s="579"/>
      <c r="Q129" s="579"/>
      <c r="R129" s="579"/>
      <c r="S129" s="579"/>
      <c r="T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R129" s="579"/>
      <c r="AS129" s="579"/>
      <c r="AT129" s="579"/>
      <c r="AU129" s="579"/>
      <c r="AV129" s="579"/>
      <c r="AW129" s="579"/>
      <c r="AX129" s="579"/>
      <c r="AY129" s="579"/>
      <c r="AZ129" s="579"/>
      <c r="BA129" s="579"/>
      <c r="BB129" s="579"/>
      <c r="BC129" s="579"/>
      <c r="BD129" s="579"/>
      <c r="BE129" s="579"/>
      <c r="BF129" s="579"/>
      <c r="BG129" s="579"/>
    </row>
    <row r="130" spans="1:59">
      <c r="A130" s="582" t="s">
        <v>865</v>
      </c>
      <c r="B130" s="579"/>
      <c r="C130" s="579"/>
      <c r="D130" s="579"/>
      <c r="E130" s="579"/>
      <c r="F130" s="579"/>
      <c r="G130" s="579"/>
      <c r="H130" s="579"/>
      <c r="I130" s="579"/>
      <c r="J130" s="579"/>
      <c r="K130" s="579"/>
      <c r="L130" s="579"/>
      <c r="M130" s="579"/>
      <c r="N130" s="579"/>
      <c r="O130" s="579"/>
      <c r="P130" s="579"/>
      <c r="Q130" s="579"/>
      <c r="R130" s="579"/>
      <c r="S130" s="579"/>
      <c r="T130" s="579"/>
      <c r="V130" s="579"/>
      <c r="W130" s="579"/>
      <c r="X130" s="579"/>
      <c r="Y130" s="579"/>
      <c r="Z130" s="579"/>
      <c r="AA130" s="579"/>
      <c r="AB130" s="579"/>
      <c r="AC130" s="579"/>
      <c r="AD130" s="579"/>
      <c r="AE130" s="579"/>
      <c r="AF130" s="579"/>
      <c r="AG130" s="579"/>
      <c r="AH130" s="579"/>
      <c r="AI130" s="579"/>
      <c r="AJ130" s="579"/>
      <c r="AK130" s="579"/>
      <c r="AL130" s="579"/>
      <c r="AM130" s="579"/>
      <c r="AN130" s="579"/>
      <c r="AO130" s="579"/>
      <c r="AR130" s="579"/>
      <c r="AS130" s="579"/>
      <c r="AT130" s="579"/>
      <c r="AU130" s="579"/>
      <c r="AV130" s="579"/>
      <c r="AW130" s="579"/>
      <c r="AX130" s="579"/>
      <c r="AY130" s="579"/>
      <c r="AZ130" s="579"/>
      <c r="BA130" s="579"/>
      <c r="BB130" s="579"/>
      <c r="BC130" s="579"/>
      <c r="BD130" s="579"/>
      <c r="BE130" s="579"/>
      <c r="BF130" s="579"/>
      <c r="BG130" s="579"/>
    </row>
    <row r="131" spans="1:59">
      <c r="A131" s="582" t="s">
        <v>864</v>
      </c>
      <c r="B131" s="579"/>
      <c r="C131" s="579"/>
      <c r="D131" s="579"/>
      <c r="E131" s="579"/>
      <c r="F131" s="579"/>
      <c r="G131" s="579"/>
      <c r="H131" s="579"/>
      <c r="I131" s="579"/>
      <c r="J131" s="579"/>
      <c r="K131" s="579"/>
      <c r="L131" s="579"/>
      <c r="M131" s="579"/>
      <c r="N131" s="579"/>
      <c r="O131" s="579"/>
      <c r="P131" s="579"/>
      <c r="Q131" s="579"/>
      <c r="R131" s="579"/>
      <c r="S131" s="579"/>
      <c r="T131" s="579"/>
      <c r="V131" s="579"/>
      <c r="W131" s="579"/>
      <c r="X131" s="579"/>
      <c r="Y131" s="579"/>
      <c r="Z131" s="579"/>
      <c r="AA131" s="579"/>
      <c r="AB131" s="579"/>
      <c r="AC131" s="579"/>
      <c r="AD131" s="579"/>
      <c r="AE131" s="579"/>
      <c r="AF131" s="579"/>
      <c r="AG131" s="579"/>
      <c r="AH131" s="579"/>
      <c r="AI131" s="579"/>
      <c r="AJ131" s="579"/>
      <c r="AK131" s="579"/>
      <c r="AL131" s="579"/>
      <c r="AM131" s="579"/>
      <c r="AN131" s="579"/>
      <c r="AO131" s="579"/>
      <c r="AR131" s="579"/>
      <c r="AS131" s="579"/>
      <c r="AT131" s="579"/>
      <c r="AU131" s="579"/>
      <c r="AV131" s="579"/>
      <c r="AW131" s="579"/>
      <c r="AX131" s="579"/>
      <c r="AY131" s="579"/>
      <c r="AZ131" s="579"/>
      <c r="BA131" s="579"/>
      <c r="BB131" s="579"/>
      <c r="BC131" s="579"/>
      <c r="BD131" s="579"/>
      <c r="BE131" s="579"/>
      <c r="BF131" s="579"/>
      <c r="BG131" s="579"/>
    </row>
    <row r="132" spans="1:59">
      <c r="A132" s="582" t="s">
        <v>863</v>
      </c>
      <c r="B132" s="579"/>
      <c r="C132" s="579"/>
      <c r="D132" s="579"/>
      <c r="E132" s="579"/>
      <c r="F132" s="579"/>
      <c r="G132" s="579"/>
      <c r="H132" s="579"/>
      <c r="I132" s="579"/>
      <c r="J132" s="579"/>
      <c r="K132" s="579"/>
      <c r="L132" s="579"/>
      <c r="M132" s="579"/>
      <c r="N132" s="579"/>
      <c r="O132" s="579"/>
      <c r="P132" s="579"/>
      <c r="Q132" s="579"/>
      <c r="R132" s="579"/>
      <c r="S132" s="579"/>
      <c r="T132" s="579"/>
      <c r="V132" s="579"/>
      <c r="W132" s="579"/>
      <c r="X132" s="579"/>
      <c r="Y132" s="579"/>
      <c r="Z132" s="579"/>
      <c r="AA132" s="579"/>
      <c r="AB132" s="579"/>
      <c r="AC132" s="579"/>
      <c r="AD132" s="579"/>
      <c r="AE132" s="579"/>
      <c r="AF132" s="579"/>
      <c r="AG132" s="579"/>
      <c r="AH132" s="579"/>
      <c r="AI132" s="579"/>
      <c r="AJ132" s="579"/>
      <c r="AK132" s="579"/>
      <c r="AL132" s="579"/>
      <c r="AM132" s="579"/>
      <c r="AN132" s="579"/>
      <c r="AO132" s="579"/>
      <c r="AR132" s="579"/>
      <c r="AS132" s="579"/>
      <c r="AT132" s="579"/>
      <c r="AU132" s="579"/>
      <c r="AV132" s="579"/>
      <c r="AW132" s="579"/>
      <c r="AX132" s="579"/>
      <c r="AY132" s="579"/>
      <c r="AZ132" s="579"/>
      <c r="BA132" s="579"/>
      <c r="BB132" s="579"/>
      <c r="BC132" s="579"/>
      <c r="BD132" s="579"/>
      <c r="BE132" s="579"/>
      <c r="BF132" s="579"/>
      <c r="BG132" s="579"/>
    </row>
    <row r="133" spans="1:59">
      <c r="A133" s="582" t="s">
        <v>862</v>
      </c>
      <c r="B133" s="579"/>
      <c r="C133" s="579"/>
      <c r="D133" s="579"/>
      <c r="E133" s="579"/>
      <c r="F133" s="579"/>
      <c r="G133" s="579"/>
      <c r="H133" s="579"/>
      <c r="I133" s="579"/>
      <c r="J133" s="579"/>
      <c r="K133" s="579"/>
      <c r="L133" s="579"/>
      <c r="M133" s="579"/>
      <c r="N133" s="579"/>
      <c r="O133" s="579"/>
      <c r="P133" s="579"/>
      <c r="Q133" s="579"/>
      <c r="R133" s="579"/>
      <c r="S133" s="579"/>
      <c r="T133" s="579"/>
      <c r="V133" s="579"/>
      <c r="W133" s="579"/>
      <c r="X133" s="579"/>
      <c r="Y133" s="579"/>
      <c r="Z133" s="579"/>
      <c r="AA133" s="579"/>
      <c r="AB133" s="579"/>
      <c r="AC133" s="579"/>
      <c r="AD133" s="579"/>
      <c r="AE133" s="579"/>
      <c r="AF133" s="579"/>
      <c r="AG133" s="579"/>
      <c r="AH133" s="579"/>
      <c r="AI133" s="579"/>
      <c r="AJ133" s="579"/>
      <c r="AK133" s="579"/>
      <c r="AL133" s="579"/>
      <c r="AM133" s="579"/>
      <c r="AN133" s="579"/>
      <c r="AO133" s="579"/>
      <c r="AR133" s="579"/>
      <c r="AS133" s="579"/>
      <c r="AT133" s="579"/>
      <c r="AU133" s="579"/>
      <c r="AV133" s="579"/>
      <c r="AW133" s="579"/>
      <c r="AX133" s="579"/>
      <c r="AY133" s="579"/>
      <c r="AZ133" s="579"/>
      <c r="BA133" s="579"/>
      <c r="BB133" s="579"/>
      <c r="BC133" s="579"/>
      <c r="BD133" s="579"/>
      <c r="BE133" s="579"/>
      <c r="BF133" s="579"/>
      <c r="BG133" s="579"/>
    </row>
    <row r="134" spans="1:59">
      <c r="A134" s="582" t="s">
        <v>861</v>
      </c>
      <c r="B134" s="579"/>
      <c r="C134" s="579"/>
      <c r="D134" s="579"/>
      <c r="E134" s="579"/>
      <c r="F134" s="579"/>
      <c r="G134" s="579"/>
      <c r="H134" s="579"/>
      <c r="I134" s="579"/>
      <c r="J134" s="579"/>
      <c r="K134" s="579"/>
      <c r="L134" s="579"/>
      <c r="M134" s="579"/>
      <c r="N134" s="579"/>
      <c r="O134" s="579"/>
      <c r="P134" s="579"/>
      <c r="Q134" s="579"/>
      <c r="R134" s="579"/>
      <c r="S134" s="579"/>
      <c r="T134" s="579"/>
      <c r="V134" s="579"/>
      <c r="W134" s="579"/>
      <c r="X134" s="579"/>
      <c r="Y134" s="579"/>
      <c r="Z134" s="579"/>
      <c r="AA134" s="579"/>
      <c r="AB134" s="579"/>
      <c r="AC134" s="579"/>
      <c r="AD134" s="579"/>
      <c r="AE134" s="579"/>
      <c r="AF134" s="579"/>
      <c r="AG134" s="579"/>
      <c r="AH134" s="579"/>
      <c r="AI134" s="579"/>
      <c r="AJ134" s="579"/>
      <c r="AK134" s="579"/>
      <c r="AL134" s="579"/>
      <c r="AM134" s="579"/>
      <c r="AN134" s="579"/>
      <c r="AO134" s="579"/>
      <c r="AR134" s="579"/>
      <c r="AS134" s="579"/>
      <c r="AT134" s="579"/>
      <c r="AU134" s="579"/>
      <c r="AV134" s="579"/>
      <c r="AW134" s="579"/>
      <c r="AX134" s="579"/>
      <c r="AY134" s="579"/>
      <c r="AZ134" s="579"/>
      <c r="BA134" s="579"/>
      <c r="BB134" s="579"/>
      <c r="BC134" s="579"/>
      <c r="BD134" s="579"/>
      <c r="BE134" s="579"/>
      <c r="BF134" s="579"/>
      <c r="BG134" s="579"/>
    </row>
    <row r="135" spans="1:59">
      <c r="A135" s="582" t="s">
        <v>860</v>
      </c>
      <c r="B135" s="579"/>
      <c r="C135" s="579"/>
      <c r="D135" s="579"/>
      <c r="E135" s="579"/>
      <c r="F135" s="579"/>
      <c r="G135" s="579"/>
      <c r="H135" s="579"/>
      <c r="I135" s="579"/>
      <c r="J135" s="579"/>
      <c r="K135" s="579"/>
      <c r="L135" s="579"/>
      <c r="M135" s="579"/>
      <c r="N135" s="579"/>
      <c r="O135" s="579"/>
      <c r="P135" s="579"/>
      <c r="Q135" s="579"/>
      <c r="R135" s="579"/>
      <c r="S135" s="579"/>
      <c r="T135" s="579"/>
      <c r="V135" s="579"/>
      <c r="W135" s="579"/>
      <c r="X135" s="579"/>
      <c r="Y135" s="579"/>
      <c r="Z135" s="579"/>
      <c r="AA135" s="579"/>
      <c r="AB135" s="579"/>
      <c r="AC135" s="579"/>
      <c r="AD135" s="579"/>
      <c r="AE135" s="579"/>
      <c r="AF135" s="579"/>
      <c r="AG135" s="579"/>
      <c r="AH135" s="579"/>
      <c r="AI135" s="579"/>
      <c r="AJ135" s="579"/>
      <c r="AK135" s="579"/>
      <c r="AL135" s="579"/>
      <c r="AM135" s="579"/>
      <c r="AN135" s="579"/>
      <c r="AO135" s="579"/>
      <c r="AR135" s="579"/>
      <c r="AS135" s="579"/>
      <c r="AT135" s="579"/>
      <c r="AU135" s="579"/>
      <c r="AV135" s="579"/>
      <c r="AW135" s="579"/>
      <c r="AX135" s="579"/>
      <c r="AY135" s="579"/>
      <c r="AZ135" s="579"/>
      <c r="BA135" s="579"/>
      <c r="BB135" s="579"/>
      <c r="BC135" s="579"/>
      <c r="BD135" s="579"/>
      <c r="BE135" s="579"/>
      <c r="BF135" s="579"/>
      <c r="BG135" s="579"/>
    </row>
    <row r="136" spans="1:59">
      <c r="A136" s="582" t="s">
        <v>859</v>
      </c>
      <c r="B136" s="579"/>
      <c r="C136" s="579"/>
      <c r="D136" s="579"/>
      <c r="E136" s="579"/>
      <c r="F136" s="579"/>
      <c r="G136" s="579"/>
      <c r="H136" s="579"/>
      <c r="I136" s="579"/>
      <c r="J136" s="579"/>
      <c r="K136" s="579"/>
      <c r="L136" s="579"/>
      <c r="M136" s="579"/>
      <c r="N136" s="579"/>
      <c r="O136" s="579"/>
      <c r="P136" s="579"/>
      <c r="Q136" s="579"/>
      <c r="R136" s="579"/>
      <c r="S136" s="579"/>
      <c r="T136" s="579"/>
      <c r="V136" s="579"/>
      <c r="W136" s="579"/>
      <c r="X136" s="579"/>
      <c r="Y136" s="579"/>
      <c r="Z136" s="579"/>
      <c r="AA136" s="579"/>
      <c r="AB136" s="579"/>
      <c r="AC136" s="579"/>
      <c r="AD136" s="579"/>
      <c r="AE136" s="579"/>
      <c r="AF136" s="579"/>
      <c r="AG136" s="579"/>
      <c r="AH136" s="579"/>
      <c r="AI136" s="579"/>
      <c r="AJ136" s="579"/>
      <c r="AK136" s="579"/>
      <c r="AL136" s="579"/>
      <c r="AM136" s="579"/>
      <c r="AN136" s="579"/>
      <c r="AO136" s="579"/>
      <c r="AR136" s="579"/>
      <c r="AS136" s="579"/>
      <c r="AT136" s="579"/>
      <c r="AU136" s="579"/>
      <c r="AV136" s="579"/>
      <c r="AW136" s="579"/>
      <c r="AX136" s="579"/>
      <c r="AY136" s="579"/>
      <c r="AZ136" s="579"/>
      <c r="BA136" s="579"/>
      <c r="BB136" s="579"/>
      <c r="BC136" s="579"/>
      <c r="BD136" s="579"/>
      <c r="BE136" s="579"/>
      <c r="BF136" s="579"/>
      <c r="BG136" s="579"/>
    </row>
    <row r="137" spans="1:59">
      <c r="A137" s="582" t="s">
        <v>858</v>
      </c>
      <c r="B137" s="579"/>
      <c r="C137" s="579"/>
      <c r="D137" s="579"/>
      <c r="E137" s="579"/>
      <c r="F137" s="579"/>
      <c r="G137" s="579"/>
      <c r="H137" s="579"/>
      <c r="I137" s="579"/>
      <c r="J137" s="579"/>
      <c r="K137" s="579"/>
      <c r="L137" s="579"/>
      <c r="M137" s="579"/>
      <c r="N137" s="579"/>
      <c r="O137" s="579"/>
      <c r="P137" s="579"/>
      <c r="Q137" s="579"/>
      <c r="R137" s="579"/>
      <c r="S137" s="579"/>
      <c r="T137" s="579"/>
      <c r="V137" s="579"/>
      <c r="W137" s="579"/>
      <c r="X137" s="579"/>
      <c r="Y137" s="579"/>
      <c r="Z137" s="579"/>
      <c r="AA137" s="579"/>
      <c r="AB137" s="579"/>
      <c r="AC137" s="579"/>
      <c r="AD137" s="579"/>
      <c r="AE137" s="579"/>
      <c r="AF137" s="579"/>
      <c r="AG137" s="579"/>
      <c r="AH137" s="579"/>
      <c r="AI137" s="579"/>
      <c r="AJ137" s="579"/>
      <c r="AK137" s="579"/>
      <c r="AL137" s="579"/>
      <c r="AM137" s="579"/>
      <c r="AN137" s="579"/>
      <c r="AO137" s="579"/>
      <c r="AR137" s="579"/>
      <c r="AS137" s="579"/>
      <c r="AT137" s="579"/>
      <c r="AU137" s="579"/>
      <c r="AV137" s="579"/>
      <c r="AW137" s="579"/>
      <c r="AX137" s="579"/>
      <c r="AY137" s="579"/>
      <c r="AZ137" s="579"/>
      <c r="BA137" s="579"/>
      <c r="BB137" s="579"/>
      <c r="BC137" s="579"/>
      <c r="BD137" s="579"/>
      <c r="BE137" s="579"/>
      <c r="BF137" s="579"/>
      <c r="BG137" s="579"/>
    </row>
    <row r="138" spans="1:59">
      <c r="A138" s="582" t="s">
        <v>857</v>
      </c>
      <c r="B138" s="579"/>
      <c r="C138" s="579"/>
      <c r="D138" s="579"/>
      <c r="E138" s="579"/>
      <c r="F138" s="579"/>
      <c r="G138" s="579"/>
      <c r="H138" s="579"/>
      <c r="I138" s="579"/>
      <c r="J138" s="579"/>
      <c r="K138" s="579"/>
      <c r="L138" s="579"/>
      <c r="M138" s="579"/>
      <c r="N138" s="579"/>
      <c r="O138" s="579"/>
      <c r="P138" s="579"/>
      <c r="Q138" s="579"/>
      <c r="R138" s="579"/>
      <c r="S138" s="579"/>
      <c r="T138" s="579"/>
      <c r="V138" s="579"/>
      <c r="W138" s="579"/>
      <c r="X138" s="579"/>
      <c r="Y138" s="579"/>
      <c r="Z138" s="579"/>
      <c r="AA138" s="579"/>
      <c r="AB138" s="579"/>
      <c r="AC138" s="579"/>
      <c r="AD138" s="579"/>
      <c r="AE138" s="579"/>
      <c r="AF138" s="579"/>
      <c r="AG138" s="579"/>
      <c r="AH138" s="579"/>
      <c r="AI138" s="579"/>
      <c r="AJ138" s="579"/>
      <c r="AK138" s="579"/>
      <c r="AL138" s="579"/>
      <c r="AM138" s="579"/>
      <c r="AN138" s="579"/>
      <c r="AO138" s="579"/>
      <c r="AR138" s="579"/>
      <c r="AS138" s="579"/>
      <c r="AT138" s="579"/>
      <c r="AU138" s="579"/>
      <c r="AV138" s="579"/>
      <c r="AW138" s="579"/>
      <c r="AX138" s="579"/>
      <c r="AY138" s="579"/>
      <c r="AZ138" s="579"/>
      <c r="BA138" s="579"/>
      <c r="BB138" s="579">
        <f>SUM(C138:AY155)</f>
        <v>411011836.33144665</v>
      </c>
      <c r="BC138" s="579"/>
      <c r="BD138" s="579"/>
      <c r="BE138" s="579"/>
      <c r="BF138" s="579"/>
      <c r="BG138" s="579"/>
    </row>
    <row r="139" spans="1:59">
      <c r="A139" s="582" t="s">
        <v>856</v>
      </c>
      <c r="B139" s="579"/>
      <c r="C139" s="579"/>
      <c r="D139" s="579"/>
      <c r="E139" s="579"/>
      <c r="F139" s="579"/>
      <c r="G139" s="579"/>
      <c r="H139" s="579"/>
      <c r="I139" s="579"/>
      <c r="J139" s="579"/>
      <c r="K139" s="579"/>
      <c r="L139" s="579"/>
      <c r="M139" s="579"/>
      <c r="N139" s="579"/>
      <c r="O139" s="579"/>
      <c r="P139" s="579"/>
      <c r="Q139" s="579"/>
      <c r="R139" s="579"/>
      <c r="S139" s="579"/>
      <c r="T139" s="579"/>
      <c r="V139" s="579"/>
      <c r="W139" s="579"/>
      <c r="X139" s="579"/>
      <c r="Y139" s="579"/>
      <c r="Z139" s="579"/>
      <c r="AA139" s="579"/>
      <c r="AB139" s="579"/>
      <c r="AC139" s="579"/>
      <c r="AD139" s="579"/>
      <c r="AE139" s="579"/>
      <c r="AF139" s="579"/>
      <c r="AG139" s="579"/>
      <c r="AH139" s="579"/>
      <c r="AI139" s="579"/>
      <c r="AJ139" s="579"/>
      <c r="AK139" s="579"/>
      <c r="AL139" s="579"/>
      <c r="AM139" s="579"/>
      <c r="AN139" s="579"/>
      <c r="AO139" s="579"/>
      <c r="AR139" s="579"/>
      <c r="AS139" s="579"/>
      <c r="AT139" s="579"/>
      <c r="AU139" s="579"/>
      <c r="AV139" s="579"/>
      <c r="AW139" s="579"/>
      <c r="AX139" s="579"/>
      <c r="AY139" s="579"/>
      <c r="AZ139" s="579"/>
      <c r="BA139" s="579"/>
      <c r="BB139" s="579"/>
      <c r="BC139" s="579"/>
      <c r="BD139" s="579"/>
      <c r="BE139" s="579"/>
      <c r="BF139" s="579"/>
      <c r="BG139" s="579"/>
    </row>
    <row r="140" spans="1:59">
      <c r="A140" s="582" t="s">
        <v>855</v>
      </c>
      <c r="B140" s="579"/>
      <c r="C140" s="579"/>
      <c r="D140" s="579"/>
      <c r="E140" s="579"/>
      <c r="F140" s="579"/>
      <c r="G140" s="579"/>
      <c r="H140" s="579"/>
      <c r="I140" s="579"/>
      <c r="J140" s="579"/>
      <c r="K140" s="579"/>
      <c r="L140" s="579"/>
      <c r="M140" s="579"/>
      <c r="N140" s="579"/>
      <c r="O140" s="579"/>
      <c r="P140" s="579"/>
      <c r="Q140" s="579"/>
      <c r="R140" s="579"/>
      <c r="S140" s="579"/>
      <c r="T140" s="579"/>
      <c r="V140" s="579"/>
      <c r="W140" s="579"/>
      <c r="X140" s="579"/>
      <c r="Y140" s="579"/>
      <c r="Z140" s="579"/>
      <c r="AA140" s="579"/>
      <c r="AB140" s="579"/>
      <c r="AC140" s="579"/>
      <c r="AD140" s="579"/>
      <c r="AE140" s="579"/>
      <c r="AF140" s="579"/>
      <c r="AG140" s="579"/>
      <c r="AH140" s="579"/>
      <c r="AI140" s="579"/>
      <c r="AJ140" s="579"/>
      <c r="AK140" s="579"/>
      <c r="AL140" s="579"/>
      <c r="AM140" s="579"/>
      <c r="AN140" s="579"/>
      <c r="AO140" s="579"/>
      <c r="AR140" s="579"/>
      <c r="AS140" s="579"/>
      <c r="AT140" s="579"/>
      <c r="AU140" s="579"/>
      <c r="AV140" s="579"/>
      <c r="AW140" s="579"/>
      <c r="AX140" s="579"/>
      <c r="AY140" s="579"/>
      <c r="AZ140" s="579"/>
      <c r="BA140" s="579"/>
      <c r="BB140" s="579">
        <f t="shared" ref="BB140:BB152" si="79">SUM(C140:AY157)</f>
        <v>411011836.33144665</v>
      </c>
      <c r="BC140" s="579"/>
      <c r="BD140" s="579"/>
      <c r="BE140" s="579"/>
      <c r="BF140" s="579"/>
      <c r="BG140" s="579"/>
    </row>
    <row r="141" spans="1:59">
      <c r="A141" s="582" t="s">
        <v>854</v>
      </c>
      <c r="B141" s="579"/>
      <c r="C141" s="579"/>
      <c r="D141" s="579"/>
      <c r="E141" s="579"/>
      <c r="F141" s="579"/>
      <c r="G141" s="579"/>
      <c r="H141" s="579"/>
      <c r="I141" s="579"/>
      <c r="J141" s="579"/>
      <c r="K141" s="579"/>
      <c r="L141" s="579"/>
      <c r="M141" s="579"/>
      <c r="N141" s="579"/>
      <c r="O141" s="579"/>
      <c r="P141" s="579"/>
      <c r="Q141" s="579"/>
      <c r="R141" s="579"/>
      <c r="S141" s="579"/>
      <c r="T141" s="579"/>
      <c r="V141" s="579"/>
      <c r="W141" s="579"/>
      <c r="X141" s="579"/>
      <c r="Y141" s="579"/>
      <c r="Z141" s="579"/>
      <c r="AA141" s="579"/>
      <c r="AB141" s="579"/>
      <c r="AC141" s="579"/>
      <c r="AD141" s="579"/>
      <c r="AE141" s="579"/>
      <c r="AF141" s="579"/>
      <c r="AG141" s="579"/>
      <c r="AH141" s="579"/>
      <c r="AI141" s="579"/>
      <c r="AJ141" s="579"/>
      <c r="AK141" s="579"/>
      <c r="AL141" s="579"/>
      <c r="AM141" s="579"/>
      <c r="AN141" s="579"/>
      <c r="AO141" s="579"/>
      <c r="AR141" s="579"/>
      <c r="AS141" s="579"/>
      <c r="AT141" s="579"/>
      <c r="AU141" s="579"/>
      <c r="AV141" s="579"/>
      <c r="AW141" s="579"/>
      <c r="AX141" s="579"/>
      <c r="AY141" s="579"/>
      <c r="AZ141" s="579"/>
      <c r="BA141" s="579"/>
      <c r="BB141" s="579">
        <f t="shared" si="79"/>
        <v>412432943.96287215</v>
      </c>
      <c r="BC141" s="579"/>
      <c r="BD141" s="579"/>
      <c r="BE141" s="579"/>
      <c r="BF141" s="579"/>
      <c r="BG141" s="579"/>
    </row>
    <row r="142" spans="1:59">
      <c r="A142" s="582" t="s">
        <v>853</v>
      </c>
      <c r="B142" s="579"/>
      <c r="C142" s="579"/>
      <c r="D142" s="579"/>
      <c r="E142" s="579"/>
      <c r="F142" s="579"/>
      <c r="G142" s="579"/>
      <c r="H142" s="579"/>
      <c r="I142" s="579"/>
      <c r="J142" s="579"/>
      <c r="K142" s="579"/>
      <c r="L142" s="579"/>
      <c r="M142" s="579"/>
      <c r="N142" s="579"/>
      <c r="O142" s="579"/>
      <c r="P142" s="579"/>
      <c r="Q142" s="579"/>
      <c r="R142" s="579"/>
      <c r="S142" s="579"/>
      <c r="T142" s="579"/>
      <c r="V142" s="579"/>
      <c r="W142" s="579"/>
      <c r="X142" s="579"/>
      <c r="Y142" s="579"/>
      <c r="Z142" s="579"/>
      <c r="AA142" s="579"/>
      <c r="AB142" s="579"/>
      <c r="AC142" s="579"/>
      <c r="AD142" s="579"/>
      <c r="AE142" s="579"/>
      <c r="AF142" s="579"/>
      <c r="AG142" s="579"/>
      <c r="AH142" s="579"/>
      <c r="AI142" s="579"/>
      <c r="AJ142" s="579"/>
      <c r="AK142" s="579"/>
      <c r="AL142" s="579"/>
      <c r="AM142" s="579"/>
      <c r="AN142" s="579"/>
      <c r="AO142" s="579"/>
      <c r="AR142" s="579"/>
      <c r="AS142" s="579"/>
      <c r="AT142" s="579"/>
      <c r="AU142" s="579"/>
      <c r="AV142" s="579"/>
      <c r="AW142" s="579"/>
      <c r="AX142" s="579"/>
      <c r="AY142" s="579"/>
      <c r="AZ142" s="579"/>
      <c r="BA142" s="579"/>
      <c r="BB142" s="579">
        <f t="shared" si="79"/>
        <v>417844421.76241505</v>
      </c>
      <c r="BC142" s="579"/>
      <c r="BD142" s="579"/>
      <c r="BE142" s="579"/>
      <c r="BF142" s="579"/>
      <c r="BG142" s="579"/>
    </row>
    <row r="143" spans="1:59">
      <c r="A143" s="582" t="s">
        <v>852</v>
      </c>
      <c r="B143" s="579"/>
      <c r="C143" s="579"/>
      <c r="D143" s="579"/>
      <c r="E143" s="579"/>
      <c r="F143" s="579"/>
      <c r="G143" s="579"/>
      <c r="H143" s="579"/>
      <c r="I143" s="579"/>
      <c r="J143" s="579"/>
      <c r="K143" s="579"/>
      <c r="L143" s="579"/>
      <c r="M143" s="579"/>
      <c r="N143" s="579"/>
      <c r="O143" s="579"/>
      <c r="P143" s="579"/>
      <c r="Q143" s="579"/>
      <c r="R143" s="579"/>
      <c r="S143" s="579"/>
      <c r="T143" s="579"/>
      <c r="V143" s="579"/>
      <c r="W143" s="579"/>
      <c r="X143" s="579"/>
      <c r="Y143" s="579"/>
      <c r="Z143" s="579"/>
      <c r="AA143" s="579"/>
      <c r="AB143" s="579"/>
      <c r="AC143" s="579"/>
      <c r="AD143" s="579"/>
      <c r="AE143" s="579"/>
      <c r="AF143" s="579"/>
      <c r="AG143" s="579"/>
      <c r="AH143" s="579"/>
      <c r="AI143" s="579"/>
      <c r="AJ143" s="579"/>
      <c r="AK143" s="579"/>
      <c r="AL143" s="579"/>
      <c r="AM143" s="579"/>
      <c r="AN143" s="579"/>
      <c r="AO143" s="579"/>
      <c r="AR143" s="579"/>
      <c r="AS143" s="579"/>
      <c r="AT143" s="579"/>
      <c r="AU143" s="579"/>
      <c r="AV143" s="579"/>
      <c r="AW143" s="579"/>
      <c r="AX143" s="579"/>
      <c r="AY143" s="579"/>
      <c r="AZ143" s="579"/>
      <c r="BA143" s="579"/>
      <c r="BB143" s="579">
        <f t="shared" si="79"/>
        <v>429441042.58611184</v>
      </c>
      <c r="BC143" s="579"/>
      <c r="BD143" s="579"/>
      <c r="BE143" s="579"/>
      <c r="BF143" s="579"/>
      <c r="BG143" s="579"/>
    </row>
    <row r="144" spans="1:59">
      <c r="A144" s="582" t="s">
        <v>851</v>
      </c>
      <c r="B144" s="579"/>
      <c r="C144" s="579"/>
      <c r="D144" s="579"/>
      <c r="E144" s="579"/>
      <c r="F144" s="579"/>
      <c r="G144" s="579"/>
      <c r="H144" s="579"/>
      <c r="I144" s="579"/>
      <c r="J144" s="579"/>
      <c r="K144" s="579"/>
      <c r="L144" s="579"/>
      <c r="M144" s="579"/>
      <c r="N144" s="579"/>
      <c r="O144" s="579"/>
      <c r="P144" s="579"/>
      <c r="Q144" s="579"/>
      <c r="R144" s="579"/>
      <c r="S144" s="579"/>
      <c r="T144" s="579"/>
      <c r="V144" s="579"/>
      <c r="W144" s="579"/>
      <c r="X144" s="579"/>
      <c r="Y144" s="579"/>
      <c r="Z144" s="579"/>
      <c r="AA144" s="579"/>
      <c r="AB144" s="579"/>
      <c r="AC144" s="579"/>
      <c r="AD144" s="579"/>
      <c r="AE144" s="579"/>
      <c r="AF144" s="579"/>
      <c r="AG144" s="579"/>
      <c r="AH144" s="579"/>
      <c r="AI144" s="579"/>
      <c r="AJ144" s="579"/>
      <c r="AK144" s="579"/>
      <c r="AL144" s="579"/>
      <c r="AM144" s="579"/>
      <c r="AN144" s="579"/>
      <c r="AO144" s="579"/>
      <c r="AR144" s="579"/>
      <c r="AS144" s="579"/>
      <c r="AT144" s="579"/>
      <c r="AU144" s="579"/>
      <c r="AV144" s="579"/>
      <c r="AW144" s="579"/>
      <c r="AX144" s="579"/>
      <c r="AY144" s="579"/>
      <c r="AZ144" s="579"/>
      <c r="BA144" s="579"/>
      <c r="BB144" s="579">
        <f t="shared" si="79"/>
        <v>447599939.72422647</v>
      </c>
      <c r="BC144" s="579"/>
      <c r="BD144" s="579"/>
      <c r="BE144" s="579"/>
      <c r="BF144" s="579"/>
      <c r="BG144" s="579"/>
    </row>
    <row r="145" spans="1:72">
      <c r="A145" s="582" t="s">
        <v>850</v>
      </c>
      <c r="B145" s="579"/>
      <c r="C145" s="579"/>
      <c r="D145" s="579"/>
      <c r="E145" s="579"/>
      <c r="F145" s="579"/>
      <c r="G145" s="579"/>
      <c r="H145" s="579"/>
      <c r="I145" s="579"/>
      <c r="J145" s="579"/>
      <c r="K145" s="579"/>
      <c r="L145" s="579"/>
      <c r="M145" s="579"/>
      <c r="N145" s="579"/>
      <c r="O145" s="579"/>
      <c r="P145" s="579"/>
      <c r="Q145" s="579"/>
      <c r="R145" s="579"/>
      <c r="S145" s="579"/>
      <c r="T145" s="579"/>
      <c r="V145" s="579"/>
      <c r="W145" s="579"/>
      <c r="X145" s="579"/>
      <c r="Y145" s="579"/>
      <c r="Z145" s="579"/>
      <c r="AA145" s="579"/>
      <c r="AB145" s="579"/>
      <c r="AC145" s="579"/>
      <c r="AD145" s="579"/>
      <c r="AE145" s="579"/>
      <c r="AF145" s="579"/>
      <c r="AG145" s="579"/>
      <c r="AH145" s="579"/>
      <c r="AI145" s="579"/>
      <c r="AJ145" s="579"/>
      <c r="AK145" s="579"/>
      <c r="AL145" s="579"/>
      <c r="AM145" s="579"/>
      <c r="AN145" s="579"/>
      <c r="AO145" s="579"/>
      <c r="AR145" s="579"/>
      <c r="AS145" s="579"/>
      <c r="AT145" s="579"/>
      <c r="AU145" s="579"/>
      <c r="AV145" s="579"/>
      <c r="AW145" s="579"/>
      <c r="AX145" s="579"/>
      <c r="AY145" s="579"/>
      <c r="AZ145" s="579"/>
      <c r="BA145" s="579"/>
      <c r="BB145" s="579">
        <f t="shared" si="79"/>
        <v>467989559.78643179</v>
      </c>
      <c r="BC145" s="579"/>
      <c r="BD145" s="579"/>
      <c r="BE145" s="579"/>
      <c r="BF145" s="579"/>
      <c r="BG145" s="579"/>
    </row>
    <row r="146" spans="1:72">
      <c r="A146" s="579"/>
      <c r="B146" s="579"/>
      <c r="C146" s="579"/>
      <c r="D146" s="579"/>
      <c r="E146" s="579"/>
      <c r="F146" s="579"/>
      <c r="G146" s="579"/>
      <c r="H146" s="579"/>
      <c r="I146" s="579"/>
      <c r="J146" s="579"/>
      <c r="K146" s="579"/>
      <c r="L146" s="579"/>
      <c r="M146" s="579"/>
      <c r="N146" s="579"/>
      <c r="O146" s="579"/>
      <c r="P146" s="579"/>
      <c r="Q146" s="579"/>
      <c r="R146" s="579"/>
      <c r="S146" s="579"/>
      <c r="T146" s="579"/>
      <c r="V146" s="579"/>
      <c r="W146" s="579"/>
      <c r="X146" s="579"/>
      <c r="Y146" s="579"/>
      <c r="Z146" s="579"/>
      <c r="AA146" s="579"/>
      <c r="AB146" s="579"/>
      <c r="AC146" s="579"/>
      <c r="AD146" s="579"/>
      <c r="AE146" s="579"/>
      <c r="AF146" s="579"/>
      <c r="AG146" s="579"/>
      <c r="AH146" s="579"/>
      <c r="AI146" s="579"/>
      <c r="AJ146" s="579"/>
      <c r="AK146" s="579"/>
      <c r="AL146" s="579"/>
      <c r="AM146" s="579"/>
      <c r="AN146" s="579"/>
      <c r="AO146" s="579"/>
      <c r="AR146" s="579"/>
      <c r="AS146" s="579"/>
      <c r="AT146" s="579"/>
      <c r="AU146" s="579"/>
      <c r="AV146" s="579"/>
      <c r="AW146" s="579"/>
      <c r="AX146" s="579"/>
      <c r="AY146" s="579"/>
      <c r="AZ146" s="579"/>
      <c r="BA146" s="579"/>
      <c r="BB146" s="579">
        <f t="shared" si="79"/>
        <v>486926356.8556298</v>
      </c>
      <c r="BC146" s="579"/>
      <c r="BD146" s="582" t="s">
        <v>849</v>
      </c>
      <c r="BE146" s="582" t="s">
        <v>848</v>
      </c>
      <c r="BF146" s="582" t="s">
        <v>847</v>
      </c>
      <c r="BG146" s="582" t="s">
        <v>846</v>
      </c>
    </row>
    <row r="147" spans="1:72">
      <c r="A147" s="582" t="s">
        <v>845</v>
      </c>
      <c r="B147" s="579"/>
      <c r="C147" s="579"/>
      <c r="D147" s="579"/>
      <c r="E147" s="579"/>
      <c r="F147" s="579"/>
      <c r="G147" s="579"/>
      <c r="H147" s="579"/>
      <c r="I147" s="579"/>
      <c r="J147" s="579"/>
      <c r="K147" s="579"/>
      <c r="L147" s="579"/>
      <c r="M147" s="579"/>
      <c r="N147" s="579"/>
      <c r="O147" s="579"/>
      <c r="P147" s="579"/>
      <c r="Q147" s="579"/>
      <c r="R147" s="579"/>
      <c r="S147" s="579"/>
      <c r="T147" s="579"/>
      <c r="V147" s="579"/>
      <c r="W147" s="579"/>
      <c r="X147" s="579"/>
      <c r="Y147" s="579"/>
      <c r="Z147" s="579"/>
      <c r="AA147" s="579"/>
      <c r="AB147" s="579"/>
      <c r="AC147" s="579"/>
      <c r="AD147" s="579"/>
      <c r="AE147" s="579"/>
      <c r="AF147" s="579"/>
      <c r="AG147" s="579"/>
      <c r="AH147" s="579"/>
      <c r="AI147" s="579"/>
      <c r="AJ147" s="579"/>
      <c r="AK147" s="579"/>
      <c r="AL147" s="579"/>
      <c r="AM147" s="579"/>
      <c r="AN147" s="579"/>
      <c r="AO147" s="579"/>
      <c r="AR147" s="579"/>
      <c r="AS147" s="579"/>
      <c r="AT147" s="579"/>
      <c r="AU147" s="579"/>
      <c r="AV147" s="579"/>
      <c r="AW147" s="579"/>
      <c r="AX147" s="579"/>
      <c r="AY147" s="579"/>
      <c r="AZ147" s="579"/>
      <c r="BA147" s="579"/>
      <c r="BB147" s="579">
        <f t="shared" si="79"/>
        <v>504443968.00493658</v>
      </c>
      <c r="BC147" s="579"/>
      <c r="BD147" s="579"/>
      <c r="BE147" s="579"/>
      <c r="BF147" s="579"/>
      <c r="BG147" s="579"/>
    </row>
    <row r="148" spans="1:72">
      <c r="A148" s="579"/>
      <c r="B148" s="579"/>
      <c r="C148" s="579"/>
      <c r="D148" s="579"/>
      <c r="E148" s="579"/>
      <c r="F148" s="579"/>
      <c r="G148" s="579"/>
      <c r="H148" s="579"/>
      <c r="I148" s="579"/>
      <c r="J148" s="579"/>
      <c r="K148" s="579"/>
      <c r="L148" s="579"/>
      <c r="M148" s="579"/>
      <c r="N148" s="579"/>
      <c r="O148" s="579"/>
      <c r="P148" s="579"/>
      <c r="Q148" s="579"/>
      <c r="R148" s="579"/>
      <c r="S148" s="579"/>
      <c r="T148" s="579"/>
      <c r="V148" s="579"/>
      <c r="W148" s="579"/>
      <c r="X148" s="579"/>
      <c r="Y148" s="579"/>
      <c r="Z148" s="579"/>
      <c r="AA148" s="579"/>
      <c r="AB148" s="579"/>
      <c r="AC148" s="579"/>
      <c r="AD148" s="579"/>
      <c r="AE148" s="579"/>
      <c r="AF148" s="579"/>
      <c r="AG148" s="579"/>
      <c r="AH148" s="579"/>
      <c r="AI148" s="579"/>
      <c r="AJ148" s="579"/>
      <c r="AK148" s="579"/>
      <c r="AL148" s="579"/>
      <c r="AM148" s="579"/>
      <c r="AN148" s="579"/>
      <c r="AO148" s="579"/>
      <c r="AR148" s="579"/>
      <c r="AS148" s="579"/>
      <c r="AT148" s="579"/>
      <c r="AU148" s="579"/>
      <c r="AV148" s="579"/>
      <c r="AW148" s="579"/>
      <c r="AX148" s="579"/>
      <c r="AY148" s="579"/>
      <c r="AZ148" s="579"/>
      <c r="BA148" s="579"/>
      <c r="BB148" s="579">
        <f t="shared" si="79"/>
        <v>520647938.3570959</v>
      </c>
      <c r="BC148" s="579"/>
      <c r="BD148" s="583">
        <v>1.5869999999999999E-2</v>
      </c>
      <c r="BE148" s="583">
        <v>3.7499999999999999E-2</v>
      </c>
      <c r="BF148" s="583">
        <v>0.14285999999999999</v>
      </c>
      <c r="BG148" s="583">
        <v>0.2</v>
      </c>
    </row>
    <row r="149" spans="1:72">
      <c r="A149" s="579"/>
      <c r="B149" s="579"/>
      <c r="C149" s="579"/>
      <c r="D149" s="579"/>
      <c r="E149" s="579"/>
      <c r="F149" s="579"/>
      <c r="G149" s="579"/>
      <c r="H149" s="579"/>
      <c r="I149" s="579"/>
      <c r="J149" s="579"/>
      <c r="K149" s="579"/>
      <c r="L149" s="579"/>
      <c r="M149" s="579"/>
      <c r="N149" s="579"/>
      <c r="O149" s="579"/>
      <c r="P149" s="579"/>
      <c r="Q149" s="579"/>
      <c r="R149" s="579"/>
      <c r="S149" s="579"/>
      <c r="T149" s="579"/>
      <c r="V149" s="579"/>
      <c r="W149" s="579"/>
      <c r="X149" s="579"/>
      <c r="Y149" s="579"/>
      <c r="Z149" s="579"/>
      <c r="AA149" s="579"/>
      <c r="AB149" s="579"/>
      <c r="AC149" s="579"/>
      <c r="AD149" s="579"/>
      <c r="AE149" s="579"/>
      <c r="AF149" s="579"/>
      <c r="AG149" s="579"/>
      <c r="AH149" s="579"/>
      <c r="AI149" s="579"/>
      <c r="AJ149" s="579"/>
      <c r="AK149" s="579"/>
      <c r="AL149" s="579"/>
      <c r="AM149" s="579"/>
      <c r="AN149" s="579"/>
      <c r="AO149" s="579"/>
      <c r="AR149" s="579"/>
      <c r="AS149" s="579"/>
      <c r="AT149" s="579"/>
      <c r="AU149" s="579"/>
      <c r="AV149" s="579"/>
      <c r="AW149" s="579"/>
      <c r="AX149" s="579"/>
      <c r="AY149" s="579"/>
      <c r="AZ149" s="579"/>
      <c r="BA149" s="579"/>
      <c r="BB149" s="579">
        <f t="shared" si="79"/>
        <v>536589838.24194735</v>
      </c>
      <c r="BC149" s="579"/>
      <c r="BD149" s="583">
        <v>3.175E-2</v>
      </c>
      <c r="BE149" s="583">
        <v>7.2190000000000004E-2</v>
      </c>
      <c r="BF149" s="583">
        <v>0.24490000000000001</v>
      </c>
      <c r="BG149" s="583">
        <v>0.32</v>
      </c>
    </row>
    <row r="150" spans="1:72">
      <c r="A150" s="582" t="s">
        <v>844</v>
      </c>
      <c r="B150" s="579"/>
      <c r="C150" s="579"/>
      <c r="D150" s="579"/>
      <c r="E150" s="579"/>
      <c r="F150" s="579"/>
      <c r="G150" s="579"/>
      <c r="H150" s="579"/>
      <c r="I150" s="579"/>
      <c r="J150" s="579"/>
      <c r="K150" s="579"/>
      <c r="L150" s="579"/>
      <c r="M150" s="579"/>
      <c r="N150" s="579"/>
      <c r="O150" s="579"/>
      <c r="P150" s="579"/>
      <c r="Q150" s="579"/>
      <c r="R150" s="579"/>
      <c r="S150" s="579"/>
      <c r="T150" s="579"/>
      <c r="V150" s="579"/>
      <c r="W150" s="579"/>
      <c r="X150" s="579"/>
      <c r="Y150" s="579"/>
      <c r="Z150" s="579"/>
      <c r="AA150" s="579"/>
      <c r="AB150" s="579"/>
      <c r="AC150" s="579"/>
      <c r="AD150" s="579"/>
      <c r="AE150" s="579"/>
      <c r="AF150" s="579"/>
      <c r="AG150" s="579"/>
      <c r="AH150" s="579"/>
      <c r="AI150" s="579"/>
      <c r="AJ150" s="579"/>
      <c r="AK150" s="579"/>
      <c r="AL150" s="579"/>
      <c r="AM150" s="579"/>
      <c r="AN150" s="579"/>
      <c r="AO150" s="579"/>
      <c r="AR150" s="579"/>
      <c r="AS150" s="579"/>
      <c r="AT150" s="579"/>
      <c r="AU150" s="579"/>
      <c r="AV150" s="579"/>
      <c r="AW150" s="579"/>
      <c r="AX150" s="579"/>
      <c r="AY150" s="579"/>
      <c r="AZ150" s="579"/>
      <c r="BA150" s="579"/>
      <c r="BB150" s="579">
        <f t="shared" si="79"/>
        <v>552509128.97655642</v>
      </c>
      <c r="BC150" s="579"/>
      <c r="BD150" s="583">
        <v>3.175E-2</v>
      </c>
      <c r="BE150" s="583">
        <v>6.6780000000000006E-2</v>
      </c>
      <c r="BF150" s="583">
        <v>0.17493</v>
      </c>
      <c r="BG150" s="583">
        <v>0.192</v>
      </c>
    </row>
    <row r="151" spans="1:72">
      <c r="A151" s="579"/>
      <c r="B151" s="579"/>
      <c r="C151" s="579"/>
      <c r="D151" s="579"/>
      <c r="E151" s="579"/>
      <c r="F151" s="579"/>
      <c r="G151" s="579"/>
      <c r="H151" s="579"/>
      <c r="I151" s="579"/>
      <c r="J151" s="579"/>
      <c r="K151" s="579"/>
      <c r="L151" s="579"/>
      <c r="M151" s="579"/>
      <c r="N151" s="579"/>
      <c r="O151" s="579"/>
      <c r="P151" s="579"/>
      <c r="Q151" s="579"/>
      <c r="R151" s="579"/>
      <c r="S151" s="579"/>
      <c r="T151" s="579"/>
      <c r="V151" s="579"/>
      <c r="W151" s="579"/>
      <c r="X151" s="579"/>
      <c r="Y151" s="579"/>
      <c r="Z151" s="579"/>
      <c r="AA151" s="579"/>
      <c r="AB151" s="579"/>
      <c r="AC151" s="579"/>
      <c r="AD151" s="579"/>
      <c r="AE151" s="579"/>
      <c r="AF151" s="579"/>
      <c r="AG151" s="579"/>
      <c r="AH151" s="579"/>
      <c r="AI151" s="579"/>
      <c r="AJ151" s="579"/>
      <c r="AK151" s="579"/>
      <c r="AL151" s="579"/>
      <c r="AM151" s="579"/>
      <c r="AN151" s="579"/>
      <c r="AO151" s="579"/>
      <c r="AR151" s="579"/>
      <c r="AS151" s="579"/>
      <c r="AT151" s="579"/>
      <c r="AU151" s="579"/>
      <c r="AV151" s="579"/>
      <c r="AW151" s="579"/>
      <c r="AX151" s="579"/>
      <c r="AY151" s="579"/>
      <c r="AZ151" s="579"/>
      <c r="BA151" s="579"/>
      <c r="BB151" s="579">
        <f t="shared" si="79"/>
        <v>567889281.84740269</v>
      </c>
      <c r="BC151" s="579"/>
      <c r="BD151" s="583">
        <v>3.175E-2</v>
      </c>
      <c r="BE151" s="583">
        <v>6.1780000000000002E-2</v>
      </c>
      <c r="BF151" s="583">
        <v>0.12495000000000001</v>
      </c>
      <c r="BG151" s="583">
        <v>0.1152</v>
      </c>
    </row>
    <row r="152" spans="1:72">
      <c r="A152" s="582" t="s">
        <v>841</v>
      </c>
      <c r="B152" s="579">
        <f>$D$4</f>
        <v>2</v>
      </c>
      <c r="C152" s="579"/>
      <c r="D152" s="579"/>
      <c r="E152" s="579"/>
      <c r="F152" s="579"/>
      <c r="G152" s="579"/>
      <c r="H152" s="579"/>
      <c r="I152" s="579"/>
      <c r="J152" s="579"/>
      <c r="K152" s="579"/>
      <c r="L152" s="579"/>
      <c r="M152" s="579"/>
      <c r="N152" s="579"/>
      <c r="O152" s="579"/>
      <c r="P152" s="579"/>
      <c r="Q152" s="579"/>
      <c r="R152" s="579"/>
      <c r="S152" s="579"/>
      <c r="T152" s="579"/>
      <c r="V152" s="579"/>
      <c r="W152" s="579"/>
      <c r="X152" s="579"/>
      <c r="Y152" s="579"/>
      <c r="Z152" s="579"/>
      <c r="AA152" s="579"/>
      <c r="AB152" s="579"/>
      <c r="AC152" s="579"/>
      <c r="AD152" s="579"/>
      <c r="AE152" s="579"/>
      <c r="AF152" s="579"/>
      <c r="AG152" s="579"/>
      <c r="AH152" s="579"/>
      <c r="AI152" s="579"/>
      <c r="AJ152" s="579"/>
      <c r="AK152" s="579"/>
      <c r="AL152" s="579"/>
      <c r="AM152" s="579"/>
      <c r="AN152" s="579"/>
      <c r="AO152" s="579"/>
      <c r="AR152" s="579"/>
      <c r="AS152" s="579"/>
      <c r="AT152" s="579"/>
      <c r="AU152" s="579"/>
      <c r="AV152" s="579"/>
      <c r="AW152" s="579"/>
      <c r="AX152" s="579"/>
      <c r="AY152" s="579"/>
      <c r="AZ152" s="579"/>
      <c r="BA152" s="579"/>
      <c r="BB152" s="579">
        <f t="shared" si="79"/>
        <v>583090863.46190858</v>
      </c>
      <c r="BC152" s="579"/>
      <c r="BD152" s="583">
        <v>3.175E-2</v>
      </c>
      <c r="BE152" s="583">
        <v>5.7149999999999999E-2</v>
      </c>
      <c r="BF152" s="583">
        <v>8.9249999999999996E-2</v>
      </c>
      <c r="BG152" s="583">
        <v>0.1152</v>
      </c>
    </row>
    <row r="153" spans="1:72">
      <c r="A153" s="579"/>
      <c r="B153" s="579"/>
      <c r="C153" s="579">
        <v>1</v>
      </c>
      <c r="D153" s="579">
        <v>2</v>
      </c>
      <c r="E153" s="579">
        <f t="shared" ref="E153:AL153" si="80">D153+1</f>
        <v>3</v>
      </c>
      <c r="F153" s="579">
        <f t="shared" si="80"/>
        <v>4</v>
      </c>
      <c r="G153" s="579">
        <f t="shared" si="80"/>
        <v>5</v>
      </c>
      <c r="H153" s="579">
        <f t="shared" si="80"/>
        <v>6</v>
      </c>
      <c r="I153" s="579">
        <f t="shared" si="80"/>
        <v>7</v>
      </c>
      <c r="J153" s="579">
        <f t="shared" si="80"/>
        <v>8</v>
      </c>
      <c r="K153" s="579">
        <f t="shared" si="80"/>
        <v>9</v>
      </c>
      <c r="L153" s="579">
        <f t="shared" si="80"/>
        <v>10</v>
      </c>
      <c r="M153" s="579">
        <f t="shared" si="80"/>
        <v>11</v>
      </c>
      <c r="N153" s="579">
        <f t="shared" si="80"/>
        <v>12</v>
      </c>
      <c r="O153" s="579">
        <f t="shared" si="80"/>
        <v>13</v>
      </c>
      <c r="P153" s="579">
        <f t="shared" si="80"/>
        <v>14</v>
      </c>
      <c r="Q153" s="579">
        <f t="shared" si="80"/>
        <v>15</v>
      </c>
      <c r="R153" s="579">
        <f t="shared" si="80"/>
        <v>16</v>
      </c>
      <c r="S153" s="579">
        <f t="shared" si="80"/>
        <v>17</v>
      </c>
      <c r="T153" s="579">
        <f t="shared" si="80"/>
        <v>18</v>
      </c>
      <c r="U153" s="579">
        <f t="shared" si="80"/>
        <v>19</v>
      </c>
      <c r="V153" s="579">
        <f t="shared" si="80"/>
        <v>20</v>
      </c>
      <c r="W153" s="579">
        <f t="shared" si="80"/>
        <v>21</v>
      </c>
      <c r="X153" s="579">
        <f t="shared" si="80"/>
        <v>22</v>
      </c>
      <c r="Y153" s="579">
        <f t="shared" si="80"/>
        <v>23</v>
      </c>
      <c r="Z153" s="579">
        <f t="shared" si="80"/>
        <v>24</v>
      </c>
      <c r="AA153" s="579">
        <f t="shared" si="80"/>
        <v>25</v>
      </c>
      <c r="AB153" s="579">
        <f t="shared" si="80"/>
        <v>26</v>
      </c>
      <c r="AC153" s="579">
        <f t="shared" si="80"/>
        <v>27</v>
      </c>
      <c r="AD153" s="579">
        <f t="shared" si="80"/>
        <v>28</v>
      </c>
      <c r="AE153" s="579">
        <f t="shared" si="80"/>
        <v>29</v>
      </c>
      <c r="AF153" s="579">
        <f t="shared" si="80"/>
        <v>30</v>
      </c>
      <c r="AG153" s="579">
        <f t="shared" si="80"/>
        <v>31</v>
      </c>
      <c r="AH153" s="579">
        <f t="shared" si="80"/>
        <v>32</v>
      </c>
      <c r="AI153" s="579">
        <f t="shared" si="80"/>
        <v>33</v>
      </c>
      <c r="AJ153" s="579">
        <f t="shared" si="80"/>
        <v>34</v>
      </c>
      <c r="AK153" s="579">
        <f t="shared" si="80"/>
        <v>35</v>
      </c>
      <c r="AL153" s="579">
        <f t="shared" si="80"/>
        <v>36</v>
      </c>
      <c r="AM153" s="582" t="s">
        <v>10</v>
      </c>
      <c r="AN153" s="579"/>
      <c r="AO153" s="579"/>
      <c r="AP153" s="579"/>
      <c r="AQ153" s="579"/>
      <c r="AR153" s="579"/>
      <c r="AS153" s="579"/>
      <c r="AT153" s="578"/>
      <c r="AU153" s="579"/>
      <c r="AV153" s="579"/>
      <c r="AW153" s="579"/>
      <c r="AX153" s="579"/>
      <c r="AY153" s="579"/>
      <c r="AZ153" s="579"/>
      <c r="BA153" s="579"/>
      <c r="BB153" s="579"/>
      <c r="BC153" s="577"/>
      <c r="BD153" s="577"/>
      <c r="BE153" s="579"/>
      <c r="BF153" s="579"/>
      <c r="BG153" s="579"/>
      <c r="BH153" s="579"/>
      <c r="BI153" s="579"/>
      <c r="BJ153" s="579"/>
      <c r="BK153" s="579"/>
      <c r="BL153" s="579"/>
      <c r="BM153" s="579"/>
      <c r="BN153" s="579"/>
      <c r="BO153" s="579">
        <f t="shared" ref="BO153:BO174" si="81">SUM(C153:BL170)</f>
        <v>598186477.83779442</v>
      </c>
      <c r="BP153" s="579"/>
      <c r="BQ153" s="583">
        <v>3.175E-2</v>
      </c>
      <c r="BR153" s="583">
        <v>5.2859999999999997E-2</v>
      </c>
      <c r="BS153" s="583">
        <v>8.9249999999999996E-2</v>
      </c>
      <c r="BT153" s="583">
        <v>5.7599999999999998E-2</v>
      </c>
    </row>
    <row r="154" spans="1:72">
      <c r="A154" s="579"/>
      <c r="B154" s="579"/>
      <c r="C154" s="580" t="s">
        <v>839</v>
      </c>
      <c r="D154" s="580" t="s">
        <v>839</v>
      </c>
      <c r="E154" s="580" t="s">
        <v>839</v>
      </c>
      <c r="F154" s="580" t="s">
        <v>839</v>
      </c>
      <c r="G154" s="580" t="s">
        <v>839</v>
      </c>
      <c r="H154" s="580" t="s">
        <v>839</v>
      </c>
      <c r="I154" s="580" t="s">
        <v>839</v>
      </c>
      <c r="J154" s="580" t="s">
        <v>839</v>
      </c>
      <c r="K154" s="580" t="s">
        <v>839</v>
      </c>
      <c r="L154" s="580" t="s">
        <v>839</v>
      </c>
      <c r="M154" s="580" t="s">
        <v>839</v>
      </c>
      <c r="N154" s="580" t="s">
        <v>839</v>
      </c>
      <c r="O154" s="580" t="s">
        <v>839</v>
      </c>
      <c r="P154" s="580" t="s">
        <v>839</v>
      </c>
      <c r="Q154" s="580" t="s">
        <v>839</v>
      </c>
      <c r="R154" s="580" t="s">
        <v>839</v>
      </c>
      <c r="S154" s="580" t="s">
        <v>839</v>
      </c>
      <c r="T154" s="580" t="s">
        <v>839</v>
      </c>
      <c r="U154" s="580" t="s">
        <v>839</v>
      </c>
      <c r="V154" s="580" t="s">
        <v>839</v>
      </c>
      <c r="W154" s="580"/>
      <c r="X154" s="580"/>
      <c r="Y154" s="580"/>
      <c r="Z154" s="580"/>
      <c r="AA154" s="580"/>
      <c r="AB154" s="580"/>
      <c r="AC154" s="580"/>
      <c r="AD154" s="580"/>
      <c r="AE154" s="580"/>
      <c r="AF154" s="580"/>
      <c r="AG154" s="580"/>
      <c r="AH154" s="580"/>
      <c r="AI154" s="580"/>
      <c r="AJ154" s="580"/>
      <c r="AK154" s="580"/>
      <c r="AL154" s="580"/>
      <c r="AM154" s="580" t="s">
        <v>839</v>
      </c>
      <c r="AN154" s="579"/>
      <c r="AO154" s="579"/>
      <c r="AP154" s="579"/>
      <c r="AQ154" s="579"/>
      <c r="AR154" s="579"/>
      <c r="AS154" s="579"/>
      <c r="AT154" s="578"/>
      <c r="AU154" s="579"/>
      <c r="AV154" s="579"/>
      <c r="AW154" s="579"/>
      <c r="AX154" s="579"/>
      <c r="AY154" s="579"/>
      <c r="AZ154" s="579"/>
      <c r="BA154" s="579"/>
      <c r="BB154" s="579"/>
      <c r="BC154" s="577"/>
      <c r="BD154" s="577"/>
      <c r="BE154" s="579"/>
      <c r="BF154" s="579"/>
      <c r="BG154" s="579"/>
      <c r="BH154" s="579"/>
      <c r="BI154" s="579"/>
      <c r="BJ154" s="579"/>
      <c r="BK154" s="579"/>
      <c r="BL154" s="579"/>
      <c r="BM154" s="579"/>
      <c r="BN154" s="579"/>
      <c r="BO154" s="579">
        <f t="shared" si="81"/>
        <v>614236234.90322042</v>
      </c>
      <c r="BP154" s="579"/>
      <c r="BQ154" s="583">
        <v>3.175E-2</v>
      </c>
      <c r="BR154" s="583">
        <v>4.8899999999999999E-2</v>
      </c>
      <c r="BS154" s="583">
        <v>8.9249999999999996E-2</v>
      </c>
      <c r="BT154" s="583">
        <v>0</v>
      </c>
    </row>
    <row r="155" spans="1:72">
      <c r="A155" s="582" t="s">
        <v>840</v>
      </c>
      <c r="B155" s="582" t="s">
        <v>836</v>
      </c>
      <c r="C155" s="579">
        <f>$B$28</f>
        <v>0</v>
      </c>
      <c r="D155" s="579">
        <f>$B$29</f>
        <v>18948101.752340008</v>
      </c>
      <c r="E155" s="579">
        <f>$B$30</f>
        <v>35676678.247201078</v>
      </c>
      <c r="F155" s="579">
        <f>$B$31</f>
        <v>52198847.310977831</v>
      </c>
      <c r="G155" s="579">
        <f>$B$32</f>
        <v>46882972.855204403</v>
      </c>
      <c r="H155" s="579">
        <f>$B$33</f>
        <v>1000000</v>
      </c>
      <c r="I155" s="579">
        <f>$B$34</f>
        <v>0</v>
      </c>
      <c r="J155" s="579">
        <f>$B$35</f>
        <v>0</v>
      </c>
      <c r="K155" s="579">
        <f>$B$36</f>
        <v>0</v>
      </c>
      <c r="L155" s="579">
        <f>$B$37</f>
        <v>11309637</v>
      </c>
      <c r="M155" s="579">
        <f>$B$38</f>
        <v>0</v>
      </c>
      <c r="N155" s="579">
        <f>$B$39</f>
        <v>0</v>
      </c>
      <c r="O155" s="579">
        <f>$B$40</f>
        <v>0</v>
      </c>
      <c r="P155" s="579">
        <f>$B$41</f>
        <v>0</v>
      </c>
      <c r="Q155" s="579">
        <f>$B$42</f>
        <v>14024605</v>
      </c>
      <c r="R155" s="579">
        <f>$B$43</f>
        <v>0</v>
      </c>
      <c r="S155" s="579">
        <f>$B$44</f>
        <v>0</v>
      </c>
      <c r="T155" s="579">
        <f>$B$45</f>
        <v>2750000</v>
      </c>
      <c r="U155" s="579">
        <f>$B$46</f>
        <v>2750000</v>
      </c>
      <c r="V155" s="579">
        <f>$B$47</f>
        <v>14202637</v>
      </c>
      <c r="W155" s="579">
        <f>$B$48</f>
        <v>5762106</v>
      </c>
      <c r="X155" s="579">
        <f>$B$49</f>
        <v>0</v>
      </c>
      <c r="Y155" s="579">
        <f>$B$50</f>
        <v>0</v>
      </c>
      <c r="Z155" s="579">
        <f>$B$51</f>
        <v>0</v>
      </c>
      <c r="AA155" s="579">
        <f>$B$52</f>
        <v>0</v>
      </c>
      <c r="AB155" s="579">
        <f>$B$53</f>
        <v>0</v>
      </c>
      <c r="AC155" s="579">
        <f>$B$54</f>
        <v>0</v>
      </c>
      <c r="AD155" s="579">
        <f>$B$55</f>
        <v>0</v>
      </c>
      <c r="AE155" s="579">
        <f>$B$56</f>
        <v>0</v>
      </c>
      <c r="AF155" s="579">
        <f>$B$57</f>
        <v>0</v>
      </c>
      <c r="AG155" s="579">
        <f>$B$58</f>
        <v>0</v>
      </c>
      <c r="AH155" s="579">
        <f>$B$59</f>
        <v>0</v>
      </c>
      <c r="AI155" s="579">
        <f>$B$60</f>
        <v>0</v>
      </c>
      <c r="AJ155" s="579">
        <f>$B$61</f>
        <v>0</v>
      </c>
      <c r="AK155" s="579">
        <f>$B$62</f>
        <v>0</v>
      </c>
      <c r="AL155" s="579">
        <f>$B$63</f>
        <v>0</v>
      </c>
      <c r="AM155" s="579">
        <f>SUM(AM157:AM198)</f>
        <v>205505585.16572329</v>
      </c>
      <c r="AN155" s="579"/>
      <c r="AO155" s="579"/>
      <c r="AP155" s="579"/>
      <c r="AQ155" s="579"/>
      <c r="AR155" s="579"/>
      <c r="AS155" s="579"/>
      <c r="AT155" s="578"/>
      <c r="AU155" s="579"/>
      <c r="AV155" s="579"/>
      <c r="AW155" s="579"/>
      <c r="AX155" s="579"/>
      <c r="AY155" s="579"/>
      <c r="AZ155" s="579"/>
      <c r="BA155" s="579"/>
      <c r="BB155" s="579"/>
      <c r="BC155" s="577"/>
      <c r="BD155" s="577"/>
      <c r="BE155" s="579"/>
      <c r="BF155" s="579"/>
      <c r="BG155" s="579"/>
      <c r="BH155" s="579"/>
      <c r="BI155" s="579"/>
      <c r="BJ155" s="579"/>
      <c r="BK155" s="579"/>
      <c r="BL155" s="579"/>
      <c r="BM155" s="579"/>
      <c r="BN155" s="579"/>
      <c r="BO155" s="579">
        <f t="shared" si="81"/>
        <v>631170112.73850632</v>
      </c>
      <c r="BP155" s="579"/>
      <c r="BQ155" s="583">
        <v>3.175E-2</v>
      </c>
      <c r="BR155" s="583">
        <v>4.5229999999999999E-2</v>
      </c>
      <c r="BS155" s="583">
        <v>4.4609999999999997E-2</v>
      </c>
      <c r="BT155" s="583">
        <v>0</v>
      </c>
    </row>
    <row r="156" spans="1:72">
      <c r="A156" s="579"/>
      <c r="B156" s="579"/>
      <c r="C156" s="580" t="s">
        <v>839</v>
      </c>
      <c r="D156" s="580" t="s">
        <v>839</v>
      </c>
      <c r="E156" s="580" t="s">
        <v>839</v>
      </c>
      <c r="F156" s="580" t="s">
        <v>839</v>
      </c>
      <c r="G156" s="580" t="s">
        <v>839</v>
      </c>
      <c r="H156" s="580" t="s">
        <v>839</v>
      </c>
      <c r="I156" s="580" t="s">
        <v>839</v>
      </c>
      <c r="J156" s="580" t="s">
        <v>839</v>
      </c>
      <c r="K156" s="580" t="s">
        <v>839</v>
      </c>
      <c r="L156" s="580" t="s">
        <v>839</v>
      </c>
      <c r="M156" s="580" t="s">
        <v>839</v>
      </c>
      <c r="N156" s="580" t="s">
        <v>839</v>
      </c>
      <c r="O156" s="580"/>
      <c r="P156" s="580"/>
      <c r="Q156" s="580"/>
      <c r="R156" s="580"/>
      <c r="S156" s="580"/>
      <c r="T156" s="580"/>
      <c r="U156" s="580"/>
      <c r="V156" s="580"/>
      <c r="W156" s="580"/>
      <c r="X156" s="580"/>
      <c r="Y156" s="580"/>
      <c r="Z156" s="580"/>
      <c r="AA156" s="580"/>
      <c r="AB156" s="580"/>
      <c r="AC156" s="580"/>
      <c r="AD156" s="580"/>
      <c r="AE156" s="580"/>
      <c r="AF156" s="580"/>
      <c r="AG156" s="580"/>
      <c r="AH156" s="580"/>
      <c r="AI156" s="580"/>
      <c r="AJ156" s="580"/>
      <c r="AK156" s="580"/>
      <c r="AL156" s="580"/>
      <c r="AM156" s="580" t="s">
        <v>839</v>
      </c>
      <c r="AN156" s="579"/>
      <c r="AO156" s="579"/>
      <c r="AP156" s="579"/>
      <c r="AQ156" s="579"/>
      <c r="AR156" s="579"/>
      <c r="AS156" s="579"/>
      <c r="AT156" s="578"/>
      <c r="AU156" s="579"/>
      <c r="AV156" s="579"/>
      <c r="AW156" s="579"/>
      <c r="AX156" s="579"/>
      <c r="AY156" s="579"/>
      <c r="AZ156" s="579"/>
      <c r="BA156" s="579"/>
      <c r="BB156" s="579"/>
      <c r="BC156" s="577"/>
      <c r="BD156" s="577"/>
      <c r="BE156" s="579"/>
      <c r="BF156" s="579"/>
      <c r="BG156" s="579"/>
      <c r="BH156" s="579"/>
      <c r="BI156" s="579"/>
      <c r="BJ156" s="579"/>
      <c r="BK156" s="579"/>
      <c r="BL156" s="579"/>
      <c r="BM156" s="579"/>
      <c r="BN156" s="579"/>
      <c r="BO156" s="579">
        <f t="shared" si="81"/>
        <v>236858061.28066492</v>
      </c>
      <c r="BP156" s="579"/>
      <c r="BQ156" s="583">
        <v>3.175E-2</v>
      </c>
      <c r="BR156" s="583">
        <v>4.4609999999999997E-2</v>
      </c>
      <c r="BS156" s="583">
        <v>0</v>
      </c>
      <c r="BT156" s="583">
        <v>0</v>
      </c>
    </row>
    <row r="157" spans="1:72">
      <c r="A157" s="581">
        <f>IF($B$152=1,BD148,IF($B$152=2,BE148,IF($B$152=3,BF148,IF($B$152=4,BG148,#VALUE!))))</f>
        <v>3.7499999999999999E-2</v>
      </c>
      <c r="B157" s="579">
        <v>1</v>
      </c>
      <c r="C157" s="579">
        <f t="shared" ref="C157:C198" si="82">$C$155*$A157</f>
        <v>0</v>
      </c>
      <c r="D157" s="579"/>
      <c r="E157" s="579"/>
      <c r="F157" s="579"/>
      <c r="G157" s="579"/>
      <c r="H157" s="579"/>
      <c r="I157" s="579"/>
      <c r="J157" s="579"/>
      <c r="K157" s="579"/>
      <c r="L157" s="579"/>
      <c r="M157" s="579"/>
      <c r="N157" s="579"/>
      <c r="O157" s="579"/>
      <c r="P157" s="579"/>
      <c r="Q157" s="579"/>
      <c r="R157" s="579"/>
      <c r="S157" s="579"/>
      <c r="T157" s="579"/>
      <c r="U157" s="579"/>
      <c r="V157" s="579"/>
      <c r="W157" s="579"/>
      <c r="X157" s="579"/>
      <c r="Y157" s="579"/>
      <c r="Z157" s="579"/>
      <c r="AA157" s="579"/>
      <c r="AB157" s="579"/>
      <c r="AC157" s="579"/>
      <c r="AD157" s="579"/>
      <c r="AE157" s="579"/>
      <c r="AF157" s="579"/>
      <c r="AG157" s="579"/>
      <c r="AH157" s="579"/>
      <c r="AI157" s="579"/>
      <c r="AJ157" s="579"/>
      <c r="AK157" s="579"/>
      <c r="AM157" s="579">
        <f t="shared" ref="AM157:AM198" si="83">SUM(C157:AL157)</f>
        <v>0</v>
      </c>
      <c r="AN157" s="579"/>
      <c r="AO157" s="579"/>
      <c r="AP157" s="579"/>
      <c r="AQ157" s="579"/>
      <c r="AR157" s="579"/>
      <c r="AS157" s="579"/>
      <c r="AT157" s="578"/>
      <c r="AU157" s="579"/>
      <c r="AV157" s="579"/>
      <c r="AW157" s="579"/>
      <c r="AX157" s="579"/>
      <c r="AY157" s="579"/>
      <c r="AZ157" s="579"/>
      <c r="BA157" s="579"/>
      <c r="BB157" s="579"/>
      <c r="BC157" s="577"/>
      <c r="BD157" s="577"/>
      <c r="BE157" s="579"/>
      <c r="BF157" s="579"/>
      <c r="BG157" s="579"/>
      <c r="BH157" s="579"/>
      <c r="BI157" s="579"/>
      <c r="BJ157" s="579"/>
      <c r="BK157" s="579"/>
      <c r="BL157" s="579"/>
      <c r="BM157" s="579"/>
      <c r="BN157" s="579"/>
      <c r="BO157" s="579">
        <f t="shared" si="81"/>
        <v>253609160.15439069</v>
      </c>
      <c r="BP157" s="579"/>
      <c r="BQ157" s="583">
        <v>3.175E-2</v>
      </c>
      <c r="BR157" s="583">
        <v>4.4609999999999997E-2</v>
      </c>
      <c r="BS157" s="583">
        <v>0</v>
      </c>
      <c r="BT157" s="583">
        <v>0</v>
      </c>
    </row>
    <row r="158" spans="1:72">
      <c r="A158" s="581">
        <f>IF($B$152=1,BD149,IF($B$152=2,BE149,IF($B$152=3,BF149,IF($B$152=4,BG149,#VALUE!))))</f>
        <v>7.2190000000000004E-2</v>
      </c>
      <c r="B158" s="579">
        <f t="shared" ref="B158:B198" si="84">1+B157</f>
        <v>2</v>
      </c>
      <c r="C158" s="579">
        <f t="shared" si="82"/>
        <v>0</v>
      </c>
      <c r="D158" s="579">
        <f t="shared" ref="D158:D198" si="85">$D$155*$A157</f>
        <v>710553.81571275031</v>
      </c>
      <c r="E158" s="579"/>
      <c r="F158" s="579"/>
      <c r="G158" s="579"/>
      <c r="H158" s="579"/>
      <c r="I158" s="579"/>
      <c r="J158" s="579"/>
      <c r="K158" s="579"/>
      <c r="L158" s="579"/>
      <c r="M158" s="579"/>
      <c r="N158" s="579"/>
      <c r="O158" s="579"/>
      <c r="P158" s="579"/>
      <c r="Q158" s="579"/>
      <c r="R158" s="579"/>
      <c r="S158" s="579"/>
      <c r="T158" s="579"/>
      <c r="U158" s="579"/>
      <c r="V158" s="579"/>
      <c r="W158" s="579"/>
      <c r="X158" s="579"/>
      <c r="Y158" s="579"/>
      <c r="Z158" s="579"/>
      <c r="AA158" s="579"/>
      <c r="AB158" s="579"/>
      <c r="AC158" s="579"/>
      <c r="AD158" s="579"/>
      <c r="AE158" s="579"/>
      <c r="AF158" s="579"/>
      <c r="AG158" s="579"/>
      <c r="AH158" s="579"/>
      <c r="AI158" s="579"/>
      <c r="AJ158" s="579"/>
      <c r="AK158" s="579"/>
      <c r="AM158" s="579">
        <f t="shared" si="83"/>
        <v>710553.81571275031</v>
      </c>
      <c r="AN158" s="579"/>
      <c r="AO158" s="579"/>
      <c r="AP158" s="579"/>
      <c r="AQ158" s="579"/>
      <c r="AR158" s="579"/>
      <c r="AS158" s="579"/>
      <c r="AT158" s="578"/>
      <c r="AU158" s="579"/>
      <c r="AV158" s="579"/>
      <c r="AW158" s="579"/>
      <c r="AX158" s="579"/>
      <c r="AY158" s="579"/>
      <c r="AZ158" s="579"/>
      <c r="BA158" s="579"/>
      <c r="BB158" s="579"/>
      <c r="BC158" s="577"/>
      <c r="BD158" s="577"/>
      <c r="BE158" s="579"/>
      <c r="BF158" s="579"/>
      <c r="BG158" s="579"/>
      <c r="BH158" s="579"/>
      <c r="BI158" s="579"/>
      <c r="BJ158" s="579"/>
      <c r="BK158" s="579"/>
      <c r="BL158" s="579"/>
      <c r="BM158" s="579"/>
      <c r="BN158" s="579"/>
      <c r="BO158" s="579">
        <f t="shared" si="81"/>
        <v>270627436.18581647</v>
      </c>
      <c r="BP158" s="579"/>
      <c r="BQ158" s="583">
        <v>3.175E-2</v>
      </c>
      <c r="BR158" s="583">
        <v>4.4609999999999997E-2</v>
      </c>
      <c r="BS158" s="583">
        <v>0</v>
      </c>
      <c r="BT158" s="583">
        <v>0</v>
      </c>
    </row>
    <row r="159" spans="1:72">
      <c r="A159" s="581">
        <f>IF($B$152=1,BD150,IF($B$152=2,BE150,IF($B$152=3,BF150,IF($B$152=4,BG150,#VALUE!))))</f>
        <v>6.6780000000000006E-2</v>
      </c>
      <c r="B159" s="579">
        <f t="shared" si="84"/>
        <v>3</v>
      </c>
      <c r="C159" s="579">
        <f t="shared" si="82"/>
        <v>0</v>
      </c>
      <c r="D159" s="579">
        <f t="shared" si="85"/>
        <v>1367863.4655014253</v>
      </c>
      <c r="E159" s="579">
        <f t="shared" ref="E159:E198" si="86">$E$155*$A157</f>
        <v>1337875.4342700404</v>
      </c>
      <c r="F159" s="579"/>
      <c r="G159" s="579"/>
      <c r="H159" s="579"/>
      <c r="I159" s="579"/>
      <c r="J159" s="579"/>
      <c r="K159" s="579"/>
      <c r="L159" s="579"/>
      <c r="M159" s="579"/>
      <c r="N159" s="579"/>
      <c r="O159" s="579"/>
      <c r="P159" s="579"/>
      <c r="Q159" s="579"/>
      <c r="R159" s="579"/>
      <c r="S159" s="579"/>
      <c r="T159" s="579"/>
      <c r="U159" s="579"/>
      <c r="V159" s="579"/>
      <c r="W159" s="579"/>
      <c r="X159" s="579"/>
      <c r="Y159" s="579"/>
      <c r="Z159" s="579"/>
      <c r="AA159" s="579"/>
      <c r="AB159" s="579"/>
      <c r="AC159" s="579"/>
      <c r="AD159" s="579"/>
      <c r="AE159" s="579"/>
      <c r="AF159" s="579"/>
      <c r="AG159" s="579"/>
      <c r="AH159" s="579"/>
      <c r="AI159" s="579"/>
      <c r="AJ159" s="579"/>
      <c r="AK159" s="579"/>
      <c r="AM159" s="579">
        <f t="shared" si="83"/>
        <v>2705738.8997714659</v>
      </c>
      <c r="AN159" s="579"/>
      <c r="AO159" s="579"/>
      <c r="AP159" s="579"/>
      <c r="AQ159" s="579"/>
      <c r="AR159" s="579"/>
      <c r="AS159" s="579"/>
      <c r="AT159" s="578"/>
      <c r="AU159" s="579"/>
      <c r="AV159" s="579"/>
      <c r="AW159" s="579"/>
      <c r="AX159" s="579"/>
      <c r="AY159" s="579"/>
      <c r="AZ159" s="579"/>
      <c r="BA159" s="579"/>
      <c r="BB159" s="579"/>
      <c r="BC159" s="577"/>
      <c r="BD159" s="577"/>
      <c r="BE159" s="579"/>
      <c r="BF159" s="579"/>
      <c r="BG159" s="579"/>
      <c r="BH159" s="579"/>
      <c r="BI159" s="579"/>
      <c r="BJ159" s="579"/>
      <c r="BK159" s="579"/>
      <c r="BL159" s="579"/>
      <c r="BM159" s="579"/>
      <c r="BN159" s="579"/>
      <c r="BO159" s="579">
        <f t="shared" si="81"/>
        <v>287330511.24991685</v>
      </c>
      <c r="BP159" s="579"/>
      <c r="BQ159" s="583">
        <v>3.175E-2</v>
      </c>
      <c r="BR159" s="583">
        <v>4.4609999999999997E-2</v>
      </c>
      <c r="BS159" s="583">
        <v>0</v>
      </c>
      <c r="BT159" s="583">
        <v>0</v>
      </c>
    </row>
    <row r="160" spans="1:72">
      <c r="A160" s="581">
        <f>IF($B$152=1,BD151,IF($B$152=2,BE151,IF($B$152=3,BF151,IF($B$152=4,BG151,#VALUE!))))</f>
        <v>6.1780000000000002E-2</v>
      </c>
      <c r="B160" s="579">
        <f t="shared" si="84"/>
        <v>4</v>
      </c>
      <c r="C160" s="579">
        <f t="shared" si="82"/>
        <v>0</v>
      </c>
      <c r="D160" s="579">
        <f t="shared" si="85"/>
        <v>1265354.2350212659</v>
      </c>
      <c r="E160" s="579">
        <f t="shared" si="86"/>
        <v>2575499.402665446</v>
      </c>
      <c r="F160" s="579">
        <f t="shared" ref="F160:F198" si="87">$F$155*$A157</f>
        <v>1957456.7741616685</v>
      </c>
      <c r="G160" s="579"/>
      <c r="H160" s="579"/>
      <c r="I160" s="579"/>
      <c r="J160" s="579"/>
      <c r="K160" s="579"/>
      <c r="L160" s="579"/>
      <c r="M160" s="579"/>
      <c r="N160" s="579"/>
      <c r="O160" s="579"/>
      <c r="P160" s="579"/>
      <c r="Q160" s="579"/>
      <c r="R160" s="579"/>
      <c r="S160" s="579"/>
      <c r="T160" s="579"/>
      <c r="U160" s="579"/>
      <c r="V160" s="579"/>
      <c r="W160" s="579"/>
      <c r="X160" s="579"/>
      <c r="Y160" s="579"/>
      <c r="Z160" s="579"/>
      <c r="AA160" s="579"/>
      <c r="AB160" s="579"/>
      <c r="AC160" s="579"/>
      <c r="AD160" s="579"/>
      <c r="AE160" s="579"/>
      <c r="AF160" s="579"/>
      <c r="AG160" s="579"/>
      <c r="AH160" s="579"/>
      <c r="AI160" s="579"/>
      <c r="AJ160" s="579"/>
      <c r="AK160" s="579"/>
      <c r="AM160" s="579">
        <f t="shared" si="83"/>
        <v>5798310.4118483802</v>
      </c>
      <c r="AN160" s="579"/>
      <c r="AO160" s="579"/>
      <c r="AP160" s="579"/>
      <c r="AQ160" s="579"/>
      <c r="AR160" s="579"/>
      <c r="AS160" s="579"/>
      <c r="AT160" s="578"/>
      <c r="AU160" s="579"/>
      <c r="AV160" s="579"/>
      <c r="AW160" s="579"/>
      <c r="AX160" s="579"/>
      <c r="AY160" s="579"/>
      <c r="AZ160" s="579"/>
      <c r="BA160" s="579"/>
      <c r="BB160" s="579"/>
      <c r="BC160" s="577"/>
      <c r="BD160" s="577"/>
      <c r="BE160" s="579"/>
      <c r="BF160" s="579"/>
      <c r="BG160" s="579"/>
      <c r="BH160" s="579"/>
      <c r="BI160" s="579"/>
      <c r="BJ160" s="579"/>
      <c r="BK160" s="579"/>
      <c r="BL160" s="579"/>
      <c r="BM160" s="579"/>
      <c r="BN160" s="579"/>
      <c r="BO160" s="579">
        <f t="shared" si="81"/>
        <v>301292423.17935973</v>
      </c>
      <c r="BP160" s="579"/>
      <c r="BQ160" s="583">
        <v>3.175E-2</v>
      </c>
      <c r="BR160" s="583">
        <v>4.4609999999999997E-2</v>
      </c>
      <c r="BS160" s="583">
        <v>0</v>
      </c>
      <c r="BT160" s="583">
        <v>0</v>
      </c>
    </row>
    <row r="161" spans="1:72">
      <c r="A161" s="581">
        <f>IF($B$152=1,BD152,IF($B$152=2,BE152,IF($B$152=3,BF152,IF($B$152=4,BG152,#VALUE!))))</f>
        <v>5.7149999999999999E-2</v>
      </c>
      <c r="B161" s="579">
        <f t="shared" si="84"/>
        <v>5</v>
      </c>
      <c r="C161" s="579">
        <f t="shared" si="82"/>
        <v>0</v>
      </c>
      <c r="D161" s="579">
        <f t="shared" si="85"/>
        <v>1170613.7262595657</v>
      </c>
      <c r="E161" s="579">
        <f t="shared" si="86"/>
        <v>2382488.5733480882</v>
      </c>
      <c r="F161" s="579">
        <f t="shared" si="87"/>
        <v>3768234.7873794897</v>
      </c>
      <c r="G161" s="579">
        <f t="shared" ref="G161:G198" si="88">$G$155*$A157</f>
        <v>1758111.482070165</v>
      </c>
      <c r="H161" s="579"/>
      <c r="I161" s="579"/>
      <c r="J161" s="579"/>
      <c r="K161" s="579"/>
      <c r="L161" s="579"/>
      <c r="M161" s="579"/>
      <c r="N161" s="579"/>
      <c r="O161" s="579"/>
      <c r="P161" s="579"/>
      <c r="Q161" s="579"/>
      <c r="R161" s="579"/>
      <c r="S161" s="579"/>
      <c r="T161" s="579"/>
      <c r="U161" s="579"/>
      <c r="V161" s="579"/>
      <c r="W161" s="579"/>
      <c r="X161" s="579"/>
      <c r="Y161" s="579"/>
      <c r="Z161" s="579"/>
      <c r="AA161" s="579"/>
      <c r="AB161" s="579"/>
      <c r="AC161" s="579"/>
      <c r="AD161" s="579"/>
      <c r="AE161" s="579"/>
      <c r="AF161" s="579"/>
      <c r="AG161" s="579"/>
      <c r="AH161" s="579"/>
      <c r="AI161" s="579"/>
      <c r="AJ161" s="579"/>
      <c r="AK161" s="579"/>
      <c r="AM161" s="579">
        <f t="shared" si="83"/>
        <v>9079448.5690573081</v>
      </c>
      <c r="AN161" s="579"/>
      <c r="AO161" s="579"/>
      <c r="AP161" s="579"/>
      <c r="AQ161" s="579"/>
      <c r="AR161" s="579"/>
      <c r="AS161" s="579"/>
      <c r="AT161" s="578"/>
      <c r="AU161" s="579"/>
      <c r="AV161" s="579"/>
      <c r="AW161" s="579"/>
      <c r="AX161" s="579"/>
      <c r="AY161" s="579"/>
      <c r="AZ161" s="579"/>
      <c r="BA161" s="579"/>
      <c r="BB161" s="579"/>
      <c r="BC161" s="577"/>
      <c r="BD161" s="577"/>
      <c r="BE161" s="579"/>
      <c r="BF161" s="579"/>
      <c r="BG161" s="579"/>
      <c r="BH161" s="579"/>
      <c r="BI161" s="579"/>
      <c r="BJ161" s="579"/>
      <c r="BK161" s="579"/>
      <c r="BL161" s="579"/>
      <c r="BM161" s="579"/>
      <c r="BN161" s="579"/>
      <c r="BO161" s="579">
        <f t="shared" si="81"/>
        <v>308313545.60366446</v>
      </c>
      <c r="BP161" s="579"/>
      <c r="BQ161" s="583">
        <v>3.175E-2</v>
      </c>
      <c r="BR161" s="583">
        <v>4.4609999999999997E-2</v>
      </c>
      <c r="BS161" s="583">
        <v>0</v>
      </c>
      <c r="BT161" s="583">
        <v>0</v>
      </c>
    </row>
    <row r="162" spans="1:72">
      <c r="A162" s="581">
        <f t="shared" ref="A162:A191" si="89">IF($B$152=1,BQ153,IF($B$152=2,BR153,IF($B$152=3,BS153,IF($B$152=4,BT153,#VALUE!))))</f>
        <v>5.2859999999999997E-2</v>
      </c>
      <c r="B162" s="579">
        <f t="shared" si="84"/>
        <v>6</v>
      </c>
      <c r="C162" s="579">
        <f t="shared" si="82"/>
        <v>0</v>
      </c>
      <c r="D162" s="579">
        <f t="shared" si="85"/>
        <v>1082884.0151462315</v>
      </c>
      <c r="E162" s="579">
        <f t="shared" si="86"/>
        <v>2204105.1821120828</v>
      </c>
      <c r="F162" s="579">
        <f t="shared" si="87"/>
        <v>3485839.0234270999</v>
      </c>
      <c r="G162" s="579">
        <f t="shared" si="88"/>
        <v>3384481.810417206</v>
      </c>
      <c r="H162" s="579">
        <f t="shared" ref="H162:H198" si="90">$H$155*$A157</f>
        <v>37500</v>
      </c>
      <c r="I162" s="579"/>
      <c r="J162" s="579"/>
      <c r="K162" s="579"/>
      <c r="L162" s="579"/>
      <c r="M162" s="579"/>
      <c r="N162" s="579"/>
      <c r="O162" s="579"/>
      <c r="P162" s="579"/>
      <c r="Q162" s="579"/>
      <c r="R162" s="579"/>
      <c r="S162" s="579"/>
      <c r="T162" s="579"/>
      <c r="U162" s="579"/>
      <c r="V162" s="579"/>
      <c r="W162" s="579"/>
      <c r="X162" s="579"/>
      <c r="Y162" s="579"/>
      <c r="Z162" s="579"/>
      <c r="AA162" s="579"/>
      <c r="AB162" s="579"/>
      <c r="AC162" s="579"/>
      <c r="AD162" s="579"/>
      <c r="AE162" s="579"/>
      <c r="AF162" s="579"/>
      <c r="AG162" s="579"/>
      <c r="AH162" s="579"/>
      <c r="AI162" s="579"/>
      <c r="AJ162" s="579"/>
      <c r="AK162" s="579"/>
      <c r="AM162" s="579">
        <f t="shared" si="83"/>
        <v>10194810.03110262</v>
      </c>
      <c r="AN162" s="579"/>
      <c r="AO162" s="579"/>
      <c r="AP162" s="579"/>
      <c r="AQ162" s="579"/>
      <c r="AR162" s="579"/>
      <c r="AS162" s="579"/>
      <c r="AT162" s="578"/>
      <c r="AU162" s="579"/>
      <c r="AV162" s="579"/>
      <c r="AW162" s="579"/>
      <c r="AX162" s="579"/>
      <c r="AY162" s="579"/>
      <c r="AZ162" s="579"/>
      <c r="BA162" s="579"/>
      <c r="BB162" s="579"/>
      <c r="BC162" s="577"/>
      <c r="BD162" s="577"/>
      <c r="BE162" s="579"/>
      <c r="BF162" s="579"/>
      <c r="BG162" s="579"/>
      <c r="BH162" s="579"/>
      <c r="BI162" s="579"/>
      <c r="BJ162" s="579"/>
      <c r="BK162" s="579"/>
      <c r="BL162" s="579"/>
      <c r="BM162" s="579"/>
      <c r="BN162" s="579"/>
      <c r="BO162" s="579">
        <f t="shared" si="81"/>
        <v>306064255.55335677</v>
      </c>
      <c r="BP162" s="579"/>
      <c r="BQ162" s="583">
        <v>3.175E-2</v>
      </c>
      <c r="BR162" s="583">
        <v>4.4609999999999997E-2</v>
      </c>
      <c r="BS162" s="583">
        <v>0</v>
      </c>
      <c r="BT162" s="583">
        <v>0</v>
      </c>
    </row>
    <row r="163" spans="1:72">
      <c r="A163" s="581">
        <f t="shared" si="89"/>
        <v>4.8899999999999999E-2</v>
      </c>
      <c r="B163" s="579">
        <f t="shared" si="84"/>
        <v>7</v>
      </c>
      <c r="C163" s="579">
        <f t="shared" si="82"/>
        <v>0</v>
      </c>
      <c r="D163" s="579">
        <f t="shared" si="85"/>
        <v>1001596.6586286927</v>
      </c>
      <c r="E163" s="579">
        <f t="shared" si="86"/>
        <v>2038922.1618275417</v>
      </c>
      <c r="F163" s="579">
        <f t="shared" si="87"/>
        <v>3224844.7868722104</v>
      </c>
      <c r="G163" s="579">
        <f t="shared" si="88"/>
        <v>3130844.9272705503</v>
      </c>
      <c r="H163" s="579">
        <f t="shared" si="90"/>
        <v>72190</v>
      </c>
      <c r="I163" s="579">
        <f t="shared" ref="I163:I198" si="91">$I$155*$A157</f>
        <v>0</v>
      </c>
      <c r="J163" s="579"/>
      <c r="K163" s="579"/>
      <c r="L163" s="579"/>
      <c r="M163" s="579"/>
      <c r="N163" s="579"/>
      <c r="O163" s="579"/>
      <c r="P163" s="579"/>
      <c r="Q163" s="579"/>
      <c r="R163" s="579"/>
      <c r="S163" s="579"/>
      <c r="T163" s="579"/>
      <c r="U163" s="579"/>
      <c r="V163" s="579"/>
      <c r="W163" s="579"/>
      <c r="X163" s="579"/>
      <c r="Y163" s="579"/>
      <c r="Z163" s="579"/>
      <c r="AA163" s="579"/>
      <c r="AB163" s="579"/>
      <c r="AC163" s="579"/>
      <c r="AD163" s="579"/>
      <c r="AE163" s="579"/>
      <c r="AF163" s="579"/>
      <c r="AG163" s="579"/>
      <c r="AH163" s="579"/>
      <c r="AI163" s="579"/>
      <c r="AJ163" s="579"/>
      <c r="AK163" s="579"/>
      <c r="AM163" s="579">
        <f t="shared" si="83"/>
        <v>9468398.534598995</v>
      </c>
      <c r="AN163" s="579"/>
      <c r="AO163" s="579"/>
      <c r="AP163" s="579"/>
      <c r="AQ163" s="579"/>
      <c r="AR163" s="579"/>
      <c r="AS163" s="579"/>
      <c r="AT163" s="578"/>
      <c r="AU163" s="579"/>
      <c r="AV163" s="579"/>
      <c r="AW163" s="579"/>
      <c r="AX163" s="579"/>
      <c r="AY163" s="579"/>
      <c r="AZ163" s="579"/>
      <c r="BA163" s="579"/>
      <c r="BB163" s="579"/>
      <c r="BC163" s="577"/>
      <c r="BD163" s="577"/>
      <c r="BE163" s="579"/>
      <c r="BF163" s="579"/>
      <c r="BG163" s="579"/>
      <c r="BH163" s="579"/>
      <c r="BI163" s="579"/>
      <c r="BJ163" s="579"/>
      <c r="BK163" s="579"/>
      <c r="BL163" s="579"/>
      <c r="BM163" s="579"/>
      <c r="BN163" s="579"/>
      <c r="BO163" s="579">
        <f t="shared" si="81"/>
        <v>297429107.2401163</v>
      </c>
      <c r="BP163" s="579"/>
      <c r="BQ163" s="583">
        <v>3.175E-2</v>
      </c>
      <c r="BR163" s="583">
        <v>4.4609999999999997E-2</v>
      </c>
      <c r="BS163" s="583">
        <v>0</v>
      </c>
      <c r="BT163" s="583">
        <v>0</v>
      </c>
    </row>
    <row r="164" spans="1:72">
      <c r="A164" s="581">
        <f t="shared" si="89"/>
        <v>4.5229999999999999E-2</v>
      </c>
      <c r="B164" s="579">
        <f t="shared" si="84"/>
        <v>8</v>
      </c>
      <c r="C164" s="579">
        <f t="shared" si="82"/>
        <v>0</v>
      </c>
      <c r="D164" s="579">
        <f t="shared" si="85"/>
        <v>926562.17568942637</v>
      </c>
      <c r="E164" s="579">
        <f t="shared" si="86"/>
        <v>1885869.2121470489</v>
      </c>
      <c r="F164" s="579">
        <f t="shared" si="87"/>
        <v>2983164.1238223831</v>
      </c>
      <c r="G164" s="579">
        <f t="shared" si="88"/>
        <v>2896430.0629945281</v>
      </c>
      <c r="H164" s="579">
        <f t="shared" si="90"/>
        <v>66780</v>
      </c>
      <c r="I164" s="579">
        <f t="shared" si="91"/>
        <v>0</v>
      </c>
      <c r="J164" s="579">
        <f t="shared" ref="J164:J198" si="92">$J$155*$A157</f>
        <v>0</v>
      </c>
      <c r="K164" s="579"/>
      <c r="L164" s="579"/>
      <c r="M164" s="579"/>
      <c r="N164" s="579"/>
      <c r="O164" s="579"/>
      <c r="P164" s="579"/>
      <c r="Q164" s="579"/>
      <c r="R164" s="579"/>
      <c r="S164" s="579"/>
      <c r="T164" s="579"/>
      <c r="U164" s="579"/>
      <c r="V164" s="579"/>
      <c r="W164" s="579"/>
      <c r="X164" s="579"/>
      <c r="Y164" s="579"/>
      <c r="Z164" s="579"/>
      <c r="AA164" s="579"/>
      <c r="AB164" s="579"/>
      <c r="AC164" s="579"/>
      <c r="AD164" s="579"/>
      <c r="AE164" s="579"/>
      <c r="AF164" s="579"/>
      <c r="AG164" s="579"/>
      <c r="AH164" s="579"/>
      <c r="AI164" s="579"/>
      <c r="AJ164" s="579"/>
      <c r="AK164" s="579"/>
      <c r="AM164" s="579">
        <f t="shared" si="83"/>
        <v>8758805.5746533871</v>
      </c>
      <c r="AN164" s="579"/>
      <c r="AO164" s="579"/>
      <c r="AP164" s="579"/>
      <c r="AQ164" s="579"/>
      <c r="AR164" s="579"/>
      <c r="AS164" s="579"/>
      <c r="AT164" s="578"/>
      <c r="AU164" s="579"/>
      <c r="AV164" s="579"/>
      <c r="AW164" s="579"/>
      <c r="AX164" s="579"/>
      <c r="AY164" s="579"/>
      <c r="AZ164" s="579"/>
      <c r="BA164" s="579"/>
      <c r="BB164" s="579"/>
      <c r="BC164" s="577"/>
      <c r="BD164" s="577"/>
      <c r="BE164" s="579"/>
      <c r="BF164" s="579"/>
      <c r="BG164" s="579"/>
      <c r="BH164" s="579"/>
      <c r="BI164" s="579"/>
      <c r="BJ164" s="579"/>
      <c r="BK164" s="579"/>
      <c r="BL164" s="579"/>
      <c r="BM164" s="579"/>
      <c r="BN164" s="579"/>
      <c r="BO164" s="579">
        <f t="shared" si="81"/>
        <v>285609720.67148346</v>
      </c>
      <c r="BP164" s="579"/>
      <c r="BQ164" s="583">
        <v>3.175E-2</v>
      </c>
      <c r="BR164" s="583">
        <v>4.4609999999999997E-2</v>
      </c>
      <c r="BS164" s="583">
        <v>0</v>
      </c>
      <c r="BT164" s="583">
        <v>0</v>
      </c>
    </row>
    <row r="165" spans="1:72">
      <c r="A165" s="581">
        <f t="shared" si="89"/>
        <v>4.4609999999999997E-2</v>
      </c>
      <c r="B165" s="579">
        <f t="shared" si="84"/>
        <v>9</v>
      </c>
      <c r="C165" s="579">
        <f t="shared" si="82"/>
        <v>0</v>
      </c>
      <c r="D165" s="579">
        <f t="shared" si="85"/>
        <v>857022.64225833851</v>
      </c>
      <c r="E165" s="579">
        <f t="shared" si="86"/>
        <v>1744589.5662881327</v>
      </c>
      <c r="F165" s="579">
        <f t="shared" si="87"/>
        <v>2759231.0688582882</v>
      </c>
      <c r="G165" s="579">
        <f t="shared" si="88"/>
        <v>2679361.8986749318</v>
      </c>
      <c r="H165" s="579">
        <f t="shared" si="90"/>
        <v>61780</v>
      </c>
      <c r="I165" s="579">
        <f t="shared" si="91"/>
        <v>0</v>
      </c>
      <c r="J165" s="579">
        <f t="shared" si="92"/>
        <v>0</v>
      </c>
      <c r="K165" s="579">
        <f t="shared" ref="K165:K198" si="93">$K$155*$A157</f>
        <v>0</v>
      </c>
      <c r="L165" s="579"/>
      <c r="M165" s="579"/>
      <c r="N165" s="579"/>
      <c r="O165" s="579"/>
      <c r="P165" s="579"/>
      <c r="Q165" s="579"/>
      <c r="R165" s="579"/>
      <c r="S165" s="579"/>
      <c r="T165" s="579"/>
      <c r="U165" s="579"/>
      <c r="V165" s="579"/>
      <c r="W165" s="579"/>
      <c r="X165" s="579"/>
      <c r="Y165" s="579"/>
      <c r="Z165" s="579"/>
      <c r="AA165" s="579"/>
      <c r="AB165" s="579"/>
      <c r="AC165" s="579"/>
      <c r="AD165" s="579"/>
      <c r="AE165" s="579"/>
      <c r="AF165" s="579"/>
      <c r="AG165" s="579"/>
      <c r="AH165" s="579"/>
      <c r="AI165" s="579"/>
      <c r="AJ165" s="579"/>
      <c r="AK165" s="579"/>
      <c r="AM165" s="579">
        <f t="shared" si="83"/>
        <v>8101985.1760796905</v>
      </c>
      <c r="AN165" s="579"/>
      <c r="AO165" s="579"/>
      <c r="AP165" s="579"/>
      <c r="AQ165" s="579"/>
      <c r="AR165" s="579"/>
      <c r="AS165" s="579"/>
      <c r="AT165" s="578"/>
      <c r="AU165" s="579"/>
      <c r="AV165" s="579"/>
      <c r="AW165" s="579"/>
      <c r="AX165" s="579"/>
      <c r="AY165" s="579"/>
      <c r="AZ165" s="579"/>
      <c r="BA165" s="579"/>
      <c r="BB165" s="579"/>
      <c r="BC165" s="577"/>
      <c r="BD165" s="577"/>
      <c r="BE165" s="579"/>
      <c r="BF165" s="579"/>
      <c r="BG165" s="579"/>
      <c r="BH165" s="579"/>
      <c r="BI165" s="579"/>
      <c r="BJ165" s="579"/>
      <c r="BK165" s="579"/>
      <c r="BL165" s="579"/>
      <c r="BM165" s="579"/>
      <c r="BN165" s="579"/>
      <c r="BO165" s="579">
        <f t="shared" si="81"/>
        <v>272889318.33833641</v>
      </c>
      <c r="BP165" s="579"/>
      <c r="BQ165" s="583">
        <v>3.175E-2</v>
      </c>
      <c r="BR165" s="583">
        <v>4.4609999999999997E-2</v>
      </c>
      <c r="BS165" s="583">
        <v>0</v>
      </c>
      <c r="BT165" s="583">
        <v>0</v>
      </c>
    </row>
    <row r="166" spans="1:72">
      <c r="A166" s="581">
        <f t="shared" si="89"/>
        <v>4.4609999999999997E-2</v>
      </c>
      <c r="B166" s="579">
        <f t="shared" si="84"/>
        <v>10</v>
      </c>
      <c r="C166" s="579">
        <f t="shared" si="82"/>
        <v>0</v>
      </c>
      <c r="D166" s="579">
        <f t="shared" si="85"/>
        <v>845274.81917188771</v>
      </c>
      <c r="E166" s="579">
        <f t="shared" si="86"/>
        <v>1613656.1571209047</v>
      </c>
      <c r="F166" s="579">
        <f t="shared" si="87"/>
        <v>2552523.6335068159</v>
      </c>
      <c r="G166" s="579">
        <f t="shared" si="88"/>
        <v>2478233.9451261046</v>
      </c>
      <c r="H166" s="579">
        <f t="shared" si="90"/>
        <v>57150</v>
      </c>
      <c r="I166" s="579">
        <f t="shared" si="91"/>
        <v>0</v>
      </c>
      <c r="J166" s="579">
        <f t="shared" si="92"/>
        <v>0</v>
      </c>
      <c r="K166" s="579">
        <f t="shared" si="93"/>
        <v>0</v>
      </c>
      <c r="L166" s="579">
        <f t="shared" ref="L166:L198" si="94">$L$155*$A157</f>
        <v>424111.38750000001</v>
      </c>
      <c r="M166" s="579"/>
      <c r="N166" s="579"/>
      <c r="O166" s="579"/>
      <c r="P166" s="579"/>
      <c r="Q166" s="579"/>
      <c r="R166" s="579"/>
      <c r="S166" s="579"/>
      <c r="T166" s="579"/>
      <c r="U166" s="579"/>
      <c r="V166" s="579"/>
      <c r="W166" s="579"/>
      <c r="X166" s="579"/>
      <c r="Y166" s="579"/>
      <c r="Z166" s="579"/>
      <c r="AA166" s="579"/>
      <c r="AB166" s="579"/>
      <c r="AC166" s="579"/>
      <c r="AD166" s="579"/>
      <c r="AE166" s="579"/>
      <c r="AF166" s="579"/>
      <c r="AG166" s="579"/>
      <c r="AH166" s="579"/>
      <c r="AI166" s="579"/>
      <c r="AJ166" s="579"/>
      <c r="AK166" s="579"/>
      <c r="AM166" s="579">
        <f t="shared" si="83"/>
        <v>7970949.9424257139</v>
      </c>
      <c r="AN166" s="579"/>
      <c r="AO166" s="579"/>
      <c r="AP166" s="579"/>
      <c r="AQ166" s="579"/>
      <c r="AR166" s="579"/>
      <c r="AS166" s="579"/>
      <c r="AT166" s="578"/>
      <c r="AU166" s="579"/>
      <c r="AV166" s="579"/>
      <c r="AW166" s="579"/>
      <c r="AX166" s="579"/>
      <c r="AY166" s="579"/>
      <c r="AZ166" s="579"/>
      <c r="BA166" s="579"/>
      <c r="BB166" s="579"/>
      <c r="BC166" s="577"/>
      <c r="BD166" s="577"/>
      <c r="BE166" s="579"/>
      <c r="BF166" s="579"/>
      <c r="BG166" s="579"/>
      <c r="BH166" s="579"/>
      <c r="BI166" s="579"/>
      <c r="BJ166" s="579"/>
      <c r="BK166" s="579"/>
      <c r="BL166" s="579"/>
      <c r="BM166" s="579"/>
      <c r="BN166" s="579"/>
      <c r="BO166" s="579">
        <f t="shared" si="81"/>
        <v>261284683.56723705</v>
      </c>
      <c r="BP166" s="579"/>
      <c r="BQ166" s="583">
        <v>3.175E-2</v>
      </c>
      <c r="BR166" s="583">
        <v>4.4609999999999997E-2</v>
      </c>
      <c r="BS166" s="583">
        <v>0</v>
      </c>
      <c r="BT166" s="583">
        <v>0</v>
      </c>
    </row>
    <row r="167" spans="1:72">
      <c r="A167" s="581">
        <f t="shared" si="89"/>
        <v>4.4609999999999997E-2</v>
      </c>
      <c r="B167" s="579">
        <f t="shared" si="84"/>
        <v>11</v>
      </c>
      <c r="C167" s="579">
        <f t="shared" si="82"/>
        <v>0</v>
      </c>
      <c r="D167" s="579">
        <f t="shared" si="85"/>
        <v>845274.81917188771</v>
      </c>
      <c r="E167" s="579">
        <f t="shared" si="86"/>
        <v>1591536.6166076399</v>
      </c>
      <c r="F167" s="579">
        <f t="shared" si="87"/>
        <v>2360953.8638755274</v>
      </c>
      <c r="G167" s="579">
        <f t="shared" si="88"/>
        <v>2292577.3726194953</v>
      </c>
      <c r="H167" s="579">
        <f t="shared" si="90"/>
        <v>52860</v>
      </c>
      <c r="I167" s="579">
        <f t="shared" si="91"/>
        <v>0</v>
      </c>
      <c r="J167" s="579">
        <f t="shared" si="92"/>
        <v>0</v>
      </c>
      <c r="K167" s="579">
        <f t="shared" si="93"/>
        <v>0</v>
      </c>
      <c r="L167" s="579">
        <f t="shared" si="94"/>
        <v>816442.69503000006</v>
      </c>
      <c r="M167" s="579">
        <f t="shared" ref="M167:M198" si="95">$M$155*$A157</f>
        <v>0</v>
      </c>
      <c r="N167" s="579"/>
      <c r="O167" s="579"/>
      <c r="P167" s="579"/>
      <c r="Q167" s="579"/>
      <c r="R167" s="579"/>
      <c r="S167" s="579"/>
      <c r="T167" s="579"/>
      <c r="U167" s="579"/>
      <c r="V167" s="579"/>
      <c r="W167" s="579"/>
      <c r="X167" s="579"/>
      <c r="Y167" s="579"/>
      <c r="Z167" s="579"/>
      <c r="AA167" s="579"/>
      <c r="AB167" s="579"/>
      <c r="AC167" s="579"/>
      <c r="AD167" s="579"/>
      <c r="AE167" s="579"/>
      <c r="AF167" s="579"/>
      <c r="AG167" s="579"/>
      <c r="AH167" s="579"/>
      <c r="AI167" s="579"/>
      <c r="AJ167" s="579"/>
      <c r="AK167" s="579"/>
      <c r="AM167" s="579">
        <f t="shared" si="83"/>
        <v>7959645.3673045505</v>
      </c>
      <c r="AN167" s="579"/>
      <c r="AO167" s="579"/>
      <c r="AP167" s="579"/>
      <c r="AQ167" s="579"/>
      <c r="AR167" s="579"/>
      <c r="AS167" s="579"/>
      <c r="AT167" s="578"/>
      <c r="AU167" s="579"/>
      <c r="AV167" s="579"/>
      <c r="AW167" s="579"/>
      <c r="AX167" s="579"/>
      <c r="AY167" s="579"/>
      <c r="AZ167" s="579"/>
      <c r="BA167" s="579"/>
      <c r="BB167" s="579"/>
      <c r="BC167" s="577"/>
      <c r="BD167" s="577"/>
      <c r="BE167" s="579"/>
      <c r="BF167" s="579"/>
      <c r="BG167" s="579"/>
      <c r="BH167" s="579"/>
      <c r="BI167" s="579"/>
      <c r="BJ167" s="579"/>
      <c r="BK167" s="579"/>
      <c r="BL167" s="579"/>
      <c r="BM167" s="579"/>
      <c r="BN167" s="579"/>
      <c r="BO167" s="579">
        <f t="shared" si="81"/>
        <v>249882214.13552567</v>
      </c>
      <c r="BP167" s="579"/>
      <c r="BQ167" s="583">
        <v>3.175E-2</v>
      </c>
      <c r="BR167" s="583">
        <v>4.4609999999999997E-2</v>
      </c>
      <c r="BS167" s="583">
        <v>0</v>
      </c>
      <c r="BT167" s="583">
        <v>0</v>
      </c>
    </row>
    <row r="168" spans="1:72">
      <c r="A168" s="581">
        <f t="shared" si="89"/>
        <v>4.4609999999999997E-2</v>
      </c>
      <c r="B168" s="579">
        <f t="shared" si="84"/>
        <v>12</v>
      </c>
      <c r="C168" s="579">
        <f t="shared" si="82"/>
        <v>0</v>
      </c>
      <c r="D168" s="579">
        <f t="shared" si="85"/>
        <v>845274.81917188771</v>
      </c>
      <c r="E168" s="579">
        <f t="shared" si="86"/>
        <v>1591536.6166076399</v>
      </c>
      <c r="F168" s="579">
        <f t="shared" si="87"/>
        <v>2328590.578542721</v>
      </c>
      <c r="G168" s="579">
        <f t="shared" si="88"/>
        <v>2120516.8622408952</v>
      </c>
      <c r="H168" s="579">
        <f t="shared" si="90"/>
        <v>48900</v>
      </c>
      <c r="I168" s="579">
        <f t="shared" si="91"/>
        <v>0</v>
      </c>
      <c r="J168" s="579">
        <f t="shared" si="92"/>
        <v>0</v>
      </c>
      <c r="K168" s="579">
        <f t="shared" si="93"/>
        <v>0</v>
      </c>
      <c r="L168" s="579">
        <f t="shared" si="94"/>
        <v>755257.55886000011</v>
      </c>
      <c r="M168" s="579">
        <f t="shared" si="95"/>
        <v>0</v>
      </c>
      <c r="N168" s="579">
        <f t="shared" ref="N168:N198" si="96">$N$155*$A157</f>
        <v>0</v>
      </c>
      <c r="O168" s="579"/>
      <c r="P168" s="579"/>
      <c r="Q168" s="579"/>
      <c r="R168" s="579"/>
      <c r="S168" s="579"/>
      <c r="T168" s="579"/>
      <c r="U168" s="579"/>
      <c r="V168" s="579"/>
      <c r="W168" s="579"/>
      <c r="X168" s="579"/>
      <c r="Y168" s="579"/>
      <c r="Z168" s="579"/>
      <c r="AA168" s="579"/>
      <c r="AB168" s="579"/>
      <c r="AC168" s="579"/>
      <c r="AD168" s="579"/>
      <c r="AE168" s="579"/>
      <c r="AF168" s="579"/>
      <c r="AG168" s="579"/>
      <c r="AH168" s="579"/>
      <c r="AI168" s="579"/>
      <c r="AJ168" s="579"/>
      <c r="AK168" s="579"/>
      <c r="AM168" s="579">
        <f t="shared" si="83"/>
        <v>7690076.4354231451</v>
      </c>
      <c r="AN168" s="579"/>
      <c r="AO168" s="579"/>
      <c r="AP168" s="579"/>
      <c r="AQ168" s="579"/>
      <c r="AR168" s="579"/>
      <c r="AS168" s="579"/>
      <c r="AT168" s="578"/>
      <c r="AU168" s="579"/>
      <c r="AV168" s="579"/>
      <c r="AW168" s="579"/>
      <c r="AX168" s="579"/>
      <c r="AY168" s="579"/>
      <c r="AZ168" s="579"/>
      <c r="BA168" s="579"/>
      <c r="BB168" s="579"/>
      <c r="BC168" s="577"/>
      <c r="BD168" s="577"/>
      <c r="BE168" s="579"/>
      <c r="BF168" s="579"/>
      <c r="BG168" s="579"/>
      <c r="BH168" s="579"/>
      <c r="BI168" s="579"/>
      <c r="BJ168" s="579"/>
      <c r="BK168" s="579"/>
      <c r="BL168" s="579"/>
      <c r="BM168" s="579"/>
      <c r="BN168" s="579"/>
      <c r="BO168" s="579">
        <f t="shared" si="81"/>
        <v>238495208.84261662</v>
      </c>
      <c r="BP168" s="579"/>
      <c r="BQ168" s="583">
        <v>3.175E-2</v>
      </c>
      <c r="BR168" s="583">
        <v>2.2290000000000001E-2</v>
      </c>
      <c r="BS168" s="583">
        <v>0</v>
      </c>
      <c r="BT168" s="583">
        <v>0</v>
      </c>
    </row>
    <row r="169" spans="1:72">
      <c r="A169" s="581">
        <f t="shared" si="89"/>
        <v>4.4609999999999997E-2</v>
      </c>
      <c r="B169" s="579">
        <f t="shared" si="84"/>
        <v>13</v>
      </c>
      <c r="C169" s="579">
        <f t="shared" si="82"/>
        <v>0</v>
      </c>
      <c r="D169" s="579">
        <f t="shared" si="85"/>
        <v>845274.81917188771</v>
      </c>
      <c r="E169" s="579">
        <f t="shared" si="86"/>
        <v>1591536.6166076399</v>
      </c>
      <c r="F169" s="579">
        <f t="shared" si="87"/>
        <v>2328590.578542721</v>
      </c>
      <c r="G169" s="579">
        <f t="shared" si="88"/>
        <v>2091449.4190706683</v>
      </c>
      <c r="H169" s="579">
        <f t="shared" si="90"/>
        <v>45230</v>
      </c>
      <c r="I169" s="579">
        <f t="shared" si="91"/>
        <v>0</v>
      </c>
      <c r="J169" s="579">
        <f t="shared" si="92"/>
        <v>0</v>
      </c>
      <c r="K169" s="579">
        <f t="shared" si="93"/>
        <v>0</v>
      </c>
      <c r="L169" s="579">
        <f t="shared" si="94"/>
        <v>698709.37386000005</v>
      </c>
      <c r="M169" s="579">
        <f t="shared" si="95"/>
        <v>0</v>
      </c>
      <c r="N169" s="579">
        <f t="shared" si="96"/>
        <v>0</v>
      </c>
      <c r="O169" s="579">
        <f t="shared" ref="O169:O198" si="97">$O$155*$A157</f>
        <v>0</v>
      </c>
      <c r="P169" s="579"/>
      <c r="Q169" s="579"/>
      <c r="R169" s="579"/>
      <c r="S169" s="579"/>
      <c r="T169" s="579"/>
      <c r="U169" s="579"/>
      <c r="V169" s="579"/>
      <c r="W169" s="579"/>
      <c r="X169" s="579"/>
      <c r="Y169" s="579"/>
      <c r="Z169" s="579"/>
      <c r="AA169" s="579"/>
      <c r="AB169" s="579"/>
      <c r="AC169" s="579"/>
      <c r="AD169" s="579"/>
      <c r="AE169" s="579"/>
      <c r="AF169" s="579"/>
      <c r="AG169" s="579"/>
      <c r="AH169" s="579"/>
      <c r="AI169" s="579"/>
      <c r="AJ169" s="579"/>
      <c r="AK169" s="579"/>
      <c r="AM169" s="579">
        <f t="shared" si="83"/>
        <v>7600790.8072529174</v>
      </c>
      <c r="AN169" s="579"/>
      <c r="AO169" s="579"/>
      <c r="AP169" s="579"/>
      <c r="AQ169" s="579"/>
      <c r="AR169" s="579"/>
      <c r="AS169" s="579"/>
      <c r="AT169" s="578"/>
      <c r="AU169" s="579"/>
      <c r="AV169" s="579"/>
      <c r="AW169" s="579"/>
      <c r="AX169" s="579"/>
      <c r="AY169" s="579"/>
      <c r="AZ169" s="579"/>
      <c r="BA169" s="579"/>
      <c r="BB169" s="579"/>
      <c r="BC169" s="577"/>
      <c r="BD169" s="577"/>
      <c r="BE169" s="579"/>
      <c r="BF169" s="579"/>
      <c r="BG169" s="579"/>
      <c r="BH169" s="579"/>
      <c r="BI169" s="579"/>
      <c r="BJ169" s="579"/>
      <c r="BK169" s="579"/>
      <c r="BL169" s="579"/>
      <c r="BM169" s="579"/>
      <c r="BN169" s="579"/>
      <c r="BO169" s="579">
        <f t="shared" si="81"/>
        <v>227142479.21779037</v>
      </c>
      <c r="BP169" s="579"/>
      <c r="BQ169" s="583">
        <v>3.175E-2</v>
      </c>
      <c r="BR169" s="583">
        <v>0</v>
      </c>
      <c r="BS169" s="583">
        <v>0</v>
      </c>
      <c r="BT169" s="583">
        <v>0</v>
      </c>
    </row>
    <row r="170" spans="1:72">
      <c r="A170" s="581">
        <f t="shared" si="89"/>
        <v>4.4609999999999997E-2</v>
      </c>
      <c r="B170" s="579">
        <f t="shared" si="84"/>
        <v>14</v>
      </c>
      <c r="C170" s="579">
        <f t="shared" si="82"/>
        <v>0</v>
      </c>
      <c r="D170" s="579">
        <f t="shared" si="85"/>
        <v>845274.81917188771</v>
      </c>
      <c r="E170" s="579">
        <f t="shared" si="86"/>
        <v>1591536.6166076399</v>
      </c>
      <c r="F170" s="579">
        <f t="shared" si="87"/>
        <v>2328590.578542721</v>
      </c>
      <c r="G170" s="579">
        <f t="shared" si="88"/>
        <v>2091449.4190706683</v>
      </c>
      <c r="H170" s="579">
        <f t="shared" si="90"/>
        <v>44610</v>
      </c>
      <c r="I170" s="579">
        <f t="shared" si="91"/>
        <v>0</v>
      </c>
      <c r="J170" s="579">
        <f t="shared" si="92"/>
        <v>0</v>
      </c>
      <c r="K170" s="579">
        <f t="shared" si="93"/>
        <v>0</v>
      </c>
      <c r="L170" s="579">
        <f t="shared" si="94"/>
        <v>646345.75454999995</v>
      </c>
      <c r="M170" s="579">
        <f t="shared" si="95"/>
        <v>0</v>
      </c>
      <c r="N170" s="579">
        <f t="shared" si="96"/>
        <v>0</v>
      </c>
      <c r="O170" s="579">
        <f t="shared" si="97"/>
        <v>0</v>
      </c>
      <c r="P170" s="579">
        <f t="shared" ref="P170:P198" si="98">$P$155*$A157</f>
        <v>0</v>
      </c>
      <c r="Q170" s="579"/>
      <c r="R170" s="579"/>
      <c r="S170" s="579"/>
      <c r="T170" s="579"/>
      <c r="U170" s="579"/>
      <c r="V170" s="579"/>
      <c r="W170" s="579"/>
      <c r="X170" s="579"/>
      <c r="Y170" s="579"/>
      <c r="Z170" s="579"/>
      <c r="AA170" s="579"/>
      <c r="AB170" s="579"/>
      <c r="AC170" s="579"/>
      <c r="AD170" s="579"/>
      <c r="AE170" s="579"/>
      <c r="AF170" s="579"/>
      <c r="AG170" s="579"/>
      <c r="AH170" s="579"/>
      <c r="AI170" s="579"/>
      <c r="AJ170" s="579"/>
      <c r="AK170" s="579"/>
      <c r="AM170" s="579">
        <f t="shared" si="83"/>
        <v>7547807.1879429175</v>
      </c>
      <c r="AN170" s="579"/>
      <c r="AO170" s="579"/>
      <c r="AP170" s="579"/>
      <c r="AQ170" s="579"/>
      <c r="AR170" s="579"/>
      <c r="AS170" s="579"/>
      <c r="AT170" s="578"/>
      <c r="AU170" s="579"/>
      <c r="AV170" s="579"/>
      <c r="AW170" s="579"/>
      <c r="AX170" s="579"/>
      <c r="AY170" s="579"/>
      <c r="AZ170" s="579"/>
      <c r="BA170" s="579"/>
      <c r="BB170" s="579"/>
      <c r="BC170" s="577"/>
      <c r="BD170" s="577"/>
      <c r="BE170" s="579"/>
      <c r="BF170" s="579"/>
      <c r="BG170" s="579"/>
      <c r="BH170" s="579"/>
      <c r="BI170" s="579"/>
      <c r="BJ170" s="579"/>
      <c r="BK170" s="579"/>
      <c r="BL170" s="579"/>
      <c r="BM170" s="579"/>
      <c r="BN170" s="579"/>
      <c r="BO170" s="579">
        <f t="shared" si="81"/>
        <v>215464137.23184454</v>
      </c>
      <c r="BP170" s="579"/>
      <c r="BQ170" s="583">
        <v>3.175E-2</v>
      </c>
      <c r="BR170" s="583">
        <v>0</v>
      </c>
      <c r="BS170" s="583">
        <v>0</v>
      </c>
      <c r="BT170" s="583">
        <v>0</v>
      </c>
    </row>
    <row r="171" spans="1:72">
      <c r="A171" s="581">
        <f t="shared" si="89"/>
        <v>4.4609999999999997E-2</v>
      </c>
      <c r="B171" s="579">
        <f t="shared" si="84"/>
        <v>15</v>
      </c>
      <c r="C171" s="579">
        <f t="shared" si="82"/>
        <v>0</v>
      </c>
      <c r="D171" s="579">
        <f t="shared" si="85"/>
        <v>845274.81917188771</v>
      </c>
      <c r="E171" s="579">
        <f t="shared" si="86"/>
        <v>1591536.6166076399</v>
      </c>
      <c r="F171" s="579">
        <f t="shared" si="87"/>
        <v>2328590.578542721</v>
      </c>
      <c r="G171" s="579">
        <f t="shared" si="88"/>
        <v>2091449.4190706683</v>
      </c>
      <c r="H171" s="579">
        <f t="shared" si="90"/>
        <v>44610</v>
      </c>
      <c r="I171" s="579">
        <f t="shared" si="91"/>
        <v>0</v>
      </c>
      <c r="J171" s="579">
        <f t="shared" si="92"/>
        <v>0</v>
      </c>
      <c r="K171" s="579">
        <f t="shared" si="93"/>
        <v>0</v>
      </c>
      <c r="L171" s="579">
        <f t="shared" si="94"/>
        <v>597827.41181999992</v>
      </c>
      <c r="M171" s="579">
        <f t="shared" si="95"/>
        <v>0</v>
      </c>
      <c r="N171" s="579">
        <f t="shared" si="96"/>
        <v>0</v>
      </c>
      <c r="O171" s="579">
        <f t="shared" si="97"/>
        <v>0</v>
      </c>
      <c r="P171" s="579">
        <f t="shared" si="98"/>
        <v>0</v>
      </c>
      <c r="Q171" s="579">
        <f t="shared" ref="Q171:Q198" si="99">$Q$155*$A157</f>
        <v>525922.6875</v>
      </c>
      <c r="R171" s="579"/>
      <c r="S171" s="579"/>
      <c r="T171" s="579"/>
      <c r="U171" s="579"/>
      <c r="V171" s="579"/>
      <c r="W171" s="579"/>
      <c r="X171" s="579"/>
      <c r="Y171" s="579"/>
      <c r="Z171" s="579"/>
      <c r="AA171" s="579"/>
      <c r="AB171" s="579"/>
      <c r="AC171" s="579"/>
      <c r="AD171" s="579"/>
      <c r="AE171" s="579"/>
      <c r="AF171" s="579"/>
      <c r="AG171" s="579"/>
      <c r="AH171" s="579"/>
      <c r="AI171" s="579"/>
      <c r="AJ171" s="579"/>
      <c r="AK171" s="579"/>
      <c r="AM171" s="579">
        <f t="shared" si="83"/>
        <v>8025211.5327129178</v>
      </c>
      <c r="AN171" s="579"/>
      <c r="AO171" s="579"/>
      <c r="AP171" s="579"/>
      <c r="AQ171" s="579"/>
      <c r="AR171" s="579"/>
      <c r="AS171" s="579"/>
      <c r="AT171" s="578"/>
      <c r="AU171" s="579"/>
      <c r="AV171" s="579"/>
      <c r="AW171" s="579"/>
      <c r="AX171" s="579"/>
      <c r="AY171" s="579"/>
      <c r="AZ171" s="579"/>
      <c r="BA171" s="579"/>
      <c r="BB171" s="579"/>
      <c r="BC171" s="577"/>
      <c r="BD171" s="577"/>
      <c r="BE171" s="579"/>
      <c r="BF171" s="579"/>
      <c r="BG171" s="579"/>
      <c r="BH171" s="579"/>
      <c r="BI171" s="579"/>
      <c r="BJ171" s="579"/>
      <c r="BK171" s="579"/>
      <c r="BL171" s="579"/>
      <c r="BM171" s="579"/>
      <c r="BN171" s="579"/>
      <c r="BO171" s="579">
        <f t="shared" si="81"/>
        <v>203891762.48451874</v>
      </c>
      <c r="BP171" s="579"/>
      <c r="BQ171" s="583">
        <v>3.175E-2</v>
      </c>
      <c r="BR171" s="583">
        <v>0</v>
      </c>
      <c r="BS171" s="583">
        <v>0</v>
      </c>
      <c r="BT171" s="583">
        <v>0</v>
      </c>
    </row>
    <row r="172" spans="1:72">
      <c r="A172" s="581">
        <f t="shared" si="89"/>
        <v>4.4609999999999997E-2</v>
      </c>
      <c r="B172" s="579">
        <f t="shared" si="84"/>
        <v>16</v>
      </c>
      <c r="C172" s="579">
        <f t="shared" si="82"/>
        <v>0</v>
      </c>
      <c r="D172" s="579">
        <f t="shared" si="85"/>
        <v>845274.81917188771</v>
      </c>
      <c r="E172" s="579">
        <f t="shared" si="86"/>
        <v>1591536.6166076399</v>
      </c>
      <c r="F172" s="579">
        <f t="shared" si="87"/>
        <v>2328590.578542721</v>
      </c>
      <c r="G172" s="579">
        <f t="shared" si="88"/>
        <v>2091449.4190706683</v>
      </c>
      <c r="H172" s="579">
        <f t="shared" si="90"/>
        <v>44610</v>
      </c>
      <c r="I172" s="579">
        <f t="shared" si="91"/>
        <v>0</v>
      </c>
      <c r="J172" s="579">
        <f t="shared" si="92"/>
        <v>0</v>
      </c>
      <c r="K172" s="579">
        <f t="shared" si="93"/>
        <v>0</v>
      </c>
      <c r="L172" s="579">
        <f t="shared" si="94"/>
        <v>553041.24930000002</v>
      </c>
      <c r="M172" s="579">
        <f t="shared" si="95"/>
        <v>0</v>
      </c>
      <c r="N172" s="579">
        <f t="shared" si="96"/>
        <v>0</v>
      </c>
      <c r="O172" s="579">
        <f t="shared" si="97"/>
        <v>0</v>
      </c>
      <c r="P172" s="579">
        <f t="shared" si="98"/>
        <v>0</v>
      </c>
      <c r="Q172" s="579">
        <f t="shared" si="99"/>
        <v>1012436.2349500001</v>
      </c>
      <c r="R172" s="579">
        <f t="shared" ref="R172:R198" si="100">$R$155*$A157</f>
        <v>0</v>
      </c>
      <c r="S172" s="579"/>
      <c r="T172" s="579"/>
      <c r="U172" s="579"/>
      <c r="V172" s="579"/>
      <c r="W172" s="579"/>
      <c r="X172" s="579"/>
      <c r="Y172" s="579"/>
      <c r="Z172" s="579"/>
      <c r="AA172" s="579"/>
      <c r="AB172" s="579"/>
      <c r="AC172" s="579"/>
      <c r="AD172" s="579"/>
      <c r="AE172" s="579"/>
      <c r="AF172" s="579"/>
      <c r="AG172" s="579"/>
      <c r="AH172" s="579"/>
      <c r="AI172" s="579"/>
      <c r="AJ172" s="579"/>
      <c r="AK172" s="579"/>
      <c r="AM172" s="579">
        <f t="shared" si="83"/>
        <v>8466938.9176429175</v>
      </c>
      <c r="AN172" s="579"/>
      <c r="AO172" s="579"/>
      <c r="AP172" s="579"/>
      <c r="AQ172" s="579"/>
      <c r="AR172" s="579"/>
      <c r="AS172" s="579"/>
      <c r="AT172" s="578"/>
      <c r="AU172" s="579"/>
      <c r="AV172" s="579"/>
      <c r="AW172" s="579"/>
      <c r="AX172" s="579"/>
      <c r="AY172" s="579"/>
      <c r="AZ172" s="579"/>
      <c r="BA172" s="579"/>
      <c r="BB172" s="579"/>
      <c r="BC172" s="577"/>
      <c r="BD172" s="577"/>
      <c r="BE172" s="579"/>
      <c r="BF172" s="579"/>
      <c r="BG172" s="579"/>
      <c r="BH172" s="579"/>
      <c r="BI172" s="579"/>
      <c r="BJ172" s="579"/>
      <c r="BK172" s="579"/>
      <c r="BL172" s="579"/>
      <c r="BM172" s="579"/>
      <c r="BN172" s="579"/>
      <c r="BO172" s="579">
        <f t="shared" si="81"/>
        <v>191364579.04765299</v>
      </c>
      <c r="BP172" s="579"/>
      <c r="BQ172" s="583">
        <v>3.175E-2</v>
      </c>
      <c r="BR172" s="583">
        <v>0</v>
      </c>
      <c r="BS172" s="583">
        <v>0</v>
      </c>
      <c r="BT172" s="583">
        <v>0</v>
      </c>
    </row>
    <row r="173" spans="1:72">
      <c r="A173" s="581">
        <f t="shared" si="89"/>
        <v>4.4609999999999997E-2</v>
      </c>
      <c r="B173" s="579">
        <f t="shared" si="84"/>
        <v>17</v>
      </c>
      <c r="C173" s="579">
        <f t="shared" si="82"/>
        <v>0</v>
      </c>
      <c r="D173" s="579">
        <f t="shared" si="85"/>
        <v>845274.81917188771</v>
      </c>
      <c r="E173" s="579">
        <f t="shared" si="86"/>
        <v>1591536.6166076399</v>
      </c>
      <c r="F173" s="579">
        <f t="shared" si="87"/>
        <v>2328590.578542721</v>
      </c>
      <c r="G173" s="579">
        <f t="shared" si="88"/>
        <v>2091449.4190706683</v>
      </c>
      <c r="H173" s="579">
        <f t="shared" si="90"/>
        <v>44610</v>
      </c>
      <c r="I173" s="579">
        <f t="shared" si="91"/>
        <v>0</v>
      </c>
      <c r="J173" s="579">
        <f t="shared" si="92"/>
        <v>0</v>
      </c>
      <c r="K173" s="579">
        <f t="shared" si="93"/>
        <v>0</v>
      </c>
      <c r="L173" s="579">
        <f t="shared" si="94"/>
        <v>511534.88150999998</v>
      </c>
      <c r="M173" s="579">
        <f t="shared" si="95"/>
        <v>0</v>
      </c>
      <c r="N173" s="579">
        <f t="shared" si="96"/>
        <v>0</v>
      </c>
      <c r="O173" s="579">
        <f t="shared" si="97"/>
        <v>0</v>
      </c>
      <c r="P173" s="579">
        <f t="shared" si="98"/>
        <v>0</v>
      </c>
      <c r="Q173" s="579">
        <f t="shared" si="99"/>
        <v>936563.12190000003</v>
      </c>
      <c r="R173" s="579">
        <f t="shared" si="100"/>
        <v>0</v>
      </c>
      <c r="S173" s="579">
        <f t="shared" ref="S173:S198" si="101">$S$155*$A157</f>
        <v>0</v>
      </c>
      <c r="T173" s="579"/>
      <c r="U173" s="579"/>
      <c r="V173" s="579"/>
      <c r="W173" s="579"/>
      <c r="X173" s="579"/>
      <c r="Y173" s="579"/>
      <c r="Z173" s="579"/>
      <c r="AA173" s="579"/>
      <c r="AB173" s="579"/>
      <c r="AC173" s="579"/>
      <c r="AD173" s="579"/>
      <c r="AE173" s="579"/>
      <c r="AF173" s="579"/>
      <c r="AG173" s="579"/>
      <c r="AH173" s="579"/>
      <c r="AI173" s="579"/>
      <c r="AJ173" s="579"/>
      <c r="AK173" s="579"/>
      <c r="AM173" s="579">
        <f t="shared" si="83"/>
        <v>8349559.4368029172</v>
      </c>
      <c r="AN173" s="579"/>
      <c r="AO173" s="579"/>
      <c r="AP173" s="579"/>
      <c r="AQ173" s="579"/>
      <c r="AR173" s="579"/>
      <c r="AS173" s="579"/>
      <c r="AT173" s="578"/>
      <c r="AU173" s="579"/>
      <c r="AV173" s="579"/>
      <c r="AW173" s="579"/>
      <c r="AX173" s="579"/>
      <c r="AY173" s="579"/>
      <c r="AZ173" s="579"/>
      <c r="BA173" s="579"/>
      <c r="BB173" s="579"/>
      <c r="BC173" s="577"/>
      <c r="BD173" s="577"/>
      <c r="BE173" s="579"/>
      <c r="BF173" s="579"/>
      <c r="BG173" s="579"/>
      <c r="BH173" s="579"/>
      <c r="BI173" s="579"/>
      <c r="BJ173" s="579"/>
      <c r="BK173" s="579"/>
      <c r="BL173" s="579"/>
      <c r="BM173" s="579"/>
      <c r="BN173" s="579"/>
      <c r="BO173" s="579">
        <f t="shared" si="81"/>
        <v>177953940.84092721</v>
      </c>
      <c r="BP173" s="579"/>
      <c r="BQ173" s="583">
        <v>3.175E-2</v>
      </c>
      <c r="BR173" s="583">
        <v>0</v>
      </c>
      <c r="BS173" s="583">
        <v>0</v>
      </c>
      <c r="BT173" s="583">
        <v>0</v>
      </c>
    </row>
    <row r="174" spans="1:72">
      <c r="A174" s="581">
        <f t="shared" si="89"/>
        <v>4.4609999999999997E-2</v>
      </c>
      <c r="B174" s="579">
        <f t="shared" si="84"/>
        <v>18</v>
      </c>
      <c r="C174" s="579">
        <f t="shared" si="82"/>
        <v>0</v>
      </c>
      <c r="D174" s="579">
        <f t="shared" si="85"/>
        <v>845274.81917188771</v>
      </c>
      <c r="E174" s="579">
        <f t="shared" si="86"/>
        <v>1591536.6166076399</v>
      </c>
      <c r="F174" s="579">
        <f t="shared" si="87"/>
        <v>2328590.578542721</v>
      </c>
      <c r="G174" s="579">
        <f t="shared" si="88"/>
        <v>2091449.4190706683</v>
      </c>
      <c r="H174" s="579">
        <f t="shared" si="90"/>
        <v>44610</v>
      </c>
      <c r="I174" s="579">
        <f t="shared" si="91"/>
        <v>0</v>
      </c>
      <c r="J174" s="579">
        <f t="shared" si="92"/>
        <v>0</v>
      </c>
      <c r="K174" s="579">
        <f t="shared" si="93"/>
        <v>0</v>
      </c>
      <c r="L174" s="579">
        <f t="shared" si="94"/>
        <v>504522.90656999999</v>
      </c>
      <c r="M174" s="579">
        <f t="shared" si="95"/>
        <v>0</v>
      </c>
      <c r="N174" s="579">
        <f t="shared" si="96"/>
        <v>0</v>
      </c>
      <c r="O174" s="579">
        <f t="shared" si="97"/>
        <v>0</v>
      </c>
      <c r="P174" s="579">
        <f t="shared" si="98"/>
        <v>0</v>
      </c>
      <c r="Q174" s="579">
        <f t="shared" si="99"/>
        <v>866440.0969</v>
      </c>
      <c r="R174" s="579">
        <f t="shared" si="100"/>
        <v>0</v>
      </c>
      <c r="S174" s="579">
        <f t="shared" si="101"/>
        <v>0</v>
      </c>
      <c r="T174" s="579">
        <f t="shared" ref="T174:T198" si="102">$T$155*$A157</f>
        <v>103125</v>
      </c>
      <c r="U174" s="579"/>
      <c r="V174" s="579"/>
      <c r="W174" s="579"/>
      <c r="X174" s="579"/>
      <c r="Y174" s="579"/>
      <c r="Z174" s="579"/>
      <c r="AA174" s="579"/>
      <c r="AB174" s="579"/>
      <c r="AC174" s="579"/>
      <c r="AD174" s="579"/>
      <c r="AE174" s="579"/>
      <c r="AF174" s="579"/>
      <c r="AG174" s="579"/>
      <c r="AH174" s="579"/>
      <c r="AI174" s="579"/>
      <c r="AJ174" s="579"/>
      <c r="AK174" s="579"/>
      <c r="AM174" s="579">
        <f t="shared" si="83"/>
        <v>8375549.4368629176</v>
      </c>
      <c r="AN174" s="579"/>
      <c r="AO174" s="579"/>
      <c r="AP174" s="579"/>
      <c r="AQ174" s="579"/>
      <c r="AR174" s="579"/>
      <c r="AS174" s="579"/>
      <c r="AT174" s="578"/>
      <c r="AU174" s="579"/>
      <c r="AV174" s="579"/>
      <c r="AW174" s="579"/>
      <c r="AX174" s="579"/>
      <c r="AY174" s="579"/>
      <c r="AZ174" s="579"/>
      <c r="BA174" s="579"/>
      <c r="BB174" s="579"/>
      <c r="BC174" s="577"/>
      <c r="BD174" s="577"/>
      <c r="BE174" s="579"/>
      <c r="BF174" s="579"/>
      <c r="BG174" s="579"/>
      <c r="BH174" s="579"/>
      <c r="BI174" s="579"/>
      <c r="BJ174" s="579"/>
      <c r="BK174" s="579"/>
      <c r="BL174" s="579"/>
      <c r="BM174" s="579"/>
      <c r="BN174" s="579"/>
      <c r="BO174" s="579">
        <f t="shared" si="81"/>
        <v>164152003.22868147</v>
      </c>
      <c r="BP174" s="579"/>
      <c r="BQ174" s="583">
        <v>3.175E-2</v>
      </c>
      <c r="BR174" s="583">
        <v>0</v>
      </c>
      <c r="BS174" s="583">
        <v>0</v>
      </c>
      <c r="BT174" s="583">
        <v>0</v>
      </c>
    </row>
    <row r="175" spans="1:72">
      <c r="A175" s="581">
        <f t="shared" si="89"/>
        <v>4.4609999999999997E-2</v>
      </c>
      <c r="B175" s="579">
        <f t="shared" si="84"/>
        <v>19</v>
      </c>
      <c r="C175" s="579">
        <f t="shared" si="82"/>
        <v>0</v>
      </c>
      <c r="D175" s="579">
        <f t="shared" si="85"/>
        <v>845274.81917188771</v>
      </c>
      <c r="E175" s="579">
        <f t="shared" si="86"/>
        <v>1591536.6166076399</v>
      </c>
      <c r="F175" s="579">
        <f t="shared" si="87"/>
        <v>2328590.578542721</v>
      </c>
      <c r="G175" s="579">
        <f t="shared" si="88"/>
        <v>2091449.4190706683</v>
      </c>
      <c r="H175" s="579">
        <f t="shared" si="90"/>
        <v>44610</v>
      </c>
      <c r="I175" s="579">
        <f t="shared" si="91"/>
        <v>0</v>
      </c>
      <c r="J175" s="579">
        <f t="shared" si="92"/>
        <v>0</v>
      </c>
      <c r="K175" s="579">
        <f t="shared" si="93"/>
        <v>0</v>
      </c>
      <c r="L175" s="579">
        <f t="shared" si="94"/>
        <v>504522.90656999999</v>
      </c>
      <c r="M175" s="579">
        <f t="shared" si="95"/>
        <v>0</v>
      </c>
      <c r="N175" s="579">
        <f t="shared" si="96"/>
        <v>0</v>
      </c>
      <c r="O175" s="579">
        <f t="shared" si="97"/>
        <v>0</v>
      </c>
      <c r="P175" s="579">
        <f t="shared" si="98"/>
        <v>0</v>
      </c>
      <c r="Q175" s="579">
        <f t="shared" si="99"/>
        <v>801506.17574999994</v>
      </c>
      <c r="R175" s="579">
        <f t="shared" si="100"/>
        <v>0</v>
      </c>
      <c r="S175" s="579">
        <f t="shared" si="101"/>
        <v>0</v>
      </c>
      <c r="T175" s="579">
        <f t="shared" si="102"/>
        <v>198522.5</v>
      </c>
      <c r="U175" s="579">
        <f t="shared" ref="U175:U198" si="103">$U$155*$A157</f>
        <v>103125</v>
      </c>
      <c r="V175" s="579"/>
      <c r="W175" s="579"/>
      <c r="X175" s="579"/>
      <c r="Y175" s="579"/>
      <c r="Z175" s="579"/>
      <c r="AA175" s="579"/>
      <c r="AB175" s="579"/>
      <c r="AC175" s="579"/>
      <c r="AD175" s="579"/>
      <c r="AE175" s="579"/>
      <c r="AF175" s="579"/>
      <c r="AG175" s="579"/>
      <c r="AH175" s="579"/>
      <c r="AI175" s="579"/>
      <c r="AJ175" s="579"/>
      <c r="AK175" s="579"/>
      <c r="AM175" s="579">
        <f t="shared" si="83"/>
        <v>8509138.0157129169</v>
      </c>
      <c r="AN175" s="579"/>
      <c r="AO175" s="579"/>
      <c r="AP175" s="579"/>
      <c r="AQ175" s="579"/>
      <c r="AR175" s="579"/>
      <c r="AS175" s="579"/>
      <c r="AT175" s="578"/>
      <c r="AU175" s="579"/>
      <c r="AV175" s="579"/>
      <c r="AW175" s="579"/>
      <c r="AX175" s="579"/>
      <c r="AY175" s="579"/>
      <c r="AZ175" s="579"/>
      <c r="BA175" s="579"/>
      <c r="BB175" s="579"/>
      <c r="BC175" s="577"/>
      <c r="BD175" s="577"/>
      <c r="BE175" s="579"/>
      <c r="BF175" s="579"/>
      <c r="BG175" s="579"/>
      <c r="BH175" s="579"/>
      <c r="BI175" s="579"/>
      <c r="BJ175" s="579"/>
      <c r="BK175" s="579"/>
      <c r="BL175" s="579"/>
      <c r="BM175" s="579"/>
      <c r="BN175" s="579"/>
      <c r="BO175" s="579"/>
      <c r="BP175" s="579"/>
      <c r="BQ175" s="583">
        <v>3.175E-2</v>
      </c>
      <c r="BR175" s="583">
        <v>0</v>
      </c>
      <c r="BS175" s="583">
        <v>0</v>
      </c>
      <c r="BT175" s="583">
        <v>0</v>
      </c>
    </row>
    <row r="176" spans="1:72">
      <c r="A176" s="581">
        <f t="shared" si="89"/>
        <v>4.4609999999999997E-2</v>
      </c>
      <c r="B176" s="579">
        <f t="shared" si="84"/>
        <v>20</v>
      </c>
      <c r="C176" s="579">
        <f t="shared" si="82"/>
        <v>0</v>
      </c>
      <c r="D176" s="579">
        <f t="shared" si="85"/>
        <v>845274.81917188771</v>
      </c>
      <c r="E176" s="579">
        <f t="shared" si="86"/>
        <v>1591536.6166076399</v>
      </c>
      <c r="F176" s="579">
        <f t="shared" si="87"/>
        <v>2328590.578542721</v>
      </c>
      <c r="G176" s="579">
        <f t="shared" si="88"/>
        <v>2091449.4190706683</v>
      </c>
      <c r="H176" s="579">
        <f t="shared" si="90"/>
        <v>44610</v>
      </c>
      <c r="I176" s="579">
        <f t="shared" si="91"/>
        <v>0</v>
      </c>
      <c r="J176" s="579">
        <f t="shared" si="92"/>
        <v>0</v>
      </c>
      <c r="K176" s="579">
        <f t="shared" si="93"/>
        <v>0</v>
      </c>
      <c r="L176" s="579">
        <f t="shared" si="94"/>
        <v>504522.90656999999</v>
      </c>
      <c r="M176" s="579">
        <f t="shared" si="95"/>
        <v>0</v>
      </c>
      <c r="N176" s="579">
        <f t="shared" si="96"/>
        <v>0</v>
      </c>
      <c r="O176" s="579">
        <f t="shared" si="97"/>
        <v>0</v>
      </c>
      <c r="P176" s="579">
        <f t="shared" si="98"/>
        <v>0</v>
      </c>
      <c r="Q176" s="579">
        <f t="shared" si="99"/>
        <v>741340.62029999995</v>
      </c>
      <c r="R176" s="579">
        <f t="shared" si="100"/>
        <v>0</v>
      </c>
      <c r="S176" s="579">
        <f t="shared" si="101"/>
        <v>0</v>
      </c>
      <c r="T176" s="579">
        <f t="shared" si="102"/>
        <v>183645.00000000003</v>
      </c>
      <c r="U176" s="579">
        <f t="shared" si="103"/>
        <v>198522.5</v>
      </c>
      <c r="V176" s="579">
        <f t="shared" ref="V176:V198" si="104">$V$155*$A157</f>
        <v>532598.88749999995</v>
      </c>
      <c r="W176" s="579"/>
      <c r="X176" s="579"/>
      <c r="Y176" s="579"/>
      <c r="Z176" s="579"/>
      <c r="AA176" s="579"/>
      <c r="AB176" s="579"/>
      <c r="AC176" s="579"/>
      <c r="AD176" s="579"/>
      <c r="AE176" s="579"/>
      <c r="AF176" s="579"/>
      <c r="AG176" s="579"/>
      <c r="AH176" s="579"/>
      <c r="AI176" s="579"/>
      <c r="AJ176" s="579"/>
      <c r="AK176" s="579"/>
      <c r="AM176" s="579">
        <f t="shared" si="83"/>
        <v>9062091.3477629162</v>
      </c>
      <c r="AN176" s="579"/>
      <c r="AO176" s="579"/>
      <c r="AP176" s="579"/>
      <c r="AQ176" s="579"/>
      <c r="AR176" s="579"/>
      <c r="AS176" s="579"/>
      <c r="AT176" s="578"/>
      <c r="AU176" s="579"/>
      <c r="AV176" s="579"/>
      <c r="AW176" s="579"/>
      <c r="AX176" s="579"/>
      <c r="AY176" s="579"/>
      <c r="AZ176" s="579"/>
      <c r="BA176" s="579"/>
      <c r="BB176" s="579"/>
      <c r="BC176" s="577"/>
      <c r="BD176" s="577"/>
      <c r="BE176" s="579"/>
      <c r="BF176" s="579"/>
      <c r="BG176" s="579"/>
      <c r="BH176" s="579"/>
      <c r="BI176" s="579"/>
      <c r="BJ176" s="579"/>
      <c r="BK176" s="579"/>
      <c r="BL176" s="579"/>
      <c r="BM176" s="579"/>
      <c r="BN176" s="579"/>
      <c r="BO176" s="579"/>
      <c r="BP176" s="579"/>
      <c r="BQ176" s="583">
        <v>3.175E-2</v>
      </c>
      <c r="BR176" s="583">
        <v>0</v>
      </c>
      <c r="BS176" s="583">
        <v>0</v>
      </c>
      <c r="BT176" s="583">
        <v>0</v>
      </c>
    </row>
    <row r="177" spans="1:72">
      <c r="A177" s="581">
        <f t="shared" si="89"/>
        <v>2.2290000000000001E-2</v>
      </c>
      <c r="B177" s="579">
        <f t="shared" si="84"/>
        <v>21</v>
      </c>
      <c r="C177" s="579">
        <f t="shared" si="82"/>
        <v>0</v>
      </c>
      <c r="D177" s="579">
        <f t="shared" si="85"/>
        <v>845274.81917188771</v>
      </c>
      <c r="E177" s="579">
        <f t="shared" si="86"/>
        <v>1591536.6166076399</v>
      </c>
      <c r="F177" s="579">
        <f t="shared" si="87"/>
        <v>2328590.578542721</v>
      </c>
      <c r="G177" s="579">
        <f t="shared" si="88"/>
        <v>2091449.4190706683</v>
      </c>
      <c r="H177" s="579">
        <f t="shared" si="90"/>
        <v>44610</v>
      </c>
      <c r="I177" s="579">
        <f t="shared" si="91"/>
        <v>0</v>
      </c>
      <c r="J177" s="579">
        <f t="shared" si="92"/>
        <v>0</v>
      </c>
      <c r="K177" s="579">
        <f t="shared" si="93"/>
        <v>0</v>
      </c>
      <c r="L177" s="579">
        <f t="shared" si="94"/>
        <v>504522.90656999999</v>
      </c>
      <c r="M177" s="579">
        <f t="shared" si="95"/>
        <v>0</v>
      </c>
      <c r="N177" s="579">
        <f t="shared" si="96"/>
        <v>0</v>
      </c>
      <c r="O177" s="579">
        <f t="shared" si="97"/>
        <v>0</v>
      </c>
      <c r="P177" s="579">
        <f t="shared" si="98"/>
        <v>0</v>
      </c>
      <c r="Q177" s="579">
        <f t="shared" si="99"/>
        <v>685803.18449999997</v>
      </c>
      <c r="R177" s="579">
        <f t="shared" si="100"/>
        <v>0</v>
      </c>
      <c r="S177" s="579">
        <f t="shared" si="101"/>
        <v>0</v>
      </c>
      <c r="T177" s="579">
        <f t="shared" si="102"/>
        <v>169895</v>
      </c>
      <c r="U177" s="579">
        <f t="shared" si="103"/>
        <v>183645.00000000003</v>
      </c>
      <c r="V177" s="579">
        <f t="shared" si="104"/>
        <v>1025288.3650300001</v>
      </c>
      <c r="W177" s="579">
        <f t="shared" ref="W177:W198" si="105">$W$155*A157</f>
        <v>216078.97500000001</v>
      </c>
      <c r="X177" s="579"/>
      <c r="Y177" s="579"/>
      <c r="Z177" s="579"/>
      <c r="AA177" s="579"/>
      <c r="AB177" s="579"/>
      <c r="AC177" s="579"/>
      <c r="AD177" s="579"/>
      <c r="AE177" s="579"/>
      <c r="AF177" s="579"/>
      <c r="AG177" s="579"/>
      <c r="AH177" s="579"/>
      <c r="AI177" s="579"/>
      <c r="AJ177" s="579"/>
      <c r="AK177" s="579"/>
      <c r="AM177" s="579">
        <f t="shared" si="83"/>
        <v>9686694.8644929174</v>
      </c>
      <c r="AN177" s="579"/>
      <c r="AO177" s="579"/>
      <c r="AP177" s="579"/>
      <c r="AQ177" s="579"/>
      <c r="AR177" s="579"/>
      <c r="AS177" s="579"/>
      <c r="AT177" s="578"/>
      <c r="AU177" s="579"/>
      <c r="AV177" s="579"/>
      <c r="AW177" s="579"/>
      <c r="AX177" s="579"/>
      <c r="AY177" s="579"/>
      <c r="AZ177" s="579"/>
      <c r="BA177" s="579"/>
      <c r="BB177" s="579"/>
      <c r="BC177" s="577"/>
      <c r="BD177" s="577"/>
      <c r="BE177" s="579"/>
      <c r="BF177" s="579"/>
      <c r="BG177" s="579"/>
      <c r="BH177" s="579"/>
      <c r="BI177" s="579"/>
      <c r="BJ177" s="579"/>
      <c r="BK177" s="579"/>
      <c r="BL177" s="579"/>
      <c r="BM177" s="579"/>
      <c r="BN177" s="579"/>
      <c r="BO177" s="579"/>
      <c r="BP177" s="579"/>
      <c r="BQ177" s="583">
        <v>3.175E-2</v>
      </c>
      <c r="BR177" s="583">
        <v>0</v>
      </c>
      <c r="BS177" s="583">
        <v>0</v>
      </c>
      <c r="BT177" s="583">
        <v>0</v>
      </c>
    </row>
    <row r="178" spans="1:72">
      <c r="A178" s="581">
        <f t="shared" si="89"/>
        <v>0</v>
      </c>
      <c r="B178" s="579">
        <f t="shared" si="84"/>
        <v>22</v>
      </c>
      <c r="C178" s="579">
        <f t="shared" si="82"/>
        <v>0</v>
      </c>
      <c r="D178" s="579">
        <f t="shared" si="85"/>
        <v>422353.1880596588</v>
      </c>
      <c r="E178" s="579">
        <f t="shared" si="86"/>
        <v>1591536.6166076399</v>
      </c>
      <c r="F178" s="579">
        <f t="shared" si="87"/>
        <v>2328590.578542721</v>
      </c>
      <c r="G178" s="579">
        <f t="shared" si="88"/>
        <v>2091449.4190706683</v>
      </c>
      <c r="H178" s="579">
        <f t="shared" si="90"/>
        <v>44610</v>
      </c>
      <c r="I178" s="579">
        <f t="shared" si="91"/>
        <v>0</v>
      </c>
      <c r="J178" s="579">
        <f t="shared" si="92"/>
        <v>0</v>
      </c>
      <c r="K178" s="579">
        <f t="shared" si="93"/>
        <v>0</v>
      </c>
      <c r="L178" s="579">
        <f t="shared" si="94"/>
        <v>504522.90656999999</v>
      </c>
      <c r="M178" s="579">
        <f t="shared" si="95"/>
        <v>0</v>
      </c>
      <c r="N178" s="579">
        <f t="shared" si="96"/>
        <v>0</v>
      </c>
      <c r="O178" s="579">
        <f t="shared" si="97"/>
        <v>0</v>
      </c>
      <c r="P178" s="579">
        <f t="shared" si="98"/>
        <v>0</v>
      </c>
      <c r="Q178" s="579">
        <f t="shared" si="99"/>
        <v>634332.88414999994</v>
      </c>
      <c r="R178" s="579">
        <f t="shared" si="100"/>
        <v>0</v>
      </c>
      <c r="S178" s="579">
        <f t="shared" si="101"/>
        <v>0</v>
      </c>
      <c r="T178" s="579">
        <f t="shared" si="102"/>
        <v>157162.5</v>
      </c>
      <c r="U178" s="579">
        <f t="shared" si="103"/>
        <v>169895</v>
      </c>
      <c r="V178" s="579">
        <f t="shared" si="104"/>
        <v>948452.09886000003</v>
      </c>
      <c r="W178" s="579">
        <f t="shared" si="105"/>
        <v>415966.43214000005</v>
      </c>
      <c r="X178" s="579">
        <f t="shared" ref="X178:X198" si="106">$X$155*$A157</f>
        <v>0</v>
      </c>
      <c r="Y178" s="579"/>
      <c r="Z178" s="579"/>
      <c r="AA178" s="579"/>
      <c r="AB178" s="579"/>
      <c r="AC178" s="579"/>
      <c r="AD178" s="579"/>
      <c r="AE178" s="579"/>
      <c r="AF178" s="579"/>
      <c r="AG178" s="579"/>
      <c r="AH178" s="579"/>
      <c r="AI178" s="579"/>
      <c r="AJ178" s="579"/>
      <c r="AK178" s="579"/>
      <c r="AM178" s="579">
        <f t="shared" si="83"/>
        <v>9308871.624000689</v>
      </c>
      <c r="AN178" s="579"/>
      <c r="AO178" s="579"/>
      <c r="AP178" s="579"/>
      <c r="AQ178" s="579"/>
      <c r="AR178" s="579"/>
      <c r="AS178" s="579"/>
      <c r="AT178" s="578"/>
      <c r="AU178" s="579"/>
      <c r="AV178" s="579"/>
      <c r="AW178" s="579"/>
      <c r="AX178" s="579"/>
      <c r="AY178" s="579"/>
      <c r="AZ178" s="579"/>
      <c r="BA178" s="579"/>
      <c r="BB178" s="579"/>
      <c r="BC178" s="577"/>
      <c r="BD178" s="577"/>
      <c r="BE178" s="579"/>
      <c r="BF178" s="579"/>
      <c r="BG178" s="579"/>
      <c r="BH178" s="579"/>
      <c r="BI178" s="579"/>
      <c r="BJ178" s="579"/>
      <c r="BK178" s="579"/>
      <c r="BL178" s="579"/>
      <c r="BM178" s="579"/>
      <c r="BN178" s="579"/>
      <c r="BO178" s="579"/>
      <c r="BP178" s="579"/>
      <c r="BQ178" s="583">
        <v>3.175E-2</v>
      </c>
      <c r="BR178" s="583">
        <v>0</v>
      </c>
      <c r="BS178" s="583">
        <v>0</v>
      </c>
      <c r="BT178" s="583">
        <v>0</v>
      </c>
    </row>
    <row r="179" spans="1:72">
      <c r="A179" s="581">
        <f t="shared" si="89"/>
        <v>0</v>
      </c>
      <c r="B179" s="579">
        <f t="shared" si="84"/>
        <v>23</v>
      </c>
      <c r="C179" s="579">
        <f t="shared" si="82"/>
        <v>0</v>
      </c>
      <c r="D179" s="579">
        <f t="shared" si="85"/>
        <v>0</v>
      </c>
      <c r="E179" s="579">
        <f t="shared" si="86"/>
        <v>795233.1581301121</v>
      </c>
      <c r="F179" s="579">
        <f t="shared" si="87"/>
        <v>2328590.578542721</v>
      </c>
      <c r="G179" s="579">
        <f t="shared" si="88"/>
        <v>2091449.4190706683</v>
      </c>
      <c r="H179" s="579">
        <f t="shared" si="90"/>
        <v>44610</v>
      </c>
      <c r="I179" s="579">
        <f t="shared" si="91"/>
        <v>0</v>
      </c>
      <c r="J179" s="579">
        <f t="shared" si="92"/>
        <v>0</v>
      </c>
      <c r="K179" s="579">
        <f t="shared" si="93"/>
        <v>0</v>
      </c>
      <c r="L179" s="579">
        <f t="shared" si="94"/>
        <v>504522.90656999999</v>
      </c>
      <c r="M179" s="579">
        <f t="shared" si="95"/>
        <v>0</v>
      </c>
      <c r="N179" s="579">
        <f t="shared" si="96"/>
        <v>0</v>
      </c>
      <c r="O179" s="579">
        <f t="shared" si="97"/>
        <v>0</v>
      </c>
      <c r="P179" s="579">
        <f t="shared" si="98"/>
        <v>0</v>
      </c>
      <c r="Q179" s="579">
        <f t="shared" si="99"/>
        <v>625637.62904999999</v>
      </c>
      <c r="R179" s="579">
        <f t="shared" si="100"/>
        <v>0</v>
      </c>
      <c r="S179" s="579">
        <f t="shared" si="101"/>
        <v>0</v>
      </c>
      <c r="T179" s="579">
        <f t="shared" si="102"/>
        <v>145365</v>
      </c>
      <c r="U179" s="579">
        <f t="shared" si="103"/>
        <v>157162.5</v>
      </c>
      <c r="V179" s="579">
        <f t="shared" si="104"/>
        <v>877438.91385999997</v>
      </c>
      <c r="W179" s="579">
        <f t="shared" si="105"/>
        <v>384793.43868000002</v>
      </c>
      <c r="X179" s="579">
        <f t="shared" si="106"/>
        <v>0</v>
      </c>
      <c r="Y179" s="579">
        <f t="shared" ref="Y179:Y198" si="107">$Y$155*$A157</f>
        <v>0</v>
      </c>
      <c r="Z179" s="579"/>
      <c r="AA179" s="579"/>
      <c r="AB179" s="579"/>
      <c r="AC179" s="579"/>
      <c r="AD179" s="579"/>
      <c r="AE179" s="579"/>
      <c r="AF179" s="579"/>
      <c r="AG179" s="579"/>
      <c r="AH179" s="579"/>
      <c r="AI179" s="579"/>
      <c r="AJ179" s="579"/>
      <c r="AK179" s="579"/>
      <c r="AM179" s="579">
        <f t="shared" si="83"/>
        <v>7954803.5439034998</v>
      </c>
      <c r="AN179" s="579"/>
      <c r="AO179" s="579"/>
      <c r="AP179" s="579"/>
      <c r="AQ179" s="579"/>
      <c r="AR179" s="579"/>
      <c r="AS179" s="579"/>
      <c r="AT179" s="578"/>
      <c r="AU179" s="579"/>
      <c r="AV179" s="579"/>
      <c r="AW179" s="579"/>
      <c r="AX179" s="579"/>
      <c r="AY179" s="579"/>
      <c r="AZ179" s="579"/>
      <c r="BA179" s="579"/>
      <c r="BB179" s="579"/>
      <c r="BC179" s="577"/>
      <c r="BD179" s="577"/>
      <c r="BE179" s="579"/>
      <c r="BF179" s="579"/>
      <c r="BG179" s="579"/>
      <c r="BH179" s="579"/>
      <c r="BI179" s="579"/>
      <c r="BJ179" s="579"/>
      <c r="BK179" s="579"/>
      <c r="BL179" s="579"/>
      <c r="BM179" s="579"/>
      <c r="BN179" s="579"/>
      <c r="BO179" s="579"/>
      <c r="BP179" s="579"/>
      <c r="BQ179" s="583">
        <v>3.1629999999999998E-2</v>
      </c>
      <c r="BR179" s="583">
        <v>0</v>
      </c>
      <c r="BS179" s="583">
        <v>0</v>
      </c>
      <c r="BT179" s="583">
        <v>0</v>
      </c>
    </row>
    <row r="180" spans="1:72">
      <c r="A180" s="581">
        <f t="shared" si="89"/>
        <v>0</v>
      </c>
      <c r="B180" s="579">
        <f t="shared" si="84"/>
        <v>24</v>
      </c>
      <c r="C180" s="579">
        <f t="shared" si="82"/>
        <v>0</v>
      </c>
      <c r="D180" s="579">
        <f t="shared" si="85"/>
        <v>0</v>
      </c>
      <c r="E180" s="579">
        <f t="shared" si="86"/>
        <v>0</v>
      </c>
      <c r="F180" s="579">
        <f t="shared" si="87"/>
        <v>1163512.3065616959</v>
      </c>
      <c r="G180" s="579">
        <f t="shared" si="88"/>
        <v>2091449.4190706683</v>
      </c>
      <c r="H180" s="579">
        <f t="shared" si="90"/>
        <v>44610</v>
      </c>
      <c r="I180" s="579">
        <f t="shared" si="91"/>
        <v>0</v>
      </c>
      <c r="J180" s="579">
        <f t="shared" si="92"/>
        <v>0</v>
      </c>
      <c r="K180" s="579">
        <f t="shared" si="93"/>
        <v>0</v>
      </c>
      <c r="L180" s="579">
        <f t="shared" si="94"/>
        <v>504522.90656999999</v>
      </c>
      <c r="M180" s="579">
        <f t="shared" si="95"/>
        <v>0</v>
      </c>
      <c r="N180" s="579">
        <f t="shared" si="96"/>
        <v>0</v>
      </c>
      <c r="O180" s="579">
        <f t="shared" si="97"/>
        <v>0</v>
      </c>
      <c r="P180" s="579">
        <f t="shared" si="98"/>
        <v>0</v>
      </c>
      <c r="Q180" s="579">
        <f t="shared" si="99"/>
        <v>625637.62904999999</v>
      </c>
      <c r="R180" s="579">
        <f t="shared" si="100"/>
        <v>0</v>
      </c>
      <c r="S180" s="579">
        <f t="shared" si="101"/>
        <v>0</v>
      </c>
      <c r="T180" s="579">
        <f t="shared" si="102"/>
        <v>134475</v>
      </c>
      <c r="U180" s="579">
        <f t="shared" si="103"/>
        <v>145365</v>
      </c>
      <c r="V180" s="579">
        <f t="shared" si="104"/>
        <v>811680.70455000002</v>
      </c>
      <c r="W180" s="579">
        <f t="shared" si="105"/>
        <v>355982.90867999999</v>
      </c>
      <c r="X180" s="579">
        <f t="shared" si="106"/>
        <v>0</v>
      </c>
      <c r="Y180" s="579">
        <f t="shared" si="107"/>
        <v>0</v>
      </c>
      <c r="Z180" s="579">
        <f t="shared" ref="Z180:Z198" si="108">$Z$155*$A157</f>
        <v>0</v>
      </c>
      <c r="AA180" s="579"/>
      <c r="AB180" s="579"/>
      <c r="AC180" s="579"/>
      <c r="AD180" s="579"/>
      <c r="AE180" s="579"/>
      <c r="AF180" s="579"/>
      <c r="AG180" s="579"/>
      <c r="AH180" s="579"/>
      <c r="AI180" s="579"/>
      <c r="AJ180" s="579"/>
      <c r="AK180" s="579"/>
      <c r="AM180" s="579">
        <f t="shared" si="83"/>
        <v>5877235.8744823644</v>
      </c>
      <c r="AN180" s="579"/>
      <c r="AO180" s="579"/>
      <c r="AP180" s="579"/>
      <c r="AQ180" s="579"/>
      <c r="AR180" s="579"/>
      <c r="AS180" s="579"/>
      <c r="AT180" s="578"/>
      <c r="AU180" s="579"/>
      <c r="AV180" s="579"/>
      <c r="AW180" s="579"/>
      <c r="AX180" s="579"/>
      <c r="AY180" s="579"/>
      <c r="AZ180" s="579"/>
      <c r="BA180" s="579"/>
      <c r="BB180" s="579"/>
      <c r="BC180" s="577"/>
      <c r="BD180" s="577"/>
      <c r="BE180" s="579"/>
      <c r="BF180" s="579"/>
      <c r="BG180" s="579"/>
      <c r="BH180" s="579"/>
      <c r="BI180" s="579"/>
      <c r="BJ180" s="579"/>
      <c r="BK180" s="579"/>
      <c r="BL180" s="579"/>
      <c r="BM180" s="579"/>
      <c r="BN180" s="579"/>
      <c r="BO180" s="579"/>
      <c r="BP180" s="579"/>
      <c r="BQ180" s="583"/>
      <c r="BR180" s="583"/>
      <c r="BT180" s="583"/>
    </row>
    <row r="181" spans="1:72">
      <c r="A181" s="581">
        <f t="shared" si="89"/>
        <v>0</v>
      </c>
      <c r="B181" s="579">
        <f t="shared" si="84"/>
        <v>25</v>
      </c>
      <c r="C181" s="579">
        <f t="shared" si="82"/>
        <v>0</v>
      </c>
      <c r="D181" s="579">
        <f t="shared" si="85"/>
        <v>0</v>
      </c>
      <c r="E181" s="579">
        <f t="shared" si="86"/>
        <v>0</v>
      </c>
      <c r="F181" s="579">
        <f t="shared" si="87"/>
        <v>0</v>
      </c>
      <c r="G181" s="579">
        <f t="shared" si="88"/>
        <v>1045021.4649425062</v>
      </c>
      <c r="H181" s="579">
        <f t="shared" si="90"/>
        <v>44610</v>
      </c>
      <c r="I181" s="579">
        <f t="shared" si="91"/>
        <v>0</v>
      </c>
      <c r="J181" s="579">
        <f t="shared" si="92"/>
        <v>0</v>
      </c>
      <c r="K181" s="579">
        <f t="shared" si="93"/>
        <v>0</v>
      </c>
      <c r="L181" s="579">
        <f t="shared" si="94"/>
        <v>504522.90656999999</v>
      </c>
      <c r="M181" s="579">
        <f t="shared" si="95"/>
        <v>0</v>
      </c>
      <c r="N181" s="579">
        <f t="shared" si="96"/>
        <v>0</v>
      </c>
      <c r="O181" s="579">
        <f t="shared" si="97"/>
        <v>0</v>
      </c>
      <c r="P181" s="579">
        <f t="shared" si="98"/>
        <v>0</v>
      </c>
      <c r="Q181" s="579">
        <f t="shared" si="99"/>
        <v>625637.62904999999</v>
      </c>
      <c r="R181" s="579">
        <f t="shared" si="100"/>
        <v>0</v>
      </c>
      <c r="S181" s="579">
        <f t="shared" si="101"/>
        <v>0</v>
      </c>
      <c r="T181" s="579">
        <f t="shared" si="102"/>
        <v>124382.5</v>
      </c>
      <c r="U181" s="579">
        <f t="shared" si="103"/>
        <v>134475</v>
      </c>
      <c r="V181" s="579">
        <f t="shared" si="104"/>
        <v>750751.39182000002</v>
      </c>
      <c r="W181" s="579">
        <f t="shared" si="105"/>
        <v>329304.3579</v>
      </c>
      <c r="X181" s="579">
        <f t="shared" si="106"/>
        <v>0</v>
      </c>
      <c r="Y181" s="579">
        <f t="shared" si="107"/>
        <v>0</v>
      </c>
      <c r="Z181" s="579">
        <f t="shared" si="108"/>
        <v>0</v>
      </c>
      <c r="AA181" s="579">
        <f t="shared" ref="AA181:AA198" si="109">$AA$155*$A157</f>
        <v>0</v>
      </c>
      <c r="AB181" s="579"/>
      <c r="AC181" s="579"/>
      <c r="AD181" s="579"/>
      <c r="AE181" s="579"/>
      <c r="AF181" s="579"/>
      <c r="AG181" s="579"/>
      <c r="AH181" s="579"/>
      <c r="AI181" s="579"/>
      <c r="AJ181" s="579"/>
      <c r="AK181" s="579"/>
      <c r="AM181" s="579">
        <f t="shared" si="83"/>
        <v>3558705.2502825065</v>
      </c>
      <c r="AN181" s="579"/>
      <c r="AO181" s="579"/>
      <c r="AP181" s="579"/>
      <c r="AQ181" s="579"/>
      <c r="AR181" s="579"/>
      <c r="AS181" s="579"/>
      <c r="AT181" s="578"/>
      <c r="AU181" s="579"/>
      <c r="AV181" s="579"/>
      <c r="AW181" s="579"/>
      <c r="AX181" s="579"/>
      <c r="AY181" s="579"/>
      <c r="AZ181" s="579"/>
      <c r="BA181" s="579"/>
      <c r="BB181" s="579"/>
      <c r="BC181" s="577"/>
      <c r="BD181" s="577"/>
      <c r="BE181" s="579"/>
      <c r="BF181" s="579"/>
      <c r="BG181" s="579"/>
      <c r="BH181" s="579"/>
      <c r="BI181" s="579"/>
      <c r="BJ181" s="579"/>
      <c r="BK181" s="579"/>
      <c r="BL181" s="579"/>
      <c r="BM181" s="579"/>
      <c r="BN181" s="579"/>
      <c r="BO181" s="579"/>
      <c r="BP181" s="579"/>
      <c r="BQ181" s="579"/>
      <c r="BR181" s="579"/>
      <c r="BS181" s="579"/>
      <c r="BT181" s="579"/>
    </row>
    <row r="182" spans="1:72">
      <c r="A182" s="581">
        <f t="shared" si="89"/>
        <v>0</v>
      </c>
      <c r="B182" s="579">
        <f t="shared" si="84"/>
        <v>26</v>
      </c>
      <c r="C182" s="579">
        <f t="shared" si="82"/>
        <v>0</v>
      </c>
      <c r="D182" s="579">
        <f t="shared" si="85"/>
        <v>0</v>
      </c>
      <c r="E182" s="579">
        <f t="shared" si="86"/>
        <v>0</v>
      </c>
      <c r="F182" s="579">
        <f t="shared" si="87"/>
        <v>0</v>
      </c>
      <c r="G182" s="579">
        <f t="shared" si="88"/>
        <v>0</v>
      </c>
      <c r="H182" s="579">
        <f t="shared" si="90"/>
        <v>22290</v>
      </c>
      <c r="I182" s="579">
        <f t="shared" si="91"/>
        <v>0</v>
      </c>
      <c r="J182" s="579">
        <f t="shared" si="92"/>
        <v>0</v>
      </c>
      <c r="K182" s="579">
        <f t="shared" si="93"/>
        <v>0</v>
      </c>
      <c r="L182" s="579">
        <f t="shared" si="94"/>
        <v>504522.90656999999</v>
      </c>
      <c r="M182" s="579">
        <f t="shared" si="95"/>
        <v>0</v>
      </c>
      <c r="N182" s="579">
        <f t="shared" si="96"/>
        <v>0</v>
      </c>
      <c r="O182" s="579">
        <f t="shared" si="97"/>
        <v>0</v>
      </c>
      <c r="P182" s="579">
        <f t="shared" si="98"/>
        <v>0</v>
      </c>
      <c r="Q182" s="579">
        <f t="shared" si="99"/>
        <v>625637.62904999999</v>
      </c>
      <c r="R182" s="579">
        <f t="shared" si="100"/>
        <v>0</v>
      </c>
      <c r="S182" s="579">
        <f t="shared" si="101"/>
        <v>0</v>
      </c>
      <c r="T182" s="579">
        <f t="shared" si="102"/>
        <v>122677.49999999999</v>
      </c>
      <c r="U182" s="579">
        <f t="shared" si="103"/>
        <v>124382.5</v>
      </c>
      <c r="V182" s="579">
        <f t="shared" si="104"/>
        <v>694508.94929999998</v>
      </c>
      <c r="W182" s="579">
        <f t="shared" si="105"/>
        <v>304584.92316000001</v>
      </c>
      <c r="X182" s="579">
        <f t="shared" si="106"/>
        <v>0</v>
      </c>
      <c r="Y182" s="579">
        <f t="shared" si="107"/>
        <v>0</v>
      </c>
      <c r="Z182" s="579">
        <f t="shared" si="108"/>
        <v>0</v>
      </c>
      <c r="AA182" s="579">
        <f t="shared" si="109"/>
        <v>0</v>
      </c>
      <c r="AB182" s="579">
        <f t="shared" ref="AB182:AB198" si="110">$AB$155*$A157</f>
        <v>0</v>
      </c>
      <c r="AC182" s="579"/>
      <c r="AD182" s="579"/>
      <c r="AE182" s="579"/>
      <c r="AF182" s="579"/>
      <c r="AG182" s="579"/>
      <c r="AH182" s="579"/>
      <c r="AI182" s="579"/>
      <c r="AJ182" s="579"/>
      <c r="AK182" s="579"/>
      <c r="AM182" s="579">
        <f t="shared" si="83"/>
        <v>2398604.40808</v>
      </c>
      <c r="AN182" s="579"/>
      <c r="AO182" s="579"/>
      <c r="AP182" s="579"/>
      <c r="AQ182" s="579"/>
      <c r="AR182" s="579"/>
      <c r="AS182" s="579"/>
      <c r="AT182" s="578"/>
      <c r="AU182" s="579"/>
      <c r="AV182" s="579"/>
      <c r="AW182" s="579"/>
      <c r="AX182" s="579"/>
      <c r="AY182" s="579"/>
      <c r="AZ182" s="579"/>
      <c r="BA182" s="579"/>
      <c r="BB182" s="579"/>
      <c r="BC182" s="577"/>
      <c r="BD182" s="577"/>
      <c r="BE182" s="579"/>
      <c r="BF182" s="579"/>
      <c r="BG182" s="579"/>
      <c r="BH182" s="579"/>
      <c r="BI182" s="579"/>
      <c r="BJ182" s="579"/>
      <c r="BK182" s="579"/>
      <c r="BL182" s="579"/>
      <c r="BM182" s="579"/>
      <c r="BN182" s="579"/>
      <c r="BO182" s="579"/>
      <c r="BP182" s="579"/>
      <c r="BQ182" s="579"/>
      <c r="BR182" s="579"/>
      <c r="BS182" s="579"/>
      <c r="BT182" s="579"/>
    </row>
    <row r="183" spans="1:72">
      <c r="A183" s="581">
        <f t="shared" si="89"/>
        <v>0</v>
      </c>
      <c r="B183" s="579">
        <f t="shared" si="84"/>
        <v>27</v>
      </c>
      <c r="C183" s="579">
        <f t="shared" si="82"/>
        <v>0</v>
      </c>
      <c r="D183" s="579">
        <f t="shared" si="85"/>
        <v>0</v>
      </c>
      <c r="E183" s="579">
        <f t="shared" si="86"/>
        <v>0</v>
      </c>
      <c r="F183" s="579">
        <f t="shared" si="87"/>
        <v>0</v>
      </c>
      <c r="G183" s="579">
        <f t="shared" si="88"/>
        <v>0</v>
      </c>
      <c r="H183" s="579">
        <f t="shared" si="90"/>
        <v>0</v>
      </c>
      <c r="I183" s="579">
        <f t="shared" si="91"/>
        <v>0</v>
      </c>
      <c r="J183" s="579">
        <f t="shared" si="92"/>
        <v>0</v>
      </c>
      <c r="K183" s="579">
        <f t="shared" si="93"/>
        <v>0</v>
      </c>
      <c r="L183" s="579">
        <f t="shared" si="94"/>
        <v>504522.90656999999</v>
      </c>
      <c r="M183" s="579">
        <f t="shared" si="95"/>
        <v>0</v>
      </c>
      <c r="N183" s="579">
        <f t="shared" si="96"/>
        <v>0</v>
      </c>
      <c r="O183" s="579">
        <f t="shared" si="97"/>
        <v>0</v>
      </c>
      <c r="P183" s="579">
        <f t="shared" si="98"/>
        <v>0</v>
      </c>
      <c r="Q183" s="579">
        <f t="shared" si="99"/>
        <v>625637.62904999999</v>
      </c>
      <c r="R183" s="579">
        <f t="shared" si="100"/>
        <v>0</v>
      </c>
      <c r="S183" s="579">
        <f t="shared" si="101"/>
        <v>0</v>
      </c>
      <c r="T183" s="579">
        <f t="shared" si="102"/>
        <v>122677.49999999999</v>
      </c>
      <c r="U183" s="579">
        <f t="shared" si="103"/>
        <v>122677.49999999999</v>
      </c>
      <c r="V183" s="579">
        <f t="shared" si="104"/>
        <v>642385.27150999999</v>
      </c>
      <c r="W183" s="579">
        <f t="shared" si="105"/>
        <v>281766.98339999997</v>
      </c>
      <c r="X183" s="579">
        <f t="shared" si="106"/>
        <v>0</v>
      </c>
      <c r="Y183" s="579">
        <f t="shared" si="107"/>
        <v>0</v>
      </c>
      <c r="Z183" s="579">
        <f t="shared" si="108"/>
        <v>0</v>
      </c>
      <c r="AA183" s="579">
        <f t="shared" si="109"/>
        <v>0</v>
      </c>
      <c r="AB183" s="579">
        <f t="shared" si="110"/>
        <v>0</v>
      </c>
      <c r="AC183" s="579">
        <f t="shared" ref="AC183:AC198" si="111">$AC$155*$A157</f>
        <v>0</v>
      </c>
      <c r="AD183" s="579"/>
      <c r="AE183" s="579"/>
      <c r="AF183" s="579"/>
      <c r="AG183" s="579"/>
      <c r="AH183" s="579"/>
      <c r="AI183" s="579"/>
      <c r="AJ183" s="579"/>
      <c r="AK183" s="579"/>
      <c r="AM183" s="579">
        <f t="shared" si="83"/>
        <v>2299667.7905299999</v>
      </c>
      <c r="AN183" s="579"/>
      <c r="AO183" s="579"/>
      <c r="AP183" s="579"/>
      <c r="AQ183" s="579"/>
      <c r="AR183" s="579"/>
      <c r="AS183" s="579"/>
      <c r="AT183" s="578"/>
      <c r="AU183" s="579"/>
      <c r="AV183" s="579"/>
      <c r="AW183" s="579"/>
      <c r="AX183" s="579"/>
      <c r="AY183" s="579"/>
      <c r="AZ183" s="579"/>
      <c r="BA183" s="579"/>
      <c r="BB183" s="579"/>
      <c r="BC183" s="577"/>
      <c r="BD183" s="577"/>
      <c r="BE183" s="579"/>
      <c r="BF183" s="579"/>
      <c r="BG183" s="579"/>
      <c r="BH183" s="579"/>
      <c r="BI183" s="579"/>
      <c r="BJ183" s="579"/>
      <c r="BK183" s="579"/>
      <c r="BL183" s="579"/>
      <c r="BM183" s="579"/>
      <c r="BN183" s="579"/>
      <c r="BO183" s="579">
        <f>SUM(C183:BK200)</f>
        <v>416211542.65106666</v>
      </c>
      <c r="BP183" s="579"/>
      <c r="BQ183" s="579"/>
      <c r="BR183" s="579"/>
      <c r="BS183" s="579"/>
      <c r="BT183" s="579"/>
    </row>
    <row r="184" spans="1:72">
      <c r="A184" s="581">
        <f t="shared" si="89"/>
        <v>0</v>
      </c>
      <c r="B184" s="579">
        <f t="shared" si="84"/>
        <v>28</v>
      </c>
      <c r="C184" s="579">
        <f t="shared" si="82"/>
        <v>0</v>
      </c>
      <c r="D184" s="579">
        <f t="shared" si="85"/>
        <v>0</v>
      </c>
      <c r="E184" s="579">
        <f t="shared" si="86"/>
        <v>0</v>
      </c>
      <c r="F184" s="579">
        <f t="shared" si="87"/>
        <v>0</v>
      </c>
      <c r="G184" s="579">
        <f t="shared" si="88"/>
        <v>0</v>
      </c>
      <c r="H184" s="579">
        <f t="shared" si="90"/>
        <v>0</v>
      </c>
      <c r="I184" s="579">
        <f t="shared" si="91"/>
        <v>0</v>
      </c>
      <c r="J184" s="579">
        <f t="shared" si="92"/>
        <v>0</v>
      </c>
      <c r="K184" s="579">
        <f t="shared" si="93"/>
        <v>0</v>
      </c>
      <c r="L184" s="579">
        <f t="shared" si="94"/>
        <v>504522.90656999999</v>
      </c>
      <c r="M184" s="579">
        <f t="shared" si="95"/>
        <v>0</v>
      </c>
      <c r="N184" s="579">
        <f t="shared" si="96"/>
        <v>0</v>
      </c>
      <c r="O184" s="579">
        <f t="shared" si="97"/>
        <v>0</v>
      </c>
      <c r="P184" s="579">
        <f t="shared" si="98"/>
        <v>0</v>
      </c>
      <c r="Q184" s="579">
        <f t="shared" si="99"/>
        <v>625637.62904999999</v>
      </c>
      <c r="R184" s="579">
        <f t="shared" si="100"/>
        <v>0</v>
      </c>
      <c r="S184" s="579">
        <f t="shared" si="101"/>
        <v>0</v>
      </c>
      <c r="T184" s="579">
        <f t="shared" si="102"/>
        <v>122677.49999999999</v>
      </c>
      <c r="U184" s="579">
        <f t="shared" si="103"/>
        <v>122677.49999999999</v>
      </c>
      <c r="V184" s="579">
        <f t="shared" si="104"/>
        <v>633579.63656999997</v>
      </c>
      <c r="W184" s="579">
        <f t="shared" si="105"/>
        <v>260620.05437999999</v>
      </c>
      <c r="X184" s="579">
        <f t="shared" si="106"/>
        <v>0</v>
      </c>
      <c r="Y184" s="579">
        <f t="shared" si="107"/>
        <v>0</v>
      </c>
      <c r="Z184" s="579">
        <f t="shared" si="108"/>
        <v>0</v>
      </c>
      <c r="AA184" s="579">
        <f t="shared" si="109"/>
        <v>0</v>
      </c>
      <c r="AB184" s="579">
        <f t="shared" si="110"/>
        <v>0</v>
      </c>
      <c r="AC184" s="579">
        <f t="shared" si="111"/>
        <v>0</v>
      </c>
      <c r="AD184" s="579">
        <f t="shared" ref="AD184:AD198" si="112">$AD$155*$A157</f>
        <v>0</v>
      </c>
      <c r="AE184" s="579"/>
      <c r="AF184" s="579"/>
      <c r="AG184" s="579"/>
      <c r="AH184" s="579"/>
      <c r="AI184" s="579"/>
      <c r="AJ184" s="579"/>
      <c r="AK184" s="579"/>
      <c r="AM184" s="579">
        <f t="shared" si="83"/>
        <v>2269715.2265699999</v>
      </c>
      <c r="AN184" s="579"/>
      <c r="AO184" s="579"/>
      <c r="AP184" s="579"/>
      <c r="AQ184" s="579"/>
      <c r="AR184" s="579"/>
      <c r="AS184" s="579"/>
      <c r="AT184" s="578"/>
      <c r="AU184" s="579"/>
      <c r="AV184" s="579"/>
      <c r="AW184" s="579"/>
      <c r="AX184" s="579"/>
      <c r="AY184" s="579"/>
      <c r="AZ184" s="579"/>
      <c r="BA184" s="579"/>
      <c r="BB184" s="579"/>
      <c r="BC184" s="577"/>
      <c r="BD184" s="577"/>
      <c r="BE184" s="579"/>
      <c r="BF184" s="579"/>
      <c r="BG184" s="579"/>
      <c r="BH184" s="579"/>
      <c r="BI184" s="579"/>
      <c r="BJ184" s="579"/>
      <c r="BK184" s="579"/>
      <c r="BL184" s="579"/>
      <c r="BM184" s="579"/>
      <c r="BN184" s="579"/>
      <c r="BO184" s="579"/>
      <c r="BP184" s="579"/>
      <c r="BQ184" s="579"/>
      <c r="BR184" s="579"/>
      <c r="BS184" s="579"/>
      <c r="BT184" s="579"/>
    </row>
    <row r="185" spans="1:72">
      <c r="A185" s="581">
        <f t="shared" si="89"/>
        <v>0</v>
      </c>
      <c r="B185" s="579">
        <f t="shared" si="84"/>
        <v>29</v>
      </c>
      <c r="C185" s="579">
        <f t="shared" si="82"/>
        <v>0</v>
      </c>
      <c r="D185" s="579">
        <f t="shared" si="85"/>
        <v>0</v>
      </c>
      <c r="E185" s="579">
        <f t="shared" si="86"/>
        <v>0</v>
      </c>
      <c r="F185" s="579">
        <f t="shared" si="87"/>
        <v>0</v>
      </c>
      <c r="G185" s="579">
        <f t="shared" si="88"/>
        <v>0</v>
      </c>
      <c r="H185" s="579">
        <f t="shared" si="90"/>
        <v>0</v>
      </c>
      <c r="I185" s="579">
        <f t="shared" si="91"/>
        <v>0</v>
      </c>
      <c r="J185" s="579">
        <f t="shared" si="92"/>
        <v>0</v>
      </c>
      <c r="K185" s="579">
        <f t="shared" si="93"/>
        <v>0</v>
      </c>
      <c r="L185" s="579">
        <f t="shared" si="94"/>
        <v>504522.90656999999</v>
      </c>
      <c r="M185" s="579">
        <f t="shared" si="95"/>
        <v>0</v>
      </c>
      <c r="N185" s="579">
        <f t="shared" si="96"/>
        <v>0</v>
      </c>
      <c r="O185" s="579">
        <f t="shared" si="97"/>
        <v>0</v>
      </c>
      <c r="P185" s="579">
        <f t="shared" si="98"/>
        <v>0</v>
      </c>
      <c r="Q185" s="579">
        <f t="shared" si="99"/>
        <v>625637.62904999999</v>
      </c>
      <c r="R185" s="579">
        <f t="shared" si="100"/>
        <v>0</v>
      </c>
      <c r="S185" s="579">
        <f t="shared" si="101"/>
        <v>0</v>
      </c>
      <c r="T185" s="579">
        <f t="shared" si="102"/>
        <v>122677.49999999999</v>
      </c>
      <c r="U185" s="579">
        <f t="shared" si="103"/>
        <v>122677.49999999999</v>
      </c>
      <c r="V185" s="579">
        <f t="shared" si="104"/>
        <v>633579.63656999997</v>
      </c>
      <c r="W185" s="579">
        <f t="shared" si="105"/>
        <v>257047.54865999997</v>
      </c>
      <c r="X185" s="579">
        <f t="shared" si="106"/>
        <v>0</v>
      </c>
      <c r="Y185" s="579">
        <f t="shared" si="107"/>
        <v>0</v>
      </c>
      <c r="Z185" s="579">
        <f t="shared" si="108"/>
        <v>0</v>
      </c>
      <c r="AA185" s="579">
        <f t="shared" si="109"/>
        <v>0</v>
      </c>
      <c r="AB185" s="579">
        <f t="shared" si="110"/>
        <v>0</v>
      </c>
      <c r="AC185" s="579">
        <f t="shared" si="111"/>
        <v>0</v>
      </c>
      <c r="AD185" s="579">
        <f t="shared" si="112"/>
        <v>0</v>
      </c>
      <c r="AE185" s="579">
        <f t="shared" ref="AE185:AE198" si="113">$AE$155*$A157</f>
        <v>0</v>
      </c>
      <c r="AF185" s="579"/>
      <c r="AG185" s="579"/>
      <c r="AH185" s="579"/>
      <c r="AI185" s="579"/>
      <c r="AJ185" s="579"/>
      <c r="AK185" s="579"/>
      <c r="AM185" s="579">
        <f t="shared" si="83"/>
        <v>2266142.7208499997</v>
      </c>
      <c r="AN185" s="579"/>
      <c r="AO185" s="579"/>
      <c r="AP185" s="579"/>
      <c r="AQ185" s="579"/>
      <c r="AR185" s="579"/>
      <c r="AS185" s="579"/>
      <c r="AT185" s="578"/>
      <c r="AU185" s="579"/>
      <c r="AV185" s="579"/>
      <c r="AW185" s="579"/>
      <c r="AX185" s="579"/>
      <c r="AY185" s="579"/>
      <c r="AZ185" s="579"/>
      <c r="BA185" s="579"/>
      <c r="BB185" s="579"/>
      <c r="BC185" s="577"/>
      <c r="BD185" s="577"/>
      <c r="BE185" s="579"/>
      <c r="BF185" s="579"/>
      <c r="BG185" s="579"/>
      <c r="BH185" s="579"/>
      <c r="BI185" s="579"/>
      <c r="BJ185" s="579"/>
      <c r="BK185" s="579"/>
      <c r="BL185" s="579"/>
      <c r="BM185" s="579"/>
      <c r="BN185" s="579"/>
      <c r="BO185" s="579"/>
      <c r="BP185" s="579"/>
      <c r="BQ185" s="579"/>
      <c r="BR185" s="579"/>
      <c r="BS185" s="579"/>
      <c r="BT185" s="579"/>
    </row>
    <row r="186" spans="1:72">
      <c r="A186" s="581">
        <f t="shared" si="89"/>
        <v>0</v>
      </c>
      <c r="B186" s="579">
        <f t="shared" si="84"/>
        <v>30</v>
      </c>
      <c r="C186" s="579">
        <f t="shared" si="82"/>
        <v>0</v>
      </c>
      <c r="D186" s="579">
        <f t="shared" si="85"/>
        <v>0</v>
      </c>
      <c r="E186" s="579">
        <f t="shared" si="86"/>
        <v>0</v>
      </c>
      <c r="F186" s="579">
        <f t="shared" si="87"/>
        <v>0</v>
      </c>
      <c r="G186" s="579">
        <f t="shared" si="88"/>
        <v>0</v>
      </c>
      <c r="H186" s="579">
        <f t="shared" si="90"/>
        <v>0</v>
      </c>
      <c r="I186" s="579">
        <f t="shared" si="91"/>
        <v>0</v>
      </c>
      <c r="J186" s="579">
        <f t="shared" si="92"/>
        <v>0</v>
      </c>
      <c r="K186" s="579">
        <f t="shared" si="93"/>
        <v>0</v>
      </c>
      <c r="L186" s="579">
        <f t="shared" si="94"/>
        <v>252091.80873000002</v>
      </c>
      <c r="M186" s="579">
        <f t="shared" si="95"/>
        <v>0</v>
      </c>
      <c r="N186" s="579">
        <f t="shared" si="96"/>
        <v>0</v>
      </c>
      <c r="O186" s="579">
        <f t="shared" si="97"/>
        <v>0</v>
      </c>
      <c r="P186" s="579">
        <f t="shared" si="98"/>
        <v>0</v>
      </c>
      <c r="Q186" s="579">
        <f t="shared" si="99"/>
        <v>625637.62904999999</v>
      </c>
      <c r="R186" s="579">
        <f t="shared" si="100"/>
        <v>0</v>
      </c>
      <c r="S186" s="579">
        <f t="shared" si="101"/>
        <v>0</v>
      </c>
      <c r="T186" s="579">
        <f t="shared" si="102"/>
        <v>122677.49999999999</v>
      </c>
      <c r="U186" s="579">
        <f t="shared" si="103"/>
        <v>122677.49999999999</v>
      </c>
      <c r="V186" s="579">
        <f t="shared" si="104"/>
        <v>633579.63656999997</v>
      </c>
      <c r="W186" s="579">
        <f t="shared" si="105"/>
        <v>257047.54865999997</v>
      </c>
      <c r="X186" s="579">
        <f t="shared" si="106"/>
        <v>0</v>
      </c>
      <c r="Y186" s="579">
        <f t="shared" si="107"/>
        <v>0</v>
      </c>
      <c r="Z186" s="579">
        <f t="shared" si="108"/>
        <v>0</v>
      </c>
      <c r="AA186" s="579">
        <f t="shared" si="109"/>
        <v>0</v>
      </c>
      <c r="AB186" s="579">
        <f t="shared" si="110"/>
        <v>0</v>
      </c>
      <c r="AC186" s="579">
        <f t="shared" si="111"/>
        <v>0</v>
      </c>
      <c r="AD186" s="579">
        <f t="shared" si="112"/>
        <v>0</v>
      </c>
      <c r="AE186" s="579">
        <f t="shared" si="113"/>
        <v>0</v>
      </c>
      <c r="AF186" s="579">
        <f t="shared" ref="AF186:AF198" si="114">$AF$155*$A157</f>
        <v>0</v>
      </c>
      <c r="AG186" s="579"/>
      <c r="AH186" s="579"/>
      <c r="AI186" s="579"/>
      <c r="AJ186" s="579"/>
      <c r="AK186" s="579"/>
      <c r="AM186" s="579">
        <f t="shared" si="83"/>
        <v>2013711.6230099997</v>
      </c>
      <c r="AN186" s="579"/>
      <c r="AO186" s="579"/>
      <c r="AP186" s="579"/>
      <c r="AQ186" s="579"/>
      <c r="AR186" s="579"/>
      <c r="AS186" s="579"/>
      <c r="AT186" s="578"/>
      <c r="AU186" s="579"/>
      <c r="AV186" s="579"/>
      <c r="AW186" s="579"/>
      <c r="AX186" s="579"/>
      <c r="AY186" s="579"/>
      <c r="AZ186" s="579"/>
      <c r="BA186" s="579"/>
      <c r="BB186" s="579"/>
      <c r="BC186" s="577"/>
      <c r="BD186" s="577"/>
      <c r="BE186" s="579"/>
      <c r="BF186" s="579"/>
      <c r="BG186" s="579"/>
      <c r="BH186" s="579"/>
      <c r="BI186" s="579"/>
      <c r="BJ186" s="579"/>
      <c r="BK186" s="579"/>
      <c r="BL186" s="579"/>
      <c r="BM186" s="579"/>
      <c r="BN186" s="579"/>
      <c r="BO186" s="579"/>
      <c r="BP186" s="579"/>
      <c r="BQ186" s="579"/>
      <c r="BR186" s="579"/>
      <c r="BS186" s="579"/>
      <c r="BT186" s="579"/>
    </row>
    <row r="187" spans="1:72">
      <c r="A187" s="581">
        <f t="shared" si="89"/>
        <v>0</v>
      </c>
      <c r="B187" s="579">
        <f t="shared" si="84"/>
        <v>31</v>
      </c>
      <c r="C187" s="579">
        <f t="shared" si="82"/>
        <v>0</v>
      </c>
      <c r="D187" s="579">
        <f t="shared" si="85"/>
        <v>0</v>
      </c>
      <c r="E187" s="579">
        <f t="shared" si="86"/>
        <v>0</v>
      </c>
      <c r="F187" s="579">
        <f t="shared" si="87"/>
        <v>0</v>
      </c>
      <c r="G187" s="579">
        <f t="shared" si="88"/>
        <v>0</v>
      </c>
      <c r="H187" s="579">
        <f t="shared" si="90"/>
        <v>0</v>
      </c>
      <c r="I187" s="579">
        <f t="shared" si="91"/>
        <v>0</v>
      </c>
      <c r="J187" s="579">
        <f t="shared" si="92"/>
        <v>0</v>
      </c>
      <c r="K187" s="579">
        <f t="shared" si="93"/>
        <v>0</v>
      </c>
      <c r="L187" s="579">
        <f t="shared" si="94"/>
        <v>0</v>
      </c>
      <c r="M187" s="579">
        <f t="shared" si="95"/>
        <v>0</v>
      </c>
      <c r="N187" s="579">
        <f t="shared" si="96"/>
        <v>0</v>
      </c>
      <c r="O187" s="579">
        <f t="shared" si="97"/>
        <v>0</v>
      </c>
      <c r="P187" s="579">
        <f t="shared" si="98"/>
        <v>0</v>
      </c>
      <c r="Q187" s="579">
        <f t="shared" si="99"/>
        <v>625637.62904999999</v>
      </c>
      <c r="R187" s="579">
        <f t="shared" si="100"/>
        <v>0</v>
      </c>
      <c r="S187" s="579">
        <f t="shared" si="101"/>
        <v>0</v>
      </c>
      <c r="T187" s="579">
        <f t="shared" si="102"/>
        <v>122677.49999999999</v>
      </c>
      <c r="U187" s="579">
        <f t="shared" si="103"/>
        <v>122677.49999999999</v>
      </c>
      <c r="V187" s="579">
        <f t="shared" si="104"/>
        <v>633579.63656999997</v>
      </c>
      <c r="W187" s="579">
        <f t="shared" si="105"/>
        <v>257047.54865999997</v>
      </c>
      <c r="X187" s="579">
        <f t="shared" si="106"/>
        <v>0</v>
      </c>
      <c r="Y187" s="579">
        <f t="shared" si="107"/>
        <v>0</v>
      </c>
      <c r="Z187" s="579">
        <f t="shared" si="108"/>
        <v>0</v>
      </c>
      <c r="AA187" s="579">
        <f t="shared" si="109"/>
        <v>0</v>
      </c>
      <c r="AB187" s="579">
        <f t="shared" si="110"/>
        <v>0</v>
      </c>
      <c r="AC187" s="579">
        <f t="shared" si="111"/>
        <v>0</v>
      </c>
      <c r="AD187" s="579">
        <f t="shared" si="112"/>
        <v>0</v>
      </c>
      <c r="AE187" s="579">
        <f t="shared" si="113"/>
        <v>0</v>
      </c>
      <c r="AF187" s="579">
        <f t="shared" si="114"/>
        <v>0</v>
      </c>
      <c r="AG187" s="579">
        <f t="shared" ref="AG187:AG198" si="115">$AG$155*$A157</f>
        <v>0</v>
      </c>
      <c r="AH187" s="579"/>
      <c r="AI187" s="579"/>
      <c r="AJ187" s="579"/>
      <c r="AK187" s="579"/>
      <c r="AM187" s="579">
        <f t="shared" si="83"/>
        <v>1761619.81428</v>
      </c>
      <c r="AN187" s="579"/>
      <c r="AO187" s="579"/>
      <c r="AP187" s="579"/>
      <c r="AQ187" s="579"/>
      <c r="AR187" s="579"/>
      <c r="AS187" s="579"/>
      <c r="AT187" s="578"/>
      <c r="AU187" s="579"/>
      <c r="AV187" s="579"/>
      <c r="AW187" s="579"/>
      <c r="AX187" s="579"/>
      <c r="AY187" s="579"/>
      <c r="AZ187" s="579"/>
      <c r="BA187" s="579"/>
      <c r="BB187" s="579"/>
      <c r="BC187" s="577"/>
      <c r="BD187" s="577"/>
      <c r="BE187" s="579"/>
      <c r="BF187" s="579"/>
      <c r="BG187" s="579"/>
      <c r="BH187" s="579"/>
      <c r="BI187" s="579"/>
      <c r="BJ187" s="579"/>
      <c r="BK187" s="579"/>
      <c r="BL187" s="579"/>
      <c r="BM187" s="579"/>
      <c r="BN187" s="579"/>
      <c r="BO187" s="579"/>
      <c r="BP187" s="579"/>
      <c r="BQ187" s="579"/>
      <c r="BR187" s="579"/>
      <c r="BS187" s="579"/>
      <c r="BT187" s="579"/>
    </row>
    <row r="188" spans="1:72">
      <c r="A188" s="581">
        <f t="shared" si="89"/>
        <v>0</v>
      </c>
      <c r="B188" s="579">
        <f t="shared" si="84"/>
        <v>32</v>
      </c>
      <c r="C188" s="579">
        <f t="shared" si="82"/>
        <v>0</v>
      </c>
      <c r="D188" s="579">
        <f t="shared" si="85"/>
        <v>0</v>
      </c>
      <c r="E188" s="579">
        <f t="shared" si="86"/>
        <v>0</v>
      </c>
      <c r="F188" s="579">
        <f t="shared" si="87"/>
        <v>0</v>
      </c>
      <c r="G188" s="579">
        <f t="shared" si="88"/>
        <v>0</v>
      </c>
      <c r="H188" s="579">
        <f t="shared" si="90"/>
        <v>0</v>
      </c>
      <c r="I188" s="579">
        <f t="shared" si="91"/>
        <v>0</v>
      </c>
      <c r="J188" s="579">
        <f t="shared" si="92"/>
        <v>0</v>
      </c>
      <c r="K188" s="579">
        <f t="shared" si="93"/>
        <v>0</v>
      </c>
      <c r="L188" s="579">
        <f t="shared" si="94"/>
        <v>0</v>
      </c>
      <c r="M188" s="579">
        <f t="shared" si="95"/>
        <v>0</v>
      </c>
      <c r="N188" s="579">
        <f t="shared" si="96"/>
        <v>0</v>
      </c>
      <c r="O188" s="579">
        <f t="shared" si="97"/>
        <v>0</v>
      </c>
      <c r="P188" s="579">
        <f t="shared" si="98"/>
        <v>0</v>
      </c>
      <c r="Q188" s="579">
        <f t="shared" si="99"/>
        <v>625637.62904999999</v>
      </c>
      <c r="R188" s="579">
        <f t="shared" si="100"/>
        <v>0</v>
      </c>
      <c r="S188" s="579">
        <f t="shared" si="101"/>
        <v>0</v>
      </c>
      <c r="T188" s="579">
        <f t="shared" si="102"/>
        <v>122677.49999999999</v>
      </c>
      <c r="U188" s="579">
        <f t="shared" si="103"/>
        <v>122677.49999999999</v>
      </c>
      <c r="V188" s="579">
        <f t="shared" si="104"/>
        <v>633579.63656999997</v>
      </c>
      <c r="W188" s="579">
        <f t="shared" si="105"/>
        <v>257047.54865999997</v>
      </c>
      <c r="X188" s="579">
        <f t="shared" si="106"/>
        <v>0</v>
      </c>
      <c r="Y188" s="579">
        <f t="shared" si="107"/>
        <v>0</v>
      </c>
      <c r="Z188" s="579">
        <f t="shared" si="108"/>
        <v>0</v>
      </c>
      <c r="AA188" s="579">
        <f t="shared" si="109"/>
        <v>0</v>
      </c>
      <c r="AB188" s="579">
        <f t="shared" si="110"/>
        <v>0</v>
      </c>
      <c r="AC188" s="579">
        <f t="shared" si="111"/>
        <v>0</v>
      </c>
      <c r="AD188" s="579">
        <f t="shared" si="112"/>
        <v>0</v>
      </c>
      <c r="AE188" s="579">
        <f t="shared" si="113"/>
        <v>0</v>
      </c>
      <c r="AF188" s="579">
        <f t="shared" si="114"/>
        <v>0</v>
      </c>
      <c r="AG188" s="579">
        <f t="shared" si="115"/>
        <v>0</v>
      </c>
      <c r="AH188" s="579">
        <f t="shared" ref="AH188:AH198" si="116">$AH$155*$A157</f>
        <v>0</v>
      </c>
      <c r="AI188" s="579"/>
      <c r="AJ188" s="579"/>
      <c r="AK188" s="579"/>
      <c r="AM188" s="579">
        <f t="shared" si="83"/>
        <v>1761619.81428</v>
      </c>
      <c r="AN188" s="579"/>
      <c r="AO188" s="579"/>
      <c r="AP188" s="579"/>
      <c r="AQ188" s="579"/>
      <c r="AR188" s="579"/>
      <c r="AS188" s="579"/>
      <c r="AT188" s="578"/>
      <c r="AU188" s="579"/>
      <c r="AV188" s="579"/>
      <c r="AW188" s="579"/>
      <c r="AX188" s="579"/>
      <c r="AY188" s="579"/>
      <c r="AZ188" s="579"/>
      <c r="BA188" s="579"/>
      <c r="BB188" s="579"/>
      <c r="BC188" s="577"/>
      <c r="BD188" s="577"/>
      <c r="BE188" s="579"/>
      <c r="BF188" s="579"/>
      <c r="BG188" s="579"/>
      <c r="BH188" s="579"/>
      <c r="BI188" s="579"/>
      <c r="BJ188" s="579"/>
      <c r="BK188" s="579"/>
      <c r="BL188" s="579"/>
      <c r="BM188" s="579"/>
      <c r="BN188" s="579"/>
      <c r="BO188" s="579"/>
      <c r="BP188" s="579"/>
      <c r="BQ188" s="579"/>
      <c r="BR188" s="579"/>
      <c r="BS188" s="579"/>
      <c r="BT188" s="579"/>
    </row>
    <row r="189" spans="1:72">
      <c r="A189" s="581">
        <f t="shared" si="89"/>
        <v>0</v>
      </c>
      <c r="B189" s="579">
        <f t="shared" si="84"/>
        <v>33</v>
      </c>
      <c r="C189" s="579">
        <f t="shared" si="82"/>
        <v>0</v>
      </c>
      <c r="D189" s="579">
        <f t="shared" si="85"/>
        <v>0</v>
      </c>
      <c r="E189" s="579">
        <f t="shared" si="86"/>
        <v>0</v>
      </c>
      <c r="F189" s="579">
        <f t="shared" si="87"/>
        <v>0</v>
      </c>
      <c r="G189" s="579">
        <f t="shared" si="88"/>
        <v>0</v>
      </c>
      <c r="H189" s="579">
        <f t="shared" si="90"/>
        <v>0</v>
      </c>
      <c r="I189" s="579">
        <f t="shared" si="91"/>
        <v>0</v>
      </c>
      <c r="J189" s="579">
        <f t="shared" si="92"/>
        <v>0</v>
      </c>
      <c r="K189" s="579">
        <f t="shared" si="93"/>
        <v>0</v>
      </c>
      <c r="L189" s="579">
        <f t="shared" si="94"/>
        <v>0</v>
      </c>
      <c r="M189" s="579">
        <f t="shared" si="95"/>
        <v>0</v>
      </c>
      <c r="N189" s="579">
        <f t="shared" si="96"/>
        <v>0</v>
      </c>
      <c r="O189" s="579">
        <f t="shared" si="97"/>
        <v>0</v>
      </c>
      <c r="P189" s="579">
        <f t="shared" si="98"/>
        <v>0</v>
      </c>
      <c r="Q189" s="579">
        <f t="shared" si="99"/>
        <v>625637.62904999999</v>
      </c>
      <c r="R189" s="579">
        <f t="shared" si="100"/>
        <v>0</v>
      </c>
      <c r="S189" s="579">
        <f t="shared" si="101"/>
        <v>0</v>
      </c>
      <c r="T189" s="579">
        <f t="shared" si="102"/>
        <v>122677.49999999999</v>
      </c>
      <c r="U189" s="579">
        <f t="shared" si="103"/>
        <v>122677.49999999999</v>
      </c>
      <c r="V189" s="579">
        <f t="shared" si="104"/>
        <v>633579.63656999997</v>
      </c>
      <c r="W189" s="579">
        <f t="shared" si="105"/>
        <v>257047.54865999997</v>
      </c>
      <c r="X189" s="579">
        <f t="shared" si="106"/>
        <v>0</v>
      </c>
      <c r="Y189" s="579">
        <f t="shared" si="107"/>
        <v>0</v>
      </c>
      <c r="Z189" s="579">
        <f t="shared" si="108"/>
        <v>0</v>
      </c>
      <c r="AA189" s="579">
        <f t="shared" si="109"/>
        <v>0</v>
      </c>
      <c r="AB189" s="579">
        <f t="shared" si="110"/>
        <v>0</v>
      </c>
      <c r="AC189" s="579">
        <f t="shared" si="111"/>
        <v>0</v>
      </c>
      <c r="AD189" s="579">
        <f t="shared" si="112"/>
        <v>0</v>
      </c>
      <c r="AE189" s="579">
        <f t="shared" si="113"/>
        <v>0</v>
      </c>
      <c r="AF189" s="579">
        <f t="shared" si="114"/>
        <v>0</v>
      </c>
      <c r="AG189" s="579">
        <f t="shared" si="115"/>
        <v>0</v>
      </c>
      <c r="AH189" s="579">
        <f t="shared" si="116"/>
        <v>0</v>
      </c>
      <c r="AI189" s="579">
        <f t="shared" ref="AI189:AI198" si="117">$AI$155*$A157</f>
        <v>0</v>
      </c>
      <c r="AJ189" s="579"/>
      <c r="AK189" s="579"/>
      <c r="AM189" s="579">
        <f t="shared" si="83"/>
        <v>1761619.81428</v>
      </c>
      <c r="AN189" s="579"/>
      <c r="AO189" s="579"/>
      <c r="AP189" s="579"/>
      <c r="AQ189" s="579"/>
      <c r="AR189" s="579"/>
      <c r="AS189" s="579"/>
      <c r="AT189" s="578"/>
      <c r="AU189" s="579"/>
      <c r="AV189" s="579"/>
      <c r="AW189" s="579"/>
      <c r="AX189" s="579"/>
      <c r="AY189" s="579"/>
      <c r="AZ189" s="579"/>
      <c r="BA189" s="579"/>
      <c r="BB189" s="579"/>
      <c r="BC189" s="577"/>
      <c r="BD189" s="577"/>
      <c r="BE189" s="579"/>
      <c r="BF189" s="579"/>
      <c r="BG189" s="579"/>
      <c r="BH189" s="579"/>
      <c r="BI189" s="579"/>
      <c r="BJ189" s="579"/>
      <c r="BK189" s="579"/>
      <c r="BL189" s="579"/>
      <c r="BM189" s="579"/>
      <c r="BN189" s="579"/>
      <c r="BO189" s="579"/>
      <c r="BP189" s="579"/>
      <c r="BQ189" s="579"/>
      <c r="BR189" s="579"/>
      <c r="BS189" s="579"/>
      <c r="BT189" s="579"/>
    </row>
    <row r="190" spans="1:72">
      <c r="A190" s="581">
        <f t="shared" si="89"/>
        <v>0</v>
      </c>
      <c r="B190" s="579">
        <f t="shared" si="84"/>
        <v>34</v>
      </c>
      <c r="C190" s="579">
        <f t="shared" si="82"/>
        <v>0</v>
      </c>
      <c r="D190" s="579">
        <f t="shared" si="85"/>
        <v>0</v>
      </c>
      <c r="E190" s="579">
        <f t="shared" si="86"/>
        <v>0</v>
      </c>
      <c r="F190" s="579">
        <f t="shared" si="87"/>
        <v>0</v>
      </c>
      <c r="G190" s="579">
        <f t="shared" si="88"/>
        <v>0</v>
      </c>
      <c r="H190" s="579">
        <f t="shared" si="90"/>
        <v>0</v>
      </c>
      <c r="I190" s="579">
        <f t="shared" si="91"/>
        <v>0</v>
      </c>
      <c r="J190" s="579">
        <f t="shared" si="92"/>
        <v>0</v>
      </c>
      <c r="K190" s="579">
        <f t="shared" si="93"/>
        <v>0</v>
      </c>
      <c r="L190" s="579">
        <f t="shared" si="94"/>
        <v>0</v>
      </c>
      <c r="M190" s="579">
        <f t="shared" si="95"/>
        <v>0</v>
      </c>
      <c r="N190" s="579">
        <f t="shared" si="96"/>
        <v>0</v>
      </c>
      <c r="O190" s="579">
        <f t="shared" si="97"/>
        <v>0</v>
      </c>
      <c r="P190" s="579">
        <f t="shared" si="98"/>
        <v>0</v>
      </c>
      <c r="Q190" s="579">
        <f t="shared" si="99"/>
        <v>625637.62904999999</v>
      </c>
      <c r="R190" s="579">
        <f t="shared" si="100"/>
        <v>0</v>
      </c>
      <c r="S190" s="579">
        <f t="shared" si="101"/>
        <v>0</v>
      </c>
      <c r="T190" s="579">
        <f t="shared" si="102"/>
        <v>122677.49999999999</v>
      </c>
      <c r="U190" s="579">
        <f t="shared" si="103"/>
        <v>122677.49999999999</v>
      </c>
      <c r="V190" s="579">
        <f t="shared" si="104"/>
        <v>633579.63656999997</v>
      </c>
      <c r="W190" s="579">
        <f t="shared" si="105"/>
        <v>257047.54865999997</v>
      </c>
      <c r="X190" s="579">
        <f t="shared" si="106"/>
        <v>0</v>
      </c>
      <c r="Y190" s="579">
        <f t="shared" si="107"/>
        <v>0</v>
      </c>
      <c r="Z190" s="579">
        <f t="shared" si="108"/>
        <v>0</v>
      </c>
      <c r="AA190" s="579">
        <f t="shared" si="109"/>
        <v>0</v>
      </c>
      <c r="AB190" s="579">
        <f t="shared" si="110"/>
        <v>0</v>
      </c>
      <c r="AC190" s="579">
        <f t="shared" si="111"/>
        <v>0</v>
      </c>
      <c r="AD190" s="579">
        <f t="shared" si="112"/>
        <v>0</v>
      </c>
      <c r="AE190" s="579">
        <f t="shared" si="113"/>
        <v>0</v>
      </c>
      <c r="AF190" s="579">
        <f t="shared" si="114"/>
        <v>0</v>
      </c>
      <c r="AG190" s="579">
        <f t="shared" si="115"/>
        <v>0</v>
      </c>
      <c r="AH190" s="579">
        <f t="shared" si="116"/>
        <v>0</v>
      </c>
      <c r="AI190" s="579">
        <f t="shared" si="117"/>
        <v>0</v>
      </c>
      <c r="AJ190" s="579">
        <f t="shared" ref="AJ190:AJ198" si="118">$AJ$155*$A157</f>
        <v>0</v>
      </c>
      <c r="AK190" s="579"/>
      <c r="AM190" s="579">
        <f t="shared" si="83"/>
        <v>1761619.81428</v>
      </c>
      <c r="AN190" s="579"/>
      <c r="AO190" s="579"/>
      <c r="AP190" s="579"/>
      <c r="AQ190" s="579"/>
      <c r="AR190" s="579"/>
      <c r="AS190" s="579"/>
      <c r="AT190" s="578"/>
      <c r="AU190" s="579"/>
      <c r="AV190" s="579"/>
      <c r="AW190" s="579"/>
      <c r="AX190" s="579"/>
      <c r="AY190" s="579"/>
      <c r="AZ190" s="579"/>
      <c r="BA190" s="579"/>
      <c r="BB190" s="579"/>
      <c r="BC190" s="577"/>
      <c r="BD190" s="577"/>
      <c r="BE190" s="579"/>
      <c r="BF190" s="579"/>
      <c r="BG190" s="579"/>
      <c r="BH190" s="579"/>
      <c r="BI190" s="579"/>
      <c r="BJ190" s="579"/>
      <c r="BK190" s="579"/>
      <c r="BL190" s="579"/>
      <c r="BM190" s="579"/>
      <c r="BN190" s="579"/>
      <c r="BO190" s="579"/>
      <c r="BP190" s="579"/>
      <c r="BQ190" s="579"/>
      <c r="BR190" s="579"/>
      <c r="BS190" s="579"/>
      <c r="BT190" s="579"/>
    </row>
    <row r="191" spans="1:72">
      <c r="A191" s="581">
        <f t="shared" si="89"/>
        <v>0</v>
      </c>
      <c r="B191" s="579">
        <f t="shared" si="84"/>
        <v>35</v>
      </c>
      <c r="C191" s="579">
        <f t="shared" si="82"/>
        <v>0</v>
      </c>
      <c r="D191" s="579">
        <f t="shared" si="85"/>
        <v>0</v>
      </c>
      <c r="E191" s="579">
        <f t="shared" si="86"/>
        <v>0</v>
      </c>
      <c r="F191" s="579">
        <f t="shared" si="87"/>
        <v>0</v>
      </c>
      <c r="G191" s="579">
        <f t="shared" si="88"/>
        <v>0</v>
      </c>
      <c r="H191" s="579">
        <f t="shared" si="90"/>
        <v>0</v>
      </c>
      <c r="I191" s="579">
        <f t="shared" si="91"/>
        <v>0</v>
      </c>
      <c r="J191" s="579">
        <f t="shared" si="92"/>
        <v>0</v>
      </c>
      <c r="K191" s="579">
        <f t="shared" si="93"/>
        <v>0</v>
      </c>
      <c r="L191" s="579">
        <f t="shared" si="94"/>
        <v>0</v>
      </c>
      <c r="M191" s="579">
        <f t="shared" si="95"/>
        <v>0</v>
      </c>
      <c r="N191" s="579">
        <f t="shared" si="96"/>
        <v>0</v>
      </c>
      <c r="O191" s="579">
        <f t="shared" si="97"/>
        <v>0</v>
      </c>
      <c r="P191" s="579">
        <f t="shared" si="98"/>
        <v>0</v>
      </c>
      <c r="Q191" s="579">
        <f t="shared" si="99"/>
        <v>312608.44545</v>
      </c>
      <c r="R191" s="579">
        <f t="shared" si="100"/>
        <v>0</v>
      </c>
      <c r="S191" s="579">
        <f t="shared" si="101"/>
        <v>0</v>
      </c>
      <c r="T191" s="579">
        <f t="shared" si="102"/>
        <v>122677.49999999999</v>
      </c>
      <c r="U191" s="579">
        <f t="shared" si="103"/>
        <v>122677.49999999999</v>
      </c>
      <c r="V191" s="579">
        <f t="shared" si="104"/>
        <v>633579.63656999997</v>
      </c>
      <c r="W191" s="579">
        <f t="shared" si="105"/>
        <v>257047.54865999997</v>
      </c>
      <c r="X191" s="579">
        <f t="shared" si="106"/>
        <v>0</v>
      </c>
      <c r="Y191" s="579">
        <f t="shared" si="107"/>
        <v>0</v>
      </c>
      <c r="Z191" s="579">
        <f t="shared" si="108"/>
        <v>0</v>
      </c>
      <c r="AA191" s="579">
        <f t="shared" si="109"/>
        <v>0</v>
      </c>
      <c r="AB191" s="579">
        <f t="shared" si="110"/>
        <v>0</v>
      </c>
      <c r="AC191" s="579">
        <f t="shared" si="111"/>
        <v>0</v>
      </c>
      <c r="AD191" s="579">
        <f t="shared" si="112"/>
        <v>0</v>
      </c>
      <c r="AE191" s="579">
        <f t="shared" si="113"/>
        <v>0</v>
      </c>
      <c r="AF191" s="579">
        <f t="shared" si="114"/>
        <v>0</v>
      </c>
      <c r="AG191" s="579">
        <f t="shared" si="115"/>
        <v>0</v>
      </c>
      <c r="AH191" s="579">
        <f t="shared" si="116"/>
        <v>0</v>
      </c>
      <c r="AI191" s="579">
        <f t="shared" si="117"/>
        <v>0</v>
      </c>
      <c r="AJ191" s="579">
        <f t="shared" si="118"/>
        <v>0</v>
      </c>
      <c r="AK191" s="579">
        <f t="shared" ref="AK191:AK198" si="119">$AK$155*$A157</f>
        <v>0</v>
      </c>
      <c r="AM191" s="579">
        <f t="shared" si="83"/>
        <v>1448590.6306799999</v>
      </c>
      <c r="AN191" s="579"/>
      <c r="AO191" s="579"/>
      <c r="AP191" s="579"/>
      <c r="AQ191" s="579"/>
      <c r="AR191" s="579"/>
      <c r="AS191" s="579"/>
      <c r="AT191" s="578"/>
      <c r="AU191" s="579"/>
      <c r="AV191" s="579"/>
      <c r="AW191" s="579"/>
      <c r="AX191" s="579"/>
      <c r="AY191" s="579"/>
      <c r="AZ191" s="579"/>
      <c r="BA191" s="579"/>
      <c r="BB191" s="579"/>
      <c r="BC191" s="577"/>
      <c r="BD191" s="577"/>
      <c r="BE191" s="579"/>
      <c r="BF191" s="579"/>
      <c r="BG191" s="579"/>
      <c r="BH191" s="579"/>
      <c r="BI191" s="579"/>
      <c r="BJ191" s="579"/>
      <c r="BK191" s="579"/>
      <c r="BL191" s="579"/>
      <c r="BM191" s="579"/>
      <c r="BN191" s="579"/>
      <c r="BO191" s="579"/>
      <c r="BP191" s="579"/>
      <c r="BQ191" s="579"/>
      <c r="BR191" s="579"/>
      <c r="BS191" s="579"/>
      <c r="BT191" s="579"/>
    </row>
    <row r="192" spans="1:72">
      <c r="A192" s="581"/>
      <c r="B192" s="579">
        <f t="shared" si="84"/>
        <v>36</v>
      </c>
      <c r="C192" s="579">
        <f t="shared" si="82"/>
        <v>0</v>
      </c>
      <c r="D192" s="579">
        <f t="shared" si="85"/>
        <v>0</v>
      </c>
      <c r="E192" s="579">
        <f t="shared" si="86"/>
        <v>0</v>
      </c>
      <c r="F192" s="579">
        <f t="shared" si="87"/>
        <v>0</v>
      </c>
      <c r="G192" s="579">
        <f t="shared" si="88"/>
        <v>0</v>
      </c>
      <c r="H192" s="579">
        <f t="shared" si="90"/>
        <v>0</v>
      </c>
      <c r="I192" s="579">
        <f t="shared" si="91"/>
        <v>0</v>
      </c>
      <c r="J192" s="579">
        <f t="shared" si="92"/>
        <v>0</v>
      </c>
      <c r="K192" s="579">
        <f t="shared" si="93"/>
        <v>0</v>
      </c>
      <c r="L192" s="579">
        <f t="shared" si="94"/>
        <v>0</v>
      </c>
      <c r="M192" s="579">
        <f t="shared" si="95"/>
        <v>0</v>
      </c>
      <c r="N192" s="579">
        <f t="shared" si="96"/>
        <v>0</v>
      </c>
      <c r="O192" s="579">
        <f t="shared" si="97"/>
        <v>0</v>
      </c>
      <c r="P192" s="579">
        <f t="shared" si="98"/>
        <v>0</v>
      </c>
      <c r="Q192" s="579">
        <f t="shared" si="99"/>
        <v>0</v>
      </c>
      <c r="R192" s="579">
        <f t="shared" si="100"/>
        <v>0</v>
      </c>
      <c r="S192" s="579">
        <f t="shared" si="101"/>
        <v>0</v>
      </c>
      <c r="T192" s="579">
        <f t="shared" si="102"/>
        <v>122677.49999999999</v>
      </c>
      <c r="U192" s="579">
        <f t="shared" si="103"/>
        <v>122677.49999999999</v>
      </c>
      <c r="V192" s="579">
        <f t="shared" si="104"/>
        <v>633579.63656999997</v>
      </c>
      <c r="W192" s="579">
        <f t="shared" si="105"/>
        <v>257047.54865999997</v>
      </c>
      <c r="X192" s="579">
        <f t="shared" si="106"/>
        <v>0</v>
      </c>
      <c r="Y192" s="579">
        <f t="shared" si="107"/>
        <v>0</v>
      </c>
      <c r="Z192" s="579">
        <f t="shared" si="108"/>
        <v>0</v>
      </c>
      <c r="AA192" s="579">
        <f t="shared" si="109"/>
        <v>0</v>
      </c>
      <c r="AB192" s="579">
        <f t="shared" si="110"/>
        <v>0</v>
      </c>
      <c r="AC192" s="579">
        <f t="shared" si="111"/>
        <v>0</v>
      </c>
      <c r="AD192" s="579">
        <f t="shared" si="112"/>
        <v>0</v>
      </c>
      <c r="AE192" s="579">
        <f t="shared" si="113"/>
        <v>0</v>
      </c>
      <c r="AF192" s="579">
        <f t="shared" si="114"/>
        <v>0</v>
      </c>
      <c r="AG192" s="579">
        <f t="shared" si="115"/>
        <v>0</v>
      </c>
      <c r="AH192" s="579">
        <f t="shared" si="116"/>
        <v>0</v>
      </c>
      <c r="AI192" s="579">
        <f t="shared" si="117"/>
        <v>0</v>
      </c>
      <c r="AJ192" s="579">
        <f t="shared" si="118"/>
        <v>0</v>
      </c>
      <c r="AK192" s="579">
        <f t="shared" si="119"/>
        <v>0</v>
      </c>
      <c r="AL192" s="579">
        <f t="shared" ref="AL192:AL198" si="120">$AL$155*$A157</f>
        <v>0</v>
      </c>
      <c r="AM192" s="579">
        <f t="shared" si="83"/>
        <v>1135982.1852299999</v>
      </c>
      <c r="AN192" s="579"/>
      <c r="AO192" s="579"/>
      <c r="AP192" s="579"/>
      <c r="AQ192" s="579"/>
      <c r="AR192" s="579"/>
      <c r="AS192" s="579"/>
      <c r="AT192" s="578"/>
      <c r="AU192" s="579"/>
      <c r="AV192" s="579"/>
      <c r="AW192" s="579"/>
      <c r="AX192" s="579"/>
      <c r="AY192" s="579"/>
      <c r="AZ192" s="579"/>
      <c r="BA192" s="579"/>
      <c r="BB192" s="579"/>
      <c r="BC192" s="577"/>
      <c r="BD192" s="577"/>
      <c r="BE192" s="579"/>
      <c r="BF192" s="579"/>
      <c r="BG192" s="579"/>
      <c r="BH192" s="579"/>
      <c r="BI192" s="579"/>
      <c r="BJ192" s="579"/>
      <c r="BK192" s="579"/>
      <c r="BL192" s="579"/>
      <c r="BM192" s="579"/>
      <c r="BN192" s="579"/>
      <c r="BO192" s="579"/>
      <c r="BP192" s="579"/>
      <c r="BQ192" s="579"/>
      <c r="BR192" s="579"/>
      <c r="BS192" s="579"/>
      <c r="BT192" s="579"/>
    </row>
    <row r="193" spans="1:72">
      <c r="A193" s="581"/>
      <c r="B193" s="579">
        <f t="shared" si="84"/>
        <v>37</v>
      </c>
      <c r="C193" s="579">
        <f t="shared" si="82"/>
        <v>0</v>
      </c>
      <c r="D193" s="579">
        <f t="shared" si="85"/>
        <v>0</v>
      </c>
      <c r="E193" s="579">
        <f t="shared" si="86"/>
        <v>0</v>
      </c>
      <c r="F193" s="579">
        <f t="shared" si="87"/>
        <v>0</v>
      </c>
      <c r="G193" s="579">
        <f t="shared" si="88"/>
        <v>0</v>
      </c>
      <c r="H193" s="579">
        <f t="shared" si="90"/>
        <v>0</v>
      </c>
      <c r="I193" s="579">
        <f t="shared" si="91"/>
        <v>0</v>
      </c>
      <c r="J193" s="579">
        <f t="shared" si="92"/>
        <v>0</v>
      </c>
      <c r="K193" s="579">
        <f t="shared" si="93"/>
        <v>0</v>
      </c>
      <c r="L193" s="579">
        <f t="shared" si="94"/>
        <v>0</v>
      </c>
      <c r="M193" s="579">
        <f t="shared" si="95"/>
        <v>0</v>
      </c>
      <c r="N193" s="579">
        <f t="shared" si="96"/>
        <v>0</v>
      </c>
      <c r="O193" s="579">
        <f t="shared" si="97"/>
        <v>0</v>
      </c>
      <c r="P193" s="579">
        <f t="shared" si="98"/>
        <v>0</v>
      </c>
      <c r="Q193" s="579">
        <f t="shared" si="99"/>
        <v>0</v>
      </c>
      <c r="R193" s="579">
        <f t="shared" si="100"/>
        <v>0</v>
      </c>
      <c r="S193" s="579">
        <f t="shared" si="101"/>
        <v>0</v>
      </c>
      <c r="T193" s="579">
        <f t="shared" si="102"/>
        <v>122677.49999999999</v>
      </c>
      <c r="U193" s="579">
        <f t="shared" si="103"/>
        <v>122677.49999999999</v>
      </c>
      <c r="V193" s="579">
        <f t="shared" si="104"/>
        <v>633579.63656999997</v>
      </c>
      <c r="W193" s="579">
        <f t="shared" si="105"/>
        <v>257047.54865999997</v>
      </c>
      <c r="X193" s="579">
        <f t="shared" si="106"/>
        <v>0</v>
      </c>
      <c r="Y193" s="579">
        <f t="shared" si="107"/>
        <v>0</v>
      </c>
      <c r="Z193" s="579">
        <f t="shared" si="108"/>
        <v>0</v>
      </c>
      <c r="AA193" s="579">
        <f t="shared" si="109"/>
        <v>0</v>
      </c>
      <c r="AB193" s="579">
        <f t="shared" si="110"/>
        <v>0</v>
      </c>
      <c r="AC193" s="579">
        <f t="shared" si="111"/>
        <v>0</v>
      </c>
      <c r="AD193" s="579">
        <f t="shared" si="112"/>
        <v>0</v>
      </c>
      <c r="AE193" s="579">
        <f t="shared" si="113"/>
        <v>0</v>
      </c>
      <c r="AF193" s="579">
        <f t="shared" si="114"/>
        <v>0</v>
      </c>
      <c r="AG193" s="579">
        <f t="shared" si="115"/>
        <v>0</v>
      </c>
      <c r="AH193" s="579">
        <f t="shared" si="116"/>
        <v>0</v>
      </c>
      <c r="AI193" s="579">
        <f t="shared" si="117"/>
        <v>0</v>
      </c>
      <c r="AJ193" s="579">
        <f t="shared" si="118"/>
        <v>0</v>
      </c>
      <c r="AK193" s="579">
        <f t="shared" si="119"/>
        <v>0</v>
      </c>
      <c r="AL193" s="579">
        <f t="shared" si="120"/>
        <v>0</v>
      </c>
      <c r="AM193" s="579">
        <f t="shared" si="83"/>
        <v>1135982.1852299999</v>
      </c>
      <c r="AN193" s="579"/>
      <c r="AO193" s="579"/>
      <c r="AP193" s="579"/>
      <c r="AQ193" s="579"/>
      <c r="AR193" s="579"/>
      <c r="AS193" s="579"/>
      <c r="AT193" s="578"/>
      <c r="AU193" s="579"/>
      <c r="AV193" s="579"/>
      <c r="AW193" s="579"/>
      <c r="AX193" s="579"/>
      <c r="AY193" s="579"/>
      <c r="AZ193" s="579"/>
      <c r="BA193" s="579"/>
      <c r="BB193" s="579"/>
      <c r="BC193" s="577"/>
      <c r="BD193" s="577"/>
      <c r="BE193" s="579"/>
      <c r="BF193" s="579"/>
      <c r="BG193" s="579"/>
      <c r="BH193" s="579"/>
      <c r="BI193" s="579"/>
      <c r="BJ193" s="579"/>
      <c r="BK193" s="579"/>
      <c r="BL193" s="579"/>
      <c r="BM193" s="579"/>
      <c r="BN193" s="579"/>
      <c r="BO193" s="579"/>
      <c r="BP193" s="579"/>
      <c r="BQ193" s="579"/>
      <c r="BR193" s="579"/>
      <c r="BS193" s="579"/>
      <c r="BT193" s="579"/>
    </row>
    <row r="194" spans="1:72">
      <c r="A194" s="581"/>
      <c r="B194" s="579">
        <f t="shared" si="84"/>
        <v>38</v>
      </c>
      <c r="C194" s="579">
        <f t="shared" si="82"/>
        <v>0</v>
      </c>
      <c r="D194" s="579">
        <f t="shared" si="85"/>
        <v>0</v>
      </c>
      <c r="E194" s="579">
        <f t="shared" si="86"/>
        <v>0</v>
      </c>
      <c r="F194" s="579">
        <f t="shared" si="87"/>
        <v>0</v>
      </c>
      <c r="G194" s="579">
        <f t="shared" si="88"/>
        <v>0</v>
      </c>
      <c r="H194" s="579">
        <f t="shared" si="90"/>
        <v>0</v>
      </c>
      <c r="I194" s="579">
        <f t="shared" si="91"/>
        <v>0</v>
      </c>
      <c r="J194" s="579">
        <f t="shared" si="92"/>
        <v>0</v>
      </c>
      <c r="K194" s="579">
        <f t="shared" si="93"/>
        <v>0</v>
      </c>
      <c r="L194" s="579">
        <f t="shared" si="94"/>
        <v>0</v>
      </c>
      <c r="M194" s="579">
        <f t="shared" si="95"/>
        <v>0</v>
      </c>
      <c r="N194" s="579">
        <f t="shared" si="96"/>
        <v>0</v>
      </c>
      <c r="O194" s="579">
        <f t="shared" si="97"/>
        <v>0</v>
      </c>
      <c r="P194" s="579">
        <f t="shared" si="98"/>
        <v>0</v>
      </c>
      <c r="Q194" s="579">
        <f t="shared" si="99"/>
        <v>0</v>
      </c>
      <c r="R194" s="579">
        <f t="shared" si="100"/>
        <v>0</v>
      </c>
      <c r="S194" s="579">
        <f t="shared" si="101"/>
        <v>0</v>
      </c>
      <c r="T194" s="579">
        <f t="shared" si="102"/>
        <v>61297.5</v>
      </c>
      <c r="U194" s="579">
        <f t="shared" si="103"/>
        <v>122677.49999999999</v>
      </c>
      <c r="V194" s="579">
        <f t="shared" si="104"/>
        <v>633579.63656999997</v>
      </c>
      <c r="W194" s="579">
        <f t="shared" si="105"/>
        <v>257047.54865999997</v>
      </c>
      <c r="X194" s="579">
        <f t="shared" si="106"/>
        <v>0</v>
      </c>
      <c r="Y194" s="579">
        <f t="shared" si="107"/>
        <v>0</v>
      </c>
      <c r="Z194" s="579">
        <f t="shared" si="108"/>
        <v>0</v>
      </c>
      <c r="AA194" s="579">
        <f t="shared" si="109"/>
        <v>0</v>
      </c>
      <c r="AB194" s="579">
        <f t="shared" si="110"/>
        <v>0</v>
      </c>
      <c r="AC194" s="579">
        <f t="shared" si="111"/>
        <v>0</v>
      </c>
      <c r="AD194" s="579">
        <f t="shared" si="112"/>
        <v>0</v>
      </c>
      <c r="AE194" s="579">
        <f t="shared" si="113"/>
        <v>0</v>
      </c>
      <c r="AF194" s="579">
        <f t="shared" si="114"/>
        <v>0</v>
      </c>
      <c r="AG194" s="579">
        <f t="shared" si="115"/>
        <v>0</v>
      </c>
      <c r="AH194" s="579">
        <f t="shared" si="116"/>
        <v>0</v>
      </c>
      <c r="AI194" s="579">
        <f t="shared" si="117"/>
        <v>0</v>
      </c>
      <c r="AJ194" s="579">
        <f t="shared" si="118"/>
        <v>0</v>
      </c>
      <c r="AK194" s="579">
        <f t="shared" si="119"/>
        <v>0</v>
      </c>
      <c r="AL194" s="579">
        <f t="shared" si="120"/>
        <v>0</v>
      </c>
      <c r="AM194" s="579">
        <f t="shared" si="83"/>
        <v>1074602.1852299999</v>
      </c>
      <c r="AN194" s="579"/>
      <c r="AO194" s="579"/>
      <c r="AP194" s="579"/>
      <c r="AQ194" s="579"/>
      <c r="AR194" s="579"/>
      <c r="AS194" s="579"/>
      <c r="AT194" s="578"/>
      <c r="AU194" s="579"/>
      <c r="AV194" s="579"/>
      <c r="AW194" s="579"/>
      <c r="AX194" s="579"/>
      <c r="AY194" s="579"/>
      <c r="AZ194" s="579"/>
      <c r="BA194" s="579"/>
      <c r="BB194" s="579"/>
      <c r="BC194" s="577"/>
      <c r="BD194" s="577"/>
      <c r="BE194" s="579"/>
      <c r="BF194" s="579"/>
      <c r="BG194" s="579"/>
      <c r="BH194" s="579"/>
      <c r="BI194" s="579"/>
      <c r="BJ194" s="579"/>
      <c r="BK194" s="579"/>
      <c r="BL194" s="579"/>
      <c r="BM194" s="579"/>
      <c r="BN194" s="579"/>
      <c r="BO194" s="579"/>
      <c r="BP194" s="579"/>
      <c r="BQ194" s="579"/>
      <c r="BR194" s="579"/>
      <c r="BS194" s="579"/>
      <c r="BT194" s="579"/>
    </row>
    <row r="195" spans="1:72">
      <c r="A195" s="581"/>
      <c r="B195" s="579">
        <f t="shared" si="84"/>
        <v>39</v>
      </c>
      <c r="C195" s="579">
        <f t="shared" si="82"/>
        <v>0</v>
      </c>
      <c r="D195" s="579">
        <f t="shared" si="85"/>
        <v>0</v>
      </c>
      <c r="E195" s="579">
        <f t="shared" si="86"/>
        <v>0</v>
      </c>
      <c r="F195" s="579">
        <f t="shared" si="87"/>
        <v>0</v>
      </c>
      <c r="G195" s="579">
        <f t="shared" si="88"/>
        <v>0</v>
      </c>
      <c r="H195" s="579">
        <f t="shared" si="90"/>
        <v>0</v>
      </c>
      <c r="I195" s="579">
        <f t="shared" si="91"/>
        <v>0</v>
      </c>
      <c r="J195" s="579">
        <f t="shared" si="92"/>
        <v>0</v>
      </c>
      <c r="K195" s="579">
        <f t="shared" si="93"/>
        <v>0</v>
      </c>
      <c r="L195" s="579">
        <f t="shared" si="94"/>
        <v>0</v>
      </c>
      <c r="M195" s="579">
        <f t="shared" si="95"/>
        <v>0</v>
      </c>
      <c r="N195" s="579">
        <f t="shared" si="96"/>
        <v>0</v>
      </c>
      <c r="O195" s="579">
        <f t="shared" si="97"/>
        <v>0</v>
      </c>
      <c r="P195" s="579">
        <f t="shared" si="98"/>
        <v>0</v>
      </c>
      <c r="Q195" s="579">
        <f t="shared" si="99"/>
        <v>0</v>
      </c>
      <c r="R195" s="579">
        <f t="shared" si="100"/>
        <v>0</v>
      </c>
      <c r="S195" s="579">
        <f t="shared" si="101"/>
        <v>0</v>
      </c>
      <c r="T195" s="579">
        <f t="shared" si="102"/>
        <v>0</v>
      </c>
      <c r="U195" s="579">
        <f t="shared" si="103"/>
        <v>61297.5</v>
      </c>
      <c r="V195" s="579">
        <f t="shared" si="104"/>
        <v>633579.63656999997</v>
      </c>
      <c r="W195" s="579">
        <f t="shared" si="105"/>
        <v>257047.54865999997</v>
      </c>
      <c r="X195" s="579">
        <f t="shared" si="106"/>
        <v>0</v>
      </c>
      <c r="Y195" s="579">
        <f t="shared" si="107"/>
        <v>0</v>
      </c>
      <c r="Z195" s="579">
        <f t="shared" si="108"/>
        <v>0</v>
      </c>
      <c r="AA195" s="579">
        <f t="shared" si="109"/>
        <v>0</v>
      </c>
      <c r="AB195" s="579">
        <f t="shared" si="110"/>
        <v>0</v>
      </c>
      <c r="AC195" s="579">
        <f t="shared" si="111"/>
        <v>0</v>
      </c>
      <c r="AD195" s="579">
        <f t="shared" si="112"/>
        <v>0</v>
      </c>
      <c r="AE195" s="579">
        <f t="shared" si="113"/>
        <v>0</v>
      </c>
      <c r="AF195" s="579">
        <f t="shared" si="114"/>
        <v>0</v>
      </c>
      <c r="AG195" s="579">
        <f t="shared" si="115"/>
        <v>0</v>
      </c>
      <c r="AH195" s="579">
        <f t="shared" si="116"/>
        <v>0</v>
      </c>
      <c r="AI195" s="579">
        <f t="shared" si="117"/>
        <v>0</v>
      </c>
      <c r="AJ195" s="579">
        <f t="shared" si="118"/>
        <v>0</v>
      </c>
      <c r="AK195" s="579">
        <f t="shared" si="119"/>
        <v>0</v>
      </c>
      <c r="AL195" s="579">
        <f t="shared" si="120"/>
        <v>0</v>
      </c>
      <c r="AM195" s="579">
        <f t="shared" si="83"/>
        <v>951924.68522999994</v>
      </c>
      <c r="AN195" s="579"/>
      <c r="AO195" s="579"/>
      <c r="AP195" s="579"/>
      <c r="AQ195" s="579"/>
      <c r="AR195" s="579"/>
      <c r="AS195" s="579"/>
      <c r="AT195" s="578"/>
      <c r="AU195" s="579"/>
      <c r="AV195" s="579"/>
      <c r="AW195" s="579"/>
      <c r="AX195" s="579"/>
      <c r="AY195" s="579"/>
      <c r="AZ195" s="579"/>
      <c r="BA195" s="579"/>
      <c r="BB195" s="579"/>
      <c r="BC195" s="577"/>
      <c r="BD195" s="577"/>
      <c r="BE195" s="579"/>
      <c r="BF195" s="579"/>
      <c r="BG195" s="579"/>
      <c r="BH195" s="579"/>
      <c r="BI195" s="579"/>
      <c r="BJ195" s="579"/>
      <c r="BK195" s="579"/>
      <c r="BL195" s="579"/>
      <c r="BM195" s="579"/>
      <c r="BN195" s="579"/>
      <c r="BO195" s="579"/>
      <c r="BP195" s="579"/>
      <c r="BQ195" s="579"/>
      <c r="BR195" s="579"/>
      <c r="BS195" s="579"/>
      <c r="BT195" s="579"/>
    </row>
    <row r="196" spans="1:72">
      <c r="A196" s="581"/>
      <c r="B196" s="579">
        <f t="shared" si="84"/>
        <v>40</v>
      </c>
      <c r="C196" s="579">
        <f t="shared" si="82"/>
        <v>0</v>
      </c>
      <c r="D196" s="579">
        <f t="shared" si="85"/>
        <v>0</v>
      </c>
      <c r="E196" s="579">
        <f t="shared" si="86"/>
        <v>0</v>
      </c>
      <c r="F196" s="579">
        <f t="shared" si="87"/>
        <v>0</v>
      </c>
      <c r="G196" s="579">
        <f t="shared" si="88"/>
        <v>0</v>
      </c>
      <c r="H196" s="579">
        <f t="shared" si="90"/>
        <v>0</v>
      </c>
      <c r="I196" s="579">
        <f t="shared" si="91"/>
        <v>0</v>
      </c>
      <c r="J196" s="579">
        <f t="shared" si="92"/>
        <v>0</v>
      </c>
      <c r="K196" s="579">
        <f t="shared" si="93"/>
        <v>0</v>
      </c>
      <c r="L196" s="579">
        <f t="shared" si="94"/>
        <v>0</v>
      </c>
      <c r="M196" s="579">
        <f t="shared" si="95"/>
        <v>0</v>
      </c>
      <c r="N196" s="579">
        <f t="shared" si="96"/>
        <v>0</v>
      </c>
      <c r="O196" s="579">
        <f t="shared" si="97"/>
        <v>0</v>
      </c>
      <c r="P196" s="579">
        <f t="shared" si="98"/>
        <v>0</v>
      </c>
      <c r="Q196" s="579">
        <f t="shared" si="99"/>
        <v>0</v>
      </c>
      <c r="R196" s="579">
        <f t="shared" si="100"/>
        <v>0</v>
      </c>
      <c r="S196" s="579">
        <f t="shared" si="101"/>
        <v>0</v>
      </c>
      <c r="T196" s="579">
        <f t="shared" si="102"/>
        <v>0</v>
      </c>
      <c r="U196" s="579">
        <f t="shared" si="103"/>
        <v>0</v>
      </c>
      <c r="V196" s="579">
        <f t="shared" si="104"/>
        <v>316576.77873000002</v>
      </c>
      <c r="W196" s="579">
        <f t="shared" si="105"/>
        <v>257047.54865999997</v>
      </c>
      <c r="X196" s="579">
        <f t="shared" si="106"/>
        <v>0</v>
      </c>
      <c r="Y196" s="579">
        <f t="shared" si="107"/>
        <v>0</v>
      </c>
      <c r="Z196" s="579">
        <f t="shared" si="108"/>
        <v>0</v>
      </c>
      <c r="AA196" s="579">
        <f t="shared" si="109"/>
        <v>0</v>
      </c>
      <c r="AB196" s="579">
        <f t="shared" si="110"/>
        <v>0</v>
      </c>
      <c r="AC196" s="579">
        <f t="shared" si="111"/>
        <v>0</v>
      </c>
      <c r="AD196" s="579">
        <f t="shared" si="112"/>
        <v>0</v>
      </c>
      <c r="AE196" s="579">
        <f t="shared" si="113"/>
        <v>0</v>
      </c>
      <c r="AF196" s="579">
        <f t="shared" si="114"/>
        <v>0</v>
      </c>
      <c r="AG196" s="579">
        <f t="shared" si="115"/>
        <v>0</v>
      </c>
      <c r="AH196" s="579">
        <f t="shared" si="116"/>
        <v>0</v>
      </c>
      <c r="AI196" s="579">
        <f t="shared" si="117"/>
        <v>0</v>
      </c>
      <c r="AJ196" s="579">
        <f t="shared" si="118"/>
        <v>0</v>
      </c>
      <c r="AK196" s="579">
        <f t="shared" si="119"/>
        <v>0</v>
      </c>
      <c r="AL196" s="579">
        <f t="shared" si="120"/>
        <v>0</v>
      </c>
      <c r="AM196" s="579">
        <f t="shared" si="83"/>
        <v>573624.32738999999</v>
      </c>
      <c r="AN196" s="579"/>
      <c r="AO196" s="579"/>
      <c r="AP196" s="579"/>
      <c r="AQ196" s="579"/>
      <c r="AR196" s="579"/>
      <c r="AS196" s="579"/>
      <c r="AT196" s="578"/>
      <c r="AU196" s="579"/>
      <c r="AV196" s="579"/>
      <c r="AW196" s="579"/>
      <c r="AX196" s="579"/>
      <c r="AY196" s="579"/>
      <c r="AZ196" s="579"/>
      <c r="BA196" s="579"/>
      <c r="BB196" s="579"/>
      <c r="BC196" s="577"/>
      <c r="BD196" s="577"/>
      <c r="BE196" s="579"/>
      <c r="BF196" s="579"/>
      <c r="BG196" s="579"/>
      <c r="BH196" s="579"/>
      <c r="BI196" s="579"/>
      <c r="BJ196" s="579"/>
      <c r="BK196" s="579"/>
      <c r="BL196" s="579"/>
      <c r="BM196" s="579"/>
      <c r="BN196" s="579"/>
      <c r="BO196" s="579"/>
      <c r="BP196" s="579"/>
      <c r="BQ196" s="579"/>
      <c r="BR196" s="579"/>
      <c r="BS196" s="579"/>
      <c r="BT196" s="579"/>
    </row>
    <row r="197" spans="1:72">
      <c r="A197" s="581"/>
      <c r="B197" s="579">
        <f t="shared" si="84"/>
        <v>41</v>
      </c>
      <c r="C197" s="579">
        <f t="shared" si="82"/>
        <v>0</v>
      </c>
      <c r="D197" s="579">
        <f t="shared" si="85"/>
        <v>0</v>
      </c>
      <c r="E197" s="579">
        <f t="shared" si="86"/>
        <v>0</v>
      </c>
      <c r="F197" s="579">
        <f t="shared" si="87"/>
        <v>0</v>
      </c>
      <c r="G197" s="579">
        <f t="shared" si="88"/>
        <v>0</v>
      </c>
      <c r="H197" s="579">
        <f t="shared" si="90"/>
        <v>0</v>
      </c>
      <c r="I197" s="579">
        <f t="shared" si="91"/>
        <v>0</v>
      </c>
      <c r="J197" s="579">
        <f t="shared" si="92"/>
        <v>0</v>
      </c>
      <c r="K197" s="579">
        <f t="shared" si="93"/>
        <v>0</v>
      </c>
      <c r="L197" s="579">
        <f t="shared" si="94"/>
        <v>0</v>
      </c>
      <c r="M197" s="579">
        <f t="shared" si="95"/>
        <v>0</v>
      </c>
      <c r="N197" s="579">
        <f t="shared" si="96"/>
        <v>0</v>
      </c>
      <c r="O197" s="579">
        <f t="shared" si="97"/>
        <v>0</v>
      </c>
      <c r="P197" s="579">
        <f t="shared" si="98"/>
        <v>0</v>
      </c>
      <c r="Q197" s="579">
        <f t="shared" si="99"/>
        <v>0</v>
      </c>
      <c r="R197" s="579">
        <f t="shared" si="100"/>
        <v>0</v>
      </c>
      <c r="S197" s="579">
        <f t="shared" si="101"/>
        <v>0</v>
      </c>
      <c r="T197" s="579">
        <f t="shared" si="102"/>
        <v>0</v>
      </c>
      <c r="U197" s="579">
        <f t="shared" si="103"/>
        <v>0</v>
      </c>
      <c r="V197" s="579">
        <f t="shared" si="104"/>
        <v>0</v>
      </c>
      <c r="W197" s="579">
        <f t="shared" si="105"/>
        <v>128437.34274000001</v>
      </c>
      <c r="X197" s="579">
        <f t="shared" si="106"/>
        <v>0</v>
      </c>
      <c r="Y197" s="579">
        <f t="shared" si="107"/>
        <v>0</v>
      </c>
      <c r="Z197" s="579">
        <f t="shared" si="108"/>
        <v>0</v>
      </c>
      <c r="AA197" s="579">
        <f t="shared" si="109"/>
        <v>0</v>
      </c>
      <c r="AB197" s="579">
        <f t="shared" si="110"/>
        <v>0</v>
      </c>
      <c r="AC197" s="579">
        <f t="shared" si="111"/>
        <v>0</v>
      </c>
      <c r="AD197" s="579">
        <f t="shared" si="112"/>
        <v>0</v>
      </c>
      <c r="AE197" s="579">
        <f t="shared" si="113"/>
        <v>0</v>
      </c>
      <c r="AF197" s="579">
        <f t="shared" si="114"/>
        <v>0</v>
      </c>
      <c r="AG197" s="579">
        <f t="shared" si="115"/>
        <v>0</v>
      </c>
      <c r="AH197" s="579">
        <f t="shared" si="116"/>
        <v>0</v>
      </c>
      <c r="AI197" s="579">
        <f t="shared" si="117"/>
        <v>0</v>
      </c>
      <c r="AJ197" s="579">
        <f t="shared" si="118"/>
        <v>0</v>
      </c>
      <c r="AK197" s="579">
        <f t="shared" si="119"/>
        <v>0</v>
      </c>
      <c r="AL197" s="579">
        <f t="shared" si="120"/>
        <v>0</v>
      </c>
      <c r="AM197" s="579">
        <f t="shared" si="83"/>
        <v>128437.34274000001</v>
      </c>
      <c r="AN197" s="579"/>
      <c r="AO197" s="579"/>
      <c r="AP197" s="579"/>
      <c r="AQ197" s="579"/>
      <c r="AR197" s="579"/>
      <c r="AS197" s="579"/>
      <c r="AT197" s="578"/>
      <c r="AU197" s="579"/>
      <c r="AV197" s="579"/>
      <c r="AW197" s="579"/>
      <c r="AX197" s="579"/>
      <c r="AY197" s="579"/>
      <c r="AZ197" s="579"/>
      <c r="BA197" s="579"/>
      <c r="BB197" s="579"/>
      <c r="BC197" s="577"/>
      <c r="BD197" s="577"/>
      <c r="BE197" s="579"/>
      <c r="BF197" s="579"/>
      <c r="BG197" s="579"/>
      <c r="BH197" s="579"/>
      <c r="BI197" s="579"/>
      <c r="BJ197" s="579"/>
      <c r="BK197" s="579"/>
      <c r="BL197" s="579"/>
      <c r="BM197" s="579"/>
      <c r="BN197" s="579"/>
      <c r="BO197" s="579"/>
      <c r="BP197" s="579"/>
      <c r="BQ197" s="579"/>
      <c r="BR197" s="579"/>
      <c r="BS197" s="579"/>
      <c r="BT197" s="579"/>
    </row>
    <row r="198" spans="1:72">
      <c r="A198" s="581"/>
      <c r="B198" s="579">
        <f t="shared" si="84"/>
        <v>42</v>
      </c>
      <c r="C198" s="579">
        <f t="shared" si="82"/>
        <v>0</v>
      </c>
      <c r="D198" s="579">
        <f t="shared" si="85"/>
        <v>0</v>
      </c>
      <c r="E198" s="579">
        <f t="shared" si="86"/>
        <v>0</v>
      </c>
      <c r="F198" s="579">
        <f t="shared" si="87"/>
        <v>0</v>
      </c>
      <c r="G198" s="579">
        <f t="shared" si="88"/>
        <v>0</v>
      </c>
      <c r="H198" s="579">
        <f t="shared" si="90"/>
        <v>0</v>
      </c>
      <c r="I198" s="579">
        <f t="shared" si="91"/>
        <v>0</v>
      </c>
      <c r="J198" s="579">
        <f t="shared" si="92"/>
        <v>0</v>
      </c>
      <c r="K198" s="579">
        <f t="shared" si="93"/>
        <v>0</v>
      </c>
      <c r="L198" s="579">
        <f t="shared" si="94"/>
        <v>0</v>
      </c>
      <c r="M198" s="579">
        <f t="shared" si="95"/>
        <v>0</v>
      </c>
      <c r="N198" s="579">
        <f t="shared" si="96"/>
        <v>0</v>
      </c>
      <c r="O198" s="579">
        <f t="shared" si="97"/>
        <v>0</v>
      </c>
      <c r="P198" s="579">
        <f t="shared" si="98"/>
        <v>0</v>
      </c>
      <c r="Q198" s="579">
        <f t="shared" si="99"/>
        <v>0</v>
      </c>
      <c r="R198" s="579">
        <f t="shared" si="100"/>
        <v>0</v>
      </c>
      <c r="S198" s="579">
        <f t="shared" si="101"/>
        <v>0</v>
      </c>
      <c r="T198" s="579">
        <f t="shared" si="102"/>
        <v>0</v>
      </c>
      <c r="U198" s="579">
        <f t="shared" si="103"/>
        <v>0</v>
      </c>
      <c r="V198" s="579">
        <f t="shared" si="104"/>
        <v>0</v>
      </c>
      <c r="W198" s="579">
        <f t="shared" si="105"/>
        <v>0</v>
      </c>
      <c r="X198" s="579">
        <f t="shared" si="106"/>
        <v>0</v>
      </c>
      <c r="Y198" s="579">
        <f t="shared" si="107"/>
        <v>0</v>
      </c>
      <c r="Z198" s="579">
        <f t="shared" si="108"/>
        <v>0</v>
      </c>
      <c r="AA198" s="579">
        <f t="shared" si="109"/>
        <v>0</v>
      </c>
      <c r="AB198" s="579">
        <f t="shared" si="110"/>
        <v>0</v>
      </c>
      <c r="AC198" s="579">
        <f t="shared" si="111"/>
        <v>0</v>
      </c>
      <c r="AD198" s="579">
        <f t="shared" si="112"/>
        <v>0</v>
      </c>
      <c r="AE198" s="579">
        <f t="shared" si="113"/>
        <v>0</v>
      </c>
      <c r="AF198" s="579">
        <f t="shared" si="114"/>
        <v>0</v>
      </c>
      <c r="AG198" s="579">
        <f t="shared" si="115"/>
        <v>0</v>
      </c>
      <c r="AH198" s="579">
        <f t="shared" si="116"/>
        <v>0</v>
      </c>
      <c r="AI198" s="579">
        <f t="shared" si="117"/>
        <v>0</v>
      </c>
      <c r="AJ198" s="579">
        <f t="shared" si="118"/>
        <v>0</v>
      </c>
      <c r="AK198" s="579">
        <f t="shared" si="119"/>
        <v>0</v>
      </c>
      <c r="AL198" s="579">
        <f t="shared" si="120"/>
        <v>0</v>
      </c>
      <c r="AM198" s="579">
        <f t="shared" si="83"/>
        <v>0</v>
      </c>
      <c r="AN198" s="579"/>
      <c r="AO198" s="579"/>
      <c r="AP198" s="579"/>
      <c r="AQ198" s="579"/>
      <c r="AR198" s="579"/>
      <c r="AS198" s="579"/>
      <c r="AT198" s="578"/>
      <c r="AU198" s="579"/>
      <c r="AV198" s="579"/>
      <c r="AW198" s="579"/>
      <c r="AX198" s="579"/>
      <c r="AY198" s="579"/>
      <c r="AZ198" s="579"/>
      <c r="BA198" s="579"/>
      <c r="BB198" s="579"/>
      <c r="BC198" s="577"/>
      <c r="BD198" s="577"/>
      <c r="BE198" s="579"/>
      <c r="BF198" s="579"/>
      <c r="BG198" s="579"/>
      <c r="BH198" s="579"/>
      <c r="BI198" s="579"/>
      <c r="BJ198" s="579"/>
      <c r="BK198" s="579"/>
      <c r="BL198" s="579"/>
      <c r="BM198" s="579"/>
      <c r="BN198" s="579"/>
      <c r="BO198" s="579"/>
      <c r="BP198" s="579"/>
      <c r="BQ198" s="579"/>
      <c r="BR198" s="579"/>
      <c r="BS198" s="579"/>
      <c r="BT198" s="579"/>
    </row>
    <row r="199" spans="1:72">
      <c r="A199" s="579"/>
      <c r="B199" s="579"/>
      <c r="C199" s="580" t="s">
        <v>838</v>
      </c>
      <c r="D199" s="580" t="s">
        <v>838</v>
      </c>
      <c r="E199" s="580" t="s">
        <v>838</v>
      </c>
      <c r="F199" s="580" t="s">
        <v>838</v>
      </c>
      <c r="G199" s="580" t="s">
        <v>838</v>
      </c>
      <c r="H199" s="580" t="s">
        <v>838</v>
      </c>
      <c r="I199" s="580" t="s">
        <v>838</v>
      </c>
      <c r="J199" s="580" t="s">
        <v>838</v>
      </c>
      <c r="K199" s="580" t="s">
        <v>838</v>
      </c>
      <c r="L199" s="580" t="s">
        <v>838</v>
      </c>
      <c r="M199" s="580" t="s">
        <v>838</v>
      </c>
      <c r="N199" s="580" t="s">
        <v>838</v>
      </c>
      <c r="O199" s="580"/>
      <c r="P199" s="580"/>
      <c r="Q199" s="580"/>
      <c r="R199" s="580"/>
      <c r="S199" s="580"/>
      <c r="T199" s="580"/>
      <c r="U199" s="580"/>
      <c r="V199" s="580"/>
      <c r="W199" s="580"/>
      <c r="X199" s="580"/>
      <c r="Y199" s="580"/>
      <c r="Z199" s="580"/>
      <c r="AA199" s="580"/>
      <c r="AB199" s="580"/>
      <c r="AC199" s="580"/>
      <c r="AD199" s="580"/>
      <c r="AE199" s="580"/>
      <c r="AF199" s="580"/>
      <c r="AG199" s="580"/>
      <c r="AH199" s="580"/>
      <c r="AI199" s="580"/>
      <c r="AJ199" s="580"/>
      <c r="AK199" s="580"/>
      <c r="AL199" s="580"/>
      <c r="AM199" s="580" t="s">
        <v>838</v>
      </c>
      <c r="AN199" s="579"/>
      <c r="AO199" s="579"/>
      <c r="AP199" s="579"/>
      <c r="AQ199" s="579"/>
      <c r="AR199" s="579"/>
      <c r="AS199" s="579"/>
      <c r="AT199" s="578"/>
      <c r="AU199" s="579"/>
      <c r="AV199" s="579"/>
      <c r="AW199" s="579"/>
      <c r="AX199" s="579"/>
      <c r="AY199" s="579"/>
      <c r="AZ199" s="579"/>
      <c r="BA199" s="579"/>
      <c r="BB199" s="579"/>
      <c r="BC199" s="577"/>
      <c r="BD199" s="577"/>
      <c r="BE199" s="579"/>
      <c r="BF199" s="579"/>
      <c r="BG199" s="579"/>
      <c r="BH199" s="579"/>
      <c r="BI199" s="579"/>
      <c r="BJ199" s="579"/>
      <c r="BK199" s="579"/>
      <c r="BL199" s="579"/>
      <c r="BM199" s="579"/>
      <c r="BN199" s="579"/>
      <c r="BO199" s="579"/>
      <c r="BP199" s="579"/>
      <c r="BQ199" s="579"/>
      <c r="BR199" s="579"/>
      <c r="BS199" s="579"/>
      <c r="BT199" s="579"/>
    </row>
    <row r="200" spans="1:72">
      <c r="A200" s="579">
        <f>SUM(A157:A191)</f>
        <v>1.0000000000000004</v>
      </c>
      <c r="B200" s="579"/>
      <c r="C200" s="579">
        <f t="shared" ref="C200:N200" si="121">SUM(C156:C199)</f>
        <v>0</v>
      </c>
      <c r="D200" s="579">
        <f t="shared" si="121"/>
        <v>18948101.75234</v>
      </c>
      <c r="E200" s="579">
        <f t="shared" si="121"/>
        <v>35676678.24720107</v>
      </c>
      <c r="F200" s="579">
        <f t="shared" si="121"/>
        <v>52198847.310977854</v>
      </c>
      <c r="G200" s="579">
        <f t="shared" si="121"/>
        <v>46882972.855204403</v>
      </c>
      <c r="H200" s="579">
        <f t="shared" si="121"/>
        <v>1000000</v>
      </c>
      <c r="I200" s="579">
        <f t="shared" si="121"/>
        <v>0</v>
      </c>
      <c r="J200" s="579">
        <f t="shared" si="121"/>
        <v>0</v>
      </c>
      <c r="K200" s="579">
        <f t="shared" si="121"/>
        <v>0</v>
      </c>
      <c r="L200" s="579">
        <f t="shared" si="121"/>
        <v>11309637.000000002</v>
      </c>
      <c r="M200" s="579">
        <f t="shared" si="121"/>
        <v>0</v>
      </c>
      <c r="N200" s="579">
        <f t="shared" si="121"/>
        <v>0</v>
      </c>
      <c r="O200" s="579"/>
      <c r="P200" s="579"/>
      <c r="Q200" s="579"/>
      <c r="R200" s="579"/>
      <c r="S200" s="579"/>
      <c r="T200" s="579"/>
      <c r="U200" s="579"/>
      <c r="V200" s="579"/>
      <c r="W200" s="579"/>
      <c r="X200" s="579"/>
      <c r="Y200" s="579"/>
      <c r="Z200" s="579"/>
      <c r="AA200" s="579"/>
      <c r="AB200" s="579"/>
      <c r="AC200" s="579"/>
      <c r="AD200" s="579"/>
      <c r="AE200" s="579"/>
      <c r="AF200" s="579"/>
      <c r="AG200" s="579"/>
      <c r="AH200" s="579"/>
      <c r="AI200" s="579"/>
      <c r="AJ200" s="579"/>
      <c r="AK200" s="579"/>
      <c r="AM200" s="579">
        <f>SUM(AM156:AM199)</f>
        <v>205505585.16572329</v>
      </c>
      <c r="AN200" s="579"/>
      <c r="AO200" s="579"/>
      <c r="AP200" s="579"/>
      <c r="AQ200" s="579"/>
      <c r="AR200" s="579"/>
      <c r="AS200" s="579"/>
      <c r="AT200" s="578"/>
      <c r="AU200" s="579"/>
      <c r="AV200" s="579"/>
      <c r="AW200" s="579"/>
      <c r="AX200" s="579"/>
      <c r="AY200" s="579"/>
      <c r="AZ200" s="579"/>
      <c r="BA200" s="579"/>
      <c r="BB200" s="579"/>
      <c r="BC200" s="577"/>
      <c r="BD200" s="577"/>
      <c r="BE200" s="579"/>
      <c r="BF200" s="579"/>
      <c r="BG200" s="579"/>
      <c r="BH200" s="579"/>
      <c r="BI200" s="579"/>
      <c r="BJ200" s="579"/>
      <c r="BK200" s="579"/>
      <c r="BL200" s="579"/>
      <c r="BM200" s="579"/>
      <c r="BN200" s="579"/>
      <c r="BO200" s="579"/>
      <c r="BP200" s="579"/>
      <c r="BQ200" s="579"/>
      <c r="BR200" s="579"/>
      <c r="BS200" s="579"/>
      <c r="BT200" s="579"/>
    </row>
    <row r="201" spans="1:72">
      <c r="A201" s="579"/>
      <c r="B201" s="579"/>
      <c r="C201" s="579"/>
      <c r="D201" s="579"/>
      <c r="E201" s="579"/>
      <c r="F201" s="579"/>
      <c r="G201" s="579"/>
      <c r="H201" s="579"/>
      <c r="I201" s="579"/>
      <c r="J201" s="579"/>
      <c r="K201" s="579"/>
      <c r="L201" s="579"/>
      <c r="M201" s="579"/>
      <c r="N201" s="579"/>
      <c r="O201" s="579"/>
      <c r="P201" s="579"/>
      <c r="Q201" s="579"/>
      <c r="R201" s="579"/>
      <c r="S201" s="579"/>
      <c r="T201" s="579"/>
      <c r="V201" s="579"/>
      <c r="W201" s="579"/>
      <c r="X201" s="579"/>
      <c r="Y201" s="579"/>
      <c r="Z201" s="579"/>
      <c r="AA201" s="579"/>
      <c r="AB201" s="579"/>
      <c r="AC201" s="579"/>
      <c r="AD201" s="579"/>
      <c r="AE201" s="579"/>
      <c r="AF201" s="579"/>
      <c r="AG201" s="579"/>
      <c r="AH201" s="579"/>
      <c r="AI201" s="579"/>
      <c r="AJ201" s="579"/>
      <c r="AK201" s="579"/>
      <c r="AL201" s="579"/>
      <c r="AM201" s="579"/>
      <c r="AN201" s="579"/>
      <c r="AO201" s="579"/>
      <c r="AR201" s="579"/>
      <c r="AS201" s="579"/>
      <c r="AT201" s="579"/>
      <c r="AU201" s="579"/>
      <c r="AV201" s="579"/>
      <c r="AW201" s="579"/>
      <c r="AX201" s="579"/>
      <c r="AY201" s="579"/>
      <c r="AZ201" s="579"/>
      <c r="BA201" s="579"/>
      <c r="BB201" s="579"/>
      <c r="BC201" s="579"/>
      <c r="BD201" s="579"/>
      <c r="BE201" s="579"/>
      <c r="BF201" s="579"/>
      <c r="BG201" s="579"/>
    </row>
    <row r="202" spans="1:72">
      <c r="A202" s="579"/>
      <c r="B202" s="579"/>
      <c r="C202" s="579"/>
      <c r="D202" s="579"/>
      <c r="E202" s="579"/>
      <c r="F202" s="579"/>
      <c r="G202" s="579"/>
      <c r="H202" s="579"/>
      <c r="I202" s="579"/>
      <c r="J202" s="579"/>
      <c r="K202" s="579"/>
      <c r="L202" s="579"/>
      <c r="M202" s="579"/>
      <c r="N202" s="579"/>
      <c r="O202" s="579"/>
      <c r="P202" s="579"/>
      <c r="Q202" s="579"/>
      <c r="R202" s="579"/>
      <c r="S202" s="579"/>
      <c r="T202" s="579"/>
      <c r="V202" s="579"/>
      <c r="W202" s="579"/>
      <c r="X202" s="579"/>
      <c r="Y202" s="579"/>
      <c r="Z202" s="579"/>
      <c r="AA202" s="579"/>
      <c r="AB202" s="579"/>
      <c r="AC202" s="579"/>
      <c r="AD202" s="579"/>
      <c r="AE202" s="579"/>
      <c r="AF202" s="579"/>
      <c r="AG202" s="579"/>
      <c r="AH202" s="579"/>
      <c r="AI202" s="579"/>
      <c r="AJ202" s="579"/>
      <c r="AK202" s="579"/>
      <c r="AL202" s="579"/>
      <c r="AM202" s="579"/>
      <c r="AN202" s="579"/>
      <c r="AO202" s="579"/>
      <c r="AR202" s="579"/>
      <c r="AS202" s="579"/>
      <c r="AT202" s="579"/>
      <c r="AU202" s="579"/>
      <c r="AV202" s="579"/>
      <c r="AW202" s="579"/>
      <c r="AX202" s="579"/>
      <c r="AY202" s="579"/>
      <c r="AZ202" s="579"/>
      <c r="BA202" s="579"/>
      <c r="BB202" s="579"/>
      <c r="BC202" s="579"/>
      <c r="BD202" s="579"/>
      <c r="BE202" s="579"/>
      <c r="BF202" s="579"/>
      <c r="BG202" s="579"/>
    </row>
    <row r="203" spans="1:72">
      <c r="A203" s="579"/>
      <c r="B203" s="579"/>
      <c r="C203" s="579"/>
      <c r="D203" s="579"/>
      <c r="E203" s="579"/>
      <c r="F203" s="579"/>
      <c r="G203" s="579"/>
      <c r="H203" s="579"/>
      <c r="I203" s="579"/>
      <c r="J203" s="579"/>
      <c r="K203" s="579"/>
      <c r="L203" s="579"/>
      <c r="M203" s="579"/>
      <c r="N203" s="579"/>
      <c r="O203" s="579"/>
      <c r="P203" s="579"/>
      <c r="Q203" s="579"/>
      <c r="R203" s="579"/>
      <c r="S203" s="579"/>
      <c r="T203" s="579"/>
      <c r="V203" s="579"/>
      <c r="W203" s="579"/>
      <c r="X203" s="579"/>
      <c r="Y203" s="579"/>
      <c r="Z203" s="579"/>
      <c r="AA203" s="579"/>
      <c r="AB203" s="579"/>
      <c r="AC203" s="579"/>
      <c r="AD203" s="579"/>
      <c r="AE203" s="579"/>
      <c r="AF203" s="579"/>
      <c r="AG203" s="579"/>
      <c r="AH203" s="579"/>
      <c r="AI203" s="579"/>
      <c r="AJ203" s="579"/>
      <c r="AK203" s="579"/>
      <c r="AL203" s="579"/>
      <c r="AM203" s="579"/>
      <c r="AN203" s="579"/>
      <c r="AO203" s="579"/>
      <c r="AR203" s="579"/>
      <c r="AS203" s="579"/>
      <c r="AT203" s="579"/>
      <c r="AU203" s="579"/>
      <c r="AV203" s="579"/>
      <c r="AW203" s="579"/>
      <c r="AX203" s="579"/>
      <c r="AY203" s="579"/>
      <c r="AZ203" s="579"/>
      <c r="BA203" s="579"/>
      <c r="BB203" s="579"/>
      <c r="BC203" s="579"/>
      <c r="BD203" s="579"/>
      <c r="BE203" s="579"/>
      <c r="BF203" s="579"/>
      <c r="BG203" s="579"/>
    </row>
    <row r="204" spans="1:72">
      <c r="A204" s="579"/>
      <c r="B204" s="579"/>
      <c r="C204" s="579"/>
      <c r="D204" s="579"/>
      <c r="E204" s="579"/>
      <c r="F204" s="579"/>
      <c r="G204" s="579"/>
      <c r="H204" s="579"/>
      <c r="I204" s="579"/>
      <c r="J204" s="579"/>
      <c r="K204" s="579"/>
      <c r="L204" s="579"/>
      <c r="M204" s="579"/>
      <c r="N204" s="579"/>
      <c r="O204" s="579"/>
      <c r="P204" s="579"/>
      <c r="Q204" s="579"/>
      <c r="R204" s="579"/>
      <c r="S204" s="579"/>
      <c r="T204" s="579"/>
      <c r="V204" s="579"/>
      <c r="W204" s="579"/>
      <c r="X204" s="579"/>
      <c r="Y204" s="579"/>
      <c r="Z204" s="579"/>
      <c r="AA204" s="579"/>
      <c r="AB204" s="579"/>
      <c r="AC204" s="579"/>
      <c r="AD204" s="579"/>
      <c r="AE204" s="579"/>
      <c r="AF204" s="579"/>
      <c r="AG204" s="579"/>
      <c r="AH204" s="579"/>
      <c r="AI204" s="579"/>
      <c r="AJ204" s="579"/>
      <c r="AK204" s="579"/>
      <c r="AL204" s="579"/>
      <c r="AM204" s="579"/>
      <c r="AN204" s="579"/>
      <c r="AO204" s="579"/>
      <c r="AR204" s="579"/>
      <c r="AS204" s="579"/>
      <c r="AT204" s="579"/>
      <c r="AU204" s="579"/>
      <c r="AV204" s="579"/>
      <c r="AW204" s="579"/>
      <c r="AX204" s="579"/>
      <c r="AY204" s="579"/>
      <c r="AZ204" s="579"/>
      <c r="BA204" s="579"/>
      <c r="BB204" s="579"/>
      <c r="BC204" s="579"/>
      <c r="BD204" s="579"/>
      <c r="BE204" s="579"/>
      <c r="BF204" s="579"/>
      <c r="BG204" s="579"/>
    </row>
    <row r="205" spans="1:72">
      <c r="A205" s="579"/>
      <c r="B205" s="579"/>
      <c r="C205" s="579"/>
      <c r="D205" s="579"/>
      <c r="E205" s="579"/>
      <c r="F205" s="579"/>
      <c r="G205" s="579"/>
      <c r="H205" s="579"/>
      <c r="I205" s="579"/>
      <c r="J205" s="579"/>
      <c r="K205" s="579"/>
      <c r="L205" s="579"/>
      <c r="M205" s="579"/>
      <c r="N205" s="579"/>
      <c r="O205" s="579"/>
      <c r="P205" s="579"/>
      <c r="Q205" s="579"/>
      <c r="R205" s="579"/>
      <c r="S205" s="579"/>
      <c r="T205" s="579"/>
      <c r="V205" s="579"/>
      <c r="W205" s="579"/>
      <c r="X205" s="579"/>
      <c r="Y205" s="579"/>
      <c r="Z205" s="579"/>
      <c r="AA205" s="579"/>
      <c r="AB205" s="579"/>
      <c r="AC205" s="579"/>
      <c r="AD205" s="579"/>
      <c r="AE205" s="579"/>
      <c r="AF205" s="579"/>
      <c r="AG205" s="579"/>
      <c r="AH205" s="579"/>
      <c r="AI205" s="579"/>
      <c r="AJ205" s="579"/>
      <c r="AK205" s="579"/>
      <c r="AL205" s="579"/>
      <c r="AM205" s="579"/>
      <c r="AN205" s="579"/>
      <c r="AO205" s="579"/>
      <c r="AR205" s="579"/>
      <c r="AS205" s="579"/>
      <c r="AT205" s="579"/>
      <c r="AU205" s="579"/>
      <c r="AV205" s="579"/>
      <c r="AW205" s="579"/>
      <c r="AX205" s="579"/>
      <c r="AY205" s="579"/>
      <c r="AZ205" s="579"/>
      <c r="BA205" s="579"/>
      <c r="BB205" s="579"/>
      <c r="BC205" s="579"/>
      <c r="BD205" s="579"/>
      <c r="BE205" s="579"/>
      <c r="BF205" s="579"/>
      <c r="BG205" s="579"/>
    </row>
    <row r="206" spans="1:72">
      <c r="A206" s="579"/>
      <c r="B206" s="579"/>
      <c r="C206" s="579"/>
      <c r="D206" s="579"/>
      <c r="E206" s="579"/>
      <c r="F206" s="579"/>
      <c r="G206" s="579"/>
      <c r="H206" s="579"/>
      <c r="I206" s="579"/>
      <c r="J206" s="579"/>
      <c r="K206" s="579"/>
      <c r="L206" s="579"/>
      <c r="M206" s="579"/>
      <c r="N206" s="579"/>
      <c r="O206" s="579"/>
      <c r="P206" s="579"/>
      <c r="Q206" s="579"/>
      <c r="R206" s="579"/>
      <c r="S206" s="579"/>
      <c r="T206" s="579"/>
      <c r="V206" s="579"/>
      <c r="W206" s="579"/>
      <c r="X206" s="579"/>
      <c r="Y206" s="579"/>
      <c r="Z206" s="579"/>
      <c r="AA206" s="579"/>
      <c r="AB206" s="579"/>
      <c r="AC206" s="579"/>
      <c r="AD206" s="579"/>
      <c r="AE206" s="579"/>
      <c r="AF206" s="579"/>
      <c r="AG206" s="579"/>
      <c r="AH206" s="579"/>
      <c r="AI206" s="579"/>
      <c r="AJ206" s="579"/>
      <c r="AK206" s="579"/>
      <c r="AL206" s="579"/>
      <c r="AM206" s="579"/>
      <c r="AN206" s="579"/>
      <c r="AO206" s="579"/>
      <c r="AR206" s="579"/>
      <c r="AS206" s="579"/>
      <c r="AT206" s="579"/>
      <c r="AU206" s="579"/>
      <c r="AV206" s="579"/>
      <c r="AW206" s="579"/>
      <c r="AX206" s="579"/>
      <c r="AY206" s="579"/>
      <c r="AZ206" s="579"/>
      <c r="BA206" s="579"/>
      <c r="BB206" s="579"/>
      <c r="BC206" s="579"/>
      <c r="BD206" s="581"/>
      <c r="BE206" s="581"/>
      <c r="BF206" s="581"/>
      <c r="BG206" s="581"/>
    </row>
    <row r="207" spans="1:72">
      <c r="A207" s="579"/>
      <c r="B207" s="579"/>
      <c r="C207" s="579"/>
      <c r="D207" s="579"/>
      <c r="E207" s="579"/>
      <c r="F207" s="579"/>
      <c r="G207" s="579"/>
      <c r="H207" s="579"/>
      <c r="I207" s="579"/>
      <c r="J207" s="579"/>
      <c r="K207" s="579"/>
      <c r="L207" s="579"/>
      <c r="M207" s="579"/>
      <c r="N207" s="579"/>
      <c r="O207" s="579"/>
      <c r="P207" s="579"/>
      <c r="Q207" s="579"/>
      <c r="R207" s="579"/>
      <c r="S207" s="579"/>
      <c r="T207" s="579"/>
      <c r="V207" s="579"/>
      <c r="W207" s="579"/>
      <c r="X207" s="579"/>
      <c r="Y207" s="579"/>
      <c r="Z207" s="579"/>
      <c r="AA207" s="579"/>
      <c r="AB207" s="579"/>
      <c r="AC207" s="579"/>
      <c r="AD207" s="579"/>
      <c r="AE207" s="579"/>
      <c r="AF207" s="579"/>
      <c r="AG207" s="579"/>
      <c r="AH207" s="579"/>
      <c r="AI207" s="579"/>
      <c r="AJ207" s="579"/>
      <c r="AK207" s="579"/>
      <c r="AL207" s="579"/>
      <c r="AM207" s="579"/>
      <c r="AN207" s="579"/>
      <c r="AO207" s="579"/>
      <c r="AR207" s="579"/>
      <c r="AS207" s="579"/>
      <c r="AT207" s="579"/>
      <c r="AU207" s="579"/>
      <c r="AV207" s="579"/>
      <c r="AW207" s="579"/>
      <c r="AX207" s="579"/>
      <c r="AY207" s="579"/>
      <c r="AZ207" s="579"/>
      <c r="BA207" s="579"/>
      <c r="BB207" s="579"/>
      <c r="BC207" s="579"/>
      <c r="BD207" s="581"/>
      <c r="BE207" s="581"/>
      <c r="BF207" s="581"/>
      <c r="BG207" s="581"/>
    </row>
    <row r="208" spans="1:72">
      <c r="A208" s="582" t="s">
        <v>843</v>
      </c>
      <c r="B208" s="579"/>
      <c r="C208" s="579"/>
      <c r="D208" s="579"/>
      <c r="E208" s="579"/>
      <c r="F208" s="579"/>
      <c r="G208" s="579"/>
      <c r="H208" s="579"/>
      <c r="I208" s="579"/>
      <c r="J208" s="579"/>
      <c r="K208" s="579"/>
      <c r="L208" s="579"/>
      <c r="M208" s="579"/>
      <c r="N208" s="579"/>
      <c r="O208" s="579"/>
      <c r="P208" s="579"/>
      <c r="Q208" s="579"/>
      <c r="R208" s="579"/>
      <c r="S208" s="579"/>
      <c r="T208" s="579"/>
      <c r="V208" s="579"/>
      <c r="W208" s="579"/>
      <c r="X208" s="579"/>
      <c r="Y208" s="579"/>
      <c r="Z208" s="579"/>
      <c r="AA208" s="579"/>
      <c r="AB208" s="579"/>
      <c r="AC208" s="579"/>
      <c r="AD208" s="579"/>
      <c r="AE208" s="579"/>
      <c r="AF208" s="579"/>
      <c r="AG208" s="579"/>
      <c r="AH208" s="579"/>
      <c r="AI208" s="579"/>
      <c r="AJ208" s="579"/>
      <c r="AK208" s="579"/>
      <c r="AL208" s="579"/>
      <c r="AM208" s="579"/>
      <c r="AN208" s="579"/>
      <c r="AO208" s="579"/>
      <c r="AR208" s="579"/>
      <c r="AS208" s="579"/>
      <c r="AT208" s="579"/>
      <c r="AU208" s="579"/>
      <c r="AV208" s="579"/>
      <c r="AW208" s="579"/>
      <c r="AX208" s="579"/>
      <c r="AY208" s="579"/>
      <c r="AZ208" s="579"/>
      <c r="BA208" s="579"/>
      <c r="BB208" s="579"/>
      <c r="BC208" s="579"/>
      <c r="BD208" s="581"/>
      <c r="BE208" s="581"/>
      <c r="BF208" s="581"/>
      <c r="BG208" s="581"/>
    </row>
    <row r="209" spans="1:72">
      <c r="A209" s="579"/>
      <c r="B209" s="579"/>
      <c r="C209" s="579"/>
      <c r="D209" s="579"/>
      <c r="E209" s="579"/>
      <c r="F209" s="579"/>
      <c r="G209" s="579"/>
      <c r="H209" s="579"/>
      <c r="I209" s="579"/>
      <c r="J209" s="579"/>
      <c r="K209" s="579"/>
      <c r="L209" s="579"/>
      <c r="M209" s="579"/>
      <c r="N209" s="579"/>
      <c r="O209" s="579"/>
      <c r="P209" s="579"/>
      <c r="Q209" s="579"/>
      <c r="R209" s="579"/>
      <c r="S209" s="579"/>
      <c r="T209" s="579"/>
      <c r="V209" s="579"/>
      <c r="W209" s="579"/>
      <c r="X209" s="579"/>
      <c r="Y209" s="579"/>
      <c r="Z209" s="579"/>
      <c r="AA209" s="579"/>
      <c r="AB209" s="579"/>
      <c r="AC209" s="579"/>
      <c r="AD209" s="579"/>
      <c r="AE209" s="579"/>
      <c r="AF209" s="579"/>
      <c r="AG209" s="579"/>
      <c r="AH209" s="579"/>
      <c r="AI209" s="579"/>
      <c r="AJ209" s="579"/>
      <c r="AK209" s="579"/>
      <c r="AL209" s="579"/>
      <c r="AM209" s="579"/>
      <c r="AN209" s="579"/>
      <c r="AO209" s="579"/>
      <c r="AR209" s="579"/>
      <c r="AS209" s="579"/>
      <c r="AT209" s="579"/>
      <c r="AU209" s="579"/>
      <c r="AV209" s="579"/>
      <c r="AW209" s="579"/>
      <c r="AX209" s="579"/>
      <c r="AY209" s="579"/>
      <c r="AZ209" s="579"/>
      <c r="BA209" s="579"/>
      <c r="BB209" s="579"/>
      <c r="BC209" s="579"/>
      <c r="BD209" s="581"/>
      <c r="BE209" s="581"/>
      <c r="BF209" s="581"/>
      <c r="BG209" s="581"/>
    </row>
    <row r="210" spans="1:72">
      <c r="A210" s="582" t="s">
        <v>841</v>
      </c>
      <c r="B210" s="579">
        <f>$D$4</f>
        <v>2</v>
      </c>
      <c r="C210" s="579"/>
      <c r="D210" s="579"/>
      <c r="E210" s="579"/>
      <c r="F210" s="579"/>
      <c r="G210" s="579"/>
      <c r="H210" s="579"/>
      <c r="I210" s="579"/>
      <c r="J210" s="579"/>
      <c r="K210" s="579"/>
      <c r="L210" s="579"/>
      <c r="M210" s="579"/>
      <c r="N210" s="579"/>
      <c r="O210" s="579"/>
      <c r="P210" s="579"/>
      <c r="Q210" s="579"/>
      <c r="R210" s="579"/>
      <c r="S210" s="579"/>
      <c r="T210" s="579"/>
      <c r="V210" s="579"/>
      <c r="W210" s="579"/>
      <c r="X210" s="579"/>
      <c r="Y210" s="579"/>
      <c r="Z210" s="579"/>
      <c r="AA210" s="579"/>
      <c r="AB210" s="579"/>
      <c r="AC210" s="579"/>
      <c r="AD210" s="579"/>
      <c r="AE210" s="579"/>
      <c r="AF210" s="579"/>
      <c r="AG210" s="579"/>
      <c r="AH210" s="579"/>
      <c r="AI210" s="579"/>
      <c r="AJ210" s="579"/>
      <c r="AK210" s="579"/>
      <c r="AL210" s="579"/>
      <c r="AM210" s="579"/>
      <c r="AN210" s="579"/>
      <c r="AO210" s="579"/>
      <c r="AR210" s="579"/>
      <c r="AS210" s="579"/>
      <c r="AT210" s="579"/>
      <c r="AU210" s="579"/>
      <c r="AV210" s="579"/>
      <c r="AW210" s="579"/>
      <c r="AX210" s="579"/>
      <c r="AY210" s="579"/>
      <c r="AZ210" s="579"/>
      <c r="BA210" s="579"/>
      <c r="BB210" s="579"/>
      <c r="BC210" s="579"/>
      <c r="BD210" s="581"/>
      <c r="BE210" s="581"/>
      <c r="BF210" s="581"/>
      <c r="BG210" s="581"/>
    </row>
    <row r="211" spans="1:72">
      <c r="A211" s="579"/>
      <c r="B211" s="579"/>
      <c r="C211" s="579">
        <v>1</v>
      </c>
      <c r="D211" s="579">
        <v>2</v>
      </c>
      <c r="E211" s="579">
        <v>3</v>
      </c>
      <c r="F211" s="579">
        <v>4</v>
      </c>
      <c r="G211" s="579">
        <v>5</v>
      </c>
      <c r="H211" s="579">
        <v>6</v>
      </c>
      <c r="I211" s="579">
        <v>7</v>
      </c>
      <c r="J211" s="579">
        <v>8</v>
      </c>
      <c r="K211" s="579">
        <v>9</v>
      </c>
      <c r="L211" s="579">
        <v>10</v>
      </c>
      <c r="M211" s="579">
        <f t="shared" ref="M211:AL211" si="122">L211+1</f>
        <v>11</v>
      </c>
      <c r="N211" s="579">
        <f t="shared" si="122"/>
        <v>12</v>
      </c>
      <c r="O211" s="579">
        <f t="shared" si="122"/>
        <v>13</v>
      </c>
      <c r="P211" s="579">
        <f t="shared" si="122"/>
        <v>14</v>
      </c>
      <c r="Q211" s="579">
        <f t="shared" si="122"/>
        <v>15</v>
      </c>
      <c r="R211" s="579">
        <f t="shared" si="122"/>
        <v>16</v>
      </c>
      <c r="S211" s="579">
        <f t="shared" si="122"/>
        <v>17</v>
      </c>
      <c r="T211" s="579">
        <f t="shared" si="122"/>
        <v>18</v>
      </c>
      <c r="U211" s="579">
        <f t="shared" si="122"/>
        <v>19</v>
      </c>
      <c r="V211" s="579">
        <f t="shared" si="122"/>
        <v>20</v>
      </c>
      <c r="W211" s="579">
        <f t="shared" si="122"/>
        <v>21</v>
      </c>
      <c r="X211" s="579">
        <f t="shared" si="122"/>
        <v>22</v>
      </c>
      <c r="Y211" s="579">
        <f t="shared" si="122"/>
        <v>23</v>
      </c>
      <c r="Z211" s="579">
        <f t="shared" si="122"/>
        <v>24</v>
      </c>
      <c r="AA211" s="579">
        <f t="shared" si="122"/>
        <v>25</v>
      </c>
      <c r="AB211" s="579">
        <f t="shared" si="122"/>
        <v>26</v>
      </c>
      <c r="AC211" s="579">
        <f t="shared" si="122"/>
        <v>27</v>
      </c>
      <c r="AD211" s="579">
        <f t="shared" si="122"/>
        <v>28</v>
      </c>
      <c r="AE211" s="579">
        <f t="shared" si="122"/>
        <v>29</v>
      </c>
      <c r="AF211" s="579">
        <f t="shared" si="122"/>
        <v>30</v>
      </c>
      <c r="AG211" s="579">
        <f t="shared" si="122"/>
        <v>31</v>
      </c>
      <c r="AH211" s="579">
        <f t="shared" si="122"/>
        <v>32</v>
      </c>
      <c r="AI211" s="579">
        <f t="shared" si="122"/>
        <v>33</v>
      </c>
      <c r="AJ211" s="579">
        <f t="shared" si="122"/>
        <v>34</v>
      </c>
      <c r="AK211" s="579">
        <f t="shared" si="122"/>
        <v>35</v>
      </c>
      <c r="AL211" s="579">
        <f t="shared" si="122"/>
        <v>36</v>
      </c>
      <c r="AM211" s="582" t="s">
        <v>10</v>
      </c>
      <c r="AN211" s="579"/>
      <c r="AO211" s="579"/>
      <c r="AP211" s="579"/>
      <c r="AQ211" s="579"/>
      <c r="AR211" s="579"/>
      <c r="AS211" s="579"/>
      <c r="AT211" s="578"/>
      <c r="AU211" s="579"/>
      <c r="AV211" s="579"/>
      <c r="AW211" s="579"/>
      <c r="AX211" s="579"/>
      <c r="AY211" s="579"/>
      <c r="AZ211" s="579"/>
      <c r="BA211" s="579"/>
      <c r="BB211" s="579"/>
      <c r="BC211" s="577"/>
      <c r="BD211" s="577"/>
      <c r="BE211" s="579"/>
      <c r="BF211" s="579"/>
      <c r="BG211" s="579"/>
      <c r="BH211" s="579"/>
      <c r="BI211" s="579"/>
      <c r="BJ211" s="579"/>
      <c r="BK211" s="579"/>
      <c r="BL211" s="579"/>
      <c r="BM211" s="579"/>
      <c r="BN211" s="579"/>
      <c r="BO211" s="579"/>
      <c r="BP211" s="579"/>
      <c r="BQ211" s="581"/>
      <c r="BR211" s="581"/>
      <c r="BS211" s="581"/>
      <c r="BT211" s="581"/>
    </row>
    <row r="212" spans="1:72">
      <c r="A212" s="579"/>
      <c r="B212" s="579"/>
      <c r="C212" s="580" t="s">
        <v>839</v>
      </c>
      <c r="D212" s="580" t="s">
        <v>839</v>
      </c>
      <c r="E212" s="580" t="s">
        <v>839</v>
      </c>
      <c r="F212" s="580" t="s">
        <v>839</v>
      </c>
      <c r="G212" s="580" t="s">
        <v>839</v>
      </c>
      <c r="H212" s="580" t="s">
        <v>839</v>
      </c>
      <c r="I212" s="580" t="s">
        <v>839</v>
      </c>
      <c r="J212" s="580" t="s">
        <v>839</v>
      </c>
      <c r="K212" s="580" t="s">
        <v>839</v>
      </c>
      <c r="L212" s="580" t="s">
        <v>839</v>
      </c>
      <c r="M212" s="580" t="s">
        <v>839</v>
      </c>
      <c r="N212" s="580" t="s">
        <v>839</v>
      </c>
      <c r="O212" s="580" t="s">
        <v>839</v>
      </c>
      <c r="P212" s="580" t="s">
        <v>839</v>
      </c>
      <c r="Q212" s="580" t="s">
        <v>839</v>
      </c>
      <c r="R212" s="580" t="s">
        <v>839</v>
      </c>
      <c r="S212" s="580" t="s">
        <v>839</v>
      </c>
      <c r="T212" s="580" t="s">
        <v>839</v>
      </c>
      <c r="U212" s="580" t="s">
        <v>839</v>
      </c>
      <c r="V212" s="580" t="s">
        <v>839</v>
      </c>
      <c r="W212" s="580"/>
      <c r="X212" s="580"/>
      <c r="Y212" s="580"/>
      <c r="Z212" s="580"/>
      <c r="AA212" s="580"/>
      <c r="AB212" s="580"/>
      <c r="AC212" s="580"/>
      <c r="AD212" s="580"/>
      <c r="AE212" s="580"/>
      <c r="AF212" s="580"/>
      <c r="AG212" s="580"/>
      <c r="AH212" s="580"/>
      <c r="AI212" s="580"/>
      <c r="AJ212" s="580"/>
      <c r="AK212" s="580"/>
      <c r="AL212" s="580"/>
      <c r="AM212" s="580" t="s">
        <v>839</v>
      </c>
      <c r="AN212" s="579"/>
      <c r="AO212" s="579"/>
      <c r="AP212" s="579"/>
      <c r="AQ212" s="579"/>
      <c r="AR212" s="579"/>
      <c r="AS212" s="579"/>
      <c r="AT212" s="578"/>
      <c r="AU212" s="579"/>
      <c r="AV212" s="579"/>
      <c r="AW212" s="579"/>
      <c r="AX212" s="579"/>
      <c r="AY212" s="579"/>
      <c r="AZ212" s="579"/>
      <c r="BA212" s="579"/>
      <c r="BB212" s="579"/>
      <c r="BC212" s="577"/>
      <c r="BD212" s="577"/>
      <c r="BE212" s="579"/>
      <c r="BF212" s="579"/>
      <c r="BG212" s="579"/>
      <c r="BH212" s="579"/>
      <c r="BI212" s="579"/>
      <c r="BJ212" s="579"/>
      <c r="BK212" s="579"/>
      <c r="BL212" s="579"/>
      <c r="BM212" s="579"/>
      <c r="BN212" s="579"/>
      <c r="BO212" s="579"/>
      <c r="BP212" s="579"/>
      <c r="BQ212" s="581"/>
      <c r="BR212" s="581"/>
      <c r="BS212" s="581"/>
      <c r="BT212" s="581"/>
    </row>
    <row r="213" spans="1:72">
      <c r="A213" s="582" t="s">
        <v>840</v>
      </c>
      <c r="B213" s="582" t="s">
        <v>836</v>
      </c>
      <c r="C213" s="579">
        <f>$B$28</f>
        <v>0</v>
      </c>
      <c r="D213" s="579">
        <f>$B$29</f>
        <v>18948101.752340008</v>
      </c>
      <c r="E213" s="579">
        <f>$B$30</f>
        <v>35676678.247201078</v>
      </c>
      <c r="F213" s="579">
        <f>$B$31</f>
        <v>52198847.310977831</v>
      </c>
      <c r="G213" s="579">
        <f>$B$32</f>
        <v>46882972.855204403</v>
      </c>
      <c r="H213" s="579">
        <f>$B$33</f>
        <v>1000000</v>
      </c>
      <c r="I213" s="579">
        <f>$B$34</f>
        <v>0</v>
      </c>
      <c r="J213" s="579">
        <f>$B$35</f>
        <v>0</v>
      </c>
      <c r="K213" s="579">
        <f>$B$36</f>
        <v>0</v>
      </c>
      <c r="L213" s="579">
        <f>$B$37</f>
        <v>11309637</v>
      </c>
      <c r="M213" s="579">
        <f>$B$38</f>
        <v>0</v>
      </c>
      <c r="N213" s="579">
        <f>$B$39</f>
        <v>0</v>
      </c>
      <c r="O213" s="579">
        <f>$B$40</f>
        <v>0</v>
      </c>
      <c r="P213" s="579">
        <f>$B$41</f>
        <v>0</v>
      </c>
      <c r="Q213" s="579">
        <f>$B$42</f>
        <v>14024605</v>
      </c>
      <c r="R213" s="579">
        <f>$B$43</f>
        <v>0</v>
      </c>
      <c r="S213" s="579">
        <f>$B$44</f>
        <v>0</v>
      </c>
      <c r="T213" s="579">
        <f>$B$45</f>
        <v>2750000</v>
      </c>
      <c r="U213" s="579">
        <f>$B$46</f>
        <v>2750000</v>
      </c>
      <c r="V213" s="579">
        <f>$B$47</f>
        <v>14202637</v>
      </c>
      <c r="W213" s="579">
        <f>$B$48</f>
        <v>5762106</v>
      </c>
      <c r="X213" s="579">
        <f>$B$49</f>
        <v>0</v>
      </c>
      <c r="Y213" s="579">
        <f>$B$50</f>
        <v>0</v>
      </c>
      <c r="Z213" s="579">
        <f>$B$51</f>
        <v>0</v>
      </c>
      <c r="AA213" s="579">
        <f>$B$52</f>
        <v>0</v>
      </c>
      <c r="AB213" s="579">
        <f>$B$53</f>
        <v>0</v>
      </c>
      <c r="AC213" s="579">
        <f>$B$54</f>
        <v>0</v>
      </c>
      <c r="AD213" s="579">
        <f>$B$55</f>
        <v>0</v>
      </c>
      <c r="AE213" s="579">
        <f>$B$56</f>
        <v>0</v>
      </c>
      <c r="AF213" s="579">
        <f>$B$57</f>
        <v>0</v>
      </c>
      <c r="AG213" s="579">
        <f>$B$58</f>
        <v>0</v>
      </c>
      <c r="AH213" s="579">
        <f>$B$59</f>
        <v>0</v>
      </c>
      <c r="AI213" s="579">
        <f>$B$60</f>
        <v>0</v>
      </c>
      <c r="AJ213" s="579">
        <f>$B$61</f>
        <v>0</v>
      </c>
      <c r="AK213" s="579">
        <f>$B$62</f>
        <v>0</v>
      </c>
      <c r="AL213" s="579">
        <f>$B$63</f>
        <v>0</v>
      </c>
      <c r="AM213" s="579">
        <f>SUM(AM214:AM294)</f>
        <v>205505585.16572323</v>
      </c>
      <c r="AN213" s="579"/>
      <c r="AO213" s="579"/>
      <c r="AP213" s="579"/>
      <c r="AQ213" s="579"/>
      <c r="AR213" s="579"/>
      <c r="AS213" s="579"/>
      <c r="AT213" s="578"/>
      <c r="AU213" s="579"/>
      <c r="AV213" s="579"/>
      <c r="AW213" s="579"/>
      <c r="AX213" s="579"/>
      <c r="AY213" s="579"/>
      <c r="AZ213" s="579"/>
      <c r="BA213" s="579"/>
      <c r="BB213" s="579"/>
      <c r="BC213" s="577"/>
      <c r="BD213" s="577"/>
      <c r="BE213" s="579"/>
      <c r="BF213" s="579"/>
      <c r="BG213" s="579"/>
      <c r="BH213" s="579"/>
      <c r="BI213" s="579"/>
      <c r="BJ213" s="579"/>
      <c r="BK213" s="579"/>
      <c r="BL213" s="579"/>
      <c r="BM213" s="579"/>
      <c r="BN213" s="579"/>
      <c r="BO213" s="579"/>
      <c r="BP213" s="579"/>
      <c r="BQ213" s="581"/>
      <c r="BR213" s="581"/>
      <c r="BS213" s="581"/>
      <c r="BT213" s="581"/>
    </row>
    <row r="214" spans="1:72">
      <c r="A214" s="579"/>
      <c r="B214" s="579"/>
      <c r="C214" s="580" t="s">
        <v>839</v>
      </c>
      <c r="D214" s="580" t="s">
        <v>839</v>
      </c>
      <c r="E214" s="580" t="s">
        <v>839</v>
      </c>
      <c r="F214" s="580" t="s">
        <v>839</v>
      </c>
      <c r="G214" s="580" t="s">
        <v>839</v>
      </c>
      <c r="H214" s="580" t="s">
        <v>839</v>
      </c>
      <c r="I214" s="580" t="s">
        <v>839</v>
      </c>
      <c r="J214" s="580" t="s">
        <v>839</v>
      </c>
      <c r="K214" s="580" t="s">
        <v>839</v>
      </c>
      <c r="L214" s="580" t="s">
        <v>839</v>
      </c>
      <c r="M214" s="580" t="s">
        <v>839</v>
      </c>
      <c r="N214" s="580" t="s">
        <v>839</v>
      </c>
      <c r="O214" s="580"/>
      <c r="P214" s="580"/>
      <c r="Q214" s="580"/>
      <c r="R214" s="580"/>
      <c r="S214" s="580"/>
      <c r="T214" s="580"/>
      <c r="U214" s="580"/>
      <c r="V214" s="580"/>
      <c r="W214" s="580"/>
      <c r="X214" s="580"/>
      <c r="Y214" s="580"/>
      <c r="Z214" s="580"/>
      <c r="AA214" s="580"/>
      <c r="AB214" s="580"/>
      <c r="AC214" s="580"/>
      <c r="AD214" s="580"/>
      <c r="AE214" s="580"/>
      <c r="AF214" s="580"/>
      <c r="AG214" s="580"/>
      <c r="AH214" s="580"/>
      <c r="AI214" s="580"/>
      <c r="AJ214" s="580"/>
      <c r="AK214" s="580"/>
      <c r="AL214" s="580"/>
      <c r="AM214" s="580" t="s">
        <v>839</v>
      </c>
      <c r="AN214" s="579"/>
      <c r="AO214" s="579"/>
      <c r="AP214" s="579"/>
      <c r="AQ214" s="579"/>
      <c r="AR214" s="579"/>
      <c r="AS214" s="579"/>
      <c r="AT214" s="578"/>
      <c r="AU214" s="579"/>
      <c r="AV214" s="579"/>
      <c r="AW214" s="579"/>
      <c r="AX214" s="579"/>
      <c r="AY214" s="579"/>
      <c r="AZ214" s="579"/>
      <c r="BA214" s="579"/>
      <c r="BB214" s="579"/>
      <c r="BC214" s="577"/>
      <c r="BD214" s="577"/>
      <c r="BE214" s="579"/>
      <c r="BF214" s="579"/>
      <c r="BG214" s="579"/>
      <c r="BH214" s="579"/>
      <c r="BI214" s="579"/>
      <c r="BJ214" s="579"/>
      <c r="BK214" s="579"/>
      <c r="BL214" s="579"/>
      <c r="BM214" s="579"/>
      <c r="BN214" s="579"/>
      <c r="BO214" s="579"/>
      <c r="BP214" s="579"/>
      <c r="BQ214" s="581"/>
      <c r="BR214" s="581"/>
      <c r="BS214" s="581"/>
      <c r="BT214" s="581"/>
    </row>
    <row r="215" spans="1:72">
      <c r="A215" s="581">
        <f t="shared" ref="A215:A246" si="123">IF(B215=1,1/$D$9/2,IF(B215&lt;$D$9+1,1/$D$9,IF($D$9+1=B215,1/$D$9/2,0)))</f>
        <v>3.3333333333333333E-2</v>
      </c>
      <c r="B215" s="579">
        <v>1</v>
      </c>
      <c r="C215" s="579">
        <f t="shared" ref="C215:C246" si="124">$C$155*$A215</f>
        <v>0</v>
      </c>
      <c r="D215" s="579"/>
      <c r="E215" s="579"/>
      <c r="F215" s="579"/>
      <c r="G215" s="579"/>
      <c r="H215" s="579"/>
      <c r="I215" s="579"/>
      <c r="J215" s="579"/>
      <c r="K215" s="579"/>
      <c r="L215" s="579"/>
      <c r="M215" s="579"/>
      <c r="N215" s="579"/>
      <c r="O215" s="579"/>
      <c r="P215" s="579"/>
      <c r="Q215" s="579"/>
      <c r="R215" s="579"/>
      <c r="S215" s="579"/>
      <c r="T215" s="579"/>
      <c r="U215" s="579"/>
      <c r="V215" s="579"/>
      <c r="W215" s="579"/>
      <c r="X215" s="579"/>
      <c r="Y215" s="579"/>
      <c r="Z215" s="579"/>
      <c r="AA215" s="579"/>
      <c r="AB215" s="579"/>
      <c r="AC215" s="579"/>
      <c r="AD215" s="579"/>
      <c r="AE215" s="579"/>
      <c r="AF215" s="579"/>
      <c r="AG215" s="579"/>
      <c r="AH215" s="579"/>
      <c r="AI215" s="579"/>
      <c r="AJ215" s="579"/>
      <c r="AK215" s="579"/>
      <c r="AM215" s="579">
        <f t="shared" ref="AM215:AM246" si="125">SUM(C215:AL215)</f>
        <v>0</v>
      </c>
      <c r="AN215" s="579"/>
      <c r="AO215" s="579"/>
      <c r="AP215" s="579"/>
      <c r="AQ215" s="579"/>
      <c r="AR215" s="579"/>
      <c r="AS215" s="579"/>
      <c r="AT215" s="578"/>
      <c r="AU215" s="579"/>
      <c r="AV215" s="579"/>
      <c r="AW215" s="579"/>
      <c r="AX215" s="579"/>
      <c r="AY215" s="579"/>
      <c r="AZ215" s="579"/>
      <c r="BA215" s="579"/>
      <c r="BB215" s="579"/>
      <c r="BC215" s="577"/>
      <c r="BD215" s="577"/>
      <c r="BE215" s="579"/>
      <c r="BF215" s="579"/>
      <c r="BG215" s="579"/>
      <c r="BH215" s="579"/>
      <c r="BI215" s="579"/>
      <c r="BJ215" s="579"/>
      <c r="BK215" s="579"/>
      <c r="BL215" s="579"/>
      <c r="BM215" s="579"/>
      <c r="BN215" s="579"/>
      <c r="BO215" s="579"/>
      <c r="BP215" s="579"/>
      <c r="BQ215" s="581"/>
      <c r="BR215" s="581"/>
      <c r="BS215" s="581"/>
      <c r="BT215" s="581"/>
    </row>
    <row r="216" spans="1:72">
      <c r="A216" s="581">
        <f t="shared" si="123"/>
        <v>6.6666666666666666E-2</v>
      </c>
      <c r="B216" s="579">
        <f t="shared" ref="B216:B247" si="126">1+B215</f>
        <v>2</v>
      </c>
      <c r="C216" s="579">
        <f t="shared" si="124"/>
        <v>0</v>
      </c>
      <c r="D216" s="579">
        <f t="shared" ref="D216:D247" si="127">$D$155*$A215</f>
        <v>631603.39174466697</v>
      </c>
      <c r="E216" s="579"/>
      <c r="F216" s="579"/>
      <c r="G216" s="579"/>
      <c r="H216" s="579"/>
      <c r="I216" s="579"/>
      <c r="J216" s="579"/>
      <c r="K216" s="579"/>
      <c r="L216" s="579"/>
      <c r="M216" s="579"/>
      <c r="N216" s="579"/>
      <c r="O216" s="579"/>
      <c r="P216" s="579"/>
      <c r="Q216" s="579"/>
      <c r="R216" s="579"/>
      <c r="S216" s="579"/>
      <c r="T216" s="579"/>
      <c r="U216" s="579"/>
      <c r="V216" s="579"/>
      <c r="W216" s="579"/>
      <c r="X216" s="579"/>
      <c r="Y216" s="579"/>
      <c r="Z216" s="579"/>
      <c r="AA216" s="579"/>
      <c r="AB216" s="579"/>
      <c r="AC216" s="579"/>
      <c r="AD216" s="579"/>
      <c r="AE216" s="579"/>
      <c r="AF216" s="579"/>
      <c r="AG216" s="579"/>
      <c r="AH216" s="579"/>
      <c r="AI216" s="579"/>
      <c r="AJ216" s="579"/>
      <c r="AK216" s="579"/>
      <c r="AM216" s="579">
        <f t="shared" si="125"/>
        <v>631603.39174466697</v>
      </c>
      <c r="AN216" s="579"/>
      <c r="AO216" s="579"/>
      <c r="AP216" s="579"/>
      <c r="AQ216" s="579"/>
      <c r="AR216" s="579"/>
      <c r="AS216" s="579"/>
      <c r="AT216" s="578"/>
      <c r="AU216" s="579"/>
      <c r="AV216" s="579"/>
      <c r="AW216" s="579"/>
      <c r="AX216" s="579"/>
      <c r="AY216" s="579"/>
      <c r="AZ216" s="579"/>
      <c r="BA216" s="579"/>
      <c r="BB216" s="579"/>
      <c r="BC216" s="577"/>
      <c r="BD216" s="577"/>
      <c r="BE216" s="579"/>
      <c r="BF216" s="579"/>
      <c r="BG216" s="579"/>
      <c r="BH216" s="579"/>
      <c r="BI216" s="579"/>
      <c r="BJ216" s="579"/>
      <c r="BK216" s="579"/>
      <c r="BL216" s="579"/>
      <c r="BM216" s="579"/>
      <c r="BN216" s="579"/>
      <c r="BO216" s="579"/>
      <c r="BP216" s="579"/>
      <c r="BQ216" s="581"/>
      <c r="BR216" s="581"/>
      <c r="BS216" s="581"/>
      <c r="BT216" s="581"/>
    </row>
    <row r="217" spans="1:72">
      <c r="A217" s="581">
        <f t="shared" si="123"/>
        <v>6.6666666666666666E-2</v>
      </c>
      <c r="B217" s="579">
        <f t="shared" si="126"/>
        <v>3</v>
      </c>
      <c r="C217" s="579">
        <f t="shared" si="124"/>
        <v>0</v>
      </c>
      <c r="D217" s="579">
        <f t="shared" si="127"/>
        <v>1263206.7834893339</v>
      </c>
      <c r="E217" s="579">
        <f t="shared" ref="E217:E248" si="128">$E$155*$A215</f>
        <v>1189222.6082400358</v>
      </c>
      <c r="F217" s="579"/>
      <c r="G217" s="579"/>
      <c r="H217" s="579"/>
      <c r="I217" s="579"/>
      <c r="J217" s="579"/>
      <c r="K217" s="579"/>
      <c r="L217" s="579"/>
      <c r="M217" s="579"/>
      <c r="N217" s="579"/>
      <c r="O217" s="579"/>
      <c r="P217" s="579"/>
      <c r="Q217" s="579"/>
      <c r="R217" s="579"/>
      <c r="S217" s="579"/>
      <c r="T217" s="579"/>
      <c r="U217" s="579"/>
      <c r="V217" s="579"/>
      <c r="W217" s="579"/>
      <c r="X217" s="579"/>
      <c r="Y217" s="579"/>
      <c r="Z217" s="579"/>
      <c r="AA217" s="579"/>
      <c r="AB217" s="579"/>
      <c r="AC217" s="579"/>
      <c r="AD217" s="579"/>
      <c r="AE217" s="579"/>
      <c r="AF217" s="579"/>
      <c r="AG217" s="579"/>
      <c r="AH217" s="579"/>
      <c r="AI217" s="579"/>
      <c r="AJ217" s="579"/>
      <c r="AK217" s="579"/>
      <c r="AM217" s="579">
        <f t="shared" si="125"/>
        <v>2452429.3917293698</v>
      </c>
      <c r="AN217" s="579"/>
      <c r="AO217" s="579"/>
      <c r="AP217" s="579"/>
      <c r="AQ217" s="579"/>
      <c r="AR217" s="579"/>
      <c r="AS217" s="579"/>
      <c r="AT217" s="578"/>
      <c r="AU217" s="579"/>
      <c r="AV217" s="579"/>
      <c r="AW217" s="579"/>
      <c r="AX217" s="579"/>
      <c r="AY217" s="579"/>
      <c r="AZ217" s="579"/>
      <c r="BA217" s="579"/>
      <c r="BB217" s="579"/>
      <c r="BC217" s="577"/>
      <c r="BD217" s="577"/>
      <c r="BE217" s="579"/>
      <c r="BF217" s="579"/>
      <c r="BG217" s="579"/>
      <c r="BH217" s="579"/>
      <c r="BI217" s="579"/>
      <c r="BJ217" s="579"/>
      <c r="BK217" s="579"/>
      <c r="BL217" s="579"/>
      <c r="BM217" s="579"/>
      <c r="BN217" s="579"/>
      <c r="BO217" s="579"/>
      <c r="BP217" s="579"/>
      <c r="BQ217" s="581"/>
      <c r="BR217" s="581"/>
      <c r="BS217" s="581"/>
      <c r="BT217" s="581"/>
    </row>
    <row r="218" spans="1:72">
      <c r="A218" s="581">
        <f t="shared" si="123"/>
        <v>6.6666666666666666E-2</v>
      </c>
      <c r="B218" s="579">
        <f t="shared" si="126"/>
        <v>4</v>
      </c>
      <c r="C218" s="579">
        <f t="shared" si="124"/>
        <v>0</v>
      </c>
      <c r="D218" s="579">
        <f t="shared" si="127"/>
        <v>1263206.7834893339</v>
      </c>
      <c r="E218" s="579">
        <f t="shared" si="128"/>
        <v>2378445.2164800717</v>
      </c>
      <c r="F218" s="579">
        <f t="shared" ref="F218:F249" si="129">$F$155*$A215</f>
        <v>1739961.5770325942</v>
      </c>
      <c r="G218" s="579"/>
      <c r="H218" s="579"/>
      <c r="I218" s="579"/>
      <c r="J218" s="579"/>
      <c r="K218" s="579"/>
      <c r="L218" s="579"/>
      <c r="M218" s="579"/>
      <c r="N218" s="579"/>
      <c r="O218" s="579"/>
      <c r="P218" s="579"/>
      <c r="Q218" s="579"/>
      <c r="R218" s="579"/>
      <c r="S218" s="579"/>
      <c r="T218" s="579"/>
      <c r="U218" s="579"/>
      <c r="V218" s="579"/>
      <c r="W218" s="579"/>
      <c r="X218" s="579"/>
      <c r="Y218" s="579"/>
      <c r="Z218" s="579"/>
      <c r="AA218" s="579"/>
      <c r="AB218" s="579"/>
      <c r="AC218" s="579"/>
      <c r="AD218" s="579"/>
      <c r="AE218" s="579"/>
      <c r="AF218" s="579"/>
      <c r="AG218" s="579"/>
      <c r="AH218" s="579"/>
      <c r="AI218" s="579"/>
      <c r="AJ218" s="579"/>
      <c r="AK218" s="579"/>
      <c r="AM218" s="579">
        <f t="shared" si="125"/>
        <v>5381613.5770020001</v>
      </c>
      <c r="AN218" s="579"/>
      <c r="AO218" s="579"/>
      <c r="AP218" s="579"/>
      <c r="AQ218" s="579"/>
      <c r="AR218" s="579"/>
      <c r="AS218" s="579"/>
      <c r="AT218" s="578"/>
      <c r="AU218" s="579"/>
      <c r="AV218" s="579"/>
      <c r="AW218" s="579"/>
      <c r="AX218" s="579"/>
      <c r="AY218" s="579"/>
      <c r="AZ218" s="579"/>
      <c r="BA218" s="579"/>
      <c r="BB218" s="579"/>
      <c r="BC218" s="577"/>
      <c r="BD218" s="577"/>
      <c r="BE218" s="579"/>
      <c r="BF218" s="579"/>
      <c r="BG218" s="579"/>
      <c r="BH218" s="579"/>
      <c r="BI218" s="579"/>
      <c r="BJ218" s="579"/>
      <c r="BK218" s="579"/>
      <c r="BL218" s="579"/>
      <c r="BM218" s="579"/>
      <c r="BN218" s="579"/>
      <c r="BO218" s="579"/>
      <c r="BP218" s="579"/>
      <c r="BQ218" s="581"/>
      <c r="BR218" s="581"/>
      <c r="BS218" s="581"/>
      <c r="BT218" s="581"/>
    </row>
    <row r="219" spans="1:72">
      <c r="A219" s="581">
        <f t="shared" si="123"/>
        <v>6.6666666666666666E-2</v>
      </c>
      <c r="B219" s="579">
        <f t="shared" si="126"/>
        <v>5</v>
      </c>
      <c r="C219" s="579">
        <f t="shared" si="124"/>
        <v>0</v>
      </c>
      <c r="D219" s="579">
        <f t="shared" si="127"/>
        <v>1263206.7834893339</v>
      </c>
      <c r="E219" s="579">
        <f t="shared" si="128"/>
        <v>2378445.2164800717</v>
      </c>
      <c r="F219" s="579">
        <f t="shared" si="129"/>
        <v>3479923.1540651885</v>
      </c>
      <c r="G219" s="579">
        <f t="shared" ref="G219:G250" si="130">$G$155*$A215</f>
        <v>1562765.7618401467</v>
      </c>
      <c r="H219" s="579"/>
      <c r="I219" s="579"/>
      <c r="J219" s="579"/>
      <c r="K219" s="579"/>
      <c r="L219" s="579"/>
      <c r="M219" s="579"/>
      <c r="N219" s="579"/>
      <c r="O219" s="579"/>
      <c r="P219" s="579"/>
      <c r="Q219" s="579"/>
      <c r="R219" s="579"/>
      <c r="S219" s="579"/>
      <c r="T219" s="579"/>
      <c r="U219" s="579"/>
      <c r="V219" s="579"/>
      <c r="W219" s="579"/>
      <c r="X219" s="579"/>
      <c r="Y219" s="579"/>
      <c r="Z219" s="579"/>
      <c r="AA219" s="579"/>
      <c r="AB219" s="579"/>
      <c r="AC219" s="579"/>
      <c r="AD219" s="579"/>
      <c r="AE219" s="579"/>
      <c r="AF219" s="579"/>
      <c r="AG219" s="579"/>
      <c r="AH219" s="579"/>
      <c r="AI219" s="579"/>
      <c r="AJ219" s="579"/>
      <c r="AK219" s="579"/>
      <c r="AM219" s="579">
        <f t="shared" si="125"/>
        <v>8684340.9158747401</v>
      </c>
      <c r="AN219" s="579"/>
      <c r="AO219" s="579"/>
      <c r="AP219" s="579"/>
      <c r="AQ219" s="579"/>
      <c r="AR219" s="579"/>
      <c r="AS219" s="579"/>
      <c r="AT219" s="578"/>
      <c r="AU219" s="579"/>
      <c r="AV219" s="579"/>
      <c r="AW219" s="579"/>
      <c r="AX219" s="579"/>
      <c r="AY219" s="579"/>
      <c r="AZ219" s="579"/>
      <c r="BA219" s="579"/>
      <c r="BB219" s="579"/>
      <c r="BC219" s="577"/>
      <c r="BD219" s="577"/>
      <c r="BE219" s="579"/>
      <c r="BF219" s="579"/>
      <c r="BG219" s="579"/>
      <c r="BH219" s="579"/>
      <c r="BI219" s="579"/>
      <c r="BJ219" s="579"/>
      <c r="BK219" s="579"/>
      <c r="BL219" s="579"/>
      <c r="BM219" s="579"/>
      <c r="BN219" s="579"/>
      <c r="BO219" s="579"/>
      <c r="BP219" s="579"/>
      <c r="BQ219" s="581"/>
      <c r="BR219" s="581"/>
      <c r="BS219" s="581"/>
      <c r="BT219" s="581"/>
    </row>
    <row r="220" spans="1:72">
      <c r="A220" s="581">
        <f t="shared" si="123"/>
        <v>6.6666666666666666E-2</v>
      </c>
      <c r="B220" s="579">
        <f t="shared" si="126"/>
        <v>6</v>
      </c>
      <c r="C220" s="579">
        <f t="shared" si="124"/>
        <v>0</v>
      </c>
      <c r="D220" s="579">
        <f t="shared" si="127"/>
        <v>1263206.7834893339</v>
      </c>
      <c r="E220" s="579">
        <f t="shared" si="128"/>
        <v>2378445.2164800717</v>
      </c>
      <c r="F220" s="579">
        <f t="shared" si="129"/>
        <v>3479923.1540651885</v>
      </c>
      <c r="G220" s="579">
        <f t="shared" si="130"/>
        <v>3125531.5236802935</v>
      </c>
      <c r="H220" s="579">
        <f t="shared" ref="H220:H251" si="131">$H$155*$A215</f>
        <v>33333.333333333336</v>
      </c>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M220" s="579">
        <f t="shared" si="125"/>
        <v>10280440.011048222</v>
      </c>
      <c r="AN220" s="579"/>
      <c r="AO220" s="579"/>
      <c r="AP220" s="579"/>
      <c r="AQ220" s="579"/>
      <c r="AR220" s="579"/>
      <c r="AS220" s="579"/>
      <c r="AT220" s="578"/>
      <c r="AU220" s="579"/>
      <c r="AV220" s="579"/>
      <c r="AW220" s="579"/>
      <c r="AX220" s="579"/>
      <c r="AY220" s="579"/>
      <c r="AZ220" s="579"/>
      <c r="BA220" s="579"/>
      <c r="BB220" s="579"/>
      <c r="BC220" s="577"/>
      <c r="BD220" s="577"/>
      <c r="BE220" s="579"/>
      <c r="BF220" s="579"/>
      <c r="BG220" s="579"/>
      <c r="BH220" s="579"/>
      <c r="BI220" s="579"/>
      <c r="BJ220" s="579"/>
      <c r="BK220" s="579"/>
      <c r="BL220" s="579"/>
      <c r="BM220" s="579"/>
      <c r="BN220" s="579"/>
      <c r="BO220" s="579"/>
      <c r="BP220" s="579"/>
      <c r="BQ220" s="581"/>
      <c r="BR220" s="581"/>
      <c r="BS220" s="581"/>
      <c r="BT220" s="581"/>
    </row>
    <row r="221" spans="1:72">
      <c r="A221" s="581">
        <f t="shared" si="123"/>
        <v>6.6666666666666666E-2</v>
      </c>
      <c r="B221" s="579">
        <f t="shared" si="126"/>
        <v>7</v>
      </c>
      <c r="C221" s="579">
        <f t="shared" si="124"/>
        <v>0</v>
      </c>
      <c r="D221" s="579">
        <f t="shared" si="127"/>
        <v>1263206.7834893339</v>
      </c>
      <c r="E221" s="579">
        <f t="shared" si="128"/>
        <v>2378445.2164800717</v>
      </c>
      <c r="F221" s="579">
        <f t="shared" si="129"/>
        <v>3479923.1540651885</v>
      </c>
      <c r="G221" s="579">
        <f t="shared" si="130"/>
        <v>3125531.5236802935</v>
      </c>
      <c r="H221" s="579">
        <f t="shared" si="131"/>
        <v>66666.666666666672</v>
      </c>
      <c r="I221" s="579">
        <f t="shared" ref="I221:I252" si="132">$I$155*$A215</f>
        <v>0</v>
      </c>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M221" s="579">
        <f t="shared" si="125"/>
        <v>10313773.344381554</v>
      </c>
      <c r="AN221" s="579"/>
      <c r="AO221" s="579"/>
      <c r="AP221" s="579"/>
      <c r="AQ221" s="579"/>
      <c r="AR221" s="579"/>
      <c r="AS221" s="579"/>
      <c r="AT221" s="578"/>
      <c r="AU221" s="579"/>
      <c r="AV221" s="579"/>
      <c r="AW221" s="579"/>
      <c r="AX221" s="579"/>
      <c r="AY221" s="579"/>
      <c r="AZ221" s="579"/>
      <c r="BA221" s="579"/>
      <c r="BB221" s="579"/>
      <c r="BC221" s="577"/>
      <c r="BD221" s="577"/>
      <c r="BE221" s="579"/>
      <c r="BF221" s="579"/>
      <c r="BG221" s="579"/>
      <c r="BH221" s="579"/>
      <c r="BI221" s="579"/>
      <c r="BJ221" s="579"/>
      <c r="BK221" s="579"/>
      <c r="BL221" s="579"/>
      <c r="BM221" s="579"/>
      <c r="BN221" s="579"/>
      <c r="BO221" s="579"/>
      <c r="BP221" s="579"/>
      <c r="BQ221" s="581"/>
      <c r="BR221" s="581"/>
      <c r="BS221" s="581"/>
      <c r="BT221" s="581"/>
    </row>
    <row r="222" spans="1:72">
      <c r="A222" s="581">
        <f t="shared" si="123"/>
        <v>6.6666666666666666E-2</v>
      </c>
      <c r="B222" s="579">
        <f t="shared" si="126"/>
        <v>8</v>
      </c>
      <c r="C222" s="579">
        <f t="shared" si="124"/>
        <v>0</v>
      </c>
      <c r="D222" s="579">
        <f t="shared" si="127"/>
        <v>1263206.7834893339</v>
      </c>
      <c r="E222" s="579">
        <f t="shared" si="128"/>
        <v>2378445.2164800717</v>
      </c>
      <c r="F222" s="579">
        <f t="shared" si="129"/>
        <v>3479923.1540651885</v>
      </c>
      <c r="G222" s="579">
        <f t="shared" si="130"/>
        <v>3125531.5236802935</v>
      </c>
      <c r="H222" s="579">
        <f t="shared" si="131"/>
        <v>66666.666666666672</v>
      </c>
      <c r="I222" s="579">
        <f t="shared" si="132"/>
        <v>0</v>
      </c>
      <c r="J222" s="579">
        <f t="shared" ref="J222:J253" si="133">$J$155*$A215</f>
        <v>0</v>
      </c>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M222" s="579">
        <f t="shared" si="125"/>
        <v>10313773.344381554</v>
      </c>
      <c r="AN222" s="579"/>
      <c r="AO222" s="579"/>
      <c r="AP222" s="579"/>
      <c r="AQ222" s="579"/>
      <c r="AR222" s="579"/>
      <c r="AS222" s="579"/>
      <c r="AT222" s="578"/>
      <c r="AU222" s="579"/>
      <c r="AV222" s="579"/>
      <c r="AW222" s="579"/>
      <c r="AX222" s="579"/>
      <c r="AY222" s="579"/>
      <c r="AZ222" s="579"/>
      <c r="BA222" s="579"/>
      <c r="BB222" s="579"/>
      <c r="BC222" s="577"/>
      <c r="BD222" s="577"/>
      <c r="BE222" s="579"/>
      <c r="BF222" s="579"/>
      <c r="BG222" s="579"/>
      <c r="BH222" s="579"/>
      <c r="BI222" s="579"/>
      <c r="BJ222" s="579"/>
      <c r="BK222" s="579"/>
      <c r="BL222" s="579"/>
      <c r="BM222" s="579"/>
      <c r="BN222" s="579"/>
      <c r="BO222" s="579"/>
      <c r="BP222" s="579"/>
      <c r="BQ222" s="581"/>
      <c r="BR222" s="581"/>
      <c r="BS222" s="581"/>
      <c r="BT222" s="581"/>
    </row>
    <row r="223" spans="1:72">
      <c r="A223" s="581">
        <f t="shared" si="123"/>
        <v>6.6666666666666666E-2</v>
      </c>
      <c r="B223" s="579">
        <f t="shared" si="126"/>
        <v>9</v>
      </c>
      <c r="C223" s="579">
        <f t="shared" si="124"/>
        <v>0</v>
      </c>
      <c r="D223" s="579">
        <f t="shared" si="127"/>
        <v>1263206.7834893339</v>
      </c>
      <c r="E223" s="579">
        <f t="shared" si="128"/>
        <v>2378445.2164800717</v>
      </c>
      <c r="F223" s="579">
        <f t="shared" si="129"/>
        <v>3479923.1540651885</v>
      </c>
      <c r="G223" s="579">
        <f t="shared" si="130"/>
        <v>3125531.5236802935</v>
      </c>
      <c r="H223" s="579">
        <f t="shared" si="131"/>
        <v>66666.666666666672</v>
      </c>
      <c r="I223" s="579">
        <f t="shared" si="132"/>
        <v>0</v>
      </c>
      <c r="J223" s="579">
        <f t="shared" si="133"/>
        <v>0</v>
      </c>
      <c r="K223" s="579">
        <f t="shared" ref="K223:K254" si="134">$K$155*$A215</f>
        <v>0</v>
      </c>
      <c r="L223" s="579"/>
      <c r="M223" s="579"/>
      <c r="N223" s="579"/>
      <c r="O223" s="579"/>
      <c r="P223" s="579"/>
      <c r="Q223" s="579"/>
      <c r="R223" s="579"/>
      <c r="S223" s="579"/>
      <c r="T223" s="579"/>
      <c r="U223" s="579"/>
      <c r="V223" s="579"/>
      <c r="W223" s="579"/>
      <c r="X223" s="579"/>
      <c r="Y223" s="579"/>
      <c r="Z223" s="579"/>
      <c r="AA223" s="579"/>
      <c r="AB223" s="579"/>
      <c r="AC223" s="579"/>
      <c r="AD223" s="579"/>
      <c r="AE223" s="579"/>
      <c r="AF223" s="579"/>
      <c r="AG223" s="579"/>
      <c r="AH223" s="579"/>
      <c r="AI223" s="579"/>
      <c r="AJ223" s="579"/>
      <c r="AK223" s="579"/>
      <c r="AM223" s="579">
        <f t="shared" si="125"/>
        <v>10313773.344381554</v>
      </c>
      <c r="AN223" s="579"/>
      <c r="AO223" s="579"/>
      <c r="AP223" s="579"/>
      <c r="AQ223" s="579"/>
      <c r="AR223" s="579"/>
      <c r="AS223" s="579"/>
      <c r="AT223" s="578"/>
      <c r="AU223" s="579"/>
      <c r="AV223" s="579"/>
      <c r="AW223" s="579"/>
      <c r="AX223" s="579"/>
      <c r="AY223" s="579"/>
      <c r="AZ223" s="579"/>
      <c r="BA223" s="579"/>
      <c r="BB223" s="579"/>
      <c r="BC223" s="577"/>
      <c r="BD223" s="577"/>
      <c r="BE223" s="579"/>
      <c r="BF223" s="579"/>
      <c r="BG223" s="579"/>
      <c r="BH223" s="579"/>
      <c r="BI223" s="579"/>
      <c r="BJ223" s="579"/>
      <c r="BK223" s="579"/>
      <c r="BL223" s="579"/>
      <c r="BM223" s="579"/>
      <c r="BN223" s="579"/>
      <c r="BO223" s="579"/>
      <c r="BP223" s="579"/>
      <c r="BQ223" s="581"/>
      <c r="BR223" s="581"/>
      <c r="BS223" s="581"/>
      <c r="BT223" s="581"/>
    </row>
    <row r="224" spans="1:72">
      <c r="A224" s="581">
        <f t="shared" si="123"/>
        <v>6.6666666666666666E-2</v>
      </c>
      <c r="B224" s="579">
        <f t="shared" si="126"/>
        <v>10</v>
      </c>
      <c r="C224" s="579">
        <f t="shared" si="124"/>
        <v>0</v>
      </c>
      <c r="D224" s="579">
        <f t="shared" si="127"/>
        <v>1263206.7834893339</v>
      </c>
      <c r="E224" s="579">
        <f t="shared" si="128"/>
        <v>2378445.2164800717</v>
      </c>
      <c r="F224" s="579">
        <f t="shared" si="129"/>
        <v>3479923.1540651885</v>
      </c>
      <c r="G224" s="579">
        <f t="shared" si="130"/>
        <v>3125531.5236802935</v>
      </c>
      <c r="H224" s="579">
        <f t="shared" si="131"/>
        <v>66666.666666666672</v>
      </c>
      <c r="I224" s="579">
        <f t="shared" si="132"/>
        <v>0</v>
      </c>
      <c r="J224" s="579">
        <f t="shared" si="133"/>
        <v>0</v>
      </c>
      <c r="K224" s="579">
        <f t="shared" si="134"/>
        <v>0</v>
      </c>
      <c r="L224" s="579">
        <f t="shared" ref="L224:L255" si="135">$L$155*$A215</f>
        <v>376987.9</v>
      </c>
      <c r="M224" s="579"/>
      <c r="N224" s="579"/>
      <c r="O224" s="579"/>
      <c r="P224" s="579"/>
      <c r="Q224" s="579"/>
      <c r="R224" s="579"/>
      <c r="S224" s="579"/>
      <c r="T224" s="579"/>
      <c r="U224" s="579"/>
      <c r="V224" s="579"/>
      <c r="W224" s="579"/>
      <c r="X224" s="579"/>
      <c r="Y224" s="579"/>
      <c r="Z224" s="579"/>
      <c r="AA224" s="579"/>
      <c r="AB224" s="579"/>
      <c r="AC224" s="579"/>
      <c r="AD224" s="579"/>
      <c r="AE224" s="579"/>
      <c r="AF224" s="579"/>
      <c r="AG224" s="579"/>
      <c r="AH224" s="579"/>
      <c r="AI224" s="579"/>
      <c r="AJ224" s="579"/>
      <c r="AK224" s="579"/>
      <c r="AM224" s="579">
        <f t="shared" si="125"/>
        <v>10690761.244381554</v>
      </c>
      <c r="AN224" s="579"/>
      <c r="AO224" s="579"/>
      <c r="AP224" s="579"/>
      <c r="AQ224" s="579"/>
      <c r="AR224" s="579"/>
      <c r="AS224" s="579"/>
      <c r="AT224" s="578"/>
      <c r="AU224" s="579"/>
      <c r="AV224" s="579"/>
      <c r="AW224" s="579"/>
      <c r="AX224" s="579"/>
      <c r="AY224" s="579"/>
      <c r="AZ224" s="579"/>
      <c r="BA224" s="579"/>
      <c r="BB224" s="579"/>
      <c r="BC224" s="577"/>
      <c r="BD224" s="577"/>
      <c r="BE224" s="579"/>
      <c r="BF224" s="579"/>
      <c r="BG224" s="579"/>
      <c r="BH224" s="579"/>
      <c r="BI224" s="579"/>
      <c r="BJ224" s="579"/>
      <c r="BK224" s="579"/>
      <c r="BL224" s="579"/>
      <c r="BM224" s="579"/>
      <c r="BN224" s="579"/>
      <c r="BO224" s="579"/>
      <c r="BP224" s="579"/>
      <c r="BQ224" s="581"/>
      <c r="BR224" s="581"/>
      <c r="BS224" s="581"/>
      <c r="BT224" s="581"/>
    </row>
    <row r="225" spans="1:72">
      <c r="A225" s="581">
        <f t="shared" si="123"/>
        <v>6.6666666666666666E-2</v>
      </c>
      <c r="B225" s="579">
        <f t="shared" si="126"/>
        <v>11</v>
      </c>
      <c r="C225" s="579">
        <f t="shared" si="124"/>
        <v>0</v>
      </c>
      <c r="D225" s="579">
        <f t="shared" si="127"/>
        <v>1263206.7834893339</v>
      </c>
      <c r="E225" s="579">
        <f t="shared" si="128"/>
        <v>2378445.2164800717</v>
      </c>
      <c r="F225" s="579">
        <f t="shared" si="129"/>
        <v>3479923.1540651885</v>
      </c>
      <c r="G225" s="579">
        <f t="shared" si="130"/>
        <v>3125531.5236802935</v>
      </c>
      <c r="H225" s="579">
        <f t="shared" si="131"/>
        <v>66666.666666666672</v>
      </c>
      <c r="I225" s="579">
        <f t="shared" si="132"/>
        <v>0</v>
      </c>
      <c r="J225" s="579">
        <f t="shared" si="133"/>
        <v>0</v>
      </c>
      <c r="K225" s="579">
        <f t="shared" si="134"/>
        <v>0</v>
      </c>
      <c r="L225" s="579">
        <f t="shared" si="135"/>
        <v>753975.8</v>
      </c>
      <c r="M225" s="579">
        <f t="shared" ref="M225:M256" si="136">$M$155*$A215</f>
        <v>0</v>
      </c>
      <c r="N225" s="579"/>
      <c r="O225" s="579"/>
      <c r="P225" s="579"/>
      <c r="Q225" s="579"/>
      <c r="R225" s="579"/>
      <c r="S225" s="579"/>
      <c r="T225" s="579"/>
      <c r="U225" s="579"/>
      <c r="V225" s="579"/>
      <c r="W225" s="579"/>
      <c r="X225" s="579"/>
      <c r="Y225" s="579"/>
      <c r="Z225" s="579"/>
      <c r="AA225" s="579"/>
      <c r="AB225" s="579"/>
      <c r="AC225" s="579"/>
      <c r="AD225" s="579"/>
      <c r="AE225" s="579"/>
      <c r="AF225" s="579"/>
      <c r="AG225" s="579"/>
      <c r="AH225" s="579"/>
      <c r="AI225" s="579"/>
      <c r="AJ225" s="579"/>
      <c r="AK225" s="579"/>
      <c r="AM225" s="579">
        <f t="shared" si="125"/>
        <v>11067749.144381555</v>
      </c>
      <c r="AN225" s="579"/>
      <c r="AO225" s="579"/>
      <c r="AP225" s="579"/>
      <c r="AQ225" s="579"/>
      <c r="AR225" s="579"/>
      <c r="AS225" s="579"/>
      <c r="AT225" s="578"/>
      <c r="AU225" s="579"/>
      <c r="AV225" s="579"/>
      <c r="AW225" s="579"/>
      <c r="AX225" s="579"/>
      <c r="AY225" s="579"/>
      <c r="AZ225" s="579"/>
      <c r="BA225" s="579"/>
      <c r="BB225" s="579"/>
      <c r="BC225" s="577"/>
      <c r="BD225" s="577"/>
      <c r="BE225" s="579"/>
      <c r="BF225" s="579"/>
      <c r="BG225" s="579"/>
      <c r="BH225" s="579"/>
      <c r="BI225" s="579"/>
      <c r="BJ225" s="579"/>
      <c r="BK225" s="579"/>
      <c r="BL225" s="579"/>
      <c r="BM225" s="579"/>
      <c r="BN225" s="579"/>
      <c r="BO225" s="579"/>
      <c r="BP225" s="579"/>
      <c r="BQ225" s="581"/>
      <c r="BR225" s="581"/>
      <c r="BS225" s="581"/>
      <c r="BT225" s="581"/>
    </row>
    <row r="226" spans="1:72">
      <c r="A226" s="581">
        <f t="shared" si="123"/>
        <v>6.6666666666666666E-2</v>
      </c>
      <c r="B226" s="579">
        <f t="shared" si="126"/>
        <v>12</v>
      </c>
      <c r="C226" s="579">
        <f t="shared" si="124"/>
        <v>0</v>
      </c>
      <c r="D226" s="579">
        <f t="shared" si="127"/>
        <v>1263206.7834893339</v>
      </c>
      <c r="E226" s="579">
        <f t="shared" si="128"/>
        <v>2378445.2164800717</v>
      </c>
      <c r="F226" s="579">
        <f t="shared" si="129"/>
        <v>3479923.1540651885</v>
      </c>
      <c r="G226" s="579">
        <f t="shared" si="130"/>
        <v>3125531.5236802935</v>
      </c>
      <c r="H226" s="579">
        <f t="shared" si="131"/>
        <v>66666.666666666672</v>
      </c>
      <c r="I226" s="579">
        <f t="shared" si="132"/>
        <v>0</v>
      </c>
      <c r="J226" s="579">
        <f t="shared" si="133"/>
        <v>0</v>
      </c>
      <c r="K226" s="579">
        <f t="shared" si="134"/>
        <v>0</v>
      </c>
      <c r="L226" s="579">
        <f t="shared" si="135"/>
        <v>753975.8</v>
      </c>
      <c r="M226" s="579">
        <f t="shared" si="136"/>
        <v>0</v>
      </c>
      <c r="N226" s="579">
        <f t="shared" ref="N226:N257" si="137">$N$155*$A215</f>
        <v>0</v>
      </c>
      <c r="O226" s="579"/>
      <c r="P226" s="579"/>
      <c r="Q226" s="579"/>
      <c r="R226" s="579"/>
      <c r="S226" s="579"/>
      <c r="T226" s="579"/>
      <c r="U226" s="579"/>
      <c r="V226" s="579"/>
      <c r="W226" s="579"/>
      <c r="X226" s="579"/>
      <c r="Y226" s="579"/>
      <c r="Z226" s="579"/>
      <c r="AA226" s="579"/>
      <c r="AB226" s="579"/>
      <c r="AC226" s="579"/>
      <c r="AD226" s="579"/>
      <c r="AE226" s="579"/>
      <c r="AF226" s="579"/>
      <c r="AG226" s="579"/>
      <c r="AH226" s="579"/>
      <c r="AI226" s="579"/>
      <c r="AJ226" s="579"/>
      <c r="AK226" s="579"/>
      <c r="AM226" s="579">
        <f t="shared" si="125"/>
        <v>11067749.144381555</v>
      </c>
      <c r="AN226" s="579"/>
      <c r="AO226" s="579"/>
      <c r="AP226" s="579"/>
      <c r="AQ226" s="579"/>
      <c r="AR226" s="579"/>
      <c r="AS226" s="579"/>
      <c r="AT226" s="578"/>
      <c r="AU226" s="579"/>
      <c r="AV226" s="579"/>
      <c r="AW226" s="579"/>
      <c r="AX226" s="579"/>
      <c r="AY226" s="579"/>
      <c r="AZ226" s="579"/>
      <c r="BA226" s="579"/>
      <c r="BB226" s="579"/>
      <c r="BC226" s="577"/>
      <c r="BD226" s="577"/>
      <c r="BE226" s="579"/>
      <c r="BF226" s="579"/>
      <c r="BG226" s="579"/>
      <c r="BH226" s="579"/>
      <c r="BI226" s="579"/>
      <c r="BJ226" s="579"/>
      <c r="BK226" s="579"/>
      <c r="BL226" s="579"/>
      <c r="BM226" s="579"/>
      <c r="BN226" s="579"/>
      <c r="BO226" s="579"/>
      <c r="BP226" s="579"/>
      <c r="BQ226" s="581"/>
      <c r="BR226" s="581"/>
      <c r="BS226" s="581"/>
      <c r="BT226" s="581"/>
    </row>
    <row r="227" spans="1:72">
      <c r="A227" s="581">
        <f t="shared" si="123"/>
        <v>6.6666666666666666E-2</v>
      </c>
      <c r="B227" s="579">
        <f t="shared" si="126"/>
        <v>13</v>
      </c>
      <c r="C227" s="579">
        <f t="shared" si="124"/>
        <v>0</v>
      </c>
      <c r="D227" s="579">
        <f t="shared" si="127"/>
        <v>1263206.7834893339</v>
      </c>
      <c r="E227" s="579">
        <f t="shared" si="128"/>
        <v>2378445.2164800717</v>
      </c>
      <c r="F227" s="579">
        <f t="shared" si="129"/>
        <v>3479923.1540651885</v>
      </c>
      <c r="G227" s="579">
        <f t="shared" si="130"/>
        <v>3125531.5236802935</v>
      </c>
      <c r="H227" s="579">
        <f t="shared" si="131"/>
        <v>66666.666666666672</v>
      </c>
      <c r="I227" s="579">
        <f t="shared" si="132"/>
        <v>0</v>
      </c>
      <c r="J227" s="579">
        <f t="shared" si="133"/>
        <v>0</v>
      </c>
      <c r="K227" s="579">
        <f t="shared" si="134"/>
        <v>0</v>
      </c>
      <c r="L227" s="579">
        <f t="shared" si="135"/>
        <v>753975.8</v>
      </c>
      <c r="M227" s="579">
        <f t="shared" si="136"/>
        <v>0</v>
      </c>
      <c r="N227" s="579">
        <f t="shared" si="137"/>
        <v>0</v>
      </c>
      <c r="O227" s="579">
        <f t="shared" ref="O227:O258" si="138">$O$155*$A215</f>
        <v>0</v>
      </c>
      <c r="P227" s="579"/>
      <c r="Q227" s="579"/>
      <c r="R227" s="579"/>
      <c r="S227" s="579"/>
      <c r="T227" s="579"/>
      <c r="U227" s="579"/>
      <c r="V227" s="579"/>
      <c r="W227" s="579"/>
      <c r="X227" s="579"/>
      <c r="Y227" s="579"/>
      <c r="Z227" s="579"/>
      <c r="AA227" s="579"/>
      <c r="AB227" s="579"/>
      <c r="AC227" s="579"/>
      <c r="AD227" s="579"/>
      <c r="AE227" s="579"/>
      <c r="AF227" s="579"/>
      <c r="AG227" s="579"/>
      <c r="AH227" s="579"/>
      <c r="AI227" s="579"/>
      <c r="AJ227" s="579"/>
      <c r="AK227" s="579"/>
      <c r="AM227" s="579">
        <f t="shared" si="125"/>
        <v>11067749.144381555</v>
      </c>
      <c r="AN227" s="579"/>
      <c r="AO227" s="579"/>
      <c r="AP227" s="579"/>
      <c r="AQ227" s="579"/>
      <c r="AR227" s="579"/>
      <c r="AS227" s="579"/>
      <c r="AT227" s="578"/>
      <c r="AU227" s="579"/>
      <c r="AV227" s="579"/>
      <c r="AW227" s="579"/>
      <c r="AX227" s="579"/>
      <c r="AY227" s="579"/>
      <c r="AZ227" s="579"/>
      <c r="BA227" s="579"/>
      <c r="BB227" s="579"/>
      <c r="BC227" s="577"/>
      <c r="BD227" s="577"/>
      <c r="BE227" s="579"/>
      <c r="BF227" s="579"/>
      <c r="BG227" s="579"/>
      <c r="BH227" s="579"/>
      <c r="BI227" s="579"/>
      <c r="BJ227" s="579"/>
      <c r="BK227" s="579"/>
      <c r="BL227" s="579"/>
      <c r="BM227" s="579"/>
      <c r="BN227" s="579"/>
      <c r="BO227" s="579"/>
      <c r="BP227" s="579"/>
      <c r="BQ227" s="581"/>
      <c r="BR227" s="581"/>
      <c r="BS227" s="581"/>
      <c r="BT227" s="581"/>
    </row>
    <row r="228" spans="1:72">
      <c r="A228" s="581">
        <f t="shared" si="123"/>
        <v>6.6666666666666666E-2</v>
      </c>
      <c r="B228" s="579">
        <f t="shared" si="126"/>
        <v>14</v>
      </c>
      <c r="C228" s="579">
        <f t="shared" si="124"/>
        <v>0</v>
      </c>
      <c r="D228" s="579">
        <f t="shared" si="127"/>
        <v>1263206.7834893339</v>
      </c>
      <c r="E228" s="579">
        <f t="shared" si="128"/>
        <v>2378445.2164800717</v>
      </c>
      <c r="F228" s="579">
        <f t="shared" si="129"/>
        <v>3479923.1540651885</v>
      </c>
      <c r="G228" s="579">
        <f t="shared" si="130"/>
        <v>3125531.5236802935</v>
      </c>
      <c r="H228" s="579">
        <f t="shared" si="131"/>
        <v>66666.666666666672</v>
      </c>
      <c r="I228" s="579">
        <f t="shared" si="132"/>
        <v>0</v>
      </c>
      <c r="J228" s="579">
        <f t="shared" si="133"/>
        <v>0</v>
      </c>
      <c r="K228" s="579">
        <f t="shared" si="134"/>
        <v>0</v>
      </c>
      <c r="L228" s="579">
        <f t="shared" si="135"/>
        <v>753975.8</v>
      </c>
      <c r="M228" s="579">
        <f t="shared" si="136"/>
        <v>0</v>
      </c>
      <c r="N228" s="579">
        <f t="shared" si="137"/>
        <v>0</v>
      </c>
      <c r="O228" s="579">
        <f t="shared" si="138"/>
        <v>0</v>
      </c>
      <c r="P228" s="579">
        <f t="shared" ref="P228:P259" si="139">$P$155*$A215</f>
        <v>0</v>
      </c>
      <c r="Q228" s="579"/>
      <c r="R228" s="579"/>
      <c r="S228" s="579"/>
      <c r="T228" s="579"/>
      <c r="U228" s="579"/>
      <c r="V228" s="579"/>
      <c r="W228" s="579"/>
      <c r="X228" s="579"/>
      <c r="Y228" s="579"/>
      <c r="Z228" s="579"/>
      <c r="AA228" s="579"/>
      <c r="AB228" s="579"/>
      <c r="AC228" s="579"/>
      <c r="AD228" s="579"/>
      <c r="AE228" s="579"/>
      <c r="AF228" s="579"/>
      <c r="AG228" s="579"/>
      <c r="AH228" s="579"/>
      <c r="AI228" s="579"/>
      <c r="AJ228" s="579"/>
      <c r="AK228" s="579"/>
      <c r="AM228" s="579">
        <f t="shared" si="125"/>
        <v>11067749.144381555</v>
      </c>
      <c r="AN228" s="579"/>
      <c r="AO228" s="579"/>
      <c r="AP228" s="579"/>
      <c r="AQ228" s="579"/>
      <c r="AR228" s="579"/>
      <c r="AS228" s="579"/>
      <c r="AT228" s="578"/>
      <c r="AU228" s="579"/>
      <c r="AV228" s="579"/>
      <c r="AW228" s="579"/>
      <c r="AX228" s="579"/>
      <c r="AY228" s="579"/>
      <c r="AZ228" s="579"/>
      <c r="BA228" s="579"/>
      <c r="BB228" s="579"/>
      <c r="BC228" s="577"/>
      <c r="BD228" s="577"/>
      <c r="BE228" s="579"/>
      <c r="BF228" s="579"/>
      <c r="BG228" s="579"/>
      <c r="BH228" s="579"/>
      <c r="BI228" s="579"/>
      <c r="BJ228" s="579"/>
      <c r="BK228" s="579"/>
      <c r="BL228" s="579"/>
      <c r="BM228" s="579"/>
      <c r="BN228" s="579"/>
      <c r="BO228" s="579"/>
      <c r="BP228" s="579"/>
      <c r="BQ228" s="581"/>
      <c r="BR228" s="581"/>
      <c r="BS228" s="581"/>
      <c r="BT228" s="581"/>
    </row>
    <row r="229" spans="1:72">
      <c r="A229" s="581">
        <f t="shared" si="123"/>
        <v>6.6666666666666666E-2</v>
      </c>
      <c r="B229" s="579">
        <f t="shared" si="126"/>
        <v>15</v>
      </c>
      <c r="C229" s="579">
        <f t="shared" si="124"/>
        <v>0</v>
      </c>
      <c r="D229" s="579">
        <f t="shared" si="127"/>
        <v>1263206.7834893339</v>
      </c>
      <c r="E229" s="579">
        <f t="shared" si="128"/>
        <v>2378445.2164800717</v>
      </c>
      <c r="F229" s="579">
        <f t="shared" si="129"/>
        <v>3479923.1540651885</v>
      </c>
      <c r="G229" s="579">
        <f t="shared" si="130"/>
        <v>3125531.5236802935</v>
      </c>
      <c r="H229" s="579">
        <f t="shared" si="131"/>
        <v>66666.666666666672</v>
      </c>
      <c r="I229" s="579">
        <f t="shared" si="132"/>
        <v>0</v>
      </c>
      <c r="J229" s="579">
        <f t="shared" si="133"/>
        <v>0</v>
      </c>
      <c r="K229" s="579">
        <f t="shared" si="134"/>
        <v>0</v>
      </c>
      <c r="L229" s="579">
        <f t="shared" si="135"/>
        <v>753975.8</v>
      </c>
      <c r="M229" s="579">
        <f t="shared" si="136"/>
        <v>0</v>
      </c>
      <c r="N229" s="579">
        <f t="shared" si="137"/>
        <v>0</v>
      </c>
      <c r="O229" s="579">
        <f t="shared" si="138"/>
        <v>0</v>
      </c>
      <c r="P229" s="579">
        <f t="shared" si="139"/>
        <v>0</v>
      </c>
      <c r="Q229" s="579">
        <f t="shared" ref="Q229:Q260" si="140">$Q$155*$A215</f>
        <v>467486.83333333331</v>
      </c>
      <c r="R229" s="579"/>
      <c r="S229" s="579"/>
      <c r="T229" s="579"/>
      <c r="U229" s="579"/>
      <c r="V229" s="579"/>
      <c r="W229" s="579"/>
      <c r="X229" s="579"/>
      <c r="Y229" s="579"/>
      <c r="Z229" s="579"/>
      <c r="AA229" s="579"/>
      <c r="AB229" s="579"/>
      <c r="AC229" s="579"/>
      <c r="AD229" s="579"/>
      <c r="AE229" s="579"/>
      <c r="AF229" s="579"/>
      <c r="AG229" s="579"/>
      <c r="AH229" s="579"/>
      <c r="AI229" s="579"/>
      <c r="AJ229" s="579"/>
      <c r="AK229" s="579"/>
      <c r="AM229" s="579">
        <f t="shared" si="125"/>
        <v>11535235.977714889</v>
      </c>
      <c r="AN229" s="579"/>
      <c r="AO229" s="579"/>
      <c r="AP229" s="579"/>
      <c r="AQ229" s="579"/>
      <c r="AR229" s="579"/>
      <c r="AS229" s="579"/>
      <c r="AT229" s="578"/>
      <c r="AU229" s="579"/>
      <c r="AV229" s="579"/>
      <c r="AW229" s="579"/>
      <c r="AX229" s="579"/>
      <c r="AY229" s="579"/>
      <c r="AZ229" s="579"/>
      <c r="BA229" s="579"/>
      <c r="BB229" s="579"/>
      <c r="BC229" s="577"/>
      <c r="BD229" s="577"/>
      <c r="BE229" s="579"/>
      <c r="BF229" s="579"/>
      <c r="BG229" s="579"/>
      <c r="BH229" s="579"/>
      <c r="BI229" s="579"/>
      <c r="BJ229" s="579"/>
      <c r="BK229" s="579"/>
      <c r="BL229" s="579"/>
      <c r="BM229" s="579"/>
      <c r="BN229" s="579"/>
      <c r="BO229" s="579"/>
      <c r="BP229" s="579"/>
      <c r="BQ229" s="581"/>
      <c r="BR229" s="581"/>
      <c r="BS229" s="581"/>
      <c r="BT229" s="581"/>
    </row>
    <row r="230" spans="1:72">
      <c r="A230" s="581">
        <f t="shared" si="123"/>
        <v>3.3333333333333333E-2</v>
      </c>
      <c r="B230" s="579">
        <f t="shared" si="126"/>
        <v>16</v>
      </c>
      <c r="C230" s="579">
        <f t="shared" si="124"/>
        <v>0</v>
      </c>
      <c r="D230" s="579">
        <f t="shared" si="127"/>
        <v>1263206.7834893339</v>
      </c>
      <c r="E230" s="579">
        <f t="shared" si="128"/>
        <v>2378445.2164800717</v>
      </c>
      <c r="F230" s="579">
        <f t="shared" si="129"/>
        <v>3479923.1540651885</v>
      </c>
      <c r="G230" s="579">
        <f t="shared" si="130"/>
        <v>3125531.5236802935</v>
      </c>
      <c r="H230" s="579">
        <f t="shared" si="131"/>
        <v>66666.666666666672</v>
      </c>
      <c r="I230" s="579">
        <f t="shared" si="132"/>
        <v>0</v>
      </c>
      <c r="J230" s="579">
        <f t="shared" si="133"/>
        <v>0</v>
      </c>
      <c r="K230" s="579">
        <f t="shared" si="134"/>
        <v>0</v>
      </c>
      <c r="L230" s="579">
        <f t="shared" si="135"/>
        <v>753975.8</v>
      </c>
      <c r="M230" s="579">
        <f t="shared" si="136"/>
        <v>0</v>
      </c>
      <c r="N230" s="579">
        <f t="shared" si="137"/>
        <v>0</v>
      </c>
      <c r="O230" s="579">
        <f t="shared" si="138"/>
        <v>0</v>
      </c>
      <c r="P230" s="579">
        <f t="shared" si="139"/>
        <v>0</v>
      </c>
      <c r="Q230" s="579">
        <f t="shared" si="140"/>
        <v>934973.66666666663</v>
      </c>
      <c r="R230" s="579">
        <f t="shared" ref="R230:R261" si="141">$R$155*$A215</f>
        <v>0</v>
      </c>
      <c r="S230" s="579"/>
      <c r="T230" s="579"/>
      <c r="U230" s="579"/>
      <c r="V230" s="579"/>
      <c r="W230" s="579"/>
      <c r="X230" s="579"/>
      <c r="Y230" s="579"/>
      <c r="Z230" s="579"/>
      <c r="AA230" s="579"/>
      <c r="AB230" s="579"/>
      <c r="AC230" s="579"/>
      <c r="AD230" s="579"/>
      <c r="AE230" s="579"/>
      <c r="AF230" s="579"/>
      <c r="AG230" s="579"/>
      <c r="AH230" s="579"/>
      <c r="AI230" s="579"/>
      <c r="AJ230" s="579"/>
      <c r="AK230" s="579"/>
      <c r="AM230" s="579">
        <f t="shared" si="125"/>
        <v>12002722.811048221</v>
      </c>
      <c r="AN230" s="579"/>
      <c r="AO230" s="579"/>
      <c r="AP230" s="579"/>
      <c r="AQ230" s="579"/>
      <c r="AR230" s="579"/>
      <c r="AS230" s="579"/>
      <c r="AT230" s="578"/>
      <c r="AU230" s="579"/>
      <c r="AV230" s="579"/>
      <c r="AW230" s="579"/>
      <c r="AX230" s="579"/>
      <c r="AY230" s="579"/>
      <c r="AZ230" s="579"/>
      <c r="BA230" s="579"/>
      <c r="BB230" s="579"/>
      <c r="BC230" s="577"/>
      <c r="BD230" s="577"/>
      <c r="BE230" s="579"/>
      <c r="BF230" s="579"/>
      <c r="BG230" s="579"/>
      <c r="BH230" s="579"/>
      <c r="BI230" s="579"/>
      <c r="BJ230" s="579"/>
      <c r="BK230" s="579"/>
      <c r="BL230" s="579"/>
      <c r="BM230" s="579"/>
      <c r="BN230" s="579"/>
      <c r="BO230" s="579"/>
      <c r="BP230" s="579"/>
      <c r="BQ230" s="581"/>
      <c r="BR230" s="581"/>
      <c r="BS230" s="581"/>
      <c r="BT230" s="581"/>
    </row>
    <row r="231" spans="1:72">
      <c r="A231" s="581">
        <f t="shared" si="123"/>
        <v>0</v>
      </c>
      <c r="B231" s="579">
        <f t="shared" si="126"/>
        <v>17</v>
      </c>
      <c r="C231" s="579">
        <f t="shared" si="124"/>
        <v>0</v>
      </c>
      <c r="D231" s="579">
        <f t="shared" si="127"/>
        <v>631603.39174466697</v>
      </c>
      <c r="E231" s="579">
        <f t="shared" si="128"/>
        <v>2378445.2164800717</v>
      </c>
      <c r="F231" s="579">
        <f t="shared" si="129"/>
        <v>3479923.1540651885</v>
      </c>
      <c r="G231" s="579">
        <f t="shared" si="130"/>
        <v>3125531.5236802935</v>
      </c>
      <c r="H231" s="579">
        <f t="shared" si="131"/>
        <v>66666.666666666672</v>
      </c>
      <c r="I231" s="579">
        <f t="shared" si="132"/>
        <v>0</v>
      </c>
      <c r="J231" s="579">
        <f t="shared" si="133"/>
        <v>0</v>
      </c>
      <c r="K231" s="579">
        <f t="shared" si="134"/>
        <v>0</v>
      </c>
      <c r="L231" s="579">
        <f t="shared" si="135"/>
        <v>753975.8</v>
      </c>
      <c r="M231" s="579">
        <f t="shared" si="136"/>
        <v>0</v>
      </c>
      <c r="N231" s="579">
        <f t="shared" si="137"/>
        <v>0</v>
      </c>
      <c r="O231" s="579">
        <f t="shared" si="138"/>
        <v>0</v>
      </c>
      <c r="P231" s="579">
        <f t="shared" si="139"/>
        <v>0</v>
      </c>
      <c r="Q231" s="579">
        <f t="shared" si="140"/>
        <v>934973.66666666663</v>
      </c>
      <c r="R231" s="579">
        <f t="shared" si="141"/>
        <v>0</v>
      </c>
      <c r="S231" s="579">
        <f t="shared" ref="S231:S262" si="142">$S$155*$A215</f>
        <v>0</v>
      </c>
      <c r="T231" s="579"/>
      <c r="U231" s="579"/>
      <c r="V231" s="579"/>
      <c r="W231" s="579"/>
      <c r="X231" s="579"/>
      <c r="Y231" s="579"/>
      <c r="Z231" s="579"/>
      <c r="AA231" s="579"/>
      <c r="AB231" s="579"/>
      <c r="AC231" s="579"/>
      <c r="AD231" s="579"/>
      <c r="AE231" s="579"/>
      <c r="AF231" s="579"/>
      <c r="AG231" s="579"/>
      <c r="AH231" s="579"/>
      <c r="AI231" s="579"/>
      <c r="AJ231" s="579"/>
      <c r="AK231" s="579"/>
      <c r="AM231" s="579">
        <f t="shared" si="125"/>
        <v>11371119.419303553</v>
      </c>
      <c r="AN231" s="579"/>
      <c r="AO231" s="579"/>
      <c r="AP231" s="579"/>
      <c r="AQ231" s="579"/>
      <c r="AR231" s="579"/>
      <c r="AS231" s="579"/>
      <c r="AT231" s="578"/>
      <c r="AU231" s="579"/>
      <c r="AV231" s="579"/>
      <c r="AW231" s="579"/>
      <c r="AX231" s="579"/>
      <c r="AY231" s="579"/>
      <c r="AZ231" s="579"/>
      <c r="BA231" s="579"/>
      <c r="BB231" s="579"/>
      <c r="BC231" s="577"/>
      <c r="BD231" s="577"/>
      <c r="BE231" s="579"/>
      <c r="BF231" s="579"/>
      <c r="BG231" s="579"/>
      <c r="BH231" s="579"/>
      <c r="BI231" s="579"/>
      <c r="BJ231" s="579"/>
      <c r="BK231" s="579"/>
      <c r="BL231" s="579"/>
      <c r="BM231" s="579"/>
      <c r="BN231" s="579"/>
      <c r="BO231" s="579"/>
      <c r="BP231" s="579"/>
      <c r="BQ231" s="581"/>
      <c r="BR231" s="581"/>
      <c r="BS231" s="581"/>
      <c r="BT231" s="581"/>
    </row>
    <row r="232" spans="1:72">
      <c r="A232" s="581">
        <f t="shared" si="123"/>
        <v>0</v>
      </c>
      <c r="B232" s="579">
        <f t="shared" si="126"/>
        <v>18</v>
      </c>
      <c r="C232" s="579">
        <f t="shared" si="124"/>
        <v>0</v>
      </c>
      <c r="D232" s="579">
        <f t="shared" si="127"/>
        <v>0</v>
      </c>
      <c r="E232" s="579">
        <f t="shared" si="128"/>
        <v>1189222.6082400358</v>
      </c>
      <c r="F232" s="579">
        <f t="shared" si="129"/>
        <v>3479923.1540651885</v>
      </c>
      <c r="G232" s="579">
        <f t="shared" si="130"/>
        <v>3125531.5236802935</v>
      </c>
      <c r="H232" s="579">
        <f t="shared" si="131"/>
        <v>66666.666666666672</v>
      </c>
      <c r="I232" s="579">
        <f t="shared" si="132"/>
        <v>0</v>
      </c>
      <c r="J232" s="579">
        <f t="shared" si="133"/>
        <v>0</v>
      </c>
      <c r="K232" s="579">
        <f t="shared" si="134"/>
        <v>0</v>
      </c>
      <c r="L232" s="579">
        <f t="shared" si="135"/>
        <v>753975.8</v>
      </c>
      <c r="M232" s="579">
        <f t="shared" si="136"/>
        <v>0</v>
      </c>
      <c r="N232" s="579">
        <f t="shared" si="137"/>
        <v>0</v>
      </c>
      <c r="O232" s="579">
        <f t="shared" si="138"/>
        <v>0</v>
      </c>
      <c r="P232" s="579">
        <f t="shared" si="139"/>
        <v>0</v>
      </c>
      <c r="Q232" s="579">
        <f t="shared" si="140"/>
        <v>934973.66666666663</v>
      </c>
      <c r="R232" s="579">
        <f t="shared" si="141"/>
        <v>0</v>
      </c>
      <c r="S232" s="579">
        <f t="shared" si="142"/>
        <v>0</v>
      </c>
      <c r="T232" s="579">
        <f t="shared" ref="T232:T263" si="143">$T$155*$A215</f>
        <v>91666.666666666672</v>
      </c>
      <c r="U232" s="579"/>
      <c r="V232" s="579"/>
      <c r="W232" s="579"/>
      <c r="X232" s="579"/>
      <c r="Y232" s="579"/>
      <c r="Z232" s="579"/>
      <c r="AA232" s="579"/>
      <c r="AB232" s="579"/>
      <c r="AC232" s="579"/>
      <c r="AD232" s="579"/>
      <c r="AE232" s="579"/>
      <c r="AF232" s="579"/>
      <c r="AG232" s="579"/>
      <c r="AH232" s="579"/>
      <c r="AI232" s="579"/>
      <c r="AJ232" s="579"/>
      <c r="AK232" s="579"/>
      <c r="AM232" s="579">
        <f t="shared" si="125"/>
        <v>9641960.0859855171</v>
      </c>
      <c r="AN232" s="579"/>
      <c r="AO232" s="579"/>
      <c r="AP232" s="579"/>
      <c r="AQ232" s="579"/>
      <c r="AR232" s="579"/>
      <c r="AS232" s="579"/>
      <c r="AT232" s="578"/>
      <c r="AU232" s="579"/>
      <c r="AV232" s="579"/>
      <c r="AW232" s="579"/>
      <c r="AX232" s="579"/>
      <c r="AY232" s="579"/>
      <c r="AZ232" s="579"/>
      <c r="BA232" s="579"/>
      <c r="BB232" s="579"/>
      <c r="BC232" s="577"/>
      <c r="BD232" s="577"/>
      <c r="BE232" s="579"/>
      <c r="BF232" s="579"/>
      <c r="BG232" s="579"/>
      <c r="BH232" s="579"/>
      <c r="BI232" s="579"/>
      <c r="BJ232" s="579"/>
      <c r="BK232" s="579"/>
      <c r="BL232" s="579"/>
      <c r="BM232" s="579"/>
      <c r="BN232" s="579"/>
      <c r="BO232" s="579"/>
      <c r="BP232" s="579"/>
      <c r="BQ232" s="581"/>
      <c r="BR232" s="581"/>
      <c r="BS232" s="581"/>
      <c r="BT232" s="581"/>
    </row>
    <row r="233" spans="1:72">
      <c r="A233" s="581">
        <f t="shared" si="123"/>
        <v>0</v>
      </c>
      <c r="B233" s="579">
        <f t="shared" si="126"/>
        <v>19</v>
      </c>
      <c r="C233" s="579">
        <f t="shared" si="124"/>
        <v>0</v>
      </c>
      <c r="D233" s="579">
        <f t="shared" si="127"/>
        <v>0</v>
      </c>
      <c r="E233" s="579">
        <f t="shared" si="128"/>
        <v>0</v>
      </c>
      <c r="F233" s="579">
        <f t="shared" si="129"/>
        <v>1739961.5770325942</v>
      </c>
      <c r="G233" s="579">
        <f t="shared" si="130"/>
        <v>3125531.5236802935</v>
      </c>
      <c r="H233" s="579">
        <f t="shared" si="131"/>
        <v>66666.666666666672</v>
      </c>
      <c r="I233" s="579">
        <f t="shared" si="132"/>
        <v>0</v>
      </c>
      <c r="J233" s="579">
        <f t="shared" si="133"/>
        <v>0</v>
      </c>
      <c r="K233" s="579">
        <f t="shared" si="134"/>
        <v>0</v>
      </c>
      <c r="L233" s="579">
        <f t="shared" si="135"/>
        <v>753975.8</v>
      </c>
      <c r="M233" s="579">
        <f t="shared" si="136"/>
        <v>0</v>
      </c>
      <c r="N233" s="579">
        <f t="shared" si="137"/>
        <v>0</v>
      </c>
      <c r="O233" s="579">
        <f t="shared" si="138"/>
        <v>0</v>
      </c>
      <c r="P233" s="579">
        <f t="shared" si="139"/>
        <v>0</v>
      </c>
      <c r="Q233" s="579">
        <f t="shared" si="140"/>
        <v>934973.66666666663</v>
      </c>
      <c r="R233" s="579">
        <f t="shared" si="141"/>
        <v>0</v>
      </c>
      <c r="S233" s="579">
        <f t="shared" si="142"/>
        <v>0</v>
      </c>
      <c r="T233" s="579">
        <f t="shared" si="143"/>
        <v>183333.33333333334</v>
      </c>
      <c r="U233" s="579">
        <f t="shared" ref="U233:U264" si="144">$U$155*$A215</f>
        <v>91666.666666666672</v>
      </c>
      <c r="V233" s="579"/>
      <c r="W233" s="579"/>
      <c r="X233" s="579"/>
      <c r="Y233" s="579"/>
      <c r="Z233" s="579"/>
      <c r="AA233" s="579"/>
      <c r="AB233" s="579"/>
      <c r="AC233" s="579"/>
      <c r="AD233" s="579"/>
      <c r="AE233" s="579"/>
      <c r="AF233" s="579"/>
      <c r="AG233" s="579"/>
      <c r="AH233" s="579"/>
      <c r="AI233" s="579"/>
      <c r="AJ233" s="579"/>
      <c r="AK233" s="579"/>
      <c r="AM233" s="579">
        <f t="shared" si="125"/>
        <v>6896109.2340462217</v>
      </c>
      <c r="AN233" s="579"/>
      <c r="AO233" s="579"/>
      <c r="AP233" s="579"/>
      <c r="AQ233" s="579"/>
      <c r="AR233" s="579"/>
      <c r="AS233" s="579"/>
      <c r="AT233" s="578"/>
      <c r="AU233" s="579"/>
      <c r="AV233" s="579"/>
      <c r="AW233" s="579"/>
      <c r="AX233" s="579"/>
      <c r="AY233" s="579"/>
      <c r="AZ233" s="579"/>
      <c r="BA233" s="579"/>
      <c r="BB233" s="579"/>
      <c r="BC233" s="577"/>
      <c r="BD233" s="577"/>
      <c r="BE233" s="579"/>
      <c r="BF233" s="579"/>
      <c r="BG233" s="579"/>
      <c r="BH233" s="579"/>
      <c r="BI233" s="579"/>
      <c r="BJ233" s="579"/>
      <c r="BK233" s="579"/>
      <c r="BL233" s="579"/>
      <c r="BM233" s="579"/>
      <c r="BN233" s="579"/>
      <c r="BO233" s="579"/>
      <c r="BP233" s="579"/>
      <c r="BQ233" s="581"/>
      <c r="BR233" s="581"/>
      <c r="BS233" s="581"/>
      <c r="BT233" s="581"/>
    </row>
    <row r="234" spans="1:72">
      <c r="A234" s="581">
        <f t="shared" si="123"/>
        <v>0</v>
      </c>
      <c r="B234" s="579">
        <f t="shared" si="126"/>
        <v>20</v>
      </c>
      <c r="C234" s="579">
        <f t="shared" si="124"/>
        <v>0</v>
      </c>
      <c r="D234" s="579">
        <f t="shared" si="127"/>
        <v>0</v>
      </c>
      <c r="E234" s="579">
        <f t="shared" si="128"/>
        <v>0</v>
      </c>
      <c r="F234" s="579">
        <f t="shared" si="129"/>
        <v>0</v>
      </c>
      <c r="G234" s="579">
        <f t="shared" si="130"/>
        <v>1562765.7618401467</v>
      </c>
      <c r="H234" s="579">
        <f t="shared" si="131"/>
        <v>66666.666666666672</v>
      </c>
      <c r="I234" s="579">
        <f t="shared" si="132"/>
        <v>0</v>
      </c>
      <c r="J234" s="579">
        <f t="shared" si="133"/>
        <v>0</v>
      </c>
      <c r="K234" s="579">
        <f t="shared" si="134"/>
        <v>0</v>
      </c>
      <c r="L234" s="579">
        <f t="shared" si="135"/>
        <v>753975.8</v>
      </c>
      <c r="M234" s="579">
        <f t="shared" si="136"/>
        <v>0</v>
      </c>
      <c r="N234" s="579">
        <f t="shared" si="137"/>
        <v>0</v>
      </c>
      <c r="O234" s="579">
        <f t="shared" si="138"/>
        <v>0</v>
      </c>
      <c r="P234" s="579">
        <f t="shared" si="139"/>
        <v>0</v>
      </c>
      <c r="Q234" s="579">
        <f t="shared" si="140"/>
        <v>934973.66666666663</v>
      </c>
      <c r="R234" s="579">
        <f t="shared" si="141"/>
        <v>0</v>
      </c>
      <c r="S234" s="579">
        <f t="shared" si="142"/>
        <v>0</v>
      </c>
      <c r="T234" s="579">
        <f t="shared" si="143"/>
        <v>183333.33333333334</v>
      </c>
      <c r="U234" s="579">
        <f t="shared" si="144"/>
        <v>183333.33333333334</v>
      </c>
      <c r="V234" s="579">
        <f t="shared" ref="V234:V265" si="145">$V$155*$A215</f>
        <v>473421.23333333334</v>
      </c>
      <c r="W234" s="579"/>
      <c r="X234" s="579"/>
      <c r="Y234" s="579"/>
      <c r="Z234" s="579"/>
      <c r="AA234" s="579"/>
      <c r="AB234" s="579"/>
      <c r="AC234" s="579"/>
      <c r="AD234" s="579"/>
      <c r="AE234" s="579"/>
      <c r="AF234" s="579"/>
      <c r="AG234" s="579"/>
      <c r="AH234" s="579"/>
      <c r="AI234" s="579"/>
      <c r="AJ234" s="579"/>
      <c r="AK234" s="579"/>
      <c r="AM234" s="579">
        <f t="shared" si="125"/>
        <v>4158469.7951734806</v>
      </c>
      <c r="AN234" s="579"/>
      <c r="AO234" s="579"/>
      <c r="AP234" s="579"/>
      <c r="AQ234" s="579"/>
      <c r="AR234" s="579"/>
      <c r="AS234" s="579"/>
      <c r="AT234" s="578"/>
      <c r="AU234" s="579"/>
      <c r="AV234" s="579"/>
      <c r="AW234" s="579"/>
      <c r="AX234" s="579"/>
      <c r="AY234" s="579"/>
      <c r="AZ234" s="579"/>
      <c r="BA234" s="579"/>
      <c r="BB234" s="579"/>
      <c r="BC234" s="577"/>
      <c r="BD234" s="577"/>
      <c r="BE234" s="579"/>
      <c r="BF234" s="579"/>
      <c r="BG234" s="579"/>
      <c r="BH234" s="579"/>
      <c r="BI234" s="579"/>
      <c r="BJ234" s="579"/>
      <c r="BK234" s="579"/>
      <c r="BL234" s="579"/>
      <c r="BM234" s="579"/>
      <c r="BN234" s="579"/>
      <c r="BO234" s="579"/>
      <c r="BP234" s="579"/>
      <c r="BQ234" s="581"/>
      <c r="BR234" s="581"/>
      <c r="BS234" s="581"/>
      <c r="BT234" s="581"/>
    </row>
    <row r="235" spans="1:72">
      <c r="A235" s="581">
        <f t="shared" si="123"/>
        <v>0</v>
      </c>
      <c r="B235" s="579">
        <f t="shared" si="126"/>
        <v>21</v>
      </c>
      <c r="C235" s="579">
        <f t="shared" si="124"/>
        <v>0</v>
      </c>
      <c r="D235" s="579">
        <f t="shared" si="127"/>
        <v>0</v>
      </c>
      <c r="E235" s="579">
        <f t="shared" si="128"/>
        <v>0</v>
      </c>
      <c r="F235" s="579">
        <f t="shared" si="129"/>
        <v>0</v>
      </c>
      <c r="G235" s="579">
        <f t="shared" si="130"/>
        <v>0</v>
      </c>
      <c r="H235" s="579">
        <f t="shared" si="131"/>
        <v>33333.333333333336</v>
      </c>
      <c r="I235" s="579">
        <f t="shared" si="132"/>
        <v>0</v>
      </c>
      <c r="J235" s="579">
        <f t="shared" si="133"/>
        <v>0</v>
      </c>
      <c r="K235" s="579">
        <f t="shared" si="134"/>
        <v>0</v>
      </c>
      <c r="L235" s="579">
        <f t="shared" si="135"/>
        <v>753975.8</v>
      </c>
      <c r="M235" s="579">
        <f t="shared" si="136"/>
        <v>0</v>
      </c>
      <c r="N235" s="579">
        <f t="shared" si="137"/>
        <v>0</v>
      </c>
      <c r="O235" s="579">
        <f t="shared" si="138"/>
        <v>0</v>
      </c>
      <c r="P235" s="579">
        <f t="shared" si="139"/>
        <v>0</v>
      </c>
      <c r="Q235" s="579">
        <f t="shared" si="140"/>
        <v>934973.66666666663</v>
      </c>
      <c r="R235" s="579">
        <f t="shared" si="141"/>
        <v>0</v>
      </c>
      <c r="S235" s="579">
        <f t="shared" si="142"/>
        <v>0</v>
      </c>
      <c r="T235" s="579">
        <f t="shared" si="143"/>
        <v>183333.33333333334</v>
      </c>
      <c r="U235" s="579">
        <f t="shared" si="144"/>
        <v>183333.33333333334</v>
      </c>
      <c r="V235" s="579">
        <f t="shared" si="145"/>
        <v>946842.46666666667</v>
      </c>
      <c r="W235" s="579">
        <f t="shared" ref="W235:W266" si="146">$W$155*$A215</f>
        <v>192070.2</v>
      </c>
      <c r="X235" s="579"/>
      <c r="Y235" s="579"/>
      <c r="Z235" s="579"/>
      <c r="AA235" s="579"/>
      <c r="AB235" s="579"/>
      <c r="AC235" s="579"/>
      <c r="AD235" s="579"/>
      <c r="AE235" s="579"/>
      <c r="AF235" s="579"/>
      <c r="AG235" s="579"/>
      <c r="AH235" s="579"/>
      <c r="AI235" s="579"/>
      <c r="AJ235" s="579"/>
      <c r="AK235" s="579"/>
      <c r="AM235" s="579">
        <f t="shared" si="125"/>
        <v>3227862.1333333333</v>
      </c>
      <c r="AN235" s="579"/>
      <c r="AO235" s="579"/>
      <c r="AP235" s="579"/>
      <c r="AQ235" s="579"/>
      <c r="AR235" s="579"/>
      <c r="AS235" s="579"/>
      <c r="AT235" s="578"/>
      <c r="AU235" s="579"/>
      <c r="AV235" s="579"/>
      <c r="AW235" s="579"/>
      <c r="AX235" s="579"/>
      <c r="AY235" s="579"/>
      <c r="AZ235" s="579"/>
      <c r="BA235" s="579"/>
      <c r="BB235" s="579"/>
      <c r="BC235" s="577"/>
      <c r="BD235" s="577"/>
      <c r="BE235" s="579"/>
      <c r="BF235" s="579"/>
      <c r="BG235" s="579"/>
      <c r="BH235" s="579"/>
      <c r="BI235" s="579"/>
      <c r="BJ235" s="579"/>
      <c r="BK235" s="579"/>
      <c r="BL235" s="579"/>
      <c r="BM235" s="579"/>
      <c r="BN235" s="579"/>
      <c r="BO235" s="579"/>
      <c r="BP235" s="579"/>
      <c r="BQ235" s="581"/>
      <c r="BR235" s="581"/>
      <c r="BS235" s="581"/>
      <c r="BT235" s="581"/>
    </row>
    <row r="236" spans="1:72">
      <c r="A236" s="581">
        <f t="shared" si="123"/>
        <v>0</v>
      </c>
      <c r="B236" s="579">
        <f t="shared" si="126"/>
        <v>22</v>
      </c>
      <c r="C236" s="579">
        <f t="shared" si="124"/>
        <v>0</v>
      </c>
      <c r="D236" s="579">
        <f t="shared" si="127"/>
        <v>0</v>
      </c>
      <c r="E236" s="579">
        <f t="shared" si="128"/>
        <v>0</v>
      </c>
      <c r="F236" s="579">
        <f t="shared" si="129"/>
        <v>0</v>
      </c>
      <c r="G236" s="579">
        <f t="shared" si="130"/>
        <v>0</v>
      </c>
      <c r="H236" s="579">
        <f t="shared" si="131"/>
        <v>0</v>
      </c>
      <c r="I236" s="579">
        <f t="shared" si="132"/>
        <v>0</v>
      </c>
      <c r="J236" s="579">
        <f t="shared" si="133"/>
        <v>0</v>
      </c>
      <c r="K236" s="579">
        <f t="shared" si="134"/>
        <v>0</v>
      </c>
      <c r="L236" s="579">
        <f t="shared" si="135"/>
        <v>753975.8</v>
      </c>
      <c r="M236" s="579">
        <f t="shared" si="136"/>
        <v>0</v>
      </c>
      <c r="N236" s="579">
        <f t="shared" si="137"/>
        <v>0</v>
      </c>
      <c r="O236" s="579">
        <f t="shared" si="138"/>
        <v>0</v>
      </c>
      <c r="P236" s="579">
        <f t="shared" si="139"/>
        <v>0</v>
      </c>
      <c r="Q236" s="579">
        <f t="shared" si="140"/>
        <v>934973.66666666663</v>
      </c>
      <c r="R236" s="579">
        <f t="shared" si="141"/>
        <v>0</v>
      </c>
      <c r="S236" s="579">
        <f t="shared" si="142"/>
        <v>0</v>
      </c>
      <c r="T236" s="579">
        <f t="shared" si="143"/>
        <v>183333.33333333334</v>
      </c>
      <c r="U236" s="579">
        <f t="shared" si="144"/>
        <v>183333.33333333334</v>
      </c>
      <c r="V236" s="579">
        <f t="shared" si="145"/>
        <v>946842.46666666667</v>
      </c>
      <c r="W236" s="579">
        <f t="shared" si="146"/>
        <v>384140.4</v>
      </c>
      <c r="X236" s="579">
        <f t="shared" ref="X236:X267" si="147">$X$155*$A215</f>
        <v>0</v>
      </c>
      <c r="Y236" s="579"/>
      <c r="Z236" s="579"/>
      <c r="AA236" s="579"/>
      <c r="AB236" s="579"/>
      <c r="AC236" s="579"/>
      <c r="AD236" s="579"/>
      <c r="AE236" s="579"/>
      <c r="AF236" s="579"/>
      <c r="AG236" s="579"/>
      <c r="AH236" s="579"/>
      <c r="AI236" s="579"/>
      <c r="AJ236" s="579"/>
      <c r="AK236" s="579"/>
      <c r="AM236" s="579">
        <f t="shared" si="125"/>
        <v>3386599</v>
      </c>
      <c r="AN236" s="579"/>
      <c r="AO236" s="579"/>
      <c r="AP236" s="579"/>
      <c r="AQ236" s="579"/>
      <c r="AR236" s="579"/>
      <c r="AS236" s="579"/>
      <c r="AT236" s="578"/>
      <c r="AU236" s="579"/>
      <c r="AV236" s="579"/>
      <c r="AW236" s="579"/>
      <c r="AX236" s="579"/>
      <c r="AY236" s="579"/>
      <c r="AZ236" s="579"/>
      <c r="BA236" s="579"/>
      <c r="BB236" s="579"/>
      <c r="BC236" s="577"/>
      <c r="BD236" s="577"/>
      <c r="BE236" s="579"/>
      <c r="BF236" s="579"/>
      <c r="BG236" s="579"/>
      <c r="BH236" s="579"/>
      <c r="BI236" s="579"/>
      <c r="BJ236" s="579"/>
      <c r="BK236" s="579"/>
      <c r="BL236" s="579"/>
      <c r="BM236" s="579"/>
      <c r="BN236" s="579"/>
      <c r="BO236" s="579"/>
      <c r="BP236" s="579"/>
      <c r="BQ236" s="581"/>
      <c r="BR236" s="581"/>
      <c r="BS236" s="581"/>
      <c r="BT236" s="581"/>
    </row>
    <row r="237" spans="1:72">
      <c r="A237" s="581">
        <f t="shared" si="123"/>
        <v>0</v>
      </c>
      <c r="B237" s="579">
        <f t="shared" si="126"/>
        <v>23</v>
      </c>
      <c r="C237" s="579">
        <f t="shared" si="124"/>
        <v>0</v>
      </c>
      <c r="D237" s="579">
        <f t="shared" si="127"/>
        <v>0</v>
      </c>
      <c r="E237" s="579">
        <f t="shared" si="128"/>
        <v>0</v>
      </c>
      <c r="F237" s="579">
        <f t="shared" si="129"/>
        <v>0</v>
      </c>
      <c r="G237" s="579">
        <f t="shared" si="130"/>
        <v>0</v>
      </c>
      <c r="H237" s="579">
        <f t="shared" si="131"/>
        <v>0</v>
      </c>
      <c r="I237" s="579">
        <f t="shared" si="132"/>
        <v>0</v>
      </c>
      <c r="J237" s="579">
        <f t="shared" si="133"/>
        <v>0</v>
      </c>
      <c r="K237" s="579">
        <f t="shared" si="134"/>
        <v>0</v>
      </c>
      <c r="L237" s="579">
        <f t="shared" si="135"/>
        <v>753975.8</v>
      </c>
      <c r="M237" s="579">
        <f t="shared" si="136"/>
        <v>0</v>
      </c>
      <c r="N237" s="579">
        <f t="shared" si="137"/>
        <v>0</v>
      </c>
      <c r="O237" s="579">
        <f t="shared" si="138"/>
        <v>0</v>
      </c>
      <c r="P237" s="579">
        <f t="shared" si="139"/>
        <v>0</v>
      </c>
      <c r="Q237" s="579">
        <f t="shared" si="140"/>
        <v>934973.66666666663</v>
      </c>
      <c r="R237" s="579">
        <f t="shared" si="141"/>
        <v>0</v>
      </c>
      <c r="S237" s="579">
        <f t="shared" si="142"/>
        <v>0</v>
      </c>
      <c r="T237" s="579">
        <f t="shared" si="143"/>
        <v>183333.33333333334</v>
      </c>
      <c r="U237" s="579">
        <f t="shared" si="144"/>
        <v>183333.33333333334</v>
      </c>
      <c r="V237" s="579">
        <f t="shared" si="145"/>
        <v>946842.46666666667</v>
      </c>
      <c r="W237" s="579">
        <f t="shared" si="146"/>
        <v>384140.4</v>
      </c>
      <c r="X237" s="579">
        <f t="shared" si="147"/>
        <v>0</v>
      </c>
      <c r="Y237" s="579">
        <f t="shared" ref="Y237:Y268" si="148">$Y$155*$A215</f>
        <v>0</v>
      </c>
      <c r="Z237" s="579"/>
      <c r="AA237" s="579"/>
      <c r="AB237" s="579"/>
      <c r="AC237" s="579"/>
      <c r="AD237" s="579"/>
      <c r="AE237" s="579"/>
      <c r="AF237" s="579"/>
      <c r="AG237" s="579"/>
      <c r="AH237" s="579"/>
      <c r="AI237" s="579"/>
      <c r="AJ237" s="579"/>
      <c r="AK237" s="579"/>
      <c r="AM237" s="579">
        <f t="shared" si="125"/>
        <v>3386599</v>
      </c>
      <c r="AN237" s="579"/>
      <c r="AO237" s="579"/>
      <c r="AP237" s="579"/>
      <c r="AQ237" s="579"/>
      <c r="AR237" s="579"/>
      <c r="AS237" s="579"/>
      <c r="AT237" s="578"/>
      <c r="AU237" s="579"/>
      <c r="AV237" s="579"/>
      <c r="AW237" s="579"/>
      <c r="AX237" s="579"/>
      <c r="AY237" s="579"/>
      <c r="AZ237" s="579"/>
      <c r="BA237" s="579"/>
      <c r="BB237" s="579"/>
      <c r="BC237" s="577"/>
      <c r="BD237" s="577"/>
      <c r="BE237" s="579"/>
      <c r="BF237" s="579"/>
      <c r="BG237" s="579"/>
      <c r="BH237" s="579"/>
      <c r="BI237" s="579"/>
      <c r="BJ237" s="579"/>
      <c r="BK237" s="579"/>
      <c r="BL237" s="579"/>
      <c r="BM237" s="579"/>
      <c r="BN237" s="579"/>
      <c r="BO237" s="579"/>
      <c r="BP237" s="579"/>
      <c r="BQ237" s="581"/>
      <c r="BR237" s="581"/>
      <c r="BS237" s="581"/>
      <c r="BT237" s="581"/>
    </row>
    <row r="238" spans="1:72">
      <c r="A238" s="581">
        <f t="shared" si="123"/>
        <v>0</v>
      </c>
      <c r="B238" s="579">
        <f t="shared" si="126"/>
        <v>24</v>
      </c>
      <c r="C238" s="579">
        <f t="shared" si="124"/>
        <v>0</v>
      </c>
      <c r="D238" s="579">
        <f t="shared" si="127"/>
        <v>0</v>
      </c>
      <c r="E238" s="579">
        <f t="shared" si="128"/>
        <v>0</v>
      </c>
      <c r="F238" s="579">
        <f t="shared" si="129"/>
        <v>0</v>
      </c>
      <c r="G238" s="579">
        <f t="shared" si="130"/>
        <v>0</v>
      </c>
      <c r="H238" s="579">
        <f t="shared" si="131"/>
        <v>0</v>
      </c>
      <c r="I238" s="579">
        <f t="shared" si="132"/>
        <v>0</v>
      </c>
      <c r="J238" s="579">
        <f t="shared" si="133"/>
        <v>0</v>
      </c>
      <c r="K238" s="579">
        <f t="shared" si="134"/>
        <v>0</v>
      </c>
      <c r="L238" s="579">
        <f t="shared" si="135"/>
        <v>753975.8</v>
      </c>
      <c r="M238" s="579">
        <f t="shared" si="136"/>
        <v>0</v>
      </c>
      <c r="N238" s="579">
        <f t="shared" si="137"/>
        <v>0</v>
      </c>
      <c r="O238" s="579">
        <f t="shared" si="138"/>
        <v>0</v>
      </c>
      <c r="P238" s="579">
        <f t="shared" si="139"/>
        <v>0</v>
      </c>
      <c r="Q238" s="579">
        <f t="shared" si="140"/>
        <v>934973.66666666663</v>
      </c>
      <c r="R238" s="579">
        <f t="shared" si="141"/>
        <v>0</v>
      </c>
      <c r="S238" s="579">
        <f t="shared" si="142"/>
        <v>0</v>
      </c>
      <c r="T238" s="579">
        <f t="shared" si="143"/>
        <v>183333.33333333334</v>
      </c>
      <c r="U238" s="579">
        <f t="shared" si="144"/>
        <v>183333.33333333334</v>
      </c>
      <c r="V238" s="579">
        <f t="shared" si="145"/>
        <v>946842.46666666667</v>
      </c>
      <c r="W238" s="579">
        <f t="shared" si="146"/>
        <v>384140.4</v>
      </c>
      <c r="X238" s="579">
        <f t="shared" si="147"/>
        <v>0</v>
      </c>
      <c r="Y238" s="579">
        <f t="shared" si="148"/>
        <v>0</v>
      </c>
      <c r="Z238" s="579">
        <f t="shared" ref="Z238:Z269" si="149">$Z$155*$A215</f>
        <v>0</v>
      </c>
      <c r="AA238" s="579"/>
      <c r="AB238" s="579"/>
      <c r="AC238" s="579"/>
      <c r="AD238" s="579"/>
      <c r="AE238" s="579"/>
      <c r="AF238" s="579"/>
      <c r="AG238" s="579"/>
      <c r="AH238" s="579"/>
      <c r="AI238" s="579"/>
      <c r="AJ238" s="579"/>
      <c r="AK238" s="579"/>
      <c r="AM238" s="579">
        <f t="shared" si="125"/>
        <v>3386599</v>
      </c>
      <c r="AN238" s="579"/>
      <c r="AO238" s="579"/>
      <c r="AP238" s="579"/>
      <c r="AQ238" s="579"/>
      <c r="AR238" s="579"/>
      <c r="AS238" s="579"/>
      <c r="AT238" s="578"/>
      <c r="AU238" s="579"/>
      <c r="AV238" s="579"/>
      <c r="AW238" s="579"/>
      <c r="AX238" s="579"/>
      <c r="AY238" s="579"/>
      <c r="AZ238" s="579"/>
      <c r="BA238" s="579"/>
      <c r="BB238" s="579"/>
      <c r="BC238" s="577"/>
      <c r="BD238" s="577"/>
      <c r="BE238" s="579"/>
      <c r="BF238" s="579"/>
      <c r="BG238" s="579"/>
      <c r="BH238" s="579"/>
      <c r="BI238" s="579"/>
      <c r="BJ238" s="579"/>
      <c r="BK238" s="579"/>
      <c r="BL238" s="579"/>
      <c r="BM238" s="579"/>
      <c r="BN238" s="579"/>
      <c r="BO238" s="579"/>
      <c r="BP238" s="579"/>
      <c r="BQ238" s="581"/>
      <c r="BR238" s="581"/>
      <c r="BS238" s="581"/>
      <c r="BT238" s="581"/>
    </row>
    <row r="239" spans="1:72">
      <c r="A239" s="581">
        <f t="shared" si="123"/>
        <v>0</v>
      </c>
      <c r="B239" s="579">
        <f t="shared" si="126"/>
        <v>25</v>
      </c>
      <c r="C239" s="579">
        <f t="shared" si="124"/>
        <v>0</v>
      </c>
      <c r="D239" s="579">
        <f t="shared" si="127"/>
        <v>0</v>
      </c>
      <c r="E239" s="579">
        <f t="shared" si="128"/>
        <v>0</v>
      </c>
      <c r="F239" s="579">
        <f t="shared" si="129"/>
        <v>0</v>
      </c>
      <c r="G239" s="579">
        <f t="shared" si="130"/>
        <v>0</v>
      </c>
      <c r="H239" s="579">
        <f t="shared" si="131"/>
        <v>0</v>
      </c>
      <c r="I239" s="579">
        <f t="shared" si="132"/>
        <v>0</v>
      </c>
      <c r="J239" s="579">
        <f t="shared" si="133"/>
        <v>0</v>
      </c>
      <c r="K239" s="579">
        <f t="shared" si="134"/>
        <v>0</v>
      </c>
      <c r="L239" s="579">
        <f t="shared" si="135"/>
        <v>376987.9</v>
      </c>
      <c r="M239" s="579">
        <f t="shared" si="136"/>
        <v>0</v>
      </c>
      <c r="N239" s="579">
        <f t="shared" si="137"/>
        <v>0</v>
      </c>
      <c r="O239" s="579">
        <f t="shared" si="138"/>
        <v>0</v>
      </c>
      <c r="P239" s="579">
        <f t="shared" si="139"/>
        <v>0</v>
      </c>
      <c r="Q239" s="579">
        <f t="shared" si="140"/>
        <v>934973.66666666663</v>
      </c>
      <c r="R239" s="579">
        <f t="shared" si="141"/>
        <v>0</v>
      </c>
      <c r="S239" s="579">
        <f t="shared" si="142"/>
        <v>0</v>
      </c>
      <c r="T239" s="579">
        <f t="shared" si="143"/>
        <v>183333.33333333334</v>
      </c>
      <c r="U239" s="579">
        <f t="shared" si="144"/>
        <v>183333.33333333334</v>
      </c>
      <c r="V239" s="579">
        <f t="shared" si="145"/>
        <v>946842.46666666667</v>
      </c>
      <c r="W239" s="579">
        <f t="shared" si="146"/>
        <v>384140.4</v>
      </c>
      <c r="X239" s="579">
        <f t="shared" si="147"/>
        <v>0</v>
      </c>
      <c r="Y239" s="579">
        <f t="shared" si="148"/>
        <v>0</v>
      </c>
      <c r="Z239" s="579">
        <f t="shared" si="149"/>
        <v>0</v>
      </c>
      <c r="AA239" s="579">
        <f t="shared" ref="AA239:AA270" si="150">$AA$155*$A215</f>
        <v>0</v>
      </c>
      <c r="AB239" s="579"/>
      <c r="AC239" s="579"/>
      <c r="AD239" s="579"/>
      <c r="AE239" s="579"/>
      <c r="AF239" s="579"/>
      <c r="AG239" s="579"/>
      <c r="AH239" s="579"/>
      <c r="AI239" s="579"/>
      <c r="AJ239" s="579"/>
      <c r="AK239" s="579"/>
      <c r="AM239" s="579">
        <f t="shared" si="125"/>
        <v>3009611.0999999996</v>
      </c>
      <c r="AN239" s="579"/>
      <c r="AO239" s="579"/>
      <c r="AP239" s="579"/>
      <c r="AQ239" s="579"/>
      <c r="AR239" s="579"/>
      <c r="AS239" s="579"/>
      <c r="AT239" s="578"/>
      <c r="AU239" s="579"/>
      <c r="AV239" s="579"/>
      <c r="AW239" s="579"/>
      <c r="AX239" s="579"/>
      <c r="AY239" s="579"/>
      <c r="AZ239" s="579"/>
      <c r="BA239" s="579"/>
      <c r="BB239" s="579"/>
      <c r="BC239" s="577"/>
      <c r="BD239" s="577"/>
      <c r="BE239" s="579"/>
      <c r="BF239" s="579"/>
      <c r="BG239" s="579"/>
      <c r="BH239" s="579"/>
      <c r="BI239" s="579"/>
      <c r="BJ239" s="579"/>
      <c r="BK239" s="579"/>
      <c r="BL239" s="579"/>
      <c r="BM239" s="579"/>
      <c r="BN239" s="579"/>
      <c r="BO239" s="579"/>
      <c r="BP239" s="579"/>
      <c r="BQ239" s="581"/>
      <c r="BR239" s="581"/>
      <c r="BS239" s="581"/>
      <c r="BT239" s="581"/>
    </row>
    <row r="240" spans="1:72">
      <c r="A240" s="581">
        <f t="shared" si="123"/>
        <v>0</v>
      </c>
      <c r="B240" s="579">
        <f t="shared" si="126"/>
        <v>26</v>
      </c>
      <c r="C240" s="579">
        <f t="shared" si="124"/>
        <v>0</v>
      </c>
      <c r="D240" s="579">
        <f t="shared" si="127"/>
        <v>0</v>
      </c>
      <c r="E240" s="579">
        <f t="shared" si="128"/>
        <v>0</v>
      </c>
      <c r="F240" s="579">
        <f t="shared" si="129"/>
        <v>0</v>
      </c>
      <c r="G240" s="579">
        <f t="shared" si="130"/>
        <v>0</v>
      </c>
      <c r="H240" s="579">
        <f t="shared" si="131"/>
        <v>0</v>
      </c>
      <c r="I240" s="579">
        <f t="shared" si="132"/>
        <v>0</v>
      </c>
      <c r="J240" s="579">
        <f t="shared" si="133"/>
        <v>0</v>
      </c>
      <c r="K240" s="579">
        <f t="shared" si="134"/>
        <v>0</v>
      </c>
      <c r="L240" s="579">
        <f t="shared" si="135"/>
        <v>0</v>
      </c>
      <c r="M240" s="579">
        <f t="shared" si="136"/>
        <v>0</v>
      </c>
      <c r="N240" s="579">
        <f t="shared" si="137"/>
        <v>0</v>
      </c>
      <c r="O240" s="579">
        <f t="shared" si="138"/>
        <v>0</v>
      </c>
      <c r="P240" s="579">
        <f t="shared" si="139"/>
        <v>0</v>
      </c>
      <c r="Q240" s="579">
        <f t="shared" si="140"/>
        <v>934973.66666666663</v>
      </c>
      <c r="R240" s="579">
        <f t="shared" si="141"/>
        <v>0</v>
      </c>
      <c r="S240" s="579">
        <f t="shared" si="142"/>
        <v>0</v>
      </c>
      <c r="T240" s="579">
        <f t="shared" si="143"/>
        <v>183333.33333333334</v>
      </c>
      <c r="U240" s="579">
        <f t="shared" si="144"/>
        <v>183333.33333333334</v>
      </c>
      <c r="V240" s="579">
        <f t="shared" si="145"/>
        <v>946842.46666666667</v>
      </c>
      <c r="W240" s="579">
        <f t="shared" si="146"/>
        <v>384140.4</v>
      </c>
      <c r="X240" s="579">
        <f t="shared" si="147"/>
        <v>0</v>
      </c>
      <c r="Y240" s="579">
        <f t="shared" si="148"/>
        <v>0</v>
      </c>
      <c r="Z240" s="579">
        <f t="shared" si="149"/>
        <v>0</v>
      </c>
      <c r="AA240" s="579">
        <f t="shared" si="150"/>
        <v>0</v>
      </c>
      <c r="AB240" s="579">
        <f t="shared" ref="AB240:AB271" si="151">$AB$155*$A215</f>
        <v>0</v>
      </c>
      <c r="AC240" s="579"/>
      <c r="AD240" s="579"/>
      <c r="AE240" s="579"/>
      <c r="AF240" s="579"/>
      <c r="AG240" s="579"/>
      <c r="AH240" s="579"/>
      <c r="AI240" s="579"/>
      <c r="AJ240" s="579"/>
      <c r="AK240" s="579"/>
      <c r="AM240" s="579">
        <f t="shared" si="125"/>
        <v>2632623.1999999997</v>
      </c>
      <c r="AN240" s="579"/>
      <c r="AO240" s="579"/>
      <c r="AP240" s="579"/>
      <c r="AQ240" s="579"/>
      <c r="AR240" s="579"/>
      <c r="AS240" s="579"/>
      <c r="AT240" s="578"/>
      <c r="AU240" s="579"/>
      <c r="AV240" s="579"/>
      <c r="AW240" s="579"/>
      <c r="AX240" s="579"/>
      <c r="AY240" s="579"/>
      <c r="AZ240" s="579"/>
      <c r="BA240" s="579"/>
      <c r="BB240" s="579"/>
      <c r="BC240" s="577"/>
      <c r="BD240" s="577"/>
      <c r="BE240" s="579"/>
      <c r="BF240" s="579"/>
      <c r="BG240" s="579"/>
      <c r="BH240" s="579"/>
      <c r="BI240" s="579"/>
      <c r="BJ240" s="579"/>
      <c r="BK240" s="579"/>
      <c r="BL240" s="579"/>
      <c r="BM240" s="579"/>
      <c r="BN240" s="579"/>
      <c r="BO240" s="579"/>
      <c r="BP240" s="579"/>
      <c r="BQ240" s="581"/>
      <c r="BR240" s="581"/>
      <c r="BS240" s="581"/>
      <c r="BT240" s="581"/>
    </row>
    <row r="241" spans="1:72">
      <c r="A241" s="581">
        <f t="shared" si="123"/>
        <v>0</v>
      </c>
      <c r="B241" s="579">
        <f t="shared" si="126"/>
        <v>27</v>
      </c>
      <c r="C241" s="579">
        <f t="shared" si="124"/>
        <v>0</v>
      </c>
      <c r="D241" s="579">
        <f t="shared" si="127"/>
        <v>0</v>
      </c>
      <c r="E241" s="579">
        <f t="shared" si="128"/>
        <v>0</v>
      </c>
      <c r="F241" s="579">
        <f t="shared" si="129"/>
        <v>0</v>
      </c>
      <c r="G241" s="579">
        <f t="shared" si="130"/>
        <v>0</v>
      </c>
      <c r="H241" s="579">
        <f t="shared" si="131"/>
        <v>0</v>
      </c>
      <c r="I241" s="579">
        <f t="shared" si="132"/>
        <v>0</v>
      </c>
      <c r="J241" s="579">
        <f t="shared" si="133"/>
        <v>0</v>
      </c>
      <c r="K241" s="579">
        <f t="shared" si="134"/>
        <v>0</v>
      </c>
      <c r="L241" s="579">
        <f t="shared" si="135"/>
        <v>0</v>
      </c>
      <c r="M241" s="579">
        <f t="shared" si="136"/>
        <v>0</v>
      </c>
      <c r="N241" s="579">
        <f t="shared" si="137"/>
        <v>0</v>
      </c>
      <c r="O241" s="579">
        <f t="shared" si="138"/>
        <v>0</v>
      </c>
      <c r="P241" s="579">
        <f t="shared" si="139"/>
        <v>0</v>
      </c>
      <c r="Q241" s="579">
        <f t="shared" si="140"/>
        <v>934973.66666666663</v>
      </c>
      <c r="R241" s="579">
        <f t="shared" si="141"/>
        <v>0</v>
      </c>
      <c r="S241" s="579">
        <f t="shared" si="142"/>
        <v>0</v>
      </c>
      <c r="T241" s="579">
        <f t="shared" si="143"/>
        <v>183333.33333333334</v>
      </c>
      <c r="U241" s="579">
        <f t="shared" si="144"/>
        <v>183333.33333333334</v>
      </c>
      <c r="V241" s="579">
        <f t="shared" si="145"/>
        <v>946842.46666666667</v>
      </c>
      <c r="W241" s="579">
        <f t="shared" si="146"/>
        <v>384140.4</v>
      </c>
      <c r="X241" s="579">
        <f t="shared" si="147"/>
        <v>0</v>
      </c>
      <c r="Y241" s="579">
        <f t="shared" si="148"/>
        <v>0</v>
      </c>
      <c r="Z241" s="579">
        <f t="shared" si="149"/>
        <v>0</v>
      </c>
      <c r="AA241" s="579">
        <f t="shared" si="150"/>
        <v>0</v>
      </c>
      <c r="AB241" s="579">
        <f t="shared" si="151"/>
        <v>0</v>
      </c>
      <c r="AC241" s="579">
        <f t="shared" ref="AC241:AC272" si="152">$AC$155*$A215</f>
        <v>0</v>
      </c>
      <c r="AD241" s="579"/>
      <c r="AE241" s="579"/>
      <c r="AF241" s="579"/>
      <c r="AG241" s="579"/>
      <c r="AH241" s="579"/>
      <c r="AI241" s="579"/>
      <c r="AJ241" s="579"/>
      <c r="AK241" s="579"/>
      <c r="AM241" s="579">
        <f t="shared" si="125"/>
        <v>2632623.1999999997</v>
      </c>
      <c r="AN241" s="579"/>
      <c r="AO241" s="579"/>
      <c r="AP241" s="579"/>
      <c r="AQ241" s="579"/>
      <c r="AR241" s="579"/>
      <c r="AS241" s="579"/>
      <c r="AT241" s="578"/>
      <c r="AU241" s="579"/>
      <c r="AV241" s="579"/>
      <c r="AW241" s="579"/>
      <c r="AX241" s="579"/>
      <c r="AY241" s="579"/>
      <c r="AZ241" s="579"/>
      <c r="BA241" s="579"/>
      <c r="BB241" s="579"/>
      <c r="BC241" s="577"/>
      <c r="BD241" s="577"/>
      <c r="BE241" s="579"/>
      <c r="BF241" s="579"/>
      <c r="BG241" s="579"/>
      <c r="BH241" s="579"/>
      <c r="BI241" s="579"/>
      <c r="BJ241" s="579"/>
      <c r="BK241" s="579"/>
      <c r="BL241" s="579"/>
      <c r="BM241" s="579"/>
      <c r="BN241" s="579"/>
      <c r="BO241" s="579"/>
      <c r="BP241" s="579"/>
      <c r="BQ241" s="579"/>
      <c r="BR241" s="579"/>
      <c r="BS241" s="579"/>
      <c r="BT241" s="579"/>
    </row>
    <row r="242" spans="1:72">
      <c r="A242" s="581">
        <f t="shared" si="123"/>
        <v>0</v>
      </c>
      <c r="B242" s="579">
        <f t="shared" si="126"/>
        <v>28</v>
      </c>
      <c r="C242" s="579">
        <f t="shared" si="124"/>
        <v>0</v>
      </c>
      <c r="D242" s="579">
        <f t="shared" si="127"/>
        <v>0</v>
      </c>
      <c r="E242" s="579">
        <f t="shared" si="128"/>
        <v>0</v>
      </c>
      <c r="F242" s="579">
        <f t="shared" si="129"/>
        <v>0</v>
      </c>
      <c r="G242" s="579">
        <f t="shared" si="130"/>
        <v>0</v>
      </c>
      <c r="H242" s="579">
        <f t="shared" si="131"/>
        <v>0</v>
      </c>
      <c r="I242" s="579">
        <f t="shared" si="132"/>
        <v>0</v>
      </c>
      <c r="J242" s="579">
        <f t="shared" si="133"/>
        <v>0</v>
      </c>
      <c r="K242" s="579">
        <f t="shared" si="134"/>
        <v>0</v>
      </c>
      <c r="L242" s="579">
        <f t="shared" si="135"/>
        <v>0</v>
      </c>
      <c r="M242" s="579">
        <f t="shared" si="136"/>
        <v>0</v>
      </c>
      <c r="N242" s="579">
        <f t="shared" si="137"/>
        <v>0</v>
      </c>
      <c r="O242" s="579">
        <f t="shared" si="138"/>
        <v>0</v>
      </c>
      <c r="P242" s="579">
        <f t="shared" si="139"/>
        <v>0</v>
      </c>
      <c r="Q242" s="579">
        <f t="shared" si="140"/>
        <v>934973.66666666663</v>
      </c>
      <c r="R242" s="579">
        <f t="shared" si="141"/>
        <v>0</v>
      </c>
      <c r="S242" s="579">
        <f t="shared" si="142"/>
        <v>0</v>
      </c>
      <c r="T242" s="579">
        <f t="shared" si="143"/>
        <v>183333.33333333334</v>
      </c>
      <c r="U242" s="579">
        <f t="shared" si="144"/>
        <v>183333.33333333334</v>
      </c>
      <c r="V242" s="579">
        <f t="shared" si="145"/>
        <v>946842.46666666667</v>
      </c>
      <c r="W242" s="579">
        <f t="shared" si="146"/>
        <v>384140.4</v>
      </c>
      <c r="X242" s="579">
        <f t="shared" si="147"/>
        <v>0</v>
      </c>
      <c r="Y242" s="579">
        <f t="shared" si="148"/>
        <v>0</v>
      </c>
      <c r="Z242" s="579">
        <f t="shared" si="149"/>
        <v>0</v>
      </c>
      <c r="AA242" s="579">
        <f t="shared" si="150"/>
        <v>0</v>
      </c>
      <c r="AB242" s="579">
        <f t="shared" si="151"/>
        <v>0</v>
      </c>
      <c r="AC242" s="579">
        <f t="shared" si="152"/>
        <v>0</v>
      </c>
      <c r="AD242" s="579">
        <f t="shared" ref="AD242:AD273" si="153">$AD$155*$A215</f>
        <v>0</v>
      </c>
      <c r="AE242" s="579"/>
      <c r="AF242" s="579"/>
      <c r="AG242" s="579"/>
      <c r="AH242" s="579"/>
      <c r="AI242" s="579"/>
      <c r="AJ242" s="579"/>
      <c r="AK242" s="579"/>
      <c r="AM242" s="579">
        <f t="shared" si="125"/>
        <v>2632623.1999999997</v>
      </c>
      <c r="AN242" s="579"/>
      <c r="AO242" s="579"/>
      <c r="AP242" s="579"/>
      <c r="AQ242" s="579"/>
      <c r="AR242" s="579"/>
      <c r="AS242" s="579"/>
      <c r="AT242" s="578"/>
      <c r="AU242" s="579"/>
      <c r="AV242" s="579"/>
      <c r="AW242" s="579"/>
      <c r="AX242" s="579"/>
      <c r="AY242" s="579"/>
      <c r="AZ242" s="579"/>
      <c r="BA242" s="579"/>
      <c r="BB242" s="579"/>
      <c r="BC242" s="577"/>
      <c r="BD242" s="577"/>
      <c r="BE242" s="579"/>
      <c r="BF242" s="579"/>
      <c r="BG242" s="579"/>
      <c r="BH242" s="579"/>
      <c r="BI242" s="579"/>
      <c r="BJ242" s="579"/>
      <c r="BK242" s="579"/>
      <c r="BL242" s="579"/>
      <c r="BM242" s="579"/>
      <c r="BN242" s="579"/>
      <c r="BO242" s="579"/>
      <c r="BP242" s="579"/>
      <c r="BQ242" s="579"/>
      <c r="BR242" s="579"/>
      <c r="BS242" s="579"/>
      <c r="BT242" s="579"/>
    </row>
    <row r="243" spans="1:72">
      <c r="A243" s="581">
        <f t="shared" si="123"/>
        <v>0</v>
      </c>
      <c r="B243" s="579">
        <f t="shared" si="126"/>
        <v>29</v>
      </c>
      <c r="C243" s="579">
        <f t="shared" si="124"/>
        <v>0</v>
      </c>
      <c r="D243" s="579">
        <f t="shared" si="127"/>
        <v>0</v>
      </c>
      <c r="E243" s="579">
        <f t="shared" si="128"/>
        <v>0</v>
      </c>
      <c r="F243" s="579">
        <f t="shared" si="129"/>
        <v>0</v>
      </c>
      <c r="G243" s="579">
        <f t="shared" si="130"/>
        <v>0</v>
      </c>
      <c r="H243" s="579">
        <f t="shared" si="131"/>
        <v>0</v>
      </c>
      <c r="I243" s="579">
        <f t="shared" si="132"/>
        <v>0</v>
      </c>
      <c r="J243" s="579">
        <f t="shared" si="133"/>
        <v>0</v>
      </c>
      <c r="K243" s="579">
        <f t="shared" si="134"/>
        <v>0</v>
      </c>
      <c r="L243" s="579">
        <f t="shared" si="135"/>
        <v>0</v>
      </c>
      <c r="M243" s="579">
        <f t="shared" si="136"/>
        <v>0</v>
      </c>
      <c r="N243" s="579">
        <f t="shared" si="137"/>
        <v>0</v>
      </c>
      <c r="O243" s="579">
        <f t="shared" si="138"/>
        <v>0</v>
      </c>
      <c r="P243" s="579">
        <f t="shared" si="139"/>
        <v>0</v>
      </c>
      <c r="Q243" s="579">
        <f t="shared" si="140"/>
        <v>934973.66666666663</v>
      </c>
      <c r="R243" s="579">
        <f t="shared" si="141"/>
        <v>0</v>
      </c>
      <c r="S243" s="579">
        <f t="shared" si="142"/>
        <v>0</v>
      </c>
      <c r="T243" s="579">
        <f t="shared" si="143"/>
        <v>183333.33333333334</v>
      </c>
      <c r="U243" s="579">
        <f t="shared" si="144"/>
        <v>183333.33333333334</v>
      </c>
      <c r="V243" s="579">
        <f t="shared" si="145"/>
        <v>946842.46666666667</v>
      </c>
      <c r="W243" s="579">
        <f t="shared" si="146"/>
        <v>384140.4</v>
      </c>
      <c r="X243" s="579">
        <f t="shared" si="147"/>
        <v>0</v>
      </c>
      <c r="Y243" s="579">
        <f t="shared" si="148"/>
        <v>0</v>
      </c>
      <c r="Z243" s="579">
        <f t="shared" si="149"/>
        <v>0</v>
      </c>
      <c r="AA243" s="579">
        <f t="shared" si="150"/>
        <v>0</v>
      </c>
      <c r="AB243" s="579">
        <f t="shared" si="151"/>
        <v>0</v>
      </c>
      <c r="AC243" s="579">
        <f t="shared" si="152"/>
        <v>0</v>
      </c>
      <c r="AD243" s="579">
        <f t="shared" si="153"/>
        <v>0</v>
      </c>
      <c r="AE243" s="579">
        <f t="shared" ref="AE243:AE274" si="154">$AE$155*$A215</f>
        <v>0</v>
      </c>
      <c r="AF243" s="579"/>
      <c r="AG243" s="579"/>
      <c r="AH243" s="579"/>
      <c r="AI243" s="579"/>
      <c r="AJ243" s="579"/>
      <c r="AK243" s="579"/>
      <c r="AM243" s="579">
        <f t="shared" si="125"/>
        <v>2632623.1999999997</v>
      </c>
      <c r="AN243" s="579"/>
      <c r="AO243" s="579"/>
      <c r="AP243" s="579"/>
      <c r="AQ243" s="579"/>
      <c r="AR243" s="579"/>
      <c r="AS243" s="579"/>
      <c r="AT243" s="578"/>
      <c r="AU243" s="579"/>
      <c r="AV243" s="579"/>
      <c r="AW243" s="579"/>
      <c r="AX243" s="579"/>
      <c r="AY243" s="579"/>
      <c r="AZ243" s="579"/>
      <c r="BA243" s="579"/>
      <c r="BB243" s="579"/>
      <c r="BC243" s="577"/>
      <c r="BD243" s="577"/>
      <c r="BE243" s="579"/>
      <c r="BF243" s="579"/>
      <c r="BG243" s="579"/>
      <c r="BH243" s="579"/>
      <c r="BI243" s="579"/>
      <c r="BJ243" s="579"/>
      <c r="BK243" s="579"/>
      <c r="BL243" s="579"/>
      <c r="BM243" s="579"/>
      <c r="BN243" s="579"/>
      <c r="BO243" s="579"/>
      <c r="BP243" s="579"/>
      <c r="BQ243" s="579"/>
      <c r="BR243" s="579"/>
      <c r="BS243" s="579"/>
      <c r="BT243" s="579"/>
    </row>
    <row r="244" spans="1:72">
      <c r="A244" s="581">
        <f t="shared" si="123"/>
        <v>0</v>
      </c>
      <c r="B244" s="579">
        <f t="shared" si="126"/>
        <v>30</v>
      </c>
      <c r="C244" s="579">
        <f t="shared" si="124"/>
        <v>0</v>
      </c>
      <c r="D244" s="579">
        <f t="shared" si="127"/>
        <v>0</v>
      </c>
      <c r="E244" s="579">
        <f t="shared" si="128"/>
        <v>0</v>
      </c>
      <c r="F244" s="579">
        <f t="shared" si="129"/>
        <v>0</v>
      </c>
      <c r="G244" s="579">
        <f t="shared" si="130"/>
        <v>0</v>
      </c>
      <c r="H244" s="579">
        <f t="shared" si="131"/>
        <v>0</v>
      </c>
      <c r="I244" s="579">
        <f t="shared" si="132"/>
        <v>0</v>
      </c>
      <c r="J244" s="579">
        <f t="shared" si="133"/>
        <v>0</v>
      </c>
      <c r="K244" s="579">
        <f t="shared" si="134"/>
        <v>0</v>
      </c>
      <c r="L244" s="579">
        <f t="shared" si="135"/>
        <v>0</v>
      </c>
      <c r="M244" s="579">
        <f t="shared" si="136"/>
        <v>0</v>
      </c>
      <c r="N244" s="579">
        <f t="shared" si="137"/>
        <v>0</v>
      </c>
      <c r="O244" s="579">
        <f t="shared" si="138"/>
        <v>0</v>
      </c>
      <c r="P244" s="579">
        <f t="shared" si="139"/>
        <v>0</v>
      </c>
      <c r="Q244" s="579">
        <f t="shared" si="140"/>
        <v>467486.83333333331</v>
      </c>
      <c r="R244" s="579">
        <f t="shared" si="141"/>
        <v>0</v>
      </c>
      <c r="S244" s="579">
        <f t="shared" si="142"/>
        <v>0</v>
      </c>
      <c r="T244" s="579">
        <f t="shared" si="143"/>
        <v>183333.33333333334</v>
      </c>
      <c r="U244" s="579">
        <f t="shared" si="144"/>
        <v>183333.33333333334</v>
      </c>
      <c r="V244" s="579">
        <f t="shared" si="145"/>
        <v>946842.46666666667</v>
      </c>
      <c r="W244" s="579">
        <f t="shared" si="146"/>
        <v>384140.4</v>
      </c>
      <c r="X244" s="579">
        <f t="shared" si="147"/>
        <v>0</v>
      </c>
      <c r="Y244" s="579">
        <f t="shared" si="148"/>
        <v>0</v>
      </c>
      <c r="Z244" s="579">
        <f t="shared" si="149"/>
        <v>0</v>
      </c>
      <c r="AA244" s="579">
        <f t="shared" si="150"/>
        <v>0</v>
      </c>
      <c r="AB244" s="579">
        <f t="shared" si="151"/>
        <v>0</v>
      </c>
      <c r="AC244" s="579">
        <f t="shared" si="152"/>
        <v>0</v>
      </c>
      <c r="AD244" s="579">
        <f t="shared" si="153"/>
        <v>0</v>
      </c>
      <c r="AE244" s="579">
        <f t="shared" si="154"/>
        <v>0</v>
      </c>
      <c r="AF244" s="579">
        <f t="shared" ref="AF244:AF275" si="155">$AF$155*$A215</f>
        <v>0</v>
      </c>
      <c r="AG244" s="579"/>
      <c r="AH244" s="579"/>
      <c r="AI244" s="579"/>
      <c r="AJ244" s="579"/>
      <c r="AK244" s="579"/>
      <c r="AM244" s="579">
        <f t="shared" si="125"/>
        <v>2165136.3666666667</v>
      </c>
      <c r="AN244" s="579"/>
      <c r="AO244" s="579"/>
      <c r="AP244" s="579"/>
      <c r="AQ244" s="579"/>
      <c r="AR244" s="579"/>
      <c r="AS244" s="579"/>
      <c r="AT244" s="578"/>
      <c r="AU244" s="579"/>
      <c r="AV244" s="579"/>
      <c r="AW244" s="579"/>
      <c r="AX244" s="579"/>
      <c r="AY244" s="579"/>
      <c r="AZ244" s="579"/>
      <c r="BA244" s="579"/>
      <c r="BB244" s="579"/>
      <c r="BC244" s="577"/>
      <c r="BD244" s="577"/>
      <c r="BE244" s="579"/>
      <c r="BF244" s="579"/>
      <c r="BG244" s="579"/>
      <c r="BH244" s="579"/>
      <c r="BI244" s="579"/>
      <c r="BJ244" s="579"/>
      <c r="BK244" s="579"/>
      <c r="BL244" s="579"/>
      <c r="BM244" s="579"/>
      <c r="BN244" s="579"/>
      <c r="BO244" s="579"/>
      <c r="BP244" s="579"/>
      <c r="BQ244" s="579"/>
      <c r="BR244" s="579"/>
      <c r="BS244" s="579"/>
      <c r="BT244" s="579"/>
    </row>
    <row r="245" spans="1:72">
      <c r="A245" s="581">
        <f t="shared" si="123"/>
        <v>0</v>
      </c>
      <c r="B245" s="579">
        <f t="shared" si="126"/>
        <v>31</v>
      </c>
      <c r="C245" s="579">
        <f t="shared" si="124"/>
        <v>0</v>
      </c>
      <c r="D245" s="579">
        <f t="shared" si="127"/>
        <v>0</v>
      </c>
      <c r="E245" s="579">
        <f t="shared" si="128"/>
        <v>0</v>
      </c>
      <c r="F245" s="579">
        <f t="shared" si="129"/>
        <v>0</v>
      </c>
      <c r="G245" s="579">
        <f t="shared" si="130"/>
        <v>0</v>
      </c>
      <c r="H245" s="579">
        <f t="shared" si="131"/>
        <v>0</v>
      </c>
      <c r="I245" s="579">
        <f t="shared" si="132"/>
        <v>0</v>
      </c>
      <c r="J245" s="579">
        <f t="shared" si="133"/>
        <v>0</v>
      </c>
      <c r="K245" s="579">
        <f t="shared" si="134"/>
        <v>0</v>
      </c>
      <c r="L245" s="579">
        <f t="shared" si="135"/>
        <v>0</v>
      </c>
      <c r="M245" s="579">
        <f t="shared" si="136"/>
        <v>0</v>
      </c>
      <c r="N245" s="579">
        <f t="shared" si="137"/>
        <v>0</v>
      </c>
      <c r="O245" s="579">
        <f t="shared" si="138"/>
        <v>0</v>
      </c>
      <c r="P245" s="579">
        <f t="shared" si="139"/>
        <v>0</v>
      </c>
      <c r="Q245" s="579">
        <f t="shared" si="140"/>
        <v>0</v>
      </c>
      <c r="R245" s="579">
        <f t="shared" si="141"/>
        <v>0</v>
      </c>
      <c r="S245" s="579">
        <f t="shared" si="142"/>
        <v>0</v>
      </c>
      <c r="T245" s="579">
        <f t="shared" si="143"/>
        <v>183333.33333333334</v>
      </c>
      <c r="U245" s="579">
        <f t="shared" si="144"/>
        <v>183333.33333333334</v>
      </c>
      <c r="V245" s="579">
        <f t="shared" si="145"/>
        <v>946842.46666666667</v>
      </c>
      <c r="W245" s="579">
        <f t="shared" si="146"/>
        <v>384140.4</v>
      </c>
      <c r="X245" s="579">
        <f t="shared" si="147"/>
        <v>0</v>
      </c>
      <c r="Y245" s="579">
        <f t="shared" si="148"/>
        <v>0</v>
      </c>
      <c r="Z245" s="579">
        <f t="shared" si="149"/>
        <v>0</v>
      </c>
      <c r="AA245" s="579">
        <f t="shared" si="150"/>
        <v>0</v>
      </c>
      <c r="AB245" s="579">
        <f t="shared" si="151"/>
        <v>0</v>
      </c>
      <c r="AC245" s="579">
        <f t="shared" si="152"/>
        <v>0</v>
      </c>
      <c r="AD245" s="579">
        <f t="shared" si="153"/>
        <v>0</v>
      </c>
      <c r="AE245" s="579">
        <f t="shared" si="154"/>
        <v>0</v>
      </c>
      <c r="AF245" s="579">
        <f t="shared" si="155"/>
        <v>0</v>
      </c>
      <c r="AG245" s="579">
        <f t="shared" ref="AG245:AG276" si="156">$AG$155*$A215</f>
        <v>0</v>
      </c>
      <c r="AH245" s="579"/>
      <c r="AI245" s="579"/>
      <c r="AJ245" s="579"/>
      <c r="AK245" s="579"/>
      <c r="AM245" s="579">
        <f t="shared" si="125"/>
        <v>1697649.5333333332</v>
      </c>
      <c r="AN245" s="579"/>
      <c r="AO245" s="579"/>
      <c r="AP245" s="579"/>
      <c r="AQ245" s="579"/>
      <c r="AR245" s="579"/>
      <c r="AS245" s="579"/>
      <c r="AT245" s="578"/>
      <c r="AU245" s="579"/>
      <c r="AV245" s="579"/>
      <c r="AW245" s="579"/>
      <c r="AX245" s="579"/>
      <c r="AY245" s="579"/>
      <c r="AZ245" s="579"/>
      <c r="BA245" s="579"/>
      <c r="BB245" s="579"/>
      <c r="BC245" s="577"/>
      <c r="BD245" s="577"/>
      <c r="BE245" s="579"/>
      <c r="BF245" s="579"/>
      <c r="BG245" s="579"/>
      <c r="BH245" s="579"/>
      <c r="BI245" s="579"/>
      <c r="BJ245" s="579"/>
      <c r="BK245" s="579"/>
      <c r="BL245" s="579"/>
      <c r="BM245" s="579"/>
      <c r="BN245" s="579"/>
      <c r="BO245" s="579"/>
      <c r="BP245" s="579"/>
      <c r="BQ245" s="579"/>
      <c r="BR245" s="579"/>
      <c r="BS245" s="579"/>
      <c r="BT245" s="579"/>
    </row>
    <row r="246" spans="1:72">
      <c r="A246" s="581">
        <f t="shared" si="123"/>
        <v>0</v>
      </c>
      <c r="B246" s="579">
        <f t="shared" si="126"/>
        <v>32</v>
      </c>
      <c r="C246" s="579">
        <f t="shared" si="124"/>
        <v>0</v>
      </c>
      <c r="D246" s="579">
        <f t="shared" si="127"/>
        <v>0</v>
      </c>
      <c r="E246" s="579">
        <f t="shared" si="128"/>
        <v>0</v>
      </c>
      <c r="F246" s="579">
        <f t="shared" si="129"/>
        <v>0</v>
      </c>
      <c r="G246" s="579">
        <f t="shared" si="130"/>
        <v>0</v>
      </c>
      <c r="H246" s="579">
        <f t="shared" si="131"/>
        <v>0</v>
      </c>
      <c r="I246" s="579">
        <f t="shared" si="132"/>
        <v>0</v>
      </c>
      <c r="J246" s="579">
        <f t="shared" si="133"/>
        <v>0</v>
      </c>
      <c r="K246" s="579">
        <f t="shared" si="134"/>
        <v>0</v>
      </c>
      <c r="L246" s="579">
        <f t="shared" si="135"/>
        <v>0</v>
      </c>
      <c r="M246" s="579">
        <f t="shared" si="136"/>
        <v>0</v>
      </c>
      <c r="N246" s="579">
        <f t="shared" si="137"/>
        <v>0</v>
      </c>
      <c r="O246" s="579">
        <f t="shared" si="138"/>
        <v>0</v>
      </c>
      <c r="P246" s="579">
        <f t="shared" si="139"/>
        <v>0</v>
      </c>
      <c r="Q246" s="579">
        <f t="shared" si="140"/>
        <v>0</v>
      </c>
      <c r="R246" s="579">
        <f t="shared" si="141"/>
        <v>0</v>
      </c>
      <c r="S246" s="579">
        <f t="shared" si="142"/>
        <v>0</v>
      </c>
      <c r="T246" s="579">
        <f t="shared" si="143"/>
        <v>183333.33333333334</v>
      </c>
      <c r="U246" s="579">
        <f t="shared" si="144"/>
        <v>183333.33333333334</v>
      </c>
      <c r="V246" s="579">
        <f t="shared" si="145"/>
        <v>946842.46666666667</v>
      </c>
      <c r="W246" s="579">
        <f t="shared" si="146"/>
        <v>384140.4</v>
      </c>
      <c r="X246" s="579">
        <f t="shared" si="147"/>
        <v>0</v>
      </c>
      <c r="Y246" s="579">
        <f t="shared" si="148"/>
        <v>0</v>
      </c>
      <c r="Z246" s="579">
        <f t="shared" si="149"/>
        <v>0</v>
      </c>
      <c r="AA246" s="579">
        <f t="shared" si="150"/>
        <v>0</v>
      </c>
      <c r="AB246" s="579">
        <f t="shared" si="151"/>
        <v>0</v>
      </c>
      <c r="AC246" s="579">
        <f t="shared" si="152"/>
        <v>0</v>
      </c>
      <c r="AD246" s="579">
        <f t="shared" si="153"/>
        <v>0</v>
      </c>
      <c r="AE246" s="579">
        <f t="shared" si="154"/>
        <v>0</v>
      </c>
      <c r="AF246" s="579">
        <f t="shared" si="155"/>
        <v>0</v>
      </c>
      <c r="AG246" s="579">
        <f t="shared" si="156"/>
        <v>0</v>
      </c>
      <c r="AH246" s="579">
        <f t="shared" ref="AH246:AH277" si="157">$AH$155*$A215</f>
        <v>0</v>
      </c>
      <c r="AI246" s="579"/>
      <c r="AJ246" s="579"/>
      <c r="AK246" s="579"/>
      <c r="AM246" s="579">
        <f t="shared" si="125"/>
        <v>1697649.5333333332</v>
      </c>
      <c r="AN246" s="579"/>
      <c r="AO246" s="579"/>
      <c r="AP246" s="579"/>
      <c r="AQ246" s="579"/>
      <c r="AR246" s="579"/>
      <c r="AS246" s="579"/>
      <c r="AT246" s="578"/>
      <c r="AU246" s="579"/>
      <c r="AV246" s="579"/>
      <c r="AW246" s="579"/>
      <c r="AX246" s="579"/>
      <c r="AY246" s="579"/>
      <c r="AZ246" s="579"/>
      <c r="BA246" s="579"/>
      <c r="BB246" s="579"/>
      <c r="BC246" s="577"/>
      <c r="BD246" s="577"/>
      <c r="BE246" s="579"/>
      <c r="BF246" s="579"/>
      <c r="BG246" s="579"/>
      <c r="BH246" s="579"/>
      <c r="BI246" s="579"/>
      <c r="BJ246" s="579"/>
      <c r="BK246" s="579"/>
      <c r="BL246" s="579"/>
      <c r="BM246" s="579"/>
      <c r="BN246" s="579"/>
      <c r="BO246" s="579"/>
      <c r="BP246" s="579"/>
      <c r="BQ246" s="579"/>
      <c r="BR246" s="579"/>
      <c r="BS246" s="579"/>
      <c r="BT246" s="579"/>
    </row>
    <row r="247" spans="1:72">
      <c r="A247" s="581">
        <f t="shared" ref="A247:A278" si="158">IF(B247=1,1/$D$9/2,IF(B247&lt;$D$9+1,1/$D$9,IF($D$9+1=B247,1/$D$9/2,0)))</f>
        <v>0</v>
      </c>
      <c r="B247" s="579">
        <f t="shared" si="126"/>
        <v>33</v>
      </c>
      <c r="C247" s="579">
        <f t="shared" ref="C247:C278" si="159">$C$155*$A247</f>
        <v>0</v>
      </c>
      <c r="D247" s="579">
        <f t="shared" si="127"/>
        <v>0</v>
      </c>
      <c r="E247" s="579">
        <f t="shared" si="128"/>
        <v>0</v>
      </c>
      <c r="F247" s="579">
        <f t="shared" si="129"/>
        <v>0</v>
      </c>
      <c r="G247" s="579">
        <f t="shared" si="130"/>
        <v>0</v>
      </c>
      <c r="H247" s="579">
        <f t="shared" si="131"/>
        <v>0</v>
      </c>
      <c r="I247" s="579">
        <f t="shared" si="132"/>
        <v>0</v>
      </c>
      <c r="J247" s="579">
        <f t="shared" si="133"/>
        <v>0</v>
      </c>
      <c r="K247" s="579">
        <f t="shared" si="134"/>
        <v>0</v>
      </c>
      <c r="L247" s="579">
        <f t="shared" si="135"/>
        <v>0</v>
      </c>
      <c r="M247" s="579">
        <f t="shared" si="136"/>
        <v>0</v>
      </c>
      <c r="N247" s="579">
        <f t="shared" si="137"/>
        <v>0</v>
      </c>
      <c r="O247" s="579">
        <f t="shared" si="138"/>
        <v>0</v>
      </c>
      <c r="P247" s="579">
        <f t="shared" si="139"/>
        <v>0</v>
      </c>
      <c r="Q247" s="579">
        <f t="shared" si="140"/>
        <v>0</v>
      </c>
      <c r="R247" s="579">
        <f t="shared" si="141"/>
        <v>0</v>
      </c>
      <c r="S247" s="579">
        <f t="shared" si="142"/>
        <v>0</v>
      </c>
      <c r="T247" s="579">
        <f t="shared" si="143"/>
        <v>91666.666666666672</v>
      </c>
      <c r="U247" s="579">
        <f t="shared" si="144"/>
        <v>183333.33333333334</v>
      </c>
      <c r="V247" s="579">
        <f t="shared" si="145"/>
        <v>946842.46666666667</v>
      </c>
      <c r="W247" s="579">
        <f t="shared" si="146"/>
        <v>384140.4</v>
      </c>
      <c r="X247" s="579">
        <f t="shared" si="147"/>
        <v>0</v>
      </c>
      <c r="Y247" s="579">
        <f t="shared" si="148"/>
        <v>0</v>
      </c>
      <c r="Z247" s="579">
        <f t="shared" si="149"/>
        <v>0</v>
      </c>
      <c r="AA247" s="579">
        <f t="shared" si="150"/>
        <v>0</v>
      </c>
      <c r="AB247" s="579">
        <f t="shared" si="151"/>
        <v>0</v>
      </c>
      <c r="AC247" s="579">
        <f t="shared" si="152"/>
        <v>0</v>
      </c>
      <c r="AD247" s="579">
        <f t="shared" si="153"/>
        <v>0</v>
      </c>
      <c r="AE247" s="579">
        <f t="shared" si="154"/>
        <v>0</v>
      </c>
      <c r="AF247" s="579">
        <f t="shared" si="155"/>
        <v>0</v>
      </c>
      <c r="AG247" s="579">
        <f t="shared" si="156"/>
        <v>0</v>
      </c>
      <c r="AH247" s="579">
        <f t="shared" si="157"/>
        <v>0</v>
      </c>
      <c r="AI247" s="579">
        <f t="shared" ref="AI247:AI294" si="160">$AI$155*$A215</f>
        <v>0</v>
      </c>
      <c r="AJ247" s="579"/>
      <c r="AK247" s="579"/>
      <c r="AM247" s="579">
        <f t="shared" ref="AM247:AM278" si="161">SUM(C247:AL247)</f>
        <v>1605982.8666666667</v>
      </c>
      <c r="AN247" s="579"/>
      <c r="AO247" s="579"/>
      <c r="AP247" s="579"/>
      <c r="AQ247" s="579"/>
      <c r="AR247" s="579"/>
      <c r="AS247" s="579"/>
      <c r="AT247" s="578"/>
      <c r="AU247" s="579"/>
      <c r="AV247" s="579"/>
      <c r="AW247" s="579"/>
      <c r="AX247" s="579"/>
      <c r="AY247" s="579"/>
      <c r="AZ247" s="579"/>
      <c r="BA247" s="579"/>
      <c r="BB247" s="579"/>
      <c r="BC247" s="577"/>
      <c r="BD247" s="577"/>
      <c r="BE247" s="579"/>
      <c r="BF247" s="579"/>
      <c r="BG247" s="579"/>
      <c r="BH247" s="579"/>
      <c r="BI247" s="579"/>
      <c r="BJ247" s="579"/>
      <c r="BK247" s="579"/>
      <c r="BL247" s="579"/>
      <c r="BM247" s="579"/>
      <c r="BN247" s="579"/>
      <c r="BO247" s="579"/>
      <c r="BP247" s="579"/>
      <c r="BQ247" s="579"/>
      <c r="BR247" s="579"/>
      <c r="BS247" s="579"/>
      <c r="BT247" s="579"/>
    </row>
    <row r="248" spans="1:72">
      <c r="A248" s="581">
        <f t="shared" si="158"/>
        <v>0</v>
      </c>
      <c r="B248" s="579">
        <f t="shared" ref="B248:B279" si="162">1+B247</f>
        <v>34</v>
      </c>
      <c r="C248" s="579">
        <f t="shared" si="159"/>
        <v>0</v>
      </c>
      <c r="D248" s="579">
        <f t="shared" ref="D248:D279" si="163">$D$155*$A247</f>
        <v>0</v>
      </c>
      <c r="E248" s="579">
        <f t="shared" si="128"/>
        <v>0</v>
      </c>
      <c r="F248" s="579">
        <f t="shared" si="129"/>
        <v>0</v>
      </c>
      <c r="G248" s="579">
        <f t="shared" si="130"/>
        <v>0</v>
      </c>
      <c r="H248" s="579">
        <f t="shared" si="131"/>
        <v>0</v>
      </c>
      <c r="I248" s="579">
        <f t="shared" si="132"/>
        <v>0</v>
      </c>
      <c r="J248" s="579">
        <f t="shared" si="133"/>
        <v>0</v>
      </c>
      <c r="K248" s="579">
        <f t="shared" si="134"/>
        <v>0</v>
      </c>
      <c r="L248" s="579">
        <f t="shared" si="135"/>
        <v>0</v>
      </c>
      <c r="M248" s="579">
        <f t="shared" si="136"/>
        <v>0</v>
      </c>
      <c r="N248" s="579">
        <f t="shared" si="137"/>
        <v>0</v>
      </c>
      <c r="O248" s="579">
        <f t="shared" si="138"/>
        <v>0</v>
      </c>
      <c r="P248" s="579">
        <f t="shared" si="139"/>
        <v>0</v>
      </c>
      <c r="Q248" s="579">
        <f t="shared" si="140"/>
        <v>0</v>
      </c>
      <c r="R248" s="579">
        <f t="shared" si="141"/>
        <v>0</v>
      </c>
      <c r="S248" s="579">
        <f t="shared" si="142"/>
        <v>0</v>
      </c>
      <c r="T248" s="579">
        <f t="shared" si="143"/>
        <v>0</v>
      </c>
      <c r="U248" s="579">
        <f t="shared" si="144"/>
        <v>91666.666666666672</v>
      </c>
      <c r="V248" s="579">
        <f t="shared" si="145"/>
        <v>946842.46666666667</v>
      </c>
      <c r="W248" s="579">
        <f t="shared" si="146"/>
        <v>384140.4</v>
      </c>
      <c r="X248" s="579">
        <f t="shared" si="147"/>
        <v>0</v>
      </c>
      <c r="Y248" s="579">
        <f t="shared" si="148"/>
        <v>0</v>
      </c>
      <c r="Z248" s="579">
        <f t="shared" si="149"/>
        <v>0</v>
      </c>
      <c r="AA248" s="579">
        <f t="shared" si="150"/>
        <v>0</v>
      </c>
      <c r="AB248" s="579">
        <f t="shared" si="151"/>
        <v>0</v>
      </c>
      <c r="AC248" s="579">
        <f t="shared" si="152"/>
        <v>0</v>
      </c>
      <c r="AD248" s="579">
        <f t="shared" si="153"/>
        <v>0</v>
      </c>
      <c r="AE248" s="579">
        <f t="shared" si="154"/>
        <v>0</v>
      </c>
      <c r="AF248" s="579">
        <f t="shared" si="155"/>
        <v>0</v>
      </c>
      <c r="AG248" s="579">
        <f t="shared" si="156"/>
        <v>0</v>
      </c>
      <c r="AH248" s="579">
        <f t="shared" si="157"/>
        <v>0</v>
      </c>
      <c r="AI248" s="579">
        <f t="shared" si="160"/>
        <v>0</v>
      </c>
      <c r="AJ248" s="579">
        <f t="shared" ref="AJ248:AJ294" si="164">$AJ$155*$A215</f>
        <v>0</v>
      </c>
      <c r="AK248" s="579"/>
      <c r="AM248" s="579">
        <f t="shared" si="161"/>
        <v>1422649.5333333332</v>
      </c>
      <c r="AN248" s="579"/>
      <c r="AO248" s="579"/>
      <c r="AP248" s="579"/>
      <c r="AQ248" s="579"/>
      <c r="AR248" s="579"/>
      <c r="AS248" s="579"/>
      <c r="AT248" s="578"/>
      <c r="AU248" s="579"/>
      <c r="AV248" s="579"/>
      <c r="AW248" s="579"/>
      <c r="AX248" s="579"/>
      <c r="AY248" s="579"/>
      <c r="AZ248" s="579"/>
      <c r="BA248" s="579"/>
      <c r="BB248" s="579"/>
      <c r="BC248" s="577"/>
      <c r="BD248" s="577"/>
      <c r="BE248" s="579"/>
      <c r="BF248" s="579"/>
      <c r="BG248" s="579"/>
      <c r="BH248" s="579"/>
      <c r="BI248" s="579"/>
      <c r="BJ248" s="579"/>
      <c r="BK248" s="579"/>
      <c r="BL248" s="579"/>
      <c r="BM248" s="579"/>
      <c r="BN248" s="579"/>
      <c r="BO248" s="579"/>
      <c r="BP248" s="579"/>
      <c r="BQ248" s="579"/>
      <c r="BR248" s="579"/>
      <c r="BS248" s="579"/>
      <c r="BT248" s="579"/>
    </row>
    <row r="249" spans="1:72">
      <c r="A249" s="581">
        <f t="shared" si="158"/>
        <v>0</v>
      </c>
      <c r="B249" s="579">
        <f t="shared" si="162"/>
        <v>35</v>
      </c>
      <c r="C249" s="579">
        <f t="shared" si="159"/>
        <v>0</v>
      </c>
      <c r="D249" s="579">
        <f t="shared" si="163"/>
        <v>0</v>
      </c>
      <c r="E249" s="579">
        <f t="shared" ref="E249:E280" si="165">$E$155*$A247</f>
        <v>0</v>
      </c>
      <c r="F249" s="579">
        <f t="shared" si="129"/>
        <v>0</v>
      </c>
      <c r="G249" s="579">
        <f t="shared" si="130"/>
        <v>0</v>
      </c>
      <c r="H249" s="579">
        <f t="shared" si="131"/>
        <v>0</v>
      </c>
      <c r="I249" s="579">
        <f t="shared" si="132"/>
        <v>0</v>
      </c>
      <c r="J249" s="579">
        <f t="shared" si="133"/>
        <v>0</v>
      </c>
      <c r="K249" s="579">
        <f t="shared" si="134"/>
        <v>0</v>
      </c>
      <c r="L249" s="579">
        <f t="shared" si="135"/>
        <v>0</v>
      </c>
      <c r="M249" s="579">
        <f t="shared" si="136"/>
        <v>0</v>
      </c>
      <c r="N249" s="579">
        <f t="shared" si="137"/>
        <v>0</v>
      </c>
      <c r="O249" s="579">
        <f t="shared" si="138"/>
        <v>0</v>
      </c>
      <c r="P249" s="579">
        <f t="shared" si="139"/>
        <v>0</v>
      </c>
      <c r="Q249" s="579">
        <f t="shared" si="140"/>
        <v>0</v>
      </c>
      <c r="R249" s="579">
        <f t="shared" si="141"/>
        <v>0</v>
      </c>
      <c r="S249" s="579">
        <f t="shared" si="142"/>
        <v>0</v>
      </c>
      <c r="T249" s="579">
        <f t="shared" si="143"/>
        <v>0</v>
      </c>
      <c r="U249" s="579">
        <f t="shared" si="144"/>
        <v>0</v>
      </c>
      <c r="V249" s="579">
        <f t="shared" si="145"/>
        <v>473421.23333333334</v>
      </c>
      <c r="W249" s="579">
        <f t="shared" si="146"/>
        <v>384140.4</v>
      </c>
      <c r="X249" s="579">
        <f t="shared" si="147"/>
        <v>0</v>
      </c>
      <c r="Y249" s="579">
        <f t="shared" si="148"/>
        <v>0</v>
      </c>
      <c r="Z249" s="579">
        <f t="shared" si="149"/>
        <v>0</v>
      </c>
      <c r="AA249" s="579">
        <f t="shared" si="150"/>
        <v>0</v>
      </c>
      <c r="AB249" s="579">
        <f t="shared" si="151"/>
        <v>0</v>
      </c>
      <c r="AC249" s="579">
        <f t="shared" si="152"/>
        <v>0</v>
      </c>
      <c r="AD249" s="579">
        <f t="shared" si="153"/>
        <v>0</v>
      </c>
      <c r="AE249" s="579">
        <f t="shared" si="154"/>
        <v>0</v>
      </c>
      <c r="AF249" s="579">
        <f t="shared" si="155"/>
        <v>0</v>
      </c>
      <c r="AG249" s="579">
        <f t="shared" si="156"/>
        <v>0</v>
      </c>
      <c r="AH249" s="579">
        <f t="shared" si="157"/>
        <v>0</v>
      </c>
      <c r="AI249" s="579">
        <f t="shared" si="160"/>
        <v>0</v>
      </c>
      <c r="AJ249" s="579">
        <f t="shared" si="164"/>
        <v>0</v>
      </c>
      <c r="AK249" s="579">
        <f t="shared" ref="AK249:AK294" si="166">$AK$155*$A215</f>
        <v>0</v>
      </c>
      <c r="AM249" s="579">
        <f t="shared" si="161"/>
        <v>857561.6333333333</v>
      </c>
      <c r="AN249" s="579"/>
      <c r="AO249" s="579"/>
      <c r="AP249" s="579"/>
      <c r="AQ249" s="579"/>
      <c r="AR249" s="579"/>
      <c r="AS249" s="579"/>
      <c r="AT249" s="578"/>
      <c r="AU249" s="579"/>
      <c r="AV249" s="579"/>
      <c r="AW249" s="579"/>
      <c r="AX249" s="579"/>
      <c r="AY249" s="579"/>
      <c r="AZ249" s="579"/>
      <c r="BA249" s="579"/>
      <c r="BB249" s="579"/>
      <c r="BC249" s="577"/>
      <c r="BD249" s="577"/>
      <c r="BE249" s="579"/>
      <c r="BF249" s="579"/>
      <c r="BG249" s="579"/>
      <c r="BH249" s="579"/>
      <c r="BI249" s="579"/>
      <c r="BJ249" s="579"/>
      <c r="BK249" s="579"/>
      <c r="BL249" s="579"/>
      <c r="BM249" s="579"/>
      <c r="BN249" s="579"/>
      <c r="BO249" s="579"/>
      <c r="BP249" s="579"/>
      <c r="BQ249" s="579"/>
      <c r="BR249" s="579"/>
      <c r="BS249" s="579"/>
      <c r="BT249" s="579"/>
    </row>
    <row r="250" spans="1:72">
      <c r="A250" s="581">
        <f t="shared" si="158"/>
        <v>0</v>
      </c>
      <c r="B250" s="579">
        <f t="shared" si="162"/>
        <v>36</v>
      </c>
      <c r="C250" s="579">
        <f t="shared" si="159"/>
        <v>0</v>
      </c>
      <c r="D250" s="579">
        <f t="shared" si="163"/>
        <v>0</v>
      </c>
      <c r="E250" s="579">
        <f t="shared" si="165"/>
        <v>0</v>
      </c>
      <c r="F250" s="579">
        <f t="shared" ref="F250:F281" si="167">$F$155*$A247</f>
        <v>0</v>
      </c>
      <c r="G250" s="579">
        <f t="shared" si="130"/>
        <v>0</v>
      </c>
      <c r="H250" s="579">
        <f t="shared" si="131"/>
        <v>0</v>
      </c>
      <c r="I250" s="579">
        <f t="shared" si="132"/>
        <v>0</v>
      </c>
      <c r="J250" s="579">
        <f t="shared" si="133"/>
        <v>0</v>
      </c>
      <c r="K250" s="579">
        <f t="shared" si="134"/>
        <v>0</v>
      </c>
      <c r="L250" s="579">
        <f t="shared" si="135"/>
        <v>0</v>
      </c>
      <c r="M250" s="579">
        <f t="shared" si="136"/>
        <v>0</v>
      </c>
      <c r="N250" s="579">
        <f t="shared" si="137"/>
        <v>0</v>
      </c>
      <c r="O250" s="579">
        <f t="shared" si="138"/>
        <v>0</v>
      </c>
      <c r="P250" s="579">
        <f t="shared" si="139"/>
        <v>0</v>
      </c>
      <c r="Q250" s="579">
        <f t="shared" si="140"/>
        <v>0</v>
      </c>
      <c r="R250" s="579">
        <f t="shared" si="141"/>
        <v>0</v>
      </c>
      <c r="S250" s="579">
        <f t="shared" si="142"/>
        <v>0</v>
      </c>
      <c r="T250" s="579">
        <f t="shared" si="143"/>
        <v>0</v>
      </c>
      <c r="U250" s="579">
        <f t="shared" si="144"/>
        <v>0</v>
      </c>
      <c r="V250" s="579">
        <f t="shared" si="145"/>
        <v>0</v>
      </c>
      <c r="W250" s="579">
        <f t="shared" si="146"/>
        <v>192070.2</v>
      </c>
      <c r="X250" s="579">
        <f t="shared" si="147"/>
        <v>0</v>
      </c>
      <c r="Y250" s="579">
        <f t="shared" si="148"/>
        <v>0</v>
      </c>
      <c r="Z250" s="579">
        <f t="shared" si="149"/>
        <v>0</v>
      </c>
      <c r="AA250" s="579">
        <f t="shared" si="150"/>
        <v>0</v>
      </c>
      <c r="AB250" s="579">
        <f t="shared" si="151"/>
        <v>0</v>
      </c>
      <c r="AC250" s="579">
        <f t="shared" si="152"/>
        <v>0</v>
      </c>
      <c r="AD250" s="579">
        <f t="shared" si="153"/>
        <v>0</v>
      </c>
      <c r="AE250" s="579">
        <f t="shared" si="154"/>
        <v>0</v>
      </c>
      <c r="AF250" s="579">
        <f t="shared" si="155"/>
        <v>0</v>
      </c>
      <c r="AG250" s="579">
        <f t="shared" si="156"/>
        <v>0</v>
      </c>
      <c r="AH250" s="579">
        <f t="shared" si="157"/>
        <v>0</v>
      </c>
      <c r="AI250" s="579">
        <f t="shared" si="160"/>
        <v>0</v>
      </c>
      <c r="AJ250" s="579">
        <f t="shared" si="164"/>
        <v>0</v>
      </c>
      <c r="AK250" s="579">
        <f t="shared" si="166"/>
        <v>0</v>
      </c>
      <c r="AL250" s="579">
        <f t="shared" ref="AL250:AL294" si="168">$AL$155*$A215</f>
        <v>0</v>
      </c>
      <c r="AM250" s="579">
        <f t="shared" si="161"/>
        <v>192070.2</v>
      </c>
      <c r="AN250" s="579"/>
      <c r="AO250" s="579"/>
      <c r="AP250" s="579"/>
      <c r="AQ250" s="579"/>
      <c r="AR250" s="579"/>
      <c r="AS250" s="579"/>
      <c r="AT250" s="578"/>
      <c r="AU250" s="579"/>
      <c r="AV250" s="579"/>
      <c r="AW250" s="579"/>
      <c r="AX250" s="579"/>
      <c r="AY250" s="579"/>
      <c r="AZ250" s="579"/>
      <c r="BA250" s="579"/>
      <c r="BB250" s="579"/>
      <c r="BC250" s="577"/>
      <c r="BD250" s="577"/>
      <c r="BE250" s="579"/>
      <c r="BF250" s="579"/>
      <c r="BG250" s="579"/>
      <c r="BH250" s="579"/>
      <c r="BI250" s="579"/>
      <c r="BJ250" s="579"/>
      <c r="BK250" s="579"/>
      <c r="BL250" s="579"/>
      <c r="BM250" s="579"/>
      <c r="BN250" s="579"/>
      <c r="BO250" s="579"/>
      <c r="BP250" s="579"/>
      <c r="BQ250" s="579"/>
      <c r="BR250" s="579"/>
      <c r="BS250" s="579"/>
      <c r="BT250" s="579"/>
    </row>
    <row r="251" spans="1:72">
      <c r="A251" s="581">
        <f t="shared" si="158"/>
        <v>0</v>
      </c>
      <c r="B251" s="579">
        <f t="shared" si="162"/>
        <v>37</v>
      </c>
      <c r="C251" s="579">
        <f t="shared" si="159"/>
        <v>0</v>
      </c>
      <c r="D251" s="579">
        <f t="shared" si="163"/>
        <v>0</v>
      </c>
      <c r="E251" s="579">
        <f t="shared" si="165"/>
        <v>0</v>
      </c>
      <c r="F251" s="579">
        <f t="shared" si="167"/>
        <v>0</v>
      </c>
      <c r="G251" s="579">
        <f t="shared" ref="G251:G282" si="169">$G$155*$A247</f>
        <v>0</v>
      </c>
      <c r="H251" s="579">
        <f t="shared" si="131"/>
        <v>0</v>
      </c>
      <c r="I251" s="579">
        <f t="shared" si="132"/>
        <v>0</v>
      </c>
      <c r="J251" s="579">
        <f t="shared" si="133"/>
        <v>0</v>
      </c>
      <c r="K251" s="579">
        <f t="shared" si="134"/>
        <v>0</v>
      </c>
      <c r="L251" s="579">
        <f t="shared" si="135"/>
        <v>0</v>
      </c>
      <c r="M251" s="579">
        <f t="shared" si="136"/>
        <v>0</v>
      </c>
      <c r="N251" s="579">
        <f t="shared" si="137"/>
        <v>0</v>
      </c>
      <c r="O251" s="579">
        <f t="shared" si="138"/>
        <v>0</v>
      </c>
      <c r="P251" s="579">
        <f t="shared" si="139"/>
        <v>0</v>
      </c>
      <c r="Q251" s="579">
        <f t="shared" si="140"/>
        <v>0</v>
      </c>
      <c r="R251" s="579">
        <f t="shared" si="141"/>
        <v>0</v>
      </c>
      <c r="S251" s="579">
        <f t="shared" si="142"/>
        <v>0</v>
      </c>
      <c r="T251" s="579">
        <f t="shared" si="143"/>
        <v>0</v>
      </c>
      <c r="U251" s="579">
        <f t="shared" si="144"/>
        <v>0</v>
      </c>
      <c r="V251" s="579">
        <f t="shared" si="145"/>
        <v>0</v>
      </c>
      <c r="W251" s="579">
        <f t="shared" si="146"/>
        <v>0</v>
      </c>
      <c r="X251" s="579">
        <f t="shared" si="147"/>
        <v>0</v>
      </c>
      <c r="Y251" s="579">
        <f t="shared" si="148"/>
        <v>0</v>
      </c>
      <c r="Z251" s="579">
        <f t="shared" si="149"/>
        <v>0</v>
      </c>
      <c r="AA251" s="579">
        <f t="shared" si="150"/>
        <v>0</v>
      </c>
      <c r="AB251" s="579">
        <f t="shared" si="151"/>
        <v>0</v>
      </c>
      <c r="AC251" s="579">
        <f t="shared" si="152"/>
        <v>0</v>
      </c>
      <c r="AD251" s="579">
        <f t="shared" si="153"/>
        <v>0</v>
      </c>
      <c r="AE251" s="579">
        <f t="shared" si="154"/>
        <v>0</v>
      </c>
      <c r="AF251" s="579">
        <f t="shared" si="155"/>
        <v>0</v>
      </c>
      <c r="AG251" s="579">
        <f t="shared" si="156"/>
        <v>0</v>
      </c>
      <c r="AH251" s="579">
        <f t="shared" si="157"/>
        <v>0</v>
      </c>
      <c r="AI251" s="579">
        <f t="shared" si="160"/>
        <v>0</v>
      </c>
      <c r="AJ251" s="579">
        <f t="shared" si="164"/>
        <v>0</v>
      </c>
      <c r="AK251" s="579">
        <f t="shared" si="166"/>
        <v>0</v>
      </c>
      <c r="AL251" s="579">
        <f t="shared" si="168"/>
        <v>0</v>
      </c>
      <c r="AM251" s="579">
        <f t="shared" si="161"/>
        <v>0</v>
      </c>
      <c r="AN251" s="579"/>
      <c r="AO251" s="579"/>
      <c r="AP251" s="579"/>
      <c r="AQ251" s="579"/>
      <c r="AR251" s="579"/>
      <c r="AS251" s="579"/>
      <c r="AT251" s="578"/>
      <c r="AU251" s="579"/>
      <c r="AV251" s="579"/>
      <c r="AW251" s="579"/>
      <c r="AX251" s="579"/>
      <c r="AY251" s="579"/>
      <c r="AZ251" s="579"/>
      <c r="BA251" s="579"/>
      <c r="BB251" s="579"/>
      <c r="BC251" s="577"/>
      <c r="BD251" s="577"/>
      <c r="BE251" s="579"/>
      <c r="BF251" s="579"/>
      <c r="BG251" s="579"/>
      <c r="BH251" s="579"/>
      <c r="BI251" s="579"/>
      <c r="BJ251" s="579"/>
      <c r="BK251" s="579"/>
      <c r="BL251" s="579"/>
      <c r="BM251" s="579"/>
      <c r="BN251" s="579"/>
      <c r="BO251" s="579"/>
      <c r="BP251" s="579"/>
      <c r="BQ251" s="579"/>
      <c r="BR251" s="579"/>
      <c r="BS251" s="579"/>
      <c r="BT251" s="579"/>
    </row>
    <row r="252" spans="1:72">
      <c r="A252" s="581">
        <f t="shared" si="158"/>
        <v>0</v>
      </c>
      <c r="B252" s="579">
        <f t="shared" si="162"/>
        <v>38</v>
      </c>
      <c r="C252" s="579">
        <f t="shared" si="159"/>
        <v>0</v>
      </c>
      <c r="D252" s="579">
        <f t="shared" si="163"/>
        <v>0</v>
      </c>
      <c r="E252" s="579">
        <f t="shared" si="165"/>
        <v>0</v>
      </c>
      <c r="F252" s="579">
        <f t="shared" si="167"/>
        <v>0</v>
      </c>
      <c r="G252" s="579">
        <f t="shared" si="169"/>
        <v>0</v>
      </c>
      <c r="H252" s="579">
        <f t="shared" ref="H252:H283" si="170">$H$155*$A247</f>
        <v>0</v>
      </c>
      <c r="I252" s="579">
        <f t="shared" si="132"/>
        <v>0</v>
      </c>
      <c r="J252" s="579">
        <f t="shared" si="133"/>
        <v>0</v>
      </c>
      <c r="K252" s="579">
        <f t="shared" si="134"/>
        <v>0</v>
      </c>
      <c r="L252" s="579">
        <f t="shared" si="135"/>
        <v>0</v>
      </c>
      <c r="M252" s="579">
        <f t="shared" si="136"/>
        <v>0</v>
      </c>
      <c r="N252" s="579">
        <f t="shared" si="137"/>
        <v>0</v>
      </c>
      <c r="O252" s="579">
        <f t="shared" si="138"/>
        <v>0</v>
      </c>
      <c r="P252" s="579">
        <f t="shared" si="139"/>
        <v>0</v>
      </c>
      <c r="Q252" s="579">
        <f t="shared" si="140"/>
        <v>0</v>
      </c>
      <c r="R252" s="579">
        <f t="shared" si="141"/>
        <v>0</v>
      </c>
      <c r="S252" s="579">
        <f t="shared" si="142"/>
        <v>0</v>
      </c>
      <c r="T252" s="579">
        <f t="shared" si="143"/>
        <v>0</v>
      </c>
      <c r="U252" s="579">
        <f t="shared" si="144"/>
        <v>0</v>
      </c>
      <c r="V252" s="579">
        <f t="shared" si="145"/>
        <v>0</v>
      </c>
      <c r="W252" s="579">
        <f t="shared" si="146"/>
        <v>0</v>
      </c>
      <c r="X252" s="579">
        <f t="shared" si="147"/>
        <v>0</v>
      </c>
      <c r="Y252" s="579">
        <f t="shared" si="148"/>
        <v>0</v>
      </c>
      <c r="Z252" s="579">
        <f t="shared" si="149"/>
        <v>0</v>
      </c>
      <c r="AA252" s="579">
        <f t="shared" si="150"/>
        <v>0</v>
      </c>
      <c r="AB252" s="579">
        <f t="shared" si="151"/>
        <v>0</v>
      </c>
      <c r="AC252" s="579">
        <f t="shared" si="152"/>
        <v>0</v>
      </c>
      <c r="AD252" s="579">
        <f t="shared" si="153"/>
        <v>0</v>
      </c>
      <c r="AE252" s="579">
        <f t="shared" si="154"/>
        <v>0</v>
      </c>
      <c r="AF252" s="579">
        <f t="shared" si="155"/>
        <v>0</v>
      </c>
      <c r="AG252" s="579">
        <f t="shared" si="156"/>
        <v>0</v>
      </c>
      <c r="AH252" s="579">
        <f t="shared" si="157"/>
        <v>0</v>
      </c>
      <c r="AI252" s="579">
        <f t="shared" si="160"/>
        <v>0</v>
      </c>
      <c r="AJ252" s="579">
        <f t="shared" si="164"/>
        <v>0</v>
      </c>
      <c r="AK252" s="579">
        <f t="shared" si="166"/>
        <v>0</v>
      </c>
      <c r="AL252" s="579">
        <f t="shared" si="168"/>
        <v>0</v>
      </c>
      <c r="AM252" s="579">
        <f t="shared" si="161"/>
        <v>0</v>
      </c>
      <c r="AN252" s="579"/>
      <c r="AO252" s="579"/>
      <c r="AP252" s="579"/>
      <c r="AQ252" s="579"/>
      <c r="AR252" s="579"/>
      <c r="AS252" s="579"/>
      <c r="AT252" s="578"/>
      <c r="AU252" s="579"/>
      <c r="AV252" s="579"/>
      <c r="AW252" s="579"/>
      <c r="AX252" s="579"/>
      <c r="AY252" s="579"/>
      <c r="AZ252" s="579"/>
      <c r="BA252" s="579"/>
      <c r="BB252" s="579"/>
      <c r="BC252" s="577"/>
      <c r="BD252" s="577"/>
      <c r="BE252" s="579"/>
      <c r="BF252" s="579"/>
      <c r="BG252" s="579"/>
      <c r="BH252" s="579"/>
      <c r="BI252" s="579"/>
      <c r="BJ252" s="579"/>
      <c r="BK252" s="579"/>
      <c r="BL252" s="579"/>
      <c r="BM252" s="579"/>
      <c r="BN252" s="579"/>
      <c r="BO252" s="579"/>
      <c r="BP252" s="579"/>
      <c r="BQ252" s="579"/>
      <c r="BR252" s="579"/>
      <c r="BS252" s="579"/>
      <c r="BT252" s="579"/>
    </row>
    <row r="253" spans="1:72">
      <c r="A253" s="581">
        <f t="shared" si="158"/>
        <v>0</v>
      </c>
      <c r="B253" s="579">
        <f t="shared" si="162"/>
        <v>39</v>
      </c>
      <c r="C253" s="579">
        <f t="shared" si="159"/>
        <v>0</v>
      </c>
      <c r="D253" s="579">
        <f t="shared" si="163"/>
        <v>0</v>
      </c>
      <c r="E253" s="579">
        <f t="shared" si="165"/>
        <v>0</v>
      </c>
      <c r="F253" s="579">
        <f t="shared" si="167"/>
        <v>0</v>
      </c>
      <c r="G253" s="579">
        <f t="shared" si="169"/>
        <v>0</v>
      </c>
      <c r="H253" s="579">
        <f t="shared" si="170"/>
        <v>0</v>
      </c>
      <c r="I253" s="579">
        <f t="shared" ref="I253:I284" si="171">$I$155*$A247</f>
        <v>0</v>
      </c>
      <c r="J253" s="579">
        <f t="shared" si="133"/>
        <v>0</v>
      </c>
      <c r="K253" s="579">
        <f t="shared" si="134"/>
        <v>0</v>
      </c>
      <c r="L253" s="579">
        <f t="shared" si="135"/>
        <v>0</v>
      </c>
      <c r="M253" s="579">
        <f t="shared" si="136"/>
        <v>0</v>
      </c>
      <c r="N253" s="579">
        <f t="shared" si="137"/>
        <v>0</v>
      </c>
      <c r="O253" s="579">
        <f t="shared" si="138"/>
        <v>0</v>
      </c>
      <c r="P253" s="579">
        <f t="shared" si="139"/>
        <v>0</v>
      </c>
      <c r="Q253" s="579">
        <f t="shared" si="140"/>
        <v>0</v>
      </c>
      <c r="R253" s="579">
        <f t="shared" si="141"/>
        <v>0</v>
      </c>
      <c r="S253" s="579">
        <f t="shared" si="142"/>
        <v>0</v>
      </c>
      <c r="T253" s="579">
        <f t="shared" si="143"/>
        <v>0</v>
      </c>
      <c r="U253" s="579">
        <f t="shared" si="144"/>
        <v>0</v>
      </c>
      <c r="V253" s="579">
        <f t="shared" si="145"/>
        <v>0</v>
      </c>
      <c r="W253" s="579">
        <f t="shared" si="146"/>
        <v>0</v>
      </c>
      <c r="X253" s="579">
        <f t="shared" si="147"/>
        <v>0</v>
      </c>
      <c r="Y253" s="579">
        <f t="shared" si="148"/>
        <v>0</v>
      </c>
      <c r="Z253" s="579">
        <f t="shared" si="149"/>
        <v>0</v>
      </c>
      <c r="AA253" s="579">
        <f t="shared" si="150"/>
        <v>0</v>
      </c>
      <c r="AB253" s="579">
        <f t="shared" si="151"/>
        <v>0</v>
      </c>
      <c r="AC253" s="579">
        <f t="shared" si="152"/>
        <v>0</v>
      </c>
      <c r="AD253" s="579">
        <f t="shared" si="153"/>
        <v>0</v>
      </c>
      <c r="AE253" s="579">
        <f t="shared" si="154"/>
        <v>0</v>
      </c>
      <c r="AF253" s="579">
        <f t="shared" si="155"/>
        <v>0</v>
      </c>
      <c r="AG253" s="579">
        <f t="shared" si="156"/>
        <v>0</v>
      </c>
      <c r="AH253" s="579">
        <f t="shared" si="157"/>
        <v>0</v>
      </c>
      <c r="AI253" s="579">
        <f t="shared" si="160"/>
        <v>0</v>
      </c>
      <c r="AJ253" s="579">
        <f t="shared" si="164"/>
        <v>0</v>
      </c>
      <c r="AK253" s="579">
        <f t="shared" si="166"/>
        <v>0</v>
      </c>
      <c r="AL253" s="579">
        <f t="shared" si="168"/>
        <v>0</v>
      </c>
      <c r="AM253" s="579">
        <f t="shared" si="161"/>
        <v>0</v>
      </c>
      <c r="AN253" s="579"/>
      <c r="AO253" s="579"/>
      <c r="AP253" s="579"/>
      <c r="AQ253" s="579"/>
      <c r="AR253" s="579"/>
      <c r="AS253" s="579"/>
      <c r="AT253" s="578"/>
      <c r="AU253" s="579"/>
      <c r="AV253" s="579"/>
      <c r="AW253" s="579"/>
      <c r="AX253" s="579"/>
      <c r="AY253" s="579"/>
      <c r="AZ253" s="579"/>
      <c r="BA253" s="579"/>
      <c r="BB253" s="579"/>
      <c r="BC253" s="577"/>
      <c r="BD253" s="577"/>
      <c r="BE253" s="579"/>
      <c r="BF253" s="579"/>
      <c r="BG253" s="579"/>
      <c r="BH253" s="579"/>
      <c r="BI253" s="579"/>
      <c r="BJ253" s="579"/>
      <c r="BK253" s="579"/>
      <c r="BL253" s="579"/>
      <c r="BM253" s="579"/>
      <c r="BN253" s="579"/>
      <c r="BO253" s="579"/>
      <c r="BP253" s="579"/>
      <c r="BQ253" s="579"/>
      <c r="BR253" s="579"/>
      <c r="BS253" s="579"/>
      <c r="BT253" s="579"/>
    </row>
    <row r="254" spans="1:72">
      <c r="A254" s="581">
        <f t="shared" si="158"/>
        <v>0</v>
      </c>
      <c r="B254" s="579">
        <f t="shared" si="162"/>
        <v>40</v>
      </c>
      <c r="C254" s="579">
        <f t="shared" si="159"/>
        <v>0</v>
      </c>
      <c r="D254" s="579">
        <f t="shared" si="163"/>
        <v>0</v>
      </c>
      <c r="E254" s="579">
        <f t="shared" si="165"/>
        <v>0</v>
      </c>
      <c r="F254" s="579">
        <f t="shared" si="167"/>
        <v>0</v>
      </c>
      <c r="G254" s="579">
        <f t="shared" si="169"/>
        <v>0</v>
      </c>
      <c r="H254" s="579">
        <f t="shared" si="170"/>
        <v>0</v>
      </c>
      <c r="I254" s="579">
        <f t="shared" si="171"/>
        <v>0</v>
      </c>
      <c r="J254" s="579">
        <f t="shared" ref="J254:J285" si="172">$J$155*$A247</f>
        <v>0</v>
      </c>
      <c r="K254" s="579">
        <f t="shared" si="134"/>
        <v>0</v>
      </c>
      <c r="L254" s="579">
        <f t="shared" si="135"/>
        <v>0</v>
      </c>
      <c r="M254" s="579">
        <f t="shared" si="136"/>
        <v>0</v>
      </c>
      <c r="N254" s="579">
        <f t="shared" si="137"/>
        <v>0</v>
      </c>
      <c r="O254" s="579">
        <f t="shared" si="138"/>
        <v>0</v>
      </c>
      <c r="P254" s="579">
        <f t="shared" si="139"/>
        <v>0</v>
      </c>
      <c r="Q254" s="579">
        <f t="shared" si="140"/>
        <v>0</v>
      </c>
      <c r="R254" s="579">
        <f t="shared" si="141"/>
        <v>0</v>
      </c>
      <c r="S254" s="579">
        <f t="shared" si="142"/>
        <v>0</v>
      </c>
      <c r="T254" s="579">
        <f t="shared" si="143"/>
        <v>0</v>
      </c>
      <c r="U254" s="579">
        <f t="shared" si="144"/>
        <v>0</v>
      </c>
      <c r="V254" s="579">
        <f t="shared" si="145"/>
        <v>0</v>
      </c>
      <c r="W254" s="579">
        <f t="shared" si="146"/>
        <v>0</v>
      </c>
      <c r="X254" s="579">
        <f t="shared" si="147"/>
        <v>0</v>
      </c>
      <c r="Y254" s="579">
        <f t="shared" si="148"/>
        <v>0</v>
      </c>
      <c r="Z254" s="579">
        <f t="shared" si="149"/>
        <v>0</v>
      </c>
      <c r="AA254" s="579">
        <f t="shared" si="150"/>
        <v>0</v>
      </c>
      <c r="AB254" s="579">
        <f t="shared" si="151"/>
        <v>0</v>
      </c>
      <c r="AC254" s="579">
        <f t="shared" si="152"/>
        <v>0</v>
      </c>
      <c r="AD254" s="579">
        <f t="shared" si="153"/>
        <v>0</v>
      </c>
      <c r="AE254" s="579">
        <f t="shared" si="154"/>
        <v>0</v>
      </c>
      <c r="AF254" s="579">
        <f t="shared" si="155"/>
        <v>0</v>
      </c>
      <c r="AG254" s="579">
        <f t="shared" si="156"/>
        <v>0</v>
      </c>
      <c r="AH254" s="579">
        <f t="shared" si="157"/>
        <v>0</v>
      </c>
      <c r="AI254" s="579">
        <f t="shared" si="160"/>
        <v>0</v>
      </c>
      <c r="AJ254" s="579">
        <f t="shared" si="164"/>
        <v>0</v>
      </c>
      <c r="AK254" s="579">
        <f t="shared" si="166"/>
        <v>0</v>
      </c>
      <c r="AL254" s="579">
        <f t="shared" si="168"/>
        <v>0</v>
      </c>
      <c r="AM254" s="579">
        <f t="shared" si="161"/>
        <v>0</v>
      </c>
      <c r="AN254" s="579"/>
      <c r="AO254" s="579"/>
      <c r="AP254" s="579"/>
      <c r="AQ254" s="579"/>
      <c r="AR254" s="579"/>
      <c r="AS254" s="579"/>
      <c r="AT254" s="578"/>
      <c r="AU254" s="579"/>
      <c r="AV254" s="579"/>
      <c r="AW254" s="579"/>
      <c r="AX254" s="579"/>
      <c r="AY254" s="579"/>
      <c r="AZ254" s="579"/>
      <c r="BA254" s="579"/>
      <c r="BB254" s="579"/>
      <c r="BC254" s="577"/>
      <c r="BD254" s="577"/>
      <c r="BE254" s="579"/>
      <c r="BF254" s="579"/>
      <c r="BG254" s="579"/>
      <c r="BH254" s="579"/>
      <c r="BI254" s="579"/>
      <c r="BJ254" s="579"/>
      <c r="BK254" s="579"/>
      <c r="BL254" s="579"/>
      <c r="BM254" s="579"/>
      <c r="BN254" s="579"/>
      <c r="BO254" s="579"/>
      <c r="BP254" s="579"/>
      <c r="BQ254" s="579"/>
      <c r="BR254" s="579"/>
      <c r="BS254" s="579"/>
      <c r="BT254" s="579"/>
    </row>
    <row r="255" spans="1:72">
      <c r="A255" s="581">
        <f t="shared" si="158"/>
        <v>0</v>
      </c>
      <c r="B255" s="579">
        <f t="shared" si="162"/>
        <v>41</v>
      </c>
      <c r="C255" s="579">
        <f t="shared" si="159"/>
        <v>0</v>
      </c>
      <c r="D255" s="579">
        <f t="shared" si="163"/>
        <v>0</v>
      </c>
      <c r="E255" s="579">
        <f t="shared" si="165"/>
        <v>0</v>
      </c>
      <c r="F255" s="579">
        <f t="shared" si="167"/>
        <v>0</v>
      </c>
      <c r="G255" s="579">
        <f t="shared" si="169"/>
        <v>0</v>
      </c>
      <c r="H255" s="579">
        <f t="shared" si="170"/>
        <v>0</v>
      </c>
      <c r="I255" s="579">
        <f t="shared" si="171"/>
        <v>0</v>
      </c>
      <c r="J255" s="579">
        <f t="shared" si="172"/>
        <v>0</v>
      </c>
      <c r="K255" s="579">
        <f t="shared" ref="K255:K286" si="173">$K$155*$A247</f>
        <v>0</v>
      </c>
      <c r="L255" s="579">
        <f t="shared" si="135"/>
        <v>0</v>
      </c>
      <c r="M255" s="579">
        <f t="shared" si="136"/>
        <v>0</v>
      </c>
      <c r="N255" s="579">
        <f t="shared" si="137"/>
        <v>0</v>
      </c>
      <c r="O255" s="579">
        <f t="shared" si="138"/>
        <v>0</v>
      </c>
      <c r="P255" s="579">
        <f t="shared" si="139"/>
        <v>0</v>
      </c>
      <c r="Q255" s="579">
        <f t="shared" si="140"/>
        <v>0</v>
      </c>
      <c r="R255" s="579">
        <f t="shared" si="141"/>
        <v>0</v>
      </c>
      <c r="S255" s="579">
        <f t="shared" si="142"/>
        <v>0</v>
      </c>
      <c r="T255" s="579">
        <f t="shared" si="143"/>
        <v>0</v>
      </c>
      <c r="U255" s="579">
        <f t="shared" si="144"/>
        <v>0</v>
      </c>
      <c r="V255" s="579">
        <f t="shared" si="145"/>
        <v>0</v>
      </c>
      <c r="W255" s="579">
        <f t="shared" si="146"/>
        <v>0</v>
      </c>
      <c r="X255" s="579">
        <f t="shared" si="147"/>
        <v>0</v>
      </c>
      <c r="Y255" s="579">
        <f t="shared" si="148"/>
        <v>0</v>
      </c>
      <c r="Z255" s="579">
        <f t="shared" si="149"/>
        <v>0</v>
      </c>
      <c r="AA255" s="579">
        <f t="shared" si="150"/>
        <v>0</v>
      </c>
      <c r="AB255" s="579">
        <f t="shared" si="151"/>
        <v>0</v>
      </c>
      <c r="AC255" s="579">
        <f t="shared" si="152"/>
        <v>0</v>
      </c>
      <c r="AD255" s="579">
        <f t="shared" si="153"/>
        <v>0</v>
      </c>
      <c r="AE255" s="579">
        <f t="shared" si="154"/>
        <v>0</v>
      </c>
      <c r="AF255" s="579">
        <f t="shared" si="155"/>
        <v>0</v>
      </c>
      <c r="AG255" s="579">
        <f t="shared" si="156"/>
        <v>0</v>
      </c>
      <c r="AH255" s="579">
        <f t="shared" si="157"/>
        <v>0</v>
      </c>
      <c r="AI255" s="579">
        <f t="shared" si="160"/>
        <v>0</v>
      </c>
      <c r="AJ255" s="579">
        <f t="shared" si="164"/>
        <v>0</v>
      </c>
      <c r="AK255" s="579">
        <f t="shared" si="166"/>
        <v>0</v>
      </c>
      <c r="AL255" s="579">
        <f t="shared" si="168"/>
        <v>0</v>
      </c>
      <c r="AM255" s="579">
        <f t="shared" si="161"/>
        <v>0</v>
      </c>
      <c r="AN255" s="579"/>
      <c r="AO255" s="579"/>
      <c r="AP255" s="579"/>
      <c r="AQ255" s="579"/>
      <c r="AR255" s="579"/>
      <c r="AS255" s="579"/>
      <c r="AT255" s="578"/>
      <c r="AU255" s="579"/>
      <c r="AV255" s="579"/>
      <c r="AW255" s="579"/>
      <c r="AX255" s="579"/>
      <c r="AY255" s="579"/>
      <c r="AZ255" s="579"/>
      <c r="BA255" s="579"/>
      <c r="BB255" s="579"/>
      <c r="BC255" s="577"/>
      <c r="BD255" s="577"/>
      <c r="BE255" s="579"/>
      <c r="BF255" s="579"/>
      <c r="BG255" s="579"/>
      <c r="BH255" s="579"/>
      <c r="BI255" s="579"/>
      <c r="BJ255" s="579"/>
      <c r="BK255" s="579"/>
      <c r="BL255" s="579"/>
      <c r="BM255" s="579"/>
      <c r="BN255" s="579"/>
      <c r="BO255" s="579"/>
      <c r="BP255" s="579"/>
      <c r="BQ255" s="579"/>
      <c r="BR255" s="579"/>
      <c r="BS255" s="579"/>
      <c r="BT255" s="579"/>
    </row>
    <row r="256" spans="1:72">
      <c r="A256" s="581">
        <f t="shared" si="158"/>
        <v>0</v>
      </c>
      <c r="B256" s="579">
        <f t="shared" si="162"/>
        <v>42</v>
      </c>
      <c r="C256" s="579">
        <f t="shared" si="159"/>
        <v>0</v>
      </c>
      <c r="D256" s="579">
        <f t="shared" si="163"/>
        <v>0</v>
      </c>
      <c r="E256" s="579">
        <f t="shared" si="165"/>
        <v>0</v>
      </c>
      <c r="F256" s="579">
        <f t="shared" si="167"/>
        <v>0</v>
      </c>
      <c r="G256" s="579">
        <f t="shared" si="169"/>
        <v>0</v>
      </c>
      <c r="H256" s="579">
        <f t="shared" si="170"/>
        <v>0</v>
      </c>
      <c r="I256" s="579">
        <f t="shared" si="171"/>
        <v>0</v>
      </c>
      <c r="J256" s="579">
        <f t="shared" si="172"/>
        <v>0</v>
      </c>
      <c r="K256" s="579">
        <f t="shared" si="173"/>
        <v>0</v>
      </c>
      <c r="L256" s="579">
        <f t="shared" ref="L256:L287" si="174">$L$155*$A247</f>
        <v>0</v>
      </c>
      <c r="M256" s="579">
        <f t="shared" si="136"/>
        <v>0</v>
      </c>
      <c r="N256" s="579">
        <f t="shared" si="137"/>
        <v>0</v>
      </c>
      <c r="O256" s="579">
        <f t="shared" si="138"/>
        <v>0</v>
      </c>
      <c r="P256" s="579">
        <f t="shared" si="139"/>
        <v>0</v>
      </c>
      <c r="Q256" s="579">
        <f t="shared" si="140"/>
        <v>0</v>
      </c>
      <c r="R256" s="579">
        <f t="shared" si="141"/>
        <v>0</v>
      </c>
      <c r="S256" s="579">
        <f t="shared" si="142"/>
        <v>0</v>
      </c>
      <c r="T256" s="579">
        <f t="shared" si="143"/>
        <v>0</v>
      </c>
      <c r="U256" s="579">
        <f t="shared" si="144"/>
        <v>0</v>
      </c>
      <c r="V256" s="579">
        <f t="shared" si="145"/>
        <v>0</v>
      </c>
      <c r="W256" s="579">
        <f t="shared" si="146"/>
        <v>0</v>
      </c>
      <c r="X256" s="579">
        <f t="shared" si="147"/>
        <v>0</v>
      </c>
      <c r="Y256" s="579">
        <f t="shared" si="148"/>
        <v>0</v>
      </c>
      <c r="Z256" s="579">
        <f t="shared" si="149"/>
        <v>0</v>
      </c>
      <c r="AA256" s="579">
        <f t="shared" si="150"/>
        <v>0</v>
      </c>
      <c r="AB256" s="579">
        <f t="shared" si="151"/>
        <v>0</v>
      </c>
      <c r="AC256" s="579">
        <f t="shared" si="152"/>
        <v>0</v>
      </c>
      <c r="AD256" s="579">
        <f t="shared" si="153"/>
        <v>0</v>
      </c>
      <c r="AE256" s="579">
        <f t="shared" si="154"/>
        <v>0</v>
      </c>
      <c r="AF256" s="579">
        <f t="shared" si="155"/>
        <v>0</v>
      </c>
      <c r="AG256" s="579">
        <f t="shared" si="156"/>
        <v>0</v>
      </c>
      <c r="AH256" s="579">
        <f t="shared" si="157"/>
        <v>0</v>
      </c>
      <c r="AI256" s="579">
        <f t="shared" si="160"/>
        <v>0</v>
      </c>
      <c r="AJ256" s="579">
        <f t="shared" si="164"/>
        <v>0</v>
      </c>
      <c r="AK256" s="579">
        <f t="shared" si="166"/>
        <v>0</v>
      </c>
      <c r="AL256" s="579">
        <f t="shared" si="168"/>
        <v>0</v>
      </c>
      <c r="AM256" s="579">
        <f t="shared" si="161"/>
        <v>0</v>
      </c>
      <c r="AN256" s="579"/>
      <c r="AO256" s="579"/>
      <c r="AP256" s="579"/>
      <c r="AQ256" s="579"/>
      <c r="AR256" s="579"/>
      <c r="AS256" s="579"/>
      <c r="AT256" s="578"/>
      <c r="AU256" s="579"/>
      <c r="AV256" s="579"/>
      <c r="AW256" s="579"/>
      <c r="AX256" s="579"/>
      <c r="AY256" s="579"/>
      <c r="AZ256" s="579"/>
      <c r="BA256" s="579"/>
      <c r="BB256" s="579"/>
      <c r="BC256" s="577"/>
      <c r="BD256" s="577"/>
      <c r="BE256" s="579"/>
      <c r="BF256" s="579"/>
      <c r="BG256" s="579"/>
      <c r="BH256" s="579"/>
      <c r="BI256" s="579"/>
      <c r="BJ256" s="579"/>
      <c r="BK256" s="579"/>
      <c r="BL256" s="579"/>
      <c r="BM256" s="579"/>
      <c r="BN256" s="579"/>
      <c r="BO256" s="579"/>
      <c r="BP256" s="579"/>
      <c r="BQ256" s="579"/>
      <c r="BR256" s="579"/>
      <c r="BS256" s="579"/>
      <c r="BT256" s="579"/>
    </row>
    <row r="257" spans="1:72">
      <c r="A257" s="581">
        <f t="shared" si="158"/>
        <v>0</v>
      </c>
      <c r="B257" s="579">
        <f t="shared" si="162"/>
        <v>43</v>
      </c>
      <c r="C257" s="579">
        <f t="shared" si="159"/>
        <v>0</v>
      </c>
      <c r="D257" s="579">
        <f t="shared" si="163"/>
        <v>0</v>
      </c>
      <c r="E257" s="579">
        <f t="shared" si="165"/>
        <v>0</v>
      </c>
      <c r="F257" s="579">
        <f t="shared" si="167"/>
        <v>0</v>
      </c>
      <c r="G257" s="579">
        <f t="shared" si="169"/>
        <v>0</v>
      </c>
      <c r="H257" s="579">
        <f t="shared" si="170"/>
        <v>0</v>
      </c>
      <c r="I257" s="579">
        <f t="shared" si="171"/>
        <v>0</v>
      </c>
      <c r="J257" s="579">
        <f t="shared" si="172"/>
        <v>0</v>
      </c>
      <c r="K257" s="579">
        <f t="shared" si="173"/>
        <v>0</v>
      </c>
      <c r="L257" s="579">
        <f t="shared" si="174"/>
        <v>0</v>
      </c>
      <c r="M257" s="579">
        <f t="shared" ref="M257:M288" si="175">$M$155*$A247</f>
        <v>0</v>
      </c>
      <c r="N257" s="579">
        <f t="shared" si="137"/>
        <v>0</v>
      </c>
      <c r="O257" s="579">
        <f t="shared" si="138"/>
        <v>0</v>
      </c>
      <c r="P257" s="579">
        <f t="shared" si="139"/>
        <v>0</v>
      </c>
      <c r="Q257" s="579">
        <f t="shared" si="140"/>
        <v>0</v>
      </c>
      <c r="R257" s="579">
        <f t="shared" si="141"/>
        <v>0</v>
      </c>
      <c r="S257" s="579">
        <f t="shared" si="142"/>
        <v>0</v>
      </c>
      <c r="T257" s="579">
        <f t="shared" si="143"/>
        <v>0</v>
      </c>
      <c r="U257" s="579">
        <f t="shared" si="144"/>
        <v>0</v>
      </c>
      <c r="V257" s="579">
        <f t="shared" si="145"/>
        <v>0</v>
      </c>
      <c r="W257" s="579">
        <f t="shared" si="146"/>
        <v>0</v>
      </c>
      <c r="X257" s="579">
        <f t="shared" si="147"/>
        <v>0</v>
      </c>
      <c r="Y257" s="579">
        <f t="shared" si="148"/>
        <v>0</v>
      </c>
      <c r="Z257" s="579">
        <f t="shared" si="149"/>
        <v>0</v>
      </c>
      <c r="AA257" s="579">
        <f t="shared" si="150"/>
        <v>0</v>
      </c>
      <c r="AB257" s="579">
        <f t="shared" si="151"/>
        <v>0</v>
      </c>
      <c r="AC257" s="579">
        <f t="shared" si="152"/>
        <v>0</v>
      </c>
      <c r="AD257" s="579">
        <f t="shared" si="153"/>
        <v>0</v>
      </c>
      <c r="AE257" s="579">
        <f t="shared" si="154"/>
        <v>0</v>
      </c>
      <c r="AF257" s="579">
        <f t="shared" si="155"/>
        <v>0</v>
      </c>
      <c r="AG257" s="579">
        <f t="shared" si="156"/>
        <v>0</v>
      </c>
      <c r="AH257" s="579">
        <f t="shared" si="157"/>
        <v>0</v>
      </c>
      <c r="AI257" s="579">
        <f t="shared" si="160"/>
        <v>0</v>
      </c>
      <c r="AJ257" s="579">
        <f t="shared" si="164"/>
        <v>0</v>
      </c>
      <c r="AK257" s="579">
        <f t="shared" si="166"/>
        <v>0</v>
      </c>
      <c r="AL257" s="579">
        <f t="shared" si="168"/>
        <v>0</v>
      </c>
      <c r="AM257" s="579">
        <f t="shared" si="161"/>
        <v>0</v>
      </c>
      <c r="AN257" s="579"/>
      <c r="AO257" s="579"/>
      <c r="AP257" s="579"/>
      <c r="AQ257" s="579"/>
      <c r="AR257" s="579"/>
      <c r="AS257" s="579"/>
      <c r="AT257" s="578"/>
      <c r="AU257" s="579"/>
      <c r="AV257" s="579"/>
      <c r="AW257" s="579"/>
      <c r="AX257" s="579"/>
      <c r="AY257" s="579"/>
      <c r="AZ257" s="579"/>
      <c r="BA257" s="579"/>
      <c r="BB257" s="579"/>
      <c r="BC257" s="577"/>
      <c r="BD257" s="577"/>
      <c r="BE257" s="579"/>
      <c r="BF257" s="579"/>
      <c r="BG257" s="579"/>
      <c r="BH257" s="579"/>
      <c r="BI257" s="579"/>
      <c r="BJ257" s="579"/>
      <c r="BK257" s="579"/>
      <c r="BL257" s="579"/>
      <c r="BM257" s="579"/>
      <c r="BN257" s="579"/>
      <c r="BO257" s="579"/>
      <c r="BP257" s="579"/>
      <c r="BQ257" s="579"/>
      <c r="BR257" s="579"/>
      <c r="BS257" s="579"/>
      <c r="BT257" s="579"/>
    </row>
    <row r="258" spans="1:72">
      <c r="A258" s="581">
        <f t="shared" si="158"/>
        <v>0</v>
      </c>
      <c r="B258" s="579">
        <f t="shared" si="162"/>
        <v>44</v>
      </c>
      <c r="C258" s="579">
        <f t="shared" si="159"/>
        <v>0</v>
      </c>
      <c r="D258" s="579">
        <f t="shared" si="163"/>
        <v>0</v>
      </c>
      <c r="E258" s="579">
        <f t="shared" si="165"/>
        <v>0</v>
      </c>
      <c r="F258" s="579">
        <f t="shared" si="167"/>
        <v>0</v>
      </c>
      <c r="G258" s="579">
        <f t="shared" si="169"/>
        <v>0</v>
      </c>
      <c r="H258" s="579">
        <f t="shared" si="170"/>
        <v>0</v>
      </c>
      <c r="I258" s="579">
        <f t="shared" si="171"/>
        <v>0</v>
      </c>
      <c r="J258" s="579">
        <f t="shared" si="172"/>
        <v>0</v>
      </c>
      <c r="K258" s="579">
        <f t="shared" si="173"/>
        <v>0</v>
      </c>
      <c r="L258" s="579">
        <f t="shared" si="174"/>
        <v>0</v>
      </c>
      <c r="M258" s="579">
        <f t="shared" si="175"/>
        <v>0</v>
      </c>
      <c r="N258" s="579">
        <f t="shared" ref="N258:N289" si="176">$N$155*$A247</f>
        <v>0</v>
      </c>
      <c r="O258" s="579">
        <f t="shared" si="138"/>
        <v>0</v>
      </c>
      <c r="P258" s="579">
        <f t="shared" si="139"/>
        <v>0</v>
      </c>
      <c r="Q258" s="579">
        <f t="shared" si="140"/>
        <v>0</v>
      </c>
      <c r="R258" s="579">
        <f t="shared" si="141"/>
        <v>0</v>
      </c>
      <c r="S258" s="579">
        <f t="shared" si="142"/>
        <v>0</v>
      </c>
      <c r="T258" s="579">
        <f t="shared" si="143"/>
        <v>0</v>
      </c>
      <c r="U258" s="579">
        <f t="shared" si="144"/>
        <v>0</v>
      </c>
      <c r="V258" s="579">
        <f t="shared" si="145"/>
        <v>0</v>
      </c>
      <c r="W258" s="579">
        <f t="shared" si="146"/>
        <v>0</v>
      </c>
      <c r="X258" s="579">
        <f t="shared" si="147"/>
        <v>0</v>
      </c>
      <c r="Y258" s="579">
        <f t="shared" si="148"/>
        <v>0</v>
      </c>
      <c r="Z258" s="579">
        <f t="shared" si="149"/>
        <v>0</v>
      </c>
      <c r="AA258" s="579">
        <f t="shared" si="150"/>
        <v>0</v>
      </c>
      <c r="AB258" s="579">
        <f t="shared" si="151"/>
        <v>0</v>
      </c>
      <c r="AC258" s="579">
        <f t="shared" si="152"/>
        <v>0</v>
      </c>
      <c r="AD258" s="579">
        <f t="shared" si="153"/>
        <v>0</v>
      </c>
      <c r="AE258" s="579">
        <f t="shared" si="154"/>
        <v>0</v>
      </c>
      <c r="AF258" s="579">
        <f t="shared" si="155"/>
        <v>0</v>
      </c>
      <c r="AG258" s="579">
        <f t="shared" si="156"/>
        <v>0</v>
      </c>
      <c r="AH258" s="579">
        <f t="shared" si="157"/>
        <v>0</v>
      </c>
      <c r="AI258" s="579">
        <f t="shared" si="160"/>
        <v>0</v>
      </c>
      <c r="AJ258" s="579">
        <f t="shared" si="164"/>
        <v>0</v>
      </c>
      <c r="AK258" s="579">
        <f t="shared" si="166"/>
        <v>0</v>
      </c>
      <c r="AL258" s="579">
        <f t="shared" si="168"/>
        <v>0</v>
      </c>
      <c r="AM258" s="579">
        <f t="shared" si="161"/>
        <v>0</v>
      </c>
      <c r="AN258" s="579"/>
      <c r="AO258" s="579"/>
      <c r="AP258" s="579"/>
      <c r="AQ258" s="579"/>
      <c r="AR258" s="579"/>
      <c r="AS258" s="579"/>
      <c r="AT258" s="578"/>
      <c r="AU258" s="579"/>
      <c r="AV258" s="579"/>
      <c r="AW258" s="579"/>
      <c r="AX258" s="579"/>
      <c r="AY258" s="579"/>
      <c r="AZ258" s="579"/>
      <c r="BA258" s="579"/>
      <c r="BB258" s="579"/>
      <c r="BC258" s="577"/>
      <c r="BD258" s="577"/>
      <c r="BE258" s="579"/>
      <c r="BF258" s="579"/>
      <c r="BG258" s="579"/>
      <c r="BH258" s="579"/>
      <c r="BI258" s="579"/>
      <c r="BJ258" s="579"/>
      <c r="BK258" s="579"/>
      <c r="BL258" s="579"/>
      <c r="BM258" s="579"/>
      <c r="BN258" s="579"/>
      <c r="BO258" s="579"/>
      <c r="BP258" s="579"/>
      <c r="BQ258" s="579"/>
      <c r="BR258" s="579"/>
      <c r="BS258" s="579"/>
      <c r="BT258" s="579"/>
    </row>
    <row r="259" spans="1:72">
      <c r="A259" s="581">
        <f t="shared" si="158"/>
        <v>0</v>
      </c>
      <c r="B259" s="579">
        <f t="shared" si="162"/>
        <v>45</v>
      </c>
      <c r="C259" s="579">
        <f t="shared" si="159"/>
        <v>0</v>
      </c>
      <c r="D259" s="579">
        <f t="shared" si="163"/>
        <v>0</v>
      </c>
      <c r="E259" s="579">
        <f t="shared" si="165"/>
        <v>0</v>
      </c>
      <c r="F259" s="579">
        <f t="shared" si="167"/>
        <v>0</v>
      </c>
      <c r="G259" s="579">
        <f t="shared" si="169"/>
        <v>0</v>
      </c>
      <c r="H259" s="579">
        <f t="shared" si="170"/>
        <v>0</v>
      </c>
      <c r="I259" s="579">
        <f t="shared" si="171"/>
        <v>0</v>
      </c>
      <c r="J259" s="579">
        <f t="shared" si="172"/>
        <v>0</v>
      </c>
      <c r="K259" s="579">
        <f t="shared" si="173"/>
        <v>0</v>
      </c>
      <c r="L259" s="579">
        <f t="shared" si="174"/>
        <v>0</v>
      </c>
      <c r="M259" s="579">
        <f t="shared" si="175"/>
        <v>0</v>
      </c>
      <c r="N259" s="579">
        <f t="shared" si="176"/>
        <v>0</v>
      </c>
      <c r="O259" s="579">
        <f t="shared" ref="O259:O290" si="177">$O$155*$A247</f>
        <v>0</v>
      </c>
      <c r="P259" s="579">
        <f t="shared" si="139"/>
        <v>0</v>
      </c>
      <c r="Q259" s="579">
        <f t="shared" si="140"/>
        <v>0</v>
      </c>
      <c r="R259" s="579">
        <f t="shared" si="141"/>
        <v>0</v>
      </c>
      <c r="S259" s="579">
        <f t="shared" si="142"/>
        <v>0</v>
      </c>
      <c r="T259" s="579">
        <f t="shared" si="143"/>
        <v>0</v>
      </c>
      <c r="U259" s="579">
        <f t="shared" si="144"/>
        <v>0</v>
      </c>
      <c r="V259" s="579">
        <f t="shared" si="145"/>
        <v>0</v>
      </c>
      <c r="W259" s="579">
        <f t="shared" si="146"/>
        <v>0</v>
      </c>
      <c r="X259" s="579">
        <f t="shared" si="147"/>
        <v>0</v>
      </c>
      <c r="Y259" s="579">
        <f t="shared" si="148"/>
        <v>0</v>
      </c>
      <c r="Z259" s="579">
        <f t="shared" si="149"/>
        <v>0</v>
      </c>
      <c r="AA259" s="579">
        <f t="shared" si="150"/>
        <v>0</v>
      </c>
      <c r="AB259" s="579">
        <f t="shared" si="151"/>
        <v>0</v>
      </c>
      <c r="AC259" s="579">
        <f t="shared" si="152"/>
        <v>0</v>
      </c>
      <c r="AD259" s="579">
        <f t="shared" si="153"/>
        <v>0</v>
      </c>
      <c r="AE259" s="579">
        <f t="shared" si="154"/>
        <v>0</v>
      </c>
      <c r="AF259" s="579">
        <f t="shared" si="155"/>
        <v>0</v>
      </c>
      <c r="AG259" s="579">
        <f t="shared" si="156"/>
        <v>0</v>
      </c>
      <c r="AH259" s="579">
        <f t="shared" si="157"/>
        <v>0</v>
      </c>
      <c r="AI259" s="579">
        <f t="shared" si="160"/>
        <v>0</v>
      </c>
      <c r="AJ259" s="579">
        <f t="shared" si="164"/>
        <v>0</v>
      </c>
      <c r="AK259" s="579">
        <f t="shared" si="166"/>
        <v>0</v>
      </c>
      <c r="AL259" s="579">
        <f t="shared" si="168"/>
        <v>0</v>
      </c>
      <c r="AM259" s="579">
        <f t="shared" si="161"/>
        <v>0</v>
      </c>
      <c r="AN259" s="579"/>
      <c r="AO259" s="579"/>
      <c r="AP259" s="579"/>
      <c r="AQ259" s="579"/>
      <c r="AR259" s="579"/>
      <c r="AS259" s="579"/>
      <c r="AT259" s="578"/>
      <c r="AU259" s="579"/>
      <c r="AV259" s="579"/>
      <c r="AW259" s="579"/>
      <c r="AX259" s="579"/>
      <c r="AY259" s="579"/>
      <c r="AZ259" s="579"/>
      <c r="BA259" s="579"/>
      <c r="BB259" s="579"/>
      <c r="BC259" s="577"/>
      <c r="BD259" s="577"/>
      <c r="BE259" s="579"/>
      <c r="BF259" s="579"/>
      <c r="BG259" s="579"/>
      <c r="BH259" s="579"/>
      <c r="BI259" s="579"/>
      <c r="BJ259" s="579"/>
      <c r="BK259" s="579"/>
      <c r="BL259" s="579"/>
      <c r="BM259" s="579"/>
      <c r="BN259" s="579"/>
      <c r="BO259" s="579"/>
      <c r="BP259" s="579"/>
      <c r="BQ259" s="579"/>
      <c r="BR259" s="579"/>
      <c r="BS259" s="579"/>
      <c r="BT259" s="579"/>
    </row>
    <row r="260" spans="1:72">
      <c r="A260" s="581">
        <f t="shared" si="158"/>
        <v>0</v>
      </c>
      <c r="B260" s="579">
        <f t="shared" si="162"/>
        <v>46</v>
      </c>
      <c r="C260" s="579">
        <f t="shared" si="159"/>
        <v>0</v>
      </c>
      <c r="D260" s="579">
        <f t="shared" si="163"/>
        <v>0</v>
      </c>
      <c r="E260" s="579">
        <f t="shared" si="165"/>
        <v>0</v>
      </c>
      <c r="F260" s="579">
        <f t="shared" si="167"/>
        <v>0</v>
      </c>
      <c r="G260" s="579">
        <f t="shared" si="169"/>
        <v>0</v>
      </c>
      <c r="H260" s="579">
        <f t="shared" si="170"/>
        <v>0</v>
      </c>
      <c r="I260" s="579">
        <f t="shared" si="171"/>
        <v>0</v>
      </c>
      <c r="J260" s="579">
        <f t="shared" si="172"/>
        <v>0</v>
      </c>
      <c r="K260" s="579">
        <f t="shared" si="173"/>
        <v>0</v>
      </c>
      <c r="L260" s="579">
        <f t="shared" si="174"/>
        <v>0</v>
      </c>
      <c r="M260" s="579">
        <f t="shared" si="175"/>
        <v>0</v>
      </c>
      <c r="N260" s="579">
        <f t="shared" si="176"/>
        <v>0</v>
      </c>
      <c r="O260" s="579">
        <f t="shared" si="177"/>
        <v>0</v>
      </c>
      <c r="P260" s="579">
        <f t="shared" ref="P260:P291" si="178">$P$155*$A247</f>
        <v>0</v>
      </c>
      <c r="Q260" s="579">
        <f t="shared" si="140"/>
        <v>0</v>
      </c>
      <c r="R260" s="579">
        <f t="shared" si="141"/>
        <v>0</v>
      </c>
      <c r="S260" s="579">
        <f t="shared" si="142"/>
        <v>0</v>
      </c>
      <c r="T260" s="579">
        <f t="shared" si="143"/>
        <v>0</v>
      </c>
      <c r="U260" s="579">
        <f t="shared" si="144"/>
        <v>0</v>
      </c>
      <c r="V260" s="579">
        <f t="shared" si="145"/>
        <v>0</v>
      </c>
      <c r="W260" s="579">
        <f t="shared" si="146"/>
        <v>0</v>
      </c>
      <c r="X260" s="579">
        <f t="shared" si="147"/>
        <v>0</v>
      </c>
      <c r="Y260" s="579">
        <f t="shared" si="148"/>
        <v>0</v>
      </c>
      <c r="Z260" s="579">
        <f t="shared" si="149"/>
        <v>0</v>
      </c>
      <c r="AA260" s="579">
        <f t="shared" si="150"/>
        <v>0</v>
      </c>
      <c r="AB260" s="579">
        <f t="shared" si="151"/>
        <v>0</v>
      </c>
      <c r="AC260" s="579">
        <f t="shared" si="152"/>
        <v>0</v>
      </c>
      <c r="AD260" s="579">
        <f t="shared" si="153"/>
        <v>0</v>
      </c>
      <c r="AE260" s="579">
        <f t="shared" si="154"/>
        <v>0</v>
      </c>
      <c r="AF260" s="579">
        <f t="shared" si="155"/>
        <v>0</v>
      </c>
      <c r="AG260" s="579">
        <f t="shared" si="156"/>
        <v>0</v>
      </c>
      <c r="AH260" s="579">
        <f t="shared" si="157"/>
        <v>0</v>
      </c>
      <c r="AI260" s="579">
        <f t="shared" si="160"/>
        <v>0</v>
      </c>
      <c r="AJ260" s="579">
        <f t="shared" si="164"/>
        <v>0</v>
      </c>
      <c r="AK260" s="579">
        <f t="shared" si="166"/>
        <v>0</v>
      </c>
      <c r="AL260" s="579">
        <f t="shared" si="168"/>
        <v>0</v>
      </c>
      <c r="AM260" s="579">
        <f t="shared" si="161"/>
        <v>0</v>
      </c>
      <c r="AN260" s="579"/>
      <c r="AO260" s="579"/>
      <c r="AP260" s="579"/>
      <c r="AQ260" s="579"/>
      <c r="AR260" s="579"/>
      <c r="AS260" s="579"/>
      <c r="AT260" s="578"/>
      <c r="AU260" s="579"/>
      <c r="AV260" s="579"/>
      <c r="AW260" s="579"/>
      <c r="AX260" s="579"/>
      <c r="AY260" s="579"/>
      <c r="AZ260" s="579"/>
      <c r="BA260" s="579"/>
      <c r="BB260" s="579"/>
      <c r="BC260" s="577"/>
      <c r="BD260" s="577"/>
      <c r="BE260" s="579"/>
      <c r="BF260" s="579"/>
      <c r="BG260" s="579"/>
      <c r="BH260" s="579"/>
      <c r="BI260" s="579"/>
      <c r="BJ260" s="579"/>
      <c r="BK260" s="579"/>
      <c r="BL260" s="579"/>
      <c r="BM260" s="579"/>
      <c r="BN260" s="579"/>
      <c r="BO260" s="579"/>
      <c r="BP260" s="579"/>
      <c r="BQ260" s="579"/>
      <c r="BR260" s="579"/>
      <c r="BS260" s="579"/>
      <c r="BT260" s="579"/>
    </row>
    <row r="261" spans="1:72">
      <c r="A261" s="581">
        <f t="shared" si="158"/>
        <v>0</v>
      </c>
      <c r="B261" s="579">
        <f t="shared" si="162"/>
        <v>47</v>
      </c>
      <c r="C261" s="579">
        <f t="shared" si="159"/>
        <v>0</v>
      </c>
      <c r="D261" s="579">
        <f t="shared" si="163"/>
        <v>0</v>
      </c>
      <c r="E261" s="579">
        <f t="shared" si="165"/>
        <v>0</v>
      </c>
      <c r="F261" s="579">
        <f t="shared" si="167"/>
        <v>0</v>
      </c>
      <c r="G261" s="579">
        <f t="shared" si="169"/>
        <v>0</v>
      </c>
      <c r="H261" s="579">
        <f t="shared" si="170"/>
        <v>0</v>
      </c>
      <c r="I261" s="579">
        <f t="shared" si="171"/>
        <v>0</v>
      </c>
      <c r="J261" s="579">
        <f t="shared" si="172"/>
        <v>0</v>
      </c>
      <c r="K261" s="579">
        <f t="shared" si="173"/>
        <v>0</v>
      </c>
      <c r="L261" s="579">
        <f t="shared" si="174"/>
        <v>0</v>
      </c>
      <c r="M261" s="579">
        <f t="shared" si="175"/>
        <v>0</v>
      </c>
      <c r="N261" s="579">
        <f t="shared" si="176"/>
        <v>0</v>
      </c>
      <c r="O261" s="579">
        <f t="shared" si="177"/>
        <v>0</v>
      </c>
      <c r="P261" s="579">
        <f t="shared" si="178"/>
        <v>0</v>
      </c>
      <c r="Q261" s="579">
        <f t="shared" ref="Q261:Q292" si="179">$Q$155*$A247</f>
        <v>0</v>
      </c>
      <c r="R261" s="579">
        <f t="shared" si="141"/>
        <v>0</v>
      </c>
      <c r="S261" s="579">
        <f t="shared" si="142"/>
        <v>0</v>
      </c>
      <c r="T261" s="579">
        <f t="shared" si="143"/>
        <v>0</v>
      </c>
      <c r="U261" s="579">
        <f t="shared" si="144"/>
        <v>0</v>
      </c>
      <c r="V261" s="579">
        <f t="shared" si="145"/>
        <v>0</v>
      </c>
      <c r="W261" s="579">
        <f t="shared" si="146"/>
        <v>0</v>
      </c>
      <c r="X261" s="579">
        <f t="shared" si="147"/>
        <v>0</v>
      </c>
      <c r="Y261" s="579">
        <f t="shared" si="148"/>
        <v>0</v>
      </c>
      <c r="Z261" s="579">
        <f t="shared" si="149"/>
        <v>0</v>
      </c>
      <c r="AA261" s="579">
        <f t="shared" si="150"/>
        <v>0</v>
      </c>
      <c r="AB261" s="579">
        <f t="shared" si="151"/>
        <v>0</v>
      </c>
      <c r="AC261" s="579">
        <f t="shared" si="152"/>
        <v>0</v>
      </c>
      <c r="AD261" s="579">
        <f t="shared" si="153"/>
        <v>0</v>
      </c>
      <c r="AE261" s="579">
        <f t="shared" si="154"/>
        <v>0</v>
      </c>
      <c r="AF261" s="579">
        <f t="shared" si="155"/>
        <v>0</v>
      </c>
      <c r="AG261" s="579">
        <f t="shared" si="156"/>
        <v>0</v>
      </c>
      <c r="AH261" s="579">
        <f t="shared" si="157"/>
        <v>0</v>
      </c>
      <c r="AI261" s="579">
        <f t="shared" si="160"/>
        <v>0</v>
      </c>
      <c r="AJ261" s="579">
        <f t="shared" si="164"/>
        <v>0</v>
      </c>
      <c r="AK261" s="579">
        <f t="shared" si="166"/>
        <v>0</v>
      </c>
      <c r="AL261" s="579">
        <f t="shared" si="168"/>
        <v>0</v>
      </c>
      <c r="AM261" s="579">
        <f t="shared" si="161"/>
        <v>0</v>
      </c>
      <c r="AN261" s="579"/>
      <c r="AO261" s="579"/>
      <c r="AP261" s="579"/>
      <c r="AQ261" s="579"/>
      <c r="AR261" s="579"/>
      <c r="AS261" s="579"/>
      <c r="AT261" s="578"/>
      <c r="AU261" s="579"/>
      <c r="AV261" s="579"/>
      <c r="AW261" s="579"/>
      <c r="AX261" s="579"/>
      <c r="AY261" s="579"/>
      <c r="AZ261" s="579"/>
      <c r="BA261" s="579"/>
      <c r="BB261" s="579"/>
      <c r="BC261" s="577"/>
      <c r="BD261" s="577"/>
      <c r="BE261" s="579"/>
      <c r="BF261" s="579"/>
      <c r="BG261" s="579"/>
      <c r="BH261" s="579"/>
      <c r="BI261" s="579"/>
      <c r="BJ261" s="579"/>
      <c r="BK261" s="579"/>
      <c r="BL261" s="579"/>
      <c r="BM261" s="579"/>
      <c r="BN261" s="579"/>
      <c r="BO261" s="579"/>
      <c r="BP261" s="579"/>
      <c r="BQ261" s="579"/>
      <c r="BR261" s="579"/>
      <c r="BS261" s="579"/>
      <c r="BT261" s="579"/>
    </row>
    <row r="262" spans="1:72">
      <c r="A262" s="581">
        <f t="shared" si="158"/>
        <v>0</v>
      </c>
      <c r="B262" s="579">
        <f t="shared" si="162"/>
        <v>48</v>
      </c>
      <c r="C262" s="579">
        <f t="shared" si="159"/>
        <v>0</v>
      </c>
      <c r="D262" s="579">
        <f t="shared" si="163"/>
        <v>0</v>
      </c>
      <c r="E262" s="579">
        <f t="shared" si="165"/>
        <v>0</v>
      </c>
      <c r="F262" s="579">
        <f t="shared" si="167"/>
        <v>0</v>
      </c>
      <c r="G262" s="579">
        <f t="shared" si="169"/>
        <v>0</v>
      </c>
      <c r="H262" s="579">
        <f t="shared" si="170"/>
        <v>0</v>
      </c>
      <c r="I262" s="579">
        <f t="shared" si="171"/>
        <v>0</v>
      </c>
      <c r="J262" s="579">
        <f t="shared" si="172"/>
        <v>0</v>
      </c>
      <c r="K262" s="579">
        <f t="shared" si="173"/>
        <v>0</v>
      </c>
      <c r="L262" s="579">
        <f t="shared" si="174"/>
        <v>0</v>
      </c>
      <c r="M262" s="579">
        <f t="shared" si="175"/>
        <v>0</v>
      </c>
      <c r="N262" s="579">
        <f t="shared" si="176"/>
        <v>0</v>
      </c>
      <c r="O262" s="579">
        <f t="shared" si="177"/>
        <v>0</v>
      </c>
      <c r="P262" s="579">
        <f t="shared" si="178"/>
        <v>0</v>
      </c>
      <c r="Q262" s="579">
        <f t="shared" si="179"/>
        <v>0</v>
      </c>
      <c r="R262" s="579">
        <f t="shared" ref="R262:R293" si="180">$R$155*$A247</f>
        <v>0</v>
      </c>
      <c r="S262" s="579">
        <f t="shared" si="142"/>
        <v>0</v>
      </c>
      <c r="T262" s="579">
        <f t="shared" si="143"/>
        <v>0</v>
      </c>
      <c r="U262" s="579">
        <f t="shared" si="144"/>
        <v>0</v>
      </c>
      <c r="V262" s="579">
        <f t="shared" si="145"/>
        <v>0</v>
      </c>
      <c r="W262" s="579">
        <f t="shared" si="146"/>
        <v>0</v>
      </c>
      <c r="X262" s="579">
        <f t="shared" si="147"/>
        <v>0</v>
      </c>
      <c r="Y262" s="579">
        <f t="shared" si="148"/>
        <v>0</v>
      </c>
      <c r="Z262" s="579">
        <f t="shared" si="149"/>
        <v>0</v>
      </c>
      <c r="AA262" s="579">
        <f t="shared" si="150"/>
        <v>0</v>
      </c>
      <c r="AB262" s="579">
        <f t="shared" si="151"/>
        <v>0</v>
      </c>
      <c r="AC262" s="579">
        <f t="shared" si="152"/>
        <v>0</v>
      </c>
      <c r="AD262" s="579">
        <f t="shared" si="153"/>
        <v>0</v>
      </c>
      <c r="AE262" s="579">
        <f t="shared" si="154"/>
        <v>0</v>
      </c>
      <c r="AF262" s="579">
        <f t="shared" si="155"/>
        <v>0</v>
      </c>
      <c r="AG262" s="579">
        <f t="shared" si="156"/>
        <v>0</v>
      </c>
      <c r="AH262" s="579">
        <f t="shared" si="157"/>
        <v>0</v>
      </c>
      <c r="AI262" s="579">
        <f t="shared" si="160"/>
        <v>0</v>
      </c>
      <c r="AJ262" s="579">
        <f t="shared" si="164"/>
        <v>0</v>
      </c>
      <c r="AK262" s="579">
        <f t="shared" si="166"/>
        <v>0</v>
      </c>
      <c r="AL262" s="579">
        <f t="shared" si="168"/>
        <v>0</v>
      </c>
      <c r="AM262" s="579">
        <f t="shared" si="161"/>
        <v>0</v>
      </c>
      <c r="AN262" s="579"/>
      <c r="AO262" s="579"/>
      <c r="AP262" s="579"/>
      <c r="AQ262" s="579"/>
      <c r="AR262" s="579"/>
      <c r="AS262" s="579"/>
      <c r="AT262" s="578"/>
      <c r="AU262" s="579"/>
      <c r="AV262" s="579"/>
      <c r="AW262" s="579"/>
      <c r="AX262" s="579"/>
      <c r="AY262" s="579"/>
      <c r="AZ262" s="579"/>
      <c r="BA262" s="579"/>
      <c r="BB262" s="579"/>
      <c r="BC262" s="577"/>
      <c r="BD262" s="577"/>
      <c r="BE262" s="579"/>
      <c r="BF262" s="579"/>
      <c r="BG262" s="579"/>
      <c r="BH262" s="579"/>
      <c r="BI262" s="579"/>
      <c r="BJ262" s="579"/>
      <c r="BK262" s="579"/>
      <c r="BL262" s="579"/>
      <c r="BM262" s="579"/>
      <c r="BN262" s="579"/>
      <c r="BO262" s="579"/>
      <c r="BP262" s="579"/>
      <c r="BQ262" s="579"/>
      <c r="BR262" s="579"/>
      <c r="BS262" s="579"/>
      <c r="BT262" s="579"/>
    </row>
    <row r="263" spans="1:72">
      <c r="A263" s="581">
        <f t="shared" si="158"/>
        <v>0</v>
      </c>
      <c r="B263" s="579">
        <f t="shared" si="162"/>
        <v>49</v>
      </c>
      <c r="C263" s="579">
        <f t="shared" si="159"/>
        <v>0</v>
      </c>
      <c r="D263" s="579">
        <f t="shared" si="163"/>
        <v>0</v>
      </c>
      <c r="E263" s="579">
        <f t="shared" si="165"/>
        <v>0</v>
      </c>
      <c r="F263" s="579">
        <f t="shared" si="167"/>
        <v>0</v>
      </c>
      <c r="G263" s="579">
        <f t="shared" si="169"/>
        <v>0</v>
      </c>
      <c r="H263" s="579">
        <f t="shared" si="170"/>
        <v>0</v>
      </c>
      <c r="I263" s="579">
        <f t="shared" si="171"/>
        <v>0</v>
      </c>
      <c r="J263" s="579">
        <f t="shared" si="172"/>
        <v>0</v>
      </c>
      <c r="K263" s="579">
        <f t="shared" si="173"/>
        <v>0</v>
      </c>
      <c r="L263" s="579">
        <f t="shared" si="174"/>
        <v>0</v>
      </c>
      <c r="M263" s="579">
        <f t="shared" si="175"/>
        <v>0</v>
      </c>
      <c r="N263" s="579">
        <f t="shared" si="176"/>
        <v>0</v>
      </c>
      <c r="O263" s="579">
        <f t="shared" si="177"/>
        <v>0</v>
      </c>
      <c r="P263" s="579">
        <f t="shared" si="178"/>
        <v>0</v>
      </c>
      <c r="Q263" s="579">
        <f t="shared" si="179"/>
        <v>0</v>
      </c>
      <c r="R263" s="579">
        <f t="shared" si="180"/>
        <v>0</v>
      </c>
      <c r="S263" s="579">
        <f t="shared" ref="S263:S294" si="181">$S$155*$A247</f>
        <v>0</v>
      </c>
      <c r="T263" s="579">
        <f t="shared" si="143"/>
        <v>0</v>
      </c>
      <c r="U263" s="579">
        <f t="shared" si="144"/>
        <v>0</v>
      </c>
      <c r="V263" s="579">
        <f t="shared" si="145"/>
        <v>0</v>
      </c>
      <c r="W263" s="579">
        <f t="shared" si="146"/>
        <v>0</v>
      </c>
      <c r="X263" s="579">
        <f t="shared" si="147"/>
        <v>0</v>
      </c>
      <c r="Y263" s="579">
        <f t="shared" si="148"/>
        <v>0</v>
      </c>
      <c r="Z263" s="579">
        <f t="shared" si="149"/>
        <v>0</v>
      </c>
      <c r="AA263" s="579">
        <f t="shared" si="150"/>
        <v>0</v>
      </c>
      <c r="AB263" s="579">
        <f t="shared" si="151"/>
        <v>0</v>
      </c>
      <c r="AC263" s="579">
        <f t="shared" si="152"/>
        <v>0</v>
      </c>
      <c r="AD263" s="579">
        <f t="shared" si="153"/>
        <v>0</v>
      </c>
      <c r="AE263" s="579">
        <f t="shared" si="154"/>
        <v>0</v>
      </c>
      <c r="AF263" s="579">
        <f t="shared" si="155"/>
        <v>0</v>
      </c>
      <c r="AG263" s="579">
        <f t="shared" si="156"/>
        <v>0</v>
      </c>
      <c r="AH263" s="579">
        <f t="shared" si="157"/>
        <v>0</v>
      </c>
      <c r="AI263" s="579">
        <f t="shared" si="160"/>
        <v>0</v>
      </c>
      <c r="AJ263" s="579">
        <f t="shared" si="164"/>
        <v>0</v>
      </c>
      <c r="AK263" s="579">
        <f t="shared" si="166"/>
        <v>0</v>
      </c>
      <c r="AL263" s="579">
        <f t="shared" si="168"/>
        <v>0</v>
      </c>
      <c r="AM263" s="579">
        <f t="shared" si="161"/>
        <v>0</v>
      </c>
      <c r="AN263" s="579"/>
      <c r="AO263" s="579"/>
      <c r="AP263" s="579"/>
      <c r="AQ263" s="579"/>
      <c r="AR263" s="579"/>
      <c r="AS263" s="579"/>
      <c r="AT263" s="578"/>
      <c r="AU263" s="579"/>
      <c r="AV263" s="579"/>
      <c r="AW263" s="579"/>
      <c r="AX263" s="579"/>
      <c r="AY263" s="579"/>
      <c r="AZ263" s="579"/>
      <c r="BA263" s="579"/>
      <c r="BB263" s="579"/>
      <c r="BC263" s="577"/>
      <c r="BD263" s="577"/>
      <c r="BE263" s="579"/>
      <c r="BF263" s="579"/>
      <c r="BG263" s="579"/>
      <c r="BH263" s="579"/>
      <c r="BI263" s="579"/>
      <c r="BJ263" s="579"/>
      <c r="BK263" s="579"/>
      <c r="BL263" s="579"/>
      <c r="BM263" s="579"/>
      <c r="BN263" s="579"/>
      <c r="BO263" s="579"/>
      <c r="BP263" s="579"/>
      <c r="BQ263" s="579"/>
      <c r="BR263" s="579"/>
      <c r="BS263" s="579"/>
      <c r="BT263" s="579"/>
    </row>
    <row r="264" spans="1:72">
      <c r="A264" s="581">
        <f t="shared" si="158"/>
        <v>0</v>
      </c>
      <c r="B264" s="579">
        <f t="shared" si="162"/>
        <v>50</v>
      </c>
      <c r="C264" s="579">
        <f t="shared" si="159"/>
        <v>0</v>
      </c>
      <c r="D264" s="579">
        <f t="shared" si="163"/>
        <v>0</v>
      </c>
      <c r="E264" s="579">
        <f t="shared" si="165"/>
        <v>0</v>
      </c>
      <c r="F264" s="579">
        <f t="shared" si="167"/>
        <v>0</v>
      </c>
      <c r="G264" s="579">
        <f t="shared" si="169"/>
        <v>0</v>
      </c>
      <c r="H264" s="579">
        <f t="shared" si="170"/>
        <v>0</v>
      </c>
      <c r="I264" s="579">
        <f t="shared" si="171"/>
        <v>0</v>
      </c>
      <c r="J264" s="579">
        <f t="shared" si="172"/>
        <v>0</v>
      </c>
      <c r="K264" s="579">
        <f t="shared" si="173"/>
        <v>0</v>
      </c>
      <c r="L264" s="579">
        <f t="shared" si="174"/>
        <v>0</v>
      </c>
      <c r="M264" s="579">
        <f t="shared" si="175"/>
        <v>0</v>
      </c>
      <c r="N264" s="579">
        <f t="shared" si="176"/>
        <v>0</v>
      </c>
      <c r="O264" s="579">
        <f t="shared" si="177"/>
        <v>0</v>
      </c>
      <c r="P264" s="579">
        <f t="shared" si="178"/>
        <v>0</v>
      </c>
      <c r="Q264" s="579">
        <f t="shared" si="179"/>
        <v>0</v>
      </c>
      <c r="R264" s="579">
        <f t="shared" si="180"/>
        <v>0</v>
      </c>
      <c r="S264" s="579">
        <f t="shared" si="181"/>
        <v>0</v>
      </c>
      <c r="T264" s="579">
        <f t="shared" ref="T264:T294" si="182">$T$155*$A247</f>
        <v>0</v>
      </c>
      <c r="U264" s="579">
        <f t="shared" si="144"/>
        <v>0</v>
      </c>
      <c r="V264" s="579">
        <f t="shared" si="145"/>
        <v>0</v>
      </c>
      <c r="W264" s="579">
        <f t="shared" si="146"/>
        <v>0</v>
      </c>
      <c r="X264" s="579">
        <f t="shared" si="147"/>
        <v>0</v>
      </c>
      <c r="Y264" s="579">
        <f t="shared" si="148"/>
        <v>0</v>
      </c>
      <c r="Z264" s="579">
        <f t="shared" si="149"/>
        <v>0</v>
      </c>
      <c r="AA264" s="579">
        <f t="shared" si="150"/>
        <v>0</v>
      </c>
      <c r="AB264" s="579">
        <f t="shared" si="151"/>
        <v>0</v>
      </c>
      <c r="AC264" s="579">
        <f t="shared" si="152"/>
        <v>0</v>
      </c>
      <c r="AD264" s="579">
        <f t="shared" si="153"/>
        <v>0</v>
      </c>
      <c r="AE264" s="579">
        <f t="shared" si="154"/>
        <v>0</v>
      </c>
      <c r="AF264" s="579">
        <f t="shared" si="155"/>
        <v>0</v>
      </c>
      <c r="AG264" s="579">
        <f t="shared" si="156"/>
        <v>0</v>
      </c>
      <c r="AH264" s="579">
        <f t="shared" si="157"/>
        <v>0</v>
      </c>
      <c r="AI264" s="579">
        <f t="shared" si="160"/>
        <v>0</v>
      </c>
      <c r="AJ264" s="579">
        <f t="shared" si="164"/>
        <v>0</v>
      </c>
      <c r="AK264" s="579">
        <f t="shared" si="166"/>
        <v>0</v>
      </c>
      <c r="AL264" s="579">
        <f t="shared" si="168"/>
        <v>0</v>
      </c>
      <c r="AM264" s="579">
        <f t="shared" si="161"/>
        <v>0</v>
      </c>
      <c r="AN264" s="579"/>
      <c r="AO264" s="579"/>
      <c r="AP264" s="579"/>
      <c r="AQ264" s="579"/>
      <c r="AR264" s="579"/>
      <c r="AS264" s="579"/>
      <c r="AT264" s="578"/>
      <c r="AU264" s="579"/>
      <c r="AV264" s="579"/>
      <c r="AW264" s="579"/>
      <c r="AX264" s="579"/>
      <c r="AY264" s="579"/>
      <c r="AZ264" s="579"/>
      <c r="BA264" s="579"/>
      <c r="BB264" s="579"/>
      <c r="BC264" s="577"/>
      <c r="BD264" s="577"/>
      <c r="BE264" s="579"/>
      <c r="BF264" s="579"/>
      <c r="BG264" s="579"/>
      <c r="BH264" s="579"/>
      <c r="BI264" s="579"/>
      <c r="BJ264" s="579"/>
      <c r="BK264" s="579"/>
      <c r="BL264" s="579"/>
      <c r="BM264" s="579"/>
      <c r="BN264" s="579"/>
      <c r="BO264" s="579"/>
      <c r="BP264" s="579"/>
      <c r="BQ264" s="579"/>
      <c r="BR264" s="579"/>
      <c r="BS264" s="579"/>
      <c r="BT264" s="579"/>
    </row>
    <row r="265" spans="1:72">
      <c r="A265" s="581">
        <f t="shared" si="158"/>
        <v>0</v>
      </c>
      <c r="B265" s="579">
        <f t="shared" si="162"/>
        <v>51</v>
      </c>
      <c r="C265" s="579">
        <f t="shared" si="159"/>
        <v>0</v>
      </c>
      <c r="D265" s="579">
        <f t="shared" si="163"/>
        <v>0</v>
      </c>
      <c r="E265" s="579">
        <f t="shared" si="165"/>
        <v>0</v>
      </c>
      <c r="F265" s="579">
        <f t="shared" si="167"/>
        <v>0</v>
      </c>
      <c r="G265" s="579">
        <f t="shared" si="169"/>
        <v>0</v>
      </c>
      <c r="H265" s="579">
        <f t="shared" si="170"/>
        <v>0</v>
      </c>
      <c r="I265" s="579">
        <f t="shared" si="171"/>
        <v>0</v>
      </c>
      <c r="J265" s="579">
        <f t="shared" si="172"/>
        <v>0</v>
      </c>
      <c r="K265" s="579">
        <f t="shared" si="173"/>
        <v>0</v>
      </c>
      <c r="L265" s="579">
        <f t="shared" si="174"/>
        <v>0</v>
      </c>
      <c r="M265" s="579">
        <f t="shared" si="175"/>
        <v>0</v>
      </c>
      <c r="N265" s="579">
        <f t="shared" si="176"/>
        <v>0</v>
      </c>
      <c r="O265" s="579">
        <f t="shared" si="177"/>
        <v>0</v>
      </c>
      <c r="P265" s="579">
        <f t="shared" si="178"/>
        <v>0</v>
      </c>
      <c r="Q265" s="579">
        <f t="shared" si="179"/>
        <v>0</v>
      </c>
      <c r="R265" s="579">
        <f t="shared" si="180"/>
        <v>0</v>
      </c>
      <c r="S265" s="579">
        <f t="shared" si="181"/>
        <v>0</v>
      </c>
      <c r="T265" s="579">
        <f t="shared" si="182"/>
        <v>0</v>
      </c>
      <c r="U265" s="579">
        <f t="shared" ref="U265:U294" si="183">$U$155*$A247</f>
        <v>0</v>
      </c>
      <c r="V265" s="579">
        <f t="shared" si="145"/>
        <v>0</v>
      </c>
      <c r="W265" s="579">
        <f t="shared" si="146"/>
        <v>0</v>
      </c>
      <c r="X265" s="579">
        <f t="shared" si="147"/>
        <v>0</v>
      </c>
      <c r="Y265" s="579">
        <f t="shared" si="148"/>
        <v>0</v>
      </c>
      <c r="Z265" s="579">
        <f t="shared" si="149"/>
        <v>0</v>
      </c>
      <c r="AA265" s="579">
        <f t="shared" si="150"/>
        <v>0</v>
      </c>
      <c r="AB265" s="579">
        <f t="shared" si="151"/>
        <v>0</v>
      </c>
      <c r="AC265" s="579">
        <f t="shared" si="152"/>
        <v>0</v>
      </c>
      <c r="AD265" s="579">
        <f t="shared" si="153"/>
        <v>0</v>
      </c>
      <c r="AE265" s="579">
        <f t="shared" si="154"/>
        <v>0</v>
      </c>
      <c r="AF265" s="579">
        <f t="shared" si="155"/>
        <v>0</v>
      </c>
      <c r="AG265" s="579">
        <f t="shared" si="156"/>
        <v>0</v>
      </c>
      <c r="AH265" s="579">
        <f t="shared" si="157"/>
        <v>0</v>
      </c>
      <c r="AI265" s="579">
        <f t="shared" si="160"/>
        <v>0</v>
      </c>
      <c r="AJ265" s="579">
        <f t="shared" si="164"/>
        <v>0</v>
      </c>
      <c r="AK265" s="579">
        <f t="shared" si="166"/>
        <v>0</v>
      </c>
      <c r="AL265" s="579">
        <f t="shared" si="168"/>
        <v>0</v>
      </c>
      <c r="AM265" s="579">
        <f t="shared" si="161"/>
        <v>0</v>
      </c>
      <c r="AN265" s="579"/>
      <c r="AO265" s="579"/>
      <c r="AP265" s="579"/>
      <c r="AQ265" s="579"/>
      <c r="AR265" s="579"/>
      <c r="AS265" s="579"/>
      <c r="AT265" s="578"/>
      <c r="AU265" s="579"/>
      <c r="AV265" s="579"/>
      <c r="AW265" s="579"/>
      <c r="AX265" s="579"/>
      <c r="AY265" s="579"/>
      <c r="AZ265" s="579"/>
      <c r="BA265" s="579"/>
      <c r="BB265" s="579"/>
      <c r="BC265" s="577"/>
      <c r="BD265" s="577"/>
      <c r="BE265" s="579"/>
      <c r="BF265" s="579"/>
      <c r="BG265" s="579"/>
      <c r="BH265" s="579"/>
      <c r="BI265" s="579"/>
      <c r="BJ265" s="579"/>
      <c r="BK265" s="579"/>
      <c r="BL265" s="579"/>
      <c r="BM265" s="579"/>
      <c r="BN265" s="579"/>
      <c r="BO265" s="579"/>
      <c r="BP265" s="579"/>
      <c r="BQ265" s="579"/>
      <c r="BR265" s="579"/>
      <c r="BS265" s="579"/>
      <c r="BT265" s="579"/>
    </row>
    <row r="266" spans="1:72">
      <c r="A266" s="581">
        <f t="shared" si="158"/>
        <v>0</v>
      </c>
      <c r="B266" s="579">
        <f t="shared" si="162"/>
        <v>52</v>
      </c>
      <c r="C266" s="579">
        <f t="shared" si="159"/>
        <v>0</v>
      </c>
      <c r="D266" s="579">
        <f t="shared" si="163"/>
        <v>0</v>
      </c>
      <c r="E266" s="579">
        <f t="shared" si="165"/>
        <v>0</v>
      </c>
      <c r="F266" s="579">
        <f t="shared" si="167"/>
        <v>0</v>
      </c>
      <c r="G266" s="579">
        <f t="shared" si="169"/>
        <v>0</v>
      </c>
      <c r="H266" s="579">
        <f t="shared" si="170"/>
        <v>0</v>
      </c>
      <c r="I266" s="579">
        <f t="shared" si="171"/>
        <v>0</v>
      </c>
      <c r="J266" s="579">
        <f t="shared" si="172"/>
        <v>0</v>
      </c>
      <c r="K266" s="579">
        <f t="shared" si="173"/>
        <v>0</v>
      </c>
      <c r="L266" s="579">
        <f t="shared" si="174"/>
        <v>0</v>
      </c>
      <c r="M266" s="579">
        <f t="shared" si="175"/>
        <v>0</v>
      </c>
      <c r="N266" s="579">
        <f t="shared" si="176"/>
        <v>0</v>
      </c>
      <c r="O266" s="579">
        <f t="shared" si="177"/>
        <v>0</v>
      </c>
      <c r="P266" s="579">
        <f t="shared" si="178"/>
        <v>0</v>
      </c>
      <c r="Q266" s="579">
        <f t="shared" si="179"/>
        <v>0</v>
      </c>
      <c r="R266" s="579">
        <f t="shared" si="180"/>
        <v>0</v>
      </c>
      <c r="S266" s="579">
        <f t="shared" si="181"/>
        <v>0</v>
      </c>
      <c r="T266" s="579">
        <f t="shared" si="182"/>
        <v>0</v>
      </c>
      <c r="U266" s="579">
        <f t="shared" si="183"/>
        <v>0</v>
      </c>
      <c r="V266" s="579">
        <f t="shared" ref="V266:V294" si="184">$V$155*$A247</f>
        <v>0</v>
      </c>
      <c r="W266" s="579">
        <f t="shared" si="146"/>
        <v>0</v>
      </c>
      <c r="X266" s="579">
        <f t="shared" si="147"/>
        <v>0</v>
      </c>
      <c r="Y266" s="579">
        <f t="shared" si="148"/>
        <v>0</v>
      </c>
      <c r="Z266" s="579">
        <f t="shared" si="149"/>
        <v>0</v>
      </c>
      <c r="AA266" s="579">
        <f t="shared" si="150"/>
        <v>0</v>
      </c>
      <c r="AB266" s="579">
        <f t="shared" si="151"/>
        <v>0</v>
      </c>
      <c r="AC266" s="579">
        <f t="shared" si="152"/>
        <v>0</v>
      </c>
      <c r="AD266" s="579">
        <f t="shared" si="153"/>
        <v>0</v>
      </c>
      <c r="AE266" s="579">
        <f t="shared" si="154"/>
        <v>0</v>
      </c>
      <c r="AF266" s="579">
        <f t="shared" si="155"/>
        <v>0</v>
      </c>
      <c r="AG266" s="579">
        <f t="shared" si="156"/>
        <v>0</v>
      </c>
      <c r="AH266" s="579">
        <f t="shared" si="157"/>
        <v>0</v>
      </c>
      <c r="AI266" s="579">
        <f t="shared" si="160"/>
        <v>0</v>
      </c>
      <c r="AJ266" s="579">
        <f t="shared" si="164"/>
        <v>0</v>
      </c>
      <c r="AK266" s="579">
        <f t="shared" si="166"/>
        <v>0</v>
      </c>
      <c r="AL266" s="579">
        <f t="shared" si="168"/>
        <v>0</v>
      </c>
      <c r="AM266" s="579">
        <f t="shared" si="161"/>
        <v>0</v>
      </c>
      <c r="AN266" s="579"/>
      <c r="AO266" s="579"/>
      <c r="AP266" s="579"/>
      <c r="AQ266" s="579"/>
      <c r="AR266" s="579"/>
      <c r="AS266" s="579"/>
      <c r="AT266" s="578"/>
      <c r="AU266" s="579"/>
      <c r="AV266" s="579"/>
      <c r="AW266" s="579"/>
      <c r="AX266" s="579"/>
      <c r="AY266" s="579"/>
      <c r="AZ266" s="579"/>
      <c r="BA266" s="579"/>
      <c r="BB266" s="579"/>
      <c r="BC266" s="577"/>
      <c r="BD266" s="577"/>
      <c r="BE266" s="579"/>
      <c r="BF266" s="579"/>
      <c r="BG266" s="579"/>
      <c r="BH266" s="579"/>
      <c r="BI266" s="579"/>
      <c r="BJ266" s="579"/>
      <c r="BK266" s="579"/>
      <c r="BL266" s="579"/>
      <c r="BM266" s="579"/>
      <c r="BN266" s="579"/>
      <c r="BO266" s="579"/>
      <c r="BP266" s="579"/>
      <c r="BQ266" s="579"/>
      <c r="BR266" s="579"/>
      <c r="BS266" s="579"/>
      <c r="BT266" s="579"/>
    </row>
    <row r="267" spans="1:72">
      <c r="A267" s="581">
        <f t="shared" si="158"/>
        <v>0</v>
      </c>
      <c r="B267" s="579">
        <f t="shared" si="162"/>
        <v>53</v>
      </c>
      <c r="C267" s="579">
        <f t="shared" si="159"/>
        <v>0</v>
      </c>
      <c r="D267" s="579">
        <f t="shared" si="163"/>
        <v>0</v>
      </c>
      <c r="E267" s="579">
        <f t="shared" si="165"/>
        <v>0</v>
      </c>
      <c r="F267" s="579">
        <f t="shared" si="167"/>
        <v>0</v>
      </c>
      <c r="G267" s="579">
        <f t="shared" si="169"/>
        <v>0</v>
      </c>
      <c r="H267" s="579">
        <f t="shared" si="170"/>
        <v>0</v>
      </c>
      <c r="I267" s="579">
        <f t="shared" si="171"/>
        <v>0</v>
      </c>
      <c r="J267" s="579">
        <f t="shared" si="172"/>
        <v>0</v>
      </c>
      <c r="K267" s="579">
        <f t="shared" si="173"/>
        <v>0</v>
      </c>
      <c r="L267" s="579">
        <f t="shared" si="174"/>
        <v>0</v>
      </c>
      <c r="M267" s="579">
        <f t="shared" si="175"/>
        <v>0</v>
      </c>
      <c r="N267" s="579">
        <f t="shared" si="176"/>
        <v>0</v>
      </c>
      <c r="O267" s="579">
        <f t="shared" si="177"/>
        <v>0</v>
      </c>
      <c r="P267" s="579">
        <f t="shared" si="178"/>
        <v>0</v>
      </c>
      <c r="Q267" s="579">
        <f t="shared" si="179"/>
        <v>0</v>
      </c>
      <c r="R267" s="579">
        <f t="shared" si="180"/>
        <v>0</v>
      </c>
      <c r="S267" s="579">
        <f t="shared" si="181"/>
        <v>0</v>
      </c>
      <c r="T267" s="579">
        <f t="shared" si="182"/>
        <v>0</v>
      </c>
      <c r="U267" s="579">
        <f t="shared" si="183"/>
        <v>0</v>
      </c>
      <c r="V267" s="579">
        <f t="shared" si="184"/>
        <v>0</v>
      </c>
      <c r="W267" s="579">
        <f t="shared" ref="W267:W294" si="185">$W$155*$A247</f>
        <v>0</v>
      </c>
      <c r="X267" s="579">
        <f t="shared" si="147"/>
        <v>0</v>
      </c>
      <c r="Y267" s="579">
        <f t="shared" si="148"/>
        <v>0</v>
      </c>
      <c r="Z267" s="579">
        <f t="shared" si="149"/>
        <v>0</v>
      </c>
      <c r="AA267" s="579">
        <f t="shared" si="150"/>
        <v>0</v>
      </c>
      <c r="AB267" s="579">
        <f t="shared" si="151"/>
        <v>0</v>
      </c>
      <c r="AC267" s="579">
        <f t="shared" si="152"/>
        <v>0</v>
      </c>
      <c r="AD267" s="579">
        <f t="shared" si="153"/>
        <v>0</v>
      </c>
      <c r="AE267" s="579">
        <f t="shared" si="154"/>
        <v>0</v>
      </c>
      <c r="AF267" s="579">
        <f t="shared" si="155"/>
        <v>0</v>
      </c>
      <c r="AG267" s="579">
        <f t="shared" si="156"/>
        <v>0</v>
      </c>
      <c r="AH267" s="579">
        <f t="shared" si="157"/>
        <v>0</v>
      </c>
      <c r="AI267" s="579">
        <f t="shared" si="160"/>
        <v>0</v>
      </c>
      <c r="AJ267" s="579">
        <f t="shared" si="164"/>
        <v>0</v>
      </c>
      <c r="AK267" s="579">
        <f t="shared" si="166"/>
        <v>0</v>
      </c>
      <c r="AL267" s="579">
        <f t="shared" si="168"/>
        <v>0</v>
      </c>
      <c r="AM267" s="579">
        <f t="shared" si="161"/>
        <v>0</v>
      </c>
      <c r="AN267" s="579"/>
      <c r="AO267" s="579"/>
      <c r="AP267" s="579"/>
      <c r="AQ267" s="579"/>
      <c r="AR267" s="579"/>
      <c r="AS267" s="579"/>
      <c r="AT267" s="578"/>
      <c r="AU267" s="579"/>
      <c r="AV267" s="579"/>
      <c r="AW267" s="579"/>
      <c r="AX267" s="579"/>
      <c r="AY267" s="579"/>
      <c r="AZ267" s="579"/>
      <c r="BA267" s="579"/>
      <c r="BB267" s="579"/>
      <c r="BC267" s="577"/>
      <c r="BD267" s="577"/>
      <c r="BE267" s="579"/>
      <c r="BF267" s="579"/>
      <c r="BG267" s="579"/>
      <c r="BH267" s="579"/>
      <c r="BI267" s="579"/>
      <c r="BJ267" s="579"/>
      <c r="BK267" s="579"/>
      <c r="BL267" s="579"/>
      <c r="BM267" s="579"/>
      <c r="BN267" s="579"/>
      <c r="BO267" s="579"/>
      <c r="BP267" s="579"/>
      <c r="BQ267" s="579"/>
      <c r="BR267" s="579"/>
      <c r="BS267" s="579"/>
      <c r="BT267" s="579"/>
    </row>
    <row r="268" spans="1:72">
      <c r="A268" s="581">
        <f t="shared" si="158"/>
        <v>0</v>
      </c>
      <c r="B268" s="579">
        <f t="shared" si="162"/>
        <v>54</v>
      </c>
      <c r="C268" s="579">
        <f t="shared" si="159"/>
        <v>0</v>
      </c>
      <c r="D268" s="579">
        <f t="shared" si="163"/>
        <v>0</v>
      </c>
      <c r="E268" s="579">
        <f t="shared" si="165"/>
        <v>0</v>
      </c>
      <c r="F268" s="579">
        <f t="shared" si="167"/>
        <v>0</v>
      </c>
      <c r="G268" s="579">
        <f t="shared" si="169"/>
        <v>0</v>
      </c>
      <c r="H268" s="579">
        <f t="shared" si="170"/>
        <v>0</v>
      </c>
      <c r="I268" s="579">
        <f t="shared" si="171"/>
        <v>0</v>
      </c>
      <c r="J268" s="579">
        <f t="shared" si="172"/>
        <v>0</v>
      </c>
      <c r="K268" s="579">
        <f t="shared" si="173"/>
        <v>0</v>
      </c>
      <c r="L268" s="579">
        <f t="shared" si="174"/>
        <v>0</v>
      </c>
      <c r="M268" s="579">
        <f t="shared" si="175"/>
        <v>0</v>
      </c>
      <c r="N268" s="579">
        <f t="shared" si="176"/>
        <v>0</v>
      </c>
      <c r="O268" s="579">
        <f t="shared" si="177"/>
        <v>0</v>
      </c>
      <c r="P268" s="579">
        <f t="shared" si="178"/>
        <v>0</v>
      </c>
      <c r="Q268" s="579">
        <f t="shared" si="179"/>
        <v>0</v>
      </c>
      <c r="R268" s="579">
        <f t="shared" si="180"/>
        <v>0</v>
      </c>
      <c r="S268" s="579">
        <f t="shared" si="181"/>
        <v>0</v>
      </c>
      <c r="T268" s="579">
        <f t="shared" si="182"/>
        <v>0</v>
      </c>
      <c r="U268" s="579">
        <f t="shared" si="183"/>
        <v>0</v>
      </c>
      <c r="V268" s="579">
        <f t="shared" si="184"/>
        <v>0</v>
      </c>
      <c r="W268" s="579">
        <f t="shared" si="185"/>
        <v>0</v>
      </c>
      <c r="X268" s="579">
        <f t="shared" ref="X268:X294" si="186">$X$155*$A247</f>
        <v>0</v>
      </c>
      <c r="Y268" s="579">
        <f t="shared" si="148"/>
        <v>0</v>
      </c>
      <c r="Z268" s="579">
        <f t="shared" si="149"/>
        <v>0</v>
      </c>
      <c r="AA268" s="579">
        <f t="shared" si="150"/>
        <v>0</v>
      </c>
      <c r="AB268" s="579">
        <f t="shared" si="151"/>
        <v>0</v>
      </c>
      <c r="AC268" s="579">
        <f t="shared" si="152"/>
        <v>0</v>
      </c>
      <c r="AD268" s="579">
        <f t="shared" si="153"/>
        <v>0</v>
      </c>
      <c r="AE268" s="579">
        <f t="shared" si="154"/>
        <v>0</v>
      </c>
      <c r="AF268" s="579">
        <f t="shared" si="155"/>
        <v>0</v>
      </c>
      <c r="AG268" s="579">
        <f t="shared" si="156"/>
        <v>0</v>
      </c>
      <c r="AH268" s="579">
        <f t="shared" si="157"/>
        <v>0</v>
      </c>
      <c r="AI268" s="579">
        <f t="shared" si="160"/>
        <v>0</v>
      </c>
      <c r="AJ268" s="579">
        <f t="shared" si="164"/>
        <v>0</v>
      </c>
      <c r="AK268" s="579">
        <f t="shared" si="166"/>
        <v>0</v>
      </c>
      <c r="AL268" s="579">
        <f t="shared" si="168"/>
        <v>0</v>
      </c>
      <c r="AM268" s="579">
        <f t="shared" si="161"/>
        <v>0</v>
      </c>
      <c r="AN268" s="579"/>
      <c r="AO268" s="579"/>
      <c r="AP268" s="579"/>
      <c r="AQ268" s="579"/>
      <c r="AR268" s="579"/>
      <c r="AS268" s="579"/>
      <c r="AT268" s="578"/>
      <c r="AU268" s="579"/>
      <c r="AV268" s="579"/>
      <c r="AW268" s="579"/>
      <c r="AX268" s="579"/>
      <c r="AY268" s="579"/>
      <c r="AZ268" s="579"/>
      <c r="BA268" s="579"/>
      <c r="BB268" s="579"/>
      <c r="BC268" s="577"/>
      <c r="BD268" s="577"/>
      <c r="BE268" s="579"/>
      <c r="BF268" s="579"/>
      <c r="BG268" s="579"/>
      <c r="BH268" s="579"/>
      <c r="BI268" s="579"/>
      <c r="BJ268" s="579"/>
      <c r="BK268" s="579"/>
      <c r="BL268" s="579"/>
      <c r="BM268" s="579"/>
      <c r="BN268" s="579"/>
      <c r="BO268" s="579"/>
      <c r="BP268" s="579"/>
      <c r="BQ268" s="579"/>
      <c r="BR268" s="579"/>
      <c r="BS268" s="579"/>
      <c r="BT268" s="579"/>
    </row>
    <row r="269" spans="1:72">
      <c r="A269" s="581">
        <f t="shared" si="158"/>
        <v>0</v>
      </c>
      <c r="B269" s="579">
        <f t="shared" si="162"/>
        <v>55</v>
      </c>
      <c r="C269" s="579">
        <f t="shared" si="159"/>
        <v>0</v>
      </c>
      <c r="D269" s="579">
        <f t="shared" si="163"/>
        <v>0</v>
      </c>
      <c r="E269" s="579">
        <f t="shared" si="165"/>
        <v>0</v>
      </c>
      <c r="F269" s="579">
        <f t="shared" si="167"/>
        <v>0</v>
      </c>
      <c r="G269" s="579">
        <f t="shared" si="169"/>
        <v>0</v>
      </c>
      <c r="H269" s="579">
        <f t="shared" si="170"/>
        <v>0</v>
      </c>
      <c r="I269" s="579">
        <f t="shared" si="171"/>
        <v>0</v>
      </c>
      <c r="J269" s="579">
        <f t="shared" si="172"/>
        <v>0</v>
      </c>
      <c r="K269" s="579">
        <f t="shared" si="173"/>
        <v>0</v>
      </c>
      <c r="L269" s="579">
        <f t="shared" si="174"/>
        <v>0</v>
      </c>
      <c r="M269" s="579">
        <f t="shared" si="175"/>
        <v>0</v>
      </c>
      <c r="N269" s="579">
        <f t="shared" si="176"/>
        <v>0</v>
      </c>
      <c r="O269" s="579">
        <f t="shared" si="177"/>
        <v>0</v>
      </c>
      <c r="P269" s="579">
        <f t="shared" si="178"/>
        <v>0</v>
      </c>
      <c r="Q269" s="579">
        <f t="shared" si="179"/>
        <v>0</v>
      </c>
      <c r="R269" s="579">
        <f t="shared" si="180"/>
        <v>0</v>
      </c>
      <c r="S269" s="579">
        <f t="shared" si="181"/>
        <v>0</v>
      </c>
      <c r="T269" s="579">
        <f t="shared" si="182"/>
        <v>0</v>
      </c>
      <c r="U269" s="579">
        <f t="shared" si="183"/>
        <v>0</v>
      </c>
      <c r="V269" s="579">
        <f t="shared" si="184"/>
        <v>0</v>
      </c>
      <c r="W269" s="579">
        <f t="shared" si="185"/>
        <v>0</v>
      </c>
      <c r="X269" s="579">
        <f t="shared" si="186"/>
        <v>0</v>
      </c>
      <c r="Y269" s="579">
        <f t="shared" ref="Y269:Y294" si="187">$Y$155*$A247</f>
        <v>0</v>
      </c>
      <c r="Z269" s="579">
        <f t="shared" si="149"/>
        <v>0</v>
      </c>
      <c r="AA269" s="579">
        <f t="shared" si="150"/>
        <v>0</v>
      </c>
      <c r="AB269" s="579">
        <f t="shared" si="151"/>
        <v>0</v>
      </c>
      <c r="AC269" s="579">
        <f t="shared" si="152"/>
        <v>0</v>
      </c>
      <c r="AD269" s="579">
        <f t="shared" si="153"/>
        <v>0</v>
      </c>
      <c r="AE269" s="579">
        <f t="shared" si="154"/>
        <v>0</v>
      </c>
      <c r="AF269" s="579">
        <f t="shared" si="155"/>
        <v>0</v>
      </c>
      <c r="AG269" s="579">
        <f t="shared" si="156"/>
        <v>0</v>
      </c>
      <c r="AH269" s="579">
        <f t="shared" si="157"/>
        <v>0</v>
      </c>
      <c r="AI269" s="579">
        <f t="shared" si="160"/>
        <v>0</v>
      </c>
      <c r="AJ269" s="579">
        <f t="shared" si="164"/>
        <v>0</v>
      </c>
      <c r="AK269" s="579">
        <f t="shared" si="166"/>
        <v>0</v>
      </c>
      <c r="AL269" s="579">
        <f t="shared" si="168"/>
        <v>0</v>
      </c>
      <c r="AM269" s="579">
        <f t="shared" si="161"/>
        <v>0</v>
      </c>
      <c r="AN269" s="579"/>
      <c r="AO269" s="579"/>
      <c r="AP269" s="579"/>
      <c r="AQ269" s="579"/>
      <c r="AR269" s="579"/>
      <c r="AS269" s="579"/>
      <c r="AT269" s="578"/>
      <c r="AU269" s="579"/>
      <c r="AV269" s="579"/>
      <c r="AW269" s="579"/>
      <c r="AX269" s="579"/>
      <c r="AY269" s="579"/>
      <c r="AZ269" s="579"/>
      <c r="BA269" s="579"/>
      <c r="BB269" s="579"/>
      <c r="BC269" s="577"/>
      <c r="BD269" s="577"/>
      <c r="BE269" s="579"/>
      <c r="BF269" s="579"/>
      <c r="BG269" s="579"/>
      <c r="BH269" s="579"/>
      <c r="BI269" s="579"/>
      <c r="BJ269" s="579"/>
      <c r="BK269" s="579"/>
      <c r="BL269" s="579"/>
      <c r="BM269" s="579"/>
      <c r="BN269" s="579"/>
      <c r="BO269" s="579"/>
      <c r="BP269" s="579"/>
      <c r="BQ269" s="579"/>
      <c r="BR269" s="579"/>
      <c r="BS269" s="579"/>
      <c r="BT269" s="579"/>
    </row>
    <row r="270" spans="1:72">
      <c r="A270" s="581">
        <f t="shared" si="158"/>
        <v>0</v>
      </c>
      <c r="B270" s="579">
        <f t="shared" si="162"/>
        <v>56</v>
      </c>
      <c r="C270" s="579">
        <f t="shared" si="159"/>
        <v>0</v>
      </c>
      <c r="D270" s="579">
        <f t="shared" si="163"/>
        <v>0</v>
      </c>
      <c r="E270" s="579">
        <f t="shared" si="165"/>
        <v>0</v>
      </c>
      <c r="F270" s="579">
        <f t="shared" si="167"/>
        <v>0</v>
      </c>
      <c r="G270" s="579">
        <f t="shared" si="169"/>
        <v>0</v>
      </c>
      <c r="H270" s="579">
        <f t="shared" si="170"/>
        <v>0</v>
      </c>
      <c r="I270" s="579">
        <f t="shared" si="171"/>
        <v>0</v>
      </c>
      <c r="J270" s="579">
        <f t="shared" si="172"/>
        <v>0</v>
      </c>
      <c r="K270" s="579">
        <f t="shared" si="173"/>
        <v>0</v>
      </c>
      <c r="L270" s="579">
        <f t="shared" si="174"/>
        <v>0</v>
      </c>
      <c r="M270" s="579">
        <f t="shared" si="175"/>
        <v>0</v>
      </c>
      <c r="N270" s="579">
        <f t="shared" si="176"/>
        <v>0</v>
      </c>
      <c r="O270" s="579">
        <f t="shared" si="177"/>
        <v>0</v>
      </c>
      <c r="P270" s="579">
        <f t="shared" si="178"/>
        <v>0</v>
      </c>
      <c r="Q270" s="579">
        <f t="shared" si="179"/>
        <v>0</v>
      </c>
      <c r="R270" s="579">
        <f t="shared" si="180"/>
        <v>0</v>
      </c>
      <c r="S270" s="579">
        <f t="shared" si="181"/>
        <v>0</v>
      </c>
      <c r="T270" s="579">
        <f t="shared" si="182"/>
        <v>0</v>
      </c>
      <c r="U270" s="579">
        <f t="shared" si="183"/>
        <v>0</v>
      </c>
      <c r="V270" s="579">
        <f t="shared" si="184"/>
        <v>0</v>
      </c>
      <c r="W270" s="579">
        <f t="shared" si="185"/>
        <v>0</v>
      </c>
      <c r="X270" s="579">
        <f t="shared" si="186"/>
        <v>0</v>
      </c>
      <c r="Y270" s="579">
        <f t="shared" si="187"/>
        <v>0</v>
      </c>
      <c r="Z270" s="579">
        <f t="shared" ref="Z270:Z294" si="188">$Z$155*$A247</f>
        <v>0</v>
      </c>
      <c r="AA270" s="579">
        <f t="shared" si="150"/>
        <v>0</v>
      </c>
      <c r="AB270" s="579">
        <f t="shared" si="151"/>
        <v>0</v>
      </c>
      <c r="AC270" s="579">
        <f t="shared" si="152"/>
        <v>0</v>
      </c>
      <c r="AD270" s="579">
        <f t="shared" si="153"/>
        <v>0</v>
      </c>
      <c r="AE270" s="579">
        <f t="shared" si="154"/>
        <v>0</v>
      </c>
      <c r="AF270" s="579">
        <f t="shared" si="155"/>
        <v>0</v>
      </c>
      <c r="AG270" s="579">
        <f t="shared" si="156"/>
        <v>0</v>
      </c>
      <c r="AH270" s="579">
        <f t="shared" si="157"/>
        <v>0</v>
      </c>
      <c r="AI270" s="579">
        <f t="shared" si="160"/>
        <v>0</v>
      </c>
      <c r="AJ270" s="579">
        <f t="shared" si="164"/>
        <v>0</v>
      </c>
      <c r="AK270" s="579">
        <f t="shared" si="166"/>
        <v>0</v>
      </c>
      <c r="AL270" s="579">
        <f t="shared" si="168"/>
        <v>0</v>
      </c>
      <c r="AM270" s="579">
        <f t="shared" si="161"/>
        <v>0</v>
      </c>
      <c r="AN270" s="579"/>
      <c r="AO270" s="579"/>
      <c r="AP270" s="579"/>
      <c r="AQ270" s="579"/>
      <c r="AR270" s="579"/>
      <c r="AS270" s="579"/>
      <c r="AT270" s="578"/>
      <c r="AU270" s="579"/>
      <c r="AV270" s="579"/>
      <c r="AW270" s="579"/>
      <c r="AX270" s="579"/>
      <c r="AY270" s="579"/>
      <c r="AZ270" s="579"/>
      <c r="BA270" s="579"/>
      <c r="BB270" s="579"/>
      <c r="BC270" s="577"/>
      <c r="BD270" s="577"/>
      <c r="BE270" s="579"/>
      <c r="BF270" s="579"/>
      <c r="BG270" s="579"/>
      <c r="BH270" s="579"/>
      <c r="BI270" s="579"/>
      <c r="BJ270" s="579"/>
      <c r="BK270" s="579"/>
      <c r="BL270" s="579"/>
      <c r="BM270" s="579"/>
      <c r="BN270" s="579"/>
      <c r="BO270" s="579"/>
      <c r="BP270" s="579"/>
      <c r="BQ270" s="579"/>
      <c r="BR270" s="579"/>
      <c r="BS270" s="579"/>
      <c r="BT270" s="579"/>
    </row>
    <row r="271" spans="1:72">
      <c r="A271" s="581">
        <f t="shared" si="158"/>
        <v>0</v>
      </c>
      <c r="B271" s="579">
        <f t="shared" si="162"/>
        <v>57</v>
      </c>
      <c r="C271" s="579">
        <f t="shared" si="159"/>
        <v>0</v>
      </c>
      <c r="D271" s="579">
        <f t="shared" si="163"/>
        <v>0</v>
      </c>
      <c r="E271" s="579">
        <f t="shared" si="165"/>
        <v>0</v>
      </c>
      <c r="F271" s="579">
        <f t="shared" si="167"/>
        <v>0</v>
      </c>
      <c r="G271" s="579">
        <f t="shared" si="169"/>
        <v>0</v>
      </c>
      <c r="H271" s="579">
        <f t="shared" si="170"/>
        <v>0</v>
      </c>
      <c r="I271" s="579">
        <f t="shared" si="171"/>
        <v>0</v>
      </c>
      <c r="J271" s="579">
        <f t="shared" si="172"/>
        <v>0</v>
      </c>
      <c r="K271" s="579">
        <f t="shared" si="173"/>
        <v>0</v>
      </c>
      <c r="L271" s="579">
        <f t="shared" si="174"/>
        <v>0</v>
      </c>
      <c r="M271" s="579">
        <f t="shared" si="175"/>
        <v>0</v>
      </c>
      <c r="N271" s="579">
        <f t="shared" si="176"/>
        <v>0</v>
      </c>
      <c r="O271" s="579">
        <f t="shared" si="177"/>
        <v>0</v>
      </c>
      <c r="P271" s="579">
        <f t="shared" si="178"/>
        <v>0</v>
      </c>
      <c r="Q271" s="579">
        <f t="shared" si="179"/>
        <v>0</v>
      </c>
      <c r="R271" s="579">
        <f t="shared" si="180"/>
        <v>0</v>
      </c>
      <c r="S271" s="579">
        <f t="shared" si="181"/>
        <v>0</v>
      </c>
      <c r="T271" s="579">
        <f t="shared" si="182"/>
        <v>0</v>
      </c>
      <c r="U271" s="579">
        <f t="shared" si="183"/>
        <v>0</v>
      </c>
      <c r="V271" s="579">
        <f t="shared" si="184"/>
        <v>0</v>
      </c>
      <c r="W271" s="579">
        <f t="shared" si="185"/>
        <v>0</v>
      </c>
      <c r="X271" s="579">
        <f t="shared" si="186"/>
        <v>0</v>
      </c>
      <c r="Y271" s="579">
        <f t="shared" si="187"/>
        <v>0</v>
      </c>
      <c r="Z271" s="579">
        <f t="shared" si="188"/>
        <v>0</v>
      </c>
      <c r="AA271" s="579">
        <f t="shared" ref="AA271:AA294" si="189">$AA$155*$A247</f>
        <v>0</v>
      </c>
      <c r="AB271" s="579">
        <f t="shared" si="151"/>
        <v>0</v>
      </c>
      <c r="AC271" s="579">
        <f t="shared" si="152"/>
        <v>0</v>
      </c>
      <c r="AD271" s="579">
        <f t="shared" si="153"/>
        <v>0</v>
      </c>
      <c r="AE271" s="579">
        <f t="shared" si="154"/>
        <v>0</v>
      </c>
      <c r="AF271" s="579">
        <f t="shared" si="155"/>
        <v>0</v>
      </c>
      <c r="AG271" s="579">
        <f t="shared" si="156"/>
        <v>0</v>
      </c>
      <c r="AH271" s="579">
        <f t="shared" si="157"/>
        <v>0</v>
      </c>
      <c r="AI271" s="579">
        <f t="shared" si="160"/>
        <v>0</v>
      </c>
      <c r="AJ271" s="579">
        <f t="shared" si="164"/>
        <v>0</v>
      </c>
      <c r="AK271" s="579">
        <f t="shared" si="166"/>
        <v>0</v>
      </c>
      <c r="AL271" s="579">
        <f t="shared" si="168"/>
        <v>0</v>
      </c>
      <c r="AM271" s="579">
        <f t="shared" si="161"/>
        <v>0</v>
      </c>
      <c r="AN271" s="579"/>
      <c r="AO271" s="579"/>
      <c r="AP271" s="579"/>
      <c r="AQ271" s="579"/>
      <c r="AR271" s="579"/>
      <c r="AS271" s="579"/>
      <c r="AT271" s="578"/>
      <c r="AU271" s="579"/>
      <c r="AV271" s="579"/>
      <c r="AW271" s="579"/>
      <c r="AX271" s="579"/>
      <c r="AY271" s="579"/>
      <c r="AZ271" s="579"/>
      <c r="BA271" s="579"/>
      <c r="BB271" s="579"/>
      <c r="BC271" s="577"/>
      <c r="BD271" s="577"/>
      <c r="BE271" s="579"/>
      <c r="BF271" s="579"/>
      <c r="BG271" s="579"/>
      <c r="BH271" s="579"/>
      <c r="BI271" s="579"/>
      <c r="BJ271" s="579"/>
      <c r="BK271" s="579"/>
      <c r="BL271" s="579"/>
      <c r="BM271" s="579"/>
      <c r="BN271" s="579"/>
      <c r="BO271" s="579"/>
      <c r="BP271" s="579"/>
      <c r="BQ271" s="579"/>
      <c r="BR271" s="579"/>
      <c r="BS271" s="579"/>
      <c r="BT271" s="579"/>
    </row>
    <row r="272" spans="1:72">
      <c r="A272" s="581">
        <f t="shared" si="158"/>
        <v>0</v>
      </c>
      <c r="B272" s="579">
        <f t="shared" si="162"/>
        <v>58</v>
      </c>
      <c r="C272" s="579">
        <f t="shared" si="159"/>
        <v>0</v>
      </c>
      <c r="D272" s="579">
        <f t="shared" si="163"/>
        <v>0</v>
      </c>
      <c r="E272" s="579">
        <f t="shared" si="165"/>
        <v>0</v>
      </c>
      <c r="F272" s="579">
        <f t="shared" si="167"/>
        <v>0</v>
      </c>
      <c r="G272" s="579">
        <f t="shared" si="169"/>
        <v>0</v>
      </c>
      <c r="H272" s="579">
        <f t="shared" si="170"/>
        <v>0</v>
      </c>
      <c r="I272" s="579">
        <f t="shared" si="171"/>
        <v>0</v>
      </c>
      <c r="J272" s="579">
        <f t="shared" si="172"/>
        <v>0</v>
      </c>
      <c r="K272" s="579">
        <f t="shared" si="173"/>
        <v>0</v>
      </c>
      <c r="L272" s="579">
        <f t="shared" si="174"/>
        <v>0</v>
      </c>
      <c r="M272" s="579">
        <f t="shared" si="175"/>
        <v>0</v>
      </c>
      <c r="N272" s="579">
        <f t="shared" si="176"/>
        <v>0</v>
      </c>
      <c r="O272" s="579">
        <f t="shared" si="177"/>
        <v>0</v>
      </c>
      <c r="P272" s="579">
        <f t="shared" si="178"/>
        <v>0</v>
      </c>
      <c r="Q272" s="579">
        <f t="shared" si="179"/>
        <v>0</v>
      </c>
      <c r="R272" s="579">
        <f t="shared" si="180"/>
        <v>0</v>
      </c>
      <c r="S272" s="579">
        <f t="shared" si="181"/>
        <v>0</v>
      </c>
      <c r="T272" s="579">
        <f t="shared" si="182"/>
        <v>0</v>
      </c>
      <c r="U272" s="579">
        <f t="shared" si="183"/>
        <v>0</v>
      </c>
      <c r="V272" s="579">
        <f t="shared" si="184"/>
        <v>0</v>
      </c>
      <c r="W272" s="579">
        <f t="shared" si="185"/>
        <v>0</v>
      </c>
      <c r="X272" s="579">
        <f t="shared" si="186"/>
        <v>0</v>
      </c>
      <c r="Y272" s="579">
        <f t="shared" si="187"/>
        <v>0</v>
      </c>
      <c r="Z272" s="579">
        <f t="shared" si="188"/>
        <v>0</v>
      </c>
      <c r="AA272" s="579">
        <f t="shared" si="189"/>
        <v>0</v>
      </c>
      <c r="AB272" s="579">
        <f t="shared" ref="AB272:AB294" si="190">$AB$155*$A247</f>
        <v>0</v>
      </c>
      <c r="AC272" s="579">
        <f t="shared" si="152"/>
        <v>0</v>
      </c>
      <c r="AD272" s="579">
        <f t="shared" si="153"/>
        <v>0</v>
      </c>
      <c r="AE272" s="579">
        <f t="shared" si="154"/>
        <v>0</v>
      </c>
      <c r="AF272" s="579">
        <f t="shared" si="155"/>
        <v>0</v>
      </c>
      <c r="AG272" s="579">
        <f t="shared" si="156"/>
        <v>0</v>
      </c>
      <c r="AH272" s="579">
        <f t="shared" si="157"/>
        <v>0</v>
      </c>
      <c r="AI272" s="579">
        <f t="shared" si="160"/>
        <v>0</v>
      </c>
      <c r="AJ272" s="579">
        <f t="shared" si="164"/>
        <v>0</v>
      </c>
      <c r="AK272" s="579">
        <f t="shared" si="166"/>
        <v>0</v>
      </c>
      <c r="AL272" s="579">
        <f t="shared" si="168"/>
        <v>0</v>
      </c>
      <c r="AM272" s="579">
        <f t="shared" si="161"/>
        <v>0</v>
      </c>
      <c r="AN272" s="579"/>
      <c r="AO272" s="579"/>
      <c r="AP272" s="579"/>
      <c r="AQ272" s="579"/>
      <c r="AR272" s="579"/>
      <c r="AS272" s="579"/>
      <c r="AT272" s="578"/>
      <c r="AU272" s="579"/>
      <c r="AV272" s="579"/>
      <c r="AW272" s="579"/>
      <c r="AX272" s="579"/>
      <c r="AY272" s="579"/>
      <c r="AZ272" s="579"/>
      <c r="BA272" s="579"/>
      <c r="BB272" s="579"/>
      <c r="BC272" s="577"/>
      <c r="BD272" s="577"/>
      <c r="BE272" s="579"/>
      <c r="BF272" s="579"/>
      <c r="BG272" s="579"/>
      <c r="BH272" s="579"/>
      <c r="BI272" s="579"/>
      <c r="BJ272" s="579"/>
      <c r="BK272" s="579"/>
      <c r="BL272" s="579"/>
      <c r="BM272" s="579"/>
      <c r="BN272" s="579"/>
      <c r="BO272" s="579"/>
      <c r="BP272" s="579"/>
      <c r="BQ272" s="579"/>
      <c r="BR272" s="579"/>
      <c r="BS272" s="579"/>
      <c r="BT272" s="579"/>
    </row>
    <row r="273" spans="1:72">
      <c r="A273" s="581">
        <f t="shared" si="158"/>
        <v>0</v>
      </c>
      <c r="B273" s="579">
        <f t="shared" si="162"/>
        <v>59</v>
      </c>
      <c r="C273" s="579">
        <f t="shared" si="159"/>
        <v>0</v>
      </c>
      <c r="D273" s="579">
        <f t="shared" si="163"/>
        <v>0</v>
      </c>
      <c r="E273" s="579">
        <f t="shared" si="165"/>
        <v>0</v>
      </c>
      <c r="F273" s="579">
        <f t="shared" si="167"/>
        <v>0</v>
      </c>
      <c r="G273" s="579">
        <f t="shared" si="169"/>
        <v>0</v>
      </c>
      <c r="H273" s="579">
        <f t="shared" si="170"/>
        <v>0</v>
      </c>
      <c r="I273" s="579">
        <f t="shared" si="171"/>
        <v>0</v>
      </c>
      <c r="J273" s="579">
        <f t="shared" si="172"/>
        <v>0</v>
      </c>
      <c r="K273" s="579">
        <f t="shared" si="173"/>
        <v>0</v>
      </c>
      <c r="L273" s="579">
        <f t="shared" si="174"/>
        <v>0</v>
      </c>
      <c r="M273" s="579">
        <f t="shared" si="175"/>
        <v>0</v>
      </c>
      <c r="N273" s="579">
        <f t="shared" si="176"/>
        <v>0</v>
      </c>
      <c r="O273" s="579">
        <f t="shared" si="177"/>
        <v>0</v>
      </c>
      <c r="P273" s="579">
        <f t="shared" si="178"/>
        <v>0</v>
      </c>
      <c r="Q273" s="579">
        <f t="shared" si="179"/>
        <v>0</v>
      </c>
      <c r="R273" s="579">
        <f t="shared" si="180"/>
        <v>0</v>
      </c>
      <c r="S273" s="579">
        <f t="shared" si="181"/>
        <v>0</v>
      </c>
      <c r="T273" s="579">
        <f t="shared" si="182"/>
        <v>0</v>
      </c>
      <c r="U273" s="579">
        <f t="shared" si="183"/>
        <v>0</v>
      </c>
      <c r="V273" s="579">
        <f t="shared" si="184"/>
        <v>0</v>
      </c>
      <c r="W273" s="579">
        <f t="shared" si="185"/>
        <v>0</v>
      </c>
      <c r="X273" s="579">
        <f t="shared" si="186"/>
        <v>0</v>
      </c>
      <c r="Y273" s="579">
        <f t="shared" si="187"/>
        <v>0</v>
      </c>
      <c r="Z273" s="579">
        <f t="shared" si="188"/>
        <v>0</v>
      </c>
      <c r="AA273" s="579">
        <f t="shared" si="189"/>
        <v>0</v>
      </c>
      <c r="AB273" s="579">
        <f t="shared" si="190"/>
        <v>0</v>
      </c>
      <c r="AC273" s="579">
        <f t="shared" ref="AC273:AC294" si="191">$AC$155*$A247</f>
        <v>0</v>
      </c>
      <c r="AD273" s="579">
        <f t="shared" si="153"/>
        <v>0</v>
      </c>
      <c r="AE273" s="579">
        <f t="shared" si="154"/>
        <v>0</v>
      </c>
      <c r="AF273" s="579">
        <f t="shared" si="155"/>
        <v>0</v>
      </c>
      <c r="AG273" s="579">
        <f t="shared" si="156"/>
        <v>0</v>
      </c>
      <c r="AH273" s="579">
        <f t="shared" si="157"/>
        <v>0</v>
      </c>
      <c r="AI273" s="579">
        <f t="shared" si="160"/>
        <v>0</v>
      </c>
      <c r="AJ273" s="579">
        <f t="shared" si="164"/>
        <v>0</v>
      </c>
      <c r="AK273" s="579">
        <f t="shared" si="166"/>
        <v>0</v>
      </c>
      <c r="AL273" s="579">
        <f t="shared" si="168"/>
        <v>0</v>
      </c>
      <c r="AM273" s="579">
        <f t="shared" si="161"/>
        <v>0</v>
      </c>
      <c r="AN273" s="579"/>
      <c r="AO273" s="579"/>
      <c r="AP273" s="579"/>
      <c r="AQ273" s="579"/>
      <c r="AR273" s="579"/>
      <c r="AS273" s="579"/>
      <c r="AT273" s="578"/>
      <c r="AU273" s="579"/>
      <c r="AV273" s="579"/>
      <c r="AW273" s="579"/>
      <c r="AX273" s="579"/>
      <c r="AY273" s="579"/>
      <c r="AZ273" s="579"/>
      <c r="BA273" s="579"/>
      <c r="BB273" s="579"/>
      <c r="BC273" s="577"/>
      <c r="BD273" s="577"/>
      <c r="BE273" s="579"/>
      <c r="BF273" s="579"/>
      <c r="BG273" s="579"/>
      <c r="BH273" s="579"/>
      <c r="BI273" s="579"/>
      <c r="BJ273" s="579"/>
      <c r="BK273" s="579"/>
      <c r="BL273" s="579"/>
      <c r="BM273" s="579"/>
      <c r="BN273" s="579"/>
      <c r="BO273" s="579"/>
      <c r="BP273" s="579"/>
      <c r="BQ273" s="579"/>
      <c r="BR273" s="579"/>
      <c r="BS273" s="579"/>
      <c r="BT273" s="579"/>
    </row>
    <row r="274" spans="1:72">
      <c r="A274" s="581">
        <f t="shared" si="158"/>
        <v>0</v>
      </c>
      <c r="B274" s="579">
        <f t="shared" si="162"/>
        <v>60</v>
      </c>
      <c r="C274" s="579">
        <f t="shared" si="159"/>
        <v>0</v>
      </c>
      <c r="D274" s="579">
        <f t="shared" si="163"/>
        <v>0</v>
      </c>
      <c r="E274" s="579">
        <f t="shared" si="165"/>
        <v>0</v>
      </c>
      <c r="F274" s="579">
        <f t="shared" si="167"/>
        <v>0</v>
      </c>
      <c r="G274" s="579">
        <f t="shared" si="169"/>
        <v>0</v>
      </c>
      <c r="H274" s="579">
        <f t="shared" si="170"/>
        <v>0</v>
      </c>
      <c r="I274" s="579">
        <f t="shared" si="171"/>
        <v>0</v>
      </c>
      <c r="J274" s="579">
        <f t="shared" si="172"/>
        <v>0</v>
      </c>
      <c r="K274" s="579">
        <f t="shared" si="173"/>
        <v>0</v>
      </c>
      <c r="L274" s="579">
        <f t="shared" si="174"/>
        <v>0</v>
      </c>
      <c r="M274" s="579">
        <f t="shared" si="175"/>
        <v>0</v>
      </c>
      <c r="N274" s="579">
        <f t="shared" si="176"/>
        <v>0</v>
      </c>
      <c r="O274" s="579">
        <f t="shared" si="177"/>
        <v>0</v>
      </c>
      <c r="P274" s="579">
        <f t="shared" si="178"/>
        <v>0</v>
      </c>
      <c r="Q274" s="579">
        <f t="shared" si="179"/>
        <v>0</v>
      </c>
      <c r="R274" s="579">
        <f t="shared" si="180"/>
        <v>0</v>
      </c>
      <c r="S274" s="579">
        <f t="shared" si="181"/>
        <v>0</v>
      </c>
      <c r="T274" s="579">
        <f t="shared" si="182"/>
        <v>0</v>
      </c>
      <c r="U274" s="579">
        <f t="shared" si="183"/>
        <v>0</v>
      </c>
      <c r="V274" s="579">
        <f t="shared" si="184"/>
        <v>0</v>
      </c>
      <c r="W274" s="579">
        <f t="shared" si="185"/>
        <v>0</v>
      </c>
      <c r="X274" s="579">
        <f t="shared" si="186"/>
        <v>0</v>
      </c>
      <c r="Y274" s="579">
        <f t="shared" si="187"/>
        <v>0</v>
      </c>
      <c r="Z274" s="579">
        <f t="shared" si="188"/>
        <v>0</v>
      </c>
      <c r="AA274" s="579">
        <f t="shared" si="189"/>
        <v>0</v>
      </c>
      <c r="AB274" s="579">
        <f t="shared" si="190"/>
        <v>0</v>
      </c>
      <c r="AC274" s="579">
        <f t="shared" si="191"/>
        <v>0</v>
      </c>
      <c r="AD274" s="579">
        <f t="shared" ref="AD274:AD294" si="192">$AD$155*$A247</f>
        <v>0</v>
      </c>
      <c r="AE274" s="579">
        <f t="shared" si="154"/>
        <v>0</v>
      </c>
      <c r="AF274" s="579">
        <f t="shared" si="155"/>
        <v>0</v>
      </c>
      <c r="AG274" s="579">
        <f t="shared" si="156"/>
        <v>0</v>
      </c>
      <c r="AH274" s="579">
        <f t="shared" si="157"/>
        <v>0</v>
      </c>
      <c r="AI274" s="579">
        <f t="shared" si="160"/>
        <v>0</v>
      </c>
      <c r="AJ274" s="579">
        <f t="shared" si="164"/>
        <v>0</v>
      </c>
      <c r="AK274" s="579">
        <f t="shared" si="166"/>
        <v>0</v>
      </c>
      <c r="AL274" s="579">
        <f t="shared" si="168"/>
        <v>0</v>
      </c>
      <c r="AM274" s="579">
        <f t="shared" si="161"/>
        <v>0</v>
      </c>
      <c r="AN274" s="579"/>
      <c r="AO274" s="579"/>
      <c r="AP274" s="579"/>
      <c r="AQ274" s="579"/>
      <c r="AR274" s="579"/>
      <c r="AS274" s="579"/>
      <c r="AT274" s="578"/>
      <c r="AU274" s="579"/>
      <c r="AV274" s="579"/>
      <c r="AW274" s="579"/>
      <c r="AX274" s="579"/>
      <c r="AY274" s="579"/>
      <c r="AZ274" s="579"/>
      <c r="BA274" s="579"/>
      <c r="BB274" s="579"/>
      <c r="BC274" s="577"/>
      <c r="BD274" s="577"/>
      <c r="BE274" s="579"/>
      <c r="BF274" s="579"/>
      <c r="BG274" s="579"/>
      <c r="BH274" s="579"/>
      <c r="BI274" s="579"/>
      <c r="BJ274" s="579"/>
      <c r="BK274" s="579"/>
      <c r="BL274" s="579"/>
      <c r="BM274" s="579"/>
      <c r="BN274" s="579"/>
      <c r="BO274" s="579"/>
      <c r="BP274" s="579"/>
      <c r="BQ274" s="579"/>
      <c r="BR274" s="579"/>
      <c r="BS274" s="579"/>
      <c r="BT274" s="579"/>
    </row>
    <row r="275" spans="1:72">
      <c r="A275" s="581">
        <f t="shared" si="158"/>
        <v>0</v>
      </c>
      <c r="B275" s="579">
        <f t="shared" si="162"/>
        <v>61</v>
      </c>
      <c r="C275" s="579">
        <f t="shared" si="159"/>
        <v>0</v>
      </c>
      <c r="D275" s="579">
        <f t="shared" si="163"/>
        <v>0</v>
      </c>
      <c r="E275" s="579">
        <f t="shared" si="165"/>
        <v>0</v>
      </c>
      <c r="F275" s="579">
        <f t="shared" si="167"/>
        <v>0</v>
      </c>
      <c r="G275" s="579">
        <f t="shared" si="169"/>
        <v>0</v>
      </c>
      <c r="H275" s="579">
        <f t="shared" si="170"/>
        <v>0</v>
      </c>
      <c r="I275" s="579">
        <f t="shared" si="171"/>
        <v>0</v>
      </c>
      <c r="J275" s="579">
        <f t="shared" si="172"/>
        <v>0</v>
      </c>
      <c r="K275" s="579">
        <f t="shared" si="173"/>
        <v>0</v>
      </c>
      <c r="L275" s="579">
        <f t="shared" si="174"/>
        <v>0</v>
      </c>
      <c r="M275" s="579">
        <f t="shared" si="175"/>
        <v>0</v>
      </c>
      <c r="N275" s="579">
        <f t="shared" si="176"/>
        <v>0</v>
      </c>
      <c r="O275" s="579">
        <f t="shared" si="177"/>
        <v>0</v>
      </c>
      <c r="P275" s="579">
        <f t="shared" si="178"/>
        <v>0</v>
      </c>
      <c r="Q275" s="579">
        <f t="shared" si="179"/>
        <v>0</v>
      </c>
      <c r="R275" s="579">
        <f t="shared" si="180"/>
        <v>0</v>
      </c>
      <c r="S275" s="579">
        <f t="shared" si="181"/>
        <v>0</v>
      </c>
      <c r="T275" s="579">
        <f t="shared" si="182"/>
        <v>0</v>
      </c>
      <c r="U275" s="579">
        <f t="shared" si="183"/>
        <v>0</v>
      </c>
      <c r="V275" s="579">
        <f t="shared" si="184"/>
        <v>0</v>
      </c>
      <c r="W275" s="579">
        <f t="shared" si="185"/>
        <v>0</v>
      </c>
      <c r="X275" s="579">
        <f t="shared" si="186"/>
        <v>0</v>
      </c>
      <c r="Y275" s="579">
        <f t="shared" si="187"/>
        <v>0</v>
      </c>
      <c r="Z275" s="579">
        <f t="shared" si="188"/>
        <v>0</v>
      </c>
      <c r="AA275" s="579">
        <f t="shared" si="189"/>
        <v>0</v>
      </c>
      <c r="AB275" s="579">
        <f t="shared" si="190"/>
        <v>0</v>
      </c>
      <c r="AC275" s="579">
        <f t="shared" si="191"/>
        <v>0</v>
      </c>
      <c r="AD275" s="579">
        <f t="shared" si="192"/>
        <v>0</v>
      </c>
      <c r="AE275" s="579">
        <f t="shared" ref="AE275:AE294" si="193">$AE$155*$A247</f>
        <v>0</v>
      </c>
      <c r="AF275" s="579">
        <f t="shared" si="155"/>
        <v>0</v>
      </c>
      <c r="AG275" s="579">
        <f t="shared" si="156"/>
        <v>0</v>
      </c>
      <c r="AH275" s="579">
        <f t="shared" si="157"/>
        <v>0</v>
      </c>
      <c r="AI275" s="579">
        <f t="shared" si="160"/>
        <v>0</v>
      </c>
      <c r="AJ275" s="579">
        <f t="shared" si="164"/>
        <v>0</v>
      </c>
      <c r="AK275" s="579">
        <f t="shared" si="166"/>
        <v>0</v>
      </c>
      <c r="AL275" s="579">
        <f t="shared" si="168"/>
        <v>0</v>
      </c>
      <c r="AM275" s="579">
        <f t="shared" si="161"/>
        <v>0</v>
      </c>
      <c r="AN275" s="579"/>
      <c r="AO275" s="579"/>
      <c r="AP275" s="579"/>
      <c r="AQ275" s="579"/>
      <c r="AR275" s="579"/>
      <c r="AS275" s="579"/>
      <c r="AT275" s="578"/>
      <c r="AU275" s="579"/>
      <c r="AV275" s="579"/>
      <c r="AW275" s="579"/>
      <c r="AX275" s="579"/>
      <c r="AY275" s="579"/>
      <c r="AZ275" s="579"/>
      <c r="BA275" s="579"/>
      <c r="BB275" s="579"/>
      <c r="BC275" s="577"/>
      <c r="BD275" s="577"/>
      <c r="BE275" s="579"/>
      <c r="BF275" s="579"/>
      <c r="BG275" s="579"/>
      <c r="BH275" s="579"/>
      <c r="BI275" s="579"/>
      <c r="BJ275" s="579"/>
      <c r="BK275" s="579"/>
      <c r="BL275" s="579"/>
      <c r="BM275" s="579"/>
      <c r="BN275" s="579"/>
      <c r="BO275" s="579"/>
      <c r="BP275" s="579"/>
      <c r="BQ275" s="579"/>
      <c r="BR275" s="579"/>
      <c r="BS275" s="579"/>
      <c r="BT275" s="579"/>
    </row>
    <row r="276" spans="1:72">
      <c r="A276" s="581">
        <f t="shared" si="158"/>
        <v>0</v>
      </c>
      <c r="B276" s="579">
        <f t="shared" si="162"/>
        <v>62</v>
      </c>
      <c r="C276" s="579">
        <f t="shared" si="159"/>
        <v>0</v>
      </c>
      <c r="D276" s="579">
        <f t="shared" si="163"/>
        <v>0</v>
      </c>
      <c r="E276" s="579">
        <f t="shared" si="165"/>
        <v>0</v>
      </c>
      <c r="F276" s="579">
        <f t="shared" si="167"/>
        <v>0</v>
      </c>
      <c r="G276" s="579">
        <f t="shared" si="169"/>
        <v>0</v>
      </c>
      <c r="H276" s="579">
        <f t="shared" si="170"/>
        <v>0</v>
      </c>
      <c r="I276" s="579">
        <f t="shared" si="171"/>
        <v>0</v>
      </c>
      <c r="J276" s="579">
        <f t="shared" si="172"/>
        <v>0</v>
      </c>
      <c r="K276" s="579">
        <f t="shared" si="173"/>
        <v>0</v>
      </c>
      <c r="L276" s="579">
        <f t="shared" si="174"/>
        <v>0</v>
      </c>
      <c r="M276" s="579">
        <f t="shared" si="175"/>
        <v>0</v>
      </c>
      <c r="N276" s="579">
        <f t="shared" si="176"/>
        <v>0</v>
      </c>
      <c r="O276" s="579">
        <f t="shared" si="177"/>
        <v>0</v>
      </c>
      <c r="P276" s="579">
        <f t="shared" si="178"/>
        <v>0</v>
      </c>
      <c r="Q276" s="579">
        <f t="shared" si="179"/>
        <v>0</v>
      </c>
      <c r="R276" s="579">
        <f t="shared" si="180"/>
        <v>0</v>
      </c>
      <c r="S276" s="579">
        <f t="shared" si="181"/>
        <v>0</v>
      </c>
      <c r="T276" s="579">
        <f t="shared" si="182"/>
        <v>0</v>
      </c>
      <c r="U276" s="579">
        <f t="shared" si="183"/>
        <v>0</v>
      </c>
      <c r="V276" s="579">
        <f t="shared" si="184"/>
        <v>0</v>
      </c>
      <c r="W276" s="579">
        <f t="shared" si="185"/>
        <v>0</v>
      </c>
      <c r="X276" s="579">
        <f t="shared" si="186"/>
        <v>0</v>
      </c>
      <c r="Y276" s="579">
        <f t="shared" si="187"/>
        <v>0</v>
      </c>
      <c r="Z276" s="579">
        <f t="shared" si="188"/>
        <v>0</v>
      </c>
      <c r="AA276" s="579">
        <f t="shared" si="189"/>
        <v>0</v>
      </c>
      <c r="AB276" s="579">
        <f t="shared" si="190"/>
        <v>0</v>
      </c>
      <c r="AC276" s="579">
        <f t="shared" si="191"/>
        <v>0</v>
      </c>
      <c r="AD276" s="579">
        <f t="shared" si="192"/>
        <v>0</v>
      </c>
      <c r="AE276" s="579">
        <f t="shared" si="193"/>
        <v>0</v>
      </c>
      <c r="AF276" s="579">
        <f t="shared" ref="AF276:AF294" si="194">$AF$155*$A247</f>
        <v>0</v>
      </c>
      <c r="AG276" s="579">
        <f t="shared" si="156"/>
        <v>0</v>
      </c>
      <c r="AH276" s="579">
        <f t="shared" si="157"/>
        <v>0</v>
      </c>
      <c r="AI276" s="579">
        <f t="shared" si="160"/>
        <v>0</v>
      </c>
      <c r="AJ276" s="579">
        <f t="shared" si="164"/>
        <v>0</v>
      </c>
      <c r="AK276" s="579">
        <f t="shared" si="166"/>
        <v>0</v>
      </c>
      <c r="AL276" s="579">
        <f t="shared" si="168"/>
        <v>0</v>
      </c>
      <c r="AM276" s="579">
        <f t="shared" si="161"/>
        <v>0</v>
      </c>
      <c r="AN276" s="579"/>
      <c r="AO276" s="579"/>
      <c r="AP276" s="579"/>
      <c r="AQ276" s="579"/>
      <c r="AR276" s="579"/>
      <c r="AS276" s="579"/>
      <c r="AT276" s="578"/>
      <c r="AU276" s="579"/>
      <c r="AV276" s="579"/>
      <c r="AW276" s="579"/>
      <c r="AX276" s="579"/>
      <c r="AY276" s="579"/>
      <c r="AZ276" s="579"/>
      <c r="BA276" s="579"/>
      <c r="BB276" s="579"/>
      <c r="BC276" s="577"/>
      <c r="BD276" s="577"/>
      <c r="BE276" s="579"/>
      <c r="BF276" s="579"/>
      <c r="BG276" s="579"/>
      <c r="BH276" s="579"/>
      <c r="BI276" s="579"/>
      <c r="BJ276" s="579"/>
      <c r="BK276" s="579"/>
      <c r="BL276" s="579"/>
      <c r="BM276" s="579"/>
      <c r="BN276" s="579"/>
      <c r="BO276" s="579"/>
      <c r="BP276" s="579"/>
      <c r="BQ276" s="579"/>
      <c r="BR276" s="579"/>
      <c r="BS276" s="579"/>
      <c r="BT276" s="579"/>
    </row>
    <row r="277" spans="1:72">
      <c r="A277" s="581">
        <f t="shared" si="158"/>
        <v>0</v>
      </c>
      <c r="B277" s="579">
        <f t="shared" si="162"/>
        <v>63</v>
      </c>
      <c r="C277" s="579">
        <f t="shared" si="159"/>
        <v>0</v>
      </c>
      <c r="D277" s="579">
        <f t="shared" si="163"/>
        <v>0</v>
      </c>
      <c r="E277" s="579">
        <f t="shared" si="165"/>
        <v>0</v>
      </c>
      <c r="F277" s="579">
        <f t="shared" si="167"/>
        <v>0</v>
      </c>
      <c r="G277" s="579">
        <f t="shared" si="169"/>
        <v>0</v>
      </c>
      <c r="H277" s="579">
        <f t="shared" si="170"/>
        <v>0</v>
      </c>
      <c r="I277" s="579">
        <f t="shared" si="171"/>
        <v>0</v>
      </c>
      <c r="J277" s="579">
        <f t="shared" si="172"/>
        <v>0</v>
      </c>
      <c r="K277" s="579">
        <f t="shared" si="173"/>
        <v>0</v>
      </c>
      <c r="L277" s="579">
        <f t="shared" si="174"/>
        <v>0</v>
      </c>
      <c r="M277" s="579">
        <f t="shared" si="175"/>
        <v>0</v>
      </c>
      <c r="N277" s="579">
        <f t="shared" si="176"/>
        <v>0</v>
      </c>
      <c r="O277" s="579">
        <f t="shared" si="177"/>
        <v>0</v>
      </c>
      <c r="P277" s="579">
        <f t="shared" si="178"/>
        <v>0</v>
      </c>
      <c r="Q277" s="579">
        <f t="shared" si="179"/>
        <v>0</v>
      </c>
      <c r="R277" s="579">
        <f t="shared" si="180"/>
        <v>0</v>
      </c>
      <c r="S277" s="579">
        <f t="shared" si="181"/>
        <v>0</v>
      </c>
      <c r="T277" s="579">
        <f t="shared" si="182"/>
        <v>0</v>
      </c>
      <c r="U277" s="579">
        <f t="shared" si="183"/>
        <v>0</v>
      </c>
      <c r="V277" s="579">
        <f t="shared" si="184"/>
        <v>0</v>
      </c>
      <c r="W277" s="579">
        <f t="shared" si="185"/>
        <v>0</v>
      </c>
      <c r="X277" s="579">
        <f t="shared" si="186"/>
        <v>0</v>
      </c>
      <c r="Y277" s="579">
        <f t="shared" si="187"/>
        <v>0</v>
      </c>
      <c r="Z277" s="579">
        <f t="shared" si="188"/>
        <v>0</v>
      </c>
      <c r="AA277" s="579">
        <f t="shared" si="189"/>
        <v>0</v>
      </c>
      <c r="AB277" s="579">
        <f t="shared" si="190"/>
        <v>0</v>
      </c>
      <c r="AC277" s="579">
        <f t="shared" si="191"/>
        <v>0</v>
      </c>
      <c r="AD277" s="579">
        <f t="shared" si="192"/>
        <v>0</v>
      </c>
      <c r="AE277" s="579">
        <f t="shared" si="193"/>
        <v>0</v>
      </c>
      <c r="AF277" s="579">
        <f t="shared" si="194"/>
        <v>0</v>
      </c>
      <c r="AG277" s="579">
        <f t="shared" ref="AG277:AG294" si="195">$AG$155*$A247</f>
        <v>0</v>
      </c>
      <c r="AH277" s="579">
        <f t="shared" si="157"/>
        <v>0</v>
      </c>
      <c r="AI277" s="579">
        <f t="shared" si="160"/>
        <v>0</v>
      </c>
      <c r="AJ277" s="579">
        <f t="shared" si="164"/>
        <v>0</v>
      </c>
      <c r="AK277" s="579">
        <f t="shared" si="166"/>
        <v>0</v>
      </c>
      <c r="AL277" s="579">
        <f t="shared" si="168"/>
        <v>0</v>
      </c>
      <c r="AM277" s="579">
        <f t="shared" si="161"/>
        <v>0</v>
      </c>
      <c r="AN277" s="579"/>
      <c r="AO277" s="579"/>
      <c r="AP277" s="579"/>
      <c r="AQ277" s="579"/>
      <c r="AR277" s="579"/>
      <c r="AS277" s="579"/>
      <c r="AT277" s="578"/>
      <c r="AU277" s="579"/>
      <c r="AV277" s="579"/>
      <c r="AW277" s="579"/>
      <c r="AX277" s="579"/>
      <c r="AY277" s="579"/>
      <c r="AZ277" s="579"/>
      <c r="BA277" s="579"/>
      <c r="BB277" s="579"/>
      <c r="BC277" s="577"/>
      <c r="BD277" s="577"/>
      <c r="BE277" s="579"/>
      <c r="BF277" s="579"/>
      <c r="BG277" s="579"/>
      <c r="BH277" s="579"/>
      <c r="BI277" s="579"/>
      <c r="BJ277" s="579"/>
      <c r="BK277" s="579"/>
      <c r="BL277" s="579"/>
      <c r="BM277" s="579"/>
      <c r="BN277" s="579"/>
      <c r="BO277" s="579"/>
      <c r="BP277" s="579"/>
      <c r="BQ277" s="579"/>
      <c r="BR277" s="579"/>
      <c r="BS277" s="579"/>
      <c r="BT277" s="579"/>
    </row>
    <row r="278" spans="1:72">
      <c r="A278" s="581">
        <f t="shared" si="158"/>
        <v>0</v>
      </c>
      <c r="B278" s="579">
        <f t="shared" si="162"/>
        <v>64</v>
      </c>
      <c r="C278" s="579">
        <f t="shared" si="159"/>
        <v>0</v>
      </c>
      <c r="D278" s="579">
        <f t="shared" si="163"/>
        <v>0</v>
      </c>
      <c r="E278" s="579">
        <f t="shared" si="165"/>
        <v>0</v>
      </c>
      <c r="F278" s="579">
        <f t="shared" si="167"/>
        <v>0</v>
      </c>
      <c r="G278" s="579">
        <f t="shared" si="169"/>
        <v>0</v>
      </c>
      <c r="H278" s="579">
        <f t="shared" si="170"/>
        <v>0</v>
      </c>
      <c r="I278" s="579">
        <f t="shared" si="171"/>
        <v>0</v>
      </c>
      <c r="J278" s="579">
        <f t="shared" si="172"/>
        <v>0</v>
      </c>
      <c r="K278" s="579">
        <f t="shared" si="173"/>
        <v>0</v>
      </c>
      <c r="L278" s="579">
        <f t="shared" si="174"/>
        <v>0</v>
      </c>
      <c r="M278" s="579">
        <f t="shared" si="175"/>
        <v>0</v>
      </c>
      <c r="N278" s="579">
        <f t="shared" si="176"/>
        <v>0</v>
      </c>
      <c r="O278" s="579">
        <f t="shared" si="177"/>
        <v>0</v>
      </c>
      <c r="P278" s="579">
        <f t="shared" si="178"/>
        <v>0</v>
      </c>
      <c r="Q278" s="579">
        <f t="shared" si="179"/>
        <v>0</v>
      </c>
      <c r="R278" s="579">
        <f t="shared" si="180"/>
        <v>0</v>
      </c>
      <c r="S278" s="579">
        <f t="shared" si="181"/>
        <v>0</v>
      </c>
      <c r="T278" s="579">
        <f t="shared" si="182"/>
        <v>0</v>
      </c>
      <c r="U278" s="579">
        <f t="shared" si="183"/>
        <v>0</v>
      </c>
      <c r="V278" s="579">
        <f t="shared" si="184"/>
        <v>0</v>
      </c>
      <c r="W278" s="579">
        <f t="shared" si="185"/>
        <v>0</v>
      </c>
      <c r="X278" s="579">
        <f t="shared" si="186"/>
        <v>0</v>
      </c>
      <c r="Y278" s="579">
        <f t="shared" si="187"/>
        <v>0</v>
      </c>
      <c r="Z278" s="579">
        <f t="shared" si="188"/>
        <v>0</v>
      </c>
      <c r="AA278" s="579">
        <f t="shared" si="189"/>
        <v>0</v>
      </c>
      <c r="AB278" s="579">
        <f t="shared" si="190"/>
        <v>0</v>
      </c>
      <c r="AC278" s="579">
        <f t="shared" si="191"/>
        <v>0</v>
      </c>
      <c r="AD278" s="579">
        <f t="shared" si="192"/>
        <v>0</v>
      </c>
      <c r="AE278" s="579">
        <f t="shared" si="193"/>
        <v>0</v>
      </c>
      <c r="AF278" s="579">
        <f t="shared" si="194"/>
        <v>0</v>
      </c>
      <c r="AG278" s="579">
        <f t="shared" si="195"/>
        <v>0</v>
      </c>
      <c r="AH278" s="579">
        <f t="shared" ref="AH278:AH294" si="196">$AH$155*$A247</f>
        <v>0</v>
      </c>
      <c r="AI278" s="579">
        <f t="shared" si="160"/>
        <v>0</v>
      </c>
      <c r="AJ278" s="579">
        <f t="shared" si="164"/>
        <v>0</v>
      </c>
      <c r="AK278" s="579">
        <f t="shared" si="166"/>
        <v>0</v>
      </c>
      <c r="AL278" s="579">
        <f t="shared" si="168"/>
        <v>0</v>
      </c>
      <c r="AM278" s="579">
        <f t="shared" si="161"/>
        <v>0</v>
      </c>
      <c r="AN278" s="579"/>
      <c r="AO278" s="579"/>
      <c r="AP278" s="579"/>
      <c r="AQ278" s="579"/>
      <c r="AR278" s="579"/>
      <c r="AS278" s="579"/>
      <c r="AT278" s="578"/>
      <c r="AU278" s="579"/>
      <c r="AV278" s="579"/>
      <c r="AW278" s="579"/>
      <c r="AX278" s="579"/>
      <c r="AY278" s="579"/>
      <c r="AZ278" s="579"/>
      <c r="BA278" s="579"/>
      <c r="BB278" s="579"/>
      <c r="BC278" s="577"/>
      <c r="BD278" s="577"/>
      <c r="BE278" s="579"/>
      <c r="BF278" s="579"/>
      <c r="BG278" s="579"/>
      <c r="BH278" s="579"/>
      <c r="BI278" s="579"/>
      <c r="BJ278" s="579"/>
      <c r="BK278" s="579"/>
      <c r="BL278" s="579"/>
      <c r="BM278" s="579"/>
      <c r="BN278" s="579"/>
      <c r="BO278" s="579"/>
      <c r="BP278" s="579"/>
      <c r="BQ278" s="579"/>
      <c r="BR278" s="579"/>
      <c r="BS278" s="579"/>
      <c r="BT278" s="579"/>
    </row>
    <row r="279" spans="1:72">
      <c r="A279" s="581">
        <f t="shared" ref="A279:A294" si="197">IF(B279=1,1/$D$9/2,IF(B279&lt;$D$9+1,1/$D$9,IF($D$9+1=B279,1/$D$9/2,0)))</f>
        <v>0</v>
      </c>
      <c r="B279" s="579">
        <f t="shared" si="162"/>
        <v>65</v>
      </c>
      <c r="C279" s="579">
        <f t="shared" ref="C279:C294" si="198">$C$155*$A279</f>
        <v>0</v>
      </c>
      <c r="D279" s="579">
        <f t="shared" si="163"/>
        <v>0</v>
      </c>
      <c r="E279" s="579">
        <f t="shared" si="165"/>
        <v>0</v>
      </c>
      <c r="F279" s="579">
        <f t="shared" si="167"/>
        <v>0</v>
      </c>
      <c r="G279" s="579">
        <f t="shared" si="169"/>
        <v>0</v>
      </c>
      <c r="H279" s="579">
        <f t="shared" si="170"/>
        <v>0</v>
      </c>
      <c r="I279" s="579">
        <f t="shared" si="171"/>
        <v>0</v>
      </c>
      <c r="J279" s="579">
        <f t="shared" si="172"/>
        <v>0</v>
      </c>
      <c r="K279" s="579">
        <f t="shared" si="173"/>
        <v>0</v>
      </c>
      <c r="L279" s="579">
        <f t="shared" si="174"/>
        <v>0</v>
      </c>
      <c r="M279" s="579">
        <f t="shared" si="175"/>
        <v>0</v>
      </c>
      <c r="N279" s="579">
        <f t="shared" si="176"/>
        <v>0</v>
      </c>
      <c r="O279" s="579">
        <f t="shared" si="177"/>
        <v>0</v>
      </c>
      <c r="P279" s="579">
        <f t="shared" si="178"/>
        <v>0</v>
      </c>
      <c r="Q279" s="579">
        <f t="shared" si="179"/>
        <v>0</v>
      </c>
      <c r="R279" s="579">
        <f t="shared" si="180"/>
        <v>0</v>
      </c>
      <c r="S279" s="579">
        <f t="shared" si="181"/>
        <v>0</v>
      </c>
      <c r="T279" s="579">
        <f t="shared" si="182"/>
        <v>0</v>
      </c>
      <c r="U279" s="579">
        <f t="shared" si="183"/>
        <v>0</v>
      </c>
      <c r="V279" s="579">
        <f t="shared" si="184"/>
        <v>0</v>
      </c>
      <c r="W279" s="579">
        <f t="shared" si="185"/>
        <v>0</v>
      </c>
      <c r="X279" s="579">
        <f t="shared" si="186"/>
        <v>0</v>
      </c>
      <c r="Y279" s="579">
        <f t="shared" si="187"/>
        <v>0</v>
      </c>
      <c r="Z279" s="579">
        <f t="shared" si="188"/>
        <v>0</v>
      </c>
      <c r="AA279" s="579">
        <f t="shared" si="189"/>
        <v>0</v>
      </c>
      <c r="AB279" s="579">
        <f t="shared" si="190"/>
        <v>0</v>
      </c>
      <c r="AC279" s="579">
        <f t="shared" si="191"/>
        <v>0</v>
      </c>
      <c r="AD279" s="579">
        <f t="shared" si="192"/>
        <v>0</v>
      </c>
      <c r="AE279" s="579">
        <f t="shared" si="193"/>
        <v>0</v>
      </c>
      <c r="AF279" s="579">
        <f t="shared" si="194"/>
        <v>0</v>
      </c>
      <c r="AG279" s="579">
        <f t="shared" si="195"/>
        <v>0</v>
      </c>
      <c r="AH279" s="579">
        <f t="shared" si="196"/>
        <v>0</v>
      </c>
      <c r="AI279" s="579">
        <f t="shared" si="160"/>
        <v>0</v>
      </c>
      <c r="AJ279" s="579">
        <f t="shared" si="164"/>
        <v>0</v>
      </c>
      <c r="AK279" s="579">
        <f t="shared" si="166"/>
        <v>0</v>
      </c>
      <c r="AL279" s="579">
        <f t="shared" si="168"/>
        <v>0</v>
      </c>
      <c r="AM279" s="579">
        <f t="shared" ref="AM279:AM294" si="199">SUM(C279:AL279)</f>
        <v>0</v>
      </c>
      <c r="AN279" s="579"/>
      <c r="AO279" s="579"/>
      <c r="AP279" s="579"/>
      <c r="AQ279" s="579"/>
      <c r="AR279" s="579"/>
      <c r="AS279" s="579"/>
      <c r="AT279" s="578"/>
      <c r="AU279" s="579"/>
      <c r="AV279" s="579"/>
      <c r="AW279" s="579"/>
      <c r="AX279" s="579"/>
      <c r="AY279" s="579"/>
      <c r="AZ279" s="579"/>
      <c r="BA279" s="579"/>
      <c r="BB279" s="579"/>
      <c r="BC279" s="577"/>
      <c r="BD279" s="577"/>
      <c r="BE279" s="579"/>
      <c r="BF279" s="579"/>
      <c r="BG279" s="579"/>
      <c r="BH279" s="579"/>
      <c r="BI279" s="579"/>
      <c r="BJ279" s="579"/>
      <c r="BK279" s="579"/>
      <c r="BL279" s="579"/>
      <c r="BM279" s="579"/>
      <c r="BN279" s="579"/>
      <c r="BO279" s="579"/>
      <c r="BP279" s="579"/>
      <c r="BQ279" s="579"/>
      <c r="BR279" s="579"/>
      <c r="BS279" s="579"/>
      <c r="BT279" s="579"/>
    </row>
    <row r="280" spans="1:72">
      <c r="A280" s="581">
        <f t="shared" si="197"/>
        <v>0</v>
      </c>
      <c r="B280" s="579">
        <f t="shared" ref="B280:B294" si="200">1+B279</f>
        <v>66</v>
      </c>
      <c r="C280" s="579">
        <f t="shared" si="198"/>
        <v>0</v>
      </c>
      <c r="D280" s="579">
        <f t="shared" ref="D280:D294" si="201">$D$155*$A279</f>
        <v>0</v>
      </c>
      <c r="E280" s="579">
        <f t="shared" si="165"/>
        <v>0</v>
      </c>
      <c r="F280" s="579">
        <f t="shared" si="167"/>
        <v>0</v>
      </c>
      <c r="G280" s="579">
        <f t="shared" si="169"/>
        <v>0</v>
      </c>
      <c r="H280" s="579">
        <f t="shared" si="170"/>
        <v>0</v>
      </c>
      <c r="I280" s="579">
        <f t="shared" si="171"/>
        <v>0</v>
      </c>
      <c r="J280" s="579">
        <f t="shared" si="172"/>
        <v>0</v>
      </c>
      <c r="K280" s="579">
        <f t="shared" si="173"/>
        <v>0</v>
      </c>
      <c r="L280" s="579">
        <f t="shared" si="174"/>
        <v>0</v>
      </c>
      <c r="M280" s="579">
        <f t="shared" si="175"/>
        <v>0</v>
      </c>
      <c r="N280" s="579">
        <f t="shared" si="176"/>
        <v>0</v>
      </c>
      <c r="O280" s="579">
        <f t="shared" si="177"/>
        <v>0</v>
      </c>
      <c r="P280" s="579">
        <f t="shared" si="178"/>
        <v>0</v>
      </c>
      <c r="Q280" s="579">
        <f t="shared" si="179"/>
        <v>0</v>
      </c>
      <c r="R280" s="579">
        <f t="shared" si="180"/>
        <v>0</v>
      </c>
      <c r="S280" s="579">
        <f t="shared" si="181"/>
        <v>0</v>
      </c>
      <c r="T280" s="579">
        <f t="shared" si="182"/>
        <v>0</v>
      </c>
      <c r="U280" s="579">
        <f t="shared" si="183"/>
        <v>0</v>
      </c>
      <c r="V280" s="579">
        <f t="shared" si="184"/>
        <v>0</v>
      </c>
      <c r="W280" s="579">
        <f t="shared" si="185"/>
        <v>0</v>
      </c>
      <c r="X280" s="579">
        <f t="shared" si="186"/>
        <v>0</v>
      </c>
      <c r="Y280" s="579">
        <f t="shared" si="187"/>
        <v>0</v>
      </c>
      <c r="Z280" s="579">
        <f t="shared" si="188"/>
        <v>0</v>
      </c>
      <c r="AA280" s="579">
        <f t="shared" si="189"/>
        <v>0</v>
      </c>
      <c r="AB280" s="579">
        <f t="shared" si="190"/>
        <v>0</v>
      </c>
      <c r="AC280" s="579">
        <f t="shared" si="191"/>
        <v>0</v>
      </c>
      <c r="AD280" s="579">
        <f t="shared" si="192"/>
        <v>0</v>
      </c>
      <c r="AE280" s="579">
        <f t="shared" si="193"/>
        <v>0</v>
      </c>
      <c r="AF280" s="579">
        <f t="shared" si="194"/>
        <v>0</v>
      </c>
      <c r="AG280" s="579">
        <f t="shared" si="195"/>
        <v>0</v>
      </c>
      <c r="AH280" s="579">
        <f t="shared" si="196"/>
        <v>0</v>
      </c>
      <c r="AI280" s="579">
        <f t="shared" si="160"/>
        <v>0</v>
      </c>
      <c r="AJ280" s="579">
        <f t="shared" si="164"/>
        <v>0</v>
      </c>
      <c r="AK280" s="579">
        <f t="shared" si="166"/>
        <v>0</v>
      </c>
      <c r="AL280" s="579">
        <f t="shared" si="168"/>
        <v>0</v>
      </c>
      <c r="AM280" s="579">
        <f t="shared" si="199"/>
        <v>0</v>
      </c>
      <c r="AN280" s="579"/>
      <c r="AO280" s="579"/>
      <c r="AP280" s="579"/>
      <c r="AQ280" s="579"/>
      <c r="AR280" s="579"/>
      <c r="AS280" s="579"/>
      <c r="AT280" s="578"/>
      <c r="AU280" s="579"/>
      <c r="AV280" s="579"/>
      <c r="AW280" s="579"/>
      <c r="AX280" s="579"/>
      <c r="AY280" s="579"/>
      <c r="AZ280" s="579"/>
      <c r="BA280" s="579"/>
      <c r="BB280" s="579"/>
      <c r="BC280" s="577"/>
      <c r="BD280" s="577"/>
      <c r="BE280" s="579"/>
      <c r="BF280" s="579"/>
      <c r="BG280" s="579"/>
      <c r="BH280" s="579"/>
      <c r="BI280" s="579"/>
      <c r="BJ280" s="579"/>
      <c r="BK280" s="579"/>
      <c r="BL280" s="579"/>
      <c r="BM280" s="579"/>
      <c r="BN280" s="579"/>
      <c r="BO280" s="579"/>
      <c r="BP280" s="579"/>
      <c r="BQ280" s="579"/>
      <c r="BR280" s="579"/>
      <c r="BS280" s="579"/>
      <c r="BT280" s="579"/>
    </row>
    <row r="281" spans="1:72">
      <c r="A281" s="581">
        <f t="shared" si="197"/>
        <v>0</v>
      </c>
      <c r="B281" s="579">
        <f t="shared" si="200"/>
        <v>67</v>
      </c>
      <c r="C281" s="579">
        <f t="shared" si="198"/>
        <v>0</v>
      </c>
      <c r="D281" s="579">
        <f t="shared" si="201"/>
        <v>0</v>
      </c>
      <c r="E281" s="579">
        <f t="shared" ref="E281:E294" si="202">$E$155*$A279</f>
        <v>0</v>
      </c>
      <c r="F281" s="579">
        <f t="shared" si="167"/>
        <v>0</v>
      </c>
      <c r="G281" s="579">
        <f t="shared" si="169"/>
        <v>0</v>
      </c>
      <c r="H281" s="579">
        <f t="shared" si="170"/>
        <v>0</v>
      </c>
      <c r="I281" s="579">
        <f t="shared" si="171"/>
        <v>0</v>
      </c>
      <c r="J281" s="579">
        <f t="shared" si="172"/>
        <v>0</v>
      </c>
      <c r="K281" s="579">
        <f t="shared" si="173"/>
        <v>0</v>
      </c>
      <c r="L281" s="579">
        <f t="shared" si="174"/>
        <v>0</v>
      </c>
      <c r="M281" s="579">
        <f t="shared" si="175"/>
        <v>0</v>
      </c>
      <c r="N281" s="579">
        <f t="shared" si="176"/>
        <v>0</v>
      </c>
      <c r="O281" s="579">
        <f t="shared" si="177"/>
        <v>0</v>
      </c>
      <c r="P281" s="579">
        <f t="shared" si="178"/>
        <v>0</v>
      </c>
      <c r="Q281" s="579">
        <f t="shared" si="179"/>
        <v>0</v>
      </c>
      <c r="R281" s="579">
        <f t="shared" si="180"/>
        <v>0</v>
      </c>
      <c r="S281" s="579">
        <f t="shared" si="181"/>
        <v>0</v>
      </c>
      <c r="T281" s="579">
        <f t="shared" si="182"/>
        <v>0</v>
      </c>
      <c r="U281" s="579">
        <f t="shared" si="183"/>
        <v>0</v>
      </c>
      <c r="V281" s="579">
        <f t="shared" si="184"/>
        <v>0</v>
      </c>
      <c r="W281" s="579">
        <f t="shared" si="185"/>
        <v>0</v>
      </c>
      <c r="X281" s="579">
        <f t="shared" si="186"/>
        <v>0</v>
      </c>
      <c r="Y281" s="579">
        <f t="shared" si="187"/>
        <v>0</v>
      </c>
      <c r="Z281" s="579">
        <f t="shared" si="188"/>
        <v>0</v>
      </c>
      <c r="AA281" s="579">
        <f t="shared" si="189"/>
        <v>0</v>
      </c>
      <c r="AB281" s="579">
        <f t="shared" si="190"/>
        <v>0</v>
      </c>
      <c r="AC281" s="579">
        <f t="shared" si="191"/>
        <v>0</v>
      </c>
      <c r="AD281" s="579">
        <f t="shared" si="192"/>
        <v>0</v>
      </c>
      <c r="AE281" s="579">
        <f t="shared" si="193"/>
        <v>0</v>
      </c>
      <c r="AF281" s="579">
        <f t="shared" si="194"/>
        <v>0</v>
      </c>
      <c r="AG281" s="579">
        <f t="shared" si="195"/>
        <v>0</v>
      </c>
      <c r="AH281" s="579">
        <f t="shared" si="196"/>
        <v>0</v>
      </c>
      <c r="AI281" s="579">
        <f t="shared" si="160"/>
        <v>0</v>
      </c>
      <c r="AJ281" s="579">
        <f t="shared" si="164"/>
        <v>0</v>
      </c>
      <c r="AK281" s="579">
        <f t="shared" si="166"/>
        <v>0</v>
      </c>
      <c r="AL281" s="579">
        <f t="shared" si="168"/>
        <v>0</v>
      </c>
      <c r="AM281" s="579">
        <f t="shared" si="199"/>
        <v>0</v>
      </c>
      <c r="AN281" s="579"/>
      <c r="AO281" s="579"/>
      <c r="AP281" s="579"/>
      <c r="AQ281" s="579"/>
      <c r="AR281" s="579"/>
      <c r="AS281" s="579"/>
      <c r="AT281" s="578"/>
      <c r="AU281" s="579"/>
      <c r="AV281" s="579"/>
      <c r="AW281" s="579"/>
      <c r="AX281" s="579"/>
      <c r="AY281" s="579"/>
      <c r="AZ281" s="579"/>
      <c r="BA281" s="579"/>
      <c r="BB281" s="579"/>
      <c r="BC281" s="577"/>
      <c r="BD281" s="577"/>
      <c r="BE281" s="579"/>
      <c r="BF281" s="579"/>
      <c r="BG281" s="579"/>
      <c r="BH281" s="579"/>
      <c r="BI281" s="579"/>
      <c r="BJ281" s="579"/>
      <c r="BK281" s="579"/>
      <c r="BL281" s="579"/>
      <c r="BM281" s="579"/>
      <c r="BN281" s="579"/>
      <c r="BO281" s="579"/>
      <c r="BP281" s="579"/>
      <c r="BQ281" s="579"/>
      <c r="BR281" s="579"/>
      <c r="BS281" s="579"/>
      <c r="BT281" s="579"/>
    </row>
    <row r="282" spans="1:72">
      <c r="A282" s="581">
        <f t="shared" si="197"/>
        <v>0</v>
      </c>
      <c r="B282" s="579">
        <f t="shared" si="200"/>
        <v>68</v>
      </c>
      <c r="C282" s="579">
        <f t="shared" si="198"/>
        <v>0</v>
      </c>
      <c r="D282" s="579">
        <f t="shared" si="201"/>
        <v>0</v>
      </c>
      <c r="E282" s="579">
        <f t="shared" si="202"/>
        <v>0</v>
      </c>
      <c r="F282" s="579">
        <f t="shared" ref="F282:F294" si="203">$F$155*$A279</f>
        <v>0</v>
      </c>
      <c r="G282" s="579">
        <f t="shared" si="169"/>
        <v>0</v>
      </c>
      <c r="H282" s="579">
        <f t="shared" si="170"/>
        <v>0</v>
      </c>
      <c r="I282" s="579">
        <f t="shared" si="171"/>
        <v>0</v>
      </c>
      <c r="J282" s="579">
        <f t="shared" si="172"/>
        <v>0</v>
      </c>
      <c r="K282" s="579">
        <f t="shared" si="173"/>
        <v>0</v>
      </c>
      <c r="L282" s="579">
        <f t="shared" si="174"/>
        <v>0</v>
      </c>
      <c r="M282" s="579">
        <f t="shared" si="175"/>
        <v>0</v>
      </c>
      <c r="N282" s="579">
        <f t="shared" si="176"/>
        <v>0</v>
      </c>
      <c r="O282" s="579">
        <f t="shared" si="177"/>
        <v>0</v>
      </c>
      <c r="P282" s="579">
        <f t="shared" si="178"/>
        <v>0</v>
      </c>
      <c r="Q282" s="579">
        <f t="shared" si="179"/>
        <v>0</v>
      </c>
      <c r="R282" s="579">
        <f t="shared" si="180"/>
        <v>0</v>
      </c>
      <c r="S282" s="579">
        <f t="shared" si="181"/>
        <v>0</v>
      </c>
      <c r="T282" s="579">
        <f t="shared" si="182"/>
        <v>0</v>
      </c>
      <c r="U282" s="579">
        <f t="shared" si="183"/>
        <v>0</v>
      </c>
      <c r="V282" s="579">
        <f t="shared" si="184"/>
        <v>0</v>
      </c>
      <c r="W282" s="579">
        <f t="shared" si="185"/>
        <v>0</v>
      </c>
      <c r="X282" s="579">
        <f t="shared" si="186"/>
        <v>0</v>
      </c>
      <c r="Y282" s="579">
        <f t="shared" si="187"/>
        <v>0</v>
      </c>
      <c r="Z282" s="579">
        <f t="shared" si="188"/>
        <v>0</v>
      </c>
      <c r="AA282" s="579">
        <f t="shared" si="189"/>
        <v>0</v>
      </c>
      <c r="AB282" s="579">
        <f t="shared" si="190"/>
        <v>0</v>
      </c>
      <c r="AC282" s="579">
        <f t="shared" si="191"/>
        <v>0</v>
      </c>
      <c r="AD282" s="579">
        <f t="shared" si="192"/>
        <v>0</v>
      </c>
      <c r="AE282" s="579">
        <f t="shared" si="193"/>
        <v>0</v>
      </c>
      <c r="AF282" s="579">
        <f t="shared" si="194"/>
        <v>0</v>
      </c>
      <c r="AG282" s="579">
        <f t="shared" si="195"/>
        <v>0</v>
      </c>
      <c r="AH282" s="579">
        <f t="shared" si="196"/>
        <v>0</v>
      </c>
      <c r="AI282" s="579">
        <f t="shared" si="160"/>
        <v>0</v>
      </c>
      <c r="AJ282" s="579">
        <f t="shared" si="164"/>
        <v>0</v>
      </c>
      <c r="AK282" s="579">
        <f t="shared" si="166"/>
        <v>0</v>
      </c>
      <c r="AL282" s="579">
        <f t="shared" si="168"/>
        <v>0</v>
      </c>
      <c r="AM282" s="579">
        <f t="shared" si="199"/>
        <v>0</v>
      </c>
      <c r="AN282" s="579"/>
      <c r="AO282" s="579"/>
      <c r="AP282" s="579"/>
      <c r="AQ282" s="579"/>
      <c r="AR282" s="579"/>
      <c r="AS282" s="579"/>
      <c r="AT282" s="578"/>
      <c r="AU282" s="579"/>
      <c r="AV282" s="579"/>
      <c r="AW282" s="579"/>
      <c r="AX282" s="579"/>
      <c r="AY282" s="579"/>
      <c r="AZ282" s="579"/>
      <c r="BA282" s="579"/>
      <c r="BB282" s="579"/>
      <c r="BC282" s="577"/>
      <c r="BD282" s="577"/>
      <c r="BE282" s="579"/>
      <c r="BF282" s="579"/>
      <c r="BG282" s="579"/>
      <c r="BH282" s="579"/>
      <c r="BI282" s="579"/>
      <c r="BJ282" s="579"/>
      <c r="BK282" s="579"/>
      <c r="BL282" s="579"/>
      <c r="BM282" s="579"/>
      <c r="BN282" s="579"/>
      <c r="BO282" s="579"/>
      <c r="BP282" s="579"/>
      <c r="BQ282" s="579"/>
      <c r="BR282" s="579"/>
      <c r="BS282" s="579"/>
      <c r="BT282" s="579"/>
    </row>
    <row r="283" spans="1:72">
      <c r="A283" s="581">
        <f t="shared" si="197"/>
        <v>0</v>
      </c>
      <c r="B283" s="579">
        <f t="shared" si="200"/>
        <v>69</v>
      </c>
      <c r="C283" s="579">
        <f t="shared" si="198"/>
        <v>0</v>
      </c>
      <c r="D283" s="579">
        <f t="shared" si="201"/>
        <v>0</v>
      </c>
      <c r="E283" s="579">
        <f t="shared" si="202"/>
        <v>0</v>
      </c>
      <c r="F283" s="579">
        <f t="shared" si="203"/>
        <v>0</v>
      </c>
      <c r="G283" s="579">
        <f t="shared" ref="G283:G294" si="204">$G$155*$A279</f>
        <v>0</v>
      </c>
      <c r="H283" s="579">
        <f t="shared" si="170"/>
        <v>0</v>
      </c>
      <c r="I283" s="579">
        <f t="shared" si="171"/>
        <v>0</v>
      </c>
      <c r="J283" s="579">
        <f t="shared" si="172"/>
        <v>0</v>
      </c>
      <c r="K283" s="579">
        <f t="shared" si="173"/>
        <v>0</v>
      </c>
      <c r="L283" s="579">
        <f t="shared" si="174"/>
        <v>0</v>
      </c>
      <c r="M283" s="579">
        <f t="shared" si="175"/>
        <v>0</v>
      </c>
      <c r="N283" s="579">
        <f t="shared" si="176"/>
        <v>0</v>
      </c>
      <c r="O283" s="579">
        <f t="shared" si="177"/>
        <v>0</v>
      </c>
      <c r="P283" s="579">
        <f t="shared" si="178"/>
        <v>0</v>
      </c>
      <c r="Q283" s="579">
        <f t="shared" si="179"/>
        <v>0</v>
      </c>
      <c r="R283" s="579">
        <f t="shared" si="180"/>
        <v>0</v>
      </c>
      <c r="S283" s="579">
        <f t="shared" si="181"/>
        <v>0</v>
      </c>
      <c r="T283" s="579">
        <f t="shared" si="182"/>
        <v>0</v>
      </c>
      <c r="U283" s="579">
        <f t="shared" si="183"/>
        <v>0</v>
      </c>
      <c r="V283" s="579">
        <f t="shared" si="184"/>
        <v>0</v>
      </c>
      <c r="W283" s="579">
        <f t="shared" si="185"/>
        <v>0</v>
      </c>
      <c r="X283" s="579">
        <f t="shared" si="186"/>
        <v>0</v>
      </c>
      <c r="Y283" s="579">
        <f t="shared" si="187"/>
        <v>0</v>
      </c>
      <c r="Z283" s="579">
        <f t="shared" si="188"/>
        <v>0</v>
      </c>
      <c r="AA283" s="579">
        <f t="shared" si="189"/>
        <v>0</v>
      </c>
      <c r="AB283" s="579">
        <f t="shared" si="190"/>
        <v>0</v>
      </c>
      <c r="AC283" s="579">
        <f t="shared" si="191"/>
        <v>0</v>
      </c>
      <c r="AD283" s="579">
        <f t="shared" si="192"/>
        <v>0</v>
      </c>
      <c r="AE283" s="579">
        <f t="shared" si="193"/>
        <v>0</v>
      </c>
      <c r="AF283" s="579">
        <f t="shared" si="194"/>
        <v>0</v>
      </c>
      <c r="AG283" s="579">
        <f t="shared" si="195"/>
        <v>0</v>
      </c>
      <c r="AH283" s="579">
        <f t="shared" si="196"/>
        <v>0</v>
      </c>
      <c r="AI283" s="579">
        <f t="shared" si="160"/>
        <v>0</v>
      </c>
      <c r="AJ283" s="579">
        <f t="shared" si="164"/>
        <v>0</v>
      </c>
      <c r="AK283" s="579">
        <f t="shared" si="166"/>
        <v>0</v>
      </c>
      <c r="AL283" s="579">
        <f t="shared" si="168"/>
        <v>0</v>
      </c>
      <c r="AM283" s="579">
        <f t="shared" si="199"/>
        <v>0</v>
      </c>
      <c r="AN283" s="579"/>
      <c r="AO283" s="579"/>
      <c r="AP283" s="579"/>
      <c r="AQ283" s="579"/>
      <c r="AR283" s="579"/>
      <c r="AS283" s="579"/>
      <c r="AT283" s="578"/>
      <c r="AU283" s="579"/>
      <c r="AV283" s="579"/>
      <c r="AW283" s="579"/>
      <c r="AX283" s="579"/>
      <c r="AY283" s="579"/>
      <c r="AZ283" s="579"/>
      <c r="BA283" s="579"/>
      <c r="BB283" s="579"/>
      <c r="BC283" s="577"/>
      <c r="BD283" s="577"/>
      <c r="BE283" s="579"/>
      <c r="BF283" s="579"/>
      <c r="BG283" s="579"/>
      <c r="BH283" s="579"/>
      <c r="BI283" s="579"/>
      <c r="BJ283" s="579"/>
      <c r="BK283" s="579"/>
      <c r="BL283" s="579"/>
      <c r="BM283" s="579"/>
      <c r="BN283" s="579"/>
      <c r="BO283" s="579"/>
      <c r="BP283" s="579"/>
      <c r="BQ283" s="579"/>
      <c r="BR283" s="579"/>
      <c r="BS283" s="579"/>
      <c r="BT283" s="579"/>
    </row>
    <row r="284" spans="1:72">
      <c r="A284" s="581">
        <f t="shared" si="197"/>
        <v>0</v>
      </c>
      <c r="B284" s="579">
        <f t="shared" si="200"/>
        <v>70</v>
      </c>
      <c r="C284" s="579">
        <f t="shared" si="198"/>
        <v>0</v>
      </c>
      <c r="D284" s="579">
        <f t="shared" si="201"/>
        <v>0</v>
      </c>
      <c r="E284" s="579">
        <f t="shared" si="202"/>
        <v>0</v>
      </c>
      <c r="F284" s="579">
        <f t="shared" si="203"/>
        <v>0</v>
      </c>
      <c r="G284" s="579">
        <f t="shared" si="204"/>
        <v>0</v>
      </c>
      <c r="H284" s="579">
        <f t="shared" ref="H284:H294" si="205">$H$155*$A279</f>
        <v>0</v>
      </c>
      <c r="I284" s="579">
        <f t="shared" si="171"/>
        <v>0</v>
      </c>
      <c r="J284" s="579">
        <f t="shared" si="172"/>
        <v>0</v>
      </c>
      <c r="K284" s="579">
        <f t="shared" si="173"/>
        <v>0</v>
      </c>
      <c r="L284" s="579">
        <f t="shared" si="174"/>
        <v>0</v>
      </c>
      <c r="M284" s="579">
        <f t="shared" si="175"/>
        <v>0</v>
      </c>
      <c r="N284" s="579">
        <f t="shared" si="176"/>
        <v>0</v>
      </c>
      <c r="O284" s="579">
        <f t="shared" si="177"/>
        <v>0</v>
      </c>
      <c r="P284" s="579">
        <f t="shared" si="178"/>
        <v>0</v>
      </c>
      <c r="Q284" s="579">
        <f t="shared" si="179"/>
        <v>0</v>
      </c>
      <c r="R284" s="579">
        <f t="shared" si="180"/>
        <v>0</v>
      </c>
      <c r="S284" s="579">
        <f t="shared" si="181"/>
        <v>0</v>
      </c>
      <c r="T284" s="579">
        <f t="shared" si="182"/>
        <v>0</v>
      </c>
      <c r="U284" s="579">
        <f t="shared" si="183"/>
        <v>0</v>
      </c>
      <c r="V284" s="579">
        <f t="shared" si="184"/>
        <v>0</v>
      </c>
      <c r="W284" s="579">
        <f t="shared" si="185"/>
        <v>0</v>
      </c>
      <c r="X284" s="579">
        <f t="shared" si="186"/>
        <v>0</v>
      </c>
      <c r="Y284" s="579">
        <f t="shared" si="187"/>
        <v>0</v>
      </c>
      <c r="Z284" s="579">
        <f t="shared" si="188"/>
        <v>0</v>
      </c>
      <c r="AA284" s="579">
        <f t="shared" si="189"/>
        <v>0</v>
      </c>
      <c r="AB284" s="579">
        <f t="shared" si="190"/>
        <v>0</v>
      </c>
      <c r="AC284" s="579">
        <f t="shared" si="191"/>
        <v>0</v>
      </c>
      <c r="AD284" s="579">
        <f t="shared" si="192"/>
        <v>0</v>
      </c>
      <c r="AE284" s="579">
        <f t="shared" si="193"/>
        <v>0</v>
      </c>
      <c r="AF284" s="579">
        <f t="shared" si="194"/>
        <v>0</v>
      </c>
      <c r="AG284" s="579">
        <f t="shared" si="195"/>
        <v>0</v>
      </c>
      <c r="AH284" s="579">
        <f t="shared" si="196"/>
        <v>0</v>
      </c>
      <c r="AI284" s="579">
        <f t="shared" si="160"/>
        <v>0</v>
      </c>
      <c r="AJ284" s="579">
        <f t="shared" si="164"/>
        <v>0</v>
      </c>
      <c r="AK284" s="579">
        <f t="shared" si="166"/>
        <v>0</v>
      </c>
      <c r="AL284" s="579">
        <f t="shared" si="168"/>
        <v>0</v>
      </c>
      <c r="AM284" s="579">
        <f t="shared" si="199"/>
        <v>0</v>
      </c>
      <c r="AN284" s="579"/>
      <c r="AO284" s="579"/>
      <c r="AP284" s="579"/>
      <c r="AQ284" s="579"/>
      <c r="AR284" s="579"/>
      <c r="AS284" s="579"/>
      <c r="AT284" s="578"/>
      <c r="AU284" s="579"/>
      <c r="AV284" s="579"/>
      <c r="AW284" s="579"/>
      <c r="AX284" s="579"/>
      <c r="AY284" s="579"/>
      <c r="AZ284" s="579"/>
      <c r="BA284" s="579"/>
      <c r="BB284" s="579"/>
      <c r="BC284" s="577"/>
      <c r="BD284" s="577"/>
      <c r="BE284" s="579"/>
      <c r="BF284" s="579"/>
      <c r="BG284" s="579"/>
      <c r="BH284" s="579"/>
      <c r="BI284" s="579"/>
      <c r="BJ284" s="579"/>
      <c r="BK284" s="579"/>
      <c r="BL284" s="579"/>
      <c r="BM284" s="579"/>
      <c r="BN284" s="579"/>
      <c r="BO284" s="579"/>
      <c r="BP284" s="579"/>
      <c r="BQ284" s="579"/>
      <c r="BR284" s="579"/>
      <c r="BS284" s="579"/>
      <c r="BT284" s="579"/>
    </row>
    <row r="285" spans="1:72">
      <c r="A285" s="581">
        <f t="shared" si="197"/>
        <v>0</v>
      </c>
      <c r="B285" s="579">
        <f t="shared" si="200"/>
        <v>71</v>
      </c>
      <c r="C285" s="579">
        <f t="shared" si="198"/>
        <v>0</v>
      </c>
      <c r="D285" s="579">
        <f t="shared" si="201"/>
        <v>0</v>
      </c>
      <c r="E285" s="579">
        <f t="shared" si="202"/>
        <v>0</v>
      </c>
      <c r="F285" s="579">
        <f t="shared" si="203"/>
        <v>0</v>
      </c>
      <c r="G285" s="579">
        <f t="shared" si="204"/>
        <v>0</v>
      </c>
      <c r="H285" s="579">
        <f t="shared" si="205"/>
        <v>0</v>
      </c>
      <c r="I285" s="579">
        <f t="shared" ref="I285:I294" si="206">$I$155*$A279</f>
        <v>0</v>
      </c>
      <c r="J285" s="579">
        <f t="shared" si="172"/>
        <v>0</v>
      </c>
      <c r="K285" s="579">
        <f t="shared" si="173"/>
        <v>0</v>
      </c>
      <c r="L285" s="579">
        <f t="shared" si="174"/>
        <v>0</v>
      </c>
      <c r="M285" s="579">
        <f t="shared" si="175"/>
        <v>0</v>
      </c>
      <c r="N285" s="579">
        <f t="shared" si="176"/>
        <v>0</v>
      </c>
      <c r="O285" s="579">
        <f t="shared" si="177"/>
        <v>0</v>
      </c>
      <c r="P285" s="579">
        <f t="shared" si="178"/>
        <v>0</v>
      </c>
      <c r="Q285" s="579">
        <f t="shared" si="179"/>
        <v>0</v>
      </c>
      <c r="R285" s="579">
        <f t="shared" si="180"/>
        <v>0</v>
      </c>
      <c r="S285" s="579">
        <f t="shared" si="181"/>
        <v>0</v>
      </c>
      <c r="T285" s="579">
        <f t="shared" si="182"/>
        <v>0</v>
      </c>
      <c r="U285" s="579">
        <f t="shared" si="183"/>
        <v>0</v>
      </c>
      <c r="V285" s="579">
        <f t="shared" si="184"/>
        <v>0</v>
      </c>
      <c r="W285" s="579">
        <f t="shared" si="185"/>
        <v>0</v>
      </c>
      <c r="X285" s="579">
        <f t="shared" si="186"/>
        <v>0</v>
      </c>
      <c r="Y285" s="579">
        <f t="shared" si="187"/>
        <v>0</v>
      </c>
      <c r="Z285" s="579">
        <f t="shared" si="188"/>
        <v>0</v>
      </c>
      <c r="AA285" s="579">
        <f t="shared" si="189"/>
        <v>0</v>
      </c>
      <c r="AB285" s="579">
        <f t="shared" si="190"/>
        <v>0</v>
      </c>
      <c r="AC285" s="579">
        <f t="shared" si="191"/>
        <v>0</v>
      </c>
      <c r="AD285" s="579">
        <f t="shared" si="192"/>
        <v>0</v>
      </c>
      <c r="AE285" s="579">
        <f t="shared" si="193"/>
        <v>0</v>
      </c>
      <c r="AF285" s="579">
        <f t="shared" si="194"/>
        <v>0</v>
      </c>
      <c r="AG285" s="579">
        <f t="shared" si="195"/>
        <v>0</v>
      </c>
      <c r="AH285" s="579">
        <f t="shared" si="196"/>
        <v>0</v>
      </c>
      <c r="AI285" s="579">
        <f t="shared" si="160"/>
        <v>0</v>
      </c>
      <c r="AJ285" s="579">
        <f t="shared" si="164"/>
        <v>0</v>
      </c>
      <c r="AK285" s="579">
        <f t="shared" si="166"/>
        <v>0</v>
      </c>
      <c r="AL285" s="579">
        <f t="shared" si="168"/>
        <v>0</v>
      </c>
      <c r="AM285" s="579">
        <f t="shared" si="199"/>
        <v>0</v>
      </c>
      <c r="AN285" s="579"/>
      <c r="AO285" s="579"/>
      <c r="AP285" s="579"/>
      <c r="AQ285" s="579"/>
      <c r="AR285" s="579"/>
      <c r="AS285" s="579"/>
      <c r="AT285" s="578"/>
      <c r="AU285" s="579"/>
      <c r="AV285" s="579"/>
      <c r="AW285" s="579"/>
      <c r="AX285" s="579"/>
      <c r="AY285" s="579"/>
      <c r="AZ285" s="579"/>
      <c r="BA285" s="579"/>
      <c r="BB285" s="579"/>
      <c r="BC285" s="577"/>
      <c r="BD285" s="577"/>
      <c r="BE285" s="579"/>
      <c r="BF285" s="579"/>
      <c r="BG285" s="579"/>
      <c r="BH285" s="579"/>
      <c r="BI285" s="579"/>
      <c r="BJ285" s="579"/>
      <c r="BK285" s="579"/>
      <c r="BL285" s="579"/>
      <c r="BM285" s="579"/>
      <c r="BN285" s="579"/>
      <c r="BO285" s="579"/>
      <c r="BP285" s="579"/>
      <c r="BQ285" s="579"/>
      <c r="BR285" s="579"/>
      <c r="BS285" s="579"/>
      <c r="BT285" s="579"/>
    </row>
    <row r="286" spans="1:72">
      <c r="A286" s="581">
        <f t="shared" si="197"/>
        <v>0</v>
      </c>
      <c r="B286" s="579">
        <f t="shared" si="200"/>
        <v>72</v>
      </c>
      <c r="C286" s="579">
        <f t="shared" si="198"/>
        <v>0</v>
      </c>
      <c r="D286" s="579">
        <f t="shared" si="201"/>
        <v>0</v>
      </c>
      <c r="E286" s="579">
        <f t="shared" si="202"/>
        <v>0</v>
      </c>
      <c r="F286" s="579">
        <f t="shared" si="203"/>
        <v>0</v>
      </c>
      <c r="G286" s="579">
        <f t="shared" si="204"/>
        <v>0</v>
      </c>
      <c r="H286" s="579">
        <f t="shared" si="205"/>
        <v>0</v>
      </c>
      <c r="I286" s="579">
        <f t="shared" si="206"/>
        <v>0</v>
      </c>
      <c r="J286" s="579">
        <f t="shared" ref="J286:J294" si="207">$J$155*$A279</f>
        <v>0</v>
      </c>
      <c r="K286" s="579">
        <f t="shared" si="173"/>
        <v>0</v>
      </c>
      <c r="L286" s="579">
        <f t="shared" si="174"/>
        <v>0</v>
      </c>
      <c r="M286" s="579">
        <f t="shared" si="175"/>
        <v>0</v>
      </c>
      <c r="N286" s="579">
        <f t="shared" si="176"/>
        <v>0</v>
      </c>
      <c r="O286" s="579">
        <f t="shared" si="177"/>
        <v>0</v>
      </c>
      <c r="P286" s="579">
        <f t="shared" si="178"/>
        <v>0</v>
      </c>
      <c r="Q286" s="579">
        <f t="shared" si="179"/>
        <v>0</v>
      </c>
      <c r="R286" s="579">
        <f t="shared" si="180"/>
        <v>0</v>
      </c>
      <c r="S286" s="579">
        <f t="shared" si="181"/>
        <v>0</v>
      </c>
      <c r="T286" s="579">
        <f t="shared" si="182"/>
        <v>0</v>
      </c>
      <c r="U286" s="579">
        <f t="shared" si="183"/>
        <v>0</v>
      </c>
      <c r="V286" s="579">
        <f t="shared" si="184"/>
        <v>0</v>
      </c>
      <c r="W286" s="579">
        <f t="shared" si="185"/>
        <v>0</v>
      </c>
      <c r="X286" s="579">
        <f t="shared" si="186"/>
        <v>0</v>
      </c>
      <c r="Y286" s="579">
        <f t="shared" si="187"/>
        <v>0</v>
      </c>
      <c r="Z286" s="579">
        <f t="shared" si="188"/>
        <v>0</v>
      </c>
      <c r="AA286" s="579">
        <f t="shared" si="189"/>
        <v>0</v>
      </c>
      <c r="AB286" s="579">
        <f t="shared" si="190"/>
        <v>0</v>
      </c>
      <c r="AC286" s="579">
        <f t="shared" si="191"/>
        <v>0</v>
      </c>
      <c r="AD286" s="579">
        <f t="shared" si="192"/>
        <v>0</v>
      </c>
      <c r="AE286" s="579">
        <f t="shared" si="193"/>
        <v>0</v>
      </c>
      <c r="AF286" s="579">
        <f t="shared" si="194"/>
        <v>0</v>
      </c>
      <c r="AG286" s="579">
        <f t="shared" si="195"/>
        <v>0</v>
      </c>
      <c r="AH286" s="579">
        <f t="shared" si="196"/>
        <v>0</v>
      </c>
      <c r="AI286" s="579">
        <f t="shared" si="160"/>
        <v>0</v>
      </c>
      <c r="AJ286" s="579">
        <f t="shared" si="164"/>
        <v>0</v>
      </c>
      <c r="AK286" s="579">
        <f t="shared" si="166"/>
        <v>0</v>
      </c>
      <c r="AL286" s="579">
        <f t="shared" si="168"/>
        <v>0</v>
      </c>
      <c r="AM286" s="579">
        <f t="shared" si="199"/>
        <v>0</v>
      </c>
      <c r="AN286" s="579"/>
      <c r="AO286" s="579"/>
      <c r="AP286" s="579"/>
      <c r="AQ286" s="579"/>
      <c r="AR286" s="579"/>
      <c r="AS286" s="579"/>
      <c r="AT286" s="578"/>
      <c r="AU286" s="579"/>
      <c r="AV286" s="579"/>
      <c r="AW286" s="579"/>
      <c r="AX286" s="579"/>
      <c r="AY286" s="579"/>
      <c r="AZ286" s="579"/>
      <c r="BA286" s="579"/>
      <c r="BB286" s="579"/>
      <c r="BC286" s="577"/>
      <c r="BD286" s="577"/>
      <c r="BE286" s="579"/>
      <c r="BF286" s="579"/>
      <c r="BG286" s="579"/>
      <c r="BH286" s="579"/>
      <c r="BI286" s="579"/>
      <c r="BJ286" s="579"/>
      <c r="BK286" s="579"/>
      <c r="BL286" s="579"/>
      <c r="BM286" s="579"/>
      <c r="BN286" s="579"/>
      <c r="BO286" s="579"/>
      <c r="BP286" s="579"/>
      <c r="BQ286" s="581"/>
      <c r="BR286" s="581"/>
      <c r="BS286" s="581"/>
      <c r="BT286" s="581"/>
    </row>
    <row r="287" spans="1:72">
      <c r="A287" s="581">
        <f t="shared" si="197"/>
        <v>0</v>
      </c>
      <c r="B287" s="579">
        <f t="shared" si="200"/>
        <v>73</v>
      </c>
      <c r="C287" s="579">
        <f t="shared" si="198"/>
        <v>0</v>
      </c>
      <c r="D287" s="579">
        <f t="shared" si="201"/>
        <v>0</v>
      </c>
      <c r="E287" s="579">
        <f t="shared" si="202"/>
        <v>0</v>
      </c>
      <c r="F287" s="579">
        <f t="shared" si="203"/>
        <v>0</v>
      </c>
      <c r="G287" s="579">
        <f t="shared" si="204"/>
        <v>0</v>
      </c>
      <c r="H287" s="579">
        <f t="shared" si="205"/>
        <v>0</v>
      </c>
      <c r="I287" s="579">
        <f t="shared" si="206"/>
        <v>0</v>
      </c>
      <c r="J287" s="579">
        <f t="shared" si="207"/>
        <v>0</v>
      </c>
      <c r="K287" s="579">
        <f t="shared" ref="K287:K294" si="208">$K$155*$A279</f>
        <v>0</v>
      </c>
      <c r="L287" s="579">
        <f t="shared" si="174"/>
        <v>0</v>
      </c>
      <c r="M287" s="579">
        <f t="shared" si="175"/>
        <v>0</v>
      </c>
      <c r="N287" s="579">
        <f t="shared" si="176"/>
        <v>0</v>
      </c>
      <c r="O287" s="579">
        <f t="shared" si="177"/>
        <v>0</v>
      </c>
      <c r="P287" s="579">
        <f t="shared" si="178"/>
        <v>0</v>
      </c>
      <c r="Q287" s="579">
        <f t="shared" si="179"/>
        <v>0</v>
      </c>
      <c r="R287" s="579">
        <f t="shared" si="180"/>
        <v>0</v>
      </c>
      <c r="S287" s="579">
        <f t="shared" si="181"/>
        <v>0</v>
      </c>
      <c r="T287" s="579">
        <f t="shared" si="182"/>
        <v>0</v>
      </c>
      <c r="U287" s="579">
        <f t="shared" si="183"/>
        <v>0</v>
      </c>
      <c r="V287" s="579">
        <f t="shared" si="184"/>
        <v>0</v>
      </c>
      <c r="W287" s="579">
        <f t="shared" si="185"/>
        <v>0</v>
      </c>
      <c r="X287" s="579">
        <f t="shared" si="186"/>
        <v>0</v>
      </c>
      <c r="Y287" s="579">
        <f t="shared" si="187"/>
        <v>0</v>
      </c>
      <c r="Z287" s="579">
        <f t="shared" si="188"/>
        <v>0</v>
      </c>
      <c r="AA287" s="579">
        <f t="shared" si="189"/>
        <v>0</v>
      </c>
      <c r="AB287" s="579">
        <f t="shared" si="190"/>
        <v>0</v>
      </c>
      <c r="AC287" s="579">
        <f t="shared" si="191"/>
        <v>0</v>
      </c>
      <c r="AD287" s="579">
        <f t="shared" si="192"/>
        <v>0</v>
      </c>
      <c r="AE287" s="579">
        <f t="shared" si="193"/>
        <v>0</v>
      </c>
      <c r="AF287" s="579">
        <f t="shared" si="194"/>
        <v>0</v>
      </c>
      <c r="AG287" s="579">
        <f t="shared" si="195"/>
        <v>0</v>
      </c>
      <c r="AH287" s="579">
        <f t="shared" si="196"/>
        <v>0</v>
      </c>
      <c r="AI287" s="579">
        <f t="shared" si="160"/>
        <v>0</v>
      </c>
      <c r="AJ287" s="579">
        <f t="shared" si="164"/>
        <v>0</v>
      </c>
      <c r="AK287" s="579">
        <f t="shared" si="166"/>
        <v>0</v>
      </c>
      <c r="AL287" s="579">
        <f t="shared" si="168"/>
        <v>0</v>
      </c>
      <c r="AM287" s="579">
        <f t="shared" si="199"/>
        <v>0</v>
      </c>
      <c r="AN287" s="579"/>
      <c r="AO287" s="579"/>
      <c r="AP287" s="579"/>
      <c r="AQ287" s="579"/>
      <c r="AR287" s="579"/>
      <c r="AS287" s="579"/>
      <c r="AT287" s="578"/>
      <c r="AU287" s="579"/>
      <c r="AV287" s="579"/>
      <c r="AW287" s="579"/>
      <c r="AX287" s="579"/>
      <c r="AY287" s="579"/>
      <c r="AZ287" s="579"/>
      <c r="BA287" s="579"/>
      <c r="BB287" s="579"/>
      <c r="BC287" s="577"/>
      <c r="BD287" s="577"/>
      <c r="BE287" s="579"/>
      <c r="BF287" s="579"/>
      <c r="BG287" s="579"/>
      <c r="BH287" s="579"/>
      <c r="BI287" s="579"/>
      <c r="BJ287" s="579"/>
      <c r="BK287" s="579"/>
      <c r="BL287" s="579"/>
      <c r="BM287" s="579"/>
      <c r="BN287" s="579"/>
      <c r="BO287" s="579"/>
      <c r="BP287" s="579"/>
      <c r="BQ287" s="581"/>
      <c r="BR287" s="581"/>
      <c r="BS287" s="581"/>
      <c r="BT287" s="581"/>
    </row>
    <row r="288" spans="1:72">
      <c r="A288" s="581">
        <f t="shared" si="197"/>
        <v>0</v>
      </c>
      <c r="B288" s="579">
        <f t="shared" si="200"/>
        <v>74</v>
      </c>
      <c r="C288" s="579">
        <f t="shared" si="198"/>
        <v>0</v>
      </c>
      <c r="D288" s="579">
        <f t="shared" si="201"/>
        <v>0</v>
      </c>
      <c r="E288" s="579">
        <f t="shared" si="202"/>
        <v>0</v>
      </c>
      <c r="F288" s="579">
        <f t="shared" si="203"/>
        <v>0</v>
      </c>
      <c r="G288" s="579">
        <f t="shared" si="204"/>
        <v>0</v>
      </c>
      <c r="H288" s="579">
        <f t="shared" si="205"/>
        <v>0</v>
      </c>
      <c r="I288" s="579">
        <f t="shared" si="206"/>
        <v>0</v>
      </c>
      <c r="J288" s="579">
        <f t="shared" si="207"/>
        <v>0</v>
      </c>
      <c r="K288" s="579">
        <f t="shared" si="208"/>
        <v>0</v>
      </c>
      <c r="L288" s="579">
        <f t="shared" ref="L288:L294" si="209">$L$155*$A279</f>
        <v>0</v>
      </c>
      <c r="M288" s="579">
        <f t="shared" si="175"/>
        <v>0</v>
      </c>
      <c r="N288" s="579">
        <f t="shared" si="176"/>
        <v>0</v>
      </c>
      <c r="O288" s="579">
        <f t="shared" si="177"/>
        <v>0</v>
      </c>
      <c r="P288" s="579">
        <f t="shared" si="178"/>
        <v>0</v>
      </c>
      <c r="Q288" s="579">
        <f t="shared" si="179"/>
        <v>0</v>
      </c>
      <c r="R288" s="579">
        <f t="shared" si="180"/>
        <v>0</v>
      </c>
      <c r="S288" s="579">
        <f t="shared" si="181"/>
        <v>0</v>
      </c>
      <c r="T288" s="579">
        <f t="shared" si="182"/>
        <v>0</v>
      </c>
      <c r="U288" s="579">
        <f t="shared" si="183"/>
        <v>0</v>
      </c>
      <c r="V288" s="579">
        <f t="shared" si="184"/>
        <v>0</v>
      </c>
      <c r="W288" s="579">
        <f t="shared" si="185"/>
        <v>0</v>
      </c>
      <c r="X288" s="579">
        <f t="shared" si="186"/>
        <v>0</v>
      </c>
      <c r="Y288" s="579">
        <f t="shared" si="187"/>
        <v>0</v>
      </c>
      <c r="Z288" s="579">
        <f t="shared" si="188"/>
        <v>0</v>
      </c>
      <c r="AA288" s="579">
        <f t="shared" si="189"/>
        <v>0</v>
      </c>
      <c r="AB288" s="579">
        <f t="shared" si="190"/>
        <v>0</v>
      </c>
      <c r="AC288" s="579">
        <f t="shared" si="191"/>
        <v>0</v>
      </c>
      <c r="AD288" s="579">
        <f t="shared" si="192"/>
        <v>0</v>
      </c>
      <c r="AE288" s="579">
        <f t="shared" si="193"/>
        <v>0</v>
      </c>
      <c r="AF288" s="579">
        <f t="shared" si="194"/>
        <v>0</v>
      </c>
      <c r="AG288" s="579">
        <f t="shared" si="195"/>
        <v>0</v>
      </c>
      <c r="AH288" s="579">
        <f t="shared" si="196"/>
        <v>0</v>
      </c>
      <c r="AI288" s="579">
        <f t="shared" si="160"/>
        <v>0</v>
      </c>
      <c r="AJ288" s="579">
        <f t="shared" si="164"/>
        <v>0</v>
      </c>
      <c r="AK288" s="579">
        <f t="shared" si="166"/>
        <v>0</v>
      </c>
      <c r="AL288" s="579">
        <f t="shared" si="168"/>
        <v>0</v>
      </c>
      <c r="AM288" s="579">
        <f t="shared" si="199"/>
        <v>0</v>
      </c>
      <c r="AN288" s="579"/>
      <c r="AO288" s="579"/>
      <c r="AP288" s="579"/>
      <c r="AQ288" s="579"/>
      <c r="AR288" s="579"/>
      <c r="AS288" s="579"/>
      <c r="AT288" s="578"/>
      <c r="AU288" s="579"/>
      <c r="AV288" s="579"/>
      <c r="AW288" s="579"/>
      <c r="AX288" s="579"/>
      <c r="AY288" s="579"/>
      <c r="AZ288" s="579"/>
      <c r="BA288" s="579"/>
      <c r="BB288" s="579"/>
      <c r="BC288" s="577"/>
      <c r="BD288" s="577"/>
      <c r="BE288" s="579"/>
      <c r="BF288" s="579"/>
      <c r="BG288" s="579"/>
      <c r="BH288" s="579"/>
      <c r="BI288" s="579"/>
      <c r="BJ288" s="579"/>
      <c r="BK288" s="579"/>
      <c r="BL288" s="579"/>
      <c r="BM288" s="579"/>
      <c r="BN288" s="579"/>
      <c r="BO288" s="579"/>
      <c r="BP288" s="579"/>
      <c r="BQ288" s="579"/>
      <c r="BR288" s="579"/>
      <c r="BS288" s="579"/>
      <c r="BT288" s="579"/>
    </row>
    <row r="289" spans="1:72">
      <c r="A289" s="581">
        <f t="shared" si="197"/>
        <v>0</v>
      </c>
      <c r="B289" s="579">
        <f t="shared" si="200"/>
        <v>75</v>
      </c>
      <c r="C289" s="579">
        <f t="shared" si="198"/>
        <v>0</v>
      </c>
      <c r="D289" s="579">
        <f t="shared" si="201"/>
        <v>0</v>
      </c>
      <c r="E289" s="579">
        <f t="shared" si="202"/>
        <v>0</v>
      </c>
      <c r="F289" s="579">
        <f t="shared" si="203"/>
        <v>0</v>
      </c>
      <c r="G289" s="579">
        <f t="shared" si="204"/>
        <v>0</v>
      </c>
      <c r="H289" s="579">
        <f t="shared" si="205"/>
        <v>0</v>
      </c>
      <c r="I289" s="579">
        <f t="shared" si="206"/>
        <v>0</v>
      </c>
      <c r="J289" s="579">
        <f t="shared" si="207"/>
        <v>0</v>
      </c>
      <c r="K289" s="579">
        <f t="shared" si="208"/>
        <v>0</v>
      </c>
      <c r="L289" s="579">
        <f t="shared" si="209"/>
        <v>0</v>
      </c>
      <c r="M289" s="579">
        <f t="shared" ref="M289:M294" si="210">$M$155*$A279</f>
        <v>0</v>
      </c>
      <c r="N289" s="579">
        <f t="shared" si="176"/>
        <v>0</v>
      </c>
      <c r="O289" s="579">
        <f t="shared" si="177"/>
        <v>0</v>
      </c>
      <c r="P289" s="579">
        <f t="shared" si="178"/>
        <v>0</v>
      </c>
      <c r="Q289" s="579">
        <f t="shared" si="179"/>
        <v>0</v>
      </c>
      <c r="R289" s="579">
        <f t="shared" si="180"/>
        <v>0</v>
      </c>
      <c r="S289" s="579">
        <f t="shared" si="181"/>
        <v>0</v>
      </c>
      <c r="T289" s="579">
        <f t="shared" si="182"/>
        <v>0</v>
      </c>
      <c r="U289" s="579">
        <f t="shared" si="183"/>
        <v>0</v>
      </c>
      <c r="V289" s="579">
        <f t="shared" si="184"/>
        <v>0</v>
      </c>
      <c r="W289" s="579">
        <f t="shared" si="185"/>
        <v>0</v>
      </c>
      <c r="X289" s="579">
        <f t="shared" si="186"/>
        <v>0</v>
      </c>
      <c r="Y289" s="579">
        <f t="shared" si="187"/>
        <v>0</v>
      </c>
      <c r="Z289" s="579">
        <f t="shared" si="188"/>
        <v>0</v>
      </c>
      <c r="AA289" s="579">
        <f t="shared" si="189"/>
        <v>0</v>
      </c>
      <c r="AB289" s="579">
        <f t="shared" si="190"/>
        <v>0</v>
      </c>
      <c r="AC289" s="579">
        <f t="shared" si="191"/>
        <v>0</v>
      </c>
      <c r="AD289" s="579">
        <f t="shared" si="192"/>
        <v>0</v>
      </c>
      <c r="AE289" s="579">
        <f t="shared" si="193"/>
        <v>0</v>
      </c>
      <c r="AF289" s="579">
        <f t="shared" si="194"/>
        <v>0</v>
      </c>
      <c r="AG289" s="579">
        <f t="shared" si="195"/>
        <v>0</v>
      </c>
      <c r="AH289" s="579">
        <f t="shared" si="196"/>
        <v>0</v>
      </c>
      <c r="AI289" s="579">
        <f t="shared" si="160"/>
        <v>0</v>
      </c>
      <c r="AJ289" s="579">
        <f t="shared" si="164"/>
        <v>0</v>
      </c>
      <c r="AK289" s="579">
        <f t="shared" si="166"/>
        <v>0</v>
      </c>
      <c r="AL289" s="579">
        <f t="shared" si="168"/>
        <v>0</v>
      </c>
      <c r="AM289" s="579">
        <f t="shared" si="199"/>
        <v>0</v>
      </c>
      <c r="AN289" s="579"/>
      <c r="AO289" s="579"/>
      <c r="AP289" s="579"/>
      <c r="AQ289" s="579"/>
      <c r="AR289" s="579"/>
      <c r="AS289" s="579"/>
      <c r="AT289" s="578"/>
      <c r="AU289" s="579"/>
      <c r="AV289" s="579"/>
      <c r="AW289" s="579"/>
      <c r="AX289" s="579"/>
      <c r="AY289" s="579"/>
      <c r="AZ289" s="579"/>
      <c r="BA289" s="579"/>
      <c r="BB289" s="579"/>
      <c r="BC289" s="577"/>
      <c r="BD289" s="577"/>
      <c r="BE289" s="579"/>
      <c r="BF289" s="579"/>
      <c r="BG289" s="579"/>
      <c r="BH289" s="579"/>
      <c r="BI289" s="579"/>
      <c r="BJ289" s="579"/>
      <c r="BK289" s="579"/>
      <c r="BL289" s="579"/>
      <c r="BM289" s="579"/>
      <c r="BN289" s="579"/>
      <c r="BO289" s="579"/>
      <c r="BP289" s="579"/>
      <c r="BQ289" s="579"/>
      <c r="BR289" s="579"/>
      <c r="BS289" s="579"/>
      <c r="BT289" s="579"/>
    </row>
    <row r="290" spans="1:72">
      <c r="A290" s="581">
        <f t="shared" si="197"/>
        <v>0</v>
      </c>
      <c r="B290" s="579">
        <f t="shared" si="200"/>
        <v>76</v>
      </c>
      <c r="C290" s="579">
        <f t="shared" si="198"/>
        <v>0</v>
      </c>
      <c r="D290" s="579">
        <f t="shared" si="201"/>
        <v>0</v>
      </c>
      <c r="E290" s="579">
        <f t="shared" si="202"/>
        <v>0</v>
      </c>
      <c r="F290" s="579">
        <f t="shared" si="203"/>
        <v>0</v>
      </c>
      <c r="G290" s="579">
        <f t="shared" si="204"/>
        <v>0</v>
      </c>
      <c r="H290" s="579">
        <f t="shared" si="205"/>
        <v>0</v>
      </c>
      <c r="I290" s="579">
        <f t="shared" si="206"/>
        <v>0</v>
      </c>
      <c r="J290" s="579">
        <f t="shared" si="207"/>
        <v>0</v>
      </c>
      <c r="K290" s="579">
        <f t="shared" si="208"/>
        <v>0</v>
      </c>
      <c r="L290" s="579">
        <f t="shared" si="209"/>
        <v>0</v>
      </c>
      <c r="M290" s="579">
        <f t="shared" si="210"/>
        <v>0</v>
      </c>
      <c r="N290" s="579">
        <f>$N$155*$A279</f>
        <v>0</v>
      </c>
      <c r="O290" s="579">
        <f t="shared" si="177"/>
        <v>0</v>
      </c>
      <c r="P290" s="579">
        <f t="shared" si="178"/>
        <v>0</v>
      </c>
      <c r="Q290" s="579">
        <f t="shared" si="179"/>
        <v>0</v>
      </c>
      <c r="R290" s="579">
        <f t="shared" si="180"/>
        <v>0</v>
      </c>
      <c r="S290" s="579">
        <f t="shared" si="181"/>
        <v>0</v>
      </c>
      <c r="T290" s="579">
        <f t="shared" si="182"/>
        <v>0</v>
      </c>
      <c r="U290" s="579">
        <f t="shared" si="183"/>
        <v>0</v>
      </c>
      <c r="V290" s="579">
        <f t="shared" si="184"/>
        <v>0</v>
      </c>
      <c r="W290" s="579">
        <f t="shared" si="185"/>
        <v>0</v>
      </c>
      <c r="X290" s="579">
        <f t="shared" si="186"/>
        <v>0</v>
      </c>
      <c r="Y290" s="579">
        <f t="shared" si="187"/>
        <v>0</v>
      </c>
      <c r="Z290" s="579">
        <f t="shared" si="188"/>
        <v>0</v>
      </c>
      <c r="AA290" s="579">
        <f t="shared" si="189"/>
        <v>0</v>
      </c>
      <c r="AB290" s="579">
        <f t="shared" si="190"/>
        <v>0</v>
      </c>
      <c r="AC290" s="579">
        <f t="shared" si="191"/>
        <v>0</v>
      </c>
      <c r="AD290" s="579">
        <f t="shared" si="192"/>
        <v>0</v>
      </c>
      <c r="AE290" s="579">
        <f t="shared" si="193"/>
        <v>0</v>
      </c>
      <c r="AF290" s="579">
        <f t="shared" si="194"/>
        <v>0</v>
      </c>
      <c r="AG290" s="579">
        <f t="shared" si="195"/>
        <v>0</v>
      </c>
      <c r="AH290" s="579">
        <f t="shared" si="196"/>
        <v>0</v>
      </c>
      <c r="AI290" s="579">
        <f t="shared" si="160"/>
        <v>0</v>
      </c>
      <c r="AJ290" s="579">
        <f t="shared" si="164"/>
        <v>0</v>
      </c>
      <c r="AK290" s="579">
        <f t="shared" si="166"/>
        <v>0</v>
      </c>
      <c r="AL290" s="579">
        <f t="shared" si="168"/>
        <v>0</v>
      </c>
      <c r="AM290" s="579">
        <f t="shared" si="199"/>
        <v>0</v>
      </c>
      <c r="AN290" s="579"/>
      <c r="AO290" s="579"/>
      <c r="AP290" s="579"/>
      <c r="AQ290" s="579"/>
      <c r="AR290" s="579"/>
      <c r="AS290" s="579"/>
      <c r="AT290" s="578"/>
      <c r="AU290" s="579"/>
      <c r="AV290" s="579"/>
      <c r="AW290" s="579"/>
      <c r="AX290" s="579"/>
      <c r="AY290" s="579"/>
      <c r="AZ290" s="579"/>
      <c r="BA290" s="579"/>
      <c r="BB290" s="579"/>
      <c r="BC290" s="577"/>
      <c r="BD290" s="577"/>
      <c r="BE290" s="579"/>
      <c r="BF290" s="579"/>
      <c r="BG290" s="579"/>
      <c r="BH290" s="579"/>
      <c r="BI290" s="579"/>
      <c r="BJ290" s="579"/>
      <c r="BK290" s="579"/>
      <c r="BL290" s="579"/>
      <c r="BM290" s="579"/>
      <c r="BN290" s="579"/>
      <c r="BO290" s="579"/>
      <c r="BP290" s="579"/>
      <c r="BQ290" s="579"/>
      <c r="BR290" s="579"/>
      <c r="BS290" s="579"/>
      <c r="BT290" s="579"/>
    </row>
    <row r="291" spans="1:72">
      <c r="A291" s="581">
        <f t="shared" si="197"/>
        <v>0</v>
      </c>
      <c r="B291" s="579">
        <f t="shared" si="200"/>
        <v>77</v>
      </c>
      <c r="C291" s="579">
        <f t="shared" si="198"/>
        <v>0</v>
      </c>
      <c r="D291" s="579">
        <f t="shared" si="201"/>
        <v>0</v>
      </c>
      <c r="E291" s="579">
        <f t="shared" si="202"/>
        <v>0</v>
      </c>
      <c r="F291" s="579">
        <f t="shared" si="203"/>
        <v>0</v>
      </c>
      <c r="G291" s="579">
        <f t="shared" si="204"/>
        <v>0</v>
      </c>
      <c r="H291" s="579">
        <f t="shared" si="205"/>
        <v>0</v>
      </c>
      <c r="I291" s="579">
        <f t="shared" si="206"/>
        <v>0</v>
      </c>
      <c r="J291" s="579">
        <f t="shared" si="207"/>
        <v>0</v>
      </c>
      <c r="K291" s="579">
        <f t="shared" si="208"/>
        <v>0</v>
      </c>
      <c r="L291" s="579">
        <f t="shared" si="209"/>
        <v>0</v>
      </c>
      <c r="M291" s="579">
        <f t="shared" si="210"/>
        <v>0</v>
      </c>
      <c r="N291" s="579">
        <f>$N$155*$A280</f>
        <v>0</v>
      </c>
      <c r="O291" s="579">
        <f>$O$155*$A279</f>
        <v>0</v>
      </c>
      <c r="P291" s="579">
        <f t="shared" si="178"/>
        <v>0</v>
      </c>
      <c r="Q291" s="579">
        <f t="shared" si="179"/>
        <v>0</v>
      </c>
      <c r="R291" s="579">
        <f t="shared" si="180"/>
        <v>0</v>
      </c>
      <c r="S291" s="579">
        <f t="shared" si="181"/>
        <v>0</v>
      </c>
      <c r="T291" s="579">
        <f t="shared" si="182"/>
        <v>0</v>
      </c>
      <c r="U291" s="579">
        <f t="shared" si="183"/>
        <v>0</v>
      </c>
      <c r="V291" s="579">
        <f t="shared" si="184"/>
        <v>0</v>
      </c>
      <c r="W291" s="579">
        <f t="shared" si="185"/>
        <v>0</v>
      </c>
      <c r="X291" s="579">
        <f t="shared" si="186"/>
        <v>0</v>
      </c>
      <c r="Y291" s="579">
        <f t="shared" si="187"/>
        <v>0</v>
      </c>
      <c r="Z291" s="579">
        <f t="shared" si="188"/>
        <v>0</v>
      </c>
      <c r="AA291" s="579">
        <f t="shared" si="189"/>
        <v>0</v>
      </c>
      <c r="AB291" s="579">
        <f t="shared" si="190"/>
        <v>0</v>
      </c>
      <c r="AC291" s="579">
        <f t="shared" si="191"/>
        <v>0</v>
      </c>
      <c r="AD291" s="579">
        <f t="shared" si="192"/>
        <v>0</v>
      </c>
      <c r="AE291" s="579">
        <f t="shared" si="193"/>
        <v>0</v>
      </c>
      <c r="AF291" s="579">
        <f t="shared" si="194"/>
        <v>0</v>
      </c>
      <c r="AG291" s="579">
        <f t="shared" si="195"/>
        <v>0</v>
      </c>
      <c r="AH291" s="579">
        <f t="shared" si="196"/>
        <v>0</v>
      </c>
      <c r="AI291" s="579">
        <f t="shared" si="160"/>
        <v>0</v>
      </c>
      <c r="AJ291" s="579">
        <f t="shared" si="164"/>
        <v>0</v>
      </c>
      <c r="AK291" s="579">
        <f t="shared" si="166"/>
        <v>0</v>
      </c>
      <c r="AL291" s="579">
        <f t="shared" si="168"/>
        <v>0</v>
      </c>
      <c r="AM291" s="579">
        <f t="shared" si="199"/>
        <v>0</v>
      </c>
      <c r="AN291" s="579"/>
      <c r="AO291" s="579"/>
      <c r="AP291" s="579"/>
      <c r="AQ291" s="579"/>
      <c r="AR291" s="579"/>
      <c r="AS291" s="579"/>
      <c r="AT291" s="578"/>
      <c r="AU291" s="579"/>
      <c r="AV291" s="579"/>
      <c r="AW291" s="579"/>
      <c r="AX291" s="579"/>
      <c r="AY291" s="579"/>
      <c r="AZ291" s="579"/>
      <c r="BA291" s="579"/>
      <c r="BB291" s="579"/>
      <c r="BC291" s="577"/>
      <c r="BD291" s="577"/>
      <c r="BE291" s="579"/>
      <c r="BF291" s="579"/>
      <c r="BG291" s="579"/>
      <c r="BH291" s="579"/>
      <c r="BI291" s="579"/>
      <c r="BJ291" s="579"/>
      <c r="BK291" s="579"/>
      <c r="BL291" s="579"/>
      <c r="BM291" s="579"/>
      <c r="BN291" s="579"/>
      <c r="BO291" s="579"/>
      <c r="BP291" s="579"/>
      <c r="BQ291" s="579"/>
      <c r="BR291" s="579"/>
      <c r="BS291" s="579"/>
      <c r="BT291" s="579"/>
    </row>
    <row r="292" spans="1:72">
      <c r="A292" s="581">
        <f t="shared" si="197"/>
        <v>0</v>
      </c>
      <c r="B292" s="579">
        <f t="shared" si="200"/>
        <v>78</v>
      </c>
      <c r="C292" s="579">
        <f t="shared" si="198"/>
        <v>0</v>
      </c>
      <c r="D292" s="579">
        <f t="shared" si="201"/>
        <v>0</v>
      </c>
      <c r="E292" s="579">
        <f t="shared" si="202"/>
        <v>0</v>
      </c>
      <c r="F292" s="579">
        <f t="shared" si="203"/>
        <v>0</v>
      </c>
      <c r="G292" s="579">
        <f t="shared" si="204"/>
        <v>0</v>
      </c>
      <c r="H292" s="579">
        <f t="shared" si="205"/>
        <v>0</v>
      </c>
      <c r="I292" s="579">
        <f t="shared" si="206"/>
        <v>0</v>
      </c>
      <c r="J292" s="579">
        <f t="shared" si="207"/>
        <v>0</v>
      </c>
      <c r="K292" s="579">
        <f t="shared" si="208"/>
        <v>0</v>
      </c>
      <c r="L292" s="579">
        <f t="shared" si="209"/>
        <v>0</v>
      </c>
      <c r="M292" s="579">
        <f t="shared" si="210"/>
        <v>0</v>
      </c>
      <c r="N292" s="579">
        <f>$N$155*$A281</f>
        <v>0</v>
      </c>
      <c r="O292" s="579">
        <f>$O$155*$A280</f>
        <v>0</v>
      </c>
      <c r="P292" s="579">
        <f>$P$155*$A279</f>
        <v>0</v>
      </c>
      <c r="Q292" s="579">
        <f t="shared" si="179"/>
        <v>0</v>
      </c>
      <c r="R292" s="579">
        <f t="shared" si="180"/>
        <v>0</v>
      </c>
      <c r="S292" s="579">
        <f t="shared" si="181"/>
        <v>0</v>
      </c>
      <c r="T292" s="579">
        <f t="shared" si="182"/>
        <v>0</v>
      </c>
      <c r="U292" s="579">
        <f t="shared" si="183"/>
        <v>0</v>
      </c>
      <c r="V292" s="579">
        <f t="shared" si="184"/>
        <v>0</v>
      </c>
      <c r="W292" s="579">
        <f t="shared" si="185"/>
        <v>0</v>
      </c>
      <c r="X292" s="579">
        <f t="shared" si="186"/>
        <v>0</v>
      </c>
      <c r="Y292" s="579">
        <f t="shared" si="187"/>
        <v>0</v>
      </c>
      <c r="Z292" s="579">
        <f t="shared" si="188"/>
        <v>0</v>
      </c>
      <c r="AA292" s="579">
        <f t="shared" si="189"/>
        <v>0</v>
      </c>
      <c r="AB292" s="579">
        <f t="shared" si="190"/>
        <v>0</v>
      </c>
      <c r="AC292" s="579">
        <f t="shared" si="191"/>
        <v>0</v>
      </c>
      <c r="AD292" s="579">
        <f t="shared" si="192"/>
        <v>0</v>
      </c>
      <c r="AE292" s="579">
        <f t="shared" si="193"/>
        <v>0</v>
      </c>
      <c r="AF292" s="579">
        <f t="shared" si="194"/>
        <v>0</v>
      </c>
      <c r="AG292" s="579">
        <f t="shared" si="195"/>
        <v>0</v>
      </c>
      <c r="AH292" s="579">
        <f t="shared" si="196"/>
        <v>0</v>
      </c>
      <c r="AI292" s="579">
        <f t="shared" si="160"/>
        <v>0</v>
      </c>
      <c r="AJ292" s="579">
        <f t="shared" si="164"/>
        <v>0</v>
      </c>
      <c r="AK292" s="579">
        <f t="shared" si="166"/>
        <v>0</v>
      </c>
      <c r="AL292" s="579">
        <f t="shared" si="168"/>
        <v>0</v>
      </c>
      <c r="AM292" s="579">
        <f t="shared" si="199"/>
        <v>0</v>
      </c>
      <c r="AN292" s="579"/>
      <c r="AO292" s="579"/>
      <c r="AP292" s="579"/>
      <c r="AQ292" s="579"/>
      <c r="AR292" s="579"/>
      <c r="AS292" s="579"/>
      <c r="AT292" s="578"/>
      <c r="AU292" s="579"/>
      <c r="AV292" s="579"/>
      <c r="AW292" s="579"/>
      <c r="AX292" s="579"/>
      <c r="AY292" s="579"/>
      <c r="AZ292" s="579"/>
      <c r="BA292" s="579"/>
      <c r="BB292" s="579"/>
      <c r="BC292" s="577"/>
      <c r="BD292" s="577"/>
      <c r="BE292" s="579"/>
      <c r="BF292" s="579"/>
      <c r="BG292" s="579"/>
      <c r="BH292" s="579"/>
      <c r="BI292" s="579"/>
      <c r="BJ292" s="579"/>
      <c r="BK292" s="579"/>
      <c r="BL292" s="579"/>
      <c r="BM292" s="579"/>
      <c r="BN292" s="579"/>
      <c r="BO292" s="579"/>
      <c r="BP292" s="579"/>
      <c r="BQ292" s="579"/>
      <c r="BR292" s="579"/>
      <c r="BS292" s="579"/>
      <c r="BT292" s="579"/>
    </row>
    <row r="293" spans="1:72">
      <c r="A293" s="581">
        <f t="shared" si="197"/>
        <v>0</v>
      </c>
      <c r="B293" s="579">
        <f t="shared" si="200"/>
        <v>79</v>
      </c>
      <c r="C293" s="579">
        <f t="shared" si="198"/>
        <v>0</v>
      </c>
      <c r="D293" s="579">
        <f t="shared" si="201"/>
        <v>0</v>
      </c>
      <c r="E293" s="579">
        <f t="shared" si="202"/>
        <v>0</v>
      </c>
      <c r="F293" s="579">
        <f t="shared" si="203"/>
        <v>0</v>
      </c>
      <c r="G293" s="579">
        <f t="shared" si="204"/>
        <v>0</v>
      </c>
      <c r="H293" s="579">
        <f t="shared" si="205"/>
        <v>0</v>
      </c>
      <c r="I293" s="579">
        <f t="shared" si="206"/>
        <v>0</v>
      </c>
      <c r="J293" s="579">
        <f t="shared" si="207"/>
        <v>0</v>
      </c>
      <c r="K293" s="579">
        <f t="shared" si="208"/>
        <v>0</v>
      </c>
      <c r="L293" s="579">
        <f t="shared" si="209"/>
        <v>0</v>
      </c>
      <c r="M293" s="579">
        <f t="shared" si="210"/>
        <v>0</v>
      </c>
      <c r="N293" s="579">
        <f>$N$155*$A282</f>
        <v>0</v>
      </c>
      <c r="O293" s="579">
        <f>$O$155*$A281</f>
        <v>0</v>
      </c>
      <c r="P293" s="579">
        <f>$P$155*$A280</f>
        <v>0</v>
      </c>
      <c r="Q293" s="579">
        <f>$Q$155*$A279</f>
        <v>0</v>
      </c>
      <c r="R293" s="579">
        <f t="shared" si="180"/>
        <v>0</v>
      </c>
      <c r="S293" s="579">
        <f t="shared" si="181"/>
        <v>0</v>
      </c>
      <c r="T293" s="579">
        <f t="shared" si="182"/>
        <v>0</v>
      </c>
      <c r="U293" s="579">
        <f t="shared" si="183"/>
        <v>0</v>
      </c>
      <c r="V293" s="579">
        <f t="shared" si="184"/>
        <v>0</v>
      </c>
      <c r="W293" s="579">
        <f t="shared" si="185"/>
        <v>0</v>
      </c>
      <c r="X293" s="579">
        <f t="shared" si="186"/>
        <v>0</v>
      </c>
      <c r="Y293" s="579">
        <f t="shared" si="187"/>
        <v>0</v>
      </c>
      <c r="Z293" s="579">
        <f t="shared" si="188"/>
        <v>0</v>
      </c>
      <c r="AA293" s="579">
        <f t="shared" si="189"/>
        <v>0</v>
      </c>
      <c r="AB293" s="579">
        <f t="shared" si="190"/>
        <v>0</v>
      </c>
      <c r="AC293" s="579">
        <f t="shared" si="191"/>
        <v>0</v>
      </c>
      <c r="AD293" s="579">
        <f t="shared" si="192"/>
        <v>0</v>
      </c>
      <c r="AE293" s="579">
        <f t="shared" si="193"/>
        <v>0</v>
      </c>
      <c r="AF293" s="579">
        <f t="shared" si="194"/>
        <v>0</v>
      </c>
      <c r="AG293" s="579">
        <f t="shared" si="195"/>
        <v>0</v>
      </c>
      <c r="AH293" s="579">
        <f t="shared" si="196"/>
        <v>0</v>
      </c>
      <c r="AI293" s="579">
        <f t="shared" si="160"/>
        <v>0</v>
      </c>
      <c r="AJ293" s="579">
        <f t="shared" si="164"/>
        <v>0</v>
      </c>
      <c r="AK293" s="579">
        <f t="shared" si="166"/>
        <v>0</v>
      </c>
      <c r="AL293" s="579">
        <f t="shared" si="168"/>
        <v>0</v>
      </c>
      <c r="AM293" s="579">
        <f t="shared" si="199"/>
        <v>0</v>
      </c>
      <c r="AN293" s="579"/>
      <c r="AO293" s="579"/>
      <c r="AP293" s="579"/>
      <c r="AQ293" s="579"/>
      <c r="AR293" s="579"/>
      <c r="AS293" s="579"/>
      <c r="AT293" s="578"/>
      <c r="AU293" s="579"/>
      <c r="AV293" s="579"/>
      <c r="AW293" s="579"/>
      <c r="AX293" s="579"/>
      <c r="AY293" s="579"/>
      <c r="AZ293" s="579"/>
      <c r="BA293" s="579"/>
      <c r="BB293" s="579"/>
      <c r="BC293" s="577"/>
      <c r="BD293" s="577"/>
      <c r="BE293" s="579"/>
      <c r="BF293" s="579"/>
      <c r="BG293" s="579"/>
      <c r="BH293" s="579"/>
      <c r="BI293" s="579"/>
      <c r="BJ293" s="579"/>
      <c r="BK293" s="579"/>
      <c r="BL293" s="579"/>
      <c r="BM293" s="579"/>
      <c r="BN293" s="579"/>
      <c r="BO293" s="579"/>
      <c r="BP293" s="579"/>
      <c r="BQ293" s="579"/>
      <c r="BR293" s="579"/>
      <c r="BS293" s="579"/>
      <c r="BT293" s="579"/>
    </row>
    <row r="294" spans="1:72">
      <c r="A294" s="581">
        <f t="shared" si="197"/>
        <v>0</v>
      </c>
      <c r="B294" s="579">
        <f t="shared" si="200"/>
        <v>80</v>
      </c>
      <c r="C294" s="579">
        <f t="shared" si="198"/>
        <v>0</v>
      </c>
      <c r="D294" s="579">
        <f t="shared" si="201"/>
        <v>0</v>
      </c>
      <c r="E294" s="579">
        <f t="shared" si="202"/>
        <v>0</v>
      </c>
      <c r="F294" s="579">
        <f t="shared" si="203"/>
        <v>0</v>
      </c>
      <c r="G294" s="579">
        <f t="shared" si="204"/>
        <v>0</v>
      </c>
      <c r="H294" s="579">
        <f t="shared" si="205"/>
        <v>0</v>
      </c>
      <c r="I294" s="579">
        <f t="shared" si="206"/>
        <v>0</v>
      </c>
      <c r="J294" s="579">
        <f t="shared" si="207"/>
        <v>0</v>
      </c>
      <c r="K294" s="579">
        <f t="shared" si="208"/>
        <v>0</v>
      </c>
      <c r="L294" s="579">
        <f t="shared" si="209"/>
        <v>0</v>
      </c>
      <c r="M294" s="579">
        <f t="shared" si="210"/>
        <v>0</v>
      </c>
      <c r="N294" s="579">
        <f>$N$155*$A283</f>
        <v>0</v>
      </c>
      <c r="O294" s="579">
        <f>$O$155*$A282</f>
        <v>0</v>
      </c>
      <c r="P294" s="579">
        <f>$P$155*$A281</f>
        <v>0</v>
      </c>
      <c r="Q294" s="579">
        <f>$Q$155*$A280</f>
        <v>0</v>
      </c>
      <c r="R294" s="579">
        <f>$R$155*$A279</f>
        <v>0</v>
      </c>
      <c r="S294" s="579">
        <f t="shared" si="181"/>
        <v>0</v>
      </c>
      <c r="T294" s="579">
        <f t="shared" si="182"/>
        <v>0</v>
      </c>
      <c r="U294" s="579">
        <f t="shared" si="183"/>
        <v>0</v>
      </c>
      <c r="V294" s="579">
        <f t="shared" si="184"/>
        <v>0</v>
      </c>
      <c r="W294" s="579">
        <f t="shared" si="185"/>
        <v>0</v>
      </c>
      <c r="X294" s="579">
        <f t="shared" si="186"/>
        <v>0</v>
      </c>
      <c r="Y294" s="579">
        <f t="shared" si="187"/>
        <v>0</v>
      </c>
      <c r="Z294" s="579">
        <f t="shared" si="188"/>
        <v>0</v>
      </c>
      <c r="AA294" s="579">
        <f t="shared" si="189"/>
        <v>0</v>
      </c>
      <c r="AB294" s="579">
        <f t="shared" si="190"/>
        <v>0</v>
      </c>
      <c r="AC294" s="579">
        <f t="shared" si="191"/>
        <v>0</v>
      </c>
      <c r="AD294" s="579">
        <f t="shared" si="192"/>
        <v>0</v>
      </c>
      <c r="AE294" s="579">
        <f t="shared" si="193"/>
        <v>0</v>
      </c>
      <c r="AF294" s="579">
        <f t="shared" si="194"/>
        <v>0</v>
      </c>
      <c r="AG294" s="579">
        <f t="shared" si="195"/>
        <v>0</v>
      </c>
      <c r="AH294" s="579">
        <f t="shared" si="196"/>
        <v>0</v>
      </c>
      <c r="AI294" s="579">
        <f t="shared" si="160"/>
        <v>0</v>
      </c>
      <c r="AJ294" s="579">
        <f t="shared" si="164"/>
        <v>0</v>
      </c>
      <c r="AK294" s="579">
        <f t="shared" si="166"/>
        <v>0</v>
      </c>
      <c r="AL294" s="579">
        <f t="shared" si="168"/>
        <v>0</v>
      </c>
      <c r="AM294" s="579">
        <f t="shared" si="199"/>
        <v>0</v>
      </c>
      <c r="AN294" s="579"/>
      <c r="AO294" s="579"/>
      <c r="AP294" s="579"/>
      <c r="AQ294" s="579"/>
      <c r="AR294" s="579"/>
      <c r="AS294" s="579"/>
      <c r="AT294" s="578"/>
      <c r="AU294" s="579"/>
      <c r="AV294" s="579"/>
      <c r="AW294" s="579"/>
      <c r="AX294" s="579"/>
      <c r="AY294" s="579"/>
      <c r="AZ294" s="579"/>
      <c r="BA294" s="579"/>
      <c r="BB294" s="579"/>
      <c r="BC294" s="577"/>
      <c r="BD294" s="577"/>
      <c r="BE294" s="579"/>
      <c r="BF294" s="579"/>
      <c r="BG294" s="579"/>
      <c r="BH294" s="579"/>
      <c r="BI294" s="579"/>
      <c r="BJ294" s="579"/>
      <c r="BK294" s="579"/>
      <c r="BL294" s="579"/>
      <c r="BM294" s="579"/>
      <c r="BN294" s="579"/>
      <c r="BO294" s="579"/>
      <c r="BP294" s="579"/>
      <c r="BQ294" s="579"/>
      <c r="BR294" s="579"/>
      <c r="BS294" s="579"/>
      <c r="BT294" s="579"/>
    </row>
    <row r="295" spans="1:72">
      <c r="A295" s="579"/>
      <c r="B295" s="579"/>
      <c r="C295" s="580" t="s">
        <v>838</v>
      </c>
      <c r="D295" s="580" t="s">
        <v>838</v>
      </c>
      <c r="E295" s="580" t="s">
        <v>838</v>
      </c>
      <c r="F295" s="580" t="s">
        <v>838</v>
      </c>
      <c r="G295" s="580" t="s">
        <v>838</v>
      </c>
      <c r="H295" s="580" t="s">
        <v>838</v>
      </c>
      <c r="I295" s="580" t="s">
        <v>838</v>
      </c>
      <c r="J295" s="580" t="s">
        <v>838</v>
      </c>
      <c r="K295" s="580" t="s">
        <v>838</v>
      </c>
      <c r="L295" s="580" t="s">
        <v>838</v>
      </c>
      <c r="M295" s="580"/>
      <c r="N295" s="580"/>
      <c r="O295" s="580"/>
      <c r="P295" s="580"/>
      <c r="Q295" s="580"/>
      <c r="R295" s="580"/>
      <c r="S295" s="580"/>
      <c r="T295" s="580"/>
      <c r="U295" s="580"/>
      <c r="V295" s="580"/>
      <c r="W295" s="580"/>
      <c r="X295" s="580"/>
      <c r="Y295" s="580"/>
      <c r="Z295" s="580"/>
      <c r="AA295" s="580"/>
      <c r="AB295" s="580"/>
      <c r="AC295" s="580"/>
      <c r="AD295" s="580"/>
      <c r="AE295" s="580"/>
      <c r="AF295" s="580"/>
      <c r="AG295" s="580"/>
      <c r="AH295" s="580"/>
      <c r="AI295" s="580"/>
      <c r="AJ295" s="580"/>
      <c r="AK295" s="580"/>
      <c r="AL295" s="580"/>
      <c r="AM295" s="580" t="s">
        <v>838</v>
      </c>
      <c r="AN295" s="579"/>
      <c r="AO295" s="579"/>
      <c r="AP295" s="579"/>
      <c r="AQ295" s="579"/>
      <c r="AR295" s="579"/>
      <c r="AS295" s="579"/>
      <c r="AT295" s="578"/>
      <c r="AU295" s="579"/>
      <c r="AV295" s="579"/>
      <c r="AW295" s="579"/>
      <c r="AX295" s="579"/>
      <c r="AY295" s="579"/>
      <c r="AZ295" s="579"/>
      <c r="BA295" s="579"/>
      <c r="BB295" s="579"/>
      <c r="BC295" s="577"/>
      <c r="BD295" s="577"/>
      <c r="BE295" s="579"/>
      <c r="BF295" s="579"/>
      <c r="BG295" s="579"/>
      <c r="BH295" s="579"/>
      <c r="BI295" s="579"/>
      <c r="BJ295" s="579"/>
      <c r="BK295" s="579"/>
      <c r="BL295" s="579"/>
      <c r="BM295" s="579"/>
      <c r="BN295" s="579"/>
      <c r="BO295" s="579"/>
      <c r="BP295" s="579"/>
      <c r="BQ295" s="579"/>
      <c r="BR295" s="579"/>
      <c r="BS295" s="579"/>
      <c r="BT295" s="579"/>
    </row>
    <row r="296" spans="1:72">
      <c r="A296" s="579">
        <f>SUM(A215:A294)</f>
        <v>0.99999999999999989</v>
      </c>
      <c r="B296" s="579"/>
      <c r="C296" s="579">
        <f t="shared" ref="C296:V296" si="211">SUM(C214:C295)</f>
        <v>0</v>
      </c>
      <c r="D296" s="579">
        <f t="shared" si="211"/>
        <v>18948101.752340004</v>
      </c>
      <c r="E296" s="579">
        <f t="shared" si="211"/>
        <v>35676678.247201085</v>
      </c>
      <c r="F296" s="579">
        <f t="shared" si="211"/>
        <v>52198847.310977839</v>
      </c>
      <c r="G296" s="579">
        <f t="shared" si="211"/>
        <v>46882972.855204396</v>
      </c>
      <c r="H296" s="579">
        <f t="shared" si="211"/>
        <v>999999.99999999988</v>
      </c>
      <c r="I296" s="579">
        <f t="shared" si="211"/>
        <v>0</v>
      </c>
      <c r="J296" s="579">
        <f t="shared" si="211"/>
        <v>0</v>
      </c>
      <c r="K296" s="579">
        <f t="shared" si="211"/>
        <v>0</v>
      </c>
      <c r="L296" s="579">
        <f t="shared" si="211"/>
        <v>11309637.000000002</v>
      </c>
      <c r="M296" s="579">
        <f t="shared" si="211"/>
        <v>0</v>
      </c>
      <c r="N296" s="579">
        <f t="shared" si="211"/>
        <v>0</v>
      </c>
      <c r="O296" s="579">
        <f t="shared" si="211"/>
        <v>0</v>
      </c>
      <c r="P296" s="579">
        <f t="shared" si="211"/>
        <v>0</v>
      </c>
      <c r="Q296" s="579">
        <f t="shared" si="211"/>
        <v>14024604.999999998</v>
      </c>
      <c r="R296" s="579">
        <f t="shared" si="211"/>
        <v>0</v>
      </c>
      <c r="S296" s="579">
        <f t="shared" si="211"/>
        <v>0</v>
      </c>
      <c r="T296" s="579">
        <f t="shared" si="211"/>
        <v>2750000</v>
      </c>
      <c r="U296" s="579">
        <f t="shared" si="211"/>
        <v>2750000</v>
      </c>
      <c r="V296" s="579">
        <f t="shared" si="211"/>
        <v>14202637</v>
      </c>
      <c r="W296" s="579"/>
      <c r="X296" s="579"/>
      <c r="Y296" s="579"/>
      <c r="Z296" s="579"/>
      <c r="AA296" s="579"/>
      <c r="AB296" s="579"/>
      <c r="AC296" s="579"/>
      <c r="AD296" s="579"/>
      <c r="AE296" s="579"/>
      <c r="AF296" s="579"/>
      <c r="AG296" s="579"/>
      <c r="AH296" s="579"/>
      <c r="AI296" s="579"/>
      <c r="AJ296" s="579"/>
      <c r="AK296" s="579"/>
      <c r="AM296" s="579"/>
      <c r="AN296" s="579"/>
      <c r="AO296" s="579"/>
      <c r="AP296" s="579"/>
      <c r="AQ296" s="579"/>
      <c r="AR296" s="579"/>
      <c r="AS296" s="579"/>
      <c r="AT296" s="578"/>
      <c r="AU296" s="579"/>
      <c r="AV296" s="579"/>
      <c r="AW296" s="579"/>
      <c r="AX296" s="579"/>
      <c r="AY296" s="579"/>
      <c r="AZ296" s="579"/>
      <c r="BA296" s="579"/>
      <c r="BB296" s="579"/>
      <c r="BC296" s="577"/>
      <c r="BD296" s="577"/>
      <c r="BE296" s="579"/>
      <c r="BF296" s="579"/>
      <c r="BG296" s="579"/>
      <c r="BH296" s="579"/>
      <c r="BI296" s="579"/>
      <c r="BJ296" s="579"/>
      <c r="BK296" s="579"/>
      <c r="BL296" s="579"/>
      <c r="BM296" s="579"/>
      <c r="BN296" s="579"/>
      <c r="BO296" s="579"/>
      <c r="BP296" s="579"/>
      <c r="BQ296" s="579"/>
      <c r="BR296" s="579"/>
      <c r="BS296" s="579"/>
      <c r="BT296" s="579"/>
    </row>
    <row r="297" spans="1:72">
      <c r="A297" s="579"/>
      <c r="B297" s="579"/>
      <c r="C297" s="579"/>
      <c r="D297" s="579"/>
      <c r="E297" s="579"/>
      <c r="F297" s="579"/>
      <c r="G297" s="579"/>
      <c r="H297" s="579"/>
      <c r="I297" s="579"/>
      <c r="J297" s="579"/>
      <c r="K297" s="579"/>
      <c r="L297" s="579"/>
      <c r="M297" s="579"/>
      <c r="N297" s="579"/>
      <c r="O297" s="579"/>
      <c r="P297" s="579"/>
      <c r="Q297" s="579"/>
      <c r="R297" s="579"/>
      <c r="S297" s="579"/>
      <c r="T297" s="579"/>
      <c r="U297" s="579"/>
      <c r="V297" s="579"/>
      <c r="W297" s="579"/>
      <c r="X297" s="579"/>
      <c r="Y297" s="579"/>
      <c r="Z297" s="579"/>
      <c r="AA297" s="579"/>
      <c r="AB297" s="579"/>
      <c r="AC297" s="579"/>
      <c r="AD297" s="579"/>
      <c r="AE297" s="579"/>
      <c r="AF297" s="579"/>
      <c r="AG297" s="579"/>
      <c r="AH297" s="579"/>
      <c r="AI297" s="579"/>
      <c r="AJ297" s="579"/>
      <c r="AK297" s="579"/>
      <c r="AL297" s="579"/>
      <c r="AM297" s="579"/>
      <c r="AN297" s="579"/>
      <c r="AO297" s="579"/>
      <c r="AP297" s="579"/>
      <c r="AQ297" s="579"/>
      <c r="AR297" s="579"/>
      <c r="AS297" s="579"/>
      <c r="AT297" s="578"/>
      <c r="AU297" s="579"/>
      <c r="AV297" s="579"/>
      <c r="AW297" s="579"/>
      <c r="AX297" s="579"/>
      <c r="AY297" s="579"/>
      <c r="AZ297" s="579"/>
      <c r="BA297" s="579"/>
      <c r="BB297" s="579"/>
      <c r="BC297" s="577"/>
      <c r="BD297" s="577"/>
      <c r="BE297" s="579"/>
      <c r="BF297" s="579"/>
      <c r="BG297" s="579"/>
      <c r="BH297" s="579"/>
      <c r="BI297" s="579"/>
      <c r="BJ297" s="579"/>
      <c r="BK297" s="579"/>
      <c r="BL297" s="579"/>
      <c r="BM297" s="579"/>
      <c r="BN297" s="579"/>
      <c r="BO297" s="579"/>
      <c r="BP297" s="579"/>
      <c r="BQ297" s="579"/>
      <c r="BR297" s="579"/>
      <c r="BS297" s="579"/>
      <c r="BT297" s="579"/>
    </row>
    <row r="298" spans="1:72">
      <c r="A298" s="579"/>
      <c r="B298" s="579"/>
      <c r="C298" s="579"/>
      <c r="D298" s="579"/>
      <c r="E298" s="579"/>
      <c r="F298" s="579"/>
      <c r="G298" s="579"/>
      <c r="H298" s="579"/>
      <c r="I298" s="579"/>
      <c r="J298" s="579"/>
      <c r="K298" s="579"/>
      <c r="L298" s="579"/>
      <c r="M298" s="579"/>
      <c r="N298" s="579"/>
      <c r="O298" s="579"/>
      <c r="P298" s="579"/>
      <c r="Q298" s="579"/>
      <c r="R298" s="579"/>
      <c r="S298" s="579"/>
      <c r="T298" s="579"/>
      <c r="U298" s="579"/>
      <c r="V298" s="579"/>
      <c r="W298" s="579"/>
      <c r="X298" s="579"/>
      <c r="Y298" s="579"/>
      <c r="Z298" s="579"/>
      <c r="AA298" s="579"/>
      <c r="AB298" s="579"/>
      <c r="AC298" s="579"/>
      <c r="AD298" s="579"/>
      <c r="AE298" s="579"/>
      <c r="AF298" s="579"/>
      <c r="AG298" s="579"/>
      <c r="AH298" s="579"/>
      <c r="AI298" s="579"/>
      <c r="AJ298" s="579"/>
      <c r="AK298" s="579"/>
      <c r="AL298" s="579"/>
      <c r="AM298" s="579"/>
      <c r="AN298" s="579"/>
      <c r="AO298" s="579"/>
      <c r="AP298" s="579"/>
      <c r="AQ298" s="579"/>
      <c r="AR298" s="579"/>
      <c r="AS298" s="579"/>
      <c r="AT298" s="578"/>
      <c r="AU298" s="579"/>
      <c r="AV298" s="579"/>
      <c r="AW298" s="579"/>
      <c r="AX298" s="579"/>
      <c r="AY298" s="579"/>
      <c r="AZ298" s="579"/>
      <c r="BA298" s="579"/>
      <c r="BB298" s="579"/>
      <c r="BC298" s="577"/>
      <c r="BD298" s="577"/>
      <c r="BE298" s="579"/>
      <c r="BF298" s="579"/>
      <c r="BG298" s="579"/>
      <c r="BH298" s="579"/>
      <c r="BI298" s="579"/>
      <c r="BJ298" s="579"/>
      <c r="BK298" s="579"/>
      <c r="BL298" s="579"/>
      <c r="BM298" s="579"/>
      <c r="BN298" s="579"/>
      <c r="BO298" s="579"/>
      <c r="BP298" s="579"/>
      <c r="BQ298" s="579"/>
      <c r="BR298" s="579"/>
      <c r="BS298" s="579"/>
      <c r="BT298" s="579"/>
    </row>
    <row r="299" spans="1:72">
      <c r="A299" s="579"/>
      <c r="B299" s="579"/>
      <c r="C299" s="579"/>
      <c r="D299" s="579"/>
      <c r="E299" s="579"/>
      <c r="F299" s="579"/>
      <c r="G299" s="579"/>
      <c r="H299" s="579"/>
      <c r="I299" s="579"/>
      <c r="J299" s="579"/>
      <c r="K299" s="579"/>
      <c r="L299" s="579"/>
      <c r="M299" s="579"/>
      <c r="N299" s="579"/>
      <c r="O299" s="579"/>
      <c r="P299" s="579"/>
      <c r="Q299" s="579"/>
      <c r="R299" s="579"/>
      <c r="S299" s="579"/>
      <c r="T299" s="579"/>
      <c r="U299" s="579"/>
      <c r="V299" s="579"/>
      <c r="W299" s="579"/>
      <c r="X299" s="579"/>
      <c r="Y299" s="579"/>
      <c r="Z299" s="579"/>
      <c r="AA299" s="579"/>
      <c r="AB299" s="579"/>
      <c r="AC299" s="579"/>
      <c r="AD299" s="579"/>
      <c r="AE299" s="579"/>
      <c r="AF299" s="579"/>
      <c r="AG299" s="579"/>
      <c r="AH299" s="579"/>
      <c r="AI299" s="579"/>
      <c r="AJ299" s="579"/>
      <c r="AK299" s="579"/>
      <c r="AL299" s="579"/>
      <c r="AM299" s="579"/>
      <c r="AN299" s="579"/>
      <c r="AO299" s="579"/>
      <c r="AP299" s="579"/>
      <c r="AQ299" s="579"/>
      <c r="AR299" s="579"/>
      <c r="AS299" s="579"/>
      <c r="AT299" s="578"/>
      <c r="AU299" s="579"/>
      <c r="AV299" s="579"/>
      <c r="AW299" s="579"/>
      <c r="AX299" s="579"/>
      <c r="AY299" s="579"/>
      <c r="AZ299" s="579"/>
      <c r="BA299" s="579"/>
      <c r="BB299" s="579"/>
      <c r="BC299" s="577"/>
      <c r="BD299" s="577"/>
      <c r="BE299" s="579"/>
      <c r="BF299" s="579"/>
      <c r="BG299" s="579"/>
      <c r="BH299" s="579"/>
      <c r="BI299" s="579"/>
      <c r="BJ299" s="579"/>
      <c r="BK299" s="579"/>
      <c r="BL299" s="579"/>
      <c r="BM299" s="579"/>
      <c r="BN299" s="579"/>
      <c r="BO299" s="579"/>
      <c r="BP299" s="579"/>
      <c r="BQ299" s="579"/>
      <c r="BR299" s="579"/>
      <c r="BS299" s="579"/>
      <c r="BT299" s="579"/>
    </row>
    <row r="300" spans="1:72">
      <c r="A300" s="579"/>
      <c r="B300" s="579"/>
      <c r="C300" s="579"/>
      <c r="D300" s="579"/>
      <c r="E300" s="579"/>
      <c r="F300" s="579"/>
      <c r="G300" s="579"/>
      <c r="H300" s="579"/>
      <c r="I300" s="579"/>
      <c r="J300" s="579"/>
      <c r="K300" s="579"/>
      <c r="L300" s="579"/>
      <c r="M300" s="579"/>
      <c r="N300" s="579"/>
      <c r="O300" s="579"/>
      <c r="P300" s="579"/>
      <c r="Q300" s="579"/>
      <c r="R300" s="579"/>
      <c r="S300" s="579"/>
      <c r="T300" s="579"/>
      <c r="U300" s="579"/>
      <c r="V300" s="579"/>
      <c r="W300" s="579"/>
      <c r="X300" s="579"/>
      <c r="Y300" s="579"/>
      <c r="Z300" s="579"/>
      <c r="AA300" s="579"/>
      <c r="AB300" s="579"/>
      <c r="AC300" s="579"/>
      <c r="AD300" s="579"/>
      <c r="AE300" s="579"/>
      <c r="AF300" s="579"/>
      <c r="AG300" s="579"/>
      <c r="AH300" s="579"/>
      <c r="AI300" s="579"/>
      <c r="AJ300" s="579"/>
      <c r="AK300" s="579"/>
      <c r="AL300" s="579"/>
      <c r="AM300" s="579"/>
      <c r="AN300" s="579"/>
      <c r="AO300" s="579"/>
      <c r="AP300" s="579"/>
      <c r="AQ300" s="579"/>
      <c r="AR300" s="579"/>
      <c r="AS300" s="579"/>
      <c r="AT300" s="578"/>
      <c r="AU300" s="579"/>
      <c r="AV300" s="579"/>
      <c r="AW300" s="579"/>
      <c r="AX300" s="579"/>
      <c r="AY300" s="579"/>
      <c r="AZ300" s="579"/>
      <c r="BA300" s="579"/>
      <c r="BB300" s="579"/>
      <c r="BC300" s="577"/>
      <c r="BD300" s="577"/>
      <c r="BE300" s="579"/>
      <c r="BF300" s="579"/>
      <c r="BG300" s="579"/>
      <c r="BH300" s="579"/>
      <c r="BI300" s="579"/>
      <c r="BJ300" s="579"/>
      <c r="BK300" s="579"/>
      <c r="BL300" s="579"/>
      <c r="BM300" s="579"/>
      <c r="BN300" s="579"/>
      <c r="BO300" s="579"/>
      <c r="BP300" s="579"/>
      <c r="BQ300" s="579"/>
      <c r="BR300" s="579"/>
      <c r="BS300" s="579"/>
      <c r="BT300" s="579"/>
    </row>
    <row r="301" spans="1:72">
      <c r="A301" s="579"/>
      <c r="B301" s="579"/>
      <c r="C301" s="579"/>
      <c r="D301" s="579"/>
      <c r="E301" s="579"/>
      <c r="F301" s="579"/>
      <c r="G301" s="579"/>
      <c r="H301" s="579"/>
      <c r="I301" s="579"/>
      <c r="J301" s="579"/>
      <c r="K301" s="579"/>
      <c r="L301" s="579"/>
      <c r="M301" s="579"/>
      <c r="N301" s="579"/>
      <c r="O301" s="579"/>
      <c r="P301" s="579"/>
      <c r="Q301" s="579"/>
      <c r="R301" s="579"/>
      <c r="S301" s="579"/>
      <c r="T301" s="579"/>
      <c r="U301" s="579"/>
      <c r="V301" s="579"/>
      <c r="W301" s="579"/>
      <c r="X301" s="579"/>
      <c r="Y301" s="579"/>
      <c r="Z301" s="579"/>
      <c r="AA301" s="579"/>
      <c r="AB301" s="579"/>
      <c r="AC301" s="579"/>
      <c r="AD301" s="579"/>
      <c r="AE301" s="579"/>
      <c r="AF301" s="579"/>
      <c r="AG301" s="579"/>
      <c r="AH301" s="579"/>
      <c r="AI301" s="579"/>
      <c r="AJ301" s="579"/>
      <c r="AK301" s="579"/>
      <c r="AL301" s="579"/>
      <c r="AM301" s="579"/>
      <c r="AN301" s="579"/>
      <c r="AO301" s="579"/>
      <c r="AP301" s="579"/>
      <c r="AQ301" s="579"/>
      <c r="AR301" s="579"/>
      <c r="AS301" s="579"/>
      <c r="AT301" s="578"/>
      <c r="AU301" s="579"/>
      <c r="AV301" s="579"/>
      <c r="AW301" s="579"/>
      <c r="AX301" s="579"/>
      <c r="AY301" s="579"/>
      <c r="AZ301" s="579"/>
      <c r="BA301" s="579"/>
      <c r="BB301" s="579"/>
      <c r="BC301" s="577"/>
      <c r="BD301" s="577"/>
      <c r="BE301" s="579"/>
      <c r="BF301" s="579"/>
      <c r="BG301" s="579"/>
      <c r="BH301" s="579"/>
      <c r="BI301" s="579"/>
      <c r="BJ301" s="579"/>
      <c r="BK301" s="579"/>
      <c r="BL301" s="579"/>
      <c r="BM301" s="579"/>
      <c r="BN301" s="579"/>
      <c r="BO301" s="579"/>
      <c r="BP301" s="579"/>
      <c r="BQ301" s="579"/>
      <c r="BR301" s="579"/>
      <c r="BS301" s="579"/>
      <c r="BT301" s="579"/>
    </row>
    <row r="302" spans="1:72">
      <c r="A302" s="579"/>
      <c r="B302" s="579"/>
      <c r="C302" s="579"/>
      <c r="D302" s="579"/>
      <c r="E302" s="579"/>
      <c r="F302" s="579"/>
      <c r="G302" s="579"/>
      <c r="H302" s="579"/>
      <c r="I302" s="579"/>
      <c r="J302" s="579"/>
      <c r="K302" s="579"/>
      <c r="L302" s="579"/>
      <c r="M302" s="579"/>
      <c r="N302" s="579"/>
      <c r="O302" s="579"/>
      <c r="P302" s="579"/>
      <c r="Q302" s="579"/>
      <c r="R302" s="579"/>
      <c r="S302" s="579"/>
      <c r="T302" s="579"/>
      <c r="U302" s="579"/>
      <c r="V302" s="579"/>
      <c r="W302" s="579"/>
      <c r="X302" s="579"/>
      <c r="Y302" s="579"/>
      <c r="Z302" s="579"/>
      <c r="AA302" s="579"/>
      <c r="AB302" s="579"/>
      <c r="AC302" s="579"/>
      <c r="AD302" s="579"/>
      <c r="AE302" s="579"/>
      <c r="AF302" s="579"/>
      <c r="AG302" s="579"/>
      <c r="AH302" s="579"/>
      <c r="AI302" s="579"/>
      <c r="AJ302" s="579"/>
      <c r="AK302" s="579"/>
      <c r="AL302" s="579"/>
      <c r="AM302" s="579"/>
      <c r="AN302" s="579"/>
      <c r="AO302" s="579"/>
      <c r="AP302" s="579"/>
      <c r="AQ302" s="579"/>
      <c r="AR302" s="579"/>
      <c r="AS302" s="579"/>
      <c r="AT302" s="578"/>
      <c r="AU302" s="579"/>
      <c r="AV302" s="579"/>
      <c r="AW302" s="579"/>
      <c r="AX302" s="579"/>
      <c r="AY302" s="579"/>
      <c r="AZ302" s="579"/>
      <c r="BA302" s="579"/>
      <c r="BB302" s="579"/>
      <c r="BC302" s="577"/>
      <c r="BD302" s="577"/>
      <c r="BE302" s="579"/>
      <c r="BF302" s="579"/>
      <c r="BG302" s="579"/>
      <c r="BH302" s="579"/>
      <c r="BI302" s="579"/>
      <c r="BJ302" s="579"/>
      <c r="BK302" s="579"/>
      <c r="BL302" s="579"/>
      <c r="BM302" s="579"/>
      <c r="BN302" s="579"/>
      <c r="BO302" s="579"/>
      <c r="BP302" s="579"/>
      <c r="BQ302" s="579"/>
      <c r="BR302" s="579"/>
      <c r="BS302" s="579"/>
      <c r="BT302" s="579"/>
    </row>
    <row r="303" spans="1:72">
      <c r="A303" s="579"/>
      <c r="B303" s="579"/>
      <c r="C303" s="579"/>
      <c r="D303" s="579"/>
      <c r="E303" s="579"/>
      <c r="F303" s="579"/>
      <c r="G303" s="579"/>
      <c r="H303" s="579"/>
      <c r="I303" s="579"/>
      <c r="J303" s="579"/>
      <c r="K303" s="579"/>
      <c r="L303" s="579"/>
      <c r="M303" s="579"/>
      <c r="N303" s="579"/>
      <c r="O303" s="579"/>
      <c r="P303" s="579"/>
      <c r="Q303" s="579"/>
      <c r="R303" s="579"/>
      <c r="S303" s="579"/>
      <c r="T303" s="579"/>
      <c r="U303" s="579"/>
      <c r="V303" s="579"/>
      <c r="W303" s="579"/>
      <c r="X303" s="579"/>
      <c r="Y303" s="579"/>
      <c r="Z303" s="579"/>
      <c r="AA303" s="579"/>
      <c r="AB303" s="579"/>
      <c r="AC303" s="579"/>
      <c r="AD303" s="579"/>
      <c r="AE303" s="579"/>
      <c r="AF303" s="579"/>
      <c r="AG303" s="579"/>
      <c r="AH303" s="579"/>
      <c r="AI303" s="579"/>
      <c r="AJ303" s="579"/>
      <c r="AK303" s="579"/>
      <c r="AL303" s="579"/>
      <c r="AM303" s="579"/>
      <c r="AN303" s="579"/>
      <c r="AO303" s="579"/>
      <c r="AP303" s="579"/>
      <c r="AQ303" s="579"/>
      <c r="AR303" s="579"/>
      <c r="AS303" s="579"/>
      <c r="AT303" s="578"/>
      <c r="AU303" s="579"/>
      <c r="AV303" s="579"/>
      <c r="AW303" s="579"/>
      <c r="AX303" s="579"/>
      <c r="AY303" s="579"/>
      <c r="AZ303" s="579"/>
      <c r="BA303" s="579"/>
      <c r="BB303" s="579"/>
      <c r="BC303" s="577"/>
      <c r="BD303" s="577"/>
      <c r="BE303" s="579"/>
      <c r="BF303" s="579"/>
      <c r="BG303" s="579"/>
      <c r="BH303" s="579"/>
      <c r="BI303" s="579"/>
      <c r="BJ303" s="579"/>
      <c r="BK303" s="579"/>
      <c r="BL303" s="579"/>
      <c r="BM303" s="579"/>
      <c r="BN303" s="579"/>
      <c r="BO303" s="579"/>
      <c r="BP303" s="579"/>
      <c r="BQ303" s="581"/>
      <c r="BR303" s="581"/>
      <c r="BS303" s="581"/>
      <c r="BT303" s="581"/>
    </row>
    <row r="304" spans="1:72">
      <c r="A304" s="579"/>
      <c r="B304" s="579"/>
      <c r="C304" s="579"/>
      <c r="D304" s="579"/>
      <c r="E304" s="579"/>
      <c r="F304" s="579"/>
      <c r="G304" s="579"/>
      <c r="H304" s="579"/>
      <c r="I304" s="579"/>
      <c r="J304" s="579"/>
      <c r="K304" s="579"/>
      <c r="L304" s="579"/>
      <c r="M304" s="579"/>
      <c r="N304" s="579"/>
      <c r="O304" s="579"/>
      <c r="P304" s="579"/>
      <c r="Q304" s="579"/>
      <c r="R304" s="579"/>
      <c r="S304" s="579"/>
      <c r="T304" s="579"/>
      <c r="U304" s="579"/>
      <c r="V304" s="579"/>
      <c r="W304" s="579"/>
      <c r="X304" s="579"/>
      <c r="Y304" s="579"/>
      <c r="Z304" s="579"/>
      <c r="AA304" s="579"/>
      <c r="AB304" s="579"/>
      <c r="AC304" s="579"/>
      <c r="AD304" s="579"/>
      <c r="AE304" s="579"/>
      <c r="AF304" s="579"/>
      <c r="AG304" s="579"/>
      <c r="AH304" s="579"/>
      <c r="AI304" s="579"/>
      <c r="AJ304" s="579"/>
      <c r="AK304" s="579"/>
      <c r="AL304" s="579"/>
      <c r="AM304" s="579"/>
      <c r="AN304" s="579"/>
      <c r="AO304" s="579"/>
      <c r="AP304" s="579"/>
      <c r="AQ304" s="579"/>
      <c r="AR304" s="579"/>
      <c r="AS304" s="579"/>
      <c r="AT304" s="578"/>
      <c r="AU304" s="579"/>
      <c r="AV304" s="579"/>
      <c r="AW304" s="579"/>
      <c r="AX304" s="579"/>
      <c r="AY304" s="579"/>
      <c r="AZ304" s="579"/>
      <c r="BA304" s="579"/>
      <c r="BB304" s="579"/>
      <c r="BC304" s="577"/>
      <c r="BD304" s="577"/>
      <c r="BE304" s="579"/>
      <c r="BF304" s="579"/>
      <c r="BG304" s="579"/>
      <c r="BH304" s="579"/>
      <c r="BI304" s="579"/>
      <c r="BJ304" s="579"/>
      <c r="BK304" s="579"/>
      <c r="BL304" s="579"/>
      <c r="BM304" s="579"/>
      <c r="BN304" s="579"/>
      <c r="BO304" s="579"/>
      <c r="BP304" s="579"/>
      <c r="BQ304" s="581"/>
      <c r="BR304" s="581"/>
      <c r="BS304" s="581"/>
      <c r="BT304" s="581"/>
    </row>
    <row r="305" spans="1:72">
      <c r="A305" s="582" t="s">
        <v>842</v>
      </c>
      <c r="B305" s="579"/>
      <c r="C305" s="579"/>
      <c r="D305" s="579"/>
      <c r="E305" s="579"/>
      <c r="F305" s="579"/>
      <c r="G305" s="579"/>
      <c r="H305" s="579"/>
      <c r="I305" s="579"/>
      <c r="J305" s="579"/>
      <c r="K305" s="579"/>
      <c r="L305" s="579"/>
      <c r="M305" s="579"/>
      <c r="N305" s="579"/>
      <c r="O305" s="579"/>
      <c r="P305" s="579"/>
      <c r="Q305" s="579"/>
      <c r="R305" s="579"/>
      <c r="S305" s="579"/>
      <c r="T305" s="579"/>
      <c r="U305" s="579"/>
      <c r="V305" s="579"/>
      <c r="W305" s="579"/>
      <c r="X305" s="579"/>
      <c r="Y305" s="579"/>
      <c r="Z305" s="579"/>
      <c r="AA305" s="579"/>
      <c r="AB305" s="579"/>
      <c r="AC305" s="579"/>
      <c r="AD305" s="579"/>
      <c r="AE305" s="579"/>
      <c r="AF305" s="579"/>
      <c r="AG305" s="579"/>
      <c r="AH305" s="579"/>
      <c r="AI305" s="579"/>
      <c r="AJ305" s="579"/>
      <c r="AK305" s="579"/>
      <c r="AL305" s="579"/>
      <c r="AM305" s="579"/>
      <c r="AN305" s="579"/>
      <c r="AO305" s="579"/>
      <c r="AP305" s="579"/>
      <c r="AQ305" s="579"/>
      <c r="AR305" s="579"/>
      <c r="AS305" s="579"/>
      <c r="AT305" s="578"/>
      <c r="AU305" s="579"/>
      <c r="AV305" s="579"/>
      <c r="AW305" s="579"/>
      <c r="AX305" s="579"/>
      <c r="AY305" s="579"/>
      <c r="AZ305" s="579"/>
      <c r="BA305" s="579"/>
      <c r="BB305" s="579"/>
      <c r="BC305" s="577"/>
      <c r="BD305" s="577"/>
      <c r="BE305" s="579"/>
      <c r="BF305" s="579"/>
      <c r="BG305" s="579"/>
      <c r="BH305" s="579"/>
      <c r="BI305" s="579"/>
      <c r="BJ305" s="579"/>
      <c r="BK305" s="579"/>
      <c r="BL305" s="579"/>
      <c r="BM305" s="579"/>
      <c r="BN305" s="579"/>
      <c r="BO305" s="579"/>
      <c r="BP305" s="579"/>
      <c r="BQ305" s="581"/>
      <c r="BR305" s="581"/>
      <c r="BS305" s="581"/>
      <c r="BT305" s="581"/>
    </row>
    <row r="306" spans="1:72">
      <c r="A306" s="579"/>
      <c r="B306" s="579"/>
      <c r="C306" s="579"/>
      <c r="D306" s="579"/>
      <c r="E306" s="579"/>
      <c r="F306" s="579"/>
      <c r="G306" s="579"/>
      <c r="H306" s="579"/>
      <c r="I306" s="579"/>
      <c r="J306" s="579"/>
      <c r="K306" s="579"/>
      <c r="L306" s="579"/>
      <c r="M306" s="579"/>
      <c r="N306" s="579"/>
      <c r="O306" s="579"/>
      <c r="P306" s="579"/>
      <c r="Q306" s="579"/>
      <c r="R306" s="579"/>
      <c r="S306" s="579"/>
      <c r="T306" s="579"/>
      <c r="U306" s="579"/>
      <c r="V306" s="579"/>
      <c r="W306" s="579"/>
      <c r="X306" s="579"/>
      <c r="Y306" s="579"/>
      <c r="Z306" s="579"/>
      <c r="AA306" s="579"/>
      <c r="AB306" s="579"/>
      <c r="AC306" s="579"/>
      <c r="AD306" s="579"/>
      <c r="AE306" s="579"/>
      <c r="AF306" s="579"/>
      <c r="AG306" s="579"/>
      <c r="AH306" s="579"/>
      <c r="AI306" s="579"/>
      <c r="AJ306" s="579"/>
      <c r="AK306" s="579"/>
      <c r="AL306" s="579"/>
      <c r="AM306" s="579"/>
      <c r="AN306" s="579"/>
      <c r="AO306" s="579"/>
      <c r="AP306" s="579"/>
      <c r="AQ306" s="579"/>
      <c r="AR306" s="579"/>
      <c r="AS306" s="579"/>
      <c r="AT306" s="578"/>
      <c r="AU306" s="579"/>
      <c r="AV306" s="579"/>
      <c r="AW306" s="579"/>
      <c r="AX306" s="579"/>
      <c r="AY306" s="579"/>
      <c r="AZ306" s="579"/>
      <c r="BA306" s="579"/>
      <c r="BB306" s="579"/>
      <c r="BC306" s="577"/>
      <c r="BD306" s="577"/>
      <c r="BE306" s="579"/>
      <c r="BF306" s="579"/>
      <c r="BG306" s="579"/>
      <c r="BH306" s="579"/>
      <c r="BI306" s="579"/>
      <c r="BJ306" s="579"/>
      <c r="BK306" s="579"/>
      <c r="BL306" s="579"/>
      <c r="BM306" s="579"/>
      <c r="BN306" s="579"/>
      <c r="BO306" s="579"/>
      <c r="BP306" s="579"/>
      <c r="BQ306" s="581"/>
      <c r="BR306" s="581"/>
      <c r="BS306" s="581"/>
      <c r="BT306" s="581"/>
    </row>
    <row r="307" spans="1:72">
      <c r="A307" s="582" t="s">
        <v>841</v>
      </c>
      <c r="B307" s="579">
        <f>$D$4</f>
        <v>2</v>
      </c>
      <c r="C307" s="579"/>
      <c r="D307" s="579"/>
      <c r="E307" s="579"/>
      <c r="F307" s="579"/>
      <c r="G307" s="579"/>
      <c r="H307" s="579"/>
      <c r="I307" s="579"/>
      <c r="J307" s="579"/>
      <c r="K307" s="579"/>
      <c r="L307" s="579"/>
      <c r="M307" s="579"/>
      <c r="N307" s="579"/>
      <c r="O307" s="579"/>
      <c r="P307" s="579"/>
      <c r="Q307" s="579"/>
      <c r="R307" s="579"/>
      <c r="S307" s="579"/>
      <c r="T307" s="579"/>
      <c r="U307" s="579"/>
      <c r="V307" s="579"/>
      <c r="W307" s="579"/>
      <c r="X307" s="579"/>
      <c r="Y307" s="579"/>
      <c r="Z307" s="579"/>
      <c r="AA307" s="579"/>
      <c r="AB307" s="579"/>
      <c r="AC307" s="579"/>
      <c r="AD307" s="579"/>
      <c r="AE307" s="579"/>
      <c r="AF307" s="579"/>
      <c r="AG307" s="579"/>
      <c r="AH307" s="579"/>
      <c r="AI307" s="579"/>
      <c r="AJ307" s="579"/>
      <c r="AK307" s="579"/>
      <c r="AL307" s="579"/>
      <c r="AM307" s="579"/>
      <c r="AN307" s="579"/>
      <c r="AO307" s="579"/>
      <c r="AP307" s="579"/>
      <c r="AQ307" s="579"/>
      <c r="AR307" s="579"/>
      <c r="AS307" s="579"/>
      <c r="AT307" s="578"/>
      <c r="AU307" s="579"/>
      <c r="AV307" s="579"/>
      <c r="AW307" s="579"/>
      <c r="AX307" s="579"/>
      <c r="AY307" s="579"/>
      <c r="AZ307" s="579"/>
      <c r="BA307" s="579"/>
      <c r="BB307" s="579"/>
      <c r="BC307" s="577"/>
      <c r="BD307" s="577"/>
      <c r="BE307" s="579"/>
      <c r="BF307" s="579"/>
      <c r="BG307" s="579"/>
      <c r="BH307" s="579"/>
      <c r="BI307" s="579"/>
      <c r="BJ307" s="579"/>
      <c r="BK307" s="579"/>
      <c r="BL307" s="579"/>
      <c r="BM307" s="579"/>
      <c r="BN307" s="579"/>
      <c r="BO307" s="579"/>
      <c r="BP307" s="579"/>
      <c r="BQ307" s="581"/>
      <c r="BR307" s="581"/>
      <c r="BS307" s="581"/>
      <c r="BT307" s="581"/>
    </row>
    <row r="308" spans="1:72">
      <c r="A308" s="579"/>
      <c r="B308" s="579"/>
      <c r="C308" s="579">
        <v>1</v>
      </c>
      <c r="D308" s="579">
        <v>2</v>
      </c>
      <c r="E308" s="579">
        <v>3</v>
      </c>
      <c r="F308" s="579">
        <v>4</v>
      </c>
      <c r="G308" s="579">
        <v>5</v>
      </c>
      <c r="H308" s="579">
        <v>6</v>
      </c>
      <c r="I308" s="579">
        <v>7</v>
      </c>
      <c r="J308" s="579">
        <v>8</v>
      </c>
      <c r="K308" s="579">
        <v>9</v>
      </c>
      <c r="L308" s="579">
        <v>10</v>
      </c>
      <c r="M308" s="579">
        <f t="shared" ref="M308:AL308" si="212">L308+1</f>
        <v>11</v>
      </c>
      <c r="N308" s="579">
        <f t="shared" si="212"/>
        <v>12</v>
      </c>
      <c r="O308" s="579">
        <f t="shared" si="212"/>
        <v>13</v>
      </c>
      <c r="P308" s="579">
        <f t="shared" si="212"/>
        <v>14</v>
      </c>
      <c r="Q308" s="579">
        <f t="shared" si="212"/>
        <v>15</v>
      </c>
      <c r="R308" s="579">
        <f t="shared" si="212"/>
        <v>16</v>
      </c>
      <c r="S308" s="579">
        <f t="shared" si="212"/>
        <v>17</v>
      </c>
      <c r="T308" s="579">
        <f t="shared" si="212"/>
        <v>18</v>
      </c>
      <c r="U308" s="579">
        <f t="shared" si="212"/>
        <v>19</v>
      </c>
      <c r="V308" s="579">
        <f t="shared" si="212"/>
        <v>20</v>
      </c>
      <c r="W308" s="579">
        <f t="shared" si="212"/>
        <v>21</v>
      </c>
      <c r="X308" s="579">
        <f t="shared" si="212"/>
        <v>22</v>
      </c>
      <c r="Y308" s="579">
        <f t="shared" si="212"/>
        <v>23</v>
      </c>
      <c r="Z308" s="579">
        <f t="shared" si="212"/>
        <v>24</v>
      </c>
      <c r="AA308" s="579">
        <f t="shared" si="212"/>
        <v>25</v>
      </c>
      <c r="AB308" s="579">
        <f t="shared" si="212"/>
        <v>26</v>
      </c>
      <c r="AC308" s="579">
        <f t="shared" si="212"/>
        <v>27</v>
      </c>
      <c r="AD308" s="579">
        <f t="shared" si="212"/>
        <v>28</v>
      </c>
      <c r="AE308" s="579">
        <f t="shared" si="212"/>
        <v>29</v>
      </c>
      <c r="AF308" s="579">
        <f t="shared" si="212"/>
        <v>30</v>
      </c>
      <c r="AG308" s="579">
        <f t="shared" si="212"/>
        <v>31</v>
      </c>
      <c r="AH308" s="579">
        <f t="shared" si="212"/>
        <v>32</v>
      </c>
      <c r="AI308" s="579">
        <f t="shared" si="212"/>
        <v>33</v>
      </c>
      <c r="AJ308" s="579">
        <f t="shared" si="212"/>
        <v>34</v>
      </c>
      <c r="AK308" s="579">
        <f t="shared" si="212"/>
        <v>35</v>
      </c>
      <c r="AL308" s="579">
        <f t="shared" si="212"/>
        <v>36</v>
      </c>
      <c r="AM308" s="582" t="s">
        <v>10</v>
      </c>
      <c r="AN308" s="579"/>
      <c r="AO308" s="579"/>
      <c r="AP308" s="579"/>
      <c r="AQ308" s="579"/>
      <c r="AR308" s="579"/>
      <c r="AS308" s="579"/>
      <c r="AT308" s="578"/>
      <c r="AU308" s="579"/>
      <c r="AV308" s="579"/>
      <c r="AW308" s="579"/>
      <c r="AX308" s="579"/>
      <c r="AY308" s="579"/>
      <c r="AZ308" s="579"/>
      <c r="BA308" s="579"/>
      <c r="BB308" s="579"/>
      <c r="BC308" s="577"/>
      <c r="BD308" s="577"/>
      <c r="BE308" s="579"/>
      <c r="BF308" s="579"/>
      <c r="BG308" s="579"/>
      <c r="BH308" s="579"/>
      <c r="BI308" s="579"/>
      <c r="BJ308" s="579"/>
      <c r="BK308" s="579"/>
      <c r="BL308" s="579"/>
      <c r="BM308" s="579"/>
      <c r="BN308" s="579"/>
      <c r="BO308" s="579"/>
      <c r="BP308" s="579"/>
      <c r="BQ308" s="581"/>
      <c r="BR308" s="581"/>
      <c r="BS308" s="581"/>
      <c r="BT308" s="581"/>
    </row>
    <row r="309" spans="1:72">
      <c r="A309" s="579"/>
      <c r="B309" s="579"/>
      <c r="C309" s="580" t="s">
        <v>839</v>
      </c>
      <c r="D309" s="580" t="s">
        <v>839</v>
      </c>
      <c r="E309" s="580" t="s">
        <v>839</v>
      </c>
      <c r="F309" s="580" t="s">
        <v>839</v>
      </c>
      <c r="G309" s="580" t="s">
        <v>839</v>
      </c>
      <c r="H309" s="580" t="s">
        <v>839</v>
      </c>
      <c r="I309" s="580" t="s">
        <v>839</v>
      </c>
      <c r="J309" s="580" t="s">
        <v>839</v>
      </c>
      <c r="K309" s="580" t="s">
        <v>839</v>
      </c>
      <c r="L309" s="580" t="s">
        <v>839</v>
      </c>
      <c r="M309" s="580" t="s">
        <v>839</v>
      </c>
      <c r="N309" s="580" t="s">
        <v>839</v>
      </c>
      <c r="O309" s="580" t="s">
        <v>839</v>
      </c>
      <c r="P309" s="580" t="s">
        <v>839</v>
      </c>
      <c r="Q309" s="580" t="s">
        <v>839</v>
      </c>
      <c r="R309" s="580" t="s">
        <v>839</v>
      </c>
      <c r="S309" s="580" t="s">
        <v>839</v>
      </c>
      <c r="T309" s="580" t="s">
        <v>839</v>
      </c>
      <c r="U309" s="580" t="s">
        <v>839</v>
      </c>
      <c r="V309" s="580" t="s">
        <v>839</v>
      </c>
      <c r="W309" s="580"/>
      <c r="X309" s="580"/>
      <c r="Y309" s="580"/>
      <c r="Z309" s="580"/>
      <c r="AA309" s="580"/>
      <c r="AB309" s="580"/>
      <c r="AC309" s="580"/>
      <c r="AD309" s="580"/>
      <c r="AE309" s="580"/>
      <c r="AF309" s="580"/>
      <c r="AG309" s="580"/>
      <c r="AH309" s="580"/>
      <c r="AI309" s="580"/>
      <c r="AJ309" s="580"/>
      <c r="AK309" s="580"/>
      <c r="AL309" s="580"/>
      <c r="AM309" s="579"/>
      <c r="AN309" s="579"/>
      <c r="AO309" s="579"/>
      <c r="AP309" s="579"/>
      <c r="AQ309" s="579"/>
      <c r="AR309" s="579"/>
      <c r="AS309" s="579"/>
      <c r="AT309" s="578"/>
      <c r="AU309" s="579"/>
      <c r="AV309" s="579"/>
      <c r="AW309" s="579"/>
      <c r="AX309" s="579"/>
      <c r="AY309" s="579"/>
      <c r="AZ309" s="579"/>
      <c r="BA309" s="579"/>
      <c r="BB309" s="579"/>
      <c r="BC309" s="577"/>
      <c r="BD309" s="577"/>
      <c r="BE309" s="579"/>
      <c r="BF309" s="579"/>
      <c r="BG309" s="579"/>
      <c r="BH309" s="579"/>
      <c r="BI309" s="579"/>
      <c r="BJ309" s="579"/>
      <c r="BK309" s="579"/>
      <c r="BL309" s="579"/>
      <c r="BM309" s="579"/>
      <c r="BN309" s="579"/>
      <c r="BO309" s="579"/>
      <c r="BP309" s="579"/>
      <c r="BQ309" s="581"/>
      <c r="BR309" s="581"/>
      <c r="BS309" s="581"/>
      <c r="BT309" s="581"/>
    </row>
    <row r="310" spans="1:72">
      <c r="A310" s="582" t="s">
        <v>840</v>
      </c>
      <c r="B310" s="582" t="s">
        <v>836</v>
      </c>
      <c r="C310" s="579">
        <f>$C$28</f>
        <v>0</v>
      </c>
      <c r="D310" s="579">
        <f>$C$29</f>
        <v>18948101.752340008</v>
      </c>
      <c r="E310" s="579">
        <f>$C$30</f>
        <v>35676678.247201078</v>
      </c>
      <c r="F310" s="579">
        <f>$C$31</f>
        <v>52198847.310977831</v>
      </c>
      <c r="G310" s="579">
        <f>$C$32</f>
        <v>46882972.855204403</v>
      </c>
      <c r="H310" s="579">
        <f>$C$33</f>
        <v>1000000</v>
      </c>
      <c r="I310" s="579">
        <f>$C$34</f>
        <v>0</v>
      </c>
      <c r="J310" s="579">
        <f>$C$35</f>
        <v>0</v>
      </c>
      <c r="K310" s="579">
        <f>$C$36</f>
        <v>0</v>
      </c>
      <c r="L310" s="579">
        <f>$C$37</f>
        <v>0</v>
      </c>
      <c r="M310" s="579">
        <f>$B$38</f>
        <v>0</v>
      </c>
      <c r="N310" s="579">
        <f>$B$39</f>
        <v>0</v>
      </c>
      <c r="O310" s="579">
        <f>$B$40</f>
        <v>0</v>
      </c>
      <c r="P310" s="579">
        <f>$B$41</f>
        <v>0</v>
      </c>
      <c r="Q310" s="579">
        <f>$B$42</f>
        <v>14024605</v>
      </c>
      <c r="R310" s="579">
        <f>$B$43</f>
        <v>0</v>
      </c>
      <c r="S310" s="579">
        <f>$B$44</f>
        <v>0</v>
      </c>
      <c r="T310" s="579">
        <f>$B$45</f>
        <v>2750000</v>
      </c>
      <c r="U310" s="579">
        <f>$B$46</f>
        <v>2750000</v>
      </c>
      <c r="V310" s="579">
        <f>$B$47</f>
        <v>14202637</v>
      </c>
      <c r="W310" s="579">
        <f>$B$48</f>
        <v>5762106</v>
      </c>
      <c r="X310" s="579">
        <f>$B$49</f>
        <v>0</v>
      </c>
      <c r="Y310" s="579">
        <f>$B$50</f>
        <v>0</v>
      </c>
      <c r="Z310" s="579">
        <f>$B$51</f>
        <v>0</v>
      </c>
      <c r="AA310" s="579">
        <f>$B$52</f>
        <v>0</v>
      </c>
      <c r="AB310" s="579">
        <f>$B$53</f>
        <v>0</v>
      </c>
      <c r="AC310" s="579">
        <f>$B$54</f>
        <v>0</v>
      </c>
      <c r="AD310" s="579">
        <f>$B$55</f>
        <v>0</v>
      </c>
      <c r="AE310" s="579">
        <f>$B$56</f>
        <v>0</v>
      </c>
      <c r="AF310" s="579">
        <f>$B$57</f>
        <v>0</v>
      </c>
      <c r="AG310" s="579">
        <f>$B$58</f>
        <v>0</v>
      </c>
      <c r="AH310" s="579">
        <f>$B$59</f>
        <v>0</v>
      </c>
      <c r="AI310" s="579">
        <f>$B$60</f>
        <v>0</v>
      </c>
      <c r="AJ310" s="579">
        <f>$B$61</f>
        <v>0</v>
      </c>
      <c r="AK310" s="579">
        <f>$B$62</f>
        <v>0</v>
      </c>
      <c r="AL310" s="579">
        <f>$B$63</f>
        <v>0</v>
      </c>
      <c r="AM310" s="579"/>
      <c r="AN310" s="579"/>
      <c r="AO310" s="579"/>
      <c r="AP310" s="579"/>
      <c r="AQ310" s="579"/>
      <c r="AR310" s="579"/>
      <c r="AS310" s="579"/>
      <c r="AT310" s="578"/>
      <c r="AU310" s="579"/>
      <c r="AV310" s="579"/>
      <c r="AW310" s="579"/>
      <c r="AX310" s="579"/>
      <c r="AY310" s="579"/>
      <c r="AZ310" s="579"/>
      <c r="BA310" s="579"/>
      <c r="BB310" s="579"/>
      <c r="BC310" s="577"/>
      <c r="BD310" s="577"/>
      <c r="BE310" s="579"/>
      <c r="BF310" s="579"/>
      <c r="BG310" s="579"/>
      <c r="BH310" s="579"/>
      <c r="BI310" s="579"/>
      <c r="BJ310" s="579"/>
      <c r="BK310" s="579"/>
      <c r="BL310" s="579"/>
      <c r="BM310" s="579"/>
      <c r="BN310" s="579"/>
      <c r="BO310" s="579"/>
      <c r="BP310" s="579"/>
      <c r="BQ310" s="581"/>
      <c r="BR310" s="581"/>
      <c r="BS310" s="581"/>
      <c r="BT310" s="581"/>
    </row>
    <row r="311" spans="1:72">
      <c r="A311" s="579"/>
      <c r="B311" s="579"/>
      <c r="C311" s="580" t="s">
        <v>839</v>
      </c>
      <c r="D311" s="580" t="s">
        <v>839</v>
      </c>
      <c r="E311" s="580" t="s">
        <v>839</v>
      </c>
      <c r="F311" s="580" t="s">
        <v>839</v>
      </c>
      <c r="G311" s="580" t="s">
        <v>839</v>
      </c>
      <c r="H311" s="580" t="s">
        <v>839</v>
      </c>
      <c r="I311" s="580" t="s">
        <v>839</v>
      </c>
      <c r="J311" s="580" t="s">
        <v>839</v>
      </c>
      <c r="K311" s="580" t="s">
        <v>839</v>
      </c>
      <c r="L311" s="580" t="s">
        <v>839</v>
      </c>
      <c r="M311" s="580" t="s">
        <v>839</v>
      </c>
      <c r="N311" s="580" t="s">
        <v>839</v>
      </c>
      <c r="O311" s="580"/>
      <c r="P311" s="580"/>
      <c r="Q311" s="580"/>
      <c r="R311" s="580"/>
      <c r="S311" s="580"/>
      <c r="T311" s="580"/>
      <c r="U311" s="580"/>
      <c r="V311" s="580"/>
      <c r="W311" s="580"/>
      <c r="X311" s="580"/>
      <c r="Y311" s="580"/>
      <c r="Z311" s="580"/>
      <c r="AA311" s="580"/>
      <c r="AB311" s="580"/>
      <c r="AC311" s="580"/>
      <c r="AD311" s="580"/>
      <c r="AE311" s="580"/>
      <c r="AF311" s="580"/>
      <c r="AG311" s="580"/>
      <c r="AH311" s="580"/>
      <c r="AI311" s="580"/>
      <c r="AJ311" s="580"/>
      <c r="AK311" s="580"/>
      <c r="AL311" s="580"/>
      <c r="AM311" s="579"/>
      <c r="AN311" s="579"/>
      <c r="AO311" s="579"/>
      <c r="AP311" s="579"/>
      <c r="AQ311" s="579"/>
      <c r="AR311" s="579"/>
      <c r="AS311" s="579"/>
      <c r="AT311" s="578"/>
      <c r="AU311" s="579"/>
      <c r="AV311" s="579"/>
      <c r="AW311" s="579"/>
      <c r="AX311" s="579"/>
      <c r="AY311" s="579"/>
      <c r="AZ311" s="579"/>
      <c r="BA311" s="579"/>
      <c r="BB311" s="579"/>
      <c r="BC311" s="577"/>
      <c r="BD311" s="577"/>
      <c r="BE311" s="579"/>
      <c r="BF311" s="579"/>
      <c r="BG311" s="579"/>
      <c r="BH311" s="579"/>
      <c r="BI311" s="579"/>
      <c r="BJ311" s="579"/>
      <c r="BK311" s="579"/>
      <c r="BL311" s="579"/>
      <c r="BM311" s="579"/>
      <c r="BN311" s="579"/>
      <c r="BO311" s="579"/>
      <c r="BP311" s="579"/>
      <c r="BQ311" s="581"/>
      <c r="BR311" s="581"/>
      <c r="BS311" s="581"/>
      <c r="BT311" s="581"/>
    </row>
    <row r="312" spans="1:72">
      <c r="A312" s="581">
        <f t="shared" ref="A312:A343" si="213">IF(B312=1,1/$D$9/2,IF(B312&lt;$D$9+1,1/$D$9,IF($D$9+1=B312,1/$D$9/2,0)))</f>
        <v>3.3333333333333333E-2</v>
      </c>
      <c r="B312" s="579">
        <v>1</v>
      </c>
      <c r="C312" s="579">
        <f t="shared" ref="C312:C343" si="214">$C$310*$A312</f>
        <v>0</v>
      </c>
      <c r="D312" s="579"/>
      <c r="E312" s="579"/>
      <c r="F312" s="579"/>
      <c r="G312" s="579"/>
      <c r="H312" s="579"/>
      <c r="I312" s="579"/>
      <c r="J312" s="579"/>
      <c r="K312" s="579"/>
      <c r="L312" s="579"/>
      <c r="M312" s="579"/>
      <c r="N312" s="579"/>
      <c r="O312" s="579"/>
      <c r="P312" s="579"/>
      <c r="Q312" s="579"/>
      <c r="R312" s="579"/>
      <c r="S312" s="579"/>
      <c r="T312" s="579"/>
      <c r="U312" s="579"/>
      <c r="V312" s="579"/>
      <c r="W312" s="579"/>
      <c r="X312" s="579"/>
      <c r="Y312" s="579"/>
      <c r="Z312" s="579"/>
      <c r="AA312" s="579"/>
      <c r="AB312" s="579"/>
      <c r="AC312" s="579"/>
      <c r="AD312" s="579"/>
      <c r="AE312" s="579"/>
      <c r="AF312" s="579"/>
      <c r="AG312" s="579"/>
      <c r="AH312" s="579"/>
      <c r="AI312" s="579"/>
      <c r="AJ312" s="579"/>
      <c r="AK312" s="579"/>
      <c r="AM312" s="579">
        <f>SUM(C312:AL312)</f>
        <v>0</v>
      </c>
      <c r="AN312" s="579"/>
      <c r="AO312" s="579"/>
      <c r="AP312" s="579"/>
      <c r="AQ312" s="579"/>
      <c r="AR312" s="579"/>
      <c r="AS312" s="579"/>
      <c r="AT312" s="578"/>
      <c r="AU312" s="579"/>
      <c r="AV312" s="579"/>
      <c r="AW312" s="579"/>
      <c r="AX312" s="579"/>
      <c r="AY312" s="579"/>
      <c r="AZ312" s="579"/>
      <c r="BA312" s="579"/>
      <c r="BB312" s="579"/>
      <c r="BC312" s="577"/>
      <c r="BD312" s="577"/>
      <c r="BE312" s="579"/>
      <c r="BF312" s="579"/>
      <c r="BG312" s="579"/>
      <c r="BH312" s="579"/>
      <c r="BI312" s="579"/>
      <c r="BJ312" s="579"/>
      <c r="BK312" s="579"/>
      <c r="BL312" s="579"/>
      <c r="BM312" s="579"/>
      <c r="BN312" s="579"/>
      <c r="BO312" s="579"/>
      <c r="BP312" s="579"/>
      <c r="BQ312" s="581"/>
      <c r="BR312" s="581"/>
      <c r="BS312" s="581"/>
      <c r="BT312" s="581"/>
    </row>
    <row r="313" spans="1:72">
      <c r="A313" s="581">
        <f t="shared" si="213"/>
        <v>6.6666666666666666E-2</v>
      </c>
      <c r="B313" s="579">
        <f t="shared" ref="B313:B346" si="215">1+B312</f>
        <v>2</v>
      </c>
      <c r="C313" s="579">
        <f t="shared" si="214"/>
        <v>0</v>
      </c>
      <c r="D313" s="579">
        <f t="shared" ref="D313:D344" si="216">$D$310*$A312</f>
        <v>631603.39174466697</v>
      </c>
      <c r="E313" s="579"/>
      <c r="F313" s="579"/>
      <c r="G313" s="579"/>
      <c r="H313" s="579"/>
      <c r="I313" s="579"/>
      <c r="J313" s="579"/>
      <c r="K313" s="579"/>
      <c r="L313" s="579"/>
      <c r="M313" s="579"/>
      <c r="N313" s="579"/>
      <c r="O313" s="579"/>
      <c r="P313" s="579"/>
      <c r="Q313" s="579"/>
      <c r="R313" s="579"/>
      <c r="S313" s="579"/>
      <c r="T313" s="579"/>
      <c r="U313" s="579"/>
      <c r="V313" s="579"/>
      <c r="W313" s="579"/>
      <c r="X313" s="579"/>
      <c r="Y313" s="579"/>
      <c r="Z313" s="579"/>
      <c r="AA313" s="579"/>
      <c r="AB313" s="579"/>
      <c r="AC313" s="579"/>
      <c r="AD313" s="579"/>
      <c r="AE313" s="579"/>
      <c r="AF313" s="579"/>
      <c r="AG313" s="579"/>
      <c r="AH313" s="579"/>
      <c r="AI313" s="579"/>
      <c r="AJ313" s="579"/>
      <c r="AK313" s="579"/>
      <c r="AM313" s="579">
        <f t="shared" ref="AM313:AM334" si="217">SUM(C313:AL313)</f>
        <v>631603.39174466697</v>
      </c>
      <c r="AN313" s="579"/>
      <c r="AO313" s="579"/>
      <c r="AP313" s="579"/>
      <c r="AQ313" s="579"/>
      <c r="AR313" s="579"/>
      <c r="AS313" s="579"/>
      <c r="AT313" s="578"/>
      <c r="AU313" s="579"/>
      <c r="AV313" s="579"/>
      <c r="AW313" s="579"/>
      <c r="AX313" s="579"/>
      <c r="AY313" s="579"/>
      <c r="AZ313" s="579"/>
      <c r="BA313" s="579"/>
      <c r="BB313" s="579"/>
      <c r="BC313" s="577"/>
      <c r="BD313" s="577"/>
      <c r="BE313" s="579"/>
      <c r="BF313" s="579"/>
      <c r="BG313" s="579"/>
      <c r="BH313" s="579"/>
      <c r="BI313" s="579"/>
      <c r="BJ313" s="579"/>
      <c r="BK313" s="579"/>
      <c r="BL313" s="579"/>
      <c r="BM313" s="579"/>
      <c r="BN313" s="579"/>
      <c r="BO313" s="579"/>
      <c r="BP313" s="579"/>
      <c r="BQ313" s="581"/>
      <c r="BR313" s="581"/>
      <c r="BS313" s="581"/>
      <c r="BT313" s="581"/>
    </row>
    <row r="314" spans="1:72">
      <c r="A314" s="581">
        <f t="shared" si="213"/>
        <v>6.6666666666666666E-2</v>
      </c>
      <c r="B314" s="579">
        <f t="shared" si="215"/>
        <v>3</v>
      </c>
      <c r="C314" s="579">
        <f t="shared" si="214"/>
        <v>0</v>
      </c>
      <c r="D314" s="579">
        <f t="shared" si="216"/>
        <v>1263206.7834893339</v>
      </c>
      <c r="E314" s="579">
        <f t="shared" ref="E314:E345" si="218">$E$310*$A312</f>
        <v>1189222.6082400358</v>
      </c>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579"/>
      <c r="AF314" s="579"/>
      <c r="AG314" s="579"/>
      <c r="AH314" s="579"/>
      <c r="AI314" s="579"/>
      <c r="AJ314" s="579"/>
      <c r="AK314" s="579"/>
      <c r="AM314" s="579">
        <f t="shared" si="217"/>
        <v>2452429.3917293698</v>
      </c>
      <c r="AN314" s="579"/>
      <c r="AO314" s="579"/>
      <c r="AP314" s="579"/>
      <c r="AQ314" s="579"/>
      <c r="AR314" s="579"/>
      <c r="AS314" s="579"/>
      <c r="AT314" s="578"/>
      <c r="AU314" s="579"/>
      <c r="AV314" s="579"/>
      <c r="AW314" s="579"/>
      <c r="AX314" s="579"/>
      <c r="AY314" s="579"/>
      <c r="AZ314" s="579"/>
      <c r="BA314" s="579"/>
      <c r="BB314" s="579"/>
      <c r="BC314" s="577"/>
      <c r="BD314" s="577"/>
      <c r="BE314" s="579"/>
      <c r="BF314" s="579"/>
      <c r="BG314" s="579"/>
      <c r="BH314" s="579"/>
      <c r="BI314" s="579"/>
      <c r="BJ314" s="579"/>
      <c r="BK314" s="579"/>
      <c r="BL314" s="579"/>
      <c r="BM314" s="579"/>
      <c r="BN314" s="579"/>
      <c r="BO314" s="579"/>
      <c r="BP314" s="579"/>
      <c r="BQ314" s="581"/>
      <c r="BR314" s="581"/>
      <c r="BS314" s="581"/>
      <c r="BT314" s="581"/>
    </row>
    <row r="315" spans="1:72">
      <c r="A315" s="581">
        <f t="shared" si="213"/>
        <v>6.6666666666666666E-2</v>
      </c>
      <c r="B315" s="579">
        <f t="shared" si="215"/>
        <v>4</v>
      </c>
      <c r="C315" s="579">
        <f t="shared" si="214"/>
        <v>0</v>
      </c>
      <c r="D315" s="579">
        <f t="shared" si="216"/>
        <v>1263206.7834893339</v>
      </c>
      <c r="E315" s="579">
        <f t="shared" si="218"/>
        <v>2378445.2164800717</v>
      </c>
      <c r="F315" s="579">
        <f t="shared" ref="F315:F346" si="219">$F$310*$A312</f>
        <v>1739961.5770325942</v>
      </c>
      <c r="G315" s="579"/>
      <c r="H315" s="579"/>
      <c r="I315" s="579"/>
      <c r="J315" s="579"/>
      <c r="K315" s="579"/>
      <c r="L315" s="579"/>
      <c r="M315" s="579"/>
      <c r="N315" s="579"/>
      <c r="O315" s="579"/>
      <c r="P315" s="579"/>
      <c r="Q315" s="579"/>
      <c r="R315" s="579"/>
      <c r="S315" s="579"/>
      <c r="T315" s="579"/>
      <c r="U315" s="579"/>
      <c r="V315" s="579"/>
      <c r="W315" s="579"/>
      <c r="X315" s="579"/>
      <c r="Y315" s="579"/>
      <c r="Z315" s="579"/>
      <c r="AA315" s="579"/>
      <c r="AB315" s="579"/>
      <c r="AC315" s="579"/>
      <c r="AD315" s="579"/>
      <c r="AE315" s="579"/>
      <c r="AF315" s="579"/>
      <c r="AG315" s="579"/>
      <c r="AH315" s="579"/>
      <c r="AI315" s="579"/>
      <c r="AJ315" s="579"/>
      <c r="AK315" s="579"/>
      <c r="AM315" s="579">
        <f t="shared" si="217"/>
        <v>5381613.5770020001</v>
      </c>
      <c r="AN315" s="579"/>
      <c r="AO315" s="579"/>
      <c r="AP315" s="579"/>
      <c r="AQ315" s="579"/>
      <c r="AR315" s="579"/>
      <c r="AS315" s="579"/>
      <c r="AT315" s="578"/>
      <c r="AU315" s="579"/>
      <c r="AV315" s="579"/>
      <c r="AW315" s="579"/>
      <c r="AX315" s="579"/>
      <c r="AY315" s="579"/>
      <c r="AZ315" s="579"/>
      <c r="BA315" s="579"/>
      <c r="BB315" s="579"/>
      <c r="BC315" s="577"/>
      <c r="BD315" s="577"/>
      <c r="BE315" s="579"/>
      <c r="BF315" s="579"/>
      <c r="BG315" s="579"/>
      <c r="BH315" s="579"/>
      <c r="BI315" s="579"/>
      <c r="BJ315" s="579"/>
      <c r="BK315" s="579"/>
      <c r="BL315" s="579"/>
      <c r="BM315" s="579"/>
      <c r="BN315" s="579"/>
      <c r="BO315" s="579"/>
      <c r="BP315" s="579"/>
      <c r="BQ315" s="581"/>
      <c r="BR315" s="581"/>
      <c r="BS315" s="581"/>
      <c r="BT315" s="581"/>
    </row>
    <row r="316" spans="1:72">
      <c r="A316" s="581">
        <f t="shared" si="213"/>
        <v>6.6666666666666666E-2</v>
      </c>
      <c r="B316" s="579">
        <f t="shared" si="215"/>
        <v>5</v>
      </c>
      <c r="C316" s="579">
        <f t="shared" si="214"/>
        <v>0</v>
      </c>
      <c r="D316" s="579">
        <f t="shared" si="216"/>
        <v>1263206.7834893339</v>
      </c>
      <c r="E316" s="579">
        <f t="shared" si="218"/>
        <v>2378445.2164800717</v>
      </c>
      <c r="F316" s="579">
        <f t="shared" si="219"/>
        <v>3479923.1540651885</v>
      </c>
      <c r="G316" s="579">
        <f t="shared" ref="G316:G347" si="220">$G$310*$A312</f>
        <v>1562765.7618401467</v>
      </c>
      <c r="H316" s="579"/>
      <c r="I316" s="579"/>
      <c r="J316" s="579"/>
      <c r="K316" s="579"/>
      <c r="L316" s="579"/>
      <c r="M316" s="579"/>
      <c r="N316" s="579"/>
      <c r="O316" s="579"/>
      <c r="P316" s="579"/>
      <c r="Q316" s="579"/>
      <c r="R316" s="579"/>
      <c r="S316" s="579"/>
      <c r="T316" s="579"/>
      <c r="U316" s="579"/>
      <c r="V316" s="579"/>
      <c r="W316" s="579"/>
      <c r="X316" s="579"/>
      <c r="Y316" s="579"/>
      <c r="Z316" s="579"/>
      <c r="AA316" s="579"/>
      <c r="AB316" s="579"/>
      <c r="AC316" s="579"/>
      <c r="AD316" s="579"/>
      <c r="AE316" s="579"/>
      <c r="AF316" s="579"/>
      <c r="AG316" s="579"/>
      <c r="AH316" s="579"/>
      <c r="AI316" s="579"/>
      <c r="AJ316" s="579"/>
      <c r="AK316" s="579"/>
      <c r="AM316" s="579">
        <f t="shared" si="217"/>
        <v>8684340.9158747401</v>
      </c>
      <c r="AN316" s="579"/>
      <c r="AO316" s="579"/>
      <c r="AP316" s="579"/>
      <c r="AQ316" s="579"/>
      <c r="AR316" s="579"/>
      <c r="AS316" s="579"/>
      <c r="AT316" s="578"/>
      <c r="AU316" s="579"/>
      <c r="AV316" s="579"/>
      <c r="AW316" s="579"/>
      <c r="AX316" s="579"/>
      <c r="AY316" s="579"/>
      <c r="AZ316" s="579"/>
      <c r="BA316" s="579"/>
      <c r="BB316" s="579"/>
      <c r="BC316" s="577"/>
      <c r="BD316" s="577"/>
      <c r="BE316" s="579"/>
      <c r="BF316" s="579"/>
      <c r="BG316" s="579"/>
      <c r="BH316" s="579"/>
      <c r="BI316" s="579"/>
      <c r="BJ316" s="579"/>
      <c r="BK316" s="579"/>
      <c r="BL316" s="579"/>
      <c r="BM316" s="579"/>
      <c r="BN316" s="579"/>
      <c r="BO316" s="579"/>
      <c r="BP316" s="579"/>
      <c r="BQ316" s="581"/>
      <c r="BR316" s="581"/>
      <c r="BS316" s="581"/>
      <c r="BT316" s="581"/>
    </row>
    <row r="317" spans="1:72">
      <c r="A317" s="581">
        <f t="shared" si="213"/>
        <v>6.6666666666666666E-2</v>
      </c>
      <c r="B317" s="579">
        <f t="shared" si="215"/>
        <v>6</v>
      </c>
      <c r="C317" s="579">
        <f t="shared" si="214"/>
        <v>0</v>
      </c>
      <c r="D317" s="579">
        <f t="shared" si="216"/>
        <v>1263206.7834893339</v>
      </c>
      <c r="E317" s="579">
        <f t="shared" si="218"/>
        <v>2378445.2164800717</v>
      </c>
      <c r="F317" s="579">
        <f t="shared" si="219"/>
        <v>3479923.1540651885</v>
      </c>
      <c r="G317" s="579">
        <f t="shared" si="220"/>
        <v>3125531.5236802935</v>
      </c>
      <c r="H317" s="579">
        <f t="shared" ref="H317:H348" si="221">$H$310*$A312</f>
        <v>33333.333333333336</v>
      </c>
      <c r="I317" s="579"/>
      <c r="J317" s="579"/>
      <c r="K317" s="579"/>
      <c r="L317" s="579"/>
      <c r="M317" s="579"/>
      <c r="N317" s="579"/>
      <c r="O317" s="579"/>
      <c r="P317" s="579"/>
      <c r="Q317" s="579"/>
      <c r="R317" s="579"/>
      <c r="S317" s="579"/>
      <c r="T317" s="579"/>
      <c r="U317" s="579"/>
      <c r="V317" s="579"/>
      <c r="W317" s="579"/>
      <c r="X317" s="579"/>
      <c r="Y317" s="579"/>
      <c r="Z317" s="579"/>
      <c r="AA317" s="579"/>
      <c r="AB317" s="579"/>
      <c r="AC317" s="579"/>
      <c r="AD317" s="579"/>
      <c r="AE317" s="579"/>
      <c r="AF317" s="579"/>
      <c r="AG317" s="579"/>
      <c r="AH317" s="579"/>
      <c r="AI317" s="579"/>
      <c r="AJ317" s="579"/>
      <c r="AK317" s="579"/>
      <c r="AM317" s="579">
        <f t="shared" si="217"/>
        <v>10280440.011048222</v>
      </c>
      <c r="AN317" s="579"/>
      <c r="AO317" s="579"/>
      <c r="AP317" s="579"/>
      <c r="AQ317" s="579"/>
      <c r="AR317" s="579"/>
      <c r="AS317" s="579"/>
      <c r="AT317" s="578"/>
      <c r="AU317" s="579"/>
      <c r="AV317" s="579"/>
      <c r="AW317" s="579"/>
      <c r="AX317" s="579"/>
      <c r="AY317" s="579"/>
      <c r="AZ317" s="579"/>
      <c r="BA317" s="579"/>
      <c r="BB317" s="579"/>
      <c r="BC317" s="577"/>
      <c r="BD317" s="577"/>
      <c r="BE317" s="579"/>
      <c r="BF317" s="579"/>
      <c r="BG317" s="579"/>
      <c r="BH317" s="579"/>
      <c r="BI317" s="579"/>
      <c r="BJ317" s="579"/>
      <c r="BK317" s="579"/>
      <c r="BL317" s="579"/>
      <c r="BM317" s="579"/>
      <c r="BN317" s="579"/>
      <c r="BO317" s="579"/>
      <c r="BP317" s="579"/>
      <c r="BQ317" s="581"/>
      <c r="BR317" s="581"/>
      <c r="BS317" s="581"/>
      <c r="BT317" s="581"/>
    </row>
    <row r="318" spans="1:72">
      <c r="A318" s="581">
        <f t="shared" si="213"/>
        <v>6.6666666666666666E-2</v>
      </c>
      <c r="B318" s="579">
        <f t="shared" si="215"/>
        <v>7</v>
      </c>
      <c r="C318" s="579">
        <f t="shared" si="214"/>
        <v>0</v>
      </c>
      <c r="D318" s="579">
        <f t="shared" si="216"/>
        <v>1263206.7834893339</v>
      </c>
      <c r="E318" s="579">
        <f t="shared" si="218"/>
        <v>2378445.2164800717</v>
      </c>
      <c r="F318" s="579">
        <f t="shared" si="219"/>
        <v>3479923.1540651885</v>
      </c>
      <c r="G318" s="579">
        <f t="shared" si="220"/>
        <v>3125531.5236802935</v>
      </c>
      <c r="H318" s="579">
        <f t="shared" si="221"/>
        <v>66666.666666666672</v>
      </c>
      <c r="I318" s="579">
        <f t="shared" ref="I318:I349" si="222">$I$310*$A312</f>
        <v>0</v>
      </c>
      <c r="J318" s="579"/>
      <c r="K318" s="579"/>
      <c r="L318" s="579"/>
      <c r="M318" s="579"/>
      <c r="N318" s="579"/>
      <c r="O318" s="579"/>
      <c r="P318" s="579"/>
      <c r="Q318" s="579"/>
      <c r="R318" s="579"/>
      <c r="S318" s="579"/>
      <c r="T318" s="579"/>
      <c r="U318" s="579"/>
      <c r="V318" s="579"/>
      <c r="W318" s="579"/>
      <c r="X318" s="579"/>
      <c r="Y318" s="579"/>
      <c r="Z318" s="579"/>
      <c r="AA318" s="579"/>
      <c r="AB318" s="579"/>
      <c r="AC318" s="579"/>
      <c r="AD318" s="579"/>
      <c r="AE318" s="579"/>
      <c r="AF318" s="579"/>
      <c r="AG318" s="579"/>
      <c r="AH318" s="579"/>
      <c r="AI318" s="579"/>
      <c r="AJ318" s="579"/>
      <c r="AK318" s="579"/>
      <c r="AM318" s="579">
        <f t="shared" si="217"/>
        <v>10313773.344381554</v>
      </c>
      <c r="AN318" s="579"/>
      <c r="AO318" s="579"/>
      <c r="AP318" s="579"/>
      <c r="AQ318" s="579"/>
      <c r="AR318" s="579"/>
      <c r="AS318" s="579"/>
      <c r="AT318" s="578"/>
      <c r="AU318" s="579"/>
      <c r="AV318" s="579"/>
      <c r="AW318" s="579"/>
      <c r="AX318" s="579"/>
      <c r="AY318" s="579"/>
      <c r="AZ318" s="579"/>
      <c r="BA318" s="579"/>
      <c r="BB318" s="579"/>
      <c r="BC318" s="577"/>
      <c r="BD318" s="577"/>
      <c r="BE318" s="579"/>
      <c r="BF318" s="579"/>
      <c r="BG318" s="579"/>
      <c r="BH318" s="579"/>
      <c r="BI318" s="579"/>
      <c r="BJ318" s="579"/>
      <c r="BK318" s="579"/>
      <c r="BL318" s="579"/>
      <c r="BM318" s="579"/>
      <c r="BN318" s="579"/>
      <c r="BO318" s="579"/>
      <c r="BP318" s="579"/>
      <c r="BQ318" s="581"/>
      <c r="BR318" s="581"/>
      <c r="BS318" s="581"/>
      <c r="BT318" s="581"/>
    </row>
    <row r="319" spans="1:72">
      <c r="A319" s="581">
        <f t="shared" si="213"/>
        <v>6.6666666666666666E-2</v>
      </c>
      <c r="B319" s="579">
        <f t="shared" si="215"/>
        <v>8</v>
      </c>
      <c r="C319" s="579">
        <f t="shared" si="214"/>
        <v>0</v>
      </c>
      <c r="D319" s="579">
        <f t="shared" si="216"/>
        <v>1263206.7834893339</v>
      </c>
      <c r="E319" s="579">
        <f t="shared" si="218"/>
        <v>2378445.2164800717</v>
      </c>
      <c r="F319" s="579">
        <f t="shared" si="219"/>
        <v>3479923.1540651885</v>
      </c>
      <c r="G319" s="579">
        <f t="shared" si="220"/>
        <v>3125531.5236802935</v>
      </c>
      <c r="H319" s="579">
        <f t="shared" si="221"/>
        <v>66666.666666666672</v>
      </c>
      <c r="I319" s="579">
        <f t="shared" si="222"/>
        <v>0</v>
      </c>
      <c r="J319" s="579">
        <f t="shared" ref="J319:J350" si="223">$J$310*$A312</f>
        <v>0</v>
      </c>
      <c r="K319" s="579"/>
      <c r="L319" s="579"/>
      <c r="M319" s="579"/>
      <c r="N319" s="579"/>
      <c r="O319" s="579"/>
      <c r="P319" s="579"/>
      <c r="Q319" s="579"/>
      <c r="R319" s="579"/>
      <c r="S319" s="579"/>
      <c r="T319" s="579"/>
      <c r="U319" s="579"/>
      <c r="V319" s="579"/>
      <c r="W319" s="579"/>
      <c r="X319" s="579"/>
      <c r="Y319" s="579"/>
      <c r="Z319" s="579"/>
      <c r="AA319" s="579"/>
      <c r="AB319" s="579"/>
      <c r="AC319" s="579"/>
      <c r="AD319" s="579"/>
      <c r="AE319" s="579"/>
      <c r="AF319" s="579"/>
      <c r="AG319" s="579"/>
      <c r="AH319" s="579"/>
      <c r="AI319" s="579"/>
      <c r="AJ319" s="579"/>
      <c r="AK319" s="579"/>
      <c r="AM319" s="579">
        <f t="shared" si="217"/>
        <v>10313773.344381554</v>
      </c>
      <c r="AN319" s="579"/>
      <c r="AO319" s="579"/>
      <c r="AP319" s="579"/>
      <c r="AQ319" s="579"/>
      <c r="AR319" s="579"/>
      <c r="AS319" s="579"/>
      <c r="AT319" s="578"/>
      <c r="AU319" s="579"/>
      <c r="AV319" s="579"/>
      <c r="AW319" s="579"/>
      <c r="AX319" s="579"/>
      <c r="AY319" s="579"/>
      <c r="AZ319" s="579"/>
      <c r="BA319" s="579"/>
      <c r="BB319" s="579"/>
      <c r="BC319" s="577"/>
      <c r="BD319" s="577"/>
      <c r="BE319" s="579"/>
      <c r="BF319" s="579"/>
      <c r="BG319" s="579"/>
      <c r="BH319" s="579"/>
      <c r="BI319" s="579"/>
      <c r="BJ319" s="579"/>
      <c r="BK319" s="579"/>
      <c r="BL319" s="579"/>
      <c r="BM319" s="579"/>
      <c r="BN319" s="579"/>
      <c r="BO319" s="579"/>
      <c r="BP319" s="579"/>
      <c r="BQ319" s="581"/>
      <c r="BR319" s="581"/>
      <c r="BS319" s="581"/>
      <c r="BT319" s="581"/>
    </row>
    <row r="320" spans="1:72">
      <c r="A320" s="581">
        <f t="shared" si="213"/>
        <v>6.6666666666666666E-2</v>
      </c>
      <c r="B320" s="579">
        <f t="shared" si="215"/>
        <v>9</v>
      </c>
      <c r="C320" s="579">
        <f t="shared" si="214"/>
        <v>0</v>
      </c>
      <c r="D320" s="579">
        <f t="shared" si="216"/>
        <v>1263206.7834893339</v>
      </c>
      <c r="E320" s="579">
        <f t="shared" si="218"/>
        <v>2378445.2164800717</v>
      </c>
      <c r="F320" s="579">
        <f t="shared" si="219"/>
        <v>3479923.1540651885</v>
      </c>
      <c r="G320" s="579">
        <f t="shared" si="220"/>
        <v>3125531.5236802935</v>
      </c>
      <c r="H320" s="579">
        <f t="shared" si="221"/>
        <v>66666.666666666672</v>
      </c>
      <c r="I320" s="579">
        <f t="shared" si="222"/>
        <v>0</v>
      </c>
      <c r="J320" s="579">
        <f t="shared" si="223"/>
        <v>0</v>
      </c>
      <c r="K320" s="579">
        <f t="shared" ref="K320:K351" si="224">$K$310*$A312</f>
        <v>0</v>
      </c>
      <c r="L320" s="579"/>
      <c r="M320" s="579"/>
      <c r="N320" s="579"/>
      <c r="O320" s="579"/>
      <c r="P320" s="579"/>
      <c r="Q320" s="579"/>
      <c r="R320" s="579"/>
      <c r="S320" s="579"/>
      <c r="T320" s="579"/>
      <c r="U320" s="579"/>
      <c r="V320" s="579"/>
      <c r="W320" s="579"/>
      <c r="X320" s="579"/>
      <c r="Y320" s="579"/>
      <c r="Z320" s="579"/>
      <c r="AA320" s="579"/>
      <c r="AB320" s="579"/>
      <c r="AC320" s="579"/>
      <c r="AD320" s="579"/>
      <c r="AE320" s="579"/>
      <c r="AF320" s="579"/>
      <c r="AG320" s="579"/>
      <c r="AH320" s="579"/>
      <c r="AI320" s="579"/>
      <c r="AJ320" s="579"/>
      <c r="AK320" s="579"/>
      <c r="AM320" s="579">
        <f t="shared" si="217"/>
        <v>10313773.344381554</v>
      </c>
      <c r="AN320" s="579"/>
      <c r="AO320" s="579"/>
      <c r="AP320" s="579"/>
      <c r="AQ320" s="579"/>
      <c r="AR320" s="579"/>
      <c r="AS320" s="579"/>
      <c r="AT320" s="578"/>
      <c r="AU320" s="579"/>
      <c r="AV320" s="579"/>
      <c r="AW320" s="579"/>
      <c r="AX320" s="579"/>
      <c r="AY320" s="579"/>
      <c r="AZ320" s="579"/>
      <c r="BA320" s="579"/>
      <c r="BB320" s="579"/>
      <c r="BC320" s="577"/>
      <c r="BD320" s="577"/>
      <c r="BE320" s="579"/>
      <c r="BF320" s="579"/>
      <c r="BG320" s="579"/>
      <c r="BH320" s="579"/>
      <c r="BI320" s="579"/>
      <c r="BJ320" s="579"/>
      <c r="BK320" s="579"/>
      <c r="BL320" s="579"/>
      <c r="BM320" s="579"/>
      <c r="BN320" s="579"/>
      <c r="BO320" s="579"/>
      <c r="BP320" s="579"/>
      <c r="BQ320" s="581"/>
      <c r="BR320" s="581"/>
      <c r="BS320" s="581"/>
      <c r="BT320" s="581"/>
    </row>
    <row r="321" spans="1:72">
      <c r="A321" s="581">
        <f t="shared" si="213"/>
        <v>6.6666666666666666E-2</v>
      </c>
      <c r="B321" s="579">
        <f t="shared" si="215"/>
        <v>10</v>
      </c>
      <c r="C321" s="579">
        <f t="shared" si="214"/>
        <v>0</v>
      </c>
      <c r="D321" s="579">
        <f t="shared" si="216"/>
        <v>1263206.7834893339</v>
      </c>
      <c r="E321" s="579">
        <f t="shared" si="218"/>
        <v>2378445.2164800717</v>
      </c>
      <c r="F321" s="579">
        <f t="shared" si="219"/>
        <v>3479923.1540651885</v>
      </c>
      <c r="G321" s="579">
        <f t="shared" si="220"/>
        <v>3125531.5236802935</v>
      </c>
      <c r="H321" s="579">
        <f t="shared" si="221"/>
        <v>66666.666666666672</v>
      </c>
      <c r="I321" s="579">
        <f t="shared" si="222"/>
        <v>0</v>
      </c>
      <c r="J321" s="579">
        <f t="shared" si="223"/>
        <v>0</v>
      </c>
      <c r="K321" s="579">
        <f t="shared" si="224"/>
        <v>0</v>
      </c>
      <c r="L321" s="579">
        <f t="shared" ref="L321:L352" si="225">$L$310*$A312</f>
        <v>0</v>
      </c>
      <c r="M321" s="579"/>
      <c r="N321" s="579"/>
      <c r="O321" s="579"/>
      <c r="P321" s="579"/>
      <c r="Q321" s="579"/>
      <c r="R321" s="579"/>
      <c r="S321" s="579"/>
      <c r="T321" s="579"/>
      <c r="U321" s="579"/>
      <c r="V321" s="579"/>
      <c r="W321" s="579"/>
      <c r="X321" s="579"/>
      <c r="Y321" s="579"/>
      <c r="Z321" s="579"/>
      <c r="AA321" s="579"/>
      <c r="AB321" s="579"/>
      <c r="AC321" s="579"/>
      <c r="AD321" s="579"/>
      <c r="AE321" s="579"/>
      <c r="AF321" s="579"/>
      <c r="AG321" s="579"/>
      <c r="AH321" s="579"/>
      <c r="AI321" s="579"/>
      <c r="AJ321" s="579"/>
      <c r="AK321" s="579"/>
      <c r="AM321" s="579">
        <f t="shared" si="217"/>
        <v>10313773.344381554</v>
      </c>
      <c r="AN321" s="579"/>
      <c r="AO321" s="579"/>
      <c r="AP321" s="579"/>
      <c r="AQ321" s="579"/>
      <c r="AR321" s="579"/>
      <c r="AS321" s="579"/>
      <c r="AT321" s="578"/>
      <c r="AU321" s="579"/>
      <c r="AV321" s="579"/>
      <c r="AW321" s="579"/>
      <c r="AX321" s="579"/>
      <c r="AY321" s="579"/>
      <c r="AZ321" s="579"/>
      <c r="BA321" s="579"/>
      <c r="BB321" s="579"/>
      <c r="BC321" s="577"/>
      <c r="BD321" s="577"/>
      <c r="BE321" s="579"/>
      <c r="BF321" s="579"/>
      <c r="BG321" s="579"/>
      <c r="BH321" s="579"/>
      <c r="BI321" s="579"/>
      <c r="BJ321" s="579"/>
      <c r="BK321" s="579"/>
      <c r="BL321" s="579"/>
      <c r="BM321" s="579"/>
      <c r="BN321" s="579"/>
      <c r="BO321" s="579"/>
      <c r="BP321" s="579"/>
      <c r="BQ321" s="581"/>
      <c r="BR321" s="581"/>
      <c r="BS321" s="581"/>
      <c r="BT321" s="581"/>
    </row>
    <row r="322" spans="1:72">
      <c r="A322" s="581">
        <f t="shared" si="213"/>
        <v>6.6666666666666666E-2</v>
      </c>
      <c r="B322" s="579">
        <f t="shared" si="215"/>
        <v>11</v>
      </c>
      <c r="C322" s="579">
        <f t="shared" si="214"/>
        <v>0</v>
      </c>
      <c r="D322" s="579">
        <f t="shared" si="216"/>
        <v>1263206.7834893339</v>
      </c>
      <c r="E322" s="579">
        <f t="shared" si="218"/>
        <v>2378445.2164800717</v>
      </c>
      <c r="F322" s="579">
        <f t="shared" si="219"/>
        <v>3479923.1540651885</v>
      </c>
      <c r="G322" s="579">
        <f t="shared" si="220"/>
        <v>3125531.5236802935</v>
      </c>
      <c r="H322" s="579">
        <f t="shared" si="221"/>
        <v>66666.666666666672</v>
      </c>
      <c r="I322" s="579">
        <f t="shared" si="222"/>
        <v>0</v>
      </c>
      <c r="J322" s="579">
        <f t="shared" si="223"/>
        <v>0</v>
      </c>
      <c r="K322" s="579">
        <f t="shared" si="224"/>
        <v>0</v>
      </c>
      <c r="L322" s="579">
        <f t="shared" si="225"/>
        <v>0</v>
      </c>
      <c r="M322" s="579">
        <f t="shared" ref="M322:M353" si="226">$M$155*$A312</f>
        <v>0</v>
      </c>
      <c r="N322" s="579"/>
      <c r="O322" s="579"/>
      <c r="P322" s="579"/>
      <c r="Q322" s="579"/>
      <c r="R322" s="579"/>
      <c r="S322" s="579"/>
      <c r="T322" s="579"/>
      <c r="U322" s="579"/>
      <c r="V322" s="579"/>
      <c r="W322" s="579"/>
      <c r="X322" s="579"/>
      <c r="Y322" s="579"/>
      <c r="Z322" s="579"/>
      <c r="AA322" s="579"/>
      <c r="AB322" s="579"/>
      <c r="AC322" s="579"/>
      <c r="AD322" s="579"/>
      <c r="AE322" s="579"/>
      <c r="AF322" s="579"/>
      <c r="AG322" s="579"/>
      <c r="AH322" s="579"/>
      <c r="AI322" s="579"/>
      <c r="AJ322" s="579"/>
      <c r="AK322" s="579"/>
      <c r="AM322" s="579">
        <f t="shared" si="217"/>
        <v>10313773.344381554</v>
      </c>
      <c r="AN322" s="579"/>
      <c r="AO322" s="579"/>
      <c r="AP322" s="579"/>
      <c r="AQ322" s="579"/>
      <c r="AR322" s="579"/>
      <c r="AS322" s="579"/>
      <c r="AT322" s="578"/>
      <c r="AU322" s="579"/>
      <c r="AV322" s="579"/>
      <c r="AW322" s="579"/>
      <c r="AX322" s="579"/>
      <c r="AY322" s="579"/>
      <c r="AZ322" s="579"/>
      <c r="BA322" s="579"/>
      <c r="BB322" s="579"/>
      <c r="BC322" s="577"/>
      <c r="BD322" s="577"/>
      <c r="BE322" s="579"/>
      <c r="BF322" s="579"/>
      <c r="BG322" s="579"/>
      <c r="BH322" s="579"/>
      <c r="BI322" s="579"/>
      <c r="BJ322" s="579"/>
      <c r="BK322" s="579"/>
      <c r="BL322" s="579"/>
      <c r="BM322" s="579"/>
      <c r="BN322" s="579"/>
      <c r="BO322" s="579"/>
      <c r="BP322" s="579"/>
      <c r="BQ322" s="581"/>
      <c r="BR322" s="581"/>
      <c r="BS322" s="581"/>
      <c r="BT322" s="581"/>
    </row>
    <row r="323" spans="1:72">
      <c r="A323" s="581">
        <f t="shared" si="213"/>
        <v>6.6666666666666666E-2</v>
      </c>
      <c r="B323" s="579">
        <f t="shared" si="215"/>
        <v>12</v>
      </c>
      <c r="C323" s="579">
        <f t="shared" si="214"/>
        <v>0</v>
      </c>
      <c r="D323" s="579">
        <f t="shared" si="216"/>
        <v>1263206.7834893339</v>
      </c>
      <c r="E323" s="579">
        <f t="shared" si="218"/>
        <v>2378445.2164800717</v>
      </c>
      <c r="F323" s="579">
        <f t="shared" si="219"/>
        <v>3479923.1540651885</v>
      </c>
      <c r="G323" s="579">
        <f t="shared" si="220"/>
        <v>3125531.5236802935</v>
      </c>
      <c r="H323" s="579">
        <f t="shared" si="221"/>
        <v>66666.666666666672</v>
      </c>
      <c r="I323" s="579">
        <f t="shared" si="222"/>
        <v>0</v>
      </c>
      <c r="J323" s="579">
        <f t="shared" si="223"/>
        <v>0</v>
      </c>
      <c r="K323" s="579">
        <f t="shared" si="224"/>
        <v>0</v>
      </c>
      <c r="L323" s="579">
        <f t="shared" si="225"/>
        <v>0</v>
      </c>
      <c r="M323" s="579">
        <f t="shared" si="226"/>
        <v>0</v>
      </c>
      <c r="N323" s="579">
        <f t="shared" ref="N323:N354" si="227">$N$155*$A312</f>
        <v>0</v>
      </c>
      <c r="O323" s="579"/>
      <c r="P323" s="579"/>
      <c r="Q323" s="579"/>
      <c r="R323" s="579"/>
      <c r="S323" s="579"/>
      <c r="T323" s="579"/>
      <c r="U323" s="579"/>
      <c r="V323" s="579"/>
      <c r="W323" s="579"/>
      <c r="X323" s="579"/>
      <c r="Y323" s="579"/>
      <c r="Z323" s="579"/>
      <c r="AA323" s="579"/>
      <c r="AB323" s="579"/>
      <c r="AC323" s="579"/>
      <c r="AD323" s="579"/>
      <c r="AE323" s="579"/>
      <c r="AF323" s="579"/>
      <c r="AG323" s="579"/>
      <c r="AH323" s="579"/>
      <c r="AI323" s="579"/>
      <c r="AJ323" s="579"/>
      <c r="AK323" s="579"/>
      <c r="AM323" s="579">
        <f t="shared" si="217"/>
        <v>10313773.344381554</v>
      </c>
      <c r="AN323" s="579"/>
      <c r="AO323" s="579"/>
      <c r="AP323" s="579"/>
      <c r="AQ323" s="579"/>
      <c r="AR323" s="579"/>
      <c r="AS323" s="579"/>
      <c r="AT323" s="578"/>
      <c r="AU323" s="579"/>
      <c r="AV323" s="579"/>
      <c r="AW323" s="579"/>
      <c r="AX323" s="579"/>
      <c r="AY323" s="579"/>
      <c r="AZ323" s="579"/>
      <c r="BA323" s="579"/>
      <c r="BB323" s="579"/>
      <c r="BC323" s="577"/>
      <c r="BD323" s="577"/>
      <c r="BE323" s="579"/>
      <c r="BF323" s="579"/>
      <c r="BG323" s="579"/>
      <c r="BH323" s="579"/>
      <c r="BI323" s="579"/>
      <c r="BJ323" s="579"/>
      <c r="BK323" s="579"/>
      <c r="BL323" s="579"/>
      <c r="BM323" s="579"/>
      <c r="BN323" s="579"/>
      <c r="BO323" s="579"/>
      <c r="BP323" s="579"/>
      <c r="BQ323" s="581"/>
      <c r="BR323" s="581"/>
      <c r="BS323" s="581"/>
      <c r="BT323" s="581"/>
    </row>
    <row r="324" spans="1:72">
      <c r="A324" s="581">
        <f t="shared" si="213"/>
        <v>6.6666666666666666E-2</v>
      </c>
      <c r="B324" s="579">
        <f t="shared" si="215"/>
        <v>13</v>
      </c>
      <c r="C324" s="579">
        <f t="shared" si="214"/>
        <v>0</v>
      </c>
      <c r="D324" s="579">
        <f t="shared" si="216"/>
        <v>1263206.7834893339</v>
      </c>
      <c r="E324" s="579">
        <f t="shared" si="218"/>
        <v>2378445.2164800717</v>
      </c>
      <c r="F324" s="579">
        <f t="shared" si="219"/>
        <v>3479923.1540651885</v>
      </c>
      <c r="G324" s="579">
        <f t="shared" si="220"/>
        <v>3125531.5236802935</v>
      </c>
      <c r="H324" s="579">
        <f t="shared" si="221"/>
        <v>66666.666666666672</v>
      </c>
      <c r="I324" s="579">
        <f t="shared" si="222"/>
        <v>0</v>
      </c>
      <c r="J324" s="579">
        <f t="shared" si="223"/>
        <v>0</v>
      </c>
      <c r="K324" s="579">
        <f t="shared" si="224"/>
        <v>0</v>
      </c>
      <c r="L324" s="579">
        <f t="shared" si="225"/>
        <v>0</v>
      </c>
      <c r="M324" s="579">
        <f t="shared" si="226"/>
        <v>0</v>
      </c>
      <c r="N324" s="579">
        <f t="shared" si="227"/>
        <v>0</v>
      </c>
      <c r="O324" s="579">
        <f t="shared" ref="O324:O355" si="228">$O$155*$A312</f>
        <v>0</v>
      </c>
      <c r="P324" s="579"/>
      <c r="Q324" s="579"/>
      <c r="R324" s="579"/>
      <c r="S324" s="579"/>
      <c r="T324" s="579"/>
      <c r="U324" s="579"/>
      <c r="V324" s="579"/>
      <c r="W324" s="579"/>
      <c r="X324" s="579"/>
      <c r="Y324" s="579"/>
      <c r="Z324" s="579"/>
      <c r="AA324" s="579"/>
      <c r="AB324" s="579"/>
      <c r="AC324" s="579"/>
      <c r="AD324" s="579"/>
      <c r="AE324" s="579"/>
      <c r="AF324" s="579"/>
      <c r="AG324" s="579"/>
      <c r="AH324" s="579"/>
      <c r="AI324" s="579"/>
      <c r="AJ324" s="579"/>
      <c r="AK324" s="579"/>
      <c r="AM324" s="579">
        <f t="shared" si="217"/>
        <v>10313773.344381554</v>
      </c>
      <c r="AN324" s="579"/>
      <c r="AO324" s="579"/>
      <c r="AP324" s="579"/>
      <c r="AQ324" s="579"/>
      <c r="AR324" s="579"/>
      <c r="AS324" s="579"/>
      <c r="AT324" s="578"/>
      <c r="AU324" s="579"/>
      <c r="AV324" s="579"/>
      <c r="AW324" s="579"/>
      <c r="AX324" s="579"/>
      <c r="AY324" s="579"/>
      <c r="AZ324" s="579"/>
      <c r="BA324" s="579"/>
      <c r="BB324" s="579"/>
      <c r="BC324" s="577"/>
      <c r="BD324" s="577"/>
      <c r="BE324" s="579"/>
      <c r="BF324" s="579"/>
      <c r="BG324" s="579"/>
      <c r="BH324" s="579"/>
      <c r="BI324" s="579"/>
      <c r="BJ324" s="579"/>
      <c r="BK324" s="579"/>
      <c r="BL324" s="579"/>
      <c r="BM324" s="579"/>
      <c r="BN324" s="579"/>
      <c r="BO324" s="579"/>
      <c r="BP324" s="579"/>
      <c r="BQ324" s="581"/>
      <c r="BR324" s="581"/>
      <c r="BS324" s="581"/>
      <c r="BT324" s="581"/>
    </row>
    <row r="325" spans="1:72">
      <c r="A325" s="581">
        <f t="shared" si="213"/>
        <v>6.6666666666666666E-2</v>
      </c>
      <c r="B325" s="579">
        <f t="shared" si="215"/>
        <v>14</v>
      </c>
      <c r="C325" s="579">
        <f t="shared" si="214"/>
        <v>0</v>
      </c>
      <c r="D325" s="579">
        <f t="shared" si="216"/>
        <v>1263206.7834893339</v>
      </c>
      <c r="E325" s="579">
        <f t="shared" si="218"/>
        <v>2378445.2164800717</v>
      </c>
      <c r="F325" s="579">
        <f t="shared" si="219"/>
        <v>3479923.1540651885</v>
      </c>
      <c r="G325" s="579">
        <f t="shared" si="220"/>
        <v>3125531.5236802935</v>
      </c>
      <c r="H325" s="579">
        <f t="shared" si="221"/>
        <v>66666.666666666672</v>
      </c>
      <c r="I325" s="579">
        <f t="shared" si="222"/>
        <v>0</v>
      </c>
      <c r="J325" s="579">
        <f t="shared" si="223"/>
        <v>0</v>
      </c>
      <c r="K325" s="579">
        <f t="shared" si="224"/>
        <v>0</v>
      </c>
      <c r="L325" s="579">
        <f t="shared" si="225"/>
        <v>0</v>
      </c>
      <c r="M325" s="579">
        <f t="shared" si="226"/>
        <v>0</v>
      </c>
      <c r="N325" s="579">
        <f t="shared" si="227"/>
        <v>0</v>
      </c>
      <c r="O325" s="579">
        <f t="shared" si="228"/>
        <v>0</v>
      </c>
      <c r="P325" s="579">
        <f t="shared" ref="P325:P356" si="229">$P$155*$A312</f>
        <v>0</v>
      </c>
      <c r="Q325" s="579"/>
      <c r="R325" s="579"/>
      <c r="S325" s="579"/>
      <c r="T325" s="579"/>
      <c r="U325" s="579"/>
      <c r="V325" s="579"/>
      <c r="W325" s="579"/>
      <c r="X325" s="579"/>
      <c r="Y325" s="579"/>
      <c r="Z325" s="579"/>
      <c r="AA325" s="579"/>
      <c r="AB325" s="579"/>
      <c r="AC325" s="579"/>
      <c r="AD325" s="579"/>
      <c r="AE325" s="579"/>
      <c r="AF325" s="579"/>
      <c r="AG325" s="579"/>
      <c r="AH325" s="579"/>
      <c r="AI325" s="579"/>
      <c r="AJ325" s="579"/>
      <c r="AK325" s="579"/>
      <c r="AM325" s="579">
        <f t="shared" si="217"/>
        <v>10313773.344381554</v>
      </c>
      <c r="AN325" s="579"/>
      <c r="AO325" s="579"/>
      <c r="AP325" s="579"/>
      <c r="AQ325" s="579"/>
      <c r="AR325" s="579"/>
      <c r="AS325" s="579"/>
      <c r="AT325" s="578"/>
      <c r="AU325" s="579"/>
      <c r="AV325" s="579"/>
      <c r="AW325" s="579"/>
      <c r="AX325" s="579"/>
      <c r="AY325" s="579"/>
      <c r="AZ325" s="579"/>
      <c r="BA325" s="579"/>
      <c r="BB325" s="579"/>
      <c r="BC325" s="577"/>
      <c r="BD325" s="577"/>
      <c r="BE325" s="579"/>
      <c r="BF325" s="579"/>
      <c r="BG325" s="579"/>
      <c r="BH325" s="579"/>
      <c r="BI325" s="579"/>
      <c r="BJ325" s="579"/>
      <c r="BK325" s="579"/>
      <c r="BL325" s="579"/>
      <c r="BM325" s="579"/>
      <c r="BN325" s="579"/>
      <c r="BO325" s="579"/>
      <c r="BP325" s="579"/>
      <c r="BQ325" s="581"/>
      <c r="BR325" s="581"/>
      <c r="BS325" s="581"/>
      <c r="BT325" s="581"/>
    </row>
    <row r="326" spans="1:72">
      <c r="A326" s="581">
        <f t="shared" si="213"/>
        <v>6.6666666666666666E-2</v>
      </c>
      <c r="B326" s="579">
        <f t="shared" si="215"/>
        <v>15</v>
      </c>
      <c r="C326" s="579">
        <f t="shared" si="214"/>
        <v>0</v>
      </c>
      <c r="D326" s="579">
        <f t="shared" si="216"/>
        <v>1263206.7834893339</v>
      </c>
      <c r="E326" s="579">
        <f t="shared" si="218"/>
        <v>2378445.2164800717</v>
      </c>
      <c r="F326" s="579">
        <f t="shared" si="219"/>
        <v>3479923.1540651885</v>
      </c>
      <c r="G326" s="579">
        <f t="shared" si="220"/>
        <v>3125531.5236802935</v>
      </c>
      <c r="H326" s="579">
        <f t="shared" si="221"/>
        <v>66666.666666666672</v>
      </c>
      <c r="I326" s="579">
        <f t="shared" si="222"/>
        <v>0</v>
      </c>
      <c r="J326" s="579">
        <f t="shared" si="223"/>
        <v>0</v>
      </c>
      <c r="K326" s="579">
        <f t="shared" si="224"/>
        <v>0</v>
      </c>
      <c r="L326" s="579">
        <f t="shared" si="225"/>
        <v>0</v>
      </c>
      <c r="M326" s="579">
        <f t="shared" si="226"/>
        <v>0</v>
      </c>
      <c r="N326" s="579">
        <f t="shared" si="227"/>
        <v>0</v>
      </c>
      <c r="O326" s="579">
        <f t="shared" si="228"/>
        <v>0</v>
      </c>
      <c r="P326" s="579">
        <f t="shared" si="229"/>
        <v>0</v>
      </c>
      <c r="Q326" s="579">
        <f t="shared" ref="Q326:Q357" si="230">$Q$155*$A312</f>
        <v>467486.83333333331</v>
      </c>
      <c r="R326" s="579"/>
      <c r="S326" s="579"/>
      <c r="T326" s="579"/>
      <c r="U326" s="579"/>
      <c r="V326" s="579"/>
      <c r="W326" s="579"/>
      <c r="X326" s="579"/>
      <c r="Y326" s="579"/>
      <c r="Z326" s="579"/>
      <c r="AA326" s="579"/>
      <c r="AB326" s="579"/>
      <c r="AC326" s="579"/>
      <c r="AD326" s="579"/>
      <c r="AE326" s="579"/>
      <c r="AF326" s="579"/>
      <c r="AG326" s="579"/>
      <c r="AH326" s="579"/>
      <c r="AI326" s="579"/>
      <c r="AJ326" s="579"/>
      <c r="AK326" s="579"/>
      <c r="AM326" s="579">
        <f t="shared" si="217"/>
        <v>10781260.177714888</v>
      </c>
      <c r="AN326" s="579"/>
      <c r="AO326" s="579"/>
      <c r="AP326" s="579"/>
      <c r="AQ326" s="579"/>
      <c r="AR326" s="579"/>
      <c r="AS326" s="579"/>
      <c r="AT326" s="578"/>
      <c r="AU326" s="579"/>
      <c r="AV326" s="579"/>
      <c r="AW326" s="579"/>
      <c r="AX326" s="579"/>
      <c r="AY326" s="579"/>
      <c r="AZ326" s="579"/>
      <c r="BA326" s="579"/>
      <c r="BB326" s="579"/>
      <c r="BC326" s="577"/>
      <c r="BD326" s="577"/>
      <c r="BE326" s="579"/>
      <c r="BF326" s="579"/>
      <c r="BG326" s="579"/>
      <c r="BH326" s="579"/>
      <c r="BI326" s="579"/>
      <c r="BJ326" s="579"/>
      <c r="BK326" s="579"/>
      <c r="BL326" s="579"/>
      <c r="BM326" s="579"/>
      <c r="BN326" s="579"/>
      <c r="BO326" s="579"/>
      <c r="BP326" s="579"/>
      <c r="BQ326" s="581"/>
      <c r="BR326" s="581"/>
      <c r="BS326" s="581"/>
      <c r="BT326" s="581"/>
    </row>
    <row r="327" spans="1:72">
      <c r="A327" s="581">
        <f t="shared" si="213"/>
        <v>3.3333333333333333E-2</v>
      </c>
      <c r="B327" s="579">
        <f t="shared" si="215"/>
        <v>16</v>
      </c>
      <c r="C327" s="579">
        <f t="shared" si="214"/>
        <v>0</v>
      </c>
      <c r="D327" s="579">
        <f t="shared" si="216"/>
        <v>1263206.7834893339</v>
      </c>
      <c r="E327" s="579">
        <f t="shared" si="218"/>
        <v>2378445.2164800717</v>
      </c>
      <c r="F327" s="579">
        <f t="shared" si="219"/>
        <v>3479923.1540651885</v>
      </c>
      <c r="G327" s="579">
        <f t="shared" si="220"/>
        <v>3125531.5236802935</v>
      </c>
      <c r="H327" s="579">
        <f t="shared" si="221"/>
        <v>66666.666666666672</v>
      </c>
      <c r="I327" s="579">
        <f t="shared" si="222"/>
        <v>0</v>
      </c>
      <c r="J327" s="579">
        <f t="shared" si="223"/>
        <v>0</v>
      </c>
      <c r="K327" s="579">
        <f t="shared" si="224"/>
        <v>0</v>
      </c>
      <c r="L327" s="579">
        <f t="shared" si="225"/>
        <v>0</v>
      </c>
      <c r="M327" s="579">
        <f t="shared" si="226"/>
        <v>0</v>
      </c>
      <c r="N327" s="579">
        <f t="shared" si="227"/>
        <v>0</v>
      </c>
      <c r="O327" s="579">
        <f t="shared" si="228"/>
        <v>0</v>
      </c>
      <c r="P327" s="579">
        <f t="shared" si="229"/>
        <v>0</v>
      </c>
      <c r="Q327" s="579">
        <f t="shared" si="230"/>
        <v>934973.66666666663</v>
      </c>
      <c r="R327" s="579">
        <f t="shared" ref="R327:R358" si="231">$R$155*$A312</f>
        <v>0</v>
      </c>
      <c r="S327" s="579"/>
      <c r="T327" s="579"/>
      <c r="U327" s="579"/>
      <c r="V327" s="579"/>
      <c r="W327" s="579"/>
      <c r="X327" s="579"/>
      <c r="Y327" s="579"/>
      <c r="Z327" s="579"/>
      <c r="AA327" s="579"/>
      <c r="AB327" s="579"/>
      <c r="AC327" s="579"/>
      <c r="AD327" s="579"/>
      <c r="AE327" s="579"/>
      <c r="AF327" s="579"/>
      <c r="AG327" s="579"/>
      <c r="AH327" s="579"/>
      <c r="AI327" s="579"/>
      <c r="AJ327" s="579"/>
      <c r="AK327" s="579"/>
      <c r="AM327" s="579">
        <f t="shared" si="217"/>
        <v>11248747.01104822</v>
      </c>
      <c r="AN327" s="579"/>
      <c r="AO327" s="579"/>
      <c r="AP327" s="579"/>
      <c r="AQ327" s="579"/>
      <c r="AR327" s="579"/>
      <c r="AS327" s="579"/>
      <c r="AT327" s="578"/>
      <c r="AU327" s="579"/>
      <c r="AV327" s="579"/>
      <c r="AW327" s="579"/>
      <c r="AX327" s="579"/>
      <c r="AY327" s="579"/>
      <c r="AZ327" s="579"/>
      <c r="BA327" s="579"/>
      <c r="BB327" s="579"/>
      <c r="BC327" s="577"/>
      <c r="BD327" s="577"/>
      <c r="BE327" s="579"/>
      <c r="BF327" s="579"/>
      <c r="BG327" s="579"/>
      <c r="BH327" s="579"/>
      <c r="BI327" s="579"/>
      <c r="BJ327" s="579"/>
      <c r="BK327" s="579"/>
      <c r="BL327" s="579"/>
      <c r="BM327" s="579"/>
      <c r="BN327" s="579"/>
      <c r="BO327" s="579"/>
      <c r="BP327" s="579"/>
      <c r="BQ327" s="581"/>
      <c r="BR327" s="581"/>
      <c r="BS327" s="581"/>
      <c r="BT327" s="581"/>
    </row>
    <row r="328" spans="1:72">
      <c r="A328" s="581">
        <f t="shared" si="213"/>
        <v>0</v>
      </c>
      <c r="B328" s="579">
        <f t="shared" si="215"/>
        <v>17</v>
      </c>
      <c r="C328" s="579">
        <f t="shared" si="214"/>
        <v>0</v>
      </c>
      <c r="D328" s="579">
        <f t="shared" si="216"/>
        <v>631603.39174466697</v>
      </c>
      <c r="E328" s="579">
        <f t="shared" si="218"/>
        <v>2378445.2164800717</v>
      </c>
      <c r="F328" s="579">
        <f t="shared" si="219"/>
        <v>3479923.1540651885</v>
      </c>
      <c r="G328" s="579">
        <f t="shared" si="220"/>
        <v>3125531.5236802935</v>
      </c>
      <c r="H328" s="579">
        <f t="shared" si="221"/>
        <v>66666.666666666672</v>
      </c>
      <c r="I328" s="579">
        <f t="shared" si="222"/>
        <v>0</v>
      </c>
      <c r="J328" s="579">
        <f t="shared" si="223"/>
        <v>0</v>
      </c>
      <c r="K328" s="579">
        <f t="shared" si="224"/>
        <v>0</v>
      </c>
      <c r="L328" s="579">
        <f t="shared" si="225"/>
        <v>0</v>
      </c>
      <c r="M328" s="579">
        <f t="shared" si="226"/>
        <v>0</v>
      </c>
      <c r="N328" s="579">
        <f t="shared" si="227"/>
        <v>0</v>
      </c>
      <c r="O328" s="579">
        <f t="shared" si="228"/>
        <v>0</v>
      </c>
      <c r="P328" s="579">
        <f t="shared" si="229"/>
        <v>0</v>
      </c>
      <c r="Q328" s="579">
        <f t="shared" si="230"/>
        <v>934973.66666666663</v>
      </c>
      <c r="R328" s="579">
        <f t="shared" si="231"/>
        <v>0</v>
      </c>
      <c r="S328" s="579">
        <f t="shared" ref="S328:S359" si="232">$S$155*$A312</f>
        <v>0</v>
      </c>
      <c r="T328" s="579"/>
      <c r="U328" s="579"/>
      <c r="V328" s="579"/>
      <c r="W328" s="579"/>
      <c r="X328" s="579"/>
      <c r="Y328" s="579"/>
      <c r="Z328" s="579"/>
      <c r="AA328" s="579"/>
      <c r="AB328" s="579"/>
      <c r="AC328" s="579"/>
      <c r="AD328" s="579"/>
      <c r="AE328" s="579"/>
      <c r="AF328" s="579"/>
      <c r="AG328" s="579"/>
      <c r="AH328" s="579"/>
      <c r="AI328" s="579"/>
      <c r="AJ328" s="579"/>
      <c r="AK328" s="579"/>
      <c r="AM328" s="579">
        <f t="shared" si="217"/>
        <v>10617143.619303552</v>
      </c>
      <c r="AN328" s="579"/>
      <c r="AO328" s="579"/>
      <c r="AP328" s="579"/>
      <c r="AQ328" s="579"/>
      <c r="AR328" s="579"/>
      <c r="AS328" s="579"/>
      <c r="AT328" s="578"/>
      <c r="AU328" s="579"/>
      <c r="AV328" s="579"/>
      <c r="AW328" s="579"/>
      <c r="AX328" s="579"/>
      <c r="AY328" s="579"/>
      <c r="AZ328" s="579"/>
      <c r="BA328" s="579"/>
      <c r="BB328" s="579"/>
      <c r="BC328" s="577"/>
      <c r="BD328" s="577"/>
      <c r="BE328" s="579"/>
      <c r="BF328" s="579"/>
      <c r="BG328" s="579"/>
      <c r="BH328" s="579"/>
      <c r="BI328" s="579"/>
      <c r="BJ328" s="579"/>
      <c r="BK328" s="579"/>
      <c r="BL328" s="579"/>
      <c r="BM328" s="579"/>
      <c r="BN328" s="579"/>
      <c r="BO328" s="579"/>
      <c r="BP328" s="579"/>
      <c r="BQ328" s="581"/>
      <c r="BR328" s="581"/>
      <c r="BS328" s="581"/>
      <c r="BT328" s="581"/>
    </row>
    <row r="329" spans="1:72">
      <c r="A329" s="581">
        <f t="shared" si="213"/>
        <v>0</v>
      </c>
      <c r="B329" s="579">
        <f t="shared" si="215"/>
        <v>18</v>
      </c>
      <c r="C329" s="579">
        <f t="shared" si="214"/>
        <v>0</v>
      </c>
      <c r="D329" s="579">
        <f t="shared" si="216"/>
        <v>0</v>
      </c>
      <c r="E329" s="579">
        <f t="shared" si="218"/>
        <v>1189222.6082400358</v>
      </c>
      <c r="F329" s="579">
        <f t="shared" si="219"/>
        <v>3479923.1540651885</v>
      </c>
      <c r="G329" s="579">
        <f t="shared" si="220"/>
        <v>3125531.5236802935</v>
      </c>
      <c r="H329" s="579">
        <f t="shared" si="221"/>
        <v>66666.666666666672</v>
      </c>
      <c r="I329" s="579">
        <f t="shared" si="222"/>
        <v>0</v>
      </c>
      <c r="J329" s="579">
        <f t="shared" si="223"/>
        <v>0</v>
      </c>
      <c r="K329" s="579">
        <f t="shared" si="224"/>
        <v>0</v>
      </c>
      <c r="L329" s="579">
        <f t="shared" si="225"/>
        <v>0</v>
      </c>
      <c r="M329" s="579">
        <f t="shared" si="226"/>
        <v>0</v>
      </c>
      <c r="N329" s="579">
        <f t="shared" si="227"/>
        <v>0</v>
      </c>
      <c r="O329" s="579">
        <f t="shared" si="228"/>
        <v>0</v>
      </c>
      <c r="P329" s="579">
        <f t="shared" si="229"/>
        <v>0</v>
      </c>
      <c r="Q329" s="579">
        <f t="shared" si="230"/>
        <v>934973.66666666663</v>
      </c>
      <c r="R329" s="579">
        <f t="shared" si="231"/>
        <v>0</v>
      </c>
      <c r="S329" s="579">
        <f t="shared" si="232"/>
        <v>0</v>
      </c>
      <c r="T329" s="579">
        <f t="shared" ref="T329:T360" si="233">$T$155*$A312</f>
        <v>91666.666666666672</v>
      </c>
      <c r="U329" s="579"/>
      <c r="V329" s="579"/>
      <c r="W329" s="579"/>
      <c r="X329" s="579"/>
      <c r="Y329" s="579"/>
      <c r="Z329" s="579"/>
      <c r="AA329" s="579"/>
      <c r="AB329" s="579"/>
      <c r="AC329" s="579"/>
      <c r="AD329" s="579"/>
      <c r="AE329" s="579"/>
      <c r="AF329" s="579"/>
      <c r="AG329" s="579"/>
      <c r="AH329" s="579"/>
      <c r="AI329" s="579"/>
      <c r="AJ329" s="579"/>
      <c r="AK329" s="579"/>
      <c r="AM329" s="579">
        <f t="shared" si="217"/>
        <v>8887984.2859855182</v>
      </c>
      <c r="AN329" s="579"/>
      <c r="AO329" s="579"/>
      <c r="AP329" s="579"/>
      <c r="AQ329" s="579"/>
      <c r="AR329" s="579"/>
      <c r="AS329" s="579"/>
      <c r="AT329" s="578"/>
      <c r="AU329" s="579"/>
      <c r="AV329" s="579"/>
      <c r="AW329" s="579"/>
      <c r="AX329" s="579"/>
      <c r="AY329" s="579"/>
      <c r="AZ329" s="579"/>
      <c r="BA329" s="579"/>
      <c r="BB329" s="579"/>
      <c r="BC329" s="577"/>
      <c r="BD329" s="577"/>
      <c r="BE329" s="579"/>
      <c r="BF329" s="579"/>
      <c r="BG329" s="579"/>
      <c r="BH329" s="579"/>
      <c r="BI329" s="579"/>
      <c r="BJ329" s="579"/>
      <c r="BK329" s="579"/>
      <c r="BL329" s="579"/>
      <c r="BM329" s="579"/>
      <c r="BN329" s="579"/>
      <c r="BO329" s="579"/>
      <c r="BP329" s="579"/>
      <c r="BQ329" s="581"/>
      <c r="BR329" s="581"/>
      <c r="BS329" s="581"/>
      <c r="BT329" s="581"/>
    </row>
    <row r="330" spans="1:72">
      <c r="A330" s="581">
        <f t="shared" si="213"/>
        <v>0</v>
      </c>
      <c r="B330" s="579">
        <f t="shared" si="215"/>
        <v>19</v>
      </c>
      <c r="C330" s="579">
        <f t="shared" si="214"/>
        <v>0</v>
      </c>
      <c r="D330" s="579">
        <f t="shared" si="216"/>
        <v>0</v>
      </c>
      <c r="E330" s="579">
        <f t="shared" si="218"/>
        <v>0</v>
      </c>
      <c r="F330" s="579">
        <f t="shared" si="219"/>
        <v>1739961.5770325942</v>
      </c>
      <c r="G330" s="579">
        <f t="shared" si="220"/>
        <v>3125531.5236802935</v>
      </c>
      <c r="H330" s="579">
        <f t="shared" si="221"/>
        <v>66666.666666666672</v>
      </c>
      <c r="I330" s="579">
        <f t="shared" si="222"/>
        <v>0</v>
      </c>
      <c r="J330" s="579">
        <f t="shared" si="223"/>
        <v>0</v>
      </c>
      <c r="K330" s="579">
        <f t="shared" si="224"/>
        <v>0</v>
      </c>
      <c r="L330" s="579">
        <f t="shared" si="225"/>
        <v>0</v>
      </c>
      <c r="M330" s="579">
        <f t="shared" si="226"/>
        <v>0</v>
      </c>
      <c r="N330" s="579">
        <f t="shared" si="227"/>
        <v>0</v>
      </c>
      <c r="O330" s="579">
        <f t="shared" si="228"/>
        <v>0</v>
      </c>
      <c r="P330" s="579">
        <f t="shared" si="229"/>
        <v>0</v>
      </c>
      <c r="Q330" s="579">
        <f t="shared" si="230"/>
        <v>934973.66666666663</v>
      </c>
      <c r="R330" s="579">
        <f t="shared" si="231"/>
        <v>0</v>
      </c>
      <c r="S330" s="579">
        <f t="shared" si="232"/>
        <v>0</v>
      </c>
      <c r="T330" s="579">
        <f t="shared" si="233"/>
        <v>183333.33333333334</v>
      </c>
      <c r="U330" s="579">
        <f t="shared" ref="U330:U361" si="234">$U$155*$A312</f>
        <v>91666.666666666672</v>
      </c>
      <c r="V330" s="579"/>
      <c r="W330" s="579"/>
      <c r="X330" s="579"/>
      <c r="Y330" s="579"/>
      <c r="Z330" s="579"/>
      <c r="AA330" s="579"/>
      <c r="AB330" s="579"/>
      <c r="AC330" s="579"/>
      <c r="AD330" s="579"/>
      <c r="AE330" s="579"/>
      <c r="AF330" s="579"/>
      <c r="AG330" s="579"/>
      <c r="AH330" s="579"/>
      <c r="AI330" s="579"/>
      <c r="AJ330" s="579"/>
      <c r="AK330" s="579"/>
      <c r="AM330" s="579">
        <f t="shared" si="217"/>
        <v>6142133.4340462219</v>
      </c>
      <c r="AN330" s="579"/>
      <c r="AO330" s="579"/>
      <c r="AP330" s="579"/>
      <c r="AQ330" s="579"/>
      <c r="AR330" s="579"/>
      <c r="AS330" s="579"/>
      <c r="AT330" s="578"/>
      <c r="AU330" s="579"/>
      <c r="AV330" s="579"/>
      <c r="AW330" s="579"/>
      <c r="AX330" s="579"/>
      <c r="AY330" s="579"/>
      <c r="AZ330" s="579"/>
      <c r="BA330" s="579"/>
      <c r="BB330" s="579"/>
      <c r="BC330" s="577"/>
      <c r="BD330" s="577"/>
      <c r="BE330" s="579"/>
      <c r="BF330" s="579"/>
      <c r="BG330" s="579"/>
      <c r="BH330" s="579"/>
      <c r="BI330" s="579"/>
      <c r="BJ330" s="579"/>
      <c r="BK330" s="579"/>
      <c r="BL330" s="579"/>
      <c r="BM330" s="579"/>
      <c r="BN330" s="579"/>
      <c r="BO330" s="579"/>
      <c r="BP330" s="579"/>
      <c r="BQ330" s="581"/>
      <c r="BR330" s="581"/>
      <c r="BS330" s="581"/>
      <c r="BT330" s="581"/>
    </row>
    <row r="331" spans="1:72">
      <c r="A331" s="581">
        <f t="shared" si="213"/>
        <v>0</v>
      </c>
      <c r="B331" s="579">
        <f t="shared" si="215"/>
        <v>20</v>
      </c>
      <c r="C331" s="579">
        <f t="shared" si="214"/>
        <v>0</v>
      </c>
      <c r="D331" s="579">
        <f t="shared" si="216"/>
        <v>0</v>
      </c>
      <c r="E331" s="579">
        <f t="shared" si="218"/>
        <v>0</v>
      </c>
      <c r="F331" s="579">
        <f t="shared" si="219"/>
        <v>0</v>
      </c>
      <c r="G331" s="579">
        <f t="shared" si="220"/>
        <v>1562765.7618401467</v>
      </c>
      <c r="H331" s="579">
        <f t="shared" si="221"/>
        <v>66666.666666666672</v>
      </c>
      <c r="I331" s="579">
        <f t="shared" si="222"/>
        <v>0</v>
      </c>
      <c r="J331" s="579">
        <f t="shared" si="223"/>
        <v>0</v>
      </c>
      <c r="K331" s="579">
        <f t="shared" si="224"/>
        <v>0</v>
      </c>
      <c r="L331" s="579">
        <f t="shared" si="225"/>
        <v>0</v>
      </c>
      <c r="M331" s="579">
        <f t="shared" si="226"/>
        <v>0</v>
      </c>
      <c r="N331" s="579">
        <f t="shared" si="227"/>
        <v>0</v>
      </c>
      <c r="O331" s="579">
        <f t="shared" si="228"/>
        <v>0</v>
      </c>
      <c r="P331" s="579">
        <f t="shared" si="229"/>
        <v>0</v>
      </c>
      <c r="Q331" s="579">
        <f t="shared" si="230"/>
        <v>934973.66666666663</v>
      </c>
      <c r="R331" s="579">
        <f t="shared" si="231"/>
        <v>0</v>
      </c>
      <c r="S331" s="579">
        <f t="shared" si="232"/>
        <v>0</v>
      </c>
      <c r="T331" s="579">
        <f t="shared" si="233"/>
        <v>183333.33333333334</v>
      </c>
      <c r="U331" s="579">
        <f t="shared" si="234"/>
        <v>183333.33333333334</v>
      </c>
      <c r="V331" s="579">
        <f t="shared" ref="V331:V362" si="235">$V$155*$A312</f>
        <v>473421.23333333334</v>
      </c>
      <c r="W331" s="579"/>
      <c r="X331" s="579"/>
      <c r="Y331" s="579"/>
      <c r="Z331" s="579"/>
      <c r="AA331" s="579"/>
      <c r="AB331" s="579"/>
      <c r="AC331" s="579"/>
      <c r="AD331" s="579"/>
      <c r="AE331" s="579"/>
      <c r="AF331" s="579"/>
      <c r="AG331" s="579"/>
      <c r="AH331" s="579"/>
      <c r="AI331" s="579"/>
      <c r="AJ331" s="579"/>
      <c r="AK331" s="579"/>
      <c r="AM331" s="579">
        <f t="shared" si="217"/>
        <v>3404493.9951734804</v>
      </c>
      <c r="AN331" s="579"/>
      <c r="AO331" s="579"/>
      <c r="AP331" s="579"/>
      <c r="AQ331" s="579"/>
      <c r="AR331" s="579"/>
      <c r="AS331" s="579"/>
      <c r="AT331" s="578"/>
      <c r="AU331" s="579"/>
      <c r="AV331" s="579"/>
      <c r="AW331" s="579"/>
      <c r="AX331" s="579"/>
      <c r="AY331" s="579"/>
      <c r="AZ331" s="579"/>
      <c r="BA331" s="579"/>
      <c r="BB331" s="579"/>
      <c r="BC331" s="577"/>
      <c r="BD331" s="577"/>
      <c r="BE331" s="579"/>
      <c r="BF331" s="579"/>
      <c r="BG331" s="579"/>
      <c r="BH331" s="579"/>
      <c r="BI331" s="579"/>
      <c r="BJ331" s="579"/>
      <c r="BK331" s="579"/>
      <c r="BL331" s="579"/>
      <c r="BM331" s="579"/>
      <c r="BN331" s="579"/>
      <c r="BO331" s="579"/>
      <c r="BP331" s="579"/>
      <c r="BQ331" s="581"/>
      <c r="BR331" s="581"/>
      <c r="BS331" s="581"/>
      <c r="BT331" s="581"/>
    </row>
    <row r="332" spans="1:72">
      <c r="A332" s="581">
        <f t="shared" si="213"/>
        <v>0</v>
      </c>
      <c r="B332" s="579">
        <f t="shared" si="215"/>
        <v>21</v>
      </c>
      <c r="C332" s="579">
        <f t="shared" si="214"/>
        <v>0</v>
      </c>
      <c r="D332" s="579">
        <f t="shared" si="216"/>
        <v>0</v>
      </c>
      <c r="E332" s="579">
        <f t="shared" si="218"/>
        <v>0</v>
      </c>
      <c r="F332" s="579">
        <f t="shared" si="219"/>
        <v>0</v>
      </c>
      <c r="G332" s="579">
        <f t="shared" si="220"/>
        <v>0</v>
      </c>
      <c r="H332" s="579">
        <f t="shared" si="221"/>
        <v>33333.333333333336</v>
      </c>
      <c r="I332" s="579">
        <f t="shared" si="222"/>
        <v>0</v>
      </c>
      <c r="J332" s="579">
        <f t="shared" si="223"/>
        <v>0</v>
      </c>
      <c r="K332" s="579">
        <f t="shared" si="224"/>
        <v>0</v>
      </c>
      <c r="L332" s="579">
        <f t="shared" si="225"/>
        <v>0</v>
      </c>
      <c r="M332" s="579">
        <f t="shared" si="226"/>
        <v>0</v>
      </c>
      <c r="N332" s="579">
        <f t="shared" si="227"/>
        <v>0</v>
      </c>
      <c r="O332" s="579">
        <f t="shared" si="228"/>
        <v>0</v>
      </c>
      <c r="P332" s="579">
        <f t="shared" si="229"/>
        <v>0</v>
      </c>
      <c r="Q332" s="579">
        <f t="shared" si="230"/>
        <v>934973.66666666663</v>
      </c>
      <c r="R332" s="579">
        <f t="shared" si="231"/>
        <v>0</v>
      </c>
      <c r="S332" s="579">
        <f t="shared" si="232"/>
        <v>0</v>
      </c>
      <c r="T332" s="579">
        <f t="shared" si="233"/>
        <v>183333.33333333334</v>
      </c>
      <c r="U332" s="579">
        <f t="shared" si="234"/>
        <v>183333.33333333334</v>
      </c>
      <c r="V332" s="579">
        <f t="shared" si="235"/>
        <v>946842.46666666667</v>
      </c>
      <c r="W332" s="579">
        <f t="shared" ref="W332:W363" si="236">$W$155*$A312</f>
        <v>192070.2</v>
      </c>
      <c r="X332" s="579"/>
      <c r="Y332" s="579"/>
      <c r="Z332" s="579"/>
      <c r="AA332" s="579"/>
      <c r="AB332" s="579"/>
      <c r="AC332" s="579"/>
      <c r="AD332" s="579"/>
      <c r="AE332" s="579"/>
      <c r="AF332" s="579"/>
      <c r="AG332" s="579"/>
      <c r="AH332" s="579"/>
      <c r="AI332" s="579"/>
      <c r="AJ332" s="579"/>
      <c r="AK332" s="579"/>
      <c r="AM332" s="579">
        <f t="shared" si="217"/>
        <v>2473886.3333333335</v>
      </c>
      <c r="AN332" s="579"/>
      <c r="AO332" s="579"/>
      <c r="AP332" s="579"/>
      <c r="AQ332" s="579"/>
      <c r="AR332" s="579"/>
      <c r="AS332" s="579"/>
      <c r="AT332" s="578"/>
      <c r="AU332" s="579"/>
      <c r="AV332" s="579"/>
      <c r="AW332" s="579"/>
      <c r="AX332" s="579"/>
      <c r="AY332" s="579"/>
      <c r="AZ332" s="579"/>
      <c r="BA332" s="579"/>
      <c r="BB332" s="579"/>
      <c r="BC332" s="577"/>
      <c r="BD332" s="577"/>
      <c r="BE332" s="579"/>
      <c r="BF332" s="579"/>
      <c r="BG332" s="579"/>
      <c r="BH332" s="579"/>
      <c r="BI332" s="579"/>
      <c r="BJ332" s="579"/>
      <c r="BK332" s="579"/>
      <c r="BL332" s="579"/>
      <c r="BM332" s="579"/>
      <c r="BN332" s="579"/>
      <c r="BO332" s="579"/>
      <c r="BP332" s="579"/>
      <c r="BQ332" s="581"/>
      <c r="BR332" s="581"/>
      <c r="BS332" s="581"/>
      <c r="BT332" s="581"/>
    </row>
    <row r="333" spans="1:72">
      <c r="A333" s="581">
        <f t="shared" si="213"/>
        <v>0</v>
      </c>
      <c r="B333" s="579">
        <f t="shared" si="215"/>
        <v>22</v>
      </c>
      <c r="C333" s="579">
        <f t="shared" si="214"/>
        <v>0</v>
      </c>
      <c r="D333" s="579">
        <f t="shared" si="216"/>
        <v>0</v>
      </c>
      <c r="E333" s="579">
        <f t="shared" si="218"/>
        <v>0</v>
      </c>
      <c r="F333" s="579">
        <f t="shared" si="219"/>
        <v>0</v>
      </c>
      <c r="G333" s="579">
        <f t="shared" si="220"/>
        <v>0</v>
      </c>
      <c r="H333" s="579">
        <f t="shared" si="221"/>
        <v>0</v>
      </c>
      <c r="I333" s="579">
        <f t="shared" si="222"/>
        <v>0</v>
      </c>
      <c r="J333" s="579">
        <f t="shared" si="223"/>
        <v>0</v>
      </c>
      <c r="K333" s="579">
        <f t="shared" si="224"/>
        <v>0</v>
      </c>
      <c r="L333" s="579">
        <f t="shared" si="225"/>
        <v>0</v>
      </c>
      <c r="M333" s="579">
        <f t="shared" si="226"/>
        <v>0</v>
      </c>
      <c r="N333" s="579">
        <f t="shared" si="227"/>
        <v>0</v>
      </c>
      <c r="O333" s="579">
        <f t="shared" si="228"/>
        <v>0</v>
      </c>
      <c r="P333" s="579">
        <f t="shared" si="229"/>
        <v>0</v>
      </c>
      <c r="Q333" s="579">
        <f t="shared" si="230"/>
        <v>934973.66666666663</v>
      </c>
      <c r="R333" s="579">
        <f t="shared" si="231"/>
        <v>0</v>
      </c>
      <c r="S333" s="579">
        <f t="shared" si="232"/>
        <v>0</v>
      </c>
      <c r="T333" s="579">
        <f t="shared" si="233"/>
        <v>183333.33333333334</v>
      </c>
      <c r="U333" s="579">
        <f t="shared" si="234"/>
        <v>183333.33333333334</v>
      </c>
      <c r="V333" s="579">
        <f t="shared" si="235"/>
        <v>946842.46666666667</v>
      </c>
      <c r="W333" s="579">
        <f t="shared" si="236"/>
        <v>384140.4</v>
      </c>
      <c r="X333" s="579">
        <f t="shared" ref="X333:X364" si="237">$X$155*$A312</f>
        <v>0</v>
      </c>
      <c r="Y333" s="579"/>
      <c r="Z333" s="579"/>
      <c r="AA333" s="579"/>
      <c r="AB333" s="579"/>
      <c r="AC333" s="579"/>
      <c r="AD333" s="579"/>
      <c r="AE333" s="579"/>
      <c r="AF333" s="579"/>
      <c r="AG333" s="579"/>
      <c r="AH333" s="579"/>
      <c r="AI333" s="579"/>
      <c r="AJ333" s="579"/>
      <c r="AK333" s="579"/>
      <c r="AM333" s="579">
        <f t="shared" si="217"/>
        <v>2632623.1999999997</v>
      </c>
      <c r="AN333" s="579"/>
      <c r="AO333" s="579"/>
      <c r="AP333" s="579"/>
      <c r="AQ333" s="579"/>
      <c r="AR333" s="579"/>
      <c r="AS333" s="579"/>
      <c r="AT333" s="578"/>
      <c r="AU333" s="579"/>
      <c r="AV333" s="579"/>
      <c r="AW333" s="579"/>
      <c r="AX333" s="579"/>
      <c r="AY333" s="579"/>
      <c r="AZ333" s="579"/>
      <c r="BA333" s="579"/>
      <c r="BB333" s="579"/>
      <c r="BC333" s="577"/>
      <c r="BD333" s="577"/>
      <c r="BE333" s="579"/>
      <c r="BF333" s="579"/>
      <c r="BG333" s="579"/>
      <c r="BH333" s="579"/>
      <c r="BI333" s="579"/>
      <c r="BJ333" s="579"/>
      <c r="BK333" s="579"/>
      <c r="BL333" s="579"/>
      <c r="BM333" s="579"/>
      <c r="BN333" s="579"/>
      <c r="BO333" s="579"/>
      <c r="BP333" s="579"/>
      <c r="BQ333" s="581"/>
      <c r="BR333" s="581"/>
      <c r="BS333" s="581"/>
      <c r="BT333" s="581"/>
    </row>
    <row r="334" spans="1:72">
      <c r="A334" s="581">
        <f t="shared" si="213"/>
        <v>0</v>
      </c>
      <c r="B334" s="579">
        <f t="shared" si="215"/>
        <v>23</v>
      </c>
      <c r="C334" s="579">
        <f t="shared" si="214"/>
        <v>0</v>
      </c>
      <c r="D334" s="579">
        <f t="shared" si="216"/>
        <v>0</v>
      </c>
      <c r="E334" s="579">
        <f t="shared" si="218"/>
        <v>0</v>
      </c>
      <c r="F334" s="579">
        <f t="shared" si="219"/>
        <v>0</v>
      </c>
      <c r="G334" s="579">
        <f t="shared" si="220"/>
        <v>0</v>
      </c>
      <c r="H334" s="579">
        <f t="shared" si="221"/>
        <v>0</v>
      </c>
      <c r="I334" s="579">
        <f t="shared" si="222"/>
        <v>0</v>
      </c>
      <c r="J334" s="579">
        <f t="shared" si="223"/>
        <v>0</v>
      </c>
      <c r="K334" s="579">
        <f t="shared" si="224"/>
        <v>0</v>
      </c>
      <c r="L334" s="579">
        <f t="shared" si="225"/>
        <v>0</v>
      </c>
      <c r="M334" s="579">
        <f t="shared" si="226"/>
        <v>0</v>
      </c>
      <c r="N334" s="579">
        <f t="shared" si="227"/>
        <v>0</v>
      </c>
      <c r="O334" s="579">
        <f t="shared" si="228"/>
        <v>0</v>
      </c>
      <c r="P334" s="579">
        <f t="shared" si="229"/>
        <v>0</v>
      </c>
      <c r="Q334" s="579">
        <f t="shared" si="230"/>
        <v>934973.66666666663</v>
      </c>
      <c r="R334" s="579">
        <f t="shared" si="231"/>
        <v>0</v>
      </c>
      <c r="S334" s="579">
        <f t="shared" si="232"/>
        <v>0</v>
      </c>
      <c r="T334" s="579">
        <f t="shared" si="233"/>
        <v>183333.33333333334</v>
      </c>
      <c r="U334" s="579">
        <f t="shared" si="234"/>
        <v>183333.33333333334</v>
      </c>
      <c r="V334" s="579">
        <f t="shared" si="235"/>
        <v>946842.46666666667</v>
      </c>
      <c r="W334" s="579">
        <f t="shared" si="236"/>
        <v>384140.4</v>
      </c>
      <c r="X334" s="579">
        <f t="shared" si="237"/>
        <v>0</v>
      </c>
      <c r="Y334" s="579">
        <f t="shared" ref="Y334:Y365" si="238">$Y$155*$A312</f>
        <v>0</v>
      </c>
      <c r="Z334" s="579"/>
      <c r="AA334" s="579"/>
      <c r="AB334" s="579"/>
      <c r="AC334" s="579"/>
      <c r="AD334" s="579"/>
      <c r="AE334" s="579"/>
      <c r="AF334" s="579"/>
      <c r="AG334" s="579"/>
      <c r="AH334" s="579"/>
      <c r="AI334" s="579"/>
      <c r="AJ334" s="579"/>
      <c r="AK334" s="579"/>
      <c r="AM334" s="579">
        <f t="shared" si="217"/>
        <v>2632623.1999999997</v>
      </c>
      <c r="AN334" s="579"/>
      <c r="AO334" s="579"/>
      <c r="AP334" s="579"/>
      <c r="AQ334" s="579"/>
      <c r="AR334" s="579"/>
      <c r="AS334" s="579"/>
      <c r="AT334" s="578"/>
      <c r="AU334" s="579"/>
      <c r="AV334" s="579"/>
      <c r="AW334" s="579"/>
      <c r="AX334" s="579"/>
      <c r="AY334" s="579"/>
      <c r="AZ334" s="579"/>
      <c r="BA334" s="579"/>
      <c r="BB334" s="579"/>
      <c r="BC334" s="577"/>
      <c r="BD334" s="577"/>
      <c r="BE334" s="579"/>
      <c r="BF334" s="579"/>
      <c r="BG334" s="579"/>
      <c r="BH334" s="579"/>
      <c r="BI334" s="579"/>
      <c r="BJ334" s="579"/>
      <c r="BK334" s="579"/>
      <c r="BL334" s="579"/>
      <c r="BM334" s="579"/>
      <c r="BN334" s="579"/>
      <c r="BO334" s="579"/>
      <c r="BP334" s="579"/>
      <c r="BQ334" s="581"/>
      <c r="BR334" s="581"/>
      <c r="BS334" s="581"/>
      <c r="BT334" s="581"/>
    </row>
    <row r="335" spans="1:72">
      <c r="A335" s="581">
        <f t="shared" si="213"/>
        <v>0</v>
      </c>
      <c r="B335" s="579">
        <f t="shared" si="215"/>
        <v>24</v>
      </c>
      <c r="C335" s="579">
        <f t="shared" si="214"/>
        <v>0</v>
      </c>
      <c r="D335" s="579">
        <f t="shared" si="216"/>
        <v>0</v>
      </c>
      <c r="E335" s="579">
        <f t="shared" si="218"/>
        <v>0</v>
      </c>
      <c r="F335" s="579">
        <f t="shared" si="219"/>
        <v>0</v>
      </c>
      <c r="G335" s="579">
        <f t="shared" si="220"/>
        <v>0</v>
      </c>
      <c r="H335" s="579">
        <f t="shared" si="221"/>
        <v>0</v>
      </c>
      <c r="I335" s="579">
        <f t="shared" si="222"/>
        <v>0</v>
      </c>
      <c r="J335" s="579">
        <f t="shared" si="223"/>
        <v>0</v>
      </c>
      <c r="K335" s="579">
        <f t="shared" si="224"/>
        <v>0</v>
      </c>
      <c r="L335" s="579">
        <f t="shared" si="225"/>
        <v>0</v>
      </c>
      <c r="M335" s="579">
        <f t="shared" si="226"/>
        <v>0</v>
      </c>
      <c r="N335" s="579">
        <f t="shared" si="227"/>
        <v>0</v>
      </c>
      <c r="O335" s="579">
        <f t="shared" si="228"/>
        <v>0</v>
      </c>
      <c r="P335" s="579">
        <f t="shared" si="229"/>
        <v>0</v>
      </c>
      <c r="Q335" s="579">
        <f t="shared" si="230"/>
        <v>934973.66666666663</v>
      </c>
      <c r="R335" s="579">
        <f t="shared" si="231"/>
        <v>0</v>
      </c>
      <c r="S335" s="579">
        <f t="shared" si="232"/>
        <v>0</v>
      </c>
      <c r="T335" s="579">
        <f t="shared" si="233"/>
        <v>183333.33333333334</v>
      </c>
      <c r="U335" s="579">
        <f t="shared" si="234"/>
        <v>183333.33333333334</v>
      </c>
      <c r="V335" s="579">
        <f t="shared" si="235"/>
        <v>946842.46666666667</v>
      </c>
      <c r="W335" s="579">
        <f t="shared" si="236"/>
        <v>384140.4</v>
      </c>
      <c r="X335" s="579">
        <f t="shared" si="237"/>
        <v>0</v>
      </c>
      <c r="Y335" s="579">
        <f t="shared" si="238"/>
        <v>0</v>
      </c>
      <c r="Z335" s="579">
        <f t="shared" ref="Z335:Z366" si="239">$Z$155*$A312</f>
        <v>0</v>
      </c>
      <c r="AA335" s="579"/>
      <c r="AB335" s="579"/>
      <c r="AC335" s="579"/>
      <c r="AD335" s="579"/>
      <c r="AE335" s="579"/>
      <c r="AF335" s="579"/>
      <c r="AG335" s="579"/>
      <c r="AH335" s="579"/>
      <c r="AI335" s="579"/>
      <c r="AJ335" s="579"/>
      <c r="AK335" s="579"/>
      <c r="AM335" s="579">
        <f t="shared" ref="AM335:AM343" si="240">SUM(C335:AL335)</f>
        <v>2632623.1999999997</v>
      </c>
      <c r="AN335" s="579"/>
      <c r="AO335" s="579"/>
      <c r="AP335" s="579"/>
      <c r="AQ335" s="579"/>
      <c r="AR335" s="579"/>
      <c r="AS335" s="579"/>
      <c r="AT335" s="578"/>
      <c r="AU335" s="579"/>
      <c r="AV335" s="579"/>
      <c r="AW335" s="579"/>
      <c r="AX335" s="579"/>
      <c r="AY335" s="579"/>
      <c r="AZ335" s="579"/>
      <c r="BA335" s="579"/>
      <c r="BB335" s="579"/>
      <c r="BC335" s="577"/>
      <c r="BD335" s="577"/>
      <c r="BE335" s="579"/>
      <c r="BF335" s="579"/>
      <c r="BG335" s="579"/>
      <c r="BH335" s="579"/>
      <c r="BI335" s="579"/>
      <c r="BJ335" s="579"/>
      <c r="BK335" s="579"/>
      <c r="BL335" s="579"/>
      <c r="BM335" s="579"/>
      <c r="BN335" s="579"/>
      <c r="BO335" s="579"/>
      <c r="BP335" s="579"/>
      <c r="BQ335" s="581"/>
      <c r="BR335" s="581"/>
      <c r="BS335" s="581"/>
      <c r="BT335" s="581"/>
    </row>
    <row r="336" spans="1:72">
      <c r="A336" s="581">
        <f t="shared" si="213"/>
        <v>0</v>
      </c>
      <c r="B336" s="579">
        <f t="shared" si="215"/>
        <v>25</v>
      </c>
      <c r="C336" s="579">
        <f t="shared" si="214"/>
        <v>0</v>
      </c>
      <c r="D336" s="579">
        <f t="shared" si="216"/>
        <v>0</v>
      </c>
      <c r="E336" s="579">
        <f t="shared" si="218"/>
        <v>0</v>
      </c>
      <c r="F336" s="579">
        <f t="shared" si="219"/>
        <v>0</v>
      </c>
      <c r="G336" s="579">
        <f t="shared" si="220"/>
        <v>0</v>
      </c>
      <c r="H336" s="579">
        <f t="shared" si="221"/>
        <v>0</v>
      </c>
      <c r="I336" s="579">
        <f t="shared" si="222"/>
        <v>0</v>
      </c>
      <c r="J336" s="579">
        <f t="shared" si="223"/>
        <v>0</v>
      </c>
      <c r="K336" s="579">
        <f t="shared" si="224"/>
        <v>0</v>
      </c>
      <c r="L336" s="579">
        <f t="shared" si="225"/>
        <v>0</v>
      </c>
      <c r="M336" s="579">
        <f t="shared" si="226"/>
        <v>0</v>
      </c>
      <c r="N336" s="579">
        <f t="shared" si="227"/>
        <v>0</v>
      </c>
      <c r="O336" s="579">
        <f t="shared" si="228"/>
        <v>0</v>
      </c>
      <c r="P336" s="579">
        <f t="shared" si="229"/>
        <v>0</v>
      </c>
      <c r="Q336" s="579">
        <f t="shared" si="230"/>
        <v>934973.66666666663</v>
      </c>
      <c r="R336" s="579">
        <f t="shared" si="231"/>
        <v>0</v>
      </c>
      <c r="S336" s="579">
        <f t="shared" si="232"/>
        <v>0</v>
      </c>
      <c r="T336" s="579">
        <f t="shared" si="233"/>
        <v>183333.33333333334</v>
      </c>
      <c r="U336" s="579">
        <f t="shared" si="234"/>
        <v>183333.33333333334</v>
      </c>
      <c r="V336" s="579">
        <f t="shared" si="235"/>
        <v>946842.46666666667</v>
      </c>
      <c r="W336" s="579">
        <f t="shared" si="236"/>
        <v>384140.4</v>
      </c>
      <c r="X336" s="579">
        <f t="shared" si="237"/>
        <v>0</v>
      </c>
      <c r="Y336" s="579">
        <f t="shared" si="238"/>
        <v>0</v>
      </c>
      <c r="Z336" s="579">
        <f t="shared" si="239"/>
        <v>0</v>
      </c>
      <c r="AA336" s="579">
        <f t="shared" ref="AA336:AA367" si="241">$AA$155*$A312</f>
        <v>0</v>
      </c>
      <c r="AB336" s="579"/>
      <c r="AC336" s="579"/>
      <c r="AD336" s="579"/>
      <c r="AE336" s="579"/>
      <c r="AF336" s="579"/>
      <c r="AG336" s="579"/>
      <c r="AH336" s="579"/>
      <c r="AI336" s="579"/>
      <c r="AJ336" s="579"/>
      <c r="AK336" s="579"/>
      <c r="AM336" s="579">
        <f t="shared" si="240"/>
        <v>2632623.1999999997</v>
      </c>
      <c r="AN336" s="579"/>
      <c r="AO336" s="579"/>
      <c r="AP336" s="579"/>
      <c r="AQ336" s="579"/>
      <c r="AR336" s="579"/>
      <c r="AS336" s="579"/>
      <c r="AT336" s="578"/>
      <c r="AU336" s="579"/>
      <c r="AV336" s="579"/>
      <c r="AW336" s="579"/>
      <c r="AX336" s="579"/>
      <c r="AY336" s="579"/>
      <c r="AZ336" s="579"/>
      <c r="BA336" s="579"/>
      <c r="BB336" s="579"/>
      <c r="BC336" s="577"/>
      <c r="BD336" s="577"/>
      <c r="BE336" s="579"/>
      <c r="BF336" s="579"/>
      <c r="BG336" s="579"/>
      <c r="BH336" s="579"/>
      <c r="BI336" s="579"/>
      <c r="BJ336" s="579"/>
      <c r="BK336" s="579"/>
      <c r="BL336" s="579"/>
      <c r="BM336" s="579"/>
      <c r="BN336" s="579"/>
      <c r="BO336" s="579"/>
      <c r="BP336" s="579"/>
      <c r="BQ336" s="581"/>
      <c r="BR336" s="581"/>
      <c r="BS336" s="581"/>
      <c r="BT336" s="581"/>
    </row>
    <row r="337" spans="1:72">
      <c r="A337" s="581">
        <f t="shared" si="213"/>
        <v>0</v>
      </c>
      <c r="B337" s="579">
        <f t="shared" si="215"/>
        <v>26</v>
      </c>
      <c r="C337" s="579">
        <f t="shared" si="214"/>
        <v>0</v>
      </c>
      <c r="D337" s="579">
        <f t="shared" si="216"/>
        <v>0</v>
      </c>
      <c r="E337" s="579">
        <f t="shared" si="218"/>
        <v>0</v>
      </c>
      <c r="F337" s="579">
        <f t="shared" si="219"/>
        <v>0</v>
      </c>
      <c r="G337" s="579">
        <f t="shared" si="220"/>
        <v>0</v>
      </c>
      <c r="H337" s="579">
        <f t="shared" si="221"/>
        <v>0</v>
      </c>
      <c r="I337" s="579">
        <f t="shared" si="222"/>
        <v>0</v>
      </c>
      <c r="J337" s="579">
        <f t="shared" si="223"/>
        <v>0</v>
      </c>
      <c r="K337" s="579">
        <f t="shared" si="224"/>
        <v>0</v>
      </c>
      <c r="L337" s="579">
        <f t="shared" si="225"/>
        <v>0</v>
      </c>
      <c r="M337" s="579">
        <f t="shared" si="226"/>
        <v>0</v>
      </c>
      <c r="N337" s="579">
        <f t="shared" si="227"/>
        <v>0</v>
      </c>
      <c r="O337" s="579">
        <f t="shared" si="228"/>
        <v>0</v>
      </c>
      <c r="P337" s="579">
        <f t="shared" si="229"/>
        <v>0</v>
      </c>
      <c r="Q337" s="579">
        <f t="shared" si="230"/>
        <v>934973.66666666663</v>
      </c>
      <c r="R337" s="579">
        <f t="shared" si="231"/>
        <v>0</v>
      </c>
      <c r="S337" s="579">
        <f t="shared" si="232"/>
        <v>0</v>
      </c>
      <c r="T337" s="579">
        <f t="shared" si="233"/>
        <v>183333.33333333334</v>
      </c>
      <c r="U337" s="579">
        <f t="shared" si="234"/>
        <v>183333.33333333334</v>
      </c>
      <c r="V337" s="579">
        <f t="shared" si="235"/>
        <v>946842.46666666667</v>
      </c>
      <c r="W337" s="579">
        <f t="shared" si="236"/>
        <v>384140.4</v>
      </c>
      <c r="X337" s="579">
        <f t="shared" si="237"/>
        <v>0</v>
      </c>
      <c r="Y337" s="579">
        <f t="shared" si="238"/>
        <v>0</v>
      </c>
      <c r="Z337" s="579">
        <f t="shared" si="239"/>
        <v>0</v>
      </c>
      <c r="AA337" s="579">
        <f t="shared" si="241"/>
        <v>0</v>
      </c>
      <c r="AB337" s="579">
        <f t="shared" ref="AB337:AB368" si="242">$AB$155*$A312</f>
        <v>0</v>
      </c>
      <c r="AC337" s="579"/>
      <c r="AD337" s="579"/>
      <c r="AE337" s="579"/>
      <c r="AF337" s="579"/>
      <c r="AG337" s="579"/>
      <c r="AH337" s="579"/>
      <c r="AI337" s="579"/>
      <c r="AJ337" s="579"/>
      <c r="AK337" s="579"/>
      <c r="AM337" s="579">
        <f t="shared" si="240"/>
        <v>2632623.1999999997</v>
      </c>
      <c r="AN337" s="579"/>
      <c r="AO337" s="579"/>
      <c r="AP337" s="579"/>
      <c r="AQ337" s="579"/>
      <c r="AR337" s="579"/>
      <c r="AS337" s="579"/>
      <c r="AT337" s="578"/>
      <c r="AU337" s="579"/>
      <c r="AV337" s="579"/>
      <c r="AW337" s="579"/>
      <c r="AX337" s="579"/>
      <c r="AY337" s="579"/>
      <c r="AZ337" s="579"/>
      <c r="BA337" s="579"/>
      <c r="BB337" s="579"/>
      <c r="BC337" s="577"/>
      <c r="BD337" s="577"/>
      <c r="BE337" s="579"/>
      <c r="BF337" s="579"/>
      <c r="BG337" s="579"/>
      <c r="BH337" s="579"/>
      <c r="BI337" s="579"/>
      <c r="BJ337" s="579"/>
      <c r="BK337" s="579"/>
      <c r="BL337" s="579"/>
      <c r="BM337" s="579"/>
      <c r="BN337" s="579"/>
      <c r="BO337" s="579"/>
      <c r="BP337" s="579"/>
      <c r="BQ337" s="581"/>
      <c r="BR337" s="581"/>
      <c r="BS337" s="581"/>
      <c r="BT337" s="581"/>
    </row>
    <row r="338" spans="1:72">
      <c r="A338" s="581">
        <f t="shared" si="213"/>
        <v>0</v>
      </c>
      <c r="B338" s="579">
        <f t="shared" si="215"/>
        <v>27</v>
      </c>
      <c r="C338" s="579">
        <f t="shared" si="214"/>
        <v>0</v>
      </c>
      <c r="D338" s="579">
        <f t="shared" si="216"/>
        <v>0</v>
      </c>
      <c r="E338" s="579">
        <f t="shared" si="218"/>
        <v>0</v>
      </c>
      <c r="F338" s="579">
        <f t="shared" si="219"/>
        <v>0</v>
      </c>
      <c r="G338" s="579">
        <f t="shared" si="220"/>
        <v>0</v>
      </c>
      <c r="H338" s="579">
        <f t="shared" si="221"/>
        <v>0</v>
      </c>
      <c r="I338" s="579">
        <f t="shared" si="222"/>
        <v>0</v>
      </c>
      <c r="J338" s="579">
        <f t="shared" si="223"/>
        <v>0</v>
      </c>
      <c r="K338" s="579">
        <f t="shared" si="224"/>
        <v>0</v>
      </c>
      <c r="L338" s="579">
        <f t="shared" si="225"/>
        <v>0</v>
      </c>
      <c r="M338" s="579">
        <f t="shared" si="226"/>
        <v>0</v>
      </c>
      <c r="N338" s="579">
        <f t="shared" si="227"/>
        <v>0</v>
      </c>
      <c r="O338" s="579">
        <f t="shared" si="228"/>
        <v>0</v>
      </c>
      <c r="P338" s="579">
        <f t="shared" si="229"/>
        <v>0</v>
      </c>
      <c r="Q338" s="579">
        <f t="shared" si="230"/>
        <v>934973.66666666663</v>
      </c>
      <c r="R338" s="579">
        <f t="shared" si="231"/>
        <v>0</v>
      </c>
      <c r="S338" s="579">
        <f t="shared" si="232"/>
        <v>0</v>
      </c>
      <c r="T338" s="579">
        <f t="shared" si="233"/>
        <v>183333.33333333334</v>
      </c>
      <c r="U338" s="579">
        <f t="shared" si="234"/>
        <v>183333.33333333334</v>
      </c>
      <c r="V338" s="579">
        <f t="shared" si="235"/>
        <v>946842.46666666667</v>
      </c>
      <c r="W338" s="579">
        <f t="shared" si="236"/>
        <v>384140.4</v>
      </c>
      <c r="X338" s="579">
        <f t="shared" si="237"/>
        <v>0</v>
      </c>
      <c r="Y338" s="579">
        <f t="shared" si="238"/>
        <v>0</v>
      </c>
      <c r="Z338" s="579">
        <f t="shared" si="239"/>
        <v>0</v>
      </c>
      <c r="AA338" s="579">
        <f t="shared" si="241"/>
        <v>0</v>
      </c>
      <c r="AB338" s="579">
        <f t="shared" si="242"/>
        <v>0</v>
      </c>
      <c r="AC338" s="579">
        <f t="shared" ref="AC338:AC369" si="243">$AC$155*$A312</f>
        <v>0</v>
      </c>
      <c r="AD338" s="579"/>
      <c r="AE338" s="579"/>
      <c r="AF338" s="579"/>
      <c r="AG338" s="579"/>
      <c r="AH338" s="579"/>
      <c r="AI338" s="579"/>
      <c r="AJ338" s="579"/>
      <c r="AK338" s="579"/>
      <c r="AM338" s="579">
        <f t="shared" si="240"/>
        <v>2632623.1999999997</v>
      </c>
      <c r="AN338" s="579"/>
      <c r="AO338" s="579"/>
      <c r="AP338" s="579"/>
      <c r="AQ338" s="579"/>
      <c r="AR338" s="579"/>
      <c r="AS338" s="579"/>
      <c r="AT338" s="578"/>
      <c r="AU338" s="579"/>
      <c r="AV338" s="579"/>
      <c r="AW338" s="579"/>
      <c r="AX338" s="579"/>
      <c r="AY338" s="579"/>
      <c r="AZ338" s="579"/>
      <c r="BA338" s="579"/>
      <c r="BB338" s="579"/>
      <c r="BC338" s="577"/>
      <c r="BD338" s="577"/>
      <c r="BE338" s="579"/>
      <c r="BF338" s="579"/>
      <c r="BG338" s="579"/>
      <c r="BH338" s="579"/>
      <c r="BI338" s="579"/>
      <c r="BJ338" s="579"/>
      <c r="BK338" s="579"/>
      <c r="BL338" s="579"/>
      <c r="BM338" s="579"/>
      <c r="BN338" s="579"/>
      <c r="BO338" s="579"/>
      <c r="BP338" s="579"/>
      <c r="BQ338" s="581"/>
      <c r="BR338" s="581"/>
      <c r="BS338" s="581"/>
      <c r="BT338" s="581"/>
    </row>
    <row r="339" spans="1:72">
      <c r="A339" s="581">
        <f t="shared" si="213"/>
        <v>0</v>
      </c>
      <c r="B339" s="579">
        <f t="shared" si="215"/>
        <v>28</v>
      </c>
      <c r="C339" s="579">
        <f t="shared" si="214"/>
        <v>0</v>
      </c>
      <c r="D339" s="579">
        <f t="shared" si="216"/>
        <v>0</v>
      </c>
      <c r="E339" s="579">
        <f t="shared" si="218"/>
        <v>0</v>
      </c>
      <c r="F339" s="579">
        <f t="shared" si="219"/>
        <v>0</v>
      </c>
      <c r="G339" s="579">
        <f t="shared" si="220"/>
        <v>0</v>
      </c>
      <c r="H339" s="579">
        <f t="shared" si="221"/>
        <v>0</v>
      </c>
      <c r="I339" s="579">
        <f t="shared" si="222"/>
        <v>0</v>
      </c>
      <c r="J339" s="579">
        <f t="shared" si="223"/>
        <v>0</v>
      </c>
      <c r="K339" s="579">
        <f t="shared" si="224"/>
        <v>0</v>
      </c>
      <c r="L339" s="579">
        <f t="shared" si="225"/>
        <v>0</v>
      </c>
      <c r="M339" s="579">
        <f t="shared" si="226"/>
        <v>0</v>
      </c>
      <c r="N339" s="579">
        <f t="shared" si="227"/>
        <v>0</v>
      </c>
      <c r="O339" s="579">
        <f t="shared" si="228"/>
        <v>0</v>
      </c>
      <c r="P339" s="579">
        <f t="shared" si="229"/>
        <v>0</v>
      </c>
      <c r="Q339" s="579">
        <f t="shared" si="230"/>
        <v>934973.66666666663</v>
      </c>
      <c r="R339" s="579">
        <f t="shared" si="231"/>
        <v>0</v>
      </c>
      <c r="S339" s="579">
        <f t="shared" si="232"/>
        <v>0</v>
      </c>
      <c r="T339" s="579">
        <f t="shared" si="233"/>
        <v>183333.33333333334</v>
      </c>
      <c r="U339" s="579">
        <f t="shared" si="234"/>
        <v>183333.33333333334</v>
      </c>
      <c r="V339" s="579">
        <f t="shared" si="235"/>
        <v>946842.46666666667</v>
      </c>
      <c r="W339" s="579">
        <f t="shared" si="236"/>
        <v>384140.4</v>
      </c>
      <c r="X339" s="579">
        <f t="shared" si="237"/>
        <v>0</v>
      </c>
      <c r="Y339" s="579">
        <f t="shared" si="238"/>
        <v>0</v>
      </c>
      <c r="Z339" s="579">
        <f t="shared" si="239"/>
        <v>0</v>
      </c>
      <c r="AA339" s="579">
        <f t="shared" si="241"/>
        <v>0</v>
      </c>
      <c r="AB339" s="579">
        <f t="shared" si="242"/>
        <v>0</v>
      </c>
      <c r="AC339" s="579">
        <f t="shared" si="243"/>
        <v>0</v>
      </c>
      <c r="AD339" s="579">
        <f t="shared" ref="AD339:AD370" si="244">$AD$155*$A312</f>
        <v>0</v>
      </c>
      <c r="AE339" s="579"/>
      <c r="AF339" s="579"/>
      <c r="AG339" s="579"/>
      <c r="AH339" s="579"/>
      <c r="AI339" s="579"/>
      <c r="AJ339" s="579"/>
      <c r="AK339" s="579"/>
      <c r="AM339" s="579">
        <f t="shared" si="240"/>
        <v>2632623.1999999997</v>
      </c>
      <c r="AN339" s="579"/>
      <c r="AO339" s="579"/>
      <c r="AP339" s="579"/>
      <c r="AQ339" s="579"/>
      <c r="AR339" s="579"/>
      <c r="AS339" s="579"/>
      <c r="AT339" s="578"/>
      <c r="AU339" s="579"/>
      <c r="AV339" s="579"/>
      <c r="AW339" s="579"/>
      <c r="AX339" s="579"/>
      <c r="AY339" s="579"/>
      <c r="AZ339" s="579"/>
      <c r="BA339" s="579"/>
      <c r="BB339" s="579"/>
      <c r="BC339" s="577"/>
      <c r="BD339" s="577"/>
      <c r="BE339" s="579"/>
      <c r="BF339" s="579"/>
      <c r="BG339" s="579"/>
      <c r="BH339" s="579"/>
      <c r="BI339" s="579"/>
      <c r="BJ339" s="579"/>
      <c r="BK339" s="579"/>
      <c r="BL339" s="579"/>
      <c r="BM339" s="579"/>
      <c r="BN339" s="579"/>
      <c r="BO339" s="579"/>
      <c r="BP339" s="579"/>
      <c r="BQ339" s="581"/>
      <c r="BR339" s="581"/>
      <c r="BS339" s="581"/>
      <c r="BT339" s="581"/>
    </row>
    <row r="340" spans="1:72">
      <c r="A340" s="581">
        <f t="shared" si="213"/>
        <v>0</v>
      </c>
      <c r="B340" s="579">
        <f t="shared" si="215"/>
        <v>29</v>
      </c>
      <c r="C340" s="579">
        <f t="shared" si="214"/>
        <v>0</v>
      </c>
      <c r="D340" s="579">
        <f t="shared" si="216"/>
        <v>0</v>
      </c>
      <c r="E340" s="579">
        <f t="shared" si="218"/>
        <v>0</v>
      </c>
      <c r="F340" s="579">
        <f t="shared" si="219"/>
        <v>0</v>
      </c>
      <c r="G340" s="579">
        <f t="shared" si="220"/>
        <v>0</v>
      </c>
      <c r="H340" s="579">
        <f t="shared" si="221"/>
        <v>0</v>
      </c>
      <c r="I340" s="579">
        <f t="shared" si="222"/>
        <v>0</v>
      </c>
      <c r="J340" s="579">
        <f t="shared" si="223"/>
        <v>0</v>
      </c>
      <c r="K340" s="579">
        <f t="shared" si="224"/>
        <v>0</v>
      </c>
      <c r="L340" s="579">
        <f t="shared" si="225"/>
        <v>0</v>
      </c>
      <c r="M340" s="579">
        <f t="shared" si="226"/>
        <v>0</v>
      </c>
      <c r="N340" s="579">
        <f t="shared" si="227"/>
        <v>0</v>
      </c>
      <c r="O340" s="579">
        <f t="shared" si="228"/>
        <v>0</v>
      </c>
      <c r="P340" s="579">
        <f t="shared" si="229"/>
        <v>0</v>
      </c>
      <c r="Q340" s="579">
        <f t="shared" si="230"/>
        <v>934973.66666666663</v>
      </c>
      <c r="R340" s="579">
        <f t="shared" si="231"/>
        <v>0</v>
      </c>
      <c r="S340" s="579">
        <f t="shared" si="232"/>
        <v>0</v>
      </c>
      <c r="T340" s="579">
        <f t="shared" si="233"/>
        <v>183333.33333333334</v>
      </c>
      <c r="U340" s="579">
        <f t="shared" si="234"/>
        <v>183333.33333333334</v>
      </c>
      <c r="V340" s="579">
        <f t="shared" si="235"/>
        <v>946842.46666666667</v>
      </c>
      <c r="W340" s="579">
        <f t="shared" si="236"/>
        <v>384140.4</v>
      </c>
      <c r="X340" s="579">
        <f t="shared" si="237"/>
        <v>0</v>
      </c>
      <c r="Y340" s="579">
        <f t="shared" si="238"/>
        <v>0</v>
      </c>
      <c r="Z340" s="579">
        <f t="shared" si="239"/>
        <v>0</v>
      </c>
      <c r="AA340" s="579">
        <f t="shared" si="241"/>
        <v>0</v>
      </c>
      <c r="AB340" s="579">
        <f t="shared" si="242"/>
        <v>0</v>
      </c>
      <c r="AC340" s="579">
        <f t="shared" si="243"/>
        <v>0</v>
      </c>
      <c r="AD340" s="579">
        <f t="shared" si="244"/>
        <v>0</v>
      </c>
      <c r="AE340" s="579">
        <f t="shared" ref="AE340:AE371" si="245">$AE$155*$A312</f>
        <v>0</v>
      </c>
      <c r="AF340" s="579"/>
      <c r="AG340" s="579"/>
      <c r="AH340" s="579"/>
      <c r="AI340" s="579"/>
      <c r="AJ340" s="579"/>
      <c r="AK340" s="579"/>
      <c r="AM340" s="579">
        <f t="shared" si="240"/>
        <v>2632623.1999999997</v>
      </c>
      <c r="AN340" s="579"/>
      <c r="AO340" s="579"/>
      <c r="AP340" s="579"/>
      <c r="AQ340" s="579"/>
      <c r="AR340" s="579"/>
      <c r="AS340" s="579"/>
      <c r="AT340" s="578"/>
      <c r="AU340" s="579"/>
      <c r="AV340" s="579"/>
      <c r="AW340" s="579"/>
      <c r="AX340" s="579"/>
      <c r="AY340" s="579"/>
      <c r="AZ340" s="579"/>
      <c r="BA340" s="579"/>
      <c r="BB340" s="579"/>
      <c r="BC340" s="577"/>
      <c r="BD340" s="577"/>
      <c r="BE340" s="579"/>
      <c r="BF340" s="579"/>
      <c r="BG340" s="579"/>
      <c r="BH340" s="579"/>
      <c r="BI340" s="579"/>
      <c r="BJ340" s="579"/>
      <c r="BK340" s="579"/>
      <c r="BL340" s="579"/>
      <c r="BM340" s="579"/>
      <c r="BN340" s="579"/>
      <c r="BO340" s="579"/>
      <c r="BP340" s="579"/>
      <c r="BQ340" s="579"/>
      <c r="BR340" s="579"/>
      <c r="BS340" s="579"/>
      <c r="BT340" s="579"/>
    </row>
    <row r="341" spans="1:72">
      <c r="A341" s="581">
        <f t="shared" si="213"/>
        <v>0</v>
      </c>
      <c r="B341" s="579">
        <f t="shared" si="215"/>
        <v>30</v>
      </c>
      <c r="C341" s="579">
        <f t="shared" si="214"/>
        <v>0</v>
      </c>
      <c r="D341" s="579">
        <f t="shared" si="216"/>
        <v>0</v>
      </c>
      <c r="E341" s="579">
        <f t="shared" si="218"/>
        <v>0</v>
      </c>
      <c r="F341" s="579">
        <f t="shared" si="219"/>
        <v>0</v>
      </c>
      <c r="G341" s="579">
        <f t="shared" si="220"/>
        <v>0</v>
      </c>
      <c r="H341" s="579">
        <f t="shared" si="221"/>
        <v>0</v>
      </c>
      <c r="I341" s="579">
        <f t="shared" si="222"/>
        <v>0</v>
      </c>
      <c r="J341" s="579">
        <f t="shared" si="223"/>
        <v>0</v>
      </c>
      <c r="K341" s="579">
        <f t="shared" si="224"/>
        <v>0</v>
      </c>
      <c r="L341" s="579">
        <f t="shared" si="225"/>
        <v>0</v>
      </c>
      <c r="M341" s="579">
        <f t="shared" si="226"/>
        <v>0</v>
      </c>
      <c r="N341" s="579">
        <f t="shared" si="227"/>
        <v>0</v>
      </c>
      <c r="O341" s="579">
        <f t="shared" si="228"/>
        <v>0</v>
      </c>
      <c r="P341" s="579">
        <f t="shared" si="229"/>
        <v>0</v>
      </c>
      <c r="Q341" s="579">
        <f t="shared" si="230"/>
        <v>467486.83333333331</v>
      </c>
      <c r="R341" s="579">
        <f t="shared" si="231"/>
        <v>0</v>
      </c>
      <c r="S341" s="579">
        <f t="shared" si="232"/>
        <v>0</v>
      </c>
      <c r="T341" s="579">
        <f t="shared" si="233"/>
        <v>183333.33333333334</v>
      </c>
      <c r="U341" s="579">
        <f t="shared" si="234"/>
        <v>183333.33333333334</v>
      </c>
      <c r="V341" s="579">
        <f t="shared" si="235"/>
        <v>946842.46666666667</v>
      </c>
      <c r="W341" s="579">
        <f t="shared" si="236"/>
        <v>384140.4</v>
      </c>
      <c r="X341" s="579">
        <f t="shared" si="237"/>
        <v>0</v>
      </c>
      <c r="Y341" s="579">
        <f t="shared" si="238"/>
        <v>0</v>
      </c>
      <c r="Z341" s="579">
        <f t="shared" si="239"/>
        <v>0</v>
      </c>
      <c r="AA341" s="579">
        <f t="shared" si="241"/>
        <v>0</v>
      </c>
      <c r="AB341" s="579">
        <f t="shared" si="242"/>
        <v>0</v>
      </c>
      <c r="AC341" s="579">
        <f t="shared" si="243"/>
        <v>0</v>
      </c>
      <c r="AD341" s="579">
        <f t="shared" si="244"/>
        <v>0</v>
      </c>
      <c r="AE341" s="579">
        <f t="shared" si="245"/>
        <v>0</v>
      </c>
      <c r="AF341" s="579">
        <f t="shared" ref="AF341:AF372" si="246">$AF$155*$A312</f>
        <v>0</v>
      </c>
      <c r="AG341" s="579"/>
      <c r="AH341" s="579"/>
      <c r="AI341" s="579"/>
      <c r="AJ341" s="579"/>
      <c r="AK341" s="579"/>
      <c r="AM341" s="579">
        <f t="shared" si="240"/>
        <v>2165136.3666666667</v>
      </c>
      <c r="AN341" s="579"/>
      <c r="AO341" s="579"/>
      <c r="AP341" s="579"/>
      <c r="AQ341" s="579"/>
      <c r="AR341" s="579"/>
      <c r="AS341" s="579"/>
      <c r="AT341" s="578"/>
      <c r="AU341" s="579"/>
      <c r="AV341" s="579"/>
      <c r="AW341" s="579"/>
      <c r="AX341" s="579"/>
      <c r="AY341" s="579"/>
      <c r="AZ341" s="579"/>
      <c r="BA341" s="579"/>
      <c r="BB341" s="579"/>
      <c r="BC341" s="577"/>
      <c r="BD341" s="577"/>
      <c r="BE341" s="579"/>
      <c r="BF341" s="579"/>
      <c r="BG341" s="579"/>
      <c r="BH341" s="579"/>
      <c r="BI341" s="579"/>
      <c r="BJ341" s="579"/>
      <c r="BK341" s="579"/>
      <c r="BL341" s="579"/>
      <c r="BM341" s="579"/>
      <c r="BN341" s="579"/>
      <c r="BO341" s="579"/>
      <c r="BP341" s="579"/>
      <c r="BQ341" s="579"/>
      <c r="BR341" s="579"/>
      <c r="BS341" s="579"/>
      <c r="BT341" s="579"/>
    </row>
    <row r="342" spans="1:72">
      <c r="A342" s="581">
        <f t="shared" si="213"/>
        <v>0</v>
      </c>
      <c r="B342" s="579">
        <f t="shared" si="215"/>
        <v>31</v>
      </c>
      <c r="C342" s="579">
        <f t="shared" si="214"/>
        <v>0</v>
      </c>
      <c r="D342" s="579">
        <f t="shared" si="216"/>
        <v>0</v>
      </c>
      <c r="E342" s="579">
        <f t="shared" si="218"/>
        <v>0</v>
      </c>
      <c r="F342" s="579">
        <f t="shared" si="219"/>
        <v>0</v>
      </c>
      <c r="G342" s="579">
        <f t="shared" si="220"/>
        <v>0</v>
      </c>
      <c r="H342" s="579">
        <f t="shared" si="221"/>
        <v>0</v>
      </c>
      <c r="I342" s="579">
        <f t="shared" si="222"/>
        <v>0</v>
      </c>
      <c r="J342" s="579">
        <f t="shared" si="223"/>
        <v>0</v>
      </c>
      <c r="K342" s="579">
        <f t="shared" si="224"/>
        <v>0</v>
      </c>
      <c r="L342" s="579">
        <f t="shared" si="225"/>
        <v>0</v>
      </c>
      <c r="M342" s="579">
        <f t="shared" si="226"/>
        <v>0</v>
      </c>
      <c r="N342" s="579">
        <f t="shared" si="227"/>
        <v>0</v>
      </c>
      <c r="O342" s="579">
        <f t="shared" si="228"/>
        <v>0</v>
      </c>
      <c r="P342" s="579">
        <f t="shared" si="229"/>
        <v>0</v>
      </c>
      <c r="Q342" s="579">
        <f t="shared" si="230"/>
        <v>0</v>
      </c>
      <c r="R342" s="579">
        <f t="shared" si="231"/>
        <v>0</v>
      </c>
      <c r="S342" s="579">
        <f t="shared" si="232"/>
        <v>0</v>
      </c>
      <c r="T342" s="579">
        <f t="shared" si="233"/>
        <v>183333.33333333334</v>
      </c>
      <c r="U342" s="579">
        <f t="shared" si="234"/>
        <v>183333.33333333334</v>
      </c>
      <c r="V342" s="579">
        <f t="shared" si="235"/>
        <v>946842.46666666667</v>
      </c>
      <c r="W342" s="579">
        <f t="shared" si="236"/>
        <v>384140.4</v>
      </c>
      <c r="X342" s="579">
        <f t="shared" si="237"/>
        <v>0</v>
      </c>
      <c r="Y342" s="579">
        <f t="shared" si="238"/>
        <v>0</v>
      </c>
      <c r="Z342" s="579">
        <f t="shared" si="239"/>
        <v>0</v>
      </c>
      <c r="AA342" s="579">
        <f t="shared" si="241"/>
        <v>0</v>
      </c>
      <c r="AB342" s="579">
        <f t="shared" si="242"/>
        <v>0</v>
      </c>
      <c r="AC342" s="579">
        <f t="shared" si="243"/>
        <v>0</v>
      </c>
      <c r="AD342" s="579">
        <f t="shared" si="244"/>
        <v>0</v>
      </c>
      <c r="AE342" s="579">
        <f t="shared" si="245"/>
        <v>0</v>
      </c>
      <c r="AF342" s="579">
        <f t="shared" si="246"/>
        <v>0</v>
      </c>
      <c r="AG342" s="579">
        <f t="shared" ref="AG342:AG373" si="247">$AG$155*$A312</f>
        <v>0</v>
      </c>
      <c r="AH342" s="579"/>
      <c r="AI342" s="579"/>
      <c r="AJ342" s="579"/>
      <c r="AK342" s="579"/>
      <c r="AM342" s="579">
        <f t="shared" si="240"/>
        <v>1697649.5333333332</v>
      </c>
      <c r="AN342" s="579"/>
      <c r="AO342" s="579"/>
      <c r="AP342" s="579"/>
      <c r="AQ342" s="579"/>
      <c r="AR342" s="579"/>
      <c r="AS342" s="579"/>
      <c r="AT342" s="578"/>
      <c r="AU342" s="579"/>
      <c r="AV342" s="579"/>
      <c r="AW342" s="579"/>
      <c r="AX342" s="579"/>
      <c r="AY342" s="579"/>
      <c r="AZ342" s="579"/>
      <c r="BA342" s="579"/>
      <c r="BB342" s="579"/>
      <c r="BC342" s="577"/>
      <c r="BD342" s="577"/>
      <c r="BE342" s="579"/>
      <c r="BF342" s="579"/>
      <c r="BG342" s="579"/>
      <c r="BH342" s="579"/>
      <c r="BI342" s="579"/>
      <c r="BJ342" s="579"/>
      <c r="BK342" s="579"/>
      <c r="BL342" s="579"/>
      <c r="BM342" s="579"/>
      <c r="BN342" s="579"/>
      <c r="BO342" s="579"/>
      <c r="BP342" s="579"/>
      <c r="BQ342" s="579"/>
      <c r="BR342" s="579"/>
      <c r="BS342" s="579"/>
      <c r="BT342" s="579"/>
    </row>
    <row r="343" spans="1:72">
      <c r="A343" s="581">
        <f t="shared" si="213"/>
        <v>0</v>
      </c>
      <c r="B343" s="579">
        <f t="shared" si="215"/>
        <v>32</v>
      </c>
      <c r="C343" s="579">
        <f t="shared" si="214"/>
        <v>0</v>
      </c>
      <c r="D343" s="579">
        <f t="shared" si="216"/>
        <v>0</v>
      </c>
      <c r="E343" s="579">
        <f t="shared" si="218"/>
        <v>0</v>
      </c>
      <c r="F343" s="579">
        <f t="shared" si="219"/>
        <v>0</v>
      </c>
      <c r="G343" s="579">
        <f t="shared" si="220"/>
        <v>0</v>
      </c>
      <c r="H343" s="579">
        <f t="shared" si="221"/>
        <v>0</v>
      </c>
      <c r="I343" s="579">
        <f t="shared" si="222"/>
        <v>0</v>
      </c>
      <c r="J343" s="579">
        <f t="shared" si="223"/>
        <v>0</v>
      </c>
      <c r="K343" s="579">
        <f t="shared" si="224"/>
        <v>0</v>
      </c>
      <c r="L343" s="579">
        <f t="shared" si="225"/>
        <v>0</v>
      </c>
      <c r="M343" s="579">
        <f t="shared" si="226"/>
        <v>0</v>
      </c>
      <c r="N343" s="579">
        <f t="shared" si="227"/>
        <v>0</v>
      </c>
      <c r="O343" s="579">
        <f t="shared" si="228"/>
        <v>0</v>
      </c>
      <c r="P343" s="579">
        <f t="shared" si="229"/>
        <v>0</v>
      </c>
      <c r="Q343" s="579">
        <f t="shared" si="230"/>
        <v>0</v>
      </c>
      <c r="R343" s="579">
        <f t="shared" si="231"/>
        <v>0</v>
      </c>
      <c r="S343" s="579">
        <f t="shared" si="232"/>
        <v>0</v>
      </c>
      <c r="T343" s="579">
        <f t="shared" si="233"/>
        <v>183333.33333333334</v>
      </c>
      <c r="U343" s="579">
        <f t="shared" si="234"/>
        <v>183333.33333333334</v>
      </c>
      <c r="V343" s="579">
        <f t="shared" si="235"/>
        <v>946842.46666666667</v>
      </c>
      <c r="W343" s="579">
        <f t="shared" si="236"/>
        <v>384140.4</v>
      </c>
      <c r="X343" s="579">
        <f t="shared" si="237"/>
        <v>0</v>
      </c>
      <c r="Y343" s="579">
        <f t="shared" si="238"/>
        <v>0</v>
      </c>
      <c r="Z343" s="579">
        <f t="shared" si="239"/>
        <v>0</v>
      </c>
      <c r="AA343" s="579">
        <f t="shared" si="241"/>
        <v>0</v>
      </c>
      <c r="AB343" s="579">
        <f t="shared" si="242"/>
        <v>0</v>
      </c>
      <c r="AC343" s="579">
        <f t="shared" si="243"/>
        <v>0</v>
      </c>
      <c r="AD343" s="579">
        <f t="shared" si="244"/>
        <v>0</v>
      </c>
      <c r="AE343" s="579">
        <f t="shared" si="245"/>
        <v>0</v>
      </c>
      <c r="AF343" s="579">
        <f t="shared" si="246"/>
        <v>0</v>
      </c>
      <c r="AG343" s="579">
        <f t="shared" si="247"/>
        <v>0</v>
      </c>
      <c r="AH343" s="579">
        <f t="shared" ref="AH343:AH374" si="248">$AH$155*$A312</f>
        <v>0</v>
      </c>
      <c r="AI343" s="579"/>
      <c r="AJ343" s="579"/>
      <c r="AK343" s="579"/>
      <c r="AM343" s="579">
        <f t="shared" si="240"/>
        <v>1697649.5333333332</v>
      </c>
      <c r="AN343" s="579"/>
      <c r="AO343" s="579"/>
      <c r="AP343" s="579"/>
      <c r="AQ343" s="579"/>
      <c r="AR343" s="579"/>
      <c r="AS343" s="579"/>
      <c r="AT343" s="578"/>
      <c r="AU343" s="579"/>
      <c r="AV343" s="579"/>
      <c r="AW343" s="579"/>
      <c r="AX343" s="579"/>
      <c r="AY343" s="579"/>
      <c r="AZ343" s="579"/>
      <c r="BA343" s="579"/>
      <c r="BB343" s="579"/>
      <c r="BC343" s="577"/>
      <c r="BD343" s="577"/>
      <c r="BE343" s="579"/>
      <c r="BF343" s="579"/>
      <c r="BG343" s="579"/>
      <c r="BH343" s="579"/>
      <c r="BI343" s="579"/>
      <c r="BJ343" s="579"/>
      <c r="BK343" s="579"/>
      <c r="BL343" s="579"/>
      <c r="BM343" s="579"/>
      <c r="BN343" s="579"/>
      <c r="BO343" s="579"/>
      <c r="BP343" s="579"/>
      <c r="BQ343" s="579"/>
      <c r="BR343" s="579"/>
      <c r="BS343" s="579"/>
      <c r="BT343" s="579"/>
    </row>
    <row r="344" spans="1:72">
      <c r="A344" s="581">
        <f t="shared" ref="A344:A375" si="249">IF(B344=1,1/$D$9/2,IF(B344&lt;$D$9+1,1/$D$9,IF($D$9+1=B344,1/$D$9/2,0)))</f>
        <v>0</v>
      </c>
      <c r="B344" s="579">
        <f t="shared" si="215"/>
        <v>33</v>
      </c>
      <c r="C344" s="579">
        <f t="shared" ref="C344:C375" si="250">$C$310*$A344</f>
        <v>0</v>
      </c>
      <c r="D344" s="579">
        <f t="shared" si="216"/>
        <v>0</v>
      </c>
      <c r="E344" s="579">
        <f t="shared" si="218"/>
        <v>0</v>
      </c>
      <c r="F344" s="579">
        <f t="shared" si="219"/>
        <v>0</v>
      </c>
      <c r="G344" s="579">
        <f t="shared" si="220"/>
        <v>0</v>
      </c>
      <c r="H344" s="579">
        <f t="shared" si="221"/>
        <v>0</v>
      </c>
      <c r="I344" s="579">
        <f t="shared" si="222"/>
        <v>0</v>
      </c>
      <c r="J344" s="579">
        <f t="shared" si="223"/>
        <v>0</v>
      </c>
      <c r="K344" s="579">
        <f t="shared" si="224"/>
        <v>0</v>
      </c>
      <c r="L344" s="579">
        <f t="shared" si="225"/>
        <v>0</v>
      </c>
      <c r="M344" s="579">
        <f t="shared" si="226"/>
        <v>0</v>
      </c>
      <c r="N344" s="579">
        <f t="shared" si="227"/>
        <v>0</v>
      </c>
      <c r="O344" s="579">
        <f t="shared" si="228"/>
        <v>0</v>
      </c>
      <c r="P344" s="579">
        <f t="shared" si="229"/>
        <v>0</v>
      </c>
      <c r="Q344" s="579">
        <f t="shared" si="230"/>
        <v>0</v>
      </c>
      <c r="R344" s="579">
        <f t="shared" si="231"/>
        <v>0</v>
      </c>
      <c r="S344" s="579">
        <f t="shared" si="232"/>
        <v>0</v>
      </c>
      <c r="T344" s="579">
        <f t="shared" si="233"/>
        <v>91666.666666666672</v>
      </c>
      <c r="U344" s="579">
        <f t="shared" si="234"/>
        <v>183333.33333333334</v>
      </c>
      <c r="V344" s="579">
        <f t="shared" si="235"/>
        <v>946842.46666666667</v>
      </c>
      <c r="W344" s="579">
        <f t="shared" si="236"/>
        <v>384140.4</v>
      </c>
      <c r="X344" s="579">
        <f t="shared" si="237"/>
        <v>0</v>
      </c>
      <c r="Y344" s="579">
        <f t="shared" si="238"/>
        <v>0</v>
      </c>
      <c r="Z344" s="579">
        <f t="shared" si="239"/>
        <v>0</v>
      </c>
      <c r="AA344" s="579">
        <f t="shared" si="241"/>
        <v>0</v>
      </c>
      <c r="AB344" s="579">
        <f t="shared" si="242"/>
        <v>0</v>
      </c>
      <c r="AC344" s="579">
        <f t="shared" si="243"/>
        <v>0</v>
      </c>
      <c r="AD344" s="579">
        <f t="shared" si="244"/>
        <v>0</v>
      </c>
      <c r="AE344" s="579">
        <f t="shared" si="245"/>
        <v>0</v>
      </c>
      <c r="AF344" s="579">
        <f t="shared" si="246"/>
        <v>0</v>
      </c>
      <c r="AG344" s="579">
        <f t="shared" si="247"/>
        <v>0</v>
      </c>
      <c r="AH344" s="579">
        <f t="shared" si="248"/>
        <v>0</v>
      </c>
      <c r="AI344" s="579">
        <f t="shared" ref="AI344:AI391" si="251">$AI$155*$A312</f>
        <v>0</v>
      </c>
      <c r="AJ344" s="579"/>
      <c r="AK344" s="579"/>
      <c r="AM344" s="579">
        <f t="shared" ref="AM344:AM375" si="252">SUM(C344:AL344)</f>
        <v>1605982.8666666667</v>
      </c>
      <c r="AN344" s="579"/>
      <c r="AO344" s="579"/>
      <c r="AP344" s="579"/>
      <c r="AQ344" s="579"/>
      <c r="AR344" s="579"/>
      <c r="AS344" s="579"/>
      <c r="AT344" s="578"/>
      <c r="AU344" s="579"/>
      <c r="AV344" s="579"/>
      <c r="AW344" s="579"/>
      <c r="AX344" s="579"/>
      <c r="AY344" s="579"/>
      <c r="AZ344" s="579"/>
      <c r="BA344" s="579"/>
      <c r="BB344" s="579"/>
      <c r="BC344" s="577"/>
      <c r="BD344" s="577"/>
      <c r="BE344" s="579"/>
      <c r="BF344" s="579"/>
      <c r="BG344" s="579"/>
      <c r="BH344" s="579"/>
      <c r="BI344" s="579"/>
      <c r="BJ344" s="579"/>
      <c r="BK344" s="579"/>
      <c r="BL344" s="579"/>
      <c r="BM344" s="579"/>
      <c r="BN344" s="579"/>
      <c r="BO344" s="579"/>
      <c r="BP344" s="579"/>
      <c r="BQ344" s="579"/>
      <c r="BR344" s="579"/>
      <c r="BS344" s="579"/>
      <c r="BT344" s="579"/>
    </row>
    <row r="345" spans="1:72">
      <c r="A345" s="581">
        <f t="shared" si="249"/>
        <v>0</v>
      </c>
      <c r="B345" s="579">
        <f t="shared" si="215"/>
        <v>34</v>
      </c>
      <c r="C345" s="579">
        <f t="shared" si="250"/>
        <v>0</v>
      </c>
      <c r="D345" s="579">
        <f t="shared" ref="D345:D376" si="253">$D$310*$A344</f>
        <v>0</v>
      </c>
      <c r="E345" s="579">
        <f t="shared" si="218"/>
        <v>0</v>
      </c>
      <c r="F345" s="579">
        <f t="shared" si="219"/>
        <v>0</v>
      </c>
      <c r="G345" s="579">
        <f t="shared" si="220"/>
        <v>0</v>
      </c>
      <c r="H345" s="579">
        <f t="shared" si="221"/>
        <v>0</v>
      </c>
      <c r="I345" s="579">
        <f t="shared" si="222"/>
        <v>0</v>
      </c>
      <c r="J345" s="579">
        <f t="shared" si="223"/>
        <v>0</v>
      </c>
      <c r="K345" s="579">
        <f t="shared" si="224"/>
        <v>0</v>
      </c>
      <c r="L345" s="579">
        <f t="shared" si="225"/>
        <v>0</v>
      </c>
      <c r="M345" s="579">
        <f t="shared" si="226"/>
        <v>0</v>
      </c>
      <c r="N345" s="579">
        <f t="shared" si="227"/>
        <v>0</v>
      </c>
      <c r="O345" s="579">
        <f t="shared" si="228"/>
        <v>0</v>
      </c>
      <c r="P345" s="579">
        <f t="shared" si="229"/>
        <v>0</v>
      </c>
      <c r="Q345" s="579">
        <f t="shared" si="230"/>
        <v>0</v>
      </c>
      <c r="R345" s="579">
        <f t="shared" si="231"/>
        <v>0</v>
      </c>
      <c r="S345" s="579">
        <f t="shared" si="232"/>
        <v>0</v>
      </c>
      <c r="T345" s="579">
        <f t="shared" si="233"/>
        <v>0</v>
      </c>
      <c r="U345" s="579">
        <f t="shared" si="234"/>
        <v>91666.666666666672</v>
      </c>
      <c r="V345" s="579">
        <f t="shared" si="235"/>
        <v>946842.46666666667</v>
      </c>
      <c r="W345" s="579">
        <f t="shared" si="236"/>
        <v>384140.4</v>
      </c>
      <c r="X345" s="579">
        <f t="shared" si="237"/>
        <v>0</v>
      </c>
      <c r="Y345" s="579">
        <f t="shared" si="238"/>
        <v>0</v>
      </c>
      <c r="Z345" s="579">
        <f t="shared" si="239"/>
        <v>0</v>
      </c>
      <c r="AA345" s="579">
        <f t="shared" si="241"/>
        <v>0</v>
      </c>
      <c r="AB345" s="579">
        <f t="shared" si="242"/>
        <v>0</v>
      </c>
      <c r="AC345" s="579">
        <f t="shared" si="243"/>
        <v>0</v>
      </c>
      <c r="AD345" s="579">
        <f t="shared" si="244"/>
        <v>0</v>
      </c>
      <c r="AE345" s="579">
        <f t="shared" si="245"/>
        <v>0</v>
      </c>
      <c r="AF345" s="579">
        <f t="shared" si="246"/>
        <v>0</v>
      </c>
      <c r="AG345" s="579">
        <f t="shared" si="247"/>
        <v>0</v>
      </c>
      <c r="AH345" s="579">
        <f t="shared" si="248"/>
        <v>0</v>
      </c>
      <c r="AI345" s="579">
        <f t="shared" si="251"/>
        <v>0</v>
      </c>
      <c r="AJ345" s="579">
        <f t="shared" ref="AJ345:AJ391" si="254">$AJ$155*$A312</f>
        <v>0</v>
      </c>
      <c r="AK345" s="579"/>
      <c r="AM345" s="579">
        <f t="shared" si="252"/>
        <v>1422649.5333333332</v>
      </c>
      <c r="AN345" s="579"/>
      <c r="AO345" s="579"/>
      <c r="AP345" s="579"/>
      <c r="AQ345" s="579"/>
      <c r="AR345" s="579"/>
      <c r="AS345" s="579"/>
      <c r="AT345" s="578"/>
      <c r="AU345" s="579"/>
      <c r="AV345" s="579"/>
      <c r="AW345" s="579"/>
      <c r="AX345" s="579"/>
      <c r="AY345" s="579"/>
      <c r="AZ345" s="579"/>
      <c r="BA345" s="579"/>
      <c r="BB345" s="579"/>
      <c r="BC345" s="577"/>
      <c r="BD345" s="577"/>
      <c r="BE345" s="579"/>
      <c r="BF345" s="579"/>
      <c r="BG345" s="579"/>
      <c r="BH345" s="579"/>
      <c r="BI345" s="579"/>
      <c r="BJ345" s="579"/>
      <c r="BK345" s="579"/>
      <c r="BL345" s="579"/>
      <c r="BM345" s="579"/>
      <c r="BN345" s="579"/>
      <c r="BO345" s="579"/>
      <c r="BP345" s="579"/>
      <c r="BQ345" s="579"/>
      <c r="BR345" s="579"/>
      <c r="BS345" s="579"/>
      <c r="BT345" s="579"/>
    </row>
    <row r="346" spans="1:72">
      <c r="A346" s="581">
        <f t="shared" si="249"/>
        <v>0</v>
      </c>
      <c r="B346" s="579">
        <f t="shared" si="215"/>
        <v>35</v>
      </c>
      <c r="C346" s="579">
        <f t="shared" si="250"/>
        <v>0</v>
      </c>
      <c r="D346" s="579">
        <f t="shared" si="253"/>
        <v>0</v>
      </c>
      <c r="E346" s="579">
        <f t="shared" ref="E346:E377" si="255">$E$310*$A344</f>
        <v>0</v>
      </c>
      <c r="F346" s="579">
        <f t="shared" si="219"/>
        <v>0</v>
      </c>
      <c r="G346" s="579">
        <f t="shared" si="220"/>
        <v>0</v>
      </c>
      <c r="H346" s="579">
        <f t="shared" si="221"/>
        <v>0</v>
      </c>
      <c r="I346" s="579">
        <f t="shared" si="222"/>
        <v>0</v>
      </c>
      <c r="J346" s="579">
        <f t="shared" si="223"/>
        <v>0</v>
      </c>
      <c r="K346" s="579">
        <f t="shared" si="224"/>
        <v>0</v>
      </c>
      <c r="L346" s="579">
        <f t="shared" si="225"/>
        <v>0</v>
      </c>
      <c r="M346" s="579">
        <f t="shared" si="226"/>
        <v>0</v>
      </c>
      <c r="N346" s="579">
        <f t="shared" si="227"/>
        <v>0</v>
      </c>
      <c r="O346" s="579">
        <f t="shared" si="228"/>
        <v>0</v>
      </c>
      <c r="P346" s="579">
        <f t="shared" si="229"/>
        <v>0</v>
      </c>
      <c r="Q346" s="579">
        <f t="shared" si="230"/>
        <v>0</v>
      </c>
      <c r="R346" s="579">
        <f t="shared" si="231"/>
        <v>0</v>
      </c>
      <c r="S346" s="579">
        <f t="shared" si="232"/>
        <v>0</v>
      </c>
      <c r="T346" s="579">
        <f t="shared" si="233"/>
        <v>0</v>
      </c>
      <c r="U346" s="579">
        <f t="shared" si="234"/>
        <v>0</v>
      </c>
      <c r="V346" s="579">
        <f t="shared" si="235"/>
        <v>473421.23333333334</v>
      </c>
      <c r="W346" s="579">
        <f t="shared" si="236"/>
        <v>384140.4</v>
      </c>
      <c r="X346" s="579">
        <f t="shared" si="237"/>
        <v>0</v>
      </c>
      <c r="Y346" s="579">
        <f t="shared" si="238"/>
        <v>0</v>
      </c>
      <c r="Z346" s="579">
        <f t="shared" si="239"/>
        <v>0</v>
      </c>
      <c r="AA346" s="579">
        <f t="shared" si="241"/>
        <v>0</v>
      </c>
      <c r="AB346" s="579">
        <f t="shared" si="242"/>
        <v>0</v>
      </c>
      <c r="AC346" s="579">
        <f t="shared" si="243"/>
        <v>0</v>
      </c>
      <c r="AD346" s="579">
        <f t="shared" si="244"/>
        <v>0</v>
      </c>
      <c r="AE346" s="579">
        <f t="shared" si="245"/>
        <v>0</v>
      </c>
      <c r="AF346" s="579">
        <f t="shared" si="246"/>
        <v>0</v>
      </c>
      <c r="AG346" s="579">
        <f t="shared" si="247"/>
        <v>0</v>
      </c>
      <c r="AH346" s="579">
        <f t="shared" si="248"/>
        <v>0</v>
      </c>
      <c r="AI346" s="579">
        <f t="shared" si="251"/>
        <v>0</v>
      </c>
      <c r="AJ346" s="579">
        <f t="shared" si="254"/>
        <v>0</v>
      </c>
      <c r="AK346" s="579">
        <f t="shared" ref="AK346:AK391" si="256">$AK$155*$A312</f>
        <v>0</v>
      </c>
      <c r="AM346" s="579">
        <f t="shared" si="252"/>
        <v>857561.6333333333</v>
      </c>
      <c r="AN346" s="579"/>
      <c r="AO346" s="579"/>
      <c r="AP346" s="579"/>
      <c r="AQ346" s="579"/>
      <c r="AR346" s="579"/>
      <c r="AS346" s="579"/>
      <c r="AT346" s="578"/>
      <c r="AU346" s="579"/>
      <c r="AV346" s="579"/>
      <c r="AW346" s="579"/>
      <c r="AX346" s="579"/>
      <c r="AY346" s="579"/>
      <c r="AZ346" s="579"/>
      <c r="BA346" s="579"/>
      <c r="BB346" s="579"/>
      <c r="BC346" s="577"/>
      <c r="BD346" s="577"/>
      <c r="BE346" s="579"/>
      <c r="BF346" s="579"/>
      <c r="BG346" s="579"/>
      <c r="BH346" s="579"/>
      <c r="BI346" s="579"/>
      <c r="BJ346" s="579"/>
      <c r="BK346" s="579"/>
      <c r="BL346" s="579"/>
      <c r="BM346" s="579"/>
      <c r="BN346" s="579"/>
      <c r="BO346" s="579"/>
      <c r="BP346" s="579"/>
      <c r="BQ346" s="579"/>
      <c r="BR346" s="579"/>
      <c r="BS346" s="579"/>
      <c r="BT346" s="579"/>
    </row>
    <row r="347" spans="1:72">
      <c r="A347" s="581">
        <f t="shared" si="249"/>
        <v>0</v>
      </c>
      <c r="B347" s="579">
        <v>36</v>
      </c>
      <c r="C347" s="579">
        <f t="shared" si="250"/>
        <v>0</v>
      </c>
      <c r="D347" s="579">
        <f t="shared" si="253"/>
        <v>0</v>
      </c>
      <c r="E347" s="579">
        <f t="shared" si="255"/>
        <v>0</v>
      </c>
      <c r="F347" s="579">
        <f t="shared" ref="F347:F378" si="257">$F$310*$A344</f>
        <v>0</v>
      </c>
      <c r="G347" s="579">
        <f t="shared" si="220"/>
        <v>0</v>
      </c>
      <c r="H347" s="579">
        <f t="shared" si="221"/>
        <v>0</v>
      </c>
      <c r="I347" s="579">
        <f t="shared" si="222"/>
        <v>0</v>
      </c>
      <c r="J347" s="579">
        <f t="shared" si="223"/>
        <v>0</v>
      </c>
      <c r="K347" s="579">
        <f t="shared" si="224"/>
        <v>0</v>
      </c>
      <c r="L347" s="579">
        <f t="shared" si="225"/>
        <v>0</v>
      </c>
      <c r="M347" s="579">
        <f t="shared" si="226"/>
        <v>0</v>
      </c>
      <c r="N347" s="579">
        <f t="shared" si="227"/>
        <v>0</v>
      </c>
      <c r="O347" s="579">
        <f t="shared" si="228"/>
        <v>0</v>
      </c>
      <c r="P347" s="579">
        <f t="shared" si="229"/>
        <v>0</v>
      </c>
      <c r="Q347" s="579">
        <f t="shared" si="230"/>
        <v>0</v>
      </c>
      <c r="R347" s="579">
        <f t="shared" si="231"/>
        <v>0</v>
      </c>
      <c r="S347" s="579">
        <f t="shared" si="232"/>
        <v>0</v>
      </c>
      <c r="T347" s="579">
        <f t="shared" si="233"/>
        <v>0</v>
      </c>
      <c r="U347" s="579">
        <f t="shared" si="234"/>
        <v>0</v>
      </c>
      <c r="V347" s="579">
        <f t="shared" si="235"/>
        <v>0</v>
      </c>
      <c r="W347" s="579">
        <f t="shared" si="236"/>
        <v>192070.2</v>
      </c>
      <c r="X347" s="579">
        <f t="shared" si="237"/>
        <v>0</v>
      </c>
      <c r="Y347" s="579">
        <f t="shared" si="238"/>
        <v>0</v>
      </c>
      <c r="Z347" s="579">
        <f t="shared" si="239"/>
        <v>0</v>
      </c>
      <c r="AA347" s="579">
        <f t="shared" si="241"/>
        <v>0</v>
      </c>
      <c r="AB347" s="579">
        <f t="shared" si="242"/>
        <v>0</v>
      </c>
      <c r="AC347" s="579">
        <f t="shared" si="243"/>
        <v>0</v>
      </c>
      <c r="AD347" s="579">
        <f t="shared" si="244"/>
        <v>0</v>
      </c>
      <c r="AE347" s="579">
        <f t="shared" si="245"/>
        <v>0</v>
      </c>
      <c r="AF347" s="579">
        <f t="shared" si="246"/>
        <v>0</v>
      </c>
      <c r="AG347" s="579">
        <f t="shared" si="247"/>
        <v>0</v>
      </c>
      <c r="AH347" s="579">
        <f t="shared" si="248"/>
        <v>0</v>
      </c>
      <c r="AI347" s="579">
        <f t="shared" si="251"/>
        <v>0</v>
      </c>
      <c r="AJ347" s="579">
        <f t="shared" si="254"/>
        <v>0</v>
      </c>
      <c r="AK347" s="579">
        <f t="shared" si="256"/>
        <v>0</v>
      </c>
      <c r="AL347" s="579">
        <f t="shared" ref="AL347:AL391" si="258">$AL$155*$A312</f>
        <v>0</v>
      </c>
      <c r="AM347" s="579">
        <f t="shared" si="252"/>
        <v>192070.2</v>
      </c>
      <c r="AN347" s="579"/>
      <c r="AO347" s="579"/>
      <c r="AP347" s="579"/>
      <c r="AQ347" s="579"/>
      <c r="AR347" s="579"/>
      <c r="AS347" s="579"/>
      <c r="AT347" s="578"/>
      <c r="AU347" s="579"/>
      <c r="AV347" s="579"/>
      <c r="AW347" s="579"/>
      <c r="AX347" s="579"/>
      <c r="AY347" s="579"/>
      <c r="AZ347" s="579"/>
      <c r="BA347" s="579"/>
      <c r="BB347" s="579"/>
      <c r="BC347" s="577"/>
      <c r="BD347" s="577"/>
      <c r="BE347" s="579"/>
      <c r="BF347" s="579"/>
      <c r="BG347" s="579"/>
      <c r="BH347" s="579"/>
      <c r="BI347" s="579"/>
      <c r="BJ347" s="579"/>
      <c r="BK347" s="579"/>
      <c r="BL347" s="579"/>
      <c r="BM347" s="579"/>
      <c r="BN347" s="579"/>
      <c r="BO347" s="579"/>
      <c r="BP347" s="579"/>
      <c r="BQ347" s="579"/>
      <c r="BR347" s="579"/>
      <c r="BS347" s="579"/>
      <c r="BT347" s="579"/>
    </row>
    <row r="348" spans="1:72">
      <c r="A348" s="581">
        <f t="shared" si="249"/>
        <v>0</v>
      </c>
      <c r="B348" s="579">
        <v>37</v>
      </c>
      <c r="C348" s="579">
        <f t="shared" si="250"/>
        <v>0</v>
      </c>
      <c r="D348" s="579">
        <f t="shared" si="253"/>
        <v>0</v>
      </c>
      <c r="E348" s="579">
        <f t="shared" si="255"/>
        <v>0</v>
      </c>
      <c r="F348" s="579">
        <f t="shared" si="257"/>
        <v>0</v>
      </c>
      <c r="G348" s="579">
        <f t="shared" ref="G348:G379" si="259">$G$310*$A344</f>
        <v>0</v>
      </c>
      <c r="H348" s="579">
        <f t="shared" si="221"/>
        <v>0</v>
      </c>
      <c r="I348" s="579">
        <f t="shared" si="222"/>
        <v>0</v>
      </c>
      <c r="J348" s="579">
        <f t="shared" si="223"/>
        <v>0</v>
      </c>
      <c r="K348" s="579">
        <f t="shared" si="224"/>
        <v>0</v>
      </c>
      <c r="L348" s="579">
        <f t="shared" si="225"/>
        <v>0</v>
      </c>
      <c r="M348" s="579">
        <f t="shared" si="226"/>
        <v>0</v>
      </c>
      <c r="N348" s="579">
        <f t="shared" si="227"/>
        <v>0</v>
      </c>
      <c r="O348" s="579">
        <f t="shared" si="228"/>
        <v>0</v>
      </c>
      <c r="P348" s="579">
        <f t="shared" si="229"/>
        <v>0</v>
      </c>
      <c r="Q348" s="579">
        <f t="shared" si="230"/>
        <v>0</v>
      </c>
      <c r="R348" s="579">
        <f t="shared" si="231"/>
        <v>0</v>
      </c>
      <c r="S348" s="579">
        <f t="shared" si="232"/>
        <v>0</v>
      </c>
      <c r="T348" s="579">
        <f t="shared" si="233"/>
        <v>0</v>
      </c>
      <c r="U348" s="579">
        <f t="shared" si="234"/>
        <v>0</v>
      </c>
      <c r="V348" s="579">
        <f t="shared" si="235"/>
        <v>0</v>
      </c>
      <c r="W348" s="579">
        <f t="shared" si="236"/>
        <v>0</v>
      </c>
      <c r="X348" s="579">
        <f t="shared" si="237"/>
        <v>0</v>
      </c>
      <c r="Y348" s="579">
        <f t="shared" si="238"/>
        <v>0</v>
      </c>
      <c r="Z348" s="579">
        <f t="shared" si="239"/>
        <v>0</v>
      </c>
      <c r="AA348" s="579">
        <f t="shared" si="241"/>
        <v>0</v>
      </c>
      <c r="AB348" s="579">
        <f t="shared" si="242"/>
        <v>0</v>
      </c>
      <c r="AC348" s="579">
        <f t="shared" si="243"/>
        <v>0</v>
      </c>
      <c r="AD348" s="579">
        <f t="shared" si="244"/>
        <v>0</v>
      </c>
      <c r="AE348" s="579">
        <f t="shared" si="245"/>
        <v>0</v>
      </c>
      <c r="AF348" s="579">
        <f t="shared" si="246"/>
        <v>0</v>
      </c>
      <c r="AG348" s="579">
        <f t="shared" si="247"/>
        <v>0</v>
      </c>
      <c r="AH348" s="579">
        <f t="shared" si="248"/>
        <v>0</v>
      </c>
      <c r="AI348" s="579">
        <f t="shared" si="251"/>
        <v>0</v>
      </c>
      <c r="AJ348" s="579">
        <f t="shared" si="254"/>
        <v>0</v>
      </c>
      <c r="AK348" s="579">
        <f t="shared" si="256"/>
        <v>0</v>
      </c>
      <c r="AL348" s="579">
        <f t="shared" si="258"/>
        <v>0</v>
      </c>
      <c r="AM348" s="579">
        <f t="shared" si="252"/>
        <v>0</v>
      </c>
      <c r="AN348" s="579"/>
      <c r="AO348" s="579"/>
      <c r="AP348" s="579"/>
      <c r="AQ348" s="579"/>
      <c r="AR348" s="579"/>
      <c r="AS348" s="579"/>
      <c r="AT348" s="578"/>
      <c r="AU348" s="579"/>
      <c r="AV348" s="579"/>
      <c r="AW348" s="579"/>
      <c r="AX348" s="579"/>
      <c r="AY348" s="579"/>
      <c r="AZ348" s="579"/>
      <c r="BA348" s="579"/>
      <c r="BB348" s="579"/>
      <c r="BC348" s="577"/>
      <c r="BD348" s="577"/>
      <c r="BE348" s="579"/>
      <c r="BF348" s="579"/>
      <c r="BG348" s="579"/>
      <c r="BH348" s="579"/>
      <c r="BI348" s="579"/>
      <c r="BJ348" s="579"/>
      <c r="BK348" s="579"/>
      <c r="BL348" s="579"/>
      <c r="BM348" s="579"/>
      <c r="BN348" s="579"/>
      <c r="BO348" s="579"/>
      <c r="BP348" s="579"/>
      <c r="BQ348" s="579"/>
      <c r="BR348" s="579"/>
      <c r="BS348" s="579"/>
      <c r="BT348" s="579"/>
    </row>
    <row r="349" spans="1:72">
      <c r="A349" s="581">
        <f t="shared" si="249"/>
        <v>0</v>
      </c>
      <c r="B349" s="579">
        <v>38</v>
      </c>
      <c r="C349" s="579">
        <f t="shared" si="250"/>
        <v>0</v>
      </c>
      <c r="D349" s="579">
        <f t="shared" si="253"/>
        <v>0</v>
      </c>
      <c r="E349" s="579">
        <f t="shared" si="255"/>
        <v>0</v>
      </c>
      <c r="F349" s="579">
        <f t="shared" si="257"/>
        <v>0</v>
      </c>
      <c r="G349" s="579">
        <f t="shared" si="259"/>
        <v>0</v>
      </c>
      <c r="H349" s="579">
        <f t="shared" ref="H349:H380" si="260">$H$310*$A344</f>
        <v>0</v>
      </c>
      <c r="I349" s="579">
        <f t="shared" si="222"/>
        <v>0</v>
      </c>
      <c r="J349" s="579">
        <f t="shared" si="223"/>
        <v>0</v>
      </c>
      <c r="K349" s="579">
        <f t="shared" si="224"/>
        <v>0</v>
      </c>
      <c r="L349" s="579">
        <f t="shared" si="225"/>
        <v>0</v>
      </c>
      <c r="M349" s="579">
        <f t="shared" si="226"/>
        <v>0</v>
      </c>
      <c r="N349" s="579">
        <f t="shared" si="227"/>
        <v>0</v>
      </c>
      <c r="O349" s="579">
        <f t="shared" si="228"/>
        <v>0</v>
      </c>
      <c r="P349" s="579">
        <f t="shared" si="229"/>
        <v>0</v>
      </c>
      <c r="Q349" s="579">
        <f t="shared" si="230"/>
        <v>0</v>
      </c>
      <c r="R349" s="579">
        <f t="shared" si="231"/>
        <v>0</v>
      </c>
      <c r="S349" s="579">
        <f t="shared" si="232"/>
        <v>0</v>
      </c>
      <c r="T349" s="579">
        <f t="shared" si="233"/>
        <v>0</v>
      </c>
      <c r="U349" s="579">
        <f t="shared" si="234"/>
        <v>0</v>
      </c>
      <c r="V349" s="579">
        <f t="shared" si="235"/>
        <v>0</v>
      </c>
      <c r="W349" s="579">
        <f t="shared" si="236"/>
        <v>0</v>
      </c>
      <c r="X349" s="579">
        <f t="shared" si="237"/>
        <v>0</v>
      </c>
      <c r="Y349" s="579">
        <f t="shared" si="238"/>
        <v>0</v>
      </c>
      <c r="Z349" s="579">
        <f t="shared" si="239"/>
        <v>0</v>
      </c>
      <c r="AA349" s="579">
        <f t="shared" si="241"/>
        <v>0</v>
      </c>
      <c r="AB349" s="579">
        <f t="shared" si="242"/>
        <v>0</v>
      </c>
      <c r="AC349" s="579">
        <f t="shared" si="243"/>
        <v>0</v>
      </c>
      <c r="AD349" s="579">
        <f t="shared" si="244"/>
        <v>0</v>
      </c>
      <c r="AE349" s="579">
        <f t="shared" si="245"/>
        <v>0</v>
      </c>
      <c r="AF349" s="579">
        <f t="shared" si="246"/>
        <v>0</v>
      </c>
      <c r="AG349" s="579">
        <f t="shared" si="247"/>
        <v>0</v>
      </c>
      <c r="AH349" s="579">
        <f t="shared" si="248"/>
        <v>0</v>
      </c>
      <c r="AI349" s="579">
        <f t="shared" si="251"/>
        <v>0</v>
      </c>
      <c r="AJ349" s="579">
        <f t="shared" si="254"/>
        <v>0</v>
      </c>
      <c r="AK349" s="579">
        <f t="shared" si="256"/>
        <v>0</v>
      </c>
      <c r="AL349" s="579">
        <f t="shared" si="258"/>
        <v>0</v>
      </c>
      <c r="AM349" s="579">
        <f t="shared" si="252"/>
        <v>0</v>
      </c>
      <c r="AN349" s="579"/>
      <c r="AO349" s="579"/>
      <c r="AP349" s="579"/>
      <c r="AQ349" s="579"/>
      <c r="AR349" s="579"/>
      <c r="AS349" s="579"/>
      <c r="AT349" s="578"/>
      <c r="AU349" s="579"/>
      <c r="AV349" s="579"/>
      <c r="AW349" s="579"/>
      <c r="AX349" s="579"/>
      <c r="AY349" s="579"/>
      <c r="AZ349" s="579"/>
      <c r="BA349" s="579"/>
      <c r="BB349" s="579"/>
      <c r="BC349" s="577"/>
      <c r="BD349" s="577"/>
      <c r="BE349" s="579"/>
      <c r="BF349" s="579"/>
      <c r="BG349" s="579"/>
      <c r="BH349" s="579"/>
      <c r="BI349" s="579"/>
      <c r="BJ349" s="579"/>
      <c r="BK349" s="579"/>
      <c r="BL349" s="579"/>
      <c r="BM349" s="579"/>
      <c r="BN349" s="579"/>
      <c r="BO349" s="579"/>
      <c r="BP349" s="579"/>
      <c r="BQ349" s="579"/>
      <c r="BR349" s="579"/>
      <c r="BS349" s="579"/>
      <c r="BT349" s="579"/>
    </row>
    <row r="350" spans="1:72">
      <c r="A350" s="581">
        <f t="shared" si="249"/>
        <v>0</v>
      </c>
      <c r="B350" s="579">
        <v>39</v>
      </c>
      <c r="C350" s="579">
        <f t="shared" si="250"/>
        <v>0</v>
      </c>
      <c r="D350" s="579">
        <f t="shared" si="253"/>
        <v>0</v>
      </c>
      <c r="E350" s="579">
        <f t="shared" si="255"/>
        <v>0</v>
      </c>
      <c r="F350" s="579">
        <f t="shared" si="257"/>
        <v>0</v>
      </c>
      <c r="G350" s="579">
        <f t="shared" si="259"/>
        <v>0</v>
      </c>
      <c r="H350" s="579">
        <f t="shared" si="260"/>
        <v>0</v>
      </c>
      <c r="I350" s="579">
        <f t="shared" ref="I350:I381" si="261">$I$310*$A344</f>
        <v>0</v>
      </c>
      <c r="J350" s="579">
        <f t="shared" si="223"/>
        <v>0</v>
      </c>
      <c r="K350" s="579">
        <f t="shared" si="224"/>
        <v>0</v>
      </c>
      <c r="L350" s="579">
        <f t="shared" si="225"/>
        <v>0</v>
      </c>
      <c r="M350" s="579">
        <f t="shared" si="226"/>
        <v>0</v>
      </c>
      <c r="N350" s="579">
        <f t="shared" si="227"/>
        <v>0</v>
      </c>
      <c r="O350" s="579">
        <f t="shared" si="228"/>
        <v>0</v>
      </c>
      <c r="P350" s="579">
        <f t="shared" si="229"/>
        <v>0</v>
      </c>
      <c r="Q350" s="579">
        <f t="shared" si="230"/>
        <v>0</v>
      </c>
      <c r="R350" s="579">
        <f t="shared" si="231"/>
        <v>0</v>
      </c>
      <c r="S350" s="579">
        <f t="shared" si="232"/>
        <v>0</v>
      </c>
      <c r="T350" s="579">
        <f t="shared" si="233"/>
        <v>0</v>
      </c>
      <c r="U350" s="579">
        <f t="shared" si="234"/>
        <v>0</v>
      </c>
      <c r="V350" s="579">
        <f t="shared" si="235"/>
        <v>0</v>
      </c>
      <c r="W350" s="579">
        <f t="shared" si="236"/>
        <v>0</v>
      </c>
      <c r="X350" s="579">
        <f t="shared" si="237"/>
        <v>0</v>
      </c>
      <c r="Y350" s="579">
        <f t="shared" si="238"/>
        <v>0</v>
      </c>
      <c r="Z350" s="579">
        <f t="shared" si="239"/>
        <v>0</v>
      </c>
      <c r="AA350" s="579">
        <f t="shared" si="241"/>
        <v>0</v>
      </c>
      <c r="AB350" s="579">
        <f t="shared" si="242"/>
        <v>0</v>
      </c>
      <c r="AC350" s="579">
        <f t="shared" si="243"/>
        <v>0</v>
      </c>
      <c r="AD350" s="579">
        <f t="shared" si="244"/>
        <v>0</v>
      </c>
      <c r="AE350" s="579">
        <f t="shared" si="245"/>
        <v>0</v>
      </c>
      <c r="AF350" s="579">
        <f t="shared" si="246"/>
        <v>0</v>
      </c>
      <c r="AG350" s="579">
        <f t="shared" si="247"/>
        <v>0</v>
      </c>
      <c r="AH350" s="579">
        <f t="shared" si="248"/>
        <v>0</v>
      </c>
      <c r="AI350" s="579">
        <f t="shared" si="251"/>
        <v>0</v>
      </c>
      <c r="AJ350" s="579">
        <f t="shared" si="254"/>
        <v>0</v>
      </c>
      <c r="AK350" s="579">
        <f t="shared" si="256"/>
        <v>0</v>
      </c>
      <c r="AL350" s="579">
        <f t="shared" si="258"/>
        <v>0</v>
      </c>
      <c r="AM350" s="579">
        <f t="shared" si="252"/>
        <v>0</v>
      </c>
      <c r="AN350" s="579"/>
      <c r="AO350" s="579"/>
      <c r="AP350" s="579"/>
      <c r="AQ350" s="579"/>
      <c r="AR350" s="579"/>
      <c r="AS350" s="579"/>
      <c r="AT350" s="578"/>
      <c r="AU350" s="579"/>
      <c r="AV350" s="579"/>
      <c r="AW350" s="579"/>
      <c r="AX350" s="579"/>
      <c r="AY350" s="579"/>
      <c r="AZ350" s="579"/>
      <c r="BA350" s="579"/>
      <c r="BB350" s="579"/>
      <c r="BC350" s="577"/>
      <c r="BD350" s="577"/>
      <c r="BE350" s="579"/>
      <c r="BF350" s="579"/>
      <c r="BG350" s="579"/>
      <c r="BH350" s="579"/>
      <c r="BI350" s="579"/>
      <c r="BJ350" s="579"/>
      <c r="BK350" s="579"/>
      <c r="BL350" s="579"/>
      <c r="BM350" s="579"/>
      <c r="BN350" s="579"/>
      <c r="BO350" s="579"/>
      <c r="BP350" s="579"/>
      <c r="BQ350" s="579"/>
      <c r="BR350" s="579"/>
      <c r="BS350" s="579"/>
      <c r="BT350" s="579"/>
    </row>
    <row r="351" spans="1:72">
      <c r="A351" s="581">
        <f t="shared" si="249"/>
        <v>0</v>
      </c>
      <c r="B351" s="579">
        <v>40</v>
      </c>
      <c r="C351" s="579">
        <f t="shared" si="250"/>
        <v>0</v>
      </c>
      <c r="D351" s="579">
        <f t="shared" si="253"/>
        <v>0</v>
      </c>
      <c r="E351" s="579">
        <f t="shared" si="255"/>
        <v>0</v>
      </c>
      <c r="F351" s="579">
        <f t="shared" si="257"/>
        <v>0</v>
      </c>
      <c r="G351" s="579">
        <f t="shared" si="259"/>
        <v>0</v>
      </c>
      <c r="H351" s="579">
        <f t="shared" si="260"/>
        <v>0</v>
      </c>
      <c r="I351" s="579">
        <f t="shared" si="261"/>
        <v>0</v>
      </c>
      <c r="J351" s="579">
        <f t="shared" ref="J351:J382" si="262">$J$310*$A344</f>
        <v>0</v>
      </c>
      <c r="K351" s="579">
        <f t="shared" si="224"/>
        <v>0</v>
      </c>
      <c r="L351" s="579">
        <f t="shared" si="225"/>
        <v>0</v>
      </c>
      <c r="M351" s="579">
        <f t="shared" si="226"/>
        <v>0</v>
      </c>
      <c r="N351" s="579">
        <f t="shared" si="227"/>
        <v>0</v>
      </c>
      <c r="O351" s="579">
        <f t="shared" si="228"/>
        <v>0</v>
      </c>
      <c r="P351" s="579">
        <f t="shared" si="229"/>
        <v>0</v>
      </c>
      <c r="Q351" s="579">
        <f t="shared" si="230"/>
        <v>0</v>
      </c>
      <c r="R351" s="579">
        <f t="shared" si="231"/>
        <v>0</v>
      </c>
      <c r="S351" s="579">
        <f t="shared" si="232"/>
        <v>0</v>
      </c>
      <c r="T351" s="579">
        <f t="shared" si="233"/>
        <v>0</v>
      </c>
      <c r="U351" s="579">
        <f t="shared" si="234"/>
        <v>0</v>
      </c>
      <c r="V351" s="579">
        <f t="shared" si="235"/>
        <v>0</v>
      </c>
      <c r="W351" s="579">
        <f t="shared" si="236"/>
        <v>0</v>
      </c>
      <c r="X351" s="579">
        <f t="shared" si="237"/>
        <v>0</v>
      </c>
      <c r="Y351" s="579">
        <f t="shared" si="238"/>
        <v>0</v>
      </c>
      <c r="Z351" s="579">
        <f t="shared" si="239"/>
        <v>0</v>
      </c>
      <c r="AA351" s="579">
        <f t="shared" si="241"/>
        <v>0</v>
      </c>
      <c r="AB351" s="579">
        <f t="shared" si="242"/>
        <v>0</v>
      </c>
      <c r="AC351" s="579">
        <f t="shared" si="243"/>
        <v>0</v>
      </c>
      <c r="AD351" s="579">
        <f t="shared" si="244"/>
        <v>0</v>
      </c>
      <c r="AE351" s="579">
        <f t="shared" si="245"/>
        <v>0</v>
      </c>
      <c r="AF351" s="579">
        <f t="shared" si="246"/>
        <v>0</v>
      </c>
      <c r="AG351" s="579">
        <f t="shared" si="247"/>
        <v>0</v>
      </c>
      <c r="AH351" s="579">
        <f t="shared" si="248"/>
        <v>0</v>
      </c>
      <c r="AI351" s="579">
        <f t="shared" si="251"/>
        <v>0</v>
      </c>
      <c r="AJ351" s="579">
        <f t="shared" si="254"/>
        <v>0</v>
      </c>
      <c r="AK351" s="579">
        <f t="shared" si="256"/>
        <v>0</v>
      </c>
      <c r="AL351" s="579">
        <f t="shared" si="258"/>
        <v>0</v>
      </c>
      <c r="AM351" s="579">
        <f t="shared" si="252"/>
        <v>0</v>
      </c>
      <c r="AN351" s="579"/>
      <c r="AO351" s="579"/>
      <c r="AP351" s="579"/>
      <c r="AQ351" s="579"/>
      <c r="AR351" s="579"/>
      <c r="AS351" s="579"/>
      <c r="AT351" s="578"/>
      <c r="AU351" s="579"/>
      <c r="AV351" s="579"/>
      <c r="AW351" s="579"/>
      <c r="AX351" s="579"/>
      <c r="AY351" s="579"/>
      <c r="AZ351" s="579"/>
      <c r="BA351" s="579"/>
      <c r="BB351" s="579"/>
      <c r="BC351" s="577"/>
      <c r="BD351" s="577"/>
      <c r="BE351" s="579"/>
      <c r="BF351" s="579"/>
      <c r="BG351" s="579"/>
      <c r="BH351" s="579"/>
      <c r="BI351" s="579"/>
      <c r="BJ351" s="579"/>
      <c r="BK351" s="579"/>
      <c r="BL351" s="579"/>
      <c r="BM351" s="579"/>
      <c r="BN351" s="579"/>
      <c r="BO351" s="579"/>
      <c r="BP351" s="579"/>
      <c r="BQ351" s="579"/>
      <c r="BR351" s="579"/>
      <c r="BS351" s="579"/>
      <c r="BT351" s="579"/>
    </row>
    <row r="352" spans="1:72">
      <c r="A352" s="581">
        <f t="shared" si="249"/>
        <v>0</v>
      </c>
      <c r="B352" s="579">
        <v>41</v>
      </c>
      <c r="C352" s="579">
        <f t="shared" si="250"/>
        <v>0</v>
      </c>
      <c r="D352" s="579">
        <f t="shared" si="253"/>
        <v>0</v>
      </c>
      <c r="E352" s="579">
        <f t="shared" si="255"/>
        <v>0</v>
      </c>
      <c r="F352" s="579">
        <f t="shared" si="257"/>
        <v>0</v>
      </c>
      <c r="G352" s="579">
        <f t="shared" si="259"/>
        <v>0</v>
      </c>
      <c r="H352" s="579">
        <f t="shared" si="260"/>
        <v>0</v>
      </c>
      <c r="I352" s="579">
        <f t="shared" si="261"/>
        <v>0</v>
      </c>
      <c r="J352" s="579">
        <f t="shared" si="262"/>
        <v>0</v>
      </c>
      <c r="K352" s="579">
        <f t="shared" ref="K352:K383" si="263">$K$310*$A344</f>
        <v>0</v>
      </c>
      <c r="L352" s="579">
        <f t="shared" si="225"/>
        <v>0</v>
      </c>
      <c r="M352" s="579">
        <f t="shared" si="226"/>
        <v>0</v>
      </c>
      <c r="N352" s="579">
        <f t="shared" si="227"/>
        <v>0</v>
      </c>
      <c r="O352" s="579">
        <f t="shared" si="228"/>
        <v>0</v>
      </c>
      <c r="P352" s="579">
        <f t="shared" si="229"/>
        <v>0</v>
      </c>
      <c r="Q352" s="579">
        <f t="shared" si="230"/>
        <v>0</v>
      </c>
      <c r="R352" s="579">
        <f t="shared" si="231"/>
        <v>0</v>
      </c>
      <c r="S352" s="579">
        <f t="shared" si="232"/>
        <v>0</v>
      </c>
      <c r="T352" s="579">
        <f t="shared" si="233"/>
        <v>0</v>
      </c>
      <c r="U352" s="579">
        <f t="shared" si="234"/>
        <v>0</v>
      </c>
      <c r="V352" s="579">
        <f t="shared" si="235"/>
        <v>0</v>
      </c>
      <c r="W352" s="579">
        <f t="shared" si="236"/>
        <v>0</v>
      </c>
      <c r="X352" s="579">
        <f t="shared" si="237"/>
        <v>0</v>
      </c>
      <c r="Y352" s="579">
        <f t="shared" si="238"/>
        <v>0</v>
      </c>
      <c r="Z352" s="579">
        <f t="shared" si="239"/>
        <v>0</v>
      </c>
      <c r="AA352" s="579">
        <f t="shared" si="241"/>
        <v>0</v>
      </c>
      <c r="AB352" s="579">
        <f t="shared" si="242"/>
        <v>0</v>
      </c>
      <c r="AC352" s="579">
        <f t="shared" si="243"/>
        <v>0</v>
      </c>
      <c r="AD352" s="579">
        <f t="shared" si="244"/>
        <v>0</v>
      </c>
      <c r="AE352" s="579">
        <f t="shared" si="245"/>
        <v>0</v>
      </c>
      <c r="AF352" s="579">
        <f t="shared" si="246"/>
        <v>0</v>
      </c>
      <c r="AG352" s="579">
        <f t="shared" si="247"/>
        <v>0</v>
      </c>
      <c r="AH352" s="579">
        <f t="shared" si="248"/>
        <v>0</v>
      </c>
      <c r="AI352" s="579">
        <f t="shared" si="251"/>
        <v>0</v>
      </c>
      <c r="AJ352" s="579">
        <f t="shared" si="254"/>
        <v>0</v>
      </c>
      <c r="AK352" s="579">
        <f t="shared" si="256"/>
        <v>0</v>
      </c>
      <c r="AL352" s="579">
        <f t="shared" si="258"/>
        <v>0</v>
      </c>
      <c r="AM352" s="579">
        <f t="shared" si="252"/>
        <v>0</v>
      </c>
      <c r="AN352" s="579"/>
      <c r="AO352" s="579"/>
      <c r="AP352" s="579"/>
      <c r="AQ352" s="579"/>
      <c r="AR352" s="579"/>
      <c r="AS352" s="579"/>
      <c r="AT352" s="578"/>
      <c r="AU352" s="579"/>
      <c r="AV352" s="579"/>
      <c r="AW352" s="579"/>
      <c r="AX352" s="579"/>
      <c r="AY352" s="579"/>
      <c r="AZ352" s="579"/>
      <c r="BA352" s="579"/>
      <c r="BB352" s="579"/>
      <c r="BC352" s="577"/>
      <c r="BD352" s="577"/>
      <c r="BE352" s="579"/>
      <c r="BF352" s="579"/>
      <c r="BG352" s="579"/>
      <c r="BH352" s="579"/>
      <c r="BI352" s="579"/>
      <c r="BJ352" s="579"/>
      <c r="BK352" s="579"/>
      <c r="BL352" s="579"/>
      <c r="BM352" s="579"/>
      <c r="BN352" s="579"/>
      <c r="BO352" s="579"/>
      <c r="BP352" s="579"/>
      <c r="BQ352" s="579"/>
      <c r="BR352" s="579"/>
      <c r="BS352" s="579"/>
      <c r="BT352" s="579"/>
    </row>
    <row r="353" spans="1:72">
      <c r="A353" s="581">
        <f t="shared" si="249"/>
        <v>0</v>
      </c>
      <c r="B353" s="579">
        <v>42</v>
      </c>
      <c r="C353" s="579">
        <f t="shared" si="250"/>
        <v>0</v>
      </c>
      <c r="D353" s="579">
        <f t="shared" si="253"/>
        <v>0</v>
      </c>
      <c r="E353" s="579">
        <f t="shared" si="255"/>
        <v>0</v>
      </c>
      <c r="F353" s="579">
        <f t="shared" si="257"/>
        <v>0</v>
      </c>
      <c r="G353" s="579">
        <f t="shared" si="259"/>
        <v>0</v>
      </c>
      <c r="H353" s="579">
        <f t="shared" si="260"/>
        <v>0</v>
      </c>
      <c r="I353" s="579">
        <f t="shared" si="261"/>
        <v>0</v>
      </c>
      <c r="J353" s="579">
        <f t="shared" si="262"/>
        <v>0</v>
      </c>
      <c r="K353" s="579">
        <f t="shared" si="263"/>
        <v>0</v>
      </c>
      <c r="L353" s="579">
        <f t="shared" ref="L353:L384" si="264">$L$310*$A344</f>
        <v>0</v>
      </c>
      <c r="M353" s="579">
        <f t="shared" si="226"/>
        <v>0</v>
      </c>
      <c r="N353" s="579">
        <f t="shared" si="227"/>
        <v>0</v>
      </c>
      <c r="O353" s="579">
        <f t="shared" si="228"/>
        <v>0</v>
      </c>
      <c r="P353" s="579">
        <f t="shared" si="229"/>
        <v>0</v>
      </c>
      <c r="Q353" s="579">
        <f t="shared" si="230"/>
        <v>0</v>
      </c>
      <c r="R353" s="579">
        <f t="shared" si="231"/>
        <v>0</v>
      </c>
      <c r="S353" s="579">
        <f t="shared" si="232"/>
        <v>0</v>
      </c>
      <c r="T353" s="579">
        <f t="shared" si="233"/>
        <v>0</v>
      </c>
      <c r="U353" s="579">
        <f t="shared" si="234"/>
        <v>0</v>
      </c>
      <c r="V353" s="579">
        <f t="shared" si="235"/>
        <v>0</v>
      </c>
      <c r="W353" s="579">
        <f t="shared" si="236"/>
        <v>0</v>
      </c>
      <c r="X353" s="579">
        <f t="shared" si="237"/>
        <v>0</v>
      </c>
      <c r="Y353" s="579">
        <f t="shared" si="238"/>
        <v>0</v>
      </c>
      <c r="Z353" s="579">
        <f t="shared" si="239"/>
        <v>0</v>
      </c>
      <c r="AA353" s="579">
        <f t="shared" si="241"/>
        <v>0</v>
      </c>
      <c r="AB353" s="579">
        <f t="shared" si="242"/>
        <v>0</v>
      </c>
      <c r="AC353" s="579">
        <f t="shared" si="243"/>
        <v>0</v>
      </c>
      <c r="AD353" s="579">
        <f t="shared" si="244"/>
        <v>0</v>
      </c>
      <c r="AE353" s="579">
        <f t="shared" si="245"/>
        <v>0</v>
      </c>
      <c r="AF353" s="579">
        <f t="shared" si="246"/>
        <v>0</v>
      </c>
      <c r="AG353" s="579">
        <f t="shared" si="247"/>
        <v>0</v>
      </c>
      <c r="AH353" s="579">
        <f t="shared" si="248"/>
        <v>0</v>
      </c>
      <c r="AI353" s="579">
        <f t="shared" si="251"/>
        <v>0</v>
      </c>
      <c r="AJ353" s="579">
        <f t="shared" si="254"/>
        <v>0</v>
      </c>
      <c r="AK353" s="579">
        <f t="shared" si="256"/>
        <v>0</v>
      </c>
      <c r="AL353" s="579">
        <f t="shared" si="258"/>
        <v>0</v>
      </c>
      <c r="AM353" s="579">
        <f t="shared" si="252"/>
        <v>0</v>
      </c>
      <c r="AN353" s="579"/>
      <c r="AO353" s="579"/>
      <c r="AP353" s="579"/>
      <c r="AQ353" s="579"/>
      <c r="AR353" s="579"/>
      <c r="AS353" s="579"/>
      <c r="AT353" s="578"/>
      <c r="AU353" s="579"/>
      <c r="AV353" s="579"/>
      <c r="AW353" s="579"/>
      <c r="AX353" s="579"/>
      <c r="AY353" s="579"/>
      <c r="AZ353" s="579"/>
      <c r="BA353" s="579"/>
      <c r="BB353" s="579"/>
      <c r="BC353" s="577"/>
      <c r="BD353" s="577"/>
      <c r="BE353" s="579"/>
      <c r="BF353" s="579"/>
      <c r="BG353" s="579"/>
      <c r="BH353" s="579"/>
      <c r="BI353" s="579"/>
      <c r="BJ353" s="579"/>
      <c r="BK353" s="579"/>
      <c r="BL353" s="579"/>
      <c r="BM353" s="579"/>
      <c r="BN353" s="579"/>
      <c r="BO353" s="579"/>
      <c r="BP353" s="579"/>
      <c r="BQ353" s="579"/>
      <c r="BR353" s="579"/>
      <c r="BS353" s="579"/>
      <c r="BT353" s="579"/>
    </row>
    <row r="354" spans="1:72">
      <c r="A354" s="581">
        <f t="shared" si="249"/>
        <v>0</v>
      </c>
      <c r="B354" s="579">
        <v>43</v>
      </c>
      <c r="C354" s="579">
        <f t="shared" si="250"/>
        <v>0</v>
      </c>
      <c r="D354" s="579">
        <f t="shared" si="253"/>
        <v>0</v>
      </c>
      <c r="E354" s="579">
        <f t="shared" si="255"/>
        <v>0</v>
      </c>
      <c r="F354" s="579">
        <f t="shared" si="257"/>
        <v>0</v>
      </c>
      <c r="G354" s="579">
        <f t="shared" si="259"/>
        <v>0</v>
      </c>
      <c r="H354" s="579">
        <f t="shared" si="260"/>
        <v>0</v>
      </c>
      <c r="I354" s="579">
        <f t="shared" si="261"/>
        <v>0</v>
      </c>
      <c r="J354" s="579">
        <f t="shared" si="262"/>
        <v>0</v>
      </c>
      <c r="K354" s="579">
        <f t="shared" si="263"/>
        <v>0</v>
      </c>
      <c r="L354" s="579">
        <f t="shared" si="264"/>
        <v>0</v>
      </c>
      <c r="M354" s="579">
        <f t="shared" ref="M354:M385" si="265">$M$155*$A344</f>
        <v>0</v>
      </c>
      <c r="N354" s="579">
        <f t="shared" si="227"/>
        <v>0</v>
      </c>
      <c r="O354" s="579">
        <f t="shared" si="228"/>
        <v>0</v>
      </c>
      <c r="P354" s="579">
        <f t="shared" si="229"/>
        <v>0</v>
      </c>
      <c r="Q354" s="579">
        <f t="shared" si="230"/>
        <v>0</v>
      </c>
      <c r="R354" s="579">
        <f t="shared" si="231"/>
        <v>0</v>
      </c>
      <c r="S354" s="579">
        <f t="shared" si="232"/>
        <v>0</v>
      </c>
      <c r="T354" s="579">
        <f t="shared" si="233"/>
        <v>0</v>
      </c>
      <c r="U354" s="579">
        <f t="shared" si="234"/>
        <v>0</v>
      </c>
      <c r="V354" s="579">
        <f t="shared" si="235"/>
        <v>0</v>
      </c>
      <c r="W354" s="579">
        <f t="shared" si="236"/>
        <v>0</v>
      </c>
      <c r="X354" s="579">
        <f t="shared" si="237"/>
        <v>0</v>
      </c>
      <c r="Y354" s="579">
        <f t="shared" si="238"/>
        <v>0</v>
      </c>
      <c r="Z354" s="579">
        <f t="shared" si="239"/>
        <v>0</v>
      </c>
      <c r="AA354" s="579">
        <f t="shared" si="241"/>
        <v>0</v>
      </c>
      <c r="AB354" s="579">
        <f t="shared" si="242"/>
        <v>0</v>
      </c>
      <c r="AC354" s="579">
        <f t="shared" si="243"/>
        <v>0</v>
      </c>
      <c r="AD354" s="579">
        <f t="shared" si="244"/>
        <v>0</v>
      </c>
      <c r="AE354" s="579">
        <f t="shared" si="245"/>
        <v>0</v>
      </c>
      <c r="AF354" s="579">
        <f t="shared" si="246"/>
        <v>0</v>
      </c>
      <c r="AG354" s="579">
        <f t="shared" si="247"/>
        <v>0</v>
      </c>
      <c r="AH354" s="579">
        <f t="shared" si="248"/>
        <v>0</v>
      </c>
      <c r="AI354" s="579">
        <f t="shared" si="251"/>
        <v>0</v>
      </c>
      <c r="AJ354" s="579">
        <f t="shared" si="254"/>
        <v>0</v>
      </c>
      <c r="AK354" s="579">
        <f t="shared" si="256"/>
        <v>0</v>
      </c>
      <c r="AL354" s="579">
        <f t="shared" si="258"/>
        <v>0</v>
      </c>
      <c r="AM354" s="579">
        <f t="shared" si="252"/>
        <v>0</v>
      </c>
      <c r="AN354" s="579"/>
      <c r="AO354" s="579"/>
      <c r="AP354" s="579"/>
      <c r="AQ354" s="579"/>
      <c r="AR354" s="579"/>
      <c r="AS354" s="579"/>
      <c r="AT354" s="578"/>
      <c r="AU354" s="579"/>
      <c r="AV354" s="579"/>
      <c r="AW354" s="579"/>
      <c r="AX354" s="579"/>
      <c r="AY354" s="579"/>
      <c r="AZ354" s="579"/>
      <c r="BA354" s="579"/>
      <c r="BB354" s="579"/>
      <c r="BC354" s="577"/>
      <c r="BD354" s="577"/>
      <c r="BE354" s="579"/>
      <c r="BF354" s="579"/>
      <c r="BG354" s="579"/>
      <c r="BH354" s="579"/>
      <c r="BI354" s="579"/>
      <c r="BJ354" s="579"/>
      <c r="BK354" s="579"/>
      <c r="BL354" s="579"/>
      <c r="BM354" s="579"/>
      <c r="BN354" s="579"/>
      <c r="BO354" s="579"/>
      <c r="BP354" s="579"/>
      <c r="BQ354" s="579"/>
      <c r="BR354" s="579"/>
      <c r="BS354" s="579"/>
      <c r="BT354" s="579"/>
    </row>
    <row r="355" spans="1:72">
      <c r="A355" s="581">
        <f t="shared" si="249"/>
        <v>0</v>
      </c>
      <c r="B355" s="579">
        <v>44</v>
      </c>
      <c r="C355" s="579">
        <f t="shared" si="250"/>
        <v>0</v>
      </c>
      <c r="D355" s="579">
        <f t="shared" si="253"/>
        <v>0</v>
      </c>
      <c r="E355" s="579">
        <f t="shared" si="255"/>
        <v>0</v>
      </c>
      <c r="F355" s="579">
        <f t="shared" si="257"/>
        <v>0</v>
      </c>
      <c r="G355" s="579">
        <f t="shared" si="259"/>
        <v>0</v>
      </c>
      <c r="H355" s="579">
        <f t="shared" si="260"/>
        <v>0</v>
      </c>
      <c r="I355" s="579">
        <f t="shared" si="261"/>
        <v>0</v>
      </c>
      <c r="J355" s="579">
        <f t="shared" si="262"/>
        <v>0</v>
      </c>
      <c r="K355" s="579">
        <f t="shared" si="263"/>
        <v>0</v>
      </c>
      <c r="L355" s="579">
        <f t="shared" si="264"/>
        <v>0</v>
      </c>
      <c r="M355" s="579">
        <f t="shared" si="265"/>
        <v>0</v>
      </c>
      <c r="N355" s="579">
        <f t="shared" ref="N355:N386" si="266">$N$155*$A344</f>
        <v>0</v>
      </c>
      <c r="O355" s="579">
        <f t="shared" si="228"/>
        <v>0</v>
      </c>
      <c r="P355" s="579">
        <f t="shared" si="229"/>
        <v>0</v>
      </c>
      <c r="Q355" s="579">
        <f t="shared" si="230"/>
        <v>0</v>
      </c>
      <c r="R355" s="579">
        <f t="shared" si="231"/>
        <v>0</v>
      </c>
      <c r="S355" s="579">
        <f t="shared" si="232"/>
        <v>0</v>
      </c>
      <c r="T355" s="579">
        <f t="shared" si="233"/>
        <v>0</v>
      </c>
      <c r="U355" s="579">
        <f t="shared" si="234"/>
        <v>0</v>
      </c>
      <c r="V355" s="579">
        <f t="shared" si="235"/>
        <v>0</v>
      </c>
      <c r="W355" s="579">
        <f t="shared" si="236"/>
        <v>0</v>
      </c>
      <c r="X355" s="579">
        <f t="shared" si="237"/>
        <v>0</v>
      </c>
      <c r="Y355" s="579">
        <f t="shared" si="238"/>
        <v>0</v>
      </c>
      <c r="Z355" s="579">
        <f t="shared" si="239"/>
        <v>0</v>
      </c>
      <c r="AA355" s="579">
        <f t="shared" si="241"/>
        <v>0</v>
      </c>
      <c r="AB355" s="579">
        <f t="shared" si="242"/>
        <v>0</v>
      </c>
      <c r="AC355" s="579">
        <f t="shared" si="243"/>
        <v>0</v>
      </c>
      <c r="AD355" s="579">
        <f t="shared" si="244"/>
        <v>0</v>
      </c>
      <c r="AE355" s="579">
        <f t="shared" si="245"/>
        <v>0</v>
      </c>
      <c r="AF355" s="579">
        <f t="shared" si="246"/>
        <v>0</v>
      </c>
      <c r="AG355" s="579">
        <f t="shared" si="247"/>
        <v>0</v>
      </c>
      <c r="AH355" s="579">
        <f t="shared" si="248"/>
        <v>0</v>
      </c>
      <c r="AI355" s="579">
        <f t="shared" si="251"/>
        <v>0</v>
      </c>
      <c r="AJ355" s="579">
        <f t="shared" si="254"/>
        <v>0</v>
      </c>
      <c r="AK355" s="579">
        <f t="shared" si="256"/>
        <v>0</v>
      </c>
      <c r="AL355" s="579">
        <f t="shared" si="258"/>
        <v>0</v>
      </c>
      <c r="AM355" s="579">
        <f t="shared" si="252"/>
        <v>0</v>
      </c>
      <c r="AN355" s="579"/>
      <c r="AO355" s="579"/>
      <c r="AP355" s="579"/>
      <c r="AQ355" s="579"/>
      <c r="AR355" s="579"/>
      <c r="AS355" s="579"/>
      <c r="AT355" s="578"/>
      <c r="AU355" s="579"/>
      <c r="AV355" s="579"/>
      <c r="AW355" s="579"/>
      <c r="AX355" s="579"/>
      <c r="AY355" s="579"/>
      <c r="AZ355" s="579"/>
      <c r="BA355" s="579"/>
      <c r="BB355" s="579"/>
      <c r="BC355" s="577"/>
      <c r="BD355" s="577"/>
      <c r="BE355" s="579"/>
      <c r="BF355" s="579"/>
      <c r="BG355" s="579"/>
      <c r="BH355" s="579"/>
      <c r="BI355" s="579"/>
      <c r="BJ355" s="579"/>
      <c r="BK355" s="579"/>
      <c r="BL355" s="579"/>
      <c r="BM355" s="579"/>
      <c r="BN355" s="579"/>
      <c r="BO355" s="579"/>
      <c r="BP355" s="579"/>
      <c r="BQ355" s="579"/>
      <c r="BR355" s="579"/>
      <c r="BS355" s="579"/>
      <c r="BT355" s="579"/>
    </row>
    <row r="356" spans="1:72">
      <c r="A356" s="581">
        <f t="shared" si="249"/>
        <v>0</v>
      </c>
      <c r="B356" s="579">
        <v>45</v>
      </c>
      <c r="C356" s="579">
        <f t="shared" si="250"/>
        <v>0</v>
      </c>
      <c r="D356" s="579">
        <f t="shared" si="253"/>
        <v>0</v>
      </c>
      <c r="E356" s="579">
        <f t="shared" si="255"/>
        <v>0</v>
      </c>
      <c r="F356" s="579">
        <f t="shared" si="257"/>
        <v>0</v>
      </c>
      <c r="G356" s="579">
        <f t="shared" si="259"/>
        <v>0</v>
      </c>
      <c r="H356" s="579">
        <f t="shared" si="260"/>
        <v>0</v>
      </c>
      <c r="I356" s="579">
        <f t="shared" si="261"/>
        <v>0</v>
      </c>
      <c r="J356" s="579">
        <f t="shared" si="262"/>
        <v>0</v>
      </c>
      <c r="K356" s="579">
        <f t="shared" si="263"/>
        <v>0</v>
      </c>
      <c r="L356" s="579">
        <f t="shared" si="264"/>
        <v>0</v>
      </c>
      <c r="M356" s="579">
        <f t="shared" si="265"/>
        <v>0</v>
      </c>
      <c r="N356" s="579">
        <f t="shared" si="266"/>
        <v>0</v>
      </c>
      <c r="O356" s="579">
        <f t="shared" ref="O356:O387" si="267">$O$155*$A344</f>
        <v>0</v>
      </c>
      <c r="P356" s="579">
        <f t="shared" si="229"/>
        <v>0</v>
      </c>
      <c r="Q356" s="579">
        <f t="shared" si="230"/>
        <v>0</v>
      </c>
      <c r="R356" s="579">
        <f t="shared" si="231"/>
        <v>0</v>
      </c>
      <c r="S356" s="579">
        <f t="shared" si="232"/>
        <v>0</v>
      </c>
      <c r="T356" s="579">
        <f t="shared" si="233"/>
        <v>0</v>
      </c>
      <c r="U356" s="579">
        <f t="shared" si="234"/>
        <v>0</v>
      </c>
      <c r="V356" s="579">
        <f t="shared" si="235"/>
        <v>0</v>
      </c>
      <c r="W356" s="579">
        <f t="shared" si="236"/>
        <v>0</v>
      </c>
      <c r="X356" s="579">
        <f t="shared" si="237"/>
        <v>0</v>
      </c>
      <c r="Y356" s="579">
        <f t="shared" si="238"/>
        <v>0</v>
      </c>
      <c r="Z356" s="579">
        <f t="shared" si="239"/>
        <v>0</v>
      </c>
      <c r="AA356" s="579">
        <f t="shared" si="241"/>
        <v>0</v>
      </c>
      <c r="AB356" s="579">
        <f t="shared" si="242"/>
        <v>0</v>
      </c>
      <c r="AC356" s="579">
        <f t="shared" si="243"/>
        <v>0</v>
      </c>
      <c r="AD356" s="579">
        <f t="shared" si="244"/>
        <v>0</v>
      </c>
      <c r="AE356" s="579">
        <f t="shared" si="245"/>
        <v>0</v>
      </c>
      <c r="AF356" s="579">
        <f t="shared" si="246"/>
        <v>0</v>
      </c>
      <c r="AG356" s="579">
        <f t="shared" si="247"/>
        <v>0</v>
      </c>
      <c r="AH356" s="579">
        <f t="shared" si="248"/>
        <v>0</v>
      </c>
      <c r="AI356" s="579">
        <f t="shared" si="251"/>
        <v>0</v>
      </c>
      <c r="AJ356" s="579">
        <f t="shared" si="254"/>
        <v>0</v>
      </c>
      <c r="AK356" s="579">
        <f t="shared" si="256"/>
        <v>0</v>
      </c>
      <c r="AL356" s="579">
        <f t="shared" si="258"/>
        <v>0</v>
      </c>
      <c r="AM356" s="579">
        <f t="shared" si="252"/>
        <v>0</v>
      </c>
      <c r="AN356" s="579"/>
      <c r="AO356" s="579"/>
      <c r="AP356" s="579"/>
      <c r="AQ356" s="579"/>
      <c r="AR356" s="579"/>
      <c r="AS356" s="579"/>
      <c r="AT356" s="578"/>
      <c r="AU356" s="579"/>
      <c r="AV356" s="579"/>
      <c r="AW356" s="579"/>
      <c r="AX356" s="579"/>
      <c r="AY356" s="579"/>
      <c r="AZ356" s="579"/>
      <c r="BA356" s="579"/>
      <c r="BB356" s="579"/>
      <c r="BC356" s="577"/>
      <c r="BD356" s="577"/>
      <c r="BE356" s="579"/>
      <c r="BF356" s="579"/>
      <c r="BG356" s="579"/>
      <c r="BH356" s="579"/>
      <c r="BI356" s="579"/>
      <c r="BJ356" s="579"/>
      <c r="BK356" s="579"/>
      <c r="BL356" s="579"/>
      <c r="BM356" s="579"/>
      <c r="BN356" s="579"/>
      <c r="BO356" s="579"/>
      <c r="BP356" s="579"/>
      <c r="BQ356" s="579"/>
      <c r="BR356" s="579"/>
      <c r="BS356" s="579"/>
      <c r="BT356" s="579"/>
    </row>
    <row r="357" spans="1:72">
      <c r="A357" s="581">
        <f t="shared" si="249"/>
        <v>0</v>
      </c>
      <c r="B357" s="579">
        <v>46</v>
      </c>
      <c r="C357" s="579">
        <f t="shared" si="250"/>
        <v>0</v>
      </c>
      <c r="D357" s="579">
        <f t="shared" si="253"/>
        <v>0</v>
      </c>
      <c r="E357" s="579">
        <f t="shared" si="255"/>
        <v>0</v>
      </c>
      <c r="F357" s="579">
        <f t="shared" si="257"/>
        <v>0</v>
      </c>
      <c r="G357" s="579">
        <f t="shared" si="259"/>
        <v>0</v>
      </c>
      <c r="H357" s="579">
        <f t="shared" si="260"/>
        <v>0</v>
      </c>
      <c r="I357" s="579">
        <f t="shared" si="261"/>
        <v>0</v>
      </c>
      <c r="J357" s="579">
        <f t="shared" si="262"/>
        <v>0</v>
      </c>
      <c r="K357" s="579">
        <f t="shared" si="263"/>
        <v>0</v>
      </c>
      <c r="L357" s="579">
        <f t="shared" si="264"/>
        <v>0</v>
      </c>
      <c r="M357" s="579">
        <f t="shared" si="265"/>
        <v>0</v>
      </c>
      <c r="N357" s="579">
        <f t="shared" si="266"/>
        <v>0</v>
      </c>
      <c r="O357" s="579">
        <f t="shared" si="267"/>
        <v>0</v>
      </c>
      <c r="P357" s="579">
        <f t="shared" ref="P357:P388" si="268">$P$155*$A344</f>
        <v>0</v>
      </c>
      <c r="Q357" s="579">
        <f t="shared" si="230"/>
        <v>0</v>
      </c>
      <c r="R357" s="579">
        <f t="shared" si="231"/>
        <v>0</v>
      </c>
      <c r="S357" s="579">
        <f t="shared" si="232"/>
        <v>0</v>
      </c>
      <c r="T357" s="579">
        <f t="shared" si="233"/>
        <v>0</v>
      </c>
      <c r="U357" s="579">
        <f t="shared" si="234"/>
        <v>0</v>
      </c>
      <c r="V357" s="579">
        <f t="shared" si="235"/>
        <v>0</v>
      </c>
      <c r="W357" s="579">
        <f t="shared" si="236"/>
        <v>0</v>
      </c>
      <c r="X357" s="579">
        <f t="shared" si="237"/>
        <v>0</v>
      </c>
      <c r="Y357" s="579">
        <f t="shared" si="238"/>
        <v>0</v>
      </c>
      <c r="Z357" s="579">
        <f t="shared" si="239"/>
        <v>0</v>
      </c>
      <c r="AA357" s="579">
        <f t="shared" si="241"/>
        <v>0</v>
      </c>
      <c r="AB357" s="579">
        <f t="shared" si="242"/>
        <v>0</v>
      </c>
      <c r="AC357" s="579">
        <f t="shared" si="243"/>
        <v>0</v>
      </c>
      <c r="AD357" s="579">
        <f t="shared" si="244"/>
        <v>0</v>
      </c>
      <c r="AE357" s="579">
        <f t="shared" si="245"/>
        <v>0</v>
      </c>
      <c r="AF357" s="579">
        <f t="shared" si="246"/>
        <v>0</v>
      </c>
      <c r="AG357" s="579">
        <f t="shared" si="247"/>
        <v>0</v>
      </c>
      <c r="AH357" s="579">
        <f t="shared" si="248"/>
        <v>0</v>
      </c>
      <c r="AI357" s="579">
        <f t="shared" si="251"/>
        <v>0</v>
      </c>
      <c r="AJ357" s="579">
        <f t="shared" si="254"/>
        <v>0</v>
      </c>
      <c r="AK357" s="579">
        <f t="shared" si="256"/>
        <v>0</v>
      </c>
      <c r="AL357" s="579">
        <f t="shared" si="258"/>
        <v>0</v>
      </c>
      <c r="AM357" s="579">
        <f t="shared" si="252"/>
        <v>0</v>
      </c>
      <c r="AN357" s="579"/>
      <c r="AO357" s="579"/>
      <c r="AP357" s="579"/>
      <c r="AQ357" s="579"/>
      <c r="AR357" s="579"/>
      <c r="AS357" s="579"/>
      <c r="AT357" s="578"/>
      <c r="AU357" s="579"/>
      <c r="AV357" s="579"/>
      <c r="AW357" s="579"/>
      <c r="AX357" s="579"/>
      <c r="AY357" s="579"/>
      <c r="AZ357" s="579"/>
      <c r="BA357" s="579"/>
      <c r="BB357" s="579"/>
      <c r="BC357" s="577"/>
      <c r="BD357" s="577"/>
      <c r="BE357" s="579"/>
      <c r="BF357" s="579"/>
      <c r="BG357" s="579"/>
      <c r="BH357" s="579"/>
      <c r="BI357" s="579"/>
      <c r="BJ357" s="579"/>
      <c r="BK357" s="579"/>
      <c r="BL357" s="579"/>
      <c r="BM357" s="579"/>
      <c r="BN357" s="579"/>
      <c r="BO357" s="579"/>
      <c r="BP357" s="579"/>
      <c r="BQ357" s="579"/>
      <c r="BR357" s="579"/>
      <c r="BS357" s="579"/>
      <c r="BT357" s="579"/>
    </row>
    <row r="358" spans="1:72">
      <c r="A358" s="581">
        <f t="shared" si="249"/>
        <v>0</v>
      </c>
      <c r="B358" s="579">
        <v>47</v>
      </c>
      <c r="C358" s="579">
        <f t="shared" si="250"/>
        <v>0</v>
      </c>
      <c r="D358" s="579">
        <f t="shared" si="253"/>
        <v>0</v>
      </c>
      <c r="E358" s="579">
        <f t="shared" si="255"/>
        <v>0</v>
      </c>
      <c r="F358" s="579">
        <f t="shared" si="257"/>
        <v>0</v>
      </c>
      <c r="G358" s="579">
        <f t="shared" si="259"/>
        <v>0</v>
      </c>
      <c r="H358" s="579">
        <f t="shared" si="260"/>
        <v>0</v>
      </c>
      <c r="I358" s="579">
        <f t="shared" si="261"/>
        <v>0</v>
      </c>
      <c r="J358" s="579">
        <f t="shared" si="262"/>
        <v>0</v>
      </c>
      <c r="K358" s="579">
        <f t="shared" si="263"/>
        <v>0</v>
      </c>
      <c r="L358" s="579">
        <f t="shared" si="264"/>
        <v>0</v>
      </c>
      <c r="M358" s="579">
        <f t="shared" si="265"/>
        <v>0</v>
      </c>
      <c r="N358" s="579">
        <f t="shared" si="266"/>
        <v>0</v>
      </c>
      <c r="O358" s="579">
        <f t="shared" si="267"/>
        <v>0</v>
      </c>
      <c r="P358" s="579">
        <f t="shared" si="268"/>
        <v>0</v>
      </c>
      <c r="Q358" s="579">
        <f t="shared" ref="Q358:Q389" si="269">$Q$155*$A344</f>
        <v>0</v>
      </c>
      <c r="R358" s="579">
        <f t="shared" si="231"/>
        <v>0</v>
      </c>
      <c r="S358" s="579">
        <f t="shared" si="232"/>
        <v>0</v>
      </c>
      <c r="T358" s="579">
        <f t="shared" si="233"/>
        <v>0</v>
      </c>
      <c r="U358" s="579">
        <f t="shared" si="234"/>
        <v>0</v>
      </c>
      <c r="V358" s="579">
        <f t="shared" si="235"/>
        <v>0</v>
      </c>
      <c r="W358" s="579">
        <f t="shared" si="236"/>
        <v>0</v>
      </c>
      <c r="X358" s="579">
        <f t="shared" si="237"/>
        <v>0</v>
      </c>
      <c r="Y358" s="579">
        <f t="shared" si="238"/>
        <v>0</v>
      </c>
      <c r="Z358" s="579">
        <f t="shared" si="239"/>
        <v>0</v>
      </c>
      <c r="AA358" s="579">
        <f t="shared" si="241"/>
        <v>0</v>
      </c>
      <c r="AB358" s="579">
        <f t="shared" si="242"/>
        <v>0</v>
      </c>
      <c r="AC358" s="579">
        <f t="shared" si="243"/>
        <v>0</v>
      </c>
      <c r="AD358" s="579">
        <f t="shared" si="244"/>
        <v>0</v>
      </c>
      <c r="AE358" s="579">
        <f t="shared" si="245"/>
        <v>0</v>
      </c>
      <c r="AF358" s="579">
        <f t="shared" si="246"/>
        <v>0</v>
      </c>
      <c r="AG358" s="579">
        <f t="shared" si="247"/>
        <v>0</v>
      </c>
      <c r="AH358" s="579">
        <f t="shared" si="248"/>
        <v>0</v>
      </c>
      <c r="AI358" s="579">
        <f t="shared" si="251"/>
        <v>0</v>
      </c>
      <c r="AJ358" s="579">
        <f t="shared" si="254"/>
        <v>0</v>
      </c>
      <c r="AK358" s="579">
        <f t="shared" si="256"/>
        <v>0</v>
      </c>
      <c r="AL358" s="579">
        <f t="shared" si="258"/>
        <v>0</v>
      </c>
      <c r="AM358" s="579">
        <f t="shared" si="252"/>
        <v>0</v>
      </c>
      <c r="AN358" s="579"/>
      <c r="AO358" s="579"/>
      <c r="AP358" s="579"/>
      <c r="AQ358" s="579"/>
      <c r="AR358" s="579"/>
      <c r="AS358" s="579"/>
      <c r="AT358" s="578"/>
      <c r="AU358" s="579"/>
      <c r="AV358" s="579"/>
      <c r="AW358" s="579"/>
      <c r="AX358" s="579"/>
      <c r="AY358" s="579"/>
      <c r="AZ358" s="579"/>
      <c r="BA358" s="579"/>
      <c r="BB358" s="579"/>
      <c r="BC358" s="577"/>
      <c r="BD358" s="577"/>
      <c r="BE358" s="579"/>
      <c r="BF358" s="579"/>
      <c r="BG358" s="579"/>
      <c r="BH358" s="579"/>
      <c r="BI358" s="579"/>
      <c r="BJ358" s="579"/>
      <c r="BK358" s="579"/>
      <c r="BL358" s="579"/>
      <c r="BM358" s="579"/>
      <c r="BN358" s="579"/>
      <c r="BO358" s="579"/>
      <c r="BP358" s="579"/>
      <c r="BQ358" s="579"/>
      <c r="BR358" s="579"/>
      <c r="BS358" s="579"/>
      <c r="BT358" s="579"/>
    </row>
    <row r="359" spans="1:72">
      <c r="A359" s="581">
        <f t="shared" si="249"/>
        <v>0</v>
      </c>
      <c r="B359" s="579">
        <v>48</v>
      </c>
      <c r="C359" s="579">
        <f t="shared" si="250"/>
        <v>0</v>
      </c>
      <c r="D359" s="579">
        <f t="shared" si="253"/>
        <v>0</v>
      </c>
      <c r="E359" s="579">
        <f t="shared" si="255"/>
        <v>0</v>
      </c>
      <c r="F359" s="579">
        <f t="shared" si="257"/>
        <v>0</v>
      </c>
      <c r="G359" s="579">
        <f t="shared" si="259"/>
        <v>0</v>
      </c>
      <c r="H359" s="579">
        <f t="shared" si="260"/>
        <v>0</v>
      </c>
      <c r="I359" s="579">
        <f t="shared" si="261"/>
        <v>0</v>
      </c>
      <c r="J359" s="579">
        <f t="shared" si="262"/>
        <v>0</v>
      </c>
      <c r="K359" s="579">
        <f t="shared" si="263"/>
        <v>0</v>
      </c>
      <c r="L359" s="579">
        <f t="shared" si="264"/>
        <v>0</v>
      </c>
      <c r="M359" s="579">
        <f t="shared" si="265"/>
        <v>0</v>
      </c>
      <c r="N359" s="579">
        <f t="shared" si="266"/>
        <v>0</v>
      </c>
      <c r="O359" s="579">
        <f t="shared" si="267"/>
        <v>0</v>
      </c>
      <c r="P359" s="579">
        <f t="shared" si="268"/>
        <v>0</v>
      </c>
      <c r="Q359" s="579">
        <f t="shared" si="269"/>
        <v>0</v>
      </c>
      <c r="R359" s="579">
        <f t="shared" ref="R359:R390" si="270">$R$155*$A344</f>
        <v>0</v>
      </c>
      <c r="S359" s="579">
        <f t="shared" si="232"/>
        <v>0</v>
      </c>
      <c r="T359" s="579">
        <f t="shared" si="233"/>
        <v>0</v>
      </c>
      <c r="U359" s="579">
        <f t="shared" si="234"/>
        <v>0</v>
      </c>
      <c r="V359" s="579">
        <f t="shared" si="235"/>
        <v>0</v>
      </c>
      <c r="W359" s="579">
        <f t="shared" si="236"/>
        <v>0</v>
      </c>
      <c r="X359" s="579">
        <f t="shared" si="237"/>
        <v>0</v>
      </c>
      <c r="Y359" s="579">
        <f t="shared" si="238"/>
        <v>0</v>
      </c>
      <c r="Z359" s="579">
        <f t="shared" si="239"/>
        <v>0</v>
      </c>
      <c r="AA359" s="579">
        <f t="shared" si="241"/>
        <v>0</v>
      </c>
      <c r="AB359" s="579">
        <f t="shared" si="242"/>
        <v>0</v>
      </c>
      <c r="AC359" s="579">
        <f t="shared" si="243"/>
        <v>0</v>
      </c>
      <c r="AD359" s="579">
        <f t="shared" si="244"/>
        <v>0</v>
      </c>
      <c r="AE359" s="579">
        <f t="shared" si="245"/>
        <v>0</v>
      </c>
      <c r="AF359" s="579">
        <f t="shared" si="246"/>
        <v>0</v>
      </c>
      <c r="AG359" s="579">
        <f t="shared" si="247"/>
        <v>0</v>
      </c>
      <c r="AH359" s="579">
        <f t="shared" si="248"/>
        <v>0</v>
      </c>
      <c r="AI359" s="579">
        <f t="shared" si="251"/>
        <v>0</v>
      </c>
      <c r="AJ359" s="579">
        <f t="shared" si="254"/>
        <v>0</v>
      </c>
      <c r="AK359" s="579">
        <f t="shared" si="256"/>
        <v>0</v>
      </c>
      <c r="AL359" s="579">
        <f t="shared" si="258"/>
        <v>0</v>
      </c>
      <c r="AM359" s="579">
        <f t="shared" si="252"/>
        <v>0</v>
      </c>
      <c r="AN359" s="579"/>
      <c r="AO359" s="579"/>
      <c r="AP359" s="579"/>
      <c r="AQ359" s="579"/>
      <c r="AR359" s="579"/>
      <c r="AS359" s="579"/>
      <c r="AT359" s="578"/>
      <c r="AU359" s="579"/>
      <c r="AV359" s="579"/>
      <c r="AW359" s="579"/>
      <c r="AX359" s="579"/>
      <c r="AY359" s="579"/>
      <c r="AZ359" s="579"/>
      <c r="BA359" s="579"/>
      <c r="BB359" s="579"/>
      <c r="BC359" s="577"/>
      <c r="BD359" s="577"/>
      <c r="BE359" s="579"/>
      <c r="BF359" s="579"/>
      <c r="BG359" s="579"/>
      <c r="BH359" s="579"/>
      <c r="BI359" s="579"/>
      <c r="BJ359" s="579"/>
      <c r="BK359" s="579"/>
      <c r="BL359" s="579"/>
      <c r="BM359" s="579"/>
      <c r="BN359" s="579"/>
      <c r="BO359" s="579"/>
      <c r="BP359" s="579"/>
      <c r="BQ359" s="579"/>
      <c r="BR359" s="579"/>
      <c r="BS359" s="579"/>
      <c r="BT359" s="579"/>
    </row>
    <row r="360" spans="1:72">
      <c r="A360" s="581">
        <f t="shared" si="249"/>
        <v>0</v>
      </c>
      <c r="B360" s="579">
        <v>49</v>
      </c>
      <c r="C360" s="579">
        <f t="shared" si="250"/>
        <v>0</v>
      </c>
      <c r="D360" s="579">
        <f t="shared" si="253"/>
        <v>0</v>
      </c>
      <c r="E360" s="579">
        <f t="shared" si="255"/>
        <v>0</v>
      </c>
      <c r="F360" s="579">
        <f t="shared" si="257"/>
        <v>0</v>
      </c>
      <c r="G360" s="579">
        <f t="shared" si="259"/>
        <v>0</v>
      </c>
      <c r="H360" s="579">
        <f t="shared" si="260"/>
        <v>0</v>
      </c>
      <c r="I360" s="579">
        <f t="shared" si="261"/>
        <v>0</v>
      </c>
      <c r="J360" s="579">
        <f t="shared" si="262"/>
        <v>0</v>
      </c>
      <c r="K360" s="579">
        <f t="shared" si="263"/>
        <v>0</v>
      </c>
      <c r="L360" s="579">
        <f t="shared" si="264"/>
        <v>0</v>
      </c>
      <c r="M360" s="579">
        <f t="shared" si="265"/>
        <v>0</v>
      </c>
      <c r="N360" s="579">
        <f t="shared" si="266"/>
        <v>0</v>
      </c>
      <c r="O360" s="579">
        <f t="shared" si="267"/>
        <v>0</v>
      </c>
      <c r="P360" s="579">
        <f t="shared" si="268"/>
        <v>0</v>
      </c>
      <c r="Q360" s="579">
        <f t="shared" si="269"/>
        <v>0</v>
      </c>
      <c r="R360" s="579">
        <f t="shared" si="270"/>
        <v>0</v>
      </c>
      <c r="S360" s="579">
        <f t="shared" ref="S360:S391" si="271">$S$155*$A344</f>
        <v>0</v>
      </c>
      <c r="T360" s="579">
        <f t="shared" si="233"/>
        <v>0</v>
      </c>
      <c r="U360" s="579">
        <f t="shared" si="234"/>
        <v>0</v>
      </c>
      <c r="V360" s="579">
        <f t="shared" si="235"/>
        <v>0</v>
      </c>
      <c r="W360" s="579">
        <f t="shared" si="236"/>
        <v>0</v>
      </c>
      <c r="X360" s="579">
        <f t="shared" si="237"/>
        <v>0</v>
      </c>
      <c r="Y360" s="579">
        <f t="shared" si="238"/>
        <v>0</v>
      </c>
      <c r="Z360" s="579">
        <f t="shared" si="239"/>
        <v>0</v>
      </c>
      <c r="AA360" s="579">
        <f t="shared" si="241"/>
        <v>0</v>
      </c>
      <c r="AB360" s="579">
        <f t="shared" si="242"/>
        <v>0</v>
      </c>
      <c r="AC360" s="579">
        <f t="shared" si="243"/>
        <v>0</v>
      </c>
      <c r="AD360" s="579">
        <f t="shared" si="244"/>
        <v>0</v>
      </c>
      <c r="AE360" s="579">
        <f t="shared" si="245"/>
        <v>0</v>
      </c>
      <c r="AF360" s="579">
        <f t="shared" si="246"/>
        <v>0</v>
      </c>
      <c r="AG360" s="579">
        <f t="shared" si="247"/>
        <v>0</v>
      </c>
      <c r="AH360" s="579">
        <f t="shared" si="248"/>
        <v>0</v>
      </c>
      <c r="AI360" s="579">
        <f t="shared" si="251"/>
        <v>0</v>
      </c>
      <c r="AJ360" s="579">
        <f t="shared" si="254"/>
        <v>0</v>
      </c>
      <c r="AK360" s="579">
        <f t="shared" si="256"/>
        <v>0</v>
      </c>
      <c r="AL360" s="579">
        <f t="shared" si="258"/>
        <v>0</v>
      </c>
      <c r="AM360" s="579">
        <f t="shared" si="252"/>
        <v>0</v>
      </c>
      <c r="AN360" s="579"/>
      <c r="AO360" s="579"/>
      <c r="AP360" s="579"/>
      <c r="AQ360" s="579"/>
      <c r="AR360" s="579"/>
      <c r="AS360" s="579"/>
      <c r="AT360" s="578"/>
      <c r="AU360" s="579"/>
      <c r="AV360" s="579"/>
      <c r="AW360" s="579"/>
      <c r="AX360" s="579"/>
      <c r="AY360" s="579"/>
      <c r="AZ360" s="579"/>
      <c r="BA360" s="579"/>
      <c r="BB360" s="579"/>
      <c r="BC360" s="577"/>
      <c r="BD360" s="577"/>
      <c r="BE360" s="579"/>
      <c r="BF360" s="579"/>
      <c r="BG360" s="579"/>
      <c r="BH360" s="579"/>
      <c r="BI360" s="579"/>
      <c r="BJ360" s="579"/>
      <c r="BK360" s="579"/>
      <c r="BL360" s="579"/>
      <c r="BM360" s="579"/>
      <c r="BN360" s="579"/>
      <c r="BO360" s="579"/>
      <c r="BP360" s="579"/>
      <c r="BQ360" s="579"/>
      <c r="BR360" s="579"/>
      <c r="BS360" s="579"/>
      <c r="BT360" s="579"/>
    </row>
    <row r="361" spans="1:72">
      <c r="A361" s="581">
        <f t="shared" si="249"/>
        <v>0</v>
      </c>
      <c r="B361" s="579">
        <v>50</v>
      </c>
      <c r="C361" s="579">
        <f t="shared" si="250"/>
        <v>0</v>
      </c>
      <c r="D361" s="579">
        <f t="shared" si="253"/>
        <v>0</v>
      </c>
      <c r="E361" s="579">
        <f t="shared" si="255"/>
        <v>0</v>
      </c>
      <c r="F361" s="579">
        <f t="shared" si="257"/>
        <v>0</v>
      </c>
      <c r="G361" s="579">
        <f t="shared" si="259"/>
        <v>0</v>
      </c>
      <c r="H361" s="579">
        <f t="shared" si="260"/>
        <v>0</v>
      </c>
      <c r="I361" s="579">
        <f t="shared" si="261"/>
        <v>0</v>
      </c>
      <c r="J361" s="579">
        <f t="shared" si="262"/>
        <v>0</v>
      </c>
      <c r="K361" s="579">
        <f t="shared" si="263"/>
        <v>0</v>
      </c>
      <c r="L361" s="579">
        <f t="shared" si="264"/>
        <v>0</v>
      </c>
      <c r="M361" s="579">
        <f t="shared" si="265"/>
        <v>0</v>
      </c>
      <c r="N361" s="579">
        <f t="shared" si="266"/>
        <v>0</v>
      </c>
      <c r="O361" s="579">
        <f t="shared" si="267"/>
        <v>0</v>
      </c>
      <c r="P361" s="579">
        <f t="shared" si="268"/>
        <v>0</v>
      </c>
      <c r="Q361" s="579">
        <f t="shared" si="269"/>
        <v>0</v>
      </c>
      <c r="R361" s="579">
        <f t="shared" si="270"/>
        <v>0</v>
      </c>
      <c r="S361" s="579">
        <f t="shared" si="271"/>
        <v>0</v>
      </c>
      <c r="T361" s="579">
        <f t="shared" ref="T361:T391" si="272">$T$155*$A344</f>
        <v>0</v>
      </c>
      <c r="U361" s="579">
        <f t="shared" si="234"/>
        <v>0</v>
      </c>
      <c r="V361" s="579">
        <f t="shared" si="235"/>
        <v>0</v>
      </c>
      <c r="W361" s="579">
        <f t="shared" si="236"/>
        <v>0</v>
      </c>
      <c r="X361" s="579">
        <f t="shared" si="237"/>
        <v>0</v>
      </c>
      <c r="Y361" s="579">
        <f t="shared" si="238"/>
        <v>0</v>
      </c>
      <c r="Z361" s="579">
        <f t="shared" si="239"/>
        <v>0</v>
      </c>
      <c r="AA361" s="579">
        <f t="shared" si="241"/>
        <v>0</v>
      </c>
      <c r="AB361" s="579">
        <f t="shared" si="242"/>
        <v>0</v>
      </c>
      <c r="AC361" s="579">
        <f t="shared" si="243"/>
        <v>0</v>
      </c>
      <c r="AD361" s="579">
        <f t="shared" si="244"/>
        <v>0</v>
      </c>
      <c r="AE361" s="579">
        <f t="shared" si="245"/>
        <v>0</v>
      </c>
      <c r="AF361" s="579">
        <f t="shared" si="246"/>
        <v>0</v>
      </c>
      <c r="AG361" s="579">
        <f t="shared" si="247"/>
        <v>0</v>
      </c>
      <c r="AH361" s="579">
        <f t="shared" si="248"/>
        <v>0</v>
      </c>
      <c r="AI361" s="579">
        <f t="shared" si="251"/>
        <v>0</v>
      </c>
      <c r="AJ361" s="579">
        <f t="shared" si="254"/>
        <v>0</v>
      </c>
      <c r="AK361" s="579">
        <f t="shared" si="256"/>
        <v>0</v>
      </c>
      <c r="AL361" s="579">
        <f t="shared" si="258"/>
        <v>0</v>
      </c>
      <c r="AM361" s="579">
        <f t="shared" si="252"/>
        <v>0</v>
      </c>
      <c r="AN361" s="579"/>
      <c r="AO361" s="579"/>
      <c r="AP361" s="579"/>
      <c r="AQ361" s="579"/>
      <c r="AR361" s="579"/>
      <c r="AS361" s="579"/>
      <c r="AT361" s="578"/>
      <c r="AU361" s="579"/>
      <c r="AV361" s="579"/>
      <c r="AW361" s="579"/>
      <c r="AX361" s="579"/>
      <c r="AY361" s="579"/>
      <c r="AZ361" s="579"/>
      <c r="BA361" s="579"/>
      <c r="BB361" s="579"/>
      <c r="BC361" s="577"/>
      <c r="BD361" s="577"/>
      <c r="BE361" s="579"/>
      <c r="BF361" s="579"/>
      <c r="BG361" s="579"/>
      <c r="BH361" s="579"/>
      <c r="BI361" s="579"/>
      <c r="BJ361" s="579"/>
      <c r="BK361" s="579"/>
      <c r="BL361" s="579"/>
      <c r="BM361" s="579"/>
      <c r="BN361" s="579"/>
      <c r="BO361" s="579"/>
      <c r="BP361" s="579"/>
      <c r="BQ361" s="579"/>
      <c r="BR361" s="579"/>
      <c r="BS361" s="579"/>
      <c r="BT361" s="579"/>
    </row>
    <row r="362" spans="1:72">
      <c r="A362" s="581">
        <f t="shared" si="249"/>
        <v>0</v>
      </c>
      <c r="B362" s="579">
        <v>51</v>
      </c>
      <c r="C362" s="579">
        <f t="shared" si="250"/>
        <v>0</v>
      </c>
      <c r="D362" s="579">
        <f t="shared" si="253"/>
        <v>0</v>
      </c>
      <c r="E362" s="579">
        <f t="shared" si="255"/>
        <v>0</v>
      </c>
      <c r="F362" s="579">
        <f t="shared" si="257"/>
        <v>0</v>
      </c>
      <c r="G362" s="579">
        <f t="shared" si="259"/>
        <v>0</v>
      </c>
      <c r="H362" s="579">
        <f t="shared" si="260"/>
        <v>0</v>
      </c>
      <c r="I362" s="579">
        <f t="shared" si="261"/>
        <v>0</v>
      </c>
      <c r="J362" s="579">
        <f t="shared" si="262"/>
        <v>0</v>
      </c>
      <c r="K362" s="579">
        <f t="shared" si="263"/>
        <v>0</v>
      </c>
      <c r="L362" s="579">
        <f t="shared" si="264"/>
        <v>0</v>
      </c>
      <c r="M362" s="579">
        <f t="shared" si="265"/>
        <v>0</v>
      </c>
      <c r="N362" s="579">
        <f t="shared" si="266"/>
        <v>0</v>
      </c>
      <c r="O362" s="579">
        <f t="shared" si="267"/>
        <v>0</v>
      </c>
      <c r="P362" s="579">
        <f t="shared" si="268"/>
        <v>0</v>
      </c>
      <c r="Q362" s="579">
        <f t="shared" si="269"/>
        <v>0</v>
      </c>
      <c r="R362" s="579">
        <f t="shared" si="270"/>
        <v>0</v>
      </c>
      <c r="S362" s="579">
        <f t="shared" si="271"/>
        <v>0</v>
      </c>
      <c r="T362" s="579">
        <f t="shared" si="272"/>
        <v>0</v>
      </c>
      <c r="U362" s="579">
        <f t="shared" ref="U362:U391" si="273">$U$155*$A344</f>
        <v>0</v>
      </c>
      <c r="V362" s="579">
        <f t="shared" si="235"/>
        <v>0</v>
      </c>
      <c r="W362" s="579">
        <f t="shared" si="236"/>
        <v>0</v>
      </c>
      <c r="X362" s="579">
        <f t="shared" si="237"/>
        <v>0</v>
      </c>
      <c r="Y362" s="579">
        <f t="shared" si="238"/>
        <v>0</v>
      </c>
      <c r="Z362" s="579">
        <f t="shared" si="239"/>
        <v>0</v>
      </c>
      <c r="AA362" s="579">
        <f t="shared" si="241"/>
        <v>0</v>
      </c>
      <c r="AB362" s="579">
        <f t="shared" si="242"/>
        <v>0</v>
      </c>
      <c r="AC362" s="579">
        <f t="shared" si="243"/>
        <v>0</v>
      </c>
      <c r="AD362" s="579">
        <f t="shared" si="244"/>
        <v>0</v>
      </c>
      <c r="AE362" s="579">
        <f t="shared" si="245"/>
        <v>0</v>
      </c>
      <c r="AF362" s="579">
        <f t="shared" si="246"/>
        <v>0</v>
      </c>
      <c r="AG362" s="579">
        <f t="shared" si="247"/>
        <v>0</v>
      </c>
      <c r="AH362" s="579">
        <f t="shared" si="248"/>
        <v>0</v>
      </c>
      <c r="AI362" s="579">
        <f t="shared" si="251"/>
        <v>0</v>
      </c>
      <c r="AJ362" s="579">
        <f t="shared" si="254"/>
        <v>0</v>
      </c>
      <c r="AK362" s="579">
        <f t="shared" si="256"/>
        <v>0</v>
      </c>
      <c r="AL362" s="579">
        <f t="shared" si="258"/>
        <v>0</v>
      </c>
      <c r="AM362" s="579">
        <f t="shared" si="252"/>
        <v>0</v>
      </c>
      <c r="AN362" s="579"/>
      <c r="AO362" s="579"/>
      <c r="AP362" s="579"/>
      <c r="AQ362" s="579"/>
      <c r="AR362" s="579"/>
      <c r="AS362" s="579"/>
      <c r="AT362" s="578"/>
      <c r="AU362" s="579"/>
      <c r="AV362" s="579"/>
      <c r="AW362" s="579"/>
      <c r="AX362" s="579"/>
      <c r="AY362" s="579"/>
      <c r="AZ362" s="579"/>
      <c r="BA362" s="579"/>
      <c r="BB362" s="579"/>
      <c r="BC362" s="577"/>
      <c r="BD362" s="577"/>
      <c r="BE362" s="579"/>
      <c r="BF362" s="579"/>
      <c r="BG362" s="579"/>
      <c r="BH362" s="579"/>
      <c r="BI362" s="579"/>
      <c r="BJ362" s="579"/>
      <c r="BK362" s="579"/>
      <c r="BL362" s="579"/>
      <c r="BM362" s="579"/>
      <c r="BN362" s="579"/>
      <c r="BO362" s="579"/>
      <c r="BP362" s="579"/>
      <c r="BQ362" s="579"/>
      <c r="BR362" s="579"/>
      <c r="BS362" s="579"/>
      <c r="BT362" s="579"/>
    </row>
    <row r="363" spans="1:72">
      <c r="A363" s="581">
        <f t="shared" si="249"/>
        <v>0</v>
      </c>
      <c r="B363" s="579">
        <v>52</v>
      </c>
      <c r="C363" s="579">
        <f t="shared" si="250"/>
        <v>0</v>
      </c>
      <c r="D363" s="579">
        <f t="shared" si="253"/>
        <v>0</v>
      </c>
      <c r="E363" s="579">
        <f t="shared" si="255"/>
        <v>0</v>
      </c>
      <c r="F363" s="579">
        <f t="shared" si="257"/>
        <v>0</v>
      </c>
      <c r="G363" s="579">
        <f t="shared" si="259"/>
        <v>0</v>
      </c>
      <c r="H363" s="579">
        <f t="shared" si="260"/>
        <v>0</v>
      </c>
      <c r="I363" s="579">
        <f t="shared" si="261"/>
        <v>0</v>
      </c>
      <c r="J363" s="579">
        <f t="shared" si="262"/>
        <v>0</v>
      </c>
      <c r="K363" s="579">
        <f t="shared" si="263"/>
        <v>0</v>
      </c>
      <c r="L363" s="579">
        <f t="shared" si="264"/>
        <v>0</v>
      </c>
      <c r="M363" s="579">
        <f t="shared" si="265"/>
        <v>0</v>
      </c>
      <c r="N363" s="579">
        <f t="shared" si="266"/>
        <v>0</v>
      </c>
      <c r="O363" s="579">
        <f t="shared" si="267"/>
        <v>0</v>
      </c>
      <c r="P363" s="579">
        <f t="shared" si="268"/>
        <v>0</v>
      </c>
      <c r="Q363" s="579">
        <f t="shared" si="269"/>
        <v>0</v>
      </c>
      <c r="R363" s="579">
        <f t="shared" si="270"/>
        <v>0</v>
      </c>
      <c r="S363" s="579">
        <f t="shared" si="271"/>
        <v>0</v>
      </c>
      <c r="T363" s="579">
        <f t="shared" si="272"/>
        <v>0</v>
      </c>
      <c r="U363" s="579">
        <f t="shared" si="273"/>
        <v>0</v>
      </c>
      <c r="V363" s="579">
        <f t="shared" ref="V363:V391" si="274">$V$155*$A344</f>
        <v>0</v>
      </c>
      <c r="W363" s="579">
        <f t="shared" si="236"/>
        <v>0</v>
      </c>
      <c r="X363" s="579">
        <f t="shared" si="237"/>
        <v>0</v>
      </c>
      <c r="Y363" s="579">
        <f t="shared" si="238"/>
        <v>0</v>
      </c>
      <c r="Z363" s="579">
        <f t="shared" si="239"/>
        <v>0</v>
      </c>
      <c r="AA363" s="579">
        <f t="shared" si="241"/>
        <v>0</v>
      </c>
      <c r="AB363" s="579">
        <f t="shared" si="242"/>
        <v>0</v>
      </c>
      <c r="AC363" s="579">
        <f t="shared" si="243"/>
        <v>0</v>
      </c>
      <c r="AD363" s="579">
        <f t="shared" si="244"/>
        <v>0</v>
      </c>
      <c r="AE363" s="579">
        <f t="shared" si="245"/>
        <v>0</v>
      </c>
      <c r="AF363" s="579">
        <f t="shared" si="246"/>
        <v>0</v>
      </c>
      <c r="AG363" s="579">
        <f t="shared" si="247"/>
        <v>0</v>
      </c>
      <c r="AH363" s="579">
        <f t="shared" si="248"/>
        <v>0</v>
      </c>
      <c r="AI363" s="579">
        <f t="shared" si="251"/>
        <v>0</v>
      </c>
      <c r="AJ363" s="579">
        <f t="shared" si="254"/>
        <v>0</v>
      </c>
      <c r="AK363" s="579">
        <f t="shared" si="256"/>
        <v>0</v>
      </c>
      <c r="AL363" s="579">
        <f t="shared" si="258"/>
        <v>0</v>
      </c>
      <c r="AM363" s="579">
        <f t="shared" si="252"/>
        <v>0</v>
      </c>
      <c r="AN363" s="579"/>
      <c r="AO363" s="579"/>
      <c r="AP363" s="579"/>
      <c r="AQ363" s="579"/>
      <c r="AR363" s="579"/>
      <c r="AS363" s="579"/>
      <c r="AT363" s="578"/>
      <c r="AU363" s="579"/>
      <c r="AV363" s="579"/>
      <c r="AW363" s="579"/>
      <c r="AX363" s="579"/>
      <c r="AY363" s="579"/>
      <c r="AZ363" s="579"/>
      <c r="BA363" s="579"/>
      <c r="BB363" s="579"/>
      <c r="BC363" s="577"/>
      <c r="BD363" s="577"/>
      <c r="BE363" s="579"/>
      <c r="BF363" s="579"/>
      <c r="BG363" s="579"/>
      <c r="BH363" s="579"/>
      <c r="BI363" s="579"/>
      <c r="BJ363" s="579"/>
      <c r="BK363" s="579"/>
      <c r="BL363" s="579"/>
      <c r="BM363" s="579"/>
      <c r="BN363" s="579"/>
      <c r="BO363" s="579"/>
      <c r="BP363" s="579"/>
      <c r="BQ363" s="579"/>
      <c r="BR363" s="579"/>
      <c r="BS363" s="579"/>
      <c r="BT363" s="579"/>
    </row>
    <row r="364" spans="1:72">
      <c r="A364" s="581">
        <f t="shared" si="249"/>
        <v>0</v>
      </c>
      <c r="B364" s="579">
        <v>53</v>
      </c>
      <c r="C364" s="579">
        <f t="shared" si="250"/>
        <v>0</v>
      </c>
      <c r="D364" s="579">
        <f t="shared" si="253"/>
        <v>0</v>
      </c>
      <c r="E364" s="579">
        <f t="shared" si="255"/>
        <v>0</v>
      </c>
      <c r="F364" s="579">
        <f t="shared" si="257"/>
        <v>0</v>
      </c>
      <c r="G364" s="579">
        <f t="shared" si="259"/>
        <v>0</v>
      </c>
      <c r="H364" s="579">
        <f t="shared" si="260"/>
        <v>0</v>
      </c>
      <c r="I364" s="579">
        <f t="shared" si="261"/>
        <v>0</v>
      </c>
      <c r="J364" s="579">
        <f t="shared" si="262"/>
        <v>0</v>
      </c>
      <c r="K364" s="579">
        <f t="shared" si="263"/>
        <v>0</v>
      </c>
      <c r="L364" s="579">
        <f t="shared" si="264"/>
        <v>0</v>
      </c>
      <c r="M364" s="579">
        <f t="shared" si="265"/>
        <v>0</v>
      </c>
      <c r="N364" s="579">
        <f t="shared" si="266"/>
        <v>0</v>
      </c>
      <c r="O364" s="579">
        <f t="shared" si="267"/>
        <v>0</v>
      </c>
      <c r="P364" s="579">
        <f t="shared" si="268"/>
        <v>0</v>
      </c>
      <c r="Q364" s="579">
        <f t="shared" si="269"/>
        <v>0</v>
      </c>
      <c r="R364" s="579">
        <f t="shared" si="270"/>
        <v>0</v>
      </c>
      <c r="S364" s="579">
        <f t="shared" si="271"/>
        <v>0</v>
      </c>
      <c r="T364" s="579">
        <f t="shared" si="272"/>
        <v>0</v>
      </c>
      <c r="U364" s="579">
        <f t="shared" si="273"/>
        <v>0</v>
      </c>
      <c r="V364" s="579">
        <f t="shared" si="274"/>
        <v>0</v>
      </c>
      <c r="W364" s="579">
        <f t="shared" ref="W364:W391" si="275">$W$155*$A344</f>
        <v>0</v>
      </c>
      <c r="X364" s="579">
        <f t="shared" si="237"/>
        <v>0</v>
      </c>
      <c r="Y364" s="579">
        <f t="shared" si="238"/>
        <v>0</v>
      </c>
      <c r="Z364" s="579">
        <f t="shared" si="239"/>
        <v>0</v>
      </c>
      <c r="AA364" s="579">
        <f t="shared" si="241"/>
        <v>0</v>
      </c>
      <c r="AB364" s="579">
        <f t="shared" si="242"/>
        <v>0</v>
      </c>
      <c r="AC364" s="579">
        <f t="shared" si="243"/>
        <v>0</v>
      </c>
      <c r="AD364" s="579">
        <f t="shared" si="244"/>
        <v>0</v>
      </c>
      <c r="AE364" s="579">
        <f t="shared" si="245"/>
        <v>0</v>
      </c>
      <c r="AF364" s="579">
        <f t="shared" si="246"/>
        <v>0</v>
      </c>
      <c r="AG364" s="579">
        <f t="shared" si="247"/>
        <v>0</v>
      </c>
      <c r="AH364" s="579">
        <f t="shared" si="248"/>
        <v>0</v>
      </c>
      <c r="AI364" s="579">
        <f t="shared" si="251"/>
        <v>0</v>
      </c>
      <c r="AJ364" s="579">
        <f t="shared" si="254"/>
        <v>0</v>
      </c>
      <c r="AK364" s="579">
        <f t="shared" si="256"/>
        <v>0</v>
      </c>
      <c r="AL364" s="579">
        <f t="shared" si="258"/>
        <v>0</v>
      </c>
      <c r="AM364" s="579">
        <f t="shared" si="252"/>
        <v>0</v>
      </c>
      <c r="AN364" s="579"/>
      <c r="AO364" s="579"/>
      <c r="AP364" s="579"/>
      <c r="AQ364" s="579"/>
      <c r="AR364" s="579"/>
      <c r="AS364" s="579"/>
      <c r="AT364" s="578"/>
      <c r="AU364" s="579"/>
      <c r="AV364" s="579"/>
      <c r="AW364" s="579"/>
      <c r="AX364" s="579"/>
      <c r="AY364" s="579"/>
      <c r="AZ364" s="579"/>
      <c r="BA364" s="579"/>
      <c r="BB364" s="579"/>
      <c r="BC364" s="577"/>
      <c r="BD364" s="577"/>
      <c r="BE364" s="579"/>
      <c r="BF364" s="579"/>
      <c r="BG364" s="579"/>
      <c r="BH364" s="579"/>
      <c r="BI364" s="579"/>
      <c r="BJ364" s="579"/>
      <c r="BK364" s="579"/>
      <c r="BL364" s="579"/>
      <c r="BM364" s="579"/>
      <c r="BN364" s="579"/>
      <c r="BO364" s="579"/>
      <c r="BP364" s="579"/>
      <c r="BQ364" s="579"/>
      <c r="BR364" s="579"/>
      <c r="BS364" s="579"/>
      <c r="BT364" s="579"/>
    </row>
    <row r="365" spans="1:72">
      <c r="A365" s="581">
        <f t="shared" si="249"/>
        <v>0</v>
      </c>
      <c r="B365" s="579">
        <v>54</v>
      </c>
      <c r="C365" s="579">
        <f t="shared" si="250"/>
        <v>0</v>
      </c>
      <c r="D365" s="579">
        <f t="shared" si="253"/>
        <v>0</v>
      </c>
      <c r="E365" s="579">
        <f t="shared" si="255"/>
        <v>0</v>
      </c>
      <c r="F365" s="579">
        <f t="shared" si="257"/>
        <v>0</v>
      </c>
      <c r="G365" s="579">
        <f t="shared" si="259"/>
        <v>0</v>
      </c>
      <c r="H365" s="579">
        <f t="shared" si="260"/>
        <v>0</v>
      </c>
      <c r="I365" s="579">
        <f t="shared" si="261"/>
        <v>0</v>
      </c>
      <c r="J365" s="579">
        <f t="shared" si="262"/>
        <v>0</v>
      </c>
      <c r="K365" s="579">
        <f t="shared" si="263"/>
        <v>0</v>
      </c>
      <c r="L365" s="579">
        <f t="shared" si="264"/>
        <v>0</v>
      </c>
      <c r="M365" s="579">
        <f t="shared" si="265"/>
        <v>0</v>
      </c>
      <c r="N365" s="579">
        <f t="shared" si="266"/>
        <v>0</v>
      </c>
      <c r="O365" s="579">
        <f t="shared" si="267"/>
        <v>0</v>
      </c>
      <c r="P365" s="579">
        <f t="shared" si="268"/>
        <v>0</v>
      </c>
      <c r="Q365" s="579">
        <f t="shared" si="269"/>
        <v>0</v>
      </c>
      <c r="R365" s="579">
        <f t="shared" si="270"/>
        <v>0</v>
      </c>
      <c r="S365" s="579">
        <f t="shared" si="271"/>
        <v>0</v>
      </c>
      <c r="T365" s="579">
        <f t="shared" si="272"/>
        <v>0</v>
      </c>
      <c r="U365" s="579">
        <f t="shared" si="273"/>
        <v>0</v>
      </c>
      <c r="V365" s="579">
        <f t="shared" si="274"/>
        <v>0</v>
      </c>
      <c r="W365" s="579">
        <f t="shared" si="275"/>
        <v>0</v>
      </c>
      <c r="X365" s="579">
        <f t="shared" ref="X365:X391" si="276">$X$155*$A344</f>
        <v>0</v>
      </c>
      <c r="Y365" s="579">
        <f t="shared" si="238"/>
        <v>0</v>
      </c>
      <c r="Z365" s="579">
        <f t="shared" si="239"/>
        <v>0</v>
      </c>
      <c r="AA365" s="579">
        <f t="shared" si="241"/>
        <v>0</v>
      </c>
      <c r="AB365" s="579">
        <f t="shared" si="242"/>
        <v>0</v>
      </c>
      <c r="AC365" s="579">
        <f t="shared" si="243"/>
        <v>0</v>
      </c>
      <c r="AD365" s="579">
        <f t="shared" si="244"/>
        <v>0</v>
      </c>
      <c r="AE365" s="579">
        <f t="shared" si="245"/>
        <v>0</v>
      </c>
      <c r="AF365" s="579">
        <f t="shared" si="246"/>
        <v>0</v>
      </c>
      <c r="AG365" s="579">
        <f t="shared" si="247"/>
        <v>0</v>
      </c>
      <c r="AH365" s="579">
        <f t="shared" si="248"/>
        <v>0</v>
      </c>
      <c r="AI365" s="579">
        <f t="shared" si="251"/>
        <v>0</v>
      </c>
      <c r="AJ365" s="579">
        <f t="shared" si="254"/>
        <v>0</v>
      </c>
      <c r="AK365" s="579">
        <f t="shared" si="256"/>
        <v>0</v>
      </c>
      <c r="AL365" s="579">
        <f t="shared" si="258"/>
        <v>0</v>
      </c>
      <c r="AM365" s="579">
        <f t="shared" si="252"/>
        <v>0</v>
      </c>
      <c r="AN365" s="579"/>
      <c r="AO365" s="579"/>
      <c r="AP365" s="579"/>
      <c r="AQ365" s="579"/>
      <c r="AR365" s="579"/>
      <c r="AS365" s="579"/>
      <c r="AT365" s="578"/>
      <c r="AU365" s="579"/>
      <c r="AV365" s="579"/>
      <c r="AW365" s="579"/>
      <c r="AX365" s="579"/>
      <c r="AY365" s="579"/>
      <c r="AZ365" s="579"/>
      <c r="BA365" s="579"/>
      <c r="BB365" s="579"/>
      <c r="BC365" s="577"/>
      <c r="BD365" s="577"/>
      <c r="BE365" s="579"/>
      <c r="BF365" s="579"/>
      <c r="BG365" s="579"/>
      <c r="BH365" s="579"/>
      <c r="BI365" s="579"/>
      <c r="BJ365" s="579"/>
      <c r="BK365" s="579"/>
      <c r="BL365" s="579"/>
      <c r="BM365" s="579"/>
      <c r="BN365" s="579"/>
      <c r="BO365" s="579"/>
      <c r="BP365" s="579"/>
      <c r="BQ365" s="579"/>
      <c r="BR365" s="579"/>
      <c r="BS365" s="579"/>
      <c r="BT365" s="579"/>
    </row>
    <row r="366" spans="1:72">
      <c r="A366" s="581">
        <f t="shared" si="249"/>
        <v>0</v>
      </c>
      <c r="B366" s="579">
        <v>55</v>
      </c>
      <c r="C366" s="579">
        <f t="shared" si="250"/>
        <v>0</v>
      </c>
      <c r="D366" s="579">
        <f t="shared" si="253"/>
        <v>0</v>
      </c>
      <c r="E366" s="579">
        <f t="shared" si="255"/>
        <v>0</v>
      </c>
      <c r="F366" s="579">
        <f t="shared" si="257"/>
        <v>0</v>
      </c>
      <c r="G366" s="579">
        <f t="shared" si="259"/>
        <v>0</v>
      </c>
      <c r="H366" s="579">
        <f t="shared" si="260"/>
        <v>0</v>
      </c>
      <c r="I366" s="579">
        <f t="shared" si="261"/>
        <v>0</v>
      </c>
      <c r="J366" s="579">
        <f t="shared" si="262"/>
        <v>0</v>
      </c>
      <c r="K366" s="579">
        <f t="shared" si="263"/>
        <v>0</v>
      </c>
      <c r="L366" s="579">
        <f t="shared" si="264"/>
        <v>0</v>
      </c>
      <c r="M366" s="579">
        <f t="shared" si="265"/>
        <v>0</v>
      </c>
      <c r="N366" s="579">
        <f t="shared" si="266"/>
        <v>0</v>
      </c>
      <c r="O366" s="579">
        <f t="shared" si="267"/>
        <v>0</v>
      </c>
      <c r="P366" s="579">
        <f t="shared" si="268"/>
        <v>0</v>
      </c>
      <c r="Q366" s="579">
        <f t="shared" si="269"/>
        <v>0</v>
      </c>
      <c r="R366" s="579">
        <f t="shared" si="270"/>
        <v>0</v>
      </c>
      <c r="S366" s="579">
        <f t="shared" si="271"/>
        <v>0</v>
      </c>
      <c r="T366" s="579">
        <f t="shared" si="272"/>
        <v>0</v>
      </c>
      <c r="U366" s="579">
        <f t="shared" si="273"/>
        <v>0</v>
      </c>
      <c r="V366" s="579">
        <f t="shared" si="274"/>
        <v>0</v>
      </c>
      <c r="W366" s="579">
        <f t="shared" si="275"/>
        <v>0</v>
      </c>
      <c r="X366" s="579">
        <f t="shared" si="276"/>
        <v>0</v>
      </c>
      <c r="Y366" s="579">
        <f t="shared" ref="Y366:Y391" si="277">$Y$155*$A344</f>
        <v>0</v>
      </c>
      <c r="Z366" s="579">
        <f t="shared" si="239"/>
        <v>0</v>
      </c>
      <c r="AA366" s="579">
        <f t="shared" si="241"/>
        <v>0</v>
      </c>
      <c r="AB366" s="579">
        <f t="shared" si="242"/>
        <v>0</v>
      </c>
      <c r="AC366" s="579">
        <f t="shared" si="243"/>
        <v>0</v>
      </c>
      <c r="AD366" s="579">
        <f t="shared" si="244"/>
        <v>0</v>
      </c>
      <c r="AE366" s="579">
        <f t="shared" si="245"/>
        <v>0</v>
      </c>
      <c r="AF366" s="579">
        <f t="shared" si="246"/>
        <v>0</v>
      </c>
      <c r="AG366" s="579">
        <f t="shared" si="247"/>
        <v>0</v>
      </c>
      <c r="AH366" s="579">
        <f t="shared" si="248"/>
        <v>0</v>
      </c>
      <c r="AI366" s="579">
        <f t="shared" si="251"/>
        <v>0</v>
      </c>
      <c r="AJ366" s="579">
        <f t="shared" si="254"/>
        <v>0</v>
      </c>
      <c r="AK366" s="579">
        <f t="shared" si="256"/>
        <v>0</v>
      </c>
      <c r="AL366" s="579">
        <f t="shared" si="258"/>
        <v>0</v>
      </c>
      <c r="AM366" s="579">
        <f t="shared" si="252"/>
        <v>0</v>
      </c>
      <c r="AN366" s="579"/>
      <c r="AO366" s="579"/>
      <c r="AP366" s="579"/>
      <c r="AQ366" s="579"/>
      <c r="AR366" s="579"/>
      <c r="AS366" s="579"/>
      <c r="AT366" s="578"/>
      <c r="AU366" s="579"/>
      <c r="AV366" s="579"/>
      <c r="AW366" s="579"/>
      <c r="AX366" s="579"/>
      <c r="AY366" s="579"/>
      <c r="AZ366" s="579"/>
      <c r="BA366" s="579"/>
      <c r="BB366" s="579"/>
      <c r="BC366" s="577"/>
      <c r="BD366" s="577"/>
      <c r="BE366" s="579"/>
      <c r="BF366" s="579"/>
      <c r="BG366" s="579"/>
      <c r="BH366" s="579"/>
      <c r="BI366" s="579"/>
      <c r="BJ366" s="579"/>
      <c r="BK366" s="579"/>
      <c r="BL366" s="579"/>
      <c r="BM366" s="579"/>
      <c r="BN366" s="579"/>
      <c r="BO366" s="579"/>
      <c r="BP366" s="579"/>
      <c r="BQ366" s="579"/>
      <c r="BR366" s="579"/>
      <c r="BS366" s="579"/>
      <c r="BT366" s="579"/>
    </row>
    <row r="367" spans="1:72">
      <c r="A367" s="581">
        <f t="shared" si="249"/>
        <v>0</v>
      </c>
      <c r="B367" s="579">
        <v>56</v>
      </c>
      <c r="C367" s="579">
        <f t="shared" si="250"/>
        <v>0</v>
      </c>
      <c r="D367" s="579">
        <f t="shared" si="253"/>
        <v>0</v>
      </c>
      <c r="E367" s="579">
        <f t="shared" si="255"/>
        <v>0</v>
      </c>
      <c r="F367" s="579">
        <f t="shared" si="257"/>
        <v>0</v>
      </c>
      <c r="G367" s="579">
        <f t="shared" si="259"/>
        <v>0</v>
      </c>
      <c r="H367" s="579">
        <f t="shared" si="260"/>
        <v>0</v>
      </c>
      <c r="I367" s="579">
        <f t="shared" si="261"/>
        <v>0</v>
      </c>
      <c r="J367" s="579">
        <f t="shared" si="262"/>
        <v>0</v>
      </c>
      <c r="K367" s="579">
        <f t="shared" si="263"/>
        <v>0</v>
      </c>
      <c r="L367" s="579">
        <f t="shared" si="264"/>
        <v>0</v>
      </c>
      <c r="M367" s="579">
        <f t="shared" si="265"/>
        <v>0</v>
      </c>
      <c r="N367" s="579">
        <f t="shared" si="266"/>
        <v>0</v>
      </c>
      <c r="O367" s="579">
        <f t="shared" si="267"/>
        <v>0</v>
      </c>
      <c r="P367" s="579">
        <f t="shared" si="268"/>
        <v>0</v>
      </c>
      <c r="Q367" s="579">
        <f t="shared" si="269"/>
        <v>0</v>
      </c>
      <c r="R367" s="579">
        <f t="shared" si="270"/>
        <v>0</v>
      </c>
      <c r="S367" s="579">
        <f t="shared" si="271"/>
        <v>0</v>
      </c>
      <c r="T367" s="579">
        <f t="shared" si="272"/>
        <v>0</v>
      </c>
      <c r="U367" s="579">
        <f t="shared" si="273"/>
        <v>0</v>
      </c>
      <c r="V367" s="579">
        <f t="shared" si="274"/>
        <v>0</v>
      </c>
      <c r="W367" s="579">
        <f t="shared" si="275"/>
        <v>0</v>
      </c>
      <c r="X367" s="579">
        <f t="shared" si="276"/>
        <v>0</v>
      </c>
      <c r="Y367" s="579">
        <f t="shared" si="277"/>
        <v>0</v>
      </c>
      <c r="Z367" s="579">
        <f t="shared" ref="Z367:Z391" si="278">$Z$155*$A344</f>
        <v>0</v>
      </c>
      <c r="AA367" s="579">
        <f t="shared" si="241"/>
        <v>0</v>
      </c>
      <c r="AB367" s="579">
        <f t="shared" si="242"/>
        <v>0</v>
      </c>
      <c r="AC367" s="579">
        <f t="shared" si="243"/>
        <v>0</v>
      </c>
      <c r="AD367" s="579">
        <f t="shared" si="244"/>
        <v>0</v>
      </c>
      <c r="AE367" s="579">
        <f t="shared" si="245"/>
        <v>0</v>
      </c>
      <c r="AF367" s="579">
        <f t="shared" si="246"/>
        <v>0</v>
      </c>
      <c r="AG367" s="579">
        <f t="shared" si="247"/>
        <v>0</v>
      </c>
      <c r="AH367" s="579">
        <f t="shared" si="248"/>
        <v>0</v>
      </c>
      <c r="AI367" s="579">
        <f t="shared" si="251"/>
        <v>0</v>
      </c>
      <c r="AJ367" s="579">
        <f t="shared" si="254"/>
        <v>0</v>
      </c>
      <c r="AK367" s="579">
        <f t="shared" si="256"/>
        <v>0</v>
      </c>
      <c r="AL367" s="579">
        <f t="shared" si="258"/>
        <v>0</v>
      </c>
      <c r="AM367" s="579">
        <f t="shared" si="252"/>
        <v>0</v>
      </c>
      <c r="AN367" s="579"/>
      <c r="AO367" s="579"/>
      <c r="AP367" s="579"/>
      <c r="AQ367" s="579"/>
      <c r="AR367" s="579"/>
      <c r="AS367" s="579"/>
      <c r="AT367" s="578"/>
      <c r="AU367" s="579"/>
      <c r="AV367" s="579"/>
      <c r="AW367" s="579"/>
      <c r="AX367" s="579"/>
      <c r="AY367" s="579"/>
      <c r="AZ367" s="579"/>
      <c r="BA367" s="579"/>
      <c r="BB367" s="579"/>
      <c r="BC367" s="577"/>
      <c r="BD367" s="577"/>
      <c r="BE367" s="579"/>
      <c r="BF367" s="579"/>
      <c r="BG367" s="579"/>
      <c r="BH367" s="579"/>
      <c r="BI367" s="579"/>
      <c r="BJ367" s="579"/>
      <c r="BK367" s="579"/>
      <c r="BL367" s="579"/>
      <c r="BM367" s="579"/>
      <c r="BN367" s="579"/>
      <c r="BO367" s="579"/>
      <c r="BP367" s="579"/>
      <c r="BQ367" s="579"/>
      <c r="BR367" s="579"/>
      <c r="BS367" s="579"/>
      <c r="BT367" s="579"/>
    </row>
    <row r="368" spans="1:72">
      <c r="A368" s="581">
        <f t="shared" si="249"/>
        <v>0</v>
      </c>
      <c r="B368" s="579">
        <v>57</v>
      </c>
      <c r="C368" s="579">
        <f t="shared" si="250"/>
        <v>0</v>
      </c>
      <c r="D368" s="579">
        <f t="shared" si="253"/>
        <v>0</v>
      </c>
      <c r="E368" s="579">
        <f t="shared" si="255"/>
        <v>0</v>
      </c>
      <c r="F368" s="579">
        <f t="shared" si="257"/>
        <v>0</v>
      </c>
      <c r="G368" s="579">
        <f t="shared" si="259"/>
        <v>0</v>
      </c>
      <c r="H368" s="579">
        <f t="shared" si="260"/>
        <v>0</v>
      </c>
      <c r="I368" s="579">
        <f t="shared" si="261"/>
        <v>0</v>
      </c>
      <c r="J368" s="579">
        <f t="shared" si="262"/>
        <v>0</v>
      </c>
      <c r="K368" s="579">
        <f t="shared" si="263"/>
        <v>0</v>
      </c>
      <c r="L368" s="579">
        <f t="shared" si="264"/>
        <v>0</v>
      </c>
      <c r="M368" s="579">
        <f t="shared" si="265"/>
        <v>0</v>
      </c>
      <c r="N368" s="579">
        <f t="shared" si="266"/>
        <v>0</v>
      </c>
      <c r="O368" s="579">
        <f t="shared" si="267"/>
        <v>0</v>
      </c>
      <c r="P368" s="579">
        <f t="shared" si="268"/>
        <v>0</v>
      </c>
      <c r="Q368" s="579">
        <f t="shared" si="269"/>
        <v>0</v>
      </c>
      <c r="R368" s="579">
        <f t="shared" si="270"/>
        <v>0</v>
      </c>
      <c r="S368" s="579">
        <f t="shared" si="271"/>
        <v>0</v>
      </c>
      <c r="T368" s="579">
        <f t="shared" si="272"/>
        <v>0</v>
      </c>
      <c r="U368" s="579">
        <f t="shared" si="273"/>
        <v>0</v>
      </c>
      <c r="V368" s="579">
        <f t="shared" si="274"/>
        <v>0</v>
      </c>
      <c r="W368" s="579">
        <f t="shared" si="275"/>
        <v>0</v>
      </c>
      <c r="X368" s="579">
        <f t="shared" si="276"/>
        <v>0</v>
      </c>
      <c r="Y368" s="579">
        <f t="shared" si="277"/>
        <v>0</v>
      </c>
      <c r="Z368" s="579">
        <f t="shared" si="278"/>
        <v>0</v>
      </c>
      <c r="AA368" s="579">
        <f t="shared" ref="AA368:AA391" si="279">$AA$155*$A344</f>
        <v>0</v>
      </c>
      <c r="AB368" s="579">
        <f t="shared" si="242"/>
        <v>0</v>
      </c>
      <c r="AC368" s="579">
        <f t="shared" si="243"/>
        <v>0</v>
      </c>
      <c r="AD368" s="579">
        <f t="shared" si="244"/>
        <v>0</v>
      </c>
      <c r="AE368" s="579">
        <f t="shared" si="245"/>
        <v>0</v>
      </c>
      <c r="AF368" s="579">
        <f t="shared" si="246"/>
        <v>0</v>
      </c>
      <c r="AG368" s="579">
        <f t="shared" si="247"/>
        <v>0</v>
      </c>
      <c r="AH368" s="579">
        <f t="shared" si="248"/>
        <v>0</v>
      </c>
      <c r="AI368" s="579">
        <f t="shared" si="251"/>
        <v>0</v>
      </c>
      <c r="AJ368" s="579">
        <f t="shared" si="254"/>
        <v>0</v>
      </c>
      <c r="AK368" s="579">
        <f t="shared" si="256"/>
        <v>0</v>
      </c>
      <c r="AL368" s="579">
        <f t="shared" si="258"/>
        <v>0</v>
      </c>
      <c r="AM368" s="579">
        <f t="shared" si="252"/>
        <v>0</v>
      </c>
      <c r="AN368" s="579"/>
      <c r="AO368" s="579"/>
      <c r="AP368" s="579"/>
      <c r="AQ368" s="579"/>
      <c r="AR368" s="579"/>
      <c r="AS368" s="579"/>
      <c r="AT368" s="578"/>
      <c r="AU368" s="579"/>
      <c r="AV368" s="579"/>
      <c r="AW368" s="579"/>
      <c r="AX368" s="579"/>
      <c r="AY368" s="579"/>
      <c r="AZ368" s="579"/>
      <c r="BA368" s="579"/>
      <c r="BB368" s="579"/>
      <c r="BC368" s="577"/>
      <c r="BD368" s="577"/>
      <c r="BE368" s="579"/>
      <c r="BF368" s="579"/>
      <c r="BG368" s="579"/>
      <c r="BH368" s="579"/>
      <c r="BI368" s="579"/>
      <c r="BJ368" s="579"/>
      <c r="BK368" s="579"/>
      <c r="BL368" s="579"/>
      <c r="BM368" s="579"/>
      <c r="BN368" s="579"/>
      <c r="BO368" s="579"/>
      <c r="BP368" s="579"/>
      <c r="BQ368" s="579"/>
      <c r="BR368" s="579"/>
      <c r="BS368" s="579"/>
      <c r="BT368" s="579"/>
    </row>
    <row r="369" spans="1:72">
      <c r="A369" s="581">
        <f t="shared" si="249"/>
        <v>0</v>
      </c>
      <c r="B369" s="579">
        <v>58</v>
      </c>
      <c r="C369" s="579">
        <f t="shared" si="250"/>
        <v>0</v>
      </c>
      <c r="D369" s="579">
        <f t="shared" si="253"/>
        <v>0</v>
      </c>
      <c r="E369" s="579">
        <f t="shared" si="255"/>
        <v>0</v>
      </c>
      <c r="F369" s="579">
        <f t="shared" si="257"/>
        <v>0</v>
      </c>
      <c r="G369" s="579">
        <f t="shared" si="259"/>
        <v>0</v>
      </c>
      <c r="H369" s="579">
        <f t="shared" si="260"/>
        <v>0</v>
      </c>
      <c r="I369" s="579">
        <f t="shared" si="261"/>
        <v>0</v>
      </c>
      <c r="J369" s="579">
        <f t="shared" si="262"/>
        <v>0</v>
      </c>
      <c r="K369" s="579">
        <f t="shared" si="263"/>
        <v>0</v>
      </c>
      <c r="L369" s="579">
        <f t="shared" si="264"/>
        <v>0</v>
      </c>
      <c r="M369" s="579">
        <f t="shared" si="265"/>
        <v>0</v>
      </c>
      <c r="N369" s="579">
        <f t="shared" si="266"/>
        <v>0</v>
      </c>
      <c r="O369" s="579">
        <f t="shared" si="267"/>
        <v>0</v>
      </c>
      <c r="P369" s="579">
        <f t="shared" si="268"/>
        <v>0</v>
      </c>
      <c r="Q369" s="579">
        <f t="shared" si="269"/>
        <v>0</v>
      </c>
      <c r="R369" s="579">
        <f t="shared" si="270"/>
        <v>0</v>
      </c>
      <c r="S369" s="579">
        <f t="shared" si="271"/>
        <v>0</v>
      </c>
      <c r="T369" s="579">
        <f t="shared" si="272"/>
        <v>0</v>
      </c>
      <c r="U369" s="579">
        <f t="shared" si="273"/>
        <v>0</v>
      </c>
      <c r="V369" s="579">
        <f t="shared" si="274"/>
        <v>0</v>
      </c>
      <c r="W369" s="579">
        <f t="shared" si="275"/>
        <v>0</v>
      </c>
      <c r="X369" s="579">
        <f t="shared" si="276"/>
        <v>0</v>
      </c>
      <c r="Y369" s="579">
        <f t="shared" si="277"/>
        <v>0</v>
      </c>
      <c r="Z369" s="579">
        <f t="shared" si="278"/>
        <v>0</v>
      </c>
      <c r="AA369" s="579">
        <f t="shared" si="279"/>
        <v>0</v>
      </c>
      <c r="AB369" s="579">
        <f t="shared" ref="AB369:AB391" si="280">$AB$155*$A344</f>
        <v>0</v>
      </c>
      <c r="AC369" s="579">
        <f t="shared" si="243"/>
        <v>0</v>
      </c>
      <c r="AD369" s="579">
        <f t="shared" si="244"/>
        <v>0</v>
      </c>
      <c r="AE369" s="579">
        <f t="shared" si="245"/>
        <v>0</v>
      </c>
      <c r="AF369" s="579">
        <f t="shared" si="246"/>
        <v>0</v>
      </c>
      <c r="AG369" s="579">
        <f t="shared" si="247"/>
        <v>0</v>
      </c>
      <c r="AH369" s="579">
        <f t="shared" si="248"/>
        <v>0</v>
      </c>
      <c r="AI369" s="579">
        <f t="shared" si="251"/>
        <v>0</v>
      </c>
      <c r="AJ369" s="579">
        <f t="shared" si="254"/>
        <v>0</v>
      </c>
      <c r="AK369" s="579">
        <f t="shared" si="256"/>
        <v>0</v>
      </c>
      <c r="AL369" s="579">
        <f t="shared" si="258"/>
        <v>0</v>
      </c>
      <c r="AM369" s="579">
        <f t="shared" si="252"/>
        <v>0</v>
      </c>
      <c r="AN369" s="579"/>
      <c r="AO369" s="579"/>
      <c r="AP369" s="579"/>
      <c r="AQ369" s="579"/>
      <c r="AR369" s="579"/>
      <c r="AS369" s="579"/>
      <c r="AT369" s="578"/>
      <c r="AU369" s="579"/>
      <c r="AV369" s="579"/>
      <c r="AW369" s="579"/>
      <c r="AX369" s="579"/>
      <c r="AY369" s="579"/>
      <c r="AZ369" s="579"/>
      <c r="BA369" s="579"/>
      <c r="BB369" s="579"/>
      <c r="BC369" s="577"/>
      <c r="BD369" s="577"/>
      <c r="BE369" s="579"/>
      <c r="BF369" s="579"/>
      <c r="BG369" s="579"/>
      <c r="BH369" s="579"/>
      <c r="BI369" s="579"/>
      <c r="BJ369" s="579"/>
      <c r="BK369" s="579"/>
      <c r="BL369" s="579"/>
      <c r="BM369" s="579"/>
      <c r="BN369" s="579"/>
      <c r="BO369" s="579"/>
      <c r="BP369" s="579"/>
      <c r="BQ369" s="579"/>
      <c r="BR369" s="579"/>
      <c r="BS369" s="579"/>
      <c r="BT369" s="579"/>
    </row>
    <row r="370" spans="1:72">
      <c r="A370" s="581">
        <f t="shared" si="249"/>
        <v>0</v>
      </c>
      <c r="B370" s="579">
        <v>59</v>
      </c>
      <c r="C370" s="579">
        <f t="shared" si="250"/>
        <v>0</v>
      </c>
      <c r="D370" s="579">
        <f t="shared" si="253"/>
        <v>0</v>
      </c>
      <c r="E370" s="579">
        <f t="shared" si="255"/>
        <v>0</v>
      </c>
      <c r="F370" s="579">
        <f t="shared" si="257"/>
        <v>0</v>
      </c>
      <c r="G370" s="579">
        <f t="shared" si="259"/>
        <v>0</v>
      </c>
      <c r="H370" s="579">
        <f t="shared" si="260"/>
        <v>0</v>
      </c>
      <c r="I370" s="579">
        <f t="shared" si="261"/>
        <v>0</v>
      </c>
      <c r="J370" s="579">
        <f t="shared" si="262"/>
        <v>0</v>
      </c>
      <c r="K370" s="579">
        <f t="shared" si="263"/>
        <v>0</v>
      </c>
      <c r="L370" s="579">
        <f t="shared" si="264"/>
        <v>0</v>
      </c>
      <c r="M370" s="579">
        <f t="shared" si="265"/>
        <v>0</v>
      </c>
      <c r="N370" s="579">
        <f t="shared" si="266"/>
        <v>0</v>
      </c>
      <c r="O370" s="579">
        <f t="shared" si="267"/>
        <v>0</v>
      </c>
      <c r="P370" s="579">
        <f t="shared" si="268"/>
        <v>0</v>
      </c>
      <c r="Q370" s="579">
        <f t="shared" si="269"/>
        <v>0</v>
      </c>
      <c r="R370" s="579">
        <f t="shared" si="270"/>
        <v>0</v>
      </c>
      <c r="S370" s="579">
        <f t="shared" si="271"/>
        <v>0</v>
      </c>
      <c r="T370" s="579">
        <f t="shared" si="272"/>
        <v>0</v>
      </c>
      <c r="U370" s="579">
        <f t="shared" si="273"/>
        <v>0</v>
      </c>
      <c r="V370" s="579">
        <f t="shared" si="274"/>
        <v>0</v>
      </c>
      <c r="W370" s="579">
        <f t="shared" si="275"/>
        <v>0</v>
      </c>
      <c r="X370" s="579">
        <f t="shared" si="276"/>
        <v>0</v>
      </c>
      <c r="Y370" s="579">
        <f t="shared" si="277"/>
        <v>0</v>
      </c>
      <c r="Z370" s="579">
        <f t="shared" si="278"/>
        <v>0</v>
      </c>
      <c r="AA370" s="579">
        <f t="shared" si="279"/>
        <v>0</v>
      </c>
      <c r="AB370" s="579">
        <f t="shared" si="280"/>
        <v>0</v>
      </c>
      <c r="AC370" s="579">
        <f t="shared" ref="AC370:AC391" si="281">$AC$155*$A344</f>
        <v>0</v>
      </c>
      <c r="AD370" s="579">
        <f t="shared" si="244"/>
        <v>0</v>
      </c>
      <c r="AE370" s="579">
        <f t="shared" si="245"/>
        <v>0</v>
      </c>
      <c r="AF370" s="579">
        <f t="shared" si="246"/>
        <v>0</v>
      </c>
      <c r="AG370" s="579">
        <f t="shared" si="247"/>
        <v>0</v>
      </c>
      <c r="AH370" s="579">
        <f t="shared" si="248"/>
        <v>0</v>
      </c>
      <c r="AI370" s="579">
        <f t="shared" si="251"/>
        <v>0</v>
      </c>
      <c r="AJ370" s="579">
        <f t="shared" si="254"/>
        <v>0</v>
      </c>
      <c r="AK370" s="579">
        <f t="shared" si="256"/>
        <v>0</v>
      </c>
      <c r="AL370" s="579">
        <f t="shared" si="258"/>
        <v>0</v>
      </c>
      <c r="AM370" s="579">
        <f t="shared" si="252"/>
        <v>0</v>
      </c>
      <c r="AN370" s="579"/>
      <c r="AO370" s="579"/>
      <c r="AP370" s="579"/>
      <c r="AQ370" s="579"/>
      <c r="AR370" s="579"/>
      <c r="AS370" s="579"/>
      <c r="AT370" s="578"/>
      <c r="AU370" s="579"/>
      <c r="AV370" s="579"/>
      <c r="AW370" s="579"/>
      <c r="AX370" s="579"/>
      <c r="AY370" s="579"/>
      <c r="AZ370" s="579"/>
      <c r="BA370" s="579"/>
      <c r="BB370" s="579"/>
      <c r="BC370" s="577"/>
      <c r="BD370" s="577"/>
      <c r="BE370" s="579"/>
      <c r="BF370" s="579"/>
      <c r="BG370" s="579"/>
      <c r="BH370" s="579"/>
      <c r="BI370" s="579"/>
      <c r="BJ370" s="579"/>
      <c r="BK370" s="579"/>
      <c r="BL370" s="579"/>
      <c r="BM370" s="579"/>
      <c r="BN370" s="579"/>
      <c r="BO370" s="579"/>
      <c r="BP370" s="579"/>
      <c r="BQ370" s="579"/>
      <c r="BR370" s="579"/>
      <c r="BS370" s="579"/>
      <c r="BT370" s="579"/>
    </row>
    <row r="371" spans="1:72">
      <c r="A371" s="581">
        <f t="shared" si="249"/>
        <v>0</v>
      </c>
      <c r="B371" s="579">
        <v>60</v>
      </c>
      <c r="C371" s="579">
        <f t="shared" si="250"/>
        <v>0</v>
      </c>
      <c r="D371" s="579">
        <f t="shared" si="253"/>
        <v>0</v>
      </c>
      <c r="E371" s="579">
        <f t="shared" si="255"/>
        <v>0</v>
      </c>
      <c r="F371" s="579">
        <f t="shared" si="257"/>
        <v>0</v>
      </c>
      <c r="G371" s="579">
        <f t="shared" si="259"/>
        <v>0</v>
      </c>
      <c r="H371" s="579">
        <f t="shared" si="260"/>
        <v>0</v>
      </c>
      <c r="I371" s="579">
        <f t="shared" si="261"/>
        <v>0</v>
      </c>
      <c r="J371" s="579">
        <f t="shared" si="262"/>
        <v>0</v>
      </c>
      <c r="K371" s="579">
        <f t="shared" si="263"/>
        <v>0</v>
      </c>
      <c r="L371" s="579">
        <f t="shared" si="264"/>
        <v>0</v>
      </c>
      <c r="M371" s="579">
        <f t="shared" si="265"/>
        <v>0</v>
      </c>
      <c r="N371" s="579">
        <f t="shared" si="266"/>
        <v>0</v>
      </c>
      <c r="O371" s="579">
        <f t="shared" si="267"/>
        <v>0</v>
      </c>
      <c r="P371" s="579">
        <f t="shared" si="268"/>
        <v>0</v>
      </c>
      <c r="Q371" s="579">
        <f t="shared" si="269"/>
        <v>0</v>
      </c>
      <c r="R371" s="579">
        <f t="shared" si="270"/>
        <v>0</v>
      </c>
      <c r="S371" s="579">
        <f t="shared" si="271"/>
        <v>0</v>
      </c>
      <c r="T371" s="579">
        <f t="shared" si="272"/>
        <v>0</v>
      </c>
      <c r="U371" s="579">
        <f t="shared" si="273"/>
        <v>0</v>
      </c>
      <c r="V371" s="579">
        <f t="shared" si="274"/>
        <v>0</v>
      </c>
      <c r="W371" s="579">
        <f t="shared" si="275"/>
        <v>0</v>
      </c>
      <c r="X371" s="579">
        <f t="shared" si="276"/>
        <v>0</v>
      </c>
      <c r="Y371" s="579">
        <f t="shared" si="277"/>
        <v>0</v>
      </c>
      <c r="Z371" s="579">
        <f t="shared" si="278"/>
        <v>0</v>
      </c>
      <c r="AA371" s="579">
        <f t="shared" si="279"/>
        <v>0</v>
      </c>
      <c r="AB371" s="579">
        <f t="shared" si="280"/>
        <v>0</v>
      </c>
      <c r="AC371" s="579">
        <f t="shared" si="281"/>
        <v>0</v>
      </c>
      <c r="AD371" s="579">
        <f t="shared" ref="AD371:AD391" si="282">$AD$155*$A344</f>
        <v>0</v>
      </c>
      <c r="AE371" s="579">
        <f t="shared" si="245"/>
        <v>0</v>
      </c>
      <c r="AF371" s="579">
        <f t="shared" si="246"/>
        <v>0</v>
      </c>
      <c r="AG371" s="579">
        <f t="shared" si="247"/>
        <v>0</v>
      </c>
      <c r="AH371" s="579">
        <f t="shared" si="248"/>
        <v>0</v>
      </c>
      <c r="AI371" s="579">
        <f t="shared" si="251"/>
        <v>0</v>
      </c>
      <c r="AJ371" s="579">
        <f t="shared" si="254"/>
        <v>0</v>
      </c>
      <c r="AK371" s="579">
        <f t="shared" si="256"/>
        <v>0</v>
      </c>
      <c r="AL371" s="579">
        <f t="shared" si="258"/>
        <v>0</v>
      </c>
      <c r="AM371" s="579">
        <f t="shared" si="252"/>
        <v>0</v>
      </c>
      <c r="AN371" s="579"/>
      <c r="AO371" s="579"/>
      <c r="AP371" s="579"/>
      <c r="AQ371" s="579"/>
      <c r="AR371" s="579"/>
      <c r="AS371" s="579"/>
      <c r="AT371" s="578"/>
      <c r="AU371" s="579"/>
      <c r="AV371" s="579"/>
      <c r="AW371" s="579"/>
      <c r="AX371" s="579"/>
      <c r="AY371" s="579"/>
      <c r="AZ371" s="579"/>
      <c r="BA371" s="579"/>
      <c r="BB371" s="579"/>
      <c r="BC371" s="577"/>
      <c r="BD371" s="577"/>
      <c r="BE371" s="579"/>
      <c r="BF371" s="579"/>
      <c r="BG371" s="579"/>
      <c r="BH371" s="579"/>
      <c r="BI371" s="579"/>
      <c r="BJ371" s="579"/>
      <c r="BK371" s="579"/>
      <c r="BL371" s="579"/>
      <c r="BM371" s="579"/>
      <c r="BN371" s="579"/>
      <c r="BO371" s="579"/>
      <c r="BP371" s="579"/>
      <c r="BQ371" s="579"/>
      <c r="BR371" s="579"/>
      <c r="BS371" s="579"/>
      <c r="BT371" s="579"/>
    </row>
    <row r="372" spans="1:72">
      <c r="A372" s="581">
        <f t="shared" si="249"/>
        <v>0</v>
      </c>
      <c r="B372" s="579">
        <v>61</v>
      </c>
      <c r="C372" s="579">
        <f t="shared" si="250"/>
        <v>0</v>
      </c>
      <c r="D372" s="579">
        <f t="shared" si="253"/>
        <v>0</v>
      </c>
      <c r="E372" s="579">
        <f t="shared" si="255"/>
        <v>0</v>
      </c>
      <c r="F372" s="579">
        <f t="shared" si="257"/>
        <v>0</v>
      </c>
      <c r="G372" s="579">
        <f t="shared" si="259"/>
        <v>0</v>
      </c>
      <c r="H372" s="579">
        <f t="shared" si="260"/>
        <v>0</v>
      </c>
      <c r="I372" s="579">
        <f t="shared" si="261"/>
        <v>0</v>
      </c>
      <c r="J372" s="579">
        <f t="shared" si="262"/>
        <v>0</v>
      </c>
      <c r="K372" s="579">
        <f t="shared" si="263"/>
        <v>0</v>
      </c>
      <c r="L372" s="579">
        <f t="shared" si="264"/>
        <v>0</v>
      </c>
      <c r="M372" s="579">
        <f t="shared" si="265"/>
        <v>0</v>
      </c>
      <c r="N372" s="579">
        <f t="shared" si="266"/>
        <v>0</v>
      </c>
      <c r="O372" s="579">
        <f t="shared" si="267"/>
        <v>0</v>
      </c>
      <c r="P372" s="579">
        <f t="shared" si="268"/>
        <v>0</v>
      </c>
      <c r="Q372" s="579">
        <f t="shared" si="269"/>
        <v>0</v>
      </c>
      <c r="R372" s="579">
        <f t="shared" si="270"/>
        <v>0</v>
      </c>
      <c r="S372" s="579">
        <f t="shared" si="271"/>
        <v>0</v>
      </c>
      <c r="T372" s="579">
        <f t="shared" si="272"/>
        <v>0</v>
      </c>
      <c r="U372" s="579">
        <f t="shared" si="273"/>
        <v>0</v>
      </c>
      <c r="V372" s="579">
        <f t="shared" si="274"/>
        <v>0</v>
      </c>
      <c r="W372" s="579">
        <f t="shared" si="275"/>
        <v>0</v>
      </c>
      <c r="X372" s="579">
        <f t="shared" si="276"/>
        <v>0</v>
      </c>
      <c r="Y372" s="579">
        <f t="shared" si="277"/>
        <v>0</v>
      </c>
      <c r="Z372" s="579">
        <f t="shared" si="278"/>
        <v>0</v>
      </c>
      <c r="AA372" s="579">
        <f t="shared" si="279"/>
        <v>0</v>
      </c>
      <c r="AB372" s="579">
        <f t="shared" si="280"/>
        <v>0</v>
      </c>
      <c r="AC372" s="579">
        <f t="shared" si="281"/>
        <v>0</v>
      </c>
      <c r="AD372" s="579">
        <f t="shared" si="282"/>
        <v>0</v>
      </c>
      <c r="AE372" s="579">
        <f t="shared" ref="AE372:AE391" si="283">$AE$155*$A344</f>
        <v>0</v>
      </c>
      <c r="AF372" s="579">
        <f t="shared" si="246"/>
        <v>0</v>
      </c>
      <c r="AG372" s="579">
        <f t="shared" si="247"/>
        <v>0</v>
      </c>
      <c r="AH372" s="579">
        <f t="shared" si="248"/>
        <v>0</v>
      </c>
      <c r="AI372" s="579">
        <f t="shared" si="251"/>
        <v>0</v>
      </c>
      <c r="AJ372" s="579">
        <f t="shared" si="254"/>
        <v>0</v>
      </c>
      <c r="AK372" s="579">
        <f t="shared" si="256"/>
        <v>0</v>
      </c>
      <c r="AL372" s="579">
        <f t="shared" si="258"/>
        <v>0</v>
      </c>
      <c r="AM372" s="579">
        <f t="shared" si="252"/>
        <v>0</v>
      </c>
      <c r="AN372" s="579"/>
      <c r="AO372" s="579"/>
      <c r="AP372" s="579"/>
      <c r="AQ372" s="579"/>
      <c r="AR372" s="579"/>
      <c r="AS372" s="579"/>
      <c r="AT372" s="578"/>
      <c r="AU372" s="579"/>
      <c r="AV372" s="579"/>
      <c r="AW372" s="579"/>
      <c r="AX372" s="579"/>
      <c r="AY372" s="579"/>
      <c r="AZ372" s="579"/>
      <c r="BA372" s="579"/>
      <c r="BB372" s="579"/>
      <c r="BC372" s="577"/>
      <c r="BD372" s="577"/>
      <c r="BE372" s="579"/>
      <c r="BF372" s="579"/>
      <c r="BG372" s="579"/>
      <c r="BH372" s="579"/>
      <c r="BI372" s="579"/>
      <c r="BJ372" s="579"/>
      <c r="BK372" s="579"/>
      <c r="BL372" s="579"/>
      <c r="BM372" s="579"/>
      <c r="BN372" s="579"/>
      <c r="BO372" s="579"/>
      <c r="BP372" s="579"/>
      <c r="BQ372" s="579"/>
      <c r="BR372" s="579"/>
      <c r="BS372" s="579"/>
      <c r="BT372" s="579"/>
    </row>
    <row r="373" spans="1:72">
      <c r="A373" s="581">
        <f t="shared" si="249"/>
        <v>0</v>
      </c>
      <c r="B373" s="579">
        <v>62</v>
      </c>
      <c r="C373" s="579">
        <f t="shared" si="250"/>
        <v>0</v>
      </c>
      <c r="D373" s="579">
        <f t="shared" si="253"/>
        <v>0</v>
      </c>
      <c r="E373" s="579">
        <f t="shared" si="255"/>
        <v>0</v>
      </c>
      <c r="F373" s="579">
        <f t="shared" si="257"/>
        <v>0</v>
      </c>
      <c r="G373" s="579">
        <f t="shared" si="259"/>
        <v>0</v>
      </c>
      <c r="H373" s="579">
        <f t="shared" si="260"/>
        <v>0</v>
      </c>
      <c r="I373" s="579">
        <f t="shared" si="261"/>
        <v>0</v>
      </c>
      <c r="J373" s="579">
        <f t="shared" si="262"/>
        <v>0</v>
      </c>
      <c r="K373" s="579">
        <f t="shared" si="263"/>
        <v>0</v>
      </c>
      <c r="L373" s="579">
        <f t="shared" si="264"/>
        <v>0</v>
      </c>
      <c r="M373" s="579">
        <f t="shared" si="265"/>
        <v>0</v>
      </c>
      <c r="N373" s="579">
        <f t="shared" si="266"/>
        <v>0</v>
      </c>
      <c r="O373" s="579">
        <f t="shared" si="267"/>
        <v>0</v>
      </c>
      <c r="P373" s="579">
        <f t="shared" si="268"/>
        <v>0</v>
      </c>
      <c r="Q373" s="579">
        <f t="shared" si="269"/>
        <v>0</v>
      </c>
      <c r="R373" s="579">
        <f t="shared" si="270"/>
        <v>0</v>
      </c>
      <c r="S373" s="579">
        <f t="shared" si="271"/>
        <v>0</v>
      </c>
      <c r="T373" s="579">
        <f t="shared" si="272"/>
        <v>0</v>
      </c>
      <c r="U373" s="579">
        <f t="shared" si="273"/>
        <v>0</v>
      </c>
      <c r="V373" s="579">
        <f t="shared" si="274"/>
        <v>0</v>
      </c>
      <c r="W373" s="579">
        <f t="shared" si="275"/>
        <v>0</v>
      </c>
      <c r="X373" s="579">
        <f t="shared" si="276"/>
        <v>0</v>
      </c>
      <c r="Y373" s="579">
        <f t="shared" si="277"/>
        <v>0</v>
      </c>
      <c r="Z373" s="579">
        <f t="shared" si="278"/>
        <v>0</v>
      </c>
      <c r="AA373" s="579">
        <f t="shared" si="279"/>
        <v>0</v>
      </c>
      <c r="AB373" s="579">
        <f t="shared" si="280"/>
        <v>0</v>
      </c>
      <c r="AC373" s="579">
        <f t="shared" si="281"/>
        <v>0</v>
      </c>
      <c r="AD373" s="579">
        <f t="shared" si="282"/>
        <v>0</v>
      </c>
      <c r="AE373" s="579">
        <f t="shared" si="283"/>
        <v>0</v>
      </c>
      <c r="AF373" s="579">
        <f t="shared" ref="AF373:AF391" si="284">$AF$155*$A344</f>
        <v>0</v>
      </c>
      <c r="AG373" s="579">
        <f t="shared" si="247"/>
        <v>0</v>
      </c>
      <c r="AH373" s="579">
        <f t="shared" si="248"/>
        <v>0</v>
      </c>
      <c r="AI373" s="579">
        <f t="shared" si="251"/>
        <v>0</v>
      </c>
      <c r="AJ373" s="579">
        <f t="shared" si="254"/>
        <v>0</v>
      </c>
      <c r="AK373" s="579">
        <f t="shared" si="256"/>
        <v>0</v>
      </c>
      <c r="AL373" s="579">
        <f t="shared" si="258"/>
        <v>0</v>
      </c>
      <c r="AM373" s="579">
        <f t="shared" si="252"/>
        <v>0</v>
      </c>
      <c r="AN373" s="579"/>
      <c r="AO373" s="579"/>
      <c r="AP373" s="579"/>
      <c r="AQ373" s="579"/>
      <c r="AR373" s="579"/>
      <c r="AS373" s="579"/>
      <c r="AT373" s="578"/>
      <c r="AU373" s="579"/>
      <c r="AV373" s="579"/>
      <c r="AW373" s="579"/>
      <c r="AX373" s="579"/>
      <c r="AY373" s="579"/>
      <c r="AZ373" s="579"/>
      <c r="BA373" s="579"/>
      <c r="BB373" s="579"/>
      <c r="BC373" s="577"/>
      <c r="BD373" s="577"/>
      <c r="BE373" s="579"/>
      <c r="BF373" s="579"/>
      <c r="BG373" s="579"/>
      <c r="BH373" s="579"/>
      <c r="BI373" s="579"/>
      <c r="BJ373" s="579"/>
      <c r="BK373" s="579"/>
      <c r="BL373" s="579"/>
      <c r="BM373" s="579"/>
      <c r="BN373" s="579"/>
      <c r="BO373" s="579"/>
      <c r="BP373" s="579"/>
      <c r="BQ373" s="579"/>
      <c r="BR373" s="579"/>
      <c r="BS373" s="579"/>
      <c r="BT373" s="579"/>
    </row>
    <row r="374" spans="1:72">
      <c r="A374" s="581">
        <f t="shared" si="249"/>
        <v>0</v>
      </c>
      <c r="B374" s="579">
        <v>63</v>
      </c>
      <c r="C374" s="579">
        <f t="shared" si="250"/>
        <v>0</v>
      </c>
      <c r="D374" s="579">
        <f t="shared" si="253"/>
        <v>0</v>
      </c>
      <c r="E374" s="579">
        <f t="shared" si="255"/>
        <v>0</v>
      </c>
      <c r="F374" s="579">
        <f t="shared" si="257"/>
        <v>0</v>
      </c>
      <c r="G374" s="579">
        <f t="shared" si="259"/>
        <v>0</v>
      </c>
      <c r="H374" s="579">
        <f t="shared" si="260"/>
        <v>0</v>
      </c>
      <c r="I374" s="579">
        <f t="shared" si="261"/>
        <v>0</v>
      </c>
      <c r="J374" s="579">
        <f t="shared" si="262"/>
        <v>0</v>
      </c>
      <c r="K374" s="579">
        <f t="shared" si="263"/>
        <v>0</v>
      </c>
      <c r="L374" s="579">
        <f t="shared" si="264"/>
        <v>0</v>
      </c>
      <c r="M374" s="579">
        <f t="shared" si="265"/>
        <v>0</v>
      </c>
      <c r="N374" s="579">
        <f t="shared" si="266"/>
        <v>0</v>
      </c>
      <c r="O374" s="579">
        <f t="shared" si="267"/>
        <v>0</v>
      </c>
      <c r="P374" s="579">
        <f t="shared" si="268"/>
        <v>0</v>
      </c>
      <c r="Q374" s="579">
        <f t="shared" si="269"/>
        <v>0</v>
      </c>
      <c r="R374" s="579">
        <f t="shared" si="270"/>
        <v>0</v>
      </c>
      <c r="S374" s="579">
        <f t="shared" si="271"/>
        <v>0</v>
      </c>
      <c r="T374" s="579">
        <f t="shared" si="272"/>
        <v>0</v>
      </c>
      <c r="U374" s="579">
        <f t="shared" si="273"/>
        <v>0</v>
      </c>
      <c r="V374" s="579">
        <f t="shared" si="274"/>
        <v>0</v>
      </c>
      <c r="W374" s="579">
        <f t="shared" si="275"/>
        <v>0</v>
      </c>
      <c r="X374" s="579">
        <f t="shared" si="276"/>
        <v>0</v>
      </c>
      <c r="Y374" s="579">
        <f t="shared" si="277"/>
        <v>0</v>
      </c>
      <c r="Z374" s="579">
        <f t="shared" si="278"/>
        <v>0</v>
      </c>
      <c r="AA374" s="579">
        <f t="shared" si="279"/>
        <v>0</v>
      </c>
      <c r="AB374" s="579">
        <f t="shared" si="280"/>
        <v>0</v>
      </c>
      <c r="AC374" s="579">
        <f t="shared" si="281"/>
        <v>0</v>
      </c>
      <c r="AD374" s="579">
        <f t="shared" si="282"/>
        <v>0</v>
      </c>
      <c r="AE374" s="579">
        <f t="shared" si="283"/>
        <v>0</v>
      </c>
      <c r="AF374" s="579">
        <f t="shared" si="284"/>
        <v>0</v>
      </c>
      <c r="AG374" s="579">
        <f t="shared" ref="AG374:AG391" si="285">$AG$155*$A344</f>
        <v>0</v>
      </c>
      <c r="AH374" s="579">
        <f t="shared" si="248"/>
        <v>0</v>
      </c>
      <c r="AI374" s="579">
        <f t="shared" si="251"/>
        <v>0</v>
      </c>
      <c r="AJ374" s="579">
        <f t="shared" si="254"/>
        <v>0</v>
      </c>
      <c r="AK374" s="579">
        <f t="shared" si="256"/>
        <v>0</v>
      </c>
      <c r="AL374" s="579">
        <f t="shared" si="258"/>
        <v>0</v>
      </c>
      <c r="AM374" s="579">
        <f t="shared" si="252"/>
        <v>0</v>
      </c>
      <c r="AN374" s="579"/>
      <c r="AO374" s="579"/>
      <c r="AP374" s="579"/>
      <c r="AQ374" s="579"/>
      <c r="AR374" s="579"/>
      <c r="AS374" s="579"/>
      <c r="AT374" s="578"/>
      <c r="AU374" s="579"/>
      <c r="AV374" s="579"/>
      <c r="AW374" s="579"/>
      <c r="AX374" s="579"/>
      <c r="AY374" s="579"/>
      <c r="AZ374" s="579"/>
      <c r="BA374" s="579"/>
      <c r="BB374" s="579"/>
      <c r="BC374" s="577"/>
      <c r="BD374" s="577"/>
      <c r="BE374" s="579"/>
      <c r="BF374" s="579"/>
      <c r="BG374" s="579"/>
      <c r="BH374" s="579"/>
      <c r="BI374" s="579"/>
      <c r="BJ374" s="579"/>
      <c r="BK374" s="579"/>
      <c r="BL374" s="579"/>
      <c r="BM374" s="579"/>
      <c r="BN374" s="579"/>
      <c r="BO374" s="579"/>
      <c r="BP374" s="579"/>
      <c r="BQ374" s="579"/>
      <c r="BR374" s="579"/>
      <c r="BS374" s="579"/>
      <c r="BT374" s="579"/>
    </row>
    <row r="375" spans="1:72">
      <c r="A375" s="581">
        <f t="shared" si="249"/>
        <v>0</v>
      </c>
      <c r="B375" s="579">
        <v>64</v>
      </c>
      <c r="C375" s="579">
        <f t="shared" si="250"/>
        <v>0</v>
      </c>
      <c r="D375" s="579">
        <f t="shared" si="253"/>
        <v>0</v>
      </c>
      <c r="E375" s="579">
        <f t="shared" si="255"/>
        <v>0</v>
      </c>
      <c r="F375" s="579">
        <f t="shared" si="257"/>
        <v>0</v>
      </c>
      <c r="G375" s="579">
        <f t="shared" si="259"/>
        <v>0</v>
      </c>
      <c r="H375" s="579">
        <f t="shared" si="260"/>
        <v>0</v>
      </c>
      <c r="I375" s="579">
        <f t="shared" si="261"/>
        <v>0</v>
      </c>
      <c r="J375" s="579">
        <f t="shared" si="262"/>
        <v>0</v>
      </c>
      <c r="K375" s="579">
        <f t="shared" si="263"/>
        <v>0</v>
      </c>
      <c r="L375" s="579">
        <f t="shared" si="264"/>
        <v>0</v>
      </c>
      <c r="M375" s="579">
        <f t="shared" si="265"/>
        <v>0</v>
      </c>
      <c r="N375" s="579">
        <f t="shared" si="266"/>
        <v>0</v>
      </c>
      <c r="O375" s="579">
        <f t="shared" si="267"/>
        <v>0</v>
      </c>
      <c r="P375" s="579">
        <f t="shared" si="268"/>
        <v>0</v>
      </c>
      <c r="Q375" s="579">
        <f t="shared" si="269"/>
        <v>0</v>
      </c>
      <c r="R375" s="579">
        <f t="shared" si="270"/>
        <v>0</v>
      </c>
      <c r="S375" s="579">
        <f t="shared" si="271"/>
        <v>0</v>
      </c>
      <c r="T375" s="579">
        <f t="shared" si="272"/>
        <v>0</v>
      </c>
      <c r="U375" s="579">
        <f t="shared" si="273"/>
        <v>0</v>
      </c>
      <c r="V375" s="579">
        <f t="shared" si="274"/>
        <v>0</v>
      </c>
      <c r="W375" s="579">
        <f t="shared" si="275"/>
        <v>0</v>
      </c>
      <c r="X375" s="579">
        <f t="shared" si="276"/>
        <v>0</v>
      </c>
      <c r="Y375" s="579">
        <f t="shared" si="277"/>
        <v>0</v>
      </c>
      <c r="Z375" s="579">
        <f t="shared" si="278"/>
        <v>0</v>
      </c>
      <c r="AA375" s="579">
        <f t="shared" si="279"/>
        <v>0</v>
      </c>
      <c r="AB375" s="579">
        <f t="shared" si="280"/>
        <v>0</v>
      </c>
      <c r="AC375" s="579">
        <f t="shared" si="281"/>
        <v>0</v>
      </c>
      <c r="AD375" s="579">
        <f t="shared" si="282"/>
        <v>0</v>
      </c>
      <c r="AE375" s="579">
        <f t="shared" si="283"/>
        <v>0</v>
      </c>
      <c r="AF375" s="579">
        <f t="shared" si="284"/>
        <v>0</v>
      </c>
      <c r="AG375" s="579">
        <f t="shared" si="285"/>
        <v>0</v>
      </c>
      <c r="AH375" s="579">
        <f t="shared" ref="AH375:AH391" si="286">$AH$155*$A344</f>
        <v>0</v>
      </c>
      <c r="AI375" s="579">
        <f t="shared" si="251"/>
        <v>0</v>
      </c>
      <c r="AJ375" s="579">
        <f t="shared" si="254"/>
        <v>0</v>
      </c>
      <c r="AK375" s="579">
        <f t="shared" si="256"/>
        <v>0</v>
      </c>
      <c r="AL375" s="579">
        <f t="shared" si="258"/>
        <v>0</v>
      </c>
      <c r="AM375" s="579">
        <f t="shared" si="252"/>
        <v>0</v>
      </c>
      <c r="AN375" s="579"/>
      <c r="AO375" s="579"/>
      <c r="AP375" s="579"/>
      <c r="AQ375" s="579"/>
      <c r="AR375" s="579"/>
      <c r="AS375" s="579"/>
      <c r="AT375" s="578"/>
      <c r="AU375" s="579"/>
      <c r="AV375" s="579"/>
      <c r="AW375" s="579"/>
      <c r="AX375" s="579"/>
      <c r="AY375" s="579"/>
      <c r="AZ375" s="579"/>
      <c r="BA375" s="579"/>
      <c r="BB375" s="579"/>
      <c r="BC375" s="577"/>
      <c r="BD375" s="577"/>
      <c r="BE375" s="579"/>
      <c r="BF375" s="579"/>
      <c r="BG375" s="579"/>
      <c r="BH375" s="579"/>
      <c r="BI375" s="579"/>
      <c r="BJ375" s="579"/>
      <c r="BK375" s="579"/>
      <c r="BL375" s="579"/>
      <c r="BM375" s="579"/>
      <c r="BN375" s="579"/>
      <c r="BO375" s="579"/>
      <c r="BP375" s="579"/>
      <c r="BQ375" s="579"/>
      <c r="BR375" s="579"/>
      <c r="BS375" s="579"/>
      <c r="BT375" s="579"/>
    </row>
    <row r="376" spans="1:72">
      <c r="A376" s="581">
        <f t="shared" ref="A376:A391" si="287">IF(B376=1,1/$D$9/2,IF(B376&lt;$D$9+1,1/$D$9,IF($D$9+1=B376,1/$D$9/2,0)))</f>
        <v>0</v>
      </c>
      <c r="B376" s="579">
        <v>65</v>
      </c>
      <c r="C376" s="579">
        <f t="shared" ref="C376:C391" si="288">$C$310*$A376</f>
        <v>0</v>
      </c>
      <c r="D376" s="579">
        <f t="shared" si="253"/>
        <v>0</v>
      </c>
      <c r="E376" s="579">
        <f t="shared" si="255"/>
        <v>0</v>
      </c>
      <c r="F376" s="579">
        <f t="shared" si="257"/>
        <v>0</v>
      </c>
      <c r="G376" s="579">
        <f t="shared" si="259"/>
        <v>0</v>
      </c>
      <c r="H376" s="579">
        <f t="shared" si="260"/>
        <v>0</v>
      </c>
      <c r="I376" s="579">
        <f t="shared" si="261"/>
        <v>0</v>
      </c>
      <c r="J376" s="579">
        <f t="shared" si="262"/>
        <v>0</v>
      </c>
      <c r="K376" s="579">
        <f t="shared" si="263"/>
        <v>0</v>
      </c>
      <c r="L376" s="579">
        <f t="shared" si="264"/>
        <v>0</v>
      </c>
      <c r="M376" s="579">
        <f t="shared" si="265"/>
        <v>0</v>
      </c>
      <c r="N376" s="579">
        <f t="shared" si="266"/>
        <v>0</v>
      </c>
      <c r="O376" s="579">
        <f t="shared" si="267"/>
        <v>0</v>
      </c>
      <c r="P376" s="579">
        <f t="shared" si="268"/>
        <v>0</v>
      </c>
      <c r="Q376" s="579">
        <f t="shared" si="269"/>
        <v>0</v>
      </c>
      <c r="R376" s="579">
        <f t="shared" si="270"/>
        <v>0</v>
      </c>
      <c r="S376" s="579">
        <f t="shared" si="271"/>
        <v>0</v>
      </c>
      <c r="T376" s="579">
        <f t="shared" si="272"/>
        <v>0</v>
      </c>
      <c r="U376" s="579">
        <f t="shared" si="273"/>
        <v>0</v>
      </c>
      <c r="V376" s="579">
        <f t="shared" si="274"/>
        <v>0</v>
      </c>
      <c r="W376" s="579">
        <f t="shared" si="275"/>
        <v>0</v>
      </c>
      <c r="X376" s="579">
        <f t="shared" si="276"/>
        <v>0</v>
      </c>
      <c r="Y376" s="579">
        <f t="shared" si="277"/>
        <v>0</v>
      </c>
      <c r="Z376" s="579">
        <f t="shared" si="278"/>
        <v>0</v>
      </c>
      <c r="AA376" s="579">
        <f t="shared" si="279"/>
        <v>0</v>
      </c>
      <c r="AB376" s="579">
        <f t="shared" si="280"/>
        <v>0</v>
      </c>
      <c r="AC376" s="579">
        <f t="shared" si="281"/>
        <v>0</v>
      </c>
      <c r="AD376" s="579">
        <f t="shared" si="282"/>
        <v>0</v>
      </c>
      <c r="AE376" s="579">
        <f t="shared" si="283"/>
        <v>0</v>
      </c>
      <c r="AF376" s="579">
        <f t="shared" si="284"/>
        <v>0</v>
      </c>
      <c r="AG376" s="579">
        <f t="shared" si="285"/>
        <v>0</v>
      </c>
      <c r="AH376" s="579">
        <f t="shared" si="286"/>
        <v>0</v>
      </c>
      <c r="AI376" s="579">
        <f t="shared" si="251"/>
        <v>0</v>
      </c>
      <c r="AJ376" s="579">
        <f t="shared" si="254"/>
        <v>0</v>
      </c>
      <c r="AK376" s="579">
        <f t="shared" si="256"/>
        <v>0</v>
      </c>
      <c r="AL376" s="579">
        <f t="shared" si="258"/>
        <v>0</v>
      </c>
      <c r="AM376" s="579">
        <f t="shared" ref="AM376:AM391" si="289">SUM(C376:AL376)</f>
        <v>0</v>
      </c>
      <c r="AN376" s="579"/>
      <c r="AO376" s="579"/>
      <c r="AP376" s="579"/>
      <c r="AQ376" s="579"/>
      <c r="AR376" s="579"/>
      <c r="AS376" s="579"/>
      <c r="AT376" s="578"/>
      <c r="AU376" s="579"/>
      <c r="AV376" s="579"/>
      <c r="AW376" s="579"/>
      <c r="AX376" s="579"/>
      <c r="AY376" s="579"/>
      <c r="AZ376" s="579"/>
      <c r="BA376" s="579"/>
      <c r="BB376" s="579"/>
      <c r="BC376" s="577"/>
      <c r="BD376" s="577"/>
      <c r="BE376" s="579"/>
      <c r="BF376" s="579"/>
      <c r="BG376" s="579"/>
      <c r="BH376" s="579"/>
      <c r="BI376" s="579"/>
      <c r="BJ376" s="579"/>
      <c r="BK376" s="579"/>
      <c r="BL376" s="579"/>
      <c r="BM376" s="579"/>
      <c r="BN376" s="579"/>
      <c r="BO376" s="579"/>
      <c r="BP376" s="579"/>
      <c r="BQ376" s="579"/>
      <c r="BR376" s="579"/>
      <c r="BS376" s="579"/>
      <c r="BT376" s="579"/>
    </row>
    <row r="377" spans="1:72">
      <c r="A377" s="581">
        <f t="shared" si="287"/>
        <v>0</v>
      </c>
      <c r="B377" s="579">
        <v>66</v>
      </c>
      <c r="C377" s="579">
        <f t="shared" si="288"/>
        <v>0</v>
      </c>
      <c r="D377" s="579">
        <f t="shared" ref="D377:D391" si="290">$D$310*$A376</f>
        <v>0</v>
      </c>
      <c r="E377" s="579">
        <f t="shared" si="255"/>
        <v>0</v>
      </c>
      <c r="F377" s="579">
        <f t="shared" si="257"/>
        <v>0</v>
      </c>
      <c r="G377" s="579">
        <f t="shared" si="259"/>
        <v>0</v>
      </c>
      <c r="H377" s="579">
        <f t="shared" si="260"/>
        <v>0</v>
      </c>
      <c r="I377" s="579">
        <f t="shared" si="261"/>
        <v>0</v>
      </c>
      <c r="J377" s="579">
        <f t="shared" si="262"/>
        <v>0</v>
      </c>
      <c r="K377" s="579">
        <f t="shared" si="263"/>
        <v>0</v>
      </c>
      <c r="L377" s="579">
        <f t="shared" si="264"/>
        <v>0</v>
      </c>
      <c r="M377" s="579">
        <f t="shared" si="265"/>
        <v>0</v>
      </c>
      <c r="N377" s="579">
        <f t="shared" si="266"/>
        <v>0</v>
      </c>
      <c r="O377" s="579">
        <f t="shared" si="267"/>
        <v>0</v>
      </c>
      <c r="P377" s="579">
        <f t="shared" si="268"/>
        <v>0</v>
      </c>
      <c r="Q377" s="579">
        <f t="shared" si="269"/>
        <v>0</v>
      </c>
      <c r="R377" s="579">
        <f t="shared" si="270"/>
        <v>0</v>
      </c>
      <c r="S377" s="579">
        <f t="shared" si="271"/>
        <v>0</v>
      </c>
      <c r="T377" s="579">
        <f t="shared" si="272"/>
        <v>0</v>
      </c>
      <c r="U377" s="579">
        <f t="shared" si="273"/>
        <v>0</v>
      </c>
      <c r="V377" s="579">
        <f t="shared" si="274"/>
        <v>0</v>
      </c>
      <c r="W377" s="579">
        <f t="shared" si="275"/>
        <v>0</v>
      </c>
      <c r="X377" s="579">
        <f t="shared" si="276"/>
        <v>0</v>
      </c>
      <c r="Y377" s="579">
        <f t="shared" si="277"/>
        <v>0</v>
      </c>
      <c r="Z377" s="579">
        <f t="shared" si="278"/>
        <v>0</v>
      </c>
      <c r="AA377" s="579">
        <f t="shared" si="279"/>
        <v>0</v>
      </c>
      <c r="AB377" s="579">
        <f t="shared" si="280"/>
        <v>0</v>
      </c>
      <c r="AC377" s="579">
        <f t="shared" si="281"/>
        <v>0</v>
      </c>
      <c r="AD377" s="579">
        <f t="shared" si="282"/>
        <v>0</v>
      </c>
      <c r="AE377" s="579">
        <f t="shared" si="283"/>
        <v>0</v>
      </c>
      <c r="AF377" s="579">
        <f t="shared" si="284"/>
        <v>0</v>
      </c>
      <c r="AG377" s="579">
        <f t="shared" si="285"/>
        <v>0</v>
      </c>
      <c r="AH377" s="579">
        <f t="shared" si="286"/>
        <v>0</v>
      </c>
      <c r="AI377" s="579">
        <f t="shared" si="251"/>
        <v>0</v>
      </c>
      <c r="AJ377" s="579">
        <f t="shared" si="254"/>
        <v>0</v>
      </c>
      <c r="AK377" s="579">
        <f t="shared" si="256"/>
        <v>0</v>
      </c>
      <c r="AL377" s="579">
        <f t="shared" si="258"/>
        <v>0</v>
      </c>
      <c r="AM377" s="579">
        <f t="shared" si="289"/>
        <v>0</v>
      </c>
      <c r="AN377" s="579"/>
      <c r="AO377" s="579"/>
      <c r="AP377" s="579"/>
      <c r="AQ377" s="579"/>
      <c r="AR377" s="579"/>
      <c r="AS377" s="579"/>
      <c r="AT377" s="578"/>
      <c r="AU377" s="579"/>
      <c r="AV377" s="579"/>
      <c r="AW377" s="579"/>
      <c r="AX377" s="579"/>
      <c r="AY377" s="579"/>
      <c r="AZ377" s="579"/>
      <c r="BA377" s="579"/>
      <c r="BB377" s="579"/>
      <c r="BC377" s="577"/>
      <c r="BD377" s="577"/>
      <c r="BQ377" s="579"/>
      <c r="BR377" s="579"/>
      <c r="BS377" s="579"/>
      <c r="BT377" s="579"/>
    </row>
    <row r="378" spans="1:72">
      <c r="A378" s="581">
        <f t="shared" si="287"/>
        <v>0</v>
      </c>
      <c r="B378" s="579">
        <v>67</v>
      </c>
      <c r="C378" s="579">
        <f t="shared" si="288"/>
        <v>0</v>
      </c>
      <c r="D378" s="579">
        <f t="shared" si="290"/>
        <v>0</v>
      </c>
      <c r="E378" s="579">
        <f t="shared" ref="E378:E391" si="291">$E$310*$A376</f>
        <v>0</v>
      </c>
      <c r="F378" s="579">
        <f t="shared" si="257"/>
        <v>0</v>
      </c>
      <c r="G378" s="579">
        <f t="shared" si="259"/>
        <v>0</v>
      </c>
      <c r="H378" s="579">
        <f t="shared" si="260"/>
        <v>0</v>
      </c>
      <c r="I378" s="579">
        <f t="shared" si="261"/>
        <v>0</v>
      </c>
      <c r="J378" s="579">
        <f t="shared" si="262"/>
        <v>0</v>
      </c>
      <c r="K378" s="579">
        <f t="shared" si="263"/>
        <v>0</v>
      </c>
      <c r="L378" s="579">
        <f t="shared" si="264"/>
        <v>0</v>
      </c>
      <c r="M378" s="579">
        <f t="shared" si="265"/>
        <v>0</v>
      </c>
      <c r="N378" s="579">
        <f t="shared" si="266"/>
        <v>0</v>
      </c>
      <c r="O378" s="579">
        <f t="shared" si="267"/>
        <v>0</v>
      </c>
      <c r="P378" s="579">
        <f t="shared" si="268"/>
        <v>0</v>
      </c>
      <c r="Q378" s="579">
        <f t="shared" si="269"/>
        <v>0</v>
      </c>
      <c r="R378" s="579">
        <f t="shared" si="270"/>
        <v>0</v>
      </c>
      <c r="S378" s="579">
        <f t="shared" si="271"/>
        <v>0</v>
      </c>
      <c r="T378" s="579">
        <f t="shared" si="272"/>
        <v>0</v>
      </c>
      <c r="U378" s="579">
        <f t="shared" si="273"/>
        <v>0</v>
      </c>
      <c r="V378" s="579">
        <f t="shared" si="274"/>
        <v>0</v>
      </c>
      <c r="W378" s="579">
        <f t="shared" si="275"/>
        <v>0</v>
      </c>
      <c r="X378" s="579">
        <f t="shared" si="276"/>
        <v>0</v>
      </c>
      <c r="Y378" s="579">
        <f t="shared" si="277"/>
        <v>0</v>
      </c>
      <c r="Z378" s="579">
        <f t="shared" si="278"/>
        <v>0</v>
      </c>
      <c r="AA378" s="579">
        <f t="shared" si="279"/>
        <v>0</v>
      </c>
      <c r="AB378" s="579">
        <f t="shared" si="280"/>
        <v>0</v>
      </c>
      <c r="AC378" s="579">
        <f t="shared" si="281"/>
        <v>0</v>
      </c>
      <c r="AD378" s="579">
        <f t="shared" si="282"/>
        <v>0</v>
      </c>
      <c r="AE378" s="579">
        <f t="shared" si="283"/>
        <v>0</v>
      </c>
      <c r="AF378" s="579">
        <f t="shared" si="284"/>
        <v>0</v>
      </c>
      <c r="AG378" s="579">
        <f t="shared" si="285"/>
        <v>0</v>
      </c>
      <c r="AH378" s="579">
        <f t="shared" si="286"/>
        <v>0</v>
      </c>
      <c r="AI378" s="579">
        <f t="shared" si="251"/>
        <v>0</v>
      </c>
      <c r="AJ378" s="579">
        <f t="shared" si="254"/>
        <v>0</v>
      </c>
      <c r="AK378" s="579">
        <f t="shared" si="256"/>
        <v>0</v>
      </c>
      <c r="AL378" s="579">
        <f t="shared" si="258"/>
        <v>0</v>
      </c>
      <c r="AM378" s="579">
        <f t="shared" si="289"/>
        <v>0</v>
      </c>
      <c r="AN378" s="579"/>
      <c r="AO378" s="579"/>
      <c r="AP378" s="579"/>
      <c r="AQ378" s="579"/>
      <c r="AR378" s="579"/>
      <c r="AS378" s="579"/>
      <c r="AT378" s="578"/>
      <c r="AU378" s="579"/>
      <c r="AV378" s="579"/>
      <c r="AW378" s="579"/>
      <c r="AX378" s="579"/>
      <c r="AY378" s="579"/>
      <c r="AZ378" s="579"/>
      <c r="BA378" s="579"/>
      <c r="BB378" s="579"/>
      <c r="BC378" s="577"/>
      <c r="BD378" s="577"/>
      <c r="BQ378" s="579"/>
      <c r="BR378" s="579"/>
      <c r="BS378" s="579"/>
      <c r="BT378" s="579"/>
    </row>
    <row r="379" spans="1:72">
      <c r="A379" s="581">
        <f t="shared" si="287"/>
        <v>0</v>
      </c>
      <c r="B379" s="579">
        <v>68</v>
      </c>
      <c r="C379" s="579">
        <f t="shared" si="288"/>
        <v>0</v>
      </c>
      <c r="D379" s="579">
        <f t="shared" si="290"/>
        <v>0</v>
      </c>
      <c r="E379" s="579">
        <f t="shared" si="291"/>
        <v>0</v>
      </c>
      <c r="F379" s="579">
        <f t="shared" ref="F379:F391" si="292">$F$310*$A376</f>
        <v>0</v>
      </c>
      <c r="G379" s="579">
        <f t="shared" si="259"/>
        <v>0</v>
      </c>
      <c r="H379" s="579">
        <f t="shared" si="260"/>
        <v>0</v>
      </c>
      <c r="I379" s="579">
        <f t="shared" si="261"/>
        <v>0</v>
      </c>
      <c r="J379" s="579">
        <f t="shared" si="262"/>
        <v>0</v>
      </c>
      <c r="K379" s="579">
        <f t="shared" si="263"/>
        <v>0</v>
      </c>
      <c r="L379" s="579">
        <f t="shared" si="264"/>
        <v>0</v>
      </c>
      <c r="M379" s="579">
        <f t="shared" si="265"/>
        <v>0</v>
      </c>
      <c r="N379" s="579">
        <f t="shared" si="266"/>
        <v>0</v>
      </c>
      <c r="O379" s="579">
        <f t="shared" si="267"/>
        <v>0</v>
      </c>
      <c r="P379" s="579">
        <f t="shared" si="268"/>
        <v>0</v>
      </c>
      <c r="Q379" s="579">
        <f t="shared" si="269"/>
        <v>0</v>
      </c>
      <c r="R379" s="579">
        <f t="shared" si="270"/>
        <v>0</v>
      </c>
      <c r="S379" s="579">
        <f t="shared" si="271"/>
        <v>0</v>
      </c>
      <c r="T379" s="579">
        <f t="shared" si="272"/>
        <v>0</v>
      </c>
      <c r="U379" s="579">
        <f t="shared" si="273"/>
        <v>0</v>
      </c>
      <c r="V379" s="579">
        <f t="shared" si="274"/>
        <v>0</v>
      </c>
      <c r="W379" s="579">
        <f t="shared" si="275"/>
        <v>0</v>
      </c>
      <c r="X379" s="579">
        <f t="shared" si="276"/>
        <v>0</v>
      </c>
      <c r="Y379" s="579">
        <f t="shared" si="277"/>
        <v>0</v>
      </c>
      <c r="Z379" s="579">
        <f t="shared" si="278"/>
        <v>0</v>
      </c>
      <c r="AA379" s="579">
        <f t="shared" si="279"/>
        <v>0</v>
      </c>
      <c r="AB379" s="579">
        <f t="shared" si="280"/>
        <v>0</v>
      </c>
      <c r="AC379" s="579">
        <f t="shared" si="281"/>
        <v>0</v>
      </c>
      <c r="AD379" s="579">
        <f t="shared" si="282"/>
        <v>0</v>
      </c>
      <c r="AE379" s="579">
        <f t="shared" si="283"/>
        <v>0</v>
      </c>
      <c r="AF379" s="579">
        <f t="shared" si="284"/>
        <v>0</v>
      </c>
      <c r="AG379" s="579">
        <f t="shared" si="285"/>
        <v>0</v>
      </c>
      <c r="AH379" s="579">
        <f t="shared" si="286"/>
        <v>0</v>
      </c>
      <c r="AI379" s="579">
        <f t="shared" si="251"/>
        <v>0</v>
      </c>
      <c r="AJ379" s="579">
        <f t="shared" si="254"/>
        <v>0</v>
      </c>
      <c r="AK379" s="579">
        <f t="shared" si="256"/>
        <v>0</v>
      </c>
      <c r="AL379" s="579">
        <f t="shared" si="258"/>
        <v>0</v>
      </c>
      <c r="AM379" s="579">
        <f t="shared" si="289"/>
        <v>0</v>
      </c>
      <c r="AN379" s="579"/>
      <c r="AO379" s="579"/>
      <c r="AP379" s="579"/>
      <c r="AQ379" s="579"/>
      <c r="AR379" s="579"/>
      <c r="AS379" s="579"/>
      <c r="AT379" s="578"/>
      <c r="AU379" s="579"/>
      <c r="AV379" s="579"/>
      <c r="AW379" s="579"/>
      <c r="AX379" s="579"/>
      <c r="AY379" s="579"/>
      <c r="AZ379" s="579"/>
      <c r="BA379" s="579"/>
      <c r="BB379" s="579"/>
      <c r="BC379" s="577"/>
      <c r="BD379" s="577"/>
      <c r="BQ379" s="579"/>
      <c r="BR379" s="579"/>
      <c r="BS379" s="579"/>
      <c r="BT379" s="579"/>
    </row>
    <row r="380" spans="1:72">
      <c r="A380" s="581">
        <f t="shared" si="287"/>
        <v>0</v>
      </c>
      <c r="B380" s="579">
        <v>69</v>
      </c>
      <c r="C380" s="579">
        <f t="shared" si="288"/>
        <v>0</v>
      </c>
      <c r="D380" s="579">
        <f t="shared" si="290"/>
        <v>0</v>
      </c>
      <c r="E380" s="579">
        <f t="shared" si="291"/>
        <v>0</v>
      </c>
      <c r="F380" s="579">
        <f t="shared" si="292"/>
        <v>0</v>
      </c>
      <c r="G380" s="579">
        <f t="shared" ref="G380:G391" si="293">$G$310*$A376</f>
        <v>0</v>
      </c>
      <c r="H380" s="579">
        <f t="shared" si="260"/>
        <v>0</v>
      </c>
      <c r="I380" s="579">
        <f t="shared" si="261"/>
        <v>0</v>
      </c>
      <c r="J380" s="579">
        <f t="shared" si="262"/>
        <v>0</v>
      </c>
      <c r="K380" s="579">
        <f t="shared" si="263"/>
        <v>0</v>
      </c>
      <c r="L380" s="579">
        <f t="shared" si="264"/>
        <v>0</v>
      </c>
      <c r="M380" s="579">
        <f t="shared" si="265"/>
        <v>0</v>
      </c>
      <c r="N380" s="579">
        <f t="shared" si="266"/>
        <v>0</v>
      </c>
      <c r="O380" s="579">
        <f t="shared" si="267"/>
        <v>0</v>
      </c>
      <c r="P380" s="579">
        <f t="shared" si="268"/>
        <v>0</v>
      </c>
      <c r="Q380" s="579">
        <f t="shared" si="269"/>
        <v>0</v>
      </c>
      <c r="R380" s="579">
        <f t="shared" si="270"/>
        <v>0</v>
      </c>
      <c r="S380" s="579">
        <f t="shared" si="271"/>
        <v>0</v>
      </c>
      <c r="T380" s="579">
        <f t="shared" si="272"/>
        <v>0</v>
      </c>
      <c r="U380" s="579">
        <f t="shared" si="273"/>
        <v>0</v>
      </c>
      <c r="V380" s="579">
        <f t="shared" si="274"/>
        <v>0</v>
      </c>
      <c r="W380" s="579">
        <f t="shared" si="275"/>
        <v>0</v>
      </c>
      <c r="X380" s="579">
        <f t="shared" si="276"/>
        <v>0</v>
      </c>
      <c r="Y380" s="579">
        <f t="shared" si="277"/>
        <v>0</v>
      </c>
      <c r="Z380" s="579">
        <f t="shared" si="278"/>
        <v>0</v>
      </c>
      <c r="AA380" s="579">
        <f t="shared" si="279"/>
        <v>0</v>
      </c>
      <c r="AB380" s="579">
        <f t="shared" si="280"/>
        <v>0</v>
      </c>
      <c r="AC380" s="579">
        <f t="shared" si="281"/>
        <v>0</v>
      </c>
      <c r="AD380" s="579">
        <f t="shared" si="282"/>
        <v>0</v>
      </c>
      <c r="AE380" s="579">
        <f t="shared" si="283"/>
        <v>0</v>
      </c>
      <c r="AF380" s="579">
        <f t="shared" si="284"/>
        <v>0</v>
      </c>
      <c r="AG380" s="579">
        <f t="shared" si="285"/>
        <v>0</v>
      </c>
      <c r="AH380" s="579">
        <f t="shared" si="286"/>
        <v>0</v>
      </c>
      <c r="AI380" s="579">
        <f t="shared" si="251"/>
        <v>0</v>
      </c>
      <c r="AJ380" s="579">
        <f t="shared" si="254"/>
        <v>0</v>
      </c>
      <c r="AK380" s="579">
        <f t="shared" si="256"/>
        <v>0</v>
      </c>
      <c r="AL380" s="579">
        <f t="shared" si="258"/>
        <v>0</v>
      </c>
      <c r="AM380" s="579">
        <f t="shared" si="289"/>
        <v>0</v>
      </c>
      <c r="AN380" s="579"/>
      <c r="AO380" s="579"/>
      <c r="AP380" s="579"/>
      <c r="AQ380" s="579"/>
      <c r="AR380" s="579"/>
      <c r="AS380" s="579"/>
      <c r="AT380" s="578"/>
      <c r="AU380" s="579"/>
      <c r="AV380" s="579"/>
      <c r="AW380" s="579"/>
      <c r="AX380" s="579"/>
      <c r="AY380" s="579"/>
      <c r="AZ380" s="579"/>
      <c r="BA380" s="579"/>
      <c r="BB380" s="579"/>
      <c r="BC380" s="577"/>
      <c r="BD380" s="577"/>
      <c r="BQ380" s="579"/>
      <c r="BR380" s="579"/>
      <c r="BS380" s="579"/>
      <c r="BT380" s="579"/>
    </row>
    <row r="381" spans="1:72">
      <c r="A381" s="581">
        <f t="shared" si="287"/>
        <v>0</v>
      </c>
      <c r="B381" s="579">
        <v>70</v>
      </c>
      <c r="C381" s="579">
        <f t="shared" si="288"/>
        <v>0</v>
      </c>
      <c r="D381" s="579">
        <f t="shared" si="290"/>
        <v>0</v>
      </c>
      <c r="E381" s="579">
        <f t="shared" si="291"/>
        <v>0</v>
      </c>
      <c r="F381" s="579">
        <f t="shared" si="292"/>
        <v>0</v>
      </c>
      <c r="G381" s="579">
        <f t="shared" si="293"/>
        <v>0</v>
      </c>
      <c r="H381" s="579">
        <f t="shared" ref="H381:H391" si="294">$H$310*$A376</f>
        <v>0</v>
      </c>
      <c r="I381" s="579">
        <f t="shared" si="261"/>
        <v>0</v>
      </c>
      <c r="J381" s="579">
        <f t="shared" si="262"/>
        <v>0</v>
      </c>
      <c r="K381" s="579">
        <f t="shared" si="263"/>
        <v>0</v>
      </c>
      <c r="L381" s="579">
        <f t="shared" si="264"/>
        <v>0</v>
      </c>
      <c r="M381" s="579">
        <f t="shared" si="265"/>
        <v>0</v>
      </c>
      <c r="N381" s="579">
        <f t="shared" si="266"/>
        <v>0</v>
      </c>
      <c r="O381" s="579">
        <f t="shared" si="267"/>
        <v>0</v>
      </c>
      <c r="P381" s="579">
        <f t="shared" si="268"/>
        <v>0</v>
      </c>
      <c r="Q381" s="579">
        <f t="shared" si="269"/>
        <v>0</v>
      </c>
      <c r="R381" s="579">
        <f t="shared" si="270"/>
        <v>0</v>
      </c>
      <c r="S381" s="579">
        <f t="shared" si="271"/>
        <v>0</v>
      </c>
      <c r="T381" s="579">
        <f t="shared" si="272"/>
        <v>0</v>
      </c>
      <c r="U381" s="579">
        <f t="shared" si="273"/>
        <v>0</v>
      </c>
      <c r="V381" s="579">
        <f t="shared" si="274"/>
        <v>0</v>
      </c>
      <c r="W381" s="579">
        <f t="shared" si="275"/>
        <v>0</v>
      </c>
      <c r="X381" s="579">
        <f t="shared" si="276"/>
        <v>0</v>
      </c>
      <c r="Y381" s="579">
        <f t="shared" si="277"/>
        <v>0</v>
      </c>
      <c r="Z381" s="579">
        <f t="shared" si="278"/>
        <v>0</v>
      </c>
      <c r="AA381" s="579">
        <f t="shared" si="279"/>
        <v>0</v>
      </c>
      <c r="AB381" s="579">
        <f t="shared" si="280"/>
        <v>0</v>
      </c>
      <c r="AC381" s="579">
        <f t="shared" si="281"/>
        <v>0</v>
      </c>
      <c r="AD381" s="579">
        <f t="shared" si="282"/>
        <v>0</v>
      </c>
      <c r="AE381" s="579">
        <f t="shared" si="283"/>
        <v>0</v>
      </c>
      <c r="AF381" s="579">
        <f t="shared" si="284"/>
        <v>0</v>
      </c>
      <c r="AG381" s="579">
        <f t="shared" si="285"/>
        <v>0</v>
      </c>
      <c r="AH381" s="579">
        <f t="shared" si="286"/>
        <v>0</v>
      </c>
      <c r="AI381" s="579">
        <f t="shared" si="251"/>
        <v>0</v>
      </c>
      <c r="AJ381" s="579">
        <f t="shared" si="254"/>
        <v>0</v>
      </c>
      <c r="AK381" s="579">
        <f t="shared" si="256"/>
        <v>0</v>
      </c>
      <c r="AL381" s="579">
        <f t="shared" si="258"/>
        <v>0</v>
      </c>
      <c r="AM381" s="579">
        <f t="shared" si="289"/>
        <v>0</v>
      </c>
      <c r="AN381" s="579"/>
      <c r="AO381" s="579"/>
      <c r="AP381" s="579"/>
      <c r="AQ381" s="579"/>
      <c r="AR381" s="579"/>
      <c r="AS381" s="579"/>
      <c r="AT381" s="578"/>
      <c r="AU381" s="579"/>
      <c r="AV381" s="579"/>
      <c r="AW381" s="579"/>
      <c r="AX381" s="579"/>
      <c r="AY381" s="579"/>
      <c r="AZ381" s="579"/>
      <c r="BA381" s="579"/>
      <c r="BB381" s="579"/>
      <c r="BC381" s="577"/>
      <c r="BD381" s="577"/>
      <c r="BQ381" s="579"/>
      <c r="BR381" s="579"/>
      <c r="BS381" s="579"/>
      <c r="BT381" s="579"/>
    </row>
    <row r="382" spans="1:72">
      <c r="A382" s="581">
        <f t="shared" si="287"/>
        <v>0</v>
      </c>
      <c r="B382" s="579">
        <v>71</v>
      </c>
      <c r="C382" s="579">
        <f t="shared" si="288"/>
        <v>0</v>
      </c>
      <c r="D382" s="579">
        <f t="shared" si="290"/>
        <v>0</v>
      </c>
      <c r="E382" s="579">
        <f t="shared" si="291"/>
        <v>0</v>
      </c>
      <c r="F382" s="579">
        <f t="shared" si="292"/>
        <v>0</v>
      </c>
      <c r="G382" s="579">
        <f t="shared" si="293"/>
        <v>0</v>
      </c>
      <c r="H382" s="579">
        <f t="shared" si="294"/>
        <v>0</v>
      </c>
      <c r="I382" s="579">
        <f t="shared" ref="I382:I391" si="295">$I$310*$A376</f>
        <v>0</v>
      </c>
      <c r="J382" s="579">
        <f t="shared" si="262"/>
        <v>0</v>
      </c>
      <c r="K382" s="579">
        <f t="shared" si="263"/>
        <v>0</v>
      </c>
      <c r="L382" s="579">
        <f t="shared" si="264"/>
        <v>0</v>
      </c>
      <c r="M382" s="579">
        <f t="shared" si="265"/>
        <v>0</v>
      </c>
      <c r="N382" s="579">
        <f t="shared" si="266"/>
        <v>0</v>
      </c>
      <c r="O382" s="579">
        <f t="shared" si="267"/>
        <v>0</v>
      </c>
      <c r="P382" s="579">
        <f t="shared" si="268"/>
        <v>0</v>
      </c>
      <c r="Q382" s="579">
        <f t="shared" si="269"/>
        <v>0</v>
      </c>
      <c r="R382" s="579">
        <f t="shared" si="270"/>
        <v>0</v>
      </c>
      <c r="S382" s="579">
        <f t="shared" si="271"/>
        <v>0</v>
      </c>
      <c r="T382" s="579">
        <f t="shared" si="272"/>
        <v>0</v>
      </c>
      <c r="U382" s="579">
        <f t="shared" si="273"/>
        <v>0</v>
      </c>
      <c r="V382" s="579">
        <f t="shared" si="274"/>
        <v>0</v>
      </c>
      <c r="W382" s="579">
        <f t="shared" si="275"/>
        <v>0</v>
      </c>
      <c r="X382" s="579">
        <f t="shared" si="276"/>
        <v>0</v>
      </c>
      <c r="Y382" s="579">
        <f t="shared" si="277"/>
        <v>0</v>
      </c>
      <c r="Z382" s="579">
        <f t="shared" si="278"/>
        <v>0</v>
      </c>
      <c r="AA382" s="579">
        <f t="shared" si="279"/>
        <v>0</v>
      </c>
      <c r="AB382" s="579">
        <f t="shared" si="280"/>
        <v>0</v>
      </c>
      <c r="AC382" s="579">
        <f t="shared" si="281"/>
        <v>0</v>
      </c>
      <c r="AD382" s="579">
        <f t="shared" si="282"/>
        <v>0</v>
      </c>
      <c r="AE382" s="579">
        <f t="shared" si="283"/>
        <v>0</v>
      </c>
      <c r="AF382" s="579">
        <f t="shared" si="284"/>
        <v>0</v>
      </c>
      <c r="AG382" s="579">
        <f t="shared" si="285"/>
        <v>0</v>
      </c>
      <c r="AH382" s="579">
        <f t="shared" si="286"/>
        <v>0</v>
      </c>
      <c r="AI382" s="579">
        <f t="shared" si="251"/>
        <v>0</v>
      </c>
      <c r="AJ382" s="579">
        <f t="shared" si="254"/>
        <v>0</v>
      </c>
      <c r="AK382" s="579">
        <f t="shared" si="256"/>
        <v>0</v>
      </c>
      <c r="AL382" s="579">
        <f t="shared" si="258"/>
        <v>0</v>
      </c>
      <c r="AM382" s="579">
        <f t="shared" si="289"/>
        <v>0</v>
      </c>
      <c r="AN382" s="579"/>
      <c r="AO382" s="579"/>
      <c r="AP382" s="579"/>
      <c r="AQ382" s="579"/>
      <c r="AR382" s="579"/>
      <c r="AS382" s="579"/>
      <c r="AT382" s="578"/>
      <c r="AU382" s="579"/>
      <c r="AV382" s="579"/>
      <c r="AW382" s="579"/>
      <c r="AX382" s="579"/>
      <c r="AY382" s="579"/>
      <c r="AZ382" s="579"/>
      <c r="BA382" s="579"/>
      <c r="BB382" s="579"/>
      <c r="BC382" s="577"/>
      <c r="BD382" s="577"/>
      <c r="BQ382" s="579"/>
      <c r="BR382" s="579"/>
      <c r="BS382" s="579"/>
      <c r="BT382" s="579"/>
    </row>
    <row r="383" spans="1:72">
      <c r="A383" s="581">
        <f t="shared" si="287"/>
        <v>0</v>
      </c>
      <c r="B383" s="579">
        <v>72</v>
      </c>
      <c r="C383" s="579">
        <f t="shared" si="288"/>
        <v>0</v>
      </c>
      <c r="D383" s="579">
        <f t="shared" si="290"/>
        <v>0</v>
      </c>
      <c r="E383" s="579">
        <f t="shared" si="291"/>
        <v>0</v>
      </c>
      <c r="F383" s="579">
        <f t="shared" si="292"/>
        <v>0</v>
      </c>
      <c r="G383" s="579">
        <f t="shared" si="293"/>
        <v>0</v>
      </c>
      <c r="H383" s="579">
        <f t="shared" si="294"/>
        <v>0</v>
      </c>
      <c r="I383" s="579">
        <f t="shared" si="295"/>
        <v>0</v>
      </c>
      <c r="J383" s="579">
        <f t="shared" ref="J383:J391" si="296">$J$310*$A376</f>
        <v>0</v>
      </c>
      <c r="K383" s="579">
        <f t="shared" si="263"/>
        <v>0</v>
      </c>
      <c r="L383" s="579">
        <f t="shared" si="264"/>
        <v>0</v>
      </c>
      <c r="M383" s="579">
        <f t="shared" si="265"/>
        <v>0</v>
      </c>
      <c r="N383" s="579">
        <f t="shared" si="266"/>
        <v>0</v>
      </c>
      <c r="O383" s="579">
        <f t="shared" si="267"/>
        <v>0</v>
      </c>
      <c r="P383" s="579">
        <f t="shared" si="268"/>
        <v>0</v>
      </c>
      <c r="Q383" s="579">
        <f t="shared" si="269"/>
        <v>0</v>
      </c>
      <c r="R383" s="579">
        <f t="shared" si="270"/>
        <v>0</v>
      </c>
      <c r="S383" s="579">
        <f t="shared" si="271"/>
        <v>0</v>
      </c>
      <c r="T383" s="579">
        <f t="shared" si="272"/>
        <v>0</v>
      </c>
      <c r="U383" s="579">
        <f t="shared" si="273"/>
        <v>0</v>
      </c>
      <c r="V383" s="579">
        <f t="shared" si="274"/>
        <v>0</v>
      </c>
      <c r="W383" s="579">
        <f t="shared" si="275"/>
        <v>0</v>
      </c>
      <c r="X383" s="579">
        <f t="shared" si="276"/>
        <v>0</v>
      </c>
      <c r="Y383" s="579">
        <f t="shared" si="277"/>
        <v>0</v>
      </c>
      <c r="Z383" s="579">
        <f t="shared" si="278"/>
        <v>0</v>
      </c>
      <c r="AA383" s="579">
        <f t="shared" si="279"/>
        <v>0</v>
      </c>
      <c r="AB383" s="579">
        <f t="shared" si="280"/>
        <v>0</v>
      </c>
      <c r="AC383" s="579">
        <f t="shared" si="281"/>
        <v>0</v>
      </c>
      <c r="AD383" s="579">
        <f t="shared" si="282"/>
        <v>0</v>
      </c>
      <c r="AE383" s="579">
        <f t="shared" si="283"/>
        <v>0</v>
      </c>
      <c r="AF383" s="579">
        <f t="shared" si="284"/>
        <v>0</v>
      </c>
      <c r="AG383" s="579">
        <f t="shared" si="285"/>
        <v>0</v>
      </c>
      <c r="AH383" s="579">
        <f t="shared" si="286"/>
        <v>0</v>
      </c>
      <c r="AI383" s="579">
        <f t="shared" si="251"/>
        <v>0</v>
      </c>
      <c r="AJ383" s="579">
        <f t="shared" si="254"/>
        <v>0</v>
      </c>
      <c r="AK383" s="579">
        <f t="shared" si="256"/>
        <v>0</v>
      </c>
      <c r="AL383" s="579">
        <f t="shared" si="258"/>
        <v>0</v>
      </c>
      <c r="AM383" s="579">
        <f t="shared" si="289"/>
        <v>0</v>
      </c>
      <c r="AN383" s="579"/>
      <c r="AO383" s="579"/>
      <c r="AP383" s="579"/>
      <c r="AQ383" s="579"/>
      <c r="AR383" s="579"/>
      <c r="AS383" s="579"/>
      <c r="AT383" s="578"/>
      <c r="AU383" s="579"/>
      <c r="AV383" s="579"/>
      <c r="AW383" s="579"/>
      <c r="AX383" s="579"/>
      <c r="AY383" s="579"/>
      <c r="AZ383" s="579"/>
      <c r="BA383" s="579"/>
      <c r="BB383" s="579"/>
      <c r="BC383" s="577"/>
      <c r="BD383" s="577"/>
      <c r="BQ383" s="579"/>
      <c r="BR383" s="579"/>
      <c r="BS383" s="579"/>
      <c r="BT383" s="579"/>
    </row>
    <row r="384" spans="1:72">
      <c r="A384" s="581">
        <f t="shared" si="287"/>
        <v>0</v>
      </c>
      <c r="B384" s="579">
        <v>73</v>
      </c>
      <c r="C384" s="579">
        <f t="shared" si="288"/>
        <v>0</v>
      </c>
      <c r="D384" s="579">
        <f t="shared" si="290"/>
        <v>0</v>
      </c>
      <c r="E384" s="579">
        <f t="shared" si="291"/>
        <v>0</v>
      </c>
      <c r="F384" s="579">
        <f t="shared" si="292"/>
        <v>0</v>
      </c>
      <c r="G384" s="579">
        <f t="shared" si="293"/>
        <v>0</v>
      </c>
      <c r="H384" s="579">
        <f t="shared" si="294"/>
        <v>0</v>
      </c>
      <c r="I384" s="579">
        <f t="shared" si="295"/>
        <v>0</v>
      </c>
      <c r="J384" s="579">
        <f t="shared" si="296"/>
        <v>0</v>
      </c>
      <c r="K384" s="579">
        <f t="shared" ref="K384:K391" si="297">$K$310*$A376</f>
        <v>0</v>
      </c>
      <c r="L384" s="579">
        <f t="shared" si="264"/>
        <v>0</v>
      </c>
      <c r="M384" s="579">
        <f t="shared" si="265"/>
        <v>0</v>
      </c>
      <c r="N384" s="579">
        <f t="shared" si="266"/>
        <v>0</v>
      </c>
      <c r="O384" s="579">
        <f t="shared" si="267"/>
        <v>0</v>
      </c>
      <c r="P384" s="579">
        <f t="shared" si="268"/>
        <v>0</v>
      </c>
      <c r="Q384" s="579">
        <f t="shared" si="269"/>
        <v>0</v>
      </c>
      <c r="R384" s="579">
        <f t="shared" si="270"/>
        <v>0</v>
      </c>
      <c r="S384" s="579">
        <f t="shared" si="271"/>
        <v>0</v>
      </c>
      <c r="T384" s="579">
        <f t="shared" si="272"/>
        <v>0</v>
      </c>
      <c r="U384" s="579">
        <f t="shared" si="273"/>
        <v>0</v>
      </c>
      <c r="V384" s="579">
        <f t="shared" si="274"/>
        <v>0</v>
      </c>
      <c r="W384" s="579">
        <f t="shared" si="275"/>
        <v>0</v>
      </c>
      <c r="X384" s="579">
        <f t="shared" si="276"/>
        <v>0</v>
      </c>
      <c r="Y384" s="579">
        <f t="shared" si="277"/>
        <v>0</v>
      </c>
      <c r="Z384" s="579">
        <f t="shared" si="278"/>
        <v>0</v>
      </c>
      <c r="AA384" s="579">
        <f t="shared" si="279"/>
        <v>0</v>
      </c>
      <c r="AB384" s="579">
        <f t="shared" si="280"/>
        <v>0</v>
      </c>
      <c r="AC384" s="579">
        <f t="shared" si="281"/>
        <v>0</v>
      </c>
      <c r="AD384" s="579">
        <f t="shared" si="282"/>
        <v>0</v>
      </c>
      <c r="AE384" s="579">
        <f t="shared" si="283"/>
        <v>0</v>
      </c>
      <c r="AF384" s="579">
        <f t="shared" si="284"/>
        <v>0</v>
      </c>
      <c r="AG384" s="579">
        <f t="shared" si="285"/>
        <v>0</v>
      </c>
      <c r="AH384" s="579">
        <f t="shared" si="286"/>
        <v>0</v>
      </c>
      <c r="AI384" s="579">
        <f t="shared" si="251"/>
        <v>0</v>
      </c>
      <c r="AJ384" s="579">
        <f t="shared" si="254"/>
        <v>0</v>
      </c>
      <c r="AK384" s="579">
        <f t="shared" si="256"/>
        <v>0</v>
      </c>
      <c r="AL384" s="579">
        <f t="shared" si="258"/>
        <v>0</v>
      </c>
      <c r="AM384" s="579">
        <f t="shared" si="289"/>
        <v>0</v>
      </c>
      <c r="AN384" s="579"/>
      <c r="AO384" s="579"/>
      <c r="AP384" s="579"/>
      <c r="AQ384" s="579"/>
      <c r="AR384" s="579"/>
      <c r="AS384" s="579"/>
      <c r="AT384" s="578"/>
      <c r="AU384" s="579"/>
      <c r="AV384" s="579"/>
      <c r="AW384" s="579"/>
      <c r="AX384" s="579"/>
      <c r="AY384" s="579"/>
      <c r="AZ384" s="579"/>
      <c r="BA384" s="579"/>
      <c r="BB384" s="579"/>
      <c r="BC384" s="577"/>
      <c r="BD384" s="577"/>
      <c r="BQ384" s="579"/>
      <c r="BR384" s="579"/>
      <c r="BS384" s="579"/>
      <c r="BT384" s="579"/>
    </row>
    <row r="385" spans="1:56">
      <c r="A385" s="581">
        <f t="shared" si="287"/>
        <v>0</v>
      </c>
      <c r="B385" s="579">
        <v>74</v>
      </c>
      <c r="C385" s="579">
        <f t="shared" si="288"/>
        <v>0</v>
      </c>
      <c r="D385" s="579">
        <f t="shared" si="290"/>
        <v>0</v>
      </c>
      <c r="E385" s="579">
        <f t="shared" si="291"/>
        <v>0</v>
      </c>
      <c r="F385" s="579">
        <f t="shared" si="292"/>
        <v>0</v>
      </c>
      <c r="G385" s="579">
        <f t="shared" si="293"/>
        <v>0</v>
      </c>
      <c r="H385" s="579">
        <f t="shared" si="294"/>
        <v>0</v>
      </c>
      <c r="I385" s="579">
        <f t="shared" si="295"/>
        <v>0</v>
      </c>
      <c r="J385" s="579">
        <f t="shared" si="296"/>
        <v>0</v>
      </c>
      <c r="K385" s="579">
        <f t="shared" si="297"/>
        <v>0</v>
      </c>
      <c r="L385" s="579">
        <f t="shared" ref="L385:L391" si="298">$L$310*$A376</f>
        <v>0</v>
      </c>
      <c r="M385" s="579">
        <f t="shared" si="265"/>
        <v>0</v>
      </c>
      <c r="N385" s="579">
        <f t="shared" si="266"/>
        <v>0</v>
      </c>
      <c r="O385" s="579">
        <f t="shared" si="267"/>
        <v>0</v>
      </c>
      <c r="P385" s="579">
        <f t="shared" si="268"/>
        <v>0</v>
      </c>
      <c r="Q385" s="579">
        <f t="shared" si="269"/>
        <v>0</v>
      </c>
      <c r="R385" s="579">
        <f t="shared" si="270"/>
        <v>0</v>
      </c>
      <c r="S385" s="579">
        <f t="shared" si="271"/>
        <v>0</v>
      </c>
      <c r="T385" s="579">
        <f t="shared" si="272"/>
        <v>0</v>
      </c>
      <c r="U385" s="579">
        <f t="shared" si="273"/>
        <v>0</v>
      </c>
      <c r="V385" s="579">
        <f t="shared" si="274"/>
        <v>0</v>
      </c>
      <c r="W385" s="579">
        <f t="shared" si="275"/>
        <v>0</v>
      </c>
      <c r="X385" s="579">
        <f t="shared" si="276"/>
        <v>0</v>
      </c>
      <c r="Y385" s="579">
        <f t="shared" si="277"/>
        <v>0</v>
      </c>
      <c r="Z385" s="579">
        <f t="shared" si="278"/>
        <v>0</v>
      </c>
      <c r="AA385" s="579">
        <f t="shared" si="279"/>
        <v>0</v>
      </c>
      <c r="AB385" s="579">
        <f t="shared" si="280"/>
        <v>0</v>
      </c>
      <c r="AC385" s="579">
        <f t="shared" si="281"/>
        <v>0</v>
      </c>
      <c r="AD385" s="579">
        <f t="shared" si="282"/>
        <v>0</v>
      </c>
      <c r="AE385" s="579">
        <f t="shared" si="283"/>
        <v>0</v>
      </c>
      <c r="AF385" s="579">
        <f t="shared" si="284"/>
        <v>0</v>
      </c>
      <c r="AG385" s="579">
        <f t="shared" si="285"/>
        <v>0</v>
      </c>
      <c r="AH385" s="579">
        <f t="shared" si="286"/>
        <v>0</v>
      </c>
      <c r="AI385" s="579">
        <f t="shared" si="251"/>
        <v>0</v>
      </c>
      <c r="AJ385" s="579">
        <f t="shared" si="254"/>
        <v>0</v>
      </c>
      <c r="AK385" s="579">
        <f t="shared" si="256"/>
        <v>0</v>
      </c>
      <c r="AL385" s="579">
        <f t="shared" si="258"/>
        <v>0</v>
      </c>
      <c r="AM385" s="579">
        <f t="shared" si="289"/>
        <v>0</v>
      </c>
      <c r="AN385" s="579"/>
      <c r="AO385" s="579"/>
      <c r="AP385" s="579"/>
      <c r="AQ385" s="579"/>
      <c r="AR385" s="579"/>
      <c r="AS385" s="579"/>
      <c r="AT385" s="578"/>
      <c r="AU385" s="579"/>
      <c r="AV385" s="579"/>
      <c r="AW385" s="579"/>
      <c r="AX385" s="579"/>
      <c r="AY385" s="579"/>
      <c r="AZ385" s="579"/>
      <c r="BA385" s="579"/>
      <c r="BB385" s="579"/>
      <c r="BC385" s="577"/>
      <c r="BD385" s="577"/>
    </row>
    <row r="386" spans="1:56">
      <c r="A386" s="581">
        <f t="shared" si="287"/>
        <v>0</v>
      </c>
      <c r="B386" s="579">
        <v>75</v>
      </c>
      <c r="C386" s="579">
        <f t="shared" si="288"/>
        <v>0</v>
      </c>
      <c r="D386" s="579">
        <f t="shared" si="290"/>
        <v>0</v>
      </c>
      <c r="E386" s="579">
        <f t="shared" si="291"/>
        <v>0</v>
      </c>
      <c r="F386" s="579">
        <f t="shared" si="292"/>
        <v>0</v>
      </c>
      <c r="G386" s="579">
        <f t="shared" si="293"/>
        <v>0</v>
      </c>
      <c r="H386" s="579">
        <f t="shared" si="294"/>
        <v>0</v>
      </c>
      <c r="I386" s="579">
        <f t="shared" si="295"/>
        <v>0</v>
      </c>
      <c r="J386" s="579">
        <f t="shared" si="296"/>
        <v>0</v>
      </c>
      <c r="K386" s="579">
        <f t="shared" si="297"/>
        <v>0</v>
      </c>
      <c r="L386" s="579">
        <f t="shared" si="298"/>
        <v>0</v>
      </c>
      <c r="M386" s="579">
        <f t="shared" ref="M386:M391" si="299">$M$155*$A376</f>
        <v>0</v>
      </c>
      <c r="N386" s="579">
        <f t="shared" si="266"/>
        <v>0</v>
      </c>
      <c r="O386" s="579">
        <f t="shared" si="267"/>
        <v>0</v>
      </c>
      <c r="P386" s="579">
        <f t="shared" si="268"/>
        <v>0</v>
      </c>
      <c r="Q386" s="579">
        <f t="shared" si="269"/>
        <v>0</v>
      </c>
      <c r="R386" s="579">
        <f t="shared" si="270"/>
        <v>0</v>
      </c>
      <c r="S386" s="579">
        <f t="shared" si="271"/>
        <v>0</v>
      </c>
      <c r="T386" s="579">
        <f t="shared" si="272"/>
        <v>0</v>
      </c>
      <c r="U386" s="579">
        <f t="shared" si="273"/>
        <v>0</v>
      </c>
      <c r="V386" s="579">
        <f t="shared" si="274"/>
        <v>0</v>
      </c>
      <c r="W386" s="579">
        <f t="shared" si="275"/>
        <v>0</v>
      </c>
      <c r="X386" s="579">
        <f t="shared" si="276"/>
        <v>0</v>
      </c>
      <c r="Y386" s="579">
        <f t="shared" si="277"/>
        <v>0</v>
      </c>
      <c r="Z386" s="579">
        <f t="shared" si="278"/>
        <v>0</v>
      </c>
      <c r="AA386" s="579">
        <f t="shared" si="279"/>
        <v>0</v>
      </c>
      <c r="AB386" s="579">
        <f t="shared" si="280"/>
        <v>0</v>
      </c>
      <c r="AC386" s="579">
        <f t="shared" si="281"/>
        <v>0</v>
      </c>
      <c r="AD386" s="579">
        <f t="shared" si="282"/>
        <v>0</v>
      </c>
      <c r="AE386" s="579">
        <f t="shared" si="283"/>
        <v>0</v>
      </c>
      <c r="AF386" s="579">
        <f t="shared" si="284"/>
        <v>0</v>
      </c>
      <c r="AG386" s="579">
        <f t="shared" si="285"/>
        <v>0</v>
      </c>
      <c r="AH386" s="579">
        <f t="shared" si="286"/>
        <v>0</v>
      </c>
      <c r="AI386" s="579">
        <f t="shared" si="251"/>
        <v>0</v>
      </c>
      <c r="AJ386" s="579">
        <f t="shared" si="254"/>
        <v>0</v>
      </c>
      <c r="AK386" s="579">
        <f t="shared" si="256"/>
        <v>0</v>
      </c>
      <c r="AL386" s="579">
        <f t="shared" si="258"/>
        <v>0</v>
      </c>
      <c r="AM386" s="579">
        <f t="shared" si="289"/>
        <v>0</v>
      </c>
      <c r="AN386" s="579"/>
      <c r="AO386" s="579"/>
      <c r="AP386" s="579"/>
      <c r="AQ386" s="579"/>
      <c r="AR386" s="579"/>
      <c r="AS386" s="579"/>
      <c r="AT386" s="578"/>
      <c r="AU386" s="579"/>
      <c r="AV386" s="579"/>
      <c r="AW386" s="579"/>
      <c r="AX386" s="579"/>
      <c r="AY386" s="579"/>
      <c r="AZ386" s="579"/>
      <c r="BA386" s="579"/>
      <c r="BB386" s="579"/>
      <c r="BC386" s="577"/>
      <c r="BD386" s="577"/>
    </row>
    <row r="387" spans="1:56">
      <c r="A387" s="581">
        <f t="shared" si="287"/>
        <v>0</v>
      </c>
      <c r="B387" s="579">
        <v>76</v>
      </c>
      <c r="C387" s="579">
        <f t="shared" si="288"/>
        <v>0</v>
      </c>
      <c r="D387" s="579">
        <f t="shared" si="290"/>
        <v>0</v>
      </c>
      <c r="E387" s="579">
        <f t="shared" si="291"/>
        <v>0</v>
      </c>
      <c r="F387" s="579">
        <f t="shared" si="292"/>
        <v>0</v>
      </c>
      <c r="G387" s="579">
        <f t="shared" si="293"/>
        <v>0</v>
      </c>
      <c r="H387" s="579">
        <f t="shared" si="294"/>
        <v>0</v>
      </c>
      <c r="I387" s="579">
        <f t="shared" si="295"/>
        <v>0</v>
      </c>
      <c r="J387" s="579">
        <f t="shared" si="296"/>
        <v>0</v>
      </c>
      <c r="K387" s="579">
        <f t="shared" si="297"/>
        <v>0</v>
      </c>
      <c r="L387" s="579">
        <f t="shared" si="298"/>
        <v>0</v>
      </c>
      <c r="M387" s="579">
        <f t="shared" si="299"/>
        <v>0</v>
      </c>
      <c r="N387" s="579">
        <f>$N$155*$A376</f>
        <v>0</v>
      </c>
      <c r="O387" s="579">
        <f t="shared" si="267"/>
        <v>0</v>
      </c>
      <c r="P387" s="579">
        <f t="shared" si="268"/>
        <v>0</v>
      </c>
      <c r="Q387" s="579">
        <f t="shared" si="269"/>
        <v>0</v>
      </c>
      <c r="R387" s="579">
        <f t="shared" si="270"/>
        <v>0</v>
      </c>
      <c r="S387" s="579">
        <f t="shared" si="271"/>
        <v>0</v>
      </c>
      <c r="T387" s="579">
        <f t="shared" si="272"/>
        <v>0</v>
      </c>
      <c r="U387" s="579">
        <f t="shared" si="273"/>
        <v>0</v>
      </c>
      <c r="V387" s="579">
        <f t="shared" si="274"/>
        <v>0</v>
      </c>
      <c r="W387" s="579">
        <f t="shared" si="275"/>
        <v>0</v>
      </c>
      <c r="X387" s="579">
        <f t="shared" si="276"/>
        <v>0</v>
      </c>
      <c r="Y387" s="579">
        <f t="shared" si="277"/>
        <v>0</v>
      </c>
      <c r="Z387" s="579">
        <f t="shared" si="278"/>
        <v>0</v>
      </c>
      <c r="AA387" s="579">
        <f t="shared" si="279"/>
        <v>0</v>
      </c>
      <c r="AB387" s="579">
        <f t="shared" si="280"/>
        <v>0</v>
      </c>
      <c r="AC387" s="579">
        <f t="shared" si="281"/>
        <v>0</v>
      </c>
      <c r="AD387" s="579">
        <f t="shared" si="282"/>
        <v>0</v>
      </c>
      <c r="AE387" s="579">
        <f t="shared" si="283"/>
        <v>0</v>
      </c>
      <c r="AF387" s="579">
        <f t="shared" si="284"/>
        <v>0</v>
      </c>
      <c r="AG387" s="579">
        <f t="shared" si="285"/>
        <v>0</v>
      </c>
      <c r="AH387" s="579">
        <f t="shared" si="286"/>
        <v>0</v>
      </c>
      <c r="AI387" s="579">
        <f t="shared" si="251"/>
        <v>0</v>
      </c>
      <c r="AJ387" s="579">
        <f t="shared" si="254"/>
        <v>0</v>
      </c>
      <c r="AK387" s="579">
        <f t="shared" si="256"/>
        <v>0</v>
      </c>
      <c r="AL387" s="579">
        <f t="shared" si="258"/>
        <v>0</v>
      </c>
      <c r="AM387" s="579">
        <f t="shared" si="289"/>
        <v>0</v>
      </c>
      <c r="AN387" s="579"/>
      <c r="AO387" s="579"/>
      <c r="AP387" s="579"/>
      <c r="AQ387" s="579"/>
      <c r="AR387" s="579"/>
      <c r="AS387" s="579"/>
      <c r="AT387" s="578"/>
      <c r="AU387" s="579"/>
      <c r="AV387" s="579"/>
      <c r="AW387" s="579"/>
      <c r="AX387" s="579"/>
      <c r="AY387" s="579"/>
      <c r="AZ387" s="579"/>
      <c r="BA387" s="579"/>
      <c r="BB387" s="579"/>
      <c r="BC387" s="577"/>
      <c r="BD387" s="577"/>
    </row>
    <row r="388" spans="1:56">
      <c r="A388" s="581">
        <f t="shared" si="287"/>
        <v>0</v>
      </c>
      <c r="B388" s="579">
        <v>77</v>
      </c>
      <c r="C388" s="579">
        <f t="shared" si="288"/>
        <v>0</v>
      </c>
      <c r="D388" s="579">
        <f t="shared" si="290"/>
        <v>0</v>
      </c>
      <c r="E388" s="579">
        <f t="shared" si="291"/>
        <v>0</v>
      </c>
      <c r="F388" s="579">
        <f t="shared" si="292"/>
        <v>0</v>
      </c>
      <c r="G388" s="579">
        <f t="shared" si="293"/>
        <v>0</v>
      </c>
      <c r="H388" s="579">
        <f t="shared" si="294"/>
        <v>0</v>
      </c>
      <c r="I388" s="579">
        <f t="shared" si="295"/>
        <v>0</v>
      </c>
      <c r="J388" s="579">
        <f t="shared" si="296"/>
        <v>0</v>
      </c>
      <c r="K388" s="579">
        <f t="shared" si="297"/>
        <v>0</v>
      </c>
      <c r="L388" s="579">
        <f t="shared" si="298"/>
        <v>0</v>
      </c>
      <c r="M388" s="579">
        <f t="shared" si="299"/>
        <v>0</v>
      </c>
      <c r="N388" s="579">
        <f>$N$155*$A377</f>
        <v>0</v>
      </c>
      <c r="O388" s="579">
        <f>$O$155*$A376</f>
        <v>0</v>
      </c>
      <c r="P388" s="579">
        <f t="shared" si="268"/>
        <v>0</v>
      </c>
      <c r="Q388" s="579">
        <f t="shared" si="269"/>
        <v>0</v>
      </c>
      <c r="R388" s="579">
        <f t="shared" si="270"/>
        <v>0</v>
      </c>
      <c r="S388" s="579">
        <f t="shared" si="271"/>
        <v>0</v>
      </c>
      <c r="T388" s="579">
        <f t="shared" si="272"/>
        <v>0</v>
      </c>
      <c r="U388" s="579">
        <f t="shared" si="273"/>
        <v>0</v>
      </c>
      <c r="V388" s="579">
        <f t="shared" si="274"/>
        <v>0</v>
      </c>
      <c r="W388" s="579">
        <f t="shared" si="275"/>
        <v>0</v>
      </c>
      <c r="X388" s="579">
        <f t="shared" si="276"/>
        <v>0</v>
      </c>
      <c r="Y388" s="579">
        <f t="shared" si="277"/>
        <v>0</v>
      </c>
      <c r="Z388" s="579">
        <f t="shared" si="278"/>
        <v>0</v>
      </c>
      <c r="AA388" s="579">
        <f t="shared" si="279"/>
        <v>0</v>
      </c>
      <c r="AB388" s="579">
        <f t="shared" si="280"/>
        <v>0</v>
      </c>
      <c r="AC388" s="579">
        <f t="shared" si="281"/>
        <v>0</v>
      </c>
      <c r="AD388" s="579">
        <f t="shared" si="282"/>
        <v>0</v>
      </c>
      <c r="AE388" s="579">
        <f t="shared" si="283"/>
        <v>0</v>
      </c>
      <c r="AF388" s="579">
        <f t="shared" si="284"/>
        <v>0</v>
      </c>
      <c r="AG388" s="579">
        <f t="shared" si="285"/>
        <v>0</v>
      </c>
      <c r="AH388" s="579">
        <f t="shared" si="286"/>
        <v>0</v>
      </c>
      <c r="AI388" s="579">
        <f t="shared" si="251"/>
        <v>0</v>
      </c>
      <c r="AJ388" s="579">
        <f t="shared" si="254"/>
        <v>0</v>
      </c>
      <c r="AK388" s="579">
        <f t="shared" si="256"/>
        <v>0</v>
      </c>
      <c r="AL388" s="579">
        <f t="shared" si="258"/>
        <v>0</v>
      </c>
      <c r="AM388" s="579">
        <f t="shared" si="289"/>
        <v>0</v>
      </c>
      <c r="AN388" s="579"/>
      <c r="AO388" s="579"/>
      <c r="AP388" s="579"/>
      <c r="AQ388" s="579"/>
      <c r="AR388" s="579"/>
      <c r="AS388" s="579"/>
      <c r="AT388" s="578"/>
      <c r="AU388" s="579"/>
      <c r="AV388" s="579"/>
      <c r="AW388" s="579"/>
      <c r="AX388" s="579"/>
      <c r="AY388" s="579"/>
      <c r="AZ388" s="579"/>
      <c r="BA388" s="579"/>
      <c r="BB388" s="579"/>
      <c r="BC388" s="577"/>
      <c r="BD388" s="577"/>
    </row>
    <row r="389" spans="1:56">
      <c r="A389" s="581">
        <f t="shared" si="287"/>
        <v>0</v>
      </c>
      <c r="B389" s="579">
        <v>78</v>
      </c>
      <c r="C389" s="579">
        <f t="shared" si="288"/>
        <v>0</v>
      </c>
      <c r="D389" s="579">
        <f t="shared" si="290"/>
        <v>0</v>
      </c>
      <c r="E389" s="579">
        <f t="shared" si="291"/>
        <v>0</v>
      </c>
      <c r="F389" s="579">
        <f t="shared" si="292"/>
        <v>0</v>
      </c>
      <c r="G389" s="579">
        <f t="shared" si="293"/>
        <v>0</v>
      </c>
      <c r="H389" s="579">
        <f t="shared" si="294"/>
        <v>0</v>
      </c>
      <c r="I389" s="579">
        <f t="shared" si="295"/>
        <v>0</v>
      </c>
      <c r="J389" s="579">
        <f t="shared" si="296"/>
        <v>0</v>
      </c>
      <c r="K389" s="579">
        <f t="shared" si="297"/>
        <v>0</v>
      </c>
      <c r="L389" s="579">
        <f t="shared" si="298"/>
        <v>0</v>
      </c>
      <c r="M389" s="579">
        <f t="shared" si="299"/>
        <v>0</v>
      </c>
      <c r="N389" s="579">
        <f>$N$155*$A378</f>
        <v>0</v>
      </c>
      <c r="O389" s="579">
        <f>$O$155*$A377</f>
        <v>0</v>
      </c>
      <c r="P389" s="579">
        <f>$P$155*$A376</f>
        <v>0</v>
      </c>
      <c r="Q389" s="579">
        <f t="shared" si="269"/>
        <v>0</v>
      </c>
      <c r="R389" s="579">
        <f t="shared" si="270"/>
        <v>0</v>
      </c>
      <c r="S389" s="579">
        <f t="shared" si="271"/>
        <v>0</v>
      </c>
      <c r="T389" s="579">
        <f t="shared" si="272"/>
        <v>0</v>
      </c>
      <c r="U389" s="579">
        <f t="shared" si="273"/>
        <v>0</v>
      </c>
      <c r="V389" s="579">
        <f t="shared" si="274"/>
        <v>0</v>
      </c>
      <c r="W389" s="579">
        <f t="shared" si="275"/>
        <v>0</v>
      </c>
      <c r="X389" s="579">
        <f t="shared" si="276"/>
        <v>0</v>
      </c>
      <c r="Y389" s="579">
        <f t="shared" si="277"/>
        <v>0</v>
      </c>
      <c r="Z389" s="579">
        <f t="shared" si="278"/>
        <v>0</v>
      </c>
      <c r="AA389" s="579">
        <f t="shared" si="279"/>
        <v>0</v>
      </c>
      <c r="AB389" s="579">
        <f t="shared" si="280"/>
        <v>0</v>
      </c>
      <c r="AC389" s="579">
        <f t="shared" si="281"/>
        <v>0</v>
      </c>
      <c r="AD389" s="579">
        <f t="shared" si="282"/>
        <v>0</v>
      </c>
      <c r="AE389" s="579">
        <f t="shared" si="283"/>
        <v>0</v>
      </c>
      <c r="AF389" s="579">
        <f t="shared" si="284"/>
        <v>0</v>
      </c>
      <c r="AG389" s="579">
        <f t="shared" si="285"/>
        <v>0</v>
      </c>
      <c r="AH389" s="579">
        <f t="shared" si="286"/>
        <v>0</v>
      </c>
      <c r="AI389" s="579">
        <f t="shared" si="251"/>
        <v>0</v>
      </c>
      <c r="AJ389" s="579">
        <f t="shared" si="254"/>
        <v>0</v>
      </c>
      <c r="AK389" s="579">
        <f t="shared" si="256"/>
        <v>0</v>
      </c>
      <c r="AL389" s="579">
        <f t="shared" si="258"/>
        <v>0</v>
      </c>
      <c r="AM389" s="579">
        <f t="shared" si="289"/>
        <v>0</v>
      </c>
      <c r="AN389" s="579"/>
      <c r="AO389" s="579"/>
      <c r="AP389" s="579"/>
      <c r="AQ389" s="579"/>
      <c r="AR389" s="579"/>
      <c r="AS389" s="579"/>
      <c r="AT389" s="578"/>
      <c r="AU389" s="579"/>
      <c r="AV389" s="579"/>
      <c r="AW389" s="579"/>
      <c r="AX389" s="579"/>
      <c r="AY389" s="579"/>
      <c r="AZ389" s="579"/>
      <c r="BA389" s="579"/>
      <c r="BB389" s="579"/>
      <c r="BC389" s="577"/>
      <c r="BD389" s="577"/>
    </row>
    <row r="390" spans="1:56">
      <c r="A390" s="581">
        <f t="shared" si="287"/>
        <v>0</v>
      </c>
      <c r="B390" s="579">
        <v>79</v>
      </c>
      <c r="C390" s="579">
        <f t="shared" si="288"/>
        <v>0</v>
      </c>
      <c r="D390" s="579">
        <f t="shared" si="290"/>
        <v>0</v>
      </c>
      <c r="E390" s="579">
        <f t="shared" si="291"/>
        <v>0</v>
      </c>
      <c r="F390" s="579">
        <f t="shared" si="292"/>
        <v>0</v>
      </c>
      <c r="G390" s="579">
        <f t="shared" si="293"/>
        <v>0</v>
      </c>
      <c r="H390" s="579">
        <f t="shared" si="294"/>
        <v>0</v>
      </c>
      <c r="I390" s="579">
        <f t="shared" si="295"/>
        <v>0</v>
      </c>
      <c r="J390" s="579">
        <f t="shared" si="296"/>
        <v>0</v>
      </c>
      <c r="K390" s="579">
        <f t="shared" si="297"/>
        <v>0</v>
      </c>
      <c r="L390" s="579">
        <f t="shared" si="298"/>
        <v>0</v>
      </c>
      <c r="M390" s="579">
        <f t="shared" si="299"/>
        <v>0</v>
      </c>
      <c r="N390" s="579">
        <f>$N$155*$A379</f>
        <v>0</v>
      </c>
      <c r="O390" s="579">
        <f>$O$155*$A378</f>
        <v>0</v>
      </c>
      <c r="P390" s="579">
        <f>$P$155*$A377</f>
        <v>0</v>
      </c>
      <c r="Q390" s="579">
        <f>$Q$155*$A376</f>
        <v>0</v>
      </c>
      <c r="R390" s="579">
        <f t="shared" si="270"/>
        <v>0</v>
      </c>
      <c r="S390" s="579">
        <f t="shared" si="271"/>
        <v>0</v>
      </c>
      <c r="T390" s="579">
        <f t="shared" si="272"/>
        <v>0</v>
      </c>
      <c r="U390" s="579">
        <f t="shared" si="273"/>
        <v>0</v>
      </c>
      <c r="V390" s="579">
        <f t="shared" si="274"/>
        <v>0</v>
      </c>
      <c r="W390" s="579">
        <f t="shared" si="275"/>
        <v>0</v>
      </c>
      <c r="X390" s="579">
        <f t="shared" si="276"/>
        <v>0</v>
      </c>
      <c r="Y390" s="579">
        <f t="shared" si="277"/>
        <v>0</v>
      </c>
      <c r="Z390" s="579">
        <f t="shared" si="278"/>
        <v>0</v>
      </c>
      <c r="AA390" s="579">
        <f t="shared" si="279"/>
        <v>0</v>
      </c>
      <c r="AB390" s="579">
        <f t="shared" si="280"/>
        <v>0</v>
      </c>
      <c r="AC390" s="579">
        <f t="shared" si="281"/>
        <v>0</v>
      </c>
      <c r="AD390" s="579">
        <f t="shared" si="282"/>
        <v>0</v>
      </c>
      <c r="AE390" s="579">
        <f t="shared" si="283"/>
        <v>0</v>
      </c>
      <c r="AF390" s="579">
        <f t="shared" si="284"/>
        <v>0</v>
      </c>
      <c r="AG390" s="579">
        <f t="shared" si="285"/>
        <v>0</v>
      </c>
      <c r="AH390" s="579">
        <f t="shared" si="286"/>
        <v>0</v>
      </c>
      <c r="AI390" s="579">
        <f t="shared" si="251"/>
        <v>0</v>
      </c>
      <c r="AJ390" s="579">
        <f t="shared" si="254"/>
        <v>0</v>
      </c>
      <c r="AK390" s="579">
        <f t="shared" si="256"/>
        <v>0</v>
      </c>
      <c r="AL390" s="579">
        <f t="shared" si="258"/>
        <v>0</v>
      </c>
      <c r="AM390" s="579">
        <f t="shared" si="289"/>
        <v>0</v>
      </c>
      <c r="AN390" s="579"/>
      <c r="AO390" s="579"/>
      <c r="AP390" s="579"/>
      <c r="AQ390" s="579"/>
      <c r="AR390" s="579"/>
      <c r="AS390" s="579"/>
      <c r="AT390" s="578"/>
      <c r="AU390" s="579"/>
      <c r="AV390" s="579"/>
      <c r="AW390" s="579"/>
      <c r="AX390" s="579"/>
      <c r="AY390" s="579"/>
      <c r="AZ390" s="579"/>
      <c r="BA390" s="579"/>
      <c r="BB390" s="579"/>
      <c r="BC390" s="577"/>
      <c r="BD390" s="577"/>
    </row>
    <row r="391" spans="1:56">
      <c r="A391" s="581">
        <f t="shared" si="287"/>
        <v>0</v>
      </c>
      <c r="B391" s="579">
        <v>80</v>
      </c>
      <c r="C391" s="579">
        <f t="shared" si="288"/>
        <v>0</v>
      </c>
      <c r="D391" s="579">
        <f t="shared" si="290"/>
        <v>0</v>
      </c>
      <c r="E391" s="579">
        <f t="shared" si="291"/>
        <v>0</v>
      </c>
      <c r="F391" s="579">
        <f t="shared" si="292"/>
        <v>0</v>
      </c>
      <c r="G391" s="579">
        <f t="shared" si="293"/>
        <v>0</v>
      </c>
      <c r="H391" s="579">
        <f t="shared" si="294"/>
        <v>0</v>
      </c>
      <c r="I391" s="579">
        <f t="shared" si="295"/>
        <v>0</v>
      </c>
      <c r="J391" s="579">
        <f t="shared" si="296"/>
        <v>0</v>
      </c>
      <c r="K391" s="579">
        <f t="shared" si="297"/>
        <v>0</v>
      </c>
      <c r="L391" s="579">
        <f t="shared" si="298"/>
        <v>0</v>
      </c>
      <c r="M391" s="579">
        <f t="shared" si="299"/>
        <v>0</v>
      </c>
      <c r="N391" s="579">
        <f>$N$155*$A380</f>
        <v>0</v>
      </c>
      <c r="O391" s="579">
        <f>$O$155*$A379</f>
        <v>0</v>
      </c>
      <c r="P391" s="579">
        <f>$P$155*$A378</f>
        <v>0</v>
      </c>
      <c r="Q391" s="579">
        <f>$Q$155*$A377</f>
        <v>0</v>
      </c>
      <c r="R391" s="579">
        <f>$R$155*$A376</f>
        <v>0</v>
      </c>
      <c r="S391" s="579">
        <f t="shared" si="271"/>
        <v>0</v>
      </c>
      <c r="T391" s="579">
        <f t="shared" si="272"/>
        <v>0</v>
      </c>
      <c r="U391" s="579">
        <f t="shared" si="273"/>
        <v>0</v>
      </c>
      <c r="V391" s="579">
        <f t="shared" si="274"/>
        <v>0</v>
      </c>
      <c r="W391" s="579">
        <f t="shared" si="275"/>
        <v>0</v>
      </c>
      <c r="X391" s="579">
        <f t="shared" si="276"/>
        <v>0</v>
      </c>
      <c r="Y391" s="579">
        <f t="shared" si="277"/>
        <v>0</v>
      </c>
      <c r="Z391" s="579">
        <f t="shared" si="278"/>
        <v>0</v>
      </c>
      <c r="AA391" s="579">
        <f t="shared" si="279"/>
        <v>0</v>
      </c>
      <c r="AB391" s="579">
        <f t="shared" si="280"/>
        <v>0</v>
      </c>
      <c r="AC391" s="579">
        <f t="shared" si="281"/>
        <v>0</v>
      </c>
      <c r="AD391" s="579">
        <f t="shared" si="282"/>
        <v>0</v>
      </c>
      <c r="AE391" s="579">
        <f t="shared" si="283"/>
        <v>0</v>
      </c>
      <c r="AF391" s="579">
        <f t="shared" si="284"/>
        <v>0</v>
      </c>
      <c r="AG391" s="579">
        <f t="shared" si="285"/>
        <v>0</v>
      </c>
      <c r="AH391" s="579">
        <f t="shared" si="286"/>
        <v>0</v>
      </c>
      <c r="AI391" s="579">
        <f t="shared" si="251"/>
        <v>0</v>
      </c>
      <c r="AJ391" s="579">
        <f t="shared" si="254"/>
        <v>0</v>
      </c>
      <c r="AK391" s="579">
        <f t="shared" si="256"/>
        <v>0</v>
      </c>
      <c r="AL391" s="579">
        <f t="shared" si="258"/>
        <v>0</v>
      </c>
      <c r="AM391" s="579">
        <f t="shared" si="289"/>
        <v>0</v>
      </c>
      <c r="AN391" s="579"/>
      <c r="AO391" s="579"/>
      <c r="AP391" s="579"/>
      <c r="AQ391" s="579"/>
      <c r="AR391" s="579"/>
      <c r="AS391" s="579"/>
      <c r="AT391" s="578"/>
      <c r="AU391" s="579"/>
      <c r="AV391" s="579"/>
      <c r="AW391" s="579"/>
      <c r="AX391" s="579"/>
      <c r="AY391" s="579"/>
      <c r="AZ391" s="579"/>
      <c r="BA391" s="579"/>
      <c r="BB391" s="579"/>
      <c r="BC391" s="577"/>
      <c r="BD391" s="577"/>
    </row>
    <row r="392" spans="1:56">
      <c r="A392" s="579"/>
      <c r="B392" s="579"/>
      <c r="C392" s="580" t="s">
        <v>838</v>
      </c>
      <c r="D392" s="580" t="s">
        <v>838</v>
      </c>
      <c r="E392" s="580" t="s">
        <v>838</v>
      </c>
      <c r="F392" s="580" t="s">
        <v>838</v>
      </c>
      <c r="G392" s="580" t="s">
        <v>838</v>
      </c>
      <c r="H392" s="580" t="s">
        <v>838</v>
      </c>
      <c r="I392" s="580" t="s">
        <v>838</v>
      </c>
      <c r="J392" s="580" t="s">
        <v>838</v>
      </c>
      <c r="K392" s="580" t="s">
        <v>838</v>
      </c>
      <c r="L392" s="580" t="s">
        <v>838</v>
      </c>
      <c r="M392" s="580"/>
      <c r="N392" s="580"/>
      <c r="O392" s="580"/>
      <c r="P392" s="580"/>
      <c r="Q392" s="580"/>
      <c r="R392" s="580"/>
      <c r="S392" s="580"/>
      <c r="T392" s="580"/>
      <c r="U392" s="580"/>
      <c r="V392" s="580"/>
      <c r="W392" s="580"/>
      <c r="X392" s="580"/>
      <c r="Y392" s="580"/>
      <c r="Z392" s="580"/>
      <c r="AA392" s="580"/>
      <c r="AB392" s="580"/>
      <c r="AC392" s="580"/>
      <c r="AD392" s="580"/>
      <c r="AE392" s="580"/>
      <c r="AF392" s="580"/>
      <c r="AG392" s="580"/>
      <c r="AH392" s="580"/>
      <c r="AI392" s="580"/>
      <c r="AJ392" s="580"/>
      <c r="AK392" s="580"/>
      <c r="AL392" s="580"/>
      <c r="AM392" s="580"/>
      <c r="AN392" s="579"/>
      <c r="AO392" s="579"/>
      <c r="AP392" s="579"/>
      <c r="AQ392" s="579"/>
      <c r="AR392" s="579"/>
      <c r="AS392" s="579"/>
      <c r="AT392" s="578"/>
      <c r="AU392" s="579"/>
      <c r="AV392" s="579"/>
      <c r="AW392" s="579"/>
      <c r="AX392" s="579"/>
      <c r="AY392" s="579"/>
      <c r="AZ392" s="579"/>
      <c r="BA392" s="579"/>
      <c r="BB392" s="579"/>
      <c r="BC392" s="577"/>
      <c r="BD392" s="577"/>
    </row>
    <row r="393" spans="1:56">
      <c r="A393" s="579"/>
      <c r="B393" s="579"/>
      <c r="C393" s="579">
        <f t="shared" ref="C393:V393" si="300">SUM(C312:C392)</f>
        <v>0</v>
      </c>
      <c r="D393" s="579">
        <f t="shared" si="300"/>
        <v>18948101.752340004</v>
      </c>
      <c r="E393" s="579">
        <f t="shared" si="300"/>
        <v>35676678.247201085</v>
      </c>
      <c r="F393" s="579">
        <f t="shared" si="300"/>
        <v>52198847.310977839</v>
      </c>
      <c r="G393" s="579">
        <f t="shared" si="300"/>
        <v>46882972.855204396</v>
      </c>
      <c r="H393" s="579">
        <f t="shared" si="300"/>
        <v>999999.99999999988</v>
      </c>
      <c r="I393" s="579">
        <f t="shared" si="300"/>
        <v>0</v>
      </c>
      <c r="J393" s="579">
        <f t="shared" si="300"/>
        <v>0</v>
      </c>
      <c r="K393" s="579">
        <f t="shared" si="300"/>
        <v>0</v>
      </c>
      <c r="L393" s="579">
        <f t="shared" si="300"/>
        <v>0</v>
      </c>
      <c r="M393" s="579">
        <f t="shared" si="300"/>
        <v>0</v>
      </c>
      <c r="N393" s="579">
        <f t="shared" si="300"/>
        <v>0</v>
      </c>
      <c r="O393" s="579">
        <f t="shared" si="300"/>
        <v>0</v>
      </c>
      <c r="P393" s="579">
        <f t="shared" si="300"/>
        <v>0</v>
      </c>
      <c r="Q393" s="579">
        <f t="shared" si="300"/>
        <v>14024604.999999998</v>
      </c>
      <c r="R393" s="579">
        <f t="shared" si="300"/>
        <v>0</v>
      </c>
      <c r="S393" s="579">
        <f t="shared" si="300"/>
        <v>0</v>
      </c>
      <c r="T393" s="579">
        <f t="shared" si="300"/>
        <v>2750000</v>
      </c>
      <c r="U393" s="579">
        <f t="shared" si="300"/>
        <v>2750000</v>
      </c>
      <c r="V393" s="579">
        <f t="shared" si="300"/>
        <v>14202637</v>
      </c>
      <c r="W393" s="579"/>
      <c r="X393" s="579"/>
      <c r="Y393" s="579"/>
      <c r="Z393" s="579"/>
      <c r="AA393" s="579"/>
      <c r="AB393" s="579"/>
      <c r="AC393" s="579"/>
      <c r="AD393" s="579"/>
      <c r="AE393" s="579"/>
      <c r="AF393" s="579"/>
      <c r="AG393" s="579"/>
      <c r="AH393" s="579"/>
      <c r="AI393" s="579"/>
      <c r="AJ393" s="579"/>
      <c r="AK393" s="579"/>
      <c r="AM393" s="579">
        <f>SUM(AM312:AM392)</f>
        <v>194195948.16572323</v>
      </c>
      <c r="AN393" s="579"/>
      <c r="AO393" s="579"/>
      <c r="AP393" s="579"/>
      <c r="AQ393" s="579"/>
      <c r="AR393" s="579"/>
      <c r="AS393" s="579"/>
      <c r="AT393" s="578"/>
      <c r="AU393" s="579"/>
      <c r="AV393" s="579"/>
      <c r="AW393" s="579"/>
      <c r="AX393" s="579"/>
      <c r="AY393" s="579"/>
      <c r="AZ393" s="579"/>
      <c r="BA393" s="579"/>
      <c r="BB393" s="579"/>
      <c r="BC393" s="577"/>
      <c r="BD393" s="577"/>
    </row>
  </sheetData>
  <pageMargins left="0.05" right="0.05" top="1" bottom="1" header="0.5" footer="0.5"/>
  <pageSetup scale="35" orientation="landscape" r:id="rId1"/>
  <headerFooter alignWithMargins="0">
    <oddFooter>&amp;C&amp;F</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6600CC"/>
  </sheetPr>
  <dimension ref="A1:E20"/>
  <sheetViews>
    <sheetView workbookViewId="0">
      <selection activeCell="E26" sqref="E26"/>
    </sheetView>
  </sheetViews>
  <sheetFormatPr defaultColWidth="9.109375" defaultRowHeight="14.4"/>
  <cols>
    <col min="1" max="1" width="10.6640625" style="47" bestFit="1" customWidth="1"/>
    <col min="2" max="2" width="24.6640625" style="47" customWidth="1"/>
    <col min="3" max="3" width="14.33203125" style="47" customWidth="1"/>
    <col min="4" max="4" width="30" style="47" customWidth="1"/>
    <col min="5" max="5" width="107.6640625" style="47" bestFit="1" customWidth="1"/>
    <col min="6" max="16384" width="9.109375" style="47"/>
  </cols>
  <sheetData>
    <row r="1" spans="1:5" s="708" customFormat="1">
      <c r="A1" s="709" t="s">
        <v>1108</v>
      </c>
      <c r="B1" s="709" t="s">
        <v>1109</v>
      </c>
      <c r="C1" s="709" t="s">
        <v>1110</v>
      </c>
      <c r="D1" s="709" t="s">
        <v>1111</v>
      </c>
      <c r="E1" s="709" t="s">
        <v>1112</v>
      </c>
    </row>
    <row r="2" spans="1:5" ht="43.2">
      <c r="A2" s="710">
        <v>42808</v>
      </c>
      <c r="B2" s="47" t="s">
        <v>1113</v>
      </c>
      <c r="C2" s="47" t="s">
        <v>1114</v>
      </c>
      <c r="D2" s="47" t="s">
        <v>1115</v>
      </c>
      <c r="E2" s="17" t="s">
        <v>1116</v>
      </c>
    </row>
    <row r="3" spans="1:5">
      <c r="A3" s="710">
        <v>42883</v>
      </c>
      <c r="B3" s="47" t="s">
        <v>139</v>
      </c>
      <c r="C3" s="47" t="s">
        <v>1114</v>
      </c>
      <c r="D3" s="47" t="s">
        <v>1169</v>
      </c>
      <c r="E3" s="47" t="s">
        <v>1170</v>
      </c>
    </row>
    <row r="4" spans="1:5">
      <c r="A4" s="710">
        <v>42886</v>
      </c>
      <c r="B4" s="47" t="s">
        <v>1171</v>
      </c>
      <c r="C4" s="47" t="s">
        <v>1114</v>
      </c>
      <c r="D4" s="47" t="s">
        <v>1172</v>
      </c>
      <c r="E4" s="47" t="s">
        <v>1173</v>
      </c>
    </row>
    <row r="5" spans="1:5" ht="43.2">
      <c r="A5" s="710">
        <v>42886</v>
      </c>
      <c r="B5" s="47" t="s">
        <v>29</v>
      </c>
      <c r="C5" s="47" t="s">
        <v>1114</v>
      </c>
      <c r="D5" s="47" t="s">
        <v>1174</v>
      </c>
      <c r="E5" s="17" t="s">
        <v>1175</v>
      </c>
    </row>
    <row r="6" spans="1:5">
      <c r="A6" s="710">
        <v>42887</v>
      </c>
      <c r="B6" s="47" t="s">
        <v>1180</v>
      </c>
      <c r="C6" s="47" t="s">
        <v>1114</v>
      </c>
      <c r="D6" s="47" t="s">
        <v>1181</v>
      </c>
      <c r="E6" s="47" t="s">
        <v>1182</v>
      </c>
    </row>
    <row r="7" spans="1:5">
      <c r="A7" s="838">
        <v>43782</v>
      </c>
      <c r="B7" s="47" t="s">
        <v>1256</v>
      </c>
      <c r="C7" s="47" t="s">
        <v>492</v>
      </c>
      <c r="D7" s="47" t="s">
        <v>1257</v>
      </c>
      <c r="E7" s="47" t="s">
        <v>1258</v>
      </c>
    </row>
    <row r="8" spans="1:5">
      <c r="A8" s="838">
        <v>43782</v>
      </c>
      <c r="B8" s="47" t="s">
        <v>1259</v>
      </c>
      <c r="C8" s="47" t="s">
        <v>1260</v>
      </c>
      <c r="D8" s="47" t="s">
        <v>1261</v>
      </c>
      <c r="E8" s="47" t="s">
        <v>1262</v>
      </c>
    </row>
    <row r="9" spans="1:5">
      <c r="A9" s="838">
        <v>43782</v>
      </c>
      <c r="B9" s="47" t="s">
        <v>1263</v>
      </c>
      <c r="C9" s="47" t="s">
        <v>500</v>
      </c>
      <c r="D9" s="47" t="s">
        <v>1264</v>
      </c>
      <c r="E9" s="47" t="s">
        <v>1265</v>
      </c>
    </row>
    <row r="10" spans="1:5">
      <c r="A10" s="838">
        <v>43782</v>
      </c>
      <c r="B10" s="47" t="s">
        <v>467</v>
      </c>
      <c r="C10" s="47" t="s">
        <v>500</v>
      </c>
      <c r="D10" s="47" t="s">
        <v>1264</v>
      </c>
      <c r="E10" s="47" t="s">
        <v>1266</v>
      </c>
    </row>
    <row r="11" spans="1:5">
      <c r="A11" s="838">
        <v>43782</v>
      </c>
      <c r="B11" s="47" t="s">
        <v>1267</v>
      </c>
      <c r="C11" s="47" t="s">
        <v>1268</v>
      </c>
      <c r="D11" s="47" t="s">
        <v>1269</v>
      </c>
      <c r="E11" s="47" t="s">
        <v>1270</v>
      </c>
    </row>
    <row r="12" spans="1:5">
      <c r="A12" s="838">
        <v>43782</v>
      </c>
      <c r="B12" s="47" t="s">
        <v>518</v>
      </c>
      <c r="C12" s="47" t="s">
        <v>1271</v>
      </c>
      <c r="D12" s="47" t="s">
        <v>1269</v>
      </c>
      <c r="E12" s="47" t="s">
        <v>1272</v>
      </c>
    </row>
    <row r="13" spans="1:5">
      <c r="A13" s="838">
        <v>43794</v>
      </c>
      <c r="B13" s="47" t="s">
        <v>1273</v>
      </c>
      <c r="C13" s="47" t="s">
        <v>543</v>
      </c>
      <c r="D13" s="47" t="s">
        <v>1274</v>
      </c>
      <c r="E13" s="47" t="s">
        <v>1275</v>
      </c>
    </row>
    <row r="14" spans="1:5">
      <c r="A14" s="838">
        <v>43972</v>
      </c>
      <c r="B14" s="47" t="s">
        <v>1297</v>
      </c>
      <c r="C14" s="47" t="s">
        <v>1298</v>
      </c>
      <c r="D14" s="47" t="s">
        <v>1299</v>
      </c>
      <c r="E14" s="47" t="s">
        <v>1300</v>
      </c>
    </row>
    <row r="15" spans="1:5">
      <c r="A15" s="838">
        <v>44002</v>
      </c>
      <c r="B15" s="47" t="s">
        <v>1314</v>
      </c>
      <c r="C15" s="47" t="s">
        <v>543</v>
      </c>
      <c r="D15" s="47" t="s">
        <v>1315</v>
      </c>
      <c r="E15" s="47" t="s">
        <v>1316</v>
      </c>
    </row>
    <row r="16" spans="1:5">
      <c r="A16" s="838">
        <v>44002</v>
      </c>
      <c r="B16" s="47" t="s">
        <v>1317</v>
      </c>
      <c r="C16" s="47" t="s">
        <v>1318</v>
      </c>
      <c r="D16" s="47" t="s">
        <v>1319</v>
      </c>
      <c r="E16" s="47" t="s">
        <v>1320</v>
      </c>
    </row>
    <row r="17" spans="1:5">
      <c r="A17" s="838">
        <v>44005</v>
      </c>
      <c r="B17" s="47" t="s">
        <v>20</v>
      </c>
      <c r="C17" s="47" t="s">
        <v>500</v>
      </c>
      <c r="D17" s="47" t="s">
        <v>1321</v>
      </c>
      <c r="E17" s="47" t="s">
        <v>1322</v>
      </c>
    </row>
    <row r="18" spans="1:5">
      <c r="A18" s="838">
        <v>44005</v>
      </c>
      <c r="B18" s="47" t="s">
        <v>1256</v>
      </c>
      <c r="C18" s="47" t="s">
        <v>494</v>
      </c>
      <c r="D18" s="47" t="s">
        <v>1323</v>
      </c>
      <c r="E18" s="47" t="s">
        <v>1324</v>
      </c>
    </row>
    <row r="19" spans="1:5">
      <c r="A19" s="838">
        <v>44021</v>
      </c>
      <c r="B19" s="47" t="s">
        <v>1329</v>
      </c>
      <c r="C19" s="47" t="s">
        <v>543</v>
      </c>
      <c r="D19" s="47" t="s">
        <v>1330</v>
      </c>
      <c r="E19" s="47" t="s">
        <v>1331</v>
      </c>
    </row>
    <row r="20" spans="1:5">
      <c r="A20" s="838">
        <v>44041</v>
      </c>
      <c r="B20" s="47" t="s">
        <v>834</v>
      </c>
      <c r="C20" s="47" t="s">
        <v>1114</v>
      </c>
      <c r="D20" s="47" t="s">
        <v>1345</v>
      </c>
      <c r="E20" s="47" t="s">
        <v>1346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6600CC"/>
  </sheetPr>
  <dimension ref="A1:AD103"/>
  <sheetViews>
    <sheetView workbookViewId="0">
      <selection activeCell="U18" sqref="U18"/>
    </sheetView>
  </sheetViews>
  <sheetFormatPr defaultColWidth="9.109375" defaultRowHeight="14.4"/>
  <cols>
    <col min="1" max="1" width="16.6640625" style="47" customWidth="1"/>
    <col min="2" max="27" width="5.33203125" style="47" customWidth="1"/>
    <col min="28" max="16384" width="9.109375" style="47"/>
  </cols>
  <sheetData>
    <row r="1" spans="1:28">
      <c r="B1" s="47">
        <v>2015</v>
      </c>
      <c r="C1" s="47">
        <v>2016</v>
      </c>
      <c r="D1" s="47">
        <v>2017</v>
      </c>
      <c r="E1" s="47">
        <v>2018</v>
      </c>
      <c r="F1" s="47">
        <v>2019</v>
      </c>
      <c r="G1" s="47">
        <v>2020</v>
      </c>
      <c r="H1" s="47">
        <v>2021</v>
      </c>
      <c r="I1" s="47">
        <v>2022</v>
      </c>
      <c r="J1" s="47">
        <v>2023</v>
      </c>
      <c r="K1" s="47">
        <v>2024</v>
      </c>
      <c r="L1" s="47">
        <v>2025</v>
      </c>
      <c r="M1" s="47">
        <v>2026</v>
      </c>
      <c r="N1" s="47">
        <v>2027</v>
      </c>
      <c r="O1" s="47">
        <v>2028</v>
      </c>
      <c r="P1" s="47">
        <v>2029</v>
      </c>
      <c r="Q1" s="47">
        <v>2030</v>
      </c>
      <c r="R1" s="47">
        <v>2031</v>
      </c>
      <c r="S1" s="47">
        <v>2032</v>
      </c>
      <c r="T1" s="47">
        <v>2033</v>
      </c>
      <c r="U1" s="47">
        <v>2034</v>
      </c>
      <c r="V1" s="47">
        <v>2035</v>
      </c>
      <c r="W1" s="47">
        <v>2036</v>
      </c>
      <c r="X1" s="47">
        <v>2037</v>
      </c>
      <c r="Y1" s="47">
        <v>2038</v>
      </c>
      <c r="Z1" s="47">
        <v>2039</v>
      </c>
      <c r="AA1" s="47">
        <v>2040</v>
      </c>
    </row>
    <row r="2" spans="1:28">
      <c r="A2" s="47" t="str">
        <f>'Summary Detail'!F1</f>
        <v>Option 4</v>
      </c>
      <c r="B2" s="47">
        <f t="shared" ref="B2:AA2" si="0">VLOOKUP($A2,$A$13:$AA$19,B12+1,FALSE)</f>
        <v>0</v>
      </c>
      <c r="C2" s="47">
        <f t="shared" si="0"/>
        <v>0</v>
      </c>
      <c r="D2" s="47">
        <f t="shared" si="0"/>
        <v>0</v>
      </c>
      <c r="E2" s="47">
        <f t="shared" si="0"/>
        <v>0</v>
      </c>
      <c r="F2" s="47">
        <f t="shared" si="0"/>
        <v>0.3</v>
      </c>
      <c r="G2" s="47">
        <f t="shared" si="0"/>
        <v>0.75</v>
      </c>
      <c r="H2" s="47">
        <f t="shared" si="0"/>
        <v>0.75</v>
      </c>
      <c r="I2" s="47">
        <f t="shared" si="0"/>
        <v>0.75</v>
      </c>
      <c r="J2" s="47">
        <f t="shared" si="0"/>
        <v>1</v>
      </c>
      <c r="K2" s="47">
        <f t="shared" si="0"/>
        <v>1</v>
      </c>
      <c r="L2" s="47">
        <f t="shared" si="0"/>
        <v>1</v>
      </c>
      <c r="M2" s="47">
        <f t="shared" si="0"/>
        <v>1</v>
      </c>
      <c r="N2" s="47">
        <f t="shared" si="0"/>
        <v>1</v>
      </c>
      <c r="O2" s="47">
        <f t="shared" si="0"/>
        <v>1</v>
      </c>
      <c r="P2" s="47">
        <f t="shared" si="0"/>
        <v>1</v>
      </c>
      <c r="Q2" s="47">
        <f t="shared" si="0"/>
        <v>1</v>
      </c>
      <c r="R2" s="47">
        <f t="shared" si="0"/>
        <v>1</v>
      </c>
      <c r="S2" s="47">
        <f t="shared" si="0"/>
        <v>1</v>
      </c>
      <c r="T2" s="47">
        <f t="shared" si="0"/>
        <v>1</v>
      </c>
      <c r="U2" s="47">
        <f t="shared" si="0"/>
        <v>1</v>
      </c>
      <c r="V2" s="47">
        <f t="shared" si="0"/>
        <v>1</v>
      </c>
      <c r="W2" s="47">
        <f t="shared" si="0"/>
        <v>1</v>
      </c>
      <c r="X2" s="47">
        <f t="shared" si="0"/>
        <v>0.25</v>
      </c>
      <c r="Y2" s="47">
        <f t="shared" si="0"/>
        <v>0</v>
      </c>
      <c r="Z2" s="47">
        <f t="shared" si="0"/>
        <v>0</v>
      </c>
      <c r="AA2" s="47">
        <f t="shared" si="0"/>
        <v>0</v>
      </c>
    </row>
    <row r="4" spans="1:28">
      <c r="A4" s="47" t="s">
        <v>1117</v>
      </c>
      <c r="B4" s="47">
        <v>0</v>
      </c>
      <c r="C4" s="84">
        <v>0</v>
      </c>
      <c r="D4" s="712">
        <v>0.3</v>
      </c>
      <c r="E4" s="712">
        <v>0.7</v>
      </c>
      <c r="F4" s="712">
        <v>0.9</v>
      </c>
      <c r="G4" s="712">
        <v>1</v>
      </c>
      <c r="H4" s="84">
        <v>1</v>
      </c>
      <c r="I4" s="84">
        <v>1</v>
      </c>
      <c r="J4" s="84">
        <v>1</v>
      </c>
      <c r="K4" s="84">
        <v>1</v>
      </c>
      <c r="L4" s="84">
        <v>1</v>
      </c>
      <c r="M4" s="84">
        <v>1</v>
      </c>
      <c r="N4" s="84">
        <v>1</v>
      </c>
      <c r="O4" s="84">
        <v>1</v>
      </c>
      <c r="P4" s="84">
        <v>1</v>
      </c>
      <c r="Q4" s="84">
        <v>1</v>
      </c>
      <c r="R4" s="84">
        <v>1</v>
      </c>
      <c r="S4" s="84">
        <v>1</v>
      </c>
      <c r="T4" s="84">
        <v>1</v>
      </c>
      <c r="U4" s="84">
        <v>1</v>
      </c>
      <c r="V4" s="84">
        <v>1</v>
      </c>
      <c r="W4" s="115">
        <v>0.25</v>
      </c>
      <c r="X4" s="115">
        <v>0</v>
      </c>
      <c r="Y4" s="115">
        <v>0</v>
      </c>
      <c r="Z4" s="115">
        <v>0</v>
      </c>
      <c r="AA4" s="115">
        <v>0</v>
      </c>
    </row>
    <row r="7" spans="1:28">
      <c r="A7" s="47" t="s">
        <v>1177</v>
      </c>
      <c r="B7" s="47">
        <v>0</v>
      </c>
      <c r="C7" s="354">
        <v>0</v>
      </c>
      <c r="D7" s="354">
        <v>0</v>
      </c>
      <c r="E7" s="354">
        <v>0</v>
      </c>
      <c r="F7" s="711">
        <v>0.3</v>
      </c>
      <c r="G7" s="711">
        <v>0.8</v>
      </c>
      <c r="H7" s="711">
        <v>1</v>
      </c>
      <c r="I7" s="354">
        <v>1</v>
      </c>
      <c r="J7" s="354">
        <v>1</v>
      </c>
      <c r="K7" s="354">
        <v>1</v>
      </c>
      <c r="L7" s="354">
        <v>1</v>
      </c>
      <c r="M7" s="354">
        <v>1</v>
      </c>
      <c r="N7" s="354">
        <v>1</v>
      </c>
      <c r="O7" s="354">
        <v>1</v>
      </c>
      <c r="P7" s="354">
        <v>1</v>
      </c>
      <c r="Q7" s="354">
        <v>1</v>
      </c>
      <c r="R7" s="354">
        <v>1</v>
      </c>
      <c r="S7" s="354">
        <v>1</v>
      </c>
      <c r="T7" s="354">
        <v>1</v>
      </c>
      <c r="U7" s="354">
        <v>1</v>
      </c>
      <c r="V7" s="354">
        <v>1</v>
      </c>
      <c r="W7" s="354">
        <v>1</v>
      </c>
      <c r="X7" s="354">
        <v>0</v>
      </c>
      <c r="Y7" s="354">
        <v>0</v>
      </c>
      <c r="Z7" s="354">
        <v>0</v>
      </c>
      <c r="AA7" s="354">
        <v>0</v>
      </c>
    </row>
    <row r="9" spans="1:28">
      <c r="A9" s="47" t="s">
        <v>1176</v>
      </c>
      <c r="B9" s="47">
        <v>0</v>
      </c>
      <c r="C9" s="84">
        <v>0</v>
      </c>
      <c r="D9" s="712">
        <v>0</v>
      </c>
      <c r="E9" s="712">
        <v>0.25</v>
      </c>
      <c r="F9" s="712">
        <v>0.75</v>
      </c>
      <c r="G9" s="712">
        <v>1</v>
      </c>
      <c r="H9" s="84">
        <v>1</v>
      </c>
      <c r="I9" s="84">
        <v>1</v>
      </c>
      <c r="J9" s="84">
        <v>1</v>
      </c>
      <c r="K9" s="84">
        <v>1</v>
      </c>
      <c r="L9" s="84">
        <v>1</v>
      </c>
      <c r="M9" s="84">
        <v>1</v>
      </c>
      <c r="N9" s="84">
        <v>1</v>
      </c>
      <c r="O9" s="84">
        <v>1</v>
      </c>
      <c r="P9" s="84">
        <v>1</v>
      </c>
      <c r="Q9" s="84">
        <v>1</v>
      </c>
      <c r="R9" s="84">
        <v>1</v>
      </c>
      <c r="S9" s="84">
        <v>1</v>
      </c>
      <c r="T9" s="84">
        <v>1</v>
      </c>
      <c r="U9" s="84">
        <v>1</v>
      </c>
      <c r="V9" s="84">
        <v>1</v>
      </c>
      <c r="W9" s="115">
        <v>0.25</v>
      </c>
      <c r="X9" s="115">
        <v>0</v>
      </c>
      <c r="Y9" s="115">
        <v>0</v>
      </c>
      <c r="Z9" s="115">
        <v>0</v>
      </c>
      <c r="AA9" s="115">
        <v>0</v>
      </c>
    </row>
    <row r="12" spans="1:28">
      <c r="B12" s="840">
        <v>1</v>
      </c>
      <c r="C12" s="840">
        <v>2</v>
      </c>
      <c r="D12" s="840">
        <v>3</v>
      </c>
      <c r="E12" s="840">
        <v>4</v>
      </c>
      <c r="F12" s="840">
        <v>5</v>
      </c>
      <c r="G12" s="840">
        <v>6</v>
      </c>
      <c r="H12" s="840">
        <v>7</v>
      </c>
      <c r="I12" s="840">
        <v>8</v>
      </c>
      <c r="J12" s="840">
        <v>9</v>
      </c>
      <c r="K12" s="840">
        <v>10</v>
      </c>
      <c r="L12" s="840">
        <v>11</v>
      </c>
      <c r="M12" s="840">
        <v>12</v>
      </c>
      <c r="N12" s="840">
        <v>13</v>
      </c>
      <c r="O12" s="840">
        <v>14</v>
      </c>
      <c r="P12" s="840">
        <v>15</v>
      </c>
      <c r="Q12" s="840">
        <v>16</v>
      </c>
      <c r="R12" s="840">
        <v>17</v>
      </c>
      <c r="S12" s="840">
        <v>18</v>
      </c>
      <c r="T12" s="840">
        <v>19</v>
      </c>
      <c r="U12" s="840">
        <v>20</v>
      </c>
      <c r="V12" s="840">
        <v>21</v>
      </c>
      <c r="W12" s="840">
        <v>22</v>
      </c>
      <c r="X12" s="840">
        <v>23</v>
      </c>
      <c r="Y12" s="840">
        <v>24</v>
      </c>
      <c r="Z12" s="840">
        <v>25</v>
      </c>
      <c r="AA12" s="840">
        <v>26</v>
      </c>
    </row>
    <row r="13" spans="1:28">
      <c r="A13" s="51" t="s">
        <v>1242</v>
      </c>
      <c r="B13" s="832">
        <v>0</v>
      </c>
      <c r="C13" s="832">
        <v>0</v>
      </c>
      <c r="D13" s="832">
        <v>0</v>
      </c>
      <c r="E13" s="832">
        <v>0</v>
      </c>
      <c r="F13" s="832">
        <v>0.3</v>
      </c>
      <c r="G13" s="832">
        <v>0.3</v>
      </c>
      <c r="H13" s="832">
        <v>0.3</v>
      </c>
      <c r="I13" s="832">
        <v>0.3</v>
      </c>
      <c r="J13" s="832">
        <v>0.3</v>
      </c>
      <c r="K13" s="832">
        <v>0.3</v>
      </c>
      <c r="L13" s="832">
        <v>0.3</v>
      </c>
      <c r="M13" s="832">
        <v>0.3</v>
      </c>
      <c r="N13" s="832">
        <v>0.3</v>
      </c>
      <c r="O13" s="832">
        <v>0.3</v>
      </c>
      <c r="P13" s="832">
        <v>0.3</v>
      </c>
      <c r="Q13" s="832">
        <v>0.3</v>
      </c>
      <c r="R13" s="832">
        <v>0.3</v>
      </c>
      <c r="S13" s="832">
        <v>0.3</v>
      </c>
      <c r="T13" s="832">
        <v>0.3</v>
      </c>
      <c r="U13" s="832">
        <v>0.3</v>
      </c>
      <c r="V13" s="832">
        <v>0.3</v>
      </c>
      <c r="W13" s="832">
        <v>0.3</v>
      </c>
      <c r="X13" s="836">
        <v>0</v>
      </c>
      <c r="Y13" s="836">
        <v>0</v>
      </c>
      <c r="Z13" s="832">
        <v>0</v>
      </c>
      <c r="AA13" s="832">
        <v>0</v>
      </c>
      <c r="AB13" s="47" t="s">
        <v>1252</v>
      </c>
    </row>
    <row r="14" spans="1:28">
      <c r="A14" s="51" t="s">
        <v>1243</v>
      </c>
      <c r="B14" s="832">
        <v>0</v>
      </c>
      <c r="C14" s="832">
        <v>0</v>
      </c>
      <c r="D14" s="832">
        <v>0</v>
      </c>
      <c r="E14" s="832">
        <v>0</v>
      </c>
      <c r="F14" s="832">
        <v>0.3</v>
      </c>
      <c r="G14" s="832">
        <v>0.5</v>
      </c>
      <c r="H14" s="832">
        <v>0.5</v>
      </c>
      <c r="I14" s="832">
        <v>0.5</v>
      </c>
      <c r="J14" s="832">
        <v>0.5</v>
      </c>
      <c r="K14" s="832">
        <v>0.5</v>
      </c>
      <c r="L14" s="832">
        <v>0.5</v>
      </c>
      <c r="M14" s="832">
        <v>0.5</v>
      </c>
      <c r="N14" s="832">
        <v>0.5</v>
      </c>
      <c r="O14" s="832">
        <v>0.5</v>
      </c>
      <c r="P14" s="832">
        <v>0.5</v>
      </c>
      <c r="Q14" s="832">
        <v>0.5</v>
      </c>
      <c r="R14" s="832">
        <v>0.5</v>
      </c>
      <c r="S14" s="832">
        <v>0.5</v>
      </c>
      <c r="T14" s="832">
        <v>0.5</v>
      </c>
      <c r="U14" s="832">
        <v>0.5</v>
      </c>
      <c r="V14" s="832">
        <v>0.5</v>
      </c>
      <c r="W14" s="832">
        <v>0.5</v>
      </c>
      <c r="X14" s="836">
        <v>0</v>
      </c>
      <c r="Y14" s="836">
        <v>0</v>
      </c>
      <c r="Z14" s="832">
        <v>0</v>
      </c>
      <c r="AA14" s="832">
        <v>0</v>
      </c>
      <c r="AB14" s="47" t="s">
        <v>1253</v>
      </c>
    </row>
    <row r="15" spans="1:28">
      <c r="A15" s="51" t="s">
        <v>1285</v>
      </c>
      <c r="B15" s="832">
        <v>0</v>
      </c>
      <c r="C15" s="832">
        <v>0</v>
      </c>
      <c r="D15" s="832">
        <v>0</v>
      </c>
      <c r="E15" s="832">
        <v>0</v>
      </c>
      <c r="F15" s="832">
        <v>0.3</v>
      </c>
      <c r="G15" s="832">
        <v>0.5</v>
      </c>
      <c r="H15" s="832">
        <v>0.5</v>
      </c>
      <c r="I15" s="832">
        <v>0.5</v>
      </c>
      <c r="J15" s="832">
        <v>1</v>
      </c>
      <c r="K15" s="832">
        <v>1</v>
      </c>
      <c r="L15" s="832">
        <v>1</v>
      </c>
      <c r="M15" s="832">
        <v>1</v>
      </c>
      <c r="N15" s="832">
        <v>1</v>
      </c>
      <c r="O15" s="832">
        <v>1</v>
      </c>
      <c r="P15" s="832">
        <v>1</v>
      </c>
      <c r="Q15" s="832">
        <v>1</v>
      </c>
      <c r="R15" s="832">
        <v>1</v>
      </c>
      <c r="S15" s="832">
        <v>1</v>
      </c>
      <c r="T15" s="832">
        <v>1</v>
      </c>
      <c r="U15" s="832">
        <v>1</v>
      </c>
      <c r="V15" s="832">
        <v>1</v>
      </c>
      <c r="W15" s="832">
        <v>1</v>
      </c>
      <c r="X15" s="836">
        <v>1</v>
      </c>
      <c r="Y15" s="836">
        <v>0.3</v>
      </c>
      <c r="Z15" s="832">
        <v>0</v>
      </c>
      <c r="AA15" s="832">
        <v>0</v>
      </c>
      <c r="AB15" s="47" t="s">
        <v>1254</v>
      </c>
    </row>
    <row r="16" spans="1:28">
      <c r="A16" s="51" t="s">
        <v>1277</v>
      </c>
      <c r="B16" s="835">
        <v>0</v>
      </c>
      <c r="C16" s="835">
        <v>0</v>
      </c>
      <c r="D16" s="835">
        <v>0</v>
      </c>
      <c r="E16" s="835">
        <v>0</v>
      </c>
      <c r="F16" s="835">
        <v>0</v>
      </c>
      <c r="G16" s="835">
        <v>0.3</v>
      </c>
      <c r="H16" s="835">
        <v>0.5</v>
      </c>
      <c r="I16" s="835">
        <v>0.5</v>
      </c>
      <c r="J16" s="835">
        <v>0.5</v>
      </c>
      <c r="K16" s="835">
        <v>1</v>
      </c>
      <c r="L16" s="835">
        <v>1</v>
      </c>
      <c r="M16" s="835">
        <v>1</v>
      </c>
      <c r="N16" s="835">
        <v>1</v>
      </c>
      <c r="O16" s="835">
        <v>1</v>
      </c>
      <c r="P16" s="835">
        <v>1</v>
      </c>
      <c r="Q16" s="835">
        <v>1</v>
      </c>
      <c r="R16" s="835">
        <v>1</v>
      </c>
      <c r="S16" s="835">
        <v>1</v>
      </c>
      <c r="T16" s="835">
        <v>1</v>
      </c>
      <c r="U16" s="835">
        <v>1</v>
      </c>
      <c r="V16" s="835">
        <v>1</v>
      </c>
      <c r="W16" s="835">
        <v>1</v>
      </c>
      <c r="X16" s="836">
        <v>1</v>
      </c>
      <c r="Y16" s="836">
        <v>1</v>
      </c>
      <c r="Z16" s="836">
        <v>0.3</v>
      </c>
      <c r="AA16" s="835"/>
    </row>
    <row r="17" spans="1:30">
      <c r="A17" s="51" t="s">
        <v>1278</v>
      </c>
      <c r="B17" s="835">
        <v>0</v>
      </c>
      <c r="C17" s="835">
        <v>0</v>
      </c>
      <c r="D17" s="835">
        <v>0</v>
      </c>
      <c r="E17" s="835">
        <v>0</v>
      </c>
      <c r="F17" s="835">
        <v>0</v>
      </c>
      <c r="G17" s="835">
        <v>0</v>
      </c>
      <c r="H17" s="835">
        <v>0.3</v>
      </c>
      <c r="I17" s="835">
        <v>0.5</v>
      </c>
      <c r="J17" s="835">
        <v>0.5</v>
      </c>
      <c r="K17" s="835">
        <v>0.5</v>
      </c>
      <c r="L17" s="835">
        <v>1</v>
      </c>
      <c r="M17" s="835">
        <v>1</v>
      </c>
      <c r="N17" s="835">
        <v>1</v>
      </c>
      <c r="O17" s="835">
        <v>1</v>
      </c>
      <c r="P17" s="835">
        <v>1</v>
      </c>
      <c r="Q17" s="835">
        <v>1</v>
      </c>
      <c r="R17" s="835">
        <v>1</v>
      </c>
      <c r="S17" s="835">
        <v>1</v>
      </c>
      <c r="T17" s="835">
        <v>1</v>
      </c>
      <c r="U17" s="835">
        <v>1</v>
      </c>
      <c r="V17" s="835">
        <v>1</v>
      </c>
      <c r="W17" s="835">
        <v>1</v>
      </c>
      <c r="X17" s="836">
        <v>1</v>
      </c>
      <c r="Y17" s="836">
        <v>1</v>
      </c>
      <c r="Z17" s="836">
        <v>1</v>
      </c>
      <c r="AA17" s="836">
        <v>0.3</v>
      </c>
    </row>
    <row r="18" spans="1:30">
      <c r="A18" s="51" t="s">
        <v>1244</v>
      </c>
      <c r="B18" s="832">
        <v>0</v>
      </c>
      <c r="C18" s="832">
        <v>0</v>
      </c>
      <c r="D18" s="832">
        <v>0</v>
      </c>
      <c r="E18" s="832">
        <v>0</v>
      </c>
      <c r="F18" s="832">
        <v>0.3</v>
      </c>
      <c r="G18" s="832">
        <v>0.75</v>
      </c>
      <c r="H18" s="832">
        <v>0.75</v>
      </c>
      <c r="I18" s="832">
        <v>0.75</v>
      </c>
      <c r="J18" s="832">
        <v>1</v>
      </c>
      <c r="K18" s="832">
        <v>1</v>
      </c>
      <c r="L18" s="832">
        <v>1</v>
      </c>
      <c r="M18" s="832">
        <v>1</v>
      </c>
      <c r="N18" s="832">
        <v>1</v>
      </c>
      <c r="O18" s="832">
        <v>1</v>
      </c>
      <c r="P18" s="832">
        <v>1</v>
      </c>
      <c r="Q18" s="832">
        <v>1</v>
      </c>
      <c r="R18" s="832">
        <v>1</v>
      </c>
      <c r="S18" s="832">
        <v>1</v>
      </c>
      <c r="T18" s="832">
        <v>1</v>
      </c>
      <c r="U18" s="832">
        <v>1</v>
      </c>
      <c r="V18" s="832">
        <v>1</v>
      </c>
      <c r="W18" s="832">
        <v>1</v>
      </c>
      <c r="X18" s="836">
        <v>0.25</v>
      </c>
      <c r="Y18" s="836">
        <v>0</v>
      </c>
      <c r="Z18" s="832">
        <v>0</v>
      </c>
      <c r="AA18" s="832">
        <v>0</v>
      </c>
      <c r="AB18" s="47" t="s">
        <v>1255</v>
      </c>
    </row>
    <row r="19" spans="1:30">
      <c r="A19" s="51" t="s">
        <v>1279</v>
      </c>
      <c r="B19" s="835">
        <f t="shared" ref="B19:AA19" si="1">B18*$G$42</f>
        <v>0</v>
      </c>
      <c r="C19" s="835">
        <f t="shared" si="1"/>
        <v>0</v>
      </c>
      <c r="D19" s="835">
        <f t="shared" si="1"/>
        <v>0</v>
      </c>
      <c r="E19" s="835">
        <f t="shared" si="1"/>
        <v>0</v>
      </c>
      <c r="F19" s="835">
        <f>F18*$G$42</f>
        <v>0.25156603476904854</v>
      </c>
      <c r="G19" s="835">
        <f t="shared" si="1"/>
        <v>0.62891508692262144</v>
      </c>
      <c r="H19" s="835">
        <f t="shared" si="1"/>
        <v>0.62891508692262144</v>
      </c>
      <c r="I19" s="835">
        <f t="shared" si="1"/>
        <v>0.62891508692262144</v>
      </c>
      <c r="J19" s="835">
        <f t="shared" si="1"/>
        <v>0.83855344923016184</v>
      </c>
      <c r="K19" s="835">
        <f t="shared" si="1"/>
        <v>0.83855344923016184</v>
      </c>
      <c r="L19" s="835">
        <f t="shared" si="1"/>
        <v>0.83855344923016184</v>
      </c>
      <c r="M19" s="835">
        <f t="shared" si="1"/>
        <v>0.83855344923016184</v>
      </c>
      <c r="N19" s="835">
        <f t="shared" si="1"/>
        <v>0.83855344923016184</v>
      </c>
      <c r="O19" s="835">
        <f t="shared" si="1"/>
        <v>0.83855344923016184</v>
      </c>
      <c r="P19" s="835">
        <f t="shared" si="1"/>
        <v>0.83855344923016184</v>
      </c>
      <c r="Q19" s="835">
        <f t="shared" si="1"/>
        <v>0.83855344923016184</v>
      </c>
      <c r="R19" s="835">
        <f t="shared" si="1"/>
        <v>0.83855344923016184</v>
      </c>
      <c r="S19" s="835">
        <f t="shared" si="1"/>
        <v>0.83855344923016184</v>
      </c>
      <c r="T19" s="835">
        <f t="shared" si="1"/>
        <v>0.83855344923016184</v>
      </c>
      <c r="U19" s="835">
        <f t="shared" si="1"/>
        <v>0.83855344923016184</v>
      </c>
      <c r="V19" s="835">
        <f t="shared" si="1"/>
        <v>0.83855344923016184</v>
      </c>
      <c r="W19" s="835">
        <f t="shared" si="1"/>
        <v>0.83855344923016184</v>
      </c>
      <c r="X19" s="255">
        <f t="shared" si="1"/>
        <v>0.20963836230754046</v>
      </c>
      <c r="Y19" s="835">
        <f t="shared" si="1"/>
        <v>0</v>
      </c>
      <c r="Z19" s="835">
        <f t="shared" si="1"/>
        <v>0</v>
      </c>
      <c r="AA19" s="835">
        <f t="shared" si="1"/>
        <v>0</v>
      </c>
      <c r="AB19" s="47" t="s">
        <v>1280</v>
      </c>
    </row>
    <row r="20" spans="1:30">
      <c r="A20" s="51"/>
      <c r="B20" s="832"/>
      <c r="C20" s="835"/>
      <c r="D20" s="835"/>
      <c r="E20" s="835"/>
      <c r="F20" s="835"/>
      <c r="G20" s="835"/>
      <c r="H20" s="835"/>
      <c r="I20" s="835"/>
      <c r="J20" s="835"/>
      <c r="K20" s="835"/>
      <c r="L20" s="835"/>
      <c r="M20" s="835"/>
      <c r="N20" s="835"/>
      <c r="O20" s="835"/>
      <c r="P20" s="835"/>
      <c r="Q20" s="835"/>
      <c r="R20" s="835"/>
      <c r="S20" s="835"/>
      <c r="T20" s="835"/>
      <c r="U20" s="835"/>
      <c r="V20" s="835"/>
      <c r="W20" s="835"/>
      <c r="X20" s="835"/>
      <c r="Y20" s="835"/>
      <c r="Z20" s="835"/>
      <c r="AA20" s="835"/>
      <c r="AB20" s="835"/>
      <c r="AC20" s="835"/>
      <c r="AD20" s="835"/>
    </row>
    <row r="22" spans="1:30">
      <c r="A22" s="51" t="s">
        <v>1247</v>
      </c>
    </row>
    <row r="23" spans="1:30">
      <c r="A23" s="51" t="s">
        <v>1245</v>
      </c>
      <c r="B23" s="832">
        <v>0</v>
      </c>
      <c r="C23" s="832">
        <v>0</v>
      </c>
      <c r="D23" s="832">
        <v>0</v>
      </c>
      <c r="E23" s="832">
        <v>0</v>
      </c>
      <c r="F23" s="832">
        <v>0</v>
      </c>
      <c r="G23" s="832">
        <v>0.3</v>
      </c>
      <c r="H23" s="832">
        <v>0.5</v>
      </c>
      <c r="I23" s="832">
        <v>1</v>
      </c>
      <c r="J23" s="832">
        <v>1</v>
      </c>
      <c r="K23" s="832">
        <v>1</v>
      </c>
      <c r="L23" s="832">
        <v>1</v>
      </c>
      <c r="M23" s="832">
        <v>1</v>
      </c>
      <c r="N23" s="832">
        <v>1</v>
      </c>
      <c r="O23" s="832">
        <v>1</v>
      </c>
      <c r="P23" s="832">
        <v>1</v>
      </c>
      <c r="Q23" s="832">
        <v>1</v>
      </c>
      <c r="R23" s="832">
        <v>1</v>
      </c>
      <c r="S23" s="832">
        <v>1</v>
      </c>
      <c r="T23" s="832">
        <v>1</v>
      </c>
      <c r="U23" s="832">
        <v>1</v>
      </c>
      <c r="V23" s="832">
        <v>1</v>
      </c>
      <c r="W23" s="832">
        <v>1</v>
      </c>
      <c r="X23" s="836">
        <v>0</v>
      </c>
      <c r="Y23" s="836">
        <v>0</v>
      </c>
      <c r="Z23" s="832">
        <v>0</v>
      </c>
      <c r="AA23" s="832">
        <v>0</v>
      </c>
      <c r="AB23" s="47" t="s">
        <v>1246</v>
      </c>
    </row>
    <row r="26" spans="1:30" ht="15.6">
      <c r="A26" s="837" t="s">
        <v>1248</v>
      </c>
    </row>
    <row r="27" spans="1:30" ht="15.6">
      <c r="A27" s="837" t="s">
        <v>1249</v>
      </c>
    </row>
    <row r="28" spans="1:30" ht="15.6">
      <c r="A28" s="837" t="s">
        <v>1250</v>
      </c>
    </row>
    <row r="29" spans="1:30" ht="15.6">
      <c r="A29" s="837" t="s">
        <v>1283</v>
      </c>
    </row>
    <row r="30" spans="1:30" ht="15.6">
      <c r="A30" s="837" t="s">
        <v>1251</v>
      </c>
    </row>
    <row r="31" spans="1:30" ht="15.6">
      <c r="A31" s="837" t="s">
        <v>1282</v>
      </c>
    </row>
    <row r="33" spans="1:9">
      <c r="H33" s="47" t="s">
        <v>1281</v>
      </c>
    </row>
    <row r="34" spans="1:9">
      <c r="A34" s="10" t="s">
        <v>1</v>
      </c>
      <c r="B34" s="10"/>
      <c r="C34" s="5"/>
      <c r="D34" s="5"/>
      <c r="E34" s="5"/>
      <c r="F34" s="5"/>
      <c r="G34" s="843">
        <v>0.58646694004178512</v>
      </c>
      <c r="H34" s="835">
        <v>1</v>
      </c>
    </row>
    <row r="35" spans="1:9">
      <c r="A35" s="10" t="s">
        <v>1051</v>
      </c>
      <c r="B35" s="10"/>
      <c r="C35" s="33"/>
      <c r="D35" s="33"/>
      <c r="E35" s="33"/>
      <c r="F35" s="5"/>
      <c r="G35" s="843">
        <v>8.1299485378300534E-2</v>
      </c>
      <c r="H35" s="835">
        <v>1</v>
      </c>
    </row>
    <row r="36" spans="1:9">
      <c r="A36" s="10" t="s">
        <v>2</v>
      </c>
      <c r="B36" s="10"/>
      <c r="C36" s="33"/>
      <c r="D36" s="33"/>
      <c r="E36" s="33"/>
      <c r="F36" s="5"/>
      <c r="G36" s="843">
        <v>4.4017989189201294E-2</v>
      </c>
      <c r="H36" s="835">
        <v>0.8</v>
      </c>
    </row>
    <row r="37" spans="1:9">
      <c r="A37" s="10" t="s">
        <v>3</v>
      </c>
      <c r="B37" s="10"/>
      <c r="C37" s="33"/>
      <c r="D37" s="33"/>
      <c r="E37" s="33"/>
      <c r="F37" s="5"/>
      <c r="G37" s="843">
        <v>0.13808001027517866</v>
      </c>
      <c r="H37" s="835">
        <v>0</v>
      </c>
    </row>
    <row r="38" spans="1:9">
      <c r="A38" s="415" t="s">
        <v>25</v>
      </c>
      <c r="B38" s="10"/>
      <c r="C38" s="5"/>
      <c r="D38" s="33"/>
      <c r="E38" s="33"/>
      <c r="F38" s="5"/>
      <c r="G38" s="678">
        <v>6.7418575880195314E-2</v>
      </c>
      <c r="H38" s="835">
        <v>1</v>
      </c>
    </row>
    <row r="39" spans="1:9">
      <c r="A39" s="10" t="s">
        <v>5</v>
      </c>
      <c r="B39" s="10"/>
      <c r="C39" s="5"/>
      <c r="D39" s="33"/>
      <c r="E39" s="33"/>
      <c r="F39" s="5"/>
      <c r="G39" s="678">
        <v>6.0921113492720544E-2</v>
      </c>
      <c r="H39" s="835">
        <v>0.9</v>
      </c>
      <c r="I39" s="47" t="s">
        <v>1284</v>
      </c>
    </row>
    <row r="40" spans="1:9">
      <c r="A40" s="10" t="s">
        <v>6</v>
      </c>
      <c r="B40" s="10"/>
      <c r="C40" s="5"/>
      <c r="D40" s="33"/>
      <c r="E40" s="33"/>
      <c r="F40" s="5"/>
      <c r="G40" s="678">
        <v>1.3325054435071419E-2</v>
      </c>
      <c r="H40" s="835">
        <v>1</v>
      </c>
    </row>
    <row r="41" spans="1:9">
      <c r="A41" s="415" t="s">
        <v>1053</v>
      </c>
      <c r="B41" s="10"/>
      <c r="C41" s="5"/>
      <c r="D41" s="33"/>
      <c r="E41" s="33"/>
      <c r="F41" s="5"/>
      <c r="G41" s="678">
        <v>8.4708313075471248E-3</v>
      </c>
      <c r="H41" s="835">
        <v>0</v>
      </c>
    </row>
    <row r="42" spans="1:9">
      <c r="A42"/>
      <c r="B42"/>
      <c r="C42"/>
      <c r="D42"/>
      <c r="E42"/>
      <c r="F42"/>
      <c r="G42" s="20">
        <f>SUMPRODUCT(G34:G41,H34:H41)</f>
        <v>0.83855344923016184</v>
      </c>
    </row>
    <row r="50" spans="1:8" customFormat="1">
      <c r="A50" s="47"/>
      <c r="B50" s="47"/>
      <c r="C50" s="47"/>
      <c r="D50" s="47"/>
      <c r="E50" s="47"/>
      <c r="F50" s="47"/>
      <c r="G50" s="47"/>
      <c r="H50" s="47"/>
    </row>
    <row r="51" spans="1:8" customFormat="1"/>
    <row r="52" spans="1:8" customFormat="1"/>
    <row r="53" spans="1:8" customFormat="1"/>
    <row r="54" spans="1:8" customFormat="1"/>
    <row r="55" spans="1:8" customFormat="1"/>
    <row r="56" spans="1:8" customFormat="1"/>
    <row r="57" spans="1:8" customFormat="1"/>
    <row r="58" spans="1:8" customFormat="1"/>
    <row r="59" spans="1:8" customFormat="1"/>
    <row r="60" spans="1:8" customFormat="1"/>
    <row r="61" spans="1:8" customFormat="1"/>
    <row r="62" spans="1:8" customFormat="1"/>
    <row r="63" spans="1:8" customFormat="1"/>
    <row r="64" spans="1:8"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3" tint="0.39997558519241921"/>
  </sheetPr>
  <dimension ref="A1:L22"/>
  <sheetViews>
    <sheetView workbookViewId="0"/>
  </sheetViews>
  <sheetFormatPr defaultRowHeight="14.4"/>
  <cols>
    <col min="2" max="2" width="18" customWidth="1"/>
    <col min="3" max="3" width="18" style="47" customWidth="1"/>
    <col min="5" max="5" width="13.33203125" style="47" bestFit="1" customWidth="1"/>
    <col min="6" max="8" width="20.33203125" customWidth="1"/>
  </cols>
  <sheetData>
    <row r="1" spans="1:12" ht="43.2">
      <c r="A1" s="568" t="s">
        <v>124</v>
      </c>
      <c r="B1" s="567" t="s">
        <v>1048</v>
      </c>
      <c r="C1" s="567" t="s">
        <v>1049</v>
      </c>
      <c r="D1" s="568" t="s">
        <v>1050</v>
      </c>
      <c r="E1" s="568" t="s">
        <v>492</v>
      </c>
      <c r="F1" s="567" t="s">
        <v>1058</v>
      </c>
      <c r="G1" s="567" t="s">
        <v>1057</v>
      </c>
      <c r="H1" s="567" t="s">
        <v>1059</v>
      </c>
    </row>
    <row r="2" spans="1:12">
      <c r="A2">
        <v>2016</v>
      </c>
      <c r="B2" s="18">
        <f>492000000+157000000</f>
        <v>649000000</v>
      </c>
      <c r="C2" s="18">
        <f>FinancialModel!S28-FinancialModel!V28</f>
        <v>-4911737.7970782705</v>
      </c>
      <c r="D2" s="317">
        <f>C2/B2</f>
        <v>-7.568163015528922E-3</v>
      </c>
      <c r="E2" s="21">
        <f>253000+155000</f>
        <v>408000</v>
      </c>
      <c r="F2" s="23">
        <f>C2/E2/12</f>
        <v>-1.003214419337882</v>
      </c>
      <c r="G2" s="130">
        <f>1/(1.024^(COUNT(F$2:F2)))*F2</f>
        <v>-0.97970158138465047</v>
      </c>
      <c r="H2" s="130">
        <f>SUM(G$2:G2)</f>
        <v>-0.97970158138465047</v>
      </c>
    </row>
    <row r="3" spans="1:12">
      <c r="A3">
        <v>2017</v>
      </c>
      <c r="B3" s="18">
        <f>B2*1.037</f>
        <v>673013000</v>
      </c>
      <c r="C3" s="18">
        <f>FinancialModel!S29-FinancialModel!V29</f>
        <v>-5168915.9311815025</v>
      </c>
      <c r="D3" s="317">
        <f t="shared" ref="D3:D22" si="0">C3/B3</f>
        <v>-7.6802616460328443E-3</v>
      </c>
      <c r="E3" s="21">
        <f>E2*1.01</f>
        <v>412080</v>
      </c>
      <c r="F3" s="23">
        <f t="shared" ref="F3:F22" si="1">C3/E3/12</f>
        <v>-1.0452897356462949</v>
      </c>
      <c r="G3" s="130">
        <f>1/(1.024^(COUNT(F$2:F3)))*F3</f>
        <v>-0.99686597408895006</v>
      </c>
      <c r="H3" s="130">
        <f>SUM(G$2:G3)</f>
        <v>-1.9765675554736006</v>
      </c>
      <c r="L3" s="670">
        <f>307792/B2</f>
        <v>4.7425577812018491E-4</v>
      </c>
    </row>
    <row r="4" spans="1:12">
      <c r="A4" s="47">
        <v>2018</v>
      </c>
      <c r="B4" s="18">
        <f t="shared" ref="B4:B22" si="2">B3*1.04</f>
        <v>699933520</v>
      </c>
      <c r="C4" s="18">
        <f>FinancialModel!S30-FinancialModel!V30</f>
        <v>4299610.2340819696</v>
      </c>
      <c r="D4" s="317">
        <f t="shared" si="0"/>
        <v>6.1428837328464702E-3</v>
      </c>
      <c r="E4" s="21">
        <f t="shared" ref="E4:E22" si="3">E3*1.01</f>
        <v>416200.8</v>
      </c>
      <c r="F4" s="23">
        <f t="shared" si="1"/>
        <v>0.8608845846528026</v>
      </c>
      <c r="G4" s="130">
        <f>1/(1.024^(COUNT(F$2:F4)))*F4</f>
        <v>0.80176124782562486</v>
      </c>
      <c r="H4" s="130">
        <f>SUM(G$2:G4)</f>
        <v>-1.1748063076479758</v>
      </c>
    </row>
    <row r="5" spans="1:12">
      <c r="A5" s="47">
        <v>2019</v>
      </c>
      <c r="B5" s="18">
        <f t="shared" si="2"/>
        <v>727930860.80000007</v>
      </c>
      <c r="C5" s="18">
        <f>FinancialModel!S31-FinancialModel!V31</f>
        <v>5432068.0842700433</v>
      </c>
      <c r="D5" s="317">
        <f t="shared" si="0"/>
        <v>7.4623406930435267E-3</v>
      </c>
      <c r="E5" s="21">
        <f t="shared" si="3"/>
        <v>420362.80800000002</v>
      </c>
      <c r="F5" s="23">
        <f t="shared" si="1"/>
        <v>1.0768610632076587</v>
      </c>
      <c r="G5" s="130">
        <f>1/(1.024^(COUNT(F$2:F5)))*F5</f>
        <v>0.97939943153292797</v>
      </c>
      <c r="H5" s="130">
        <f>SUM(G$2:G5)</f>
        <v>-0.19540687611504781</v>
      </c>
    </row>
    <row r="6" spans="1:12">
      <c r="A6" s="47">
        <v>2020</v>
      </c>
      <c r="B6" s="18">
        <f t="shared" si="2"/>
        <v>757048095.23200011</v>
      </c>
      <c r="C6" s="18">
        <f>FinancialModel!S32-FinancialModel!V32</f>
        <v>5834657.6202492751</v>
      </c>
      <c r="D6" s="317">
        <f t="shared" si="0"/>
        <v>7.7071161753088134E-3</v>
      </c>
      <c r="E6" s="21">
        <f t="shared" si="3"/>
        <v>424566.43608000001</v>
      </c>
      <c r="F6" s="23">
        <f t="shared" si="1"/>
        <v>1.1452188092006612</v>
      </c>
      <c r="G6" s="130">
        <f>1/(1.024^(COUNT(F$2:F6)))*F6</f>
        <v>1.0171586321667023</v>
      </c>
      <c r="H6" s="130">
        <f>SUM(G$2:G6)</f>
        <v>0.82175175605165451</v>
      </c>
    </row>
    <row r="7" spans="1:12">
      <c r="A7" s="47">
        <v>2021</v>
      </c>
      <c r="B7" s="18">
        <f t="shared" si="2"/>
        <v>787330019.04128015</v>
      </c>
      <c r="C7" s="18">
        <f>FinancialModel!S33-FinancialModel!V33</f>
        <v>14167660.04405299</v>
      </c>
      <c r="D7" s="317">
        <f t="shared" si="0"/>
        <v>1.799456352661967E-2</v>
      </c>
      <c r="E7" s="21">
        <f t="shared" si="3"/>
        <v>428812.10044080002</v>
      </c>
      <c r="F7" s="23">
        <f t="shared" si="1"/>
        <v>2.7532766351293994</v>
      </c>
      <c r="G7" s="130">
        <f>1/(1.024^(COUNT(F$2:F7)))*F7</f>
        <v>2.3880868074086998</v>
      </c>
      <c r="H7" s="130">
        <f>SUM(G$2:G7)</f>
        <v>3.2098385634603543</v>
      </c>
    </row>
    <row r="8" spans="1:12">
      <c r="A8" s="47">
        <v>2022</v>
      </c>
      <c r="B8" s="18">
        <f t="shared" si="2"/>
        <v>818823219.80293143</v>
      </c>
      <c r="C8" s="18">
        <f>FinancialModel!S34-FinancialModel!V34</f>
        <v>11819475.1515598</v>
      </c>
      <c r="D8" s="317">
        <f t="shared" si="0"/>
        <v>1.443470930685677E-2</v>
      </c>
      <c r="E8" s="21">
        <f t="shared" si="3"/>
        <v>433100.22144520801</v>
      </c>
      <c r="F8" s="23">
        <f t="shared" si="1"/>
        <v>2.274199397412664</v>
      </c>
      <c r="G8" s="130">
        <f>1/(1.024^(COUNT(F$2:F8)))*F8</f>
        <v>1.9263218182344024</v>
      </c>
      <c r="H8" s="130">
        <f>SUM(G$2:G8)</f>
        <v>5.136160381694757</v>
      </c>
    </row>
    <row r="9" spans="1:12">
      <c r="A9" s="47">
        <v>2023</v>
      </c>
      <c r="B9" s="18">
        <f t="shared" si="2"/>
        <v>851576148.59504867</v>
      </c>
      <c r="C9" s="18">
        <f>FinancialModel!S35-FinancialModel!V35</f>
        <v>3823801.7767963819</v>
      </c>
      <c r="D9" s="317">
        <f t="shared" si="0"/>
        <v>4.4902640628263065E-3</v>
      </c>
      <c r="E9" s="21">
        <f t="shared" si="3"/>
        <v>437431.22365966009</v>
      </c>
      <c r="F9" s="23">
        <f t="shared" si="1"/>
        <v>0.72845771136421755</v>
      </c>
      <c r="G9" s="130">
        <f>1/(1.024^(COUNT(F$2:F9)))*F9</f>
        <v>0.60256609590523014</v>
      </c>
      <c r="H9" s="130">
        <f>SUM(G$2:G9)</f>
        <v>5.7387264775999869</v>
      </c>
      <c r="L9" s="20">
        <f>0.06/1</f>
        <v>0.06</v>
      </c>
    </row>
    <row r="10" spans="1:12">
      <c r="A10" s="47">
        <v>2024</v>
      </c>
      <c r="B10" s="18">
        <f t="shared" si="2"/>
        <v>885639194.53885067</v>
      </c>
      <c r="C10" s="18">
        <f>FinancialModel!S36-FinancialModel!V36</f>
        <v>-1180870.923048038</v>
      </c>
      <c r="D10" s="317">
        <f t="shared" si="0"/>
        <v>-1.3333544069974383E-3</v>
      </c>
      <c r="E10" s="21">
        <f t="shared" si="3"/>
        <v>441805.53589625668</v>
      </c>
      <c r="F10" s="23">
        <f t="shared" si="1"/>
        <v>-0.22273580174674523</v>
      </c>
      <c r="G10" s="130">
        <f>1/(1.024^(COUNT(F$2:F10)))*F10</f>
        <v>-0.17992454777965086</v>
      </c>
      <c r="H10" s="130">
        <f>SUM(G$2:G10)</f>
        <v>5.5588019298203362</v>
      </c>
    </row>
    <row r="11" spans="1:12">
      <c r="A11" s="47">
        <v>2025</v>
      </c>
      <c r="B11" s="18">
        <f t="shared" si="2"/>
        <v>921064762.32040477</v>
      </c>
      <c r="C11" s="18">
        <f>FinancialModel!S37-FinancialModel!V37</f>
        <v>-3743161.2628141902</v>
      </c>
      <c r="D11" s="317">
        <f t="shared" si="0"/>
        <v>-4.0639501324360528E-3</v>
      </c>
      <c r="E11" s="21">
        <f t="shared" si="3"/>
        <v>446223.59125521925</v>
      </c>
      <c r="F11" s="23">
        <f t="shared" si="1"/>
        <v>-0.69904440587074712</v>
      </c>
      <c r="G11" s="130">
        <f>1/(1.024^(COUNT(F$2:F11)))*F11</f>
        <v>-0.55144880280488207</v>
      </c>
      <c r="H11" s="130">
        <f>SUM(G$2:G11)</f>
        <v>5.0073531270154543</v>
      </c>
    </row>
    <row r="12" spans="1:12">
      <c r="A12" s="47">
        <v>2026</v>
      </c>
      <c r="B12" s="18">
        <f t="shared" si="2"/>
        <v>957907352.81322098</v>
      </c>
      <c r="C12" s="18">
        <f>FinancialModel!S38-FinancialModel!V38</f>
        <v>-6508184.1587803252</v>
      </c>
      <c r="D12" s="317">
        <f t="shared" si="0"/>
        <v>-6.7941687050076683E-3</v>
      </c>
      <c r="E12" s="21">
        <f t="shared" si="3"/>
        <v>450685.82716777147</v>
      </c>
      <c r="F12" s="23">
        <f t="shared" si="1"/>
        <v>-1.2033852568797703</v>
      </c>
      <c r="G12" s="130">
        <f>1/(1.024^(COUNT(F$2:F12)))*F12</f>
        <v>-0.9270542803435502</v>
      </c>
      <c r="H12" s="130">
        <f>SUM(G$2:G12)</f>
        <v>4.0802988466719041</v>
      </c>
    </row>
    <row r="13" spans="1:12">
      <c r="A13" s="47">
        <v>2027</v>
      </c>
      <c r="B13" s="18">
        <f t="shared" si="2"/>
        <v>996223646.9257499</v>
      </c>
      <c r="C13" s="18">
        <f>FinancialModel!S39-FinancialModel!V39</f>
        <v>-9770733.7346385159</v>
      </c>
      <c r="D13" s="317">
        <f t="shared" si="0"/>
        <v>-9.8077713420977892E-3</v>
      </c>
      <c r="E13" s="21">
        <f t="shared" si="3"/>
        <v>455192.68543944921</v>
      </c>
      <c r="F13" s="23">
        <f t="shared" si="1"/>
        <v>-1.7887541633798658</v>
      </c>
      <c r="G13" s="130">
        <f>1/(1.024^(COUNT(F$2:F13)))*F13</f>
        <v>-1.3457090650002428</v>
      </c>
      <c r="H13" s="130">
        <f>SUM(G$2:G13)</f>
        <v>2.7345897816716613</v>
      </c>
    </row>
    <row r="14" spans="1:12">
      <c r="A14" s="47">
        <v>2028</v>
      </c>
      <c r="B14" s="18">
        <f t="shared" si="2"/>
        <v>1036072592.8027799</v>
      </c>
      <c r="C14" s="18">
        <f>FinancialModel!S40-FinancialModel!V40</f>
        <v>-12341368.229065869</v>
      </c>
      <c r="D14" s="317">
        <f t="shared" si="0"/>
        <v>-1.191168294074843E-2</v>
      </c>
      <c r="E14" s="21">
        <f t="shared" si="3"/>
        <v>459744.6122938437</v>
      </c>
      <c r="F14" s="23">
        <f t="shared" si="1"/>
        <v>-2.2369970738554916</v>
      </c>
      <c r="G14" s="130">
        <f>1/(1.024^(COUNT(F$2:F14)))*F14</f>
        <v>-1.6434858894519488</v>
      </c>
      <c r="H14" s="130">
        <f>SUM(G$2:G14)</f>
        <v>1.0911038922197125</v>
      </c>
    </row>
    <row r="15" spans="1:12">
      <c r="A15" s="47">
        <v>2029</v>
      </c>
      <c r="B15" s="18">
        <f t="shared" si="2"/>
        <v>1077515496.5148911</v>
      </c>
      <c r="C15" s="18">
        <f>FinancialModel!S41-FinancialModel!V41</f>
        <v>-14893676.629152823</v>
      </c>
      <c r="D15" s="317">
        <f t="shared" si="0"/>
        <v>-1.3822238916586193E-2</v>
      </c>
      <c r="E15" s="21">
        <f t="shared" si="3"/>
        <v>464342.05841678212</v>
      </c>
      <c r="F15" s="23">
        <f t="shared" si="1"/>
        <v>-2.6728996363755009</v>
      </c>
      <c r="G15" s="130">
        <f>1/(1.024^(COUNT(F$2:F15)))*F15</f>
        <v>-1.917711439742644</v>
      </c>
      <c r="H15" s="130">
        <f>SUM(G$2:G15)</f>
        <v>-0.82660754752293153</v>
      </c>
    </row>
    <row r="16" spans="1:12">
      <c r="A16" s="47">
        <v>2030</v>
      </c>
      <c r="B16" s="18">
        <f t="shared" si="2"/>
        <v>1120616116.3754869</v>
      </c>
      <c r="C16" s="18">
        <f>FinancialModel!S42-FinancialModel!V42</f>
        <v>-15113574.955831267</v>
      </c>
      <c r="D16" s="317">
        <f t="shared" si="0"/>
        <v>-1.3486844187744249E-2</v>
      </c>
      <c r="E16" s="21">
        <f t="shared" si="3"/>
        <v>468985.47900094994</v>
      </c>
      <c r="F16" s="23">
        <f t="shared" si="1"/>
        <v>-2.6855086906647156</v>
      </c>
      <c r="G16" s="130">
        <f>1/(1.024^(COUNT(F$2:F16)))*F16</f>
        <v>-1.8815996020797083</v>
      </c>
      <c r="H16" s="130">
        <f>SUM(G$2:G16)</f>
        <v>-2.7082071496026399</v>
      </c>
    </row>
    <row r="17" spans="1:8">
      <c r="A17" s="47">
        <v>2031</v>
      </c>
      <c r="B17" s="18">
        <f t="shared" si="2"/>
        <v>1165440761.0305064</v>
      </c>
      <c r="C17" s="18">
        <f>FinancialModel!S43-FinancialModel!V43</f>
        <v>-17981810.085938465</v>
      </c>
      <c r="D17" s="317">
        <f t="shared" si="0"/>
        <v>-1.5429192703058184E-2</v>
      </c>
      <c r="E17" s="21">
        <f t="shared" si="3"/>
        <v>473675.33379095944</v>
      </c>
      <c r="F17" s="23">
        <f t="shared" si="1"/>
        <v>-3.1635258729548088</v>
      </c>
      <c r="G17" s="130">
        <f>1/(1.024^(COUNT(F$2:F17)))*F17</f>
        <v>-2.1645722400504885</v>
      </c>
      <c r="H17" s="130">
        <f>SUM(G$2:G17)</f>
        <v>-4.8727793896531288</v>
      </c>
    </row>
    <row r="18" spans="1:8">
      <c r="A18" s="47">
        <v>2032</v>
      </c>
      <c r="B18" s="18">
        <f t="shared" si="2"/>
        <v>1212058391.4717267</v>
      </c>
      <c r="C18" s="18">
        <f>FinancialModel!S44-FinancialModel!V44</f>
        <v>-20935464.500213794</v>
      </c>
      <c r="D18" s="317">
        <f t="shared" si="0"/>
        <v>-1.7272653403103105E-2</v>
      </c>
      <c r="E18" s="21">
        <f t="shared" si="3"/>
        <v>478412.08712886903</v>
      </c>
      <c r="F18" s="23">
        <f t="shared" si="1"/>
        <v>-3.6466930677998044</v>
      </c>
      <c r="G18" s="130">
        <f>1/(1.024^(COUNT(F$2:F18)))*F18</f>
        <v>-2.4366881350382914</v>
      </c>
      <c r="H18" s="130">
        <f>SUM(G$2:G18)</f>
        <v>-7.3094675246914207</v>
      </c>
    </row>
    <row r="19" spans="1:8">
      <c r="A19" s="47">
        <v>2033</v>
      </c>
      <c r="B19" s="18">
        <f t="shared" si="2"/>
        <v>1260540727.1305957</v>
      </c>
      <c r="C19" s="18">
        <f>FinancialModel!S45-FinancialModel!V45</f>
        <v>-24045362.356947456</v>
      </c>
      <c r="D19" s="317">
        <f t="shared" si="0"/>
        <v>-1.9075434723701937E-2</v>
      </c>
      <c r="E19" s="21">
        <f t="shared" si="3"/>
        <v>483196.20800015773</v>
      </c>
      <c r="F19" s="23">
        <f t="shared" si="1"/>
        <v>-4.1469286456230501</v>
      </c>
      <c r="G19" s="130">
        <f>1/(1.024^(COUNT(F$2:F19)))*F19</f>
        <v>-2.7059972019755167</v>
      </c>
      <c r="H19" s="130">
        <f>SUM(G$2:G19)</f>
        <v>-10.015464726666938</v>
      </c>
    </row>
    <row r="20" spans="1:8">
      <c r="A20" s="47">
        <v>2034</v>
      </c>
      <c r="B20" s="18">
        <f t="shared" si="2"/>
        <v>1310962356.2158196</v>
      </c>
      <c r="C20" s="18">
        <f>FinancialModel!S46-FinancialModel!V46</f>
        <v>-28806963.74561647</v>
      </c>
      <c r="D20" s="317">
        <f t="shared" si="0"/>
        <v>-2.1973906122498967E-2</v>
      </c>
      <c r="E20" s="21">
        <f t="shared" si="3"/>
        <v>488028.17008015933</v>
      </c>
      <c r="F20" s="23">
        <f t="shared" si="1"/>
        <v>-4.9189380025755627</v>
      </c>
      <c r="G20" s="130">
        <f>1/(1.024^(COUNT(F$2:F20)))*F20</f>
        <v>-3.1345281373060603</v>
      </c>
      <c r="H20" s="130">
        <f>SUM(G$2:G20)</f>
        <v>-13.149992863972997</v>
      </c>
    </row>
    <row r="21" spans="1:8">
      <c r="A21" s="47">
        <v>2035</v>
      </c>
      <c r="B21" s="18">
        <f t="shared" si="2"/>
        <v>1363400850.4644525</v>
      </c>
      <c r="C21" s="18">
        <f>FinancialModel!S47-FinancialModel!V47</f>
        <v>-33715081.295346282</v>
      </c>
      <c r="D21" s="317">
        <f t="shared" si="0"/>
        <v>-2.4728663829027973E-2</v>
      </c>
      <c r="E21" s="21">
        <f t="shared" si="3"/>
        <v>492908.4517809609</v>
      </c>
      <c r="F21" s="23">
        <f t="shared" si="1"/>
        <v>-5.7000242089459077</v>
      </c>
      <c r="G21" s="130">
        <f>1/(1.024^(COUNT(F$2:F21)))*F21</f>
        <v>-3.5471337736448758</v>
      </c>
      <c r="H21" s="130">
        <f>SUM(G$2:G21)</f>
        <v>-16.697126637617874</v>
      </c>
    </row>
    <row r="22" spans="1:8">
      <c r="A22" s="47">
        <v>2036</v>
      </c>
      <c r="B22" s="18">
        <f t="shared" si="2"/>
        <v>1417936884.4830306</v>
      </c>
      <c r="C22" s="18">
        <f>FinancialModel!S48-FinancialModel!V48</f>
        <v>-36370061.475167513</v>
      </c>
      <c r="D22" s="317">
        <f t="shared" si="0"/>
        <v>-2.5649986168762209E-2</v>
      </c>
      <c r="E22" s="21">
        <f t="shared" si="3"/>
        <v>497837.53629877052</v>
      </c>
      <c r="F22" s="23">
        <f t="shared" si="1"/>
        <v>-6.0880071012665518</v>
      </c>
      <c r="G22" s="130">
        <f>1/(1.024^(COUNT(F$2:F22)))*F22</f>
        <v>-3.6997813674715698</v>
      </c>
      <c r="H22" s="130">
        <f>SUM(G$2:G22)</f>
        <v>-20.396908005089443</v>
      </c>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I86"/>
  <sheetViews>
    <sheetView workbookViewId="0">
      <selection activeCell="B7" sqref="B7"/>
    </sheetView>
  </sheetViews>
  <sheetFormatPr defaultRowHeight="14.4"/>
  <cols>
    <col min="1" max="1" width="44.33203125" customWidth="1"/>
    <col min="2" max="2" width="21.88671875" customWidth="1"/>
    <col min="4" max="5" width="2.5546875" customWidth="1"/>
    <col min="7" max="7" width="28.6640625" bestFit="1" customWidth="1"/>
    <col min="9" max="9" width="10.88671875" bestFit="1" customWidth="1"/>
  </cols>
  <sheetData>
    <row r="1" spans="1:9">
      <c r="A1" s="538" t="s">
        <v>1060</v>
      </c>
      <c r="D1" s="14" t="s">
        <v>823</v>
      </c>
    </row>
    <row r="2" spans="1:9" s="122" customFormat="1" ht="23.25" customHeight="1" thickBot="1">
      <c r="A2" s="554" t="s">
        <v>801</v>
      </c>
      <c r="B2" s="555" t="s">
        <v>808</v>
      </c>
      <c r="E2" s="122" t="s">
        <v>824</v>
      </c>
      <c r="H2" s="10"/>
    </row>
    <row r="3" spans="1:9" ht="15" thickBot="1">
      <c r="A3" s="539" t="s">
        <v>802</v>
      </c>
      <c r="B3" s="549">
        <f>'Summary Detail'!G12</f>
        <v>73685330.402863249</v>
      </c>
      <c r="E3" s="47" t="s">
        <v>825</v>
      </c>
      <c r="G3" s="10"/>
      <c r="H3" s="5"/>
      <c r="I3" s="33"/>
    </row>
    <row r="4" spans="1:9" ht="15" thickBot="1">
      <c r="A4" s="539" t="s">
        <v>1051</v>
      </c>
      <c r="B4" s="549">
        <f>'Summary Detail'!G18</f>
        <v>22010615.40175679</v>
      </c>
      <c r="E4" t="s">
        <v>826</v>
      </c>
      <c r="G4" s="10"/>
      <c r="H4" s="5"/>
      <c r="I4" s="5"/>
    </row>
    <row r="5" spans="1:9" ht="15" thickBot="1">
      <c r="A5" s="539" t="s">
        <v>2</v>
      </c>
      <c r="B5" s="549">
        <f>'Summary Detail'!G48</f>
        <v>11406346.799507352</v>
      </c>
      <c r="F5" t="s">
        <v>827</v>
      </c>
      <c r="G5" s="10"/>
      <c r="H5" s="5"/>
      <c r="I5" s="33"/>
    </row>
    <row r="6" spans="1:9" ht="15" thickBot="1">
      <c r="A6" s="539" t="s">
        <v>3</v>
      </c>
      <c r="B6" s="549">
        <f>'Summary Detail'!G26</f>
        <v>53723040.894333132</v>
      </c>
      <c r="G6" s="10"/>
      <c r="H6" s="5"/>
      <c r="I6" s="5"/>
    </row>
    <row r="7" spans="1:9" ht="15" thickBot="1">
      <c r="A7" s="545" t="s">
        <v>803</v>
      </c>
      <c r="B7" s="550" t="e">
        <f>'Summary Detail'!#REF!</f>
        <v>#REF!</v>
      </c>
      <c r="G7" s="10"/>
      <c r="H7" s="5"/>
      <c r="I7" s="33"/>
    </row>
    <row r="8" spans="1:9" ht="15" thickBot="1">
      <c r="A8" s="545" t="s">
        <v>4</v>
      </c>
      <c r="B8" s="550" t="e">
        <f>'Summary Detail'!#REF!</f>
        <v>#REF!</v>
      </c>
      <c r="G8" s="10"/>
      <c r="H8" s="5"/>
      <c r="I8" s="5"/>
    </row>
    <row r="9" spans="1:9" ht="15" thickBot="1">
      <c r="A9" s="545" t="s">
        <v>804</v>
      </c>
      <c r="B9" s="550">
        <f>'Summary Detail'!G41</f>
        <v>23395770.41520464</v>
      </c>
      <c r="G9" s="10"/>
      <c r="H9" s="5"/>
      <c r="I9" s="33"/>
    </row>
    <row r="10" spans="1:9" ht="15" thickBot="1">
      <c r="A10" s="545" t="s">
        <v>6</v>
      </c>
      <c r="B10" s="550">
        <f>'Summary Detail'!G53</f>
        <v>2050631.5096026738</v>
      </c>
      <c r="G10" s="10"/>
      <c r="H10" s="5"/>
      <c r="I10" s="33"/>
    </row>
    <row r="11" spans="1:9" ht="15" thickBot="1">
      <c r="A11" s="545" t="s">
        <v>7</v>
      </c>
      <c r="B11" s="550" t="e">
        <f>'Summary Detail'!#REF!</f>
        <v>#REF!</v>
      </c>
      <c r="G11" s="10"/>
      <c r="H11" s="5"/>
      <c r="I11" s="5"/>
    </row>
    <row r="12" spans="1:9" ht="15" thickBot="1">
      <c r="A12" s="545" t="s">
        <v>8</v>
      </c>
      <c r="B12" s="553">
        <v>0</v>
      </c>
      <c r="G12" s="10"/>
      <c r="H12" s="5"/>
      <c r="I12" s="33"/>
    </row>
    <row r="13" spans="1:9" ht="15" thickBot="1">
      <c r="A13" s="545" t="s">
        <v>9</v>
      </c>
      <c r="B13" s="553">
        <v>0</v>
      </c>
      <c r="G13" s="10"/>
      <c r="H13" s="5"/>
      <c r="I13" s="33"/>
    </row>
    <row r="14" spans="1:9" ht="15" thickBot="1">
      <c r="A14" s="545" t="s">
        <v>805</v>
      </c>
      <c r="B14" s="553">
        <v>0</v>
      </c>
      <c r="G14" s="10"/>
      <c r="H14" s="5"/>
      <c r="I14" s="5"/>
    </row>
    <row r="15" spans="1:9" ht="15" thickBot="1">
      <c r="A15" s="540" t="s">
        <v>806</v>
      </c>
      <c r="B15" s="551">
        <f>'Summary Detail'!G55</f>
        <v>219957965.14241144</v>
      </c>
      <c r="G15" s="10"/>
      <c r="H15" s="5"/>
      <c r="I15" s="5"/>
    </row>
    <row r="16" spans="1:9">
      <c r="G16" s="10"/>
      <c r="H16" s="5"/>
      <c r="I16" s="641"/>
    </row>
    <row r="17" spans="1:9">
      <c r="A17" s="538" t="s">
        <v>1061</v>
      </c>
      <c r="G17" s="10"/>
      <c r="H17" s="5"/>
      <c r="I17" s="5"/>
    </row>
    <row r="18" spans="1:9" s="122" customFormat="1" ht="23.25" customHeight="1" thickBot="1">
      <c r="A18" s="554" t="s">
        <v>807</v>
      </c>
      <c r="B18" s="555" t="s">
        <v>808</v>
      </c>
      <c r="G18" s="10"/>
      <c r="H18" s="556"/>
      <c r="I18" s="557"/>
    </row>
    <row r="19" spans="1:9" ht="15" thickBot="1">
      <c r="A19" s="539" t="str">
        <f>'Summary Detail'!E5</f>
        <v>Eliminate Regular Meter Reading</v>
      </c>
      <c r="B19" s="548">
        <f>'Summary Detail'!G5</f>
        <v>59045423.35846632</v>
      </c>
      <c r="G19" s="10"/>
      <c r="H19" s="5"/>
      <c r="I19" s="5"/>
    </row>
    <row r="20" spans="1:9" ht="15" thickBot="1">
      <c r="A20" s="539" t="str">
        <f>'Summary Detail'!E6</f>
        <v>Reduce Special Meter Reading</v>
      </c>
      <c r="B20" s="548">
        <f>'Summary Detail'!G6</f>
        <v>372120.05610758282</v>
      </c>
      <c r="G20" s="10"/>
      <c r="H20" s="5"/>
      <c r="I20" s="33"/>
    </row>
    <row r="21" spans="1:9" ht="15" thickBot="1">
      <c r="A21" s="539" t="str">
        <f>'Summary Detail'!E7</f>
        <v>Net Metering</v>
      </c>
      <c r="B21" s="548">
        <f>'Summary Detail'!G7</f>
        <v>4627144.3366114758</v>
      </c>
      <c r="G21" s="10"/>
      <c r="H21" s="5"/>
      <c r="I21" s="5"/>
    </row>
    <row r="22" spans="1:9" ht="15" thickBot="1">
      <c r="A22" s="539" t="str">
        <f>'Summary Detail'!E10</f>
        <v>Meter Salvage Value</v>
      </c>
      <c r="B22" s="548">
        <f>'Summary Detail'!G10</f>
        <v>148000</v>
      </c>
      <c r="G22" s="10"/>
      <c r="H22" s="5"/>
      <c r="I22" s="33"/>
    </row>
    <row r="23" spans="1:9" ht="15" thickBot="1">
      <c r="A23" s="539" t="str">
        <f>'Summary Detail'!E11</f>
        <v>Local Economy Jobs</v>
      </c>
      <c r="B23" s="548">
        <f>'Summary Detail'!G11</f>
        <v>0</v>
      </c>
    </row>
    <row r="24" spans="1:9" ht="15" thickBot="1">
      <c r="A24" s="540" t="s">
        <v>806</v>
      </c>
      <c r="B24" s="552">
        <f>'Summary Detail'!G12</f>
        <v>73685330.402863249</v>
      </c>
    </row>
    <row r="26" spans="1:9">
      <c r="A26" s="538" t="s">
        <v>1062</v>
      </c>
    </row>
    <row r="27" spans="1:9" s="122" customFormat="1" ht="23.25" customHeight="1" thickBot="1">
      <c r="A27" s="554" t="s">
        <v>1051</v>
      </c>
      <c r="B27" s="555" t="s">
        <v>808</v>
      </c>
    </row>
    <row r="28" spans="1:9" ht="15" thickBot="1">
      <c r="A28" s="539" t="str">
        <f>'Summary Detail'!E15</f>
        <v>Account Open/Close/Transfer</v>
      </c>
      <c r="B28" s="548">
        <f>'Summary Detail'!G15</f>
        <v>10352917.364609633</v>
      </c>
    </row>
    <row r="29" spans="1:9" ht="15" thickBot="1">
      <c r="A29" s="539" t="str">
        <f>'Summary Detail'!E16</f>
        <v>Credit Collections/Connections</v>
      </c>
      <c r="B29" s="548">
        <f>'Summary Detail'!G16</f>
        <v>11326483.662125032</v>
      </c>
    </row>
    <row r="30" spans="1:9" ht="15" thickBot="1">
      <c r="A30" s="539" t="str">
        <f>'Summary Detail'!E17</f>
        <v>After Hours Fees</v>
      </c>
      <c r="B30" s="548">
        <f>'Summary Detail'!G17</f>
        <v>331214.37502212374</v>
      </c>
    </row>
    <row r="31" spans="1:9" ht="15" thickBot="1">
      <c r="A31" s="540" t="s">
        <v>806</v>
      </c>
      <c r="B31" s="552">
        <f>'Summary Detail'!G18</f>
        <v>22010615.40175679</v>
      </c>
    </row>
    <row r="33" spans="1:2">
      <c r="A33" s="538" t="s">
        <v>1063</v>
      </c>
    </row>
    <row r="34" spans="1:2" s="122" customFormat="1" ht="23.25" customHeight="1" thickBot="1">
      <c r="A34" s="554" t="s">
        <v>809</v>
      </c>
      <c r="B34" s="555" t="s">
        <v>808</v>
      </c>
    </row>
    <row r="35" spans="1:2" ht="15" thickBot="1">
      <c r="A35" s="539" t="str">
        <f>'Summary Detail'!E44</f>
        <v>Estimated Bills</v>
      </c>
      <c r="B35" s="548">
        <f>'Summary Detail'!G44</f>
        <v>6783165.9458894841</v>
      </c>
    </row>
    <row r="36" spans="1:2" ht="15" thickBot="1">
      <c r="A36" s="539" t="str">
        <f>'Summary Detail'!E45</f>
        <v>Bill Inquiries</v>
      </c>
      <c r="B36" s="548">
        <f>'Summary Detail'!G45</f>
        <v>2472821.4230374163</v>
      </c>
    </row>
    <row r="37" spans="1:2" ht="15" thickBot="1">
      <c r="A37" s="539" t="str">
        <f>'Summary Detail'!E46</f>
        <v>Billing Analysis</v>
      </c>
      <c r="B37" s="548">
        <f>'Summary Detail'!G46</f>
        <v>1138568.8916612456</v>
      </c>
    </row>
    <row r="38" spans="1:2" ht="15" thickBot="1">
      <c r="A38" s="539" t="str">
        <f>'Summary Detail'!E47</f>
        <v>Rebilling</v>
      </c>
      <c r="B38" s="548">
        <f>'Summary Detail'!G47</f>
        <v>1011790.5389192057</v>
      </c>
    </row>
    <row r="39" spans="1:2" ht="15" thickBot="1">
      <c r="A39" s="539" t="e">
        <f>'Summary Detail'!#REF!</f>
        <v>#REF!</v>
      </c>
      <c r="B39" s="548" t="e">
        <f>'Summary Detail'!#REF!</f>
        <v>#REF!</v>
      </c>
    </row>
    <row r="40" spans="1:2" ht="15" thickBot="1">
      <c r="A40" s="540" t="s">
        <v>806</v>
      </c>
      <c r="B40" s="552">
        <f>'Summary Detail'!G48</f>
        <v>11406346.799507352</v>
      </c>
    </row>
    <row r="42" spans="1:2">
      <c r="A42" s="538" t="s">
        <v>1064</v>
      </c>
    </row>
    <row r="43" spans="1:2" s="122" customFormat="1" ht="23.25" customHeight="1" thickBot="1">
      <c r="A43" s="554" t="s">
        <v>810</v>
      </c>
      <c r="B43" s="555" t="s">
        <v>808</v>
      </c>
    </row>
    <row r="44" spans="1:2" ht="15" thickBot="1">
      <c r="A44" s="539" t="str">
        <f>'Summary Detail'!E21</f>
        <v>Earlier Outage Notification</v>
      </c>
      <c r="B44" s="548">
        <f>'Summary Detail'!G21</f>
        <v>28009803.29321368</v>
      </c>
    </row>
    <row r="45" spans="1:2" ht="15" thickBot="1">
      <c r="A45" s="539" t="str">
        <f>'Summary Detail'!E22</f>
        <v>More Rapid Restoration</v>
      </c>
      <c r="B45" s="548">
        <f>'Summary Detail'!G22</f>
        <v>18673199.269256186</v>
      </c>
    </row>
    <row r="46" spans="1:2" ht="15" thickBot="1">
      <c r="A46" s="539" t="str">
        <f>'Summary Detail'!E23</f>
        <v>Reduced Customer Calls</v>
      </c>
      <c r="B46" s="548">
        <f>'Summary Detail'!G23</f>
        <v>1277163.4111527745</v>
      </c>
    </row>
    <row r="47" spans="1:2" ht="15" thickBot="1">
      <c r="A47" s="539" t="str">
        <f>'Summary Detail'!E24</f>
        <v>Avoided Single Lights Out</v>
      </c>
      <c r="B47" s="548">
        <f>'Summary Detail'!G24</f>
        <v>2730472.1574196671</v>
      </c>
    </row>
    <row r="48" spans="1:2" ht="15" thickBot="1">
      <c r="A48" s="540" t="s">
        <v>811</v>
      </c>
      <c r="B48" s="552">
        <f>'Summary Detail'!G26</f>
        <v>53723040.894333132</v>
      </c>
    </row>
    <row r="50" spans="1:2">
      <c r="A50" s="542" t="s">
        <v>1065</v>
      </c>
    </row>
    <row r="51" spans="1:2" s="122" customFormat="1" ht="23.25" customHeight="1" thickBot="1">
      <c r="A51" s="554" t="s">
        <v>803</v>
      </c>
      <c r="B51" s="555" t="s">
        <v>808</v>
      </c>
    </row>
    <row r="52" spans="1:2" ht="15" thickBot="1">
      <c r="A52" s="539" t="e">
        <f>'Summary Detail'!#REF!</f>
        <v>#REF!</v>
      </c>
      <c r="B52" s="548" t="e">
        <f>'Summary Detail'!#REF!</f>
        <v>#REF!</v>
      </c>
    </row>
    <row r="53" spans="1:2" ht="15" thickBot="1">
      <c r="A53" s="539" t="e">
        <f>'Summary Detail'!#REF!</f>
        <v>#REF!</v>
      </c>
      <c r="B53" s="548" t="e">
        <f>'Summary Detail'!#REF!</f>
        <v>#REF!</v>
      </c>
    </row>
    <row r="54" spans="1:2" ht="15" thickBot="1">
      <c r="A54" s="540" t="s">
        <v>811</v>
      </c>
      <c r="B54" s="552" t="e">
        <f>'Summary Detail'!#REF!</f>
        <v>#REF!</v>
      </c>
    </row>
    <row r="56" spans="1:2">
      <c r="A56" s="541" t="s">
        <v>1066</v>
      </c>
    </row>
    <row r="57" spans="1:2" s="122" customFormat="1" ht="23.25" customHeight="1" thickBot="1">
      <c r="A57" s="554" t="s">
        <v>812</v>
      </c>
      <c r="B57" s="555" t="s">
        <v>808</v>
      </c>
    </row>
    <row r="58" spans="1:2" ht="15" thickBot="1">
      <c r="A58" s="539" t="str">
        <f>'Summary Detail'!E29</f>
        <v>Conservation Voltage Reduction</v>
      </c>
      <c r="B58" s="548">
        <f>'Summary Detail'!G29</f>
        <v>18494601.498745929</v>
      </c>
    </row>
    <row r="59" spans="1:2" ht="15" thickBot="1">
      <c r="A59" s="539" t="e">
        <f>'Summary Detail'!#REF!</f>
        <v>#REF!</v>
      </c>
      <c r="B59" s="548" t="e">
        <f>'Summary Detail'!#REF!</f>
        <v>#REF!</v>
      </c>
    </row>
    <row r="60" spans="1:2" ht="15" thickBot="1">
      <c r="A60" s="539" t="e">
        <f>'Summary Detail'!#REF!</f>
        <v>#REF!</v>
      </c>
      <c r="B60" s="548" t="e">
        <f>'Summary Detail'!#REF!</f>
        <v>#REF!</v>
      </c>
    </row>
    <row r="61" spans="1:2" ht="15" thickBot="1">
      <c r="A61" s="540" t="s">
        <v>806</v>
      </c>
      <c r="B61" s="552" t="e">
        <f>'Summary Detail'!#REF!</f>
        <v>#REF!</v>
      </c>
    </row>
    <row r="62" spans="1:2" s="47" customFormat="1">
      <c r="A62" s="543"/>
      <c r="B62" s="544"/>
    </row>
    <row r="63" spans="1:2" s="47" customFormat="1">
      <c r="A63" s="541" t="s">
        <v>1067</v>
      </c>
    </row>
    <row r="64" spans="1:2" s="122" customFormat="1" ht="23.25" customHeight="1" thickBot="1">
      <c r="A64" s="554" t="s">
        <v>5</v>
      </c>
      <c r="B64" s="555" t="s">
        <v>808</v>
      </c>
    </row>
    <row r="65" spans="1:2" s="47" customFormat="1" ht="15" thickBot="1">
      <c r="A65" s="539" t="str">
        <f>'Summary Detail'!E36</f>
        <v>Theft and Diversion</v>
      </c>
      <c r="B65" s="548">
        <f>'Summary Detail'!G36</f>
        <v>4499423.5895445114</v>
      </c>
    </row>
    <row r="66" spans="1:2" s="47" customFormat="1" ht="15" thickBot="1">
      <c r="A66" s="539" t="str">
        <f>'Summary Detail'!E37</f>
        <v>Unbilled Usage</v>
      </c>
      <c r="B66" s="548">
        <f>'Summary Detail'!G37</f>
        <v>1951969.8227914567</v>
      </c>
    </row>
    <row r="67" spans="1:2" s="47" customFormat="1" ht="15" thickBot="1">
      <c r="A67" s="539" t="str">
        <f>'Summary Detail'!E38</f>
        <v>Slow/Failed Meters</v>
      </c>
      <c r="B67" s="548">
        <f>'Summary Detail'!G38</f>
        <v>3995883.4080789024</v>
      </c>
    </row>
    <row r="68" spans="1:2" s="47" customFormat="1" ht="15" thickBot="1">
      <c r="A68" s="539" t="str">
        <f>'Summary Detail'!E39</f>
        <v>Stopped Meters</v>
      </c>
      <c r="B68" s="548">
        <f>'Summary Detail'!G39</f>
        <v>3558176.41690649</v>
      </c>
    </row>
    <row r="69" spans="1:2" s="47" customFormat="1" ht="15" thickBot="1">
      <c r="A69" s="540" t="s">
        <v>806</v>
      </c>
      <c r="B69" s="552">
        <f>'Summary Detail'!G41</f>
        <v>23395770.41520464</v>
      </c>
    </row>
    <row r="70" spans="1:2" s="47" customFormat="1">
      <c r="A70" s="543"/>
      <c r="B70" s="544"/>
    </row>
    <row r="71" spans="1:2" s="47" customFormat="1">
      <c r="A71" s="541" t="s">
        <v>1068</v>
      </c>
    </row>
    <row r="72" spans="1:2" s="122" customFormat="1" ht="23.25" customHeight="1" thickBot="1">
      <c r="A72" s="554" t="s">
        <v>6</v>
      </c>
      <c r="B72" s="555" t="s">
        <v>808</v>
      </c>
    </row>
    <row r="73" spans="1:2" s="47" customFormat="1" ht="15" thickBot="1">
      <c r="A73" s="539" t="str">
        <f>'Summary Detail'!E51</f>
        <v>Retail Load Analysis</v>
      </c>
      <c r="B73" s="548">
        <f>'Summary Detail'!G51</f>
        <v>979466.95150497009</v>
      </c>
    </row>
    <row r="74" spans="1:2" s="47" customFormat="1" ht="15" thickBot="1">
      <c r="A74" s="539" t="str">
        <f>'Summary Detail'!E52</f>
        <v>Meter Sampling</v>
      </c>
      <c r="B74" s="548">
        <f>'Summary Detail'!G52</f>
        <v>1071164.5580977038</v>
      </c>
    </row>
    <row r="75" spans="1:2" s="47" customFormat="1" ht="15" thickBot="1">
      <c r="A75" s="540" t="s">
        <v>806</v>
      </c>
      <c r="B75" s="552">
        <f>'Summary Detail'!G53</f>
        <v>2050631.5096026738</v>
      </c>
    </row>
    <row r="77" spans="1:2">
      <c r="A77" s="538" t="s">
        <v>1069</v>
      </c>
    </row>
    <row r="78" spans="1:2" s="122" customFormat="1" ht="23.25" customHeight="1" thickBot="1">
      <c r="A78" s="554" t="s">
        <v>1052</v>
      </c>
      <c r="B78" s="555" t="s">
        <v>808</v>
      </c>
    </row>
    <row r="79" spans="1:2" ht="15" thickBot="1">
      <c r="A79" s="539" t="str">
        <f>'Summary Detail'!E30</f>
        <v>Customer Energy Efficiency</v>
      </c>
      <c r="B79" s="548">
        <f>'Summary Detail'!G30</f>
        <v>3655286.3609425626</v>
      </c>
    </row>
    <row r="80" spans="1:2" ht="15" thickBot="1">
      <c r="A80" s="539" t="e">
        <f>'Summary Detail'!#REF!</f>
        <v>#REF!</v>
      </c>
      <c r="B80" s="548" t="e">
        <f>'Summary Detail'!#REF!</f>
        <v>#REF!</v>
      </c>
    </row>
    <row r="81" spans="1:2" ht="15" thickBot="1">
      <c r="A81" s="539" t="e">
        <f>'Summary Detail'!#REF!</f>
        <v>#REF!</v>
      </c>
      <c r="B81" s="548" t="e">
        <f>'Summary Detail'!#REF!</f>
        <v>#REF!</v>
      </c>
    </row>
    <row r="82" spans="1:2" s="47" customFormat="1" ht="15" thickBot="1">
      <c r="A82" s="539" t="str">
        <f>'Summary Detail'!E31</f>
        <v>Behavioral Energy Efficiency</v>
      </c>
      <c r="B82" s="548">
        <f>'Summary Detail'!G31</f>
        <v>8927225.7733238954</v>
      </c>
    </row>
    <row r="83" spans="1:2" s="47" customFormat="1" ht="15" thickBot="1">
      <c r="A83" s="539" t="e">
        <f>'Summary Detail'!#REF!</f>
        <v>#REF!</v>
      </c>
      <c r="B83" s="548" t="e">
        <f>'Summary Detail'!#REF!</f>
        <v>#REF!</v>
      </c>
    </row>
    <row r="84" spans="1:2" ht="15" thickBot="1">
      <c r="A84" s="539" t="e">
        <f>'Summary Detail'!#REF!</f>
        <v>#REF!</v>
      </c>
      <c r="B84" s="548" t="e">
        <f>'Summary Detail'!#REF!</f>
        <v>#REF!</v>
      </c>
    </row>
    <row r="85" spans="1:2" ht="15" thickBot="1">
      <c r="A85" s="539" t="e">
        <f>'Summary Detail'!#REF!</f>
        <v>#REF!</v>
      </c>
      <c r="B85" s="548" t="e">
        <f>'Summary Detail'!#REF!</f>
        <v>#REF!</v>
      </c>
    </row>
    <row r="86" spans="1:2" ht="15" thickBot="1">
      <c r="A86" s="540" t="s">
        <v>806</v>
      </c>
      <c r="B86" s="552" t="e">
        <f>'Summary Detail'!#REF!</f>
        <v>#REF!</v>
      </c>
    </row>
  </sheetData>
  <hyperlinks>
    <hyperlink ref="D1" r:id="rId1"/>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N38"/>
  <sheetViews>
    <sheetView topLeftCell="A7" zoomScale="110" zoomScaleNormal="110" workbookViewId="0">
      <selection activeCell="E18" sqref="E18"/>
    </sheetView>
  </sheetViews>
  <sheetFormatPr defaultRowHeight="14.4"/>
  <cols>
    <col min="1" max="2" width="4.5546875" customWidth="1"/>
    <col min="3" max="3" width="3.109375" customWidth="1"/>
    <col min="4" max="4" width="34.6640625" bestFit="1" customWidth="1"/>
    <col min="5" max="5" width="21" style="47" bestFit="1" customWidth="1"/>
    <col min="6" max="6" width="18.33203125" customWidth="1"/>
    <col min="8" max="8" width="34.5546875" bestFit="1" customWidth="1"/>
    <col min="9" max="9" width="1" customWidth="1"/>
    <col min="10" max="14" width="13.44140625" customWidth="1"/>
  </cols>
  <sheetData>
    <row r="1" spans="1:6" ht="18.75" customHeight="1">
      <c r="A1" s="699"/>
      <c r="B1" s="700"/>
      <c r="C1" s="700"/>
      <c r="D1" s="700"/>
      <c r="E1" s="700"/>
      <c r="F1" s="706"/>
    </row>
    <row r="2" spans="1:6" ht="15" thickBot="1">
      <c r="A2" s="701"/>
      <c r="B2" s="702"/>
      <c r="C2" s="702"/>
      <c r="D2" s="702"/>
      <c r="E2" s="707" t="s">
        <v>1241</v>
      </c>
      <c r="F2" s="703" t="s">
        <v>1107</v>
      </c>
    </row>
    <row r="3" spans="1:6" ht="18">
      <c r="A3" s="701"/>
      <c r="B3" s="702"/>
      <c r="C3" s="9" t="s">
        <v>0</v>
      </c>
      <c r="D3" s="2"/>
      <c r="E3" s="2"/>
      <c r="F3" s="3"/>
    </row>
    <row r="4" spans="1:6">
      <c r="A4" s="701"/>
      <c r="B4" s="702"/>
      <c r="C4" s="4"/>
      <c r="D4" s="10" t="s">
        <v>1347</v>
      </c>
      <c r="E4" s="919">
        <f>'Summary Detail'!G12</f>
        <v>73685330.402863249</v>
      </c>
      <c r="F4" s="697">
        <v>75920111.49688369</v>
      </c>
    </row>
    <row r="5" spans="1:6">
      <c r="A5" s="701"/>
      <c r="B5" s="702"/>
      <c r="C5" s="4"/>
      <c r="D5" s="10"/>
      <c r="E5" s="33"/>
      <c r="F5" s="6"/>
    </row>
    <row r="6" spans="1:6">
      <c r="A6" s="701"/>
      <c r="B6" s="702"/>
      <c r="C6" s="4"/>
      <c r="D6" s="10" t="s">
        <v>1051</v>
      </c>
      <c r="E6" s="919">
        <f>'Summary Detail'!G18</f>
        <v>22010615.40175679</v>
      </c>
      <c r="F6" s="697">
        <v>24332682.676684547</v>
      </c>
    </row>
    <row r="7" spans="1:6">
      <c r="A7" s="701"/>
      <c r="B7" s="702"/>
      <c r="C7" s="4"/>
      <c r="D7" s="10"/>
      <c r="E7" s="33"/>
      <c r="F7" s="6"/>
    </row>
    <row r="8" spans="1:6">
      <c r="A8" s="701"/>
      <c r="B8" s="702"/>
      <c r="C8" s="4"/>
      <c r="D8" s="10" t="s">
        <v>3</v>
      </c>
      <c r="E8" s="919">
        <f>'Summary Detail'!G26</f>
        <v>53723040.894333132</v>
      </c>
      <c r="F8" s="697">
        <v>40331780.725776181</v>
      </c>
    </row>
    <row r="9" spans="1:6" s="47" customFormat="1">
      <c r="A9" s="701"/>
      <c r="B9" s="702"/>
      <c r="C9" s="4"/>
      <c r="D9" s="10"/>
      <c r="E9" s="33"/>
      <c r="F9" s="6"/>
    </row>
    <row r="10" spans="1:6">
      <c r="A10" s="701"/>
      <c r="B10" s="702"/>
      <c r="C10" s="4"/>
      <c r="D10" s="415" t="s">
        <v>4</v>
      </c>
      <c r="E10" s="919">
        <f>'Summary Detail'!G33</f>
        <v>31077113.633012384</v>
      </c>
      <c r="F10" s="697">
        <v>55014843.50652393</v>
      </c>
    </row>
    <row r="11" spans="1:6" s="47" customFormat="1">
      <c r="A11" s="701"/>
      <c r="B11" s="702"/>
      <c r="C11" s="4"/>
      <c r="D11" s="10"/>
      <c r="E11" s="33"/>
      <c r="F11" s="6"/>
    </row>
    <row r="12" spans="1:6">
      <c r="A12" s="701"/>
      <c r="B12" s="702"/>
      <c r="C12" s="4"/>
      <c r="D12" s="10" t="s">
        <v>804</v>
      </c>
      <c r="E12" s="919">
        <f>'Summary Detail'!G41</f>
        <v>23395770.41520464</v>
      </c>
      <c r="F12" s="697">
        <v>28880881.199329168</v>
      </c>
    </row>
    <row r="13" spans="1:6">
      <c r="A13" s="701"/>
      <c r="B13" s="702"/>
      <c r="C13" s="4"/>
      <c r="D13" s="10"/>
      <c r="E13" s="33"/>
      <c r="F13" s="6"/>
    </row>
    <row r="14" spans="1:6">
      <c r="A14" s="701"/>
      <c r="B14" s="702"/>
      <c r="C14" s="4"/>
      <c r="D14" s="10" t="s">
        <v>2</v>
      </c>
      <c r="E14" s="919">
        <f>'Summary Detail'!G48</f>
        <v>11406346.799507352</v>
      </c>
      <c r="F14" s="697">
        <v>10648126.944922892</v>
      </c>
    </row>
    <row r="15" spans="1:6">
      <c r="A15" s="701"/>
      <c r="B15" s="702"/>
      <c r="C15" s="4"/>
      <c r="D15" s="10"/>
      <c r="E15" s="33"/>
      <c r="F15" s="6"/>
    </row>
    <row r="16" spans="1:6">
      <c r="A16" s="701"/>
      <c r="B16" s="702"/>
      <c r="C16" s="4"/>
      <c r="D16" s="10" t="s">
        <v>6</v>
      </c>
      <c r="E16" s="919">
        <f>'Summary Detail'!G53</f>
        <v>2050631.5096026738</v>
      </c>
      <c r="F16" s="697">
        <v>2201905.4903545044</v>
      </c>
    </row>
    <row r="17" spans="1:14">
      <c r="A17" s="701"/>
      <c r="B17" s="702"/>
      <c r="C17" s="4"/>
      <c r="D17" s="10"/>
      <c r="E17" s="33"/>
      <c r="F17" s="6"/>
    </row>
    <row r="18" spans="1:14" ht="15" thickBot="1">
      <c r="A18" s="704"/>
      <c r="B18" s="705"/>
      <c r="C18" s="7"/>
      <c r="D18" s="11" t="s">
        <v>10</v>
      </c>
      <c r="E18" s="89">
        <f>'Summary Detail'!G55</f>
        <v>219957965.14241144</v>
      </c>
      <c r="F18" s="698">
        <v>241700402.71663585</v>
      </c>
    </row>
    <row r="21" spans="1:14">
      <c r="H21" s="844"/>
      <c r="I21" s="844"/>
      <c r="J21" s="844" t="s">
        <v>1285</v>
      </c>
      <c r="K21" s="844" t="s">
        <v>1277</v>
      </c>
      <c r="L21" s="844" t="s">
        <v>1278</v>
      </c>
      <c r="M21" s="844" t="s">
        <v>1244</v>
      </c>
      <c r="N21" s="844" t="s">
        <v>1279</v>
      </c>
    </row>
    <row r="22" spans="1:14">
      <c r="D22" s="126"/>
      <c r="E22" s="61"/>
      <c r="H22" s="10" t="s">
        <v>1</v>
      </c>
      <c r="J22" s="33">
        <v>89948269.954116225</v>
      </c>
      <c r="K22" s="61">
        <v>86927734.383345336</v>
      </c>
      <c r="L22" s="33">
        <v>83926255.923415318</v>
      </c>
      <c r="M22" s="61">
        <v>91814311.232834965</v>
      </c>
      <c r="N22" s="61">
        <v>82053286.152749628</v>
      </c>
    </row>
    <row r="23" spans="1:14">
      <c r="E23" s="61"/>
      <c r="H23" s="10"/>
      <c r="J23" s="33"/>
      <c r="K23" s="61"/>
      <c r="L23" s="33"/>
      <c r="M23" s="61"/>
      <c r="N23" s="61"/>
    </row>
    <row r="24" spans="1:14">
      <c r="H24" s="10" t="s">
        <v>1051</v>
      </c>
      <c r="J24" s="33">
        <v>21593849.820695419</v>
      </c>
      <c r="K24" s="61">
        <v>21053552.035370216</v>
      </c>
      <c r="L24" s="33">
        <v>20524493.008305058</v>
      </c>
      <c r="M24" s="61">
        <v>21678943.982560266</v>
      </c>
      <c r="N24" s="61">
        <v>18178953.25224337</v>
      </c>
    </row>
    <row r="25" spans="1:14">
      <c r="H25" s="10"/>
      <c r="J25" s="33"/>
      <c r="K25" s="61"/>
      <c r="L25" s="33"/>
      <c r="M25" s="61"/>
      <c r="N25" s="61"/>
    </row>
    <row r="26" spans="1:14">
      <c r="H26" s="10" t="s">
        <v>2</v>
      </c>
      <c r="J26" s="33">
        <v>11000463.542093478</v>
      </c>
      <c r="K26" s="61">
        <v>10183191.689943427</v>
      </c>
      <c r="L26" s="33">
        <v>9388208.6560494918</v>
      </c>
      <c r="M26" s="61">
        <v>11616109.489187066</v>
      </c>
      <c r="N26" s="61">
        <v>9740728.6787930261</v>
      </c>
    </row>
    <row r="27" spans="1:14">
      <c r="H27" s="10"/>
      <c r="J27" s="33"/>
      <c r="K27" s="61"/>
      <c r="L27" s="33"/>
      <c r="M27" s="61"/>
      <c r="N27" s="61"/>
    </row>
    <row r="28" spans="1:14">
      <c r="H28" s="10" t="s">
        <v>3</v>
      </c>
      <c r="J28" s="33">
        <v>34701269.640029967</v>
      </c>
      <c r="K28" s="61">
        <v>32358501.97745914</v>
      </c>
      <c r="L28" s="33">
        <v>30085096.294003937</v>
      </c>
      <c r="M28" s="61">
        <v>36362604.78200338</v>
      </c>
      <c r="N28" s="61">
        <v>30491987.662942119</v>
      </c>
    </row>
    <row r="29" spans="1:14">
      <c r="H29" s="10"/>
      <c r="J29" s="33"/>
      <c r="K29" s="61"/>
      <c r="L29" s="33"/>
      <c r="M29" s="61"/>
      <c r="N29" s="61"/>
    </row>
    <row r="30" spans="1:14">
      <c r="H30" s="415" t="s">
        <v>1052</v>
      </c>
      <c r="J30" s="33">
        <v>17394019.615353808</v>
      </c>
      <c r="K30" s="61">
        <v>16380254.925157046</v>
      </c>
      <c r="L30" s="33">
        <v>15229578.155392652</v>
      </c>
      <c r="M30" s="61">
        <v>18157214.309174884</v>
      </c>
      <c r="N30" s="61">
        <v>15225794.687369851</v>
      </c>
    </row>
    <row r="31" spans="1:14">
      <c r="H31" s="10"/>
      <c r="J31" s="33"/>
      <c r="K31" s="61"/>
      <c r="L31" s="33"/>
      <c r="M31" s="61"/>
      <c r="N31" s="61"/>
    </row>
    <row r="32" spans="1:14">
      <c r="H32" s="10" t="s">
        <v>5</v>
      </c>
      <c r="J32" s="33">
        <v>15842723.388324184</v>
      </c>
      <c r="K32" s="61">
        <v>15373544.964037061</v>
      </c>
      <c r="L32" s="33">
        <v>14915073.762354616</v>
      </c>
      <c r="M32" s="61">
        <v>15976936.286209021</v>
      </c>
      <c r="N32" s="61">
        <v>13416018.886329811</v>
      </c>
    </row>
    <row r="33" spans="8:14">
      <c r="H33" s="10"/>
      <c r="J33" s="33"/>
      <c r="K33" s="61"/>
      <c r="L33" s="33"/>
      <c r="M33" s="61"/>
      <c r="N33" s="61"/>
    </row>
    <row r="34" spans="8:14">
      <c r="H34" s="10" t="s">
        <v>6</v>
      </c>
      <c r="J34" s="33">
        <v>2004040.620872457</v>
      </c>
      <c r="K34" s="61">
        <v>1985022.7863952508</v>
      </c>
      <c r="L34" s="33">
        <v>1949361.0341337668</v>
      </c>
      <c r="M34" s="61">
        <v>2023330.0480779579</v>
      </c>
      <c r="N34" s="61">
        <v>1823039.7769628856</v>
      </c>
    </row>
    <row r="35" spans="8:14">
      <c r="H35" s="10"/>
      <c r="J35" s="33"/>
      <c r="K35" s="61"/>
      <c r="L35" s="33"/>
      <c r="M35" s="61"/>
      <c r="N35" s="61"/>
    </row>
    <row r="36" spans="8:14">
      <c r="H36" s="10" t="s">
        <v>1053</v>
      </c>
      <c r="J36" s="33">
        <v>3887787.7008548034</v>
      </c>
      <c r="K36" s="61">
        <v>3704390.8853329541</v>
      </c>
      <c r="L36" s="33">
        <v>3525232.4253521524</v>
      </c>
      <c r="M36" s="61">
        <v>3973465.9523589644</v>
      </c>
      <c r="N36" s="61">
        <v>3195134.375190964</v>
      </c>
    </row>
    <row r="37" spans="8:14">
      <c r="H37" s="10"/>
      <c r="J37" s="33"/>
      <c r="K37" s="61"/>
      <c r="L37" s="33"/>
      <c r="M37" s="61"/>
      <c r="N37" s="61"/>
    </row>
    <row r="38" spans="8:14" ht="15" thickBot="1">
      <c r="H38" s="11" t="s">
        <v>10</v>
      </c>
      <c r="I38" s="8"/>
      <c r="J38" s="89">
        <v>196372424.28234035</v>
      </c>
      <c r="K38" s="89">
        <v>187966193.64704043</v>
      </c>
      <c r="L38" s="89">
        <v>179543299.25900698</v>
      </c>
      <c r="M38" s="89">
        <v>201602916.08240652</v>
      </c>
      <c r="N38" s="89">
        <v>174124943.47258165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K19"/>
  <sheetViews>
    <sheetView tabSelected="1" zoomScaleNormal="100" workbookViewId="0">
      <selection activeCell="E10" sqref="E10"/>
    </sheetView>
  </sheetViews>
  <sheetFormatPr defaultRowHeight="14.4"/>
  <cols>
    <col min="5" max="5" width="46.109375" bestFit="1" customWidth="1"/>
    <col min="6" max="6" width="12.5546875" style="21" bestFit="1" customWidth="1"/>
    <col min="7" max="7" width="10.109375" customWidth="1"/>
    <col min="8" max="8" width="10.5546875" bestFit="1" customWidth="1"/>
  </cols>
  <sheetData>
    <row r="5" spans="5:11">
      <c r="F5" s="965" t="s">
        <v>1379</v>
      </c>
    </row>
    <row r="6" spans="5:11">
      <c r="F6" s="965" t="s">
        <v>1378</v>
      </c>
    </row>
    <row r="8" spans="5:11">
      <c r="E8" t="s">
        <v>1382</v>
      </c>
      <c r="F8" s="21">
        <f>'Revenue Requirement Reductions'!N46</f>
        <v>6511607.4268485317</v>
      </c>
    </row>
    <row r="9" spans="5:11" ht="15" thickBot="1">
      <c r="E9" s="47" t="s">
        <v>1383</v>
      </c>
      <c r="F9" s="21">
        <f>'Revenue Requirement Reductions'!O46</f>
        <v>6764895.8418855267</v>
      </c>
    </row>
    <row r="10" spans="5:11">
      <c r="G10" s="994" t="s">
        <v>1380</v>
      </c>
      <c r="H10" s="995"/>
      <c r="I10" s="995"/>
      <c r="J10" s="995"/>
      <c r="K10" s="996"/>
    </row>
    <row r="11" spans="5:11" ht="15" customHeight="1">
      <c r="E11" t="s">
        <v>1381</v>
      </c>
      <c r="F11" s="21">
        <f>(F8*3/12)+(F9*9/12)</f>
        <v>6701573.7381262779</v>
      </c>
      <c r="G11" s="997"/>
      <c r="H11" s="998"/>
      <c r="I11" s="998"/>
      <c r="J11" s="998"/>
      <c r="K11" s="999"/>
    </row>
    <row r="12" spans="5:11" ht="15" customHeight="1">
      <c r="G12" s="997"/>
      <c r="H12" s="998"/>
      <c r="I12" s="998"/>
      <c r="J12" s="998"/>
      <c r="K12" s="999"/>
    </row>
    <row r="13" spans="5:11">
      <c r="E13" s="47" t="s">
        <v>1373</v>
      </c>
      <c r="F13" s="963">
        <f>'Revenue Requirement Reductions'!L46</f>
        <v>2449497.7584904488</v>
      </c>
      <c r="G13" s="997"/>
      <c r="H13" s="998"/>
      <c r="I13" s="998"/>
      <c r="J13" s="998"/>
      <c r="K13" s="999"/>
    </row>
    <row r="14" spans="5:11">
      <c r="G14" s="997"/>
      <c r="H14" s="998"/>
      <c r="I14" s="998"/>
      <c r="J14" s="998"/>
      <c r="K14" s="999"/>
    </row>
    <row r="15" spans="5:11" ht="15" thickBot="1">
      <c r="E15" t="s">
        <v>1374</v>
      </c>
      <c r="F15" s="964">
        <f>F11-F13</f>
        <v>4252075.9796358291</v>
      </c>
      <c r="G15" s="977">
        <v>271000</v>
      </c>
      <c r="H15" s="8"/>
      <c r="I15" s="8"/>
      <c r="J15" s="8"/>
      <c r="K15" s="967"/>
    </row>
    <row r="16" spans="5:11" ht="15" thickBot="1"/>
    <row r="17" spans="5:8" ht="15" thickBot="1">
      <c r="E17" t="s">
        <v>1375</v>
      </c>
      <c r="F17" s="968">
        <f>F15*0.75</f>
        <v>3189056.9847268718</v>
      </c>
      <c r="G17" s="969">
        <f>G15*-0.75</f>
        <v>-203250</v>
      </c>
      <c r="H17" s="971">
        <f>F17+G17</f>
        <v>2985806.9847268718</v>
      </c>
    </row>
    <row r="18" spans="5:8" ht="15.6" thickTop="1" thickBot="1">
      <c r="E18" t="s">
        <v>1376</v>
      </c>
      <c r="F18" s="974">
        <f>F15*0.25</f>
        <v>1063018.9949089573</v>
      </c>
      <c r="G18" s="975">
        <f>G15*-0.25</f>
        <v>-67750</v>
      </c>
      <c r="H18" s="972">
        <f>F18+G18</f>
        <v>995268.99490895728</v>
      </c>
    </row>
    <row r="19" spans="5:8" ht="15" thickBot="1">
      <c r="E19" t="s">
        <v>1377</v>
      </c>
      <c r="F19" s="970">
        <f>SUM(F17:F18)</f>
        <v>4252075.9796358291</v>
      </c>
      <c r="G19" s="973">
        <f>SUM(G17:G18)</f>
        <v>-271000</v>
      </c>
      <c r="H19" s="976">
        <f>SUM(H17:H18)</f>
        <v>3981075.9796358291</v>
      </c>
    </row>
  </sheetData>
  <mergeCells count="1">
    <mergeCell ref="G10:K14"/>
  </mergeCells>
  <pageMargins left="0.7" right="0.7" top="0.75" bottom="0.75" header="0.3" footer="0.3"/>
  <pageSetup orientation="landscape" r:id="rId1"/>
  <headerFooter>
    <oddFooter>&amp;LAVISTA
&amp;F
&amp;A&amp;RPage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6"/>
  <sheetViews>
    <sheetView topLeftCell="E1" zoomScaleNormal="100" workbookViewId="0">
      <pane xSplit="4" ySplit="5" topLeftCell="J37" activePane="bottomRight" state="frozen"/>
      <selection activeCell="E1" sqref="E1"/>
      <selection pane="topRight" activeCell="I1" sqref="I1"/>
      <selection pane="bottomLeft" activeCell="E6" sqref="E6"/>
      <selection pane="bottomRight" activeCell="L56" sqref="L56:O56"/>
    </sheetView>
  </sheetViews>
  <sheetFormatPr defaultRowHeight="14.4"/>
  <cols>
    <col min="1" max="1" width="4.33203125" hidden="1" customWidth="1"/>
    <col min="2" max="3" width="0" hidden="1" customWidth="1"/>
    <col min="4" max="4" width="5.109375" hidden="1" customWidth="1"/>
    <col min="5" max="5" width="28.33203125" bestFit="1" customWidth="1"/>
    <col min="6" max="6" width="32.33203125" bestFit="1" customWidth="1"/>
    <col min="7" max="8" width="13.109375" bestFit="1" customWidth="1"/>
    <col min="9" max="10" width="9.33203125" bestFit="1" customWidth="1"/>
    <col min="11" max="15" width="10.88671875" bestFit="1" customWidth="1"/>
    <col min="16" max="29" width="12" bestFit="1" customWidth="1"/>
    <col min="30" max="30" width="10.88671875" bestFit="1" customWidth="1"/>
  </cols>
  <sheetData>
    <row r="1" spans="1:30">
      <c r="A1" t="s">
        <v>1362</v>
      </c>
    </row>
    <row r="2" spans="1:30">
      <c r="K2" s="946">
        <v>2862618.4027386275</v>
      </c>
      <c r="L2" t="s">
        <v>1368</v>
      </c>
    </row>
    <row r="3" spans="1:30">
      <c r="E3" s="949" t="s">
        <v>1365</v>
      </c>
      <c r="F3" s="949"/>
      <c r="G3" s="949"/>
      <c r="H3" s="949"/>
      <c r="I3" s="949"/>
      <c r="J3" s="949"/>
    </row>
    <row r="5" spans="1:30">
      <c r="E5" s="345" t="s">
        <v>1369</v>
      </c>
      <c r="F5" s="219"/>
      <c r="G5" s="345" t="s">
        <v>80</v>
      </c>
      <c r="H5" s="345" t="s">
        <v>528</v>
      </c>
      <c r="I5" s="345">
        <v>2016</v>
      </c>
      <c r="J5" s="345">
        <v>2017</v>
      </c>
      <c r="K5" s="345">
        <v>2018</v>
      </c>
      <c r="L5" s="345">
        <v>2019</v>
      </c>
      <c r="M5" s="345">
        <v>2020</v>
      </c>
      <c r="N5" s="345">
        <v>2021</v>
      </c>
      <c r="O5" s="345">
        <v>2022</v>
      </c>
      <c r="P5" s="345">
        <v>2023</v>
      </c>
      <c r="Q5" s="345">
        <v>2024</v>
      </c>
      <c r="R5" s="345">
        <v>2025</v>
      </c>
      <c r="S5" s="345">
        <v>2026</v>
      </c>
      <c r="T5" s="345">
        <v>2027</v>
      </c>
      <c r="U5" s="345">
        <v>2028</v>
      </c>
      <c r="V5" s="345">
        <v>2029</v>
      </c>
      <c r="W5" s="345">
        <v>2030</v>
      </c>
      <c r="X5" s="345">
        <v>2031</v>
      </c>
      <c r="Y5" s="345">
        <v>2032</v>
      </c>
      <c r="Z5" s="345">
        <v>2033</v>
      </c>
      <c r="AA5" s="345">
        <v>2034</v>
      </c>
      <c r="AB5" s="345">
        <v>2035</v>
      </c>
      <c r="AC5" s="345">
        <v>2036</v>
      </c>
      <c r="AD5" s="345">
        <v>2037</v>
      </c>
    </row>
    <row r="7" spans="1:30">
      <c r="E7" s="51" t="s">
        <v>1</v>
      </c>
    </row>
    <row r="8" spans="1:30">
      <c r="E8" s="51"/>
      <c r="F8" t="s">
        <v>1333</v>
      </c>
      <c r="G8" s="945">
        <v>59045423.35846632</v>
      </c>
      <c r="H8" s="945">
        <f>SUM(I8:AD8)</f>
        <v>136295070.00601077</v>
      </c>
      <c r="I8" s="945">
        <v>280175</v>
      </c>
      <c r="J8" s="945">
        <v>369752.77120000031</v>
      </c>
      <c r="K8" s="946">
        <v>580538.65811706323</v>
      </c>
      <c r="L8" s="945">
        <v>1652817.0334517234</v>
      </c>
      <c r="M8" s="945">
        <v>4295101.6957793366</v>
      </c>
      <c r="N8" s="945">
        <v>4464611.9934327714</v>
      </c>
      <c r="O8" s="945">
        <v>4640829.2220941437</v>
      </c>
      <c r="P8" s="945">
        <v>6432025.709157981</v>
      </c>
      <c r="Q8" s="945">
        <v>6685944.8415476931</v>
      </c>
      <c r="R8" s="945">
        <v>6949912.9419204406</v>
      </c>
      <c r="S8" s="945">
        <v>7224328.4782801382</v>
      </c>
      <c r="T8" s="945">
        <v>7509605.7431279421</v>
      </c>
      <c r="U8" s="945">
        <v>7806175.4826638978</v>
      </c>
      <c r="V8" s="945">
        <v>8114485.5510302968</v>
      </c>
      <c r="W8" s="945">
        <v>8435001.5905941557</v>
      </c>
      <c r="X8" s="945">
        <v>8768207.7393059209</v>
      </c>
      <c r="Y8" s="945">
        <v>9114607.366212938</v>
      </c>
      <c r="Z8" s="945">
        <v>9474723.8362491019</v>
      </c>
      <c r="AA8" s="945">
        <v>9849101.3054668829</v>
      </c>
      <c r="AB8" s="945">
        <v>10238305.547924332</v>
      </c>
      <c r="AC8" s="945">
        <v>10642924.815488093</v>
      </c>
      <c r="AD8" s="945">
        <v>2765892.6829658966</v>
      </c>
    </row>
    <row r="9" spans="1:30">
      <c r="E9" s="51"/>
      <c r="F9" t="s">
        <v>1334</v>
      </c>
      <c r="G9" s="945">
        <v>372120.05610758282</v>
      </c>
      <c r="H9" s="945">
        <v>811947.24000000034</v>
      </c>
      <c r="I9" s="945">
        <v>0</v>
      </c>
      <c r="J9" s="945">
        <v>0</v>
      </c>
      <c r="K9" s="945">
        <v>0</v>
      </c>
      <c r="L9" s="945">
        <v>14499.057857142858</v>
      </c>
      <c r="M9" s="945">
        <v>36247.644642857143</v>
      </c>
      <c r="N9" s="945">
        <v>36247.644642857143</v>
      </c>
      <c r="O9" s="945">
        <v>36247.644642857143</v>
      </c>
      <c r="P9" s="945">
        <v>48330.192857142858</v>
      </c>
      <c r="Q9" s="945">
        <v>48330.192857142858</v>
      </c>
      <c r="R9" s="945">
        <v>48330.192857142858</v>
      </c>
      <c r="S9" s="945">
        <v>48330.192857142858</v>
      </c>
      <c r="T9" s="945">
        <v>48330.192857142858</v>
      </c>
      <c r="U9" s="945">
        <v>48330.192857142858</v>
      </c>
      <c r="V9" s="945">
        <v>48330.192857142858</v>
      </c>
      <c r="W9" s="945">
        <v>48330.192857142858</v>
      </c>
      <c r="X9" s="945">
        <v>48330.192857142858</v>
      </c>
      <c r="Y9" s="945">
        <v>48330.192857142858</v>
      </c>
      <c r="Z9" s="945">
        <v>48330.192857142858</v>
      </c>
      <c r="AA9" s="945">
        <v>48330.192857142858</v>
      </c>
      <c r="AB9" s="945">
        <v>48330.192857142858</v>
      </c>
      <c r="AC9" s="945">
        <v>48330.192857142858</v>
      </c>
      <c r="AD9" s="945">
        <v>12082.548214285714</v>
      </c>
    </row>
    <row r="10" spans="1:30" s="47" customFormat="1">
      <c r="E10" s="51"/>
      <c r="F10" s="47" t="s">
        <v>1340</v>
      </c>
      <c r="G10" s="945">
        <v>3190319.4261763301</v>
      </c>
      <c r="H10" s="945">
        <v>6959592.7406264963</v>
      </c>
      <c r="I10" s="945">
        <v>0</v>
      </c>
      <c r="J10" s="945">
        <v>0</v>
      </c>
      <c r="K10" s="945">
        <v>0</v>
      </c>
      <c r="L10" s="945">
        <v>87515.189999999988</v>
      </c>
      <c r="M10" s="945">
        <v>225269.95065750001</v>
      </c>
      <c r="N10" s="945">
        <v>228606.60776467499</v>
      </c>
      <c r="O10" s="945">
        <v>232009.15017093977</v>
      </c>
      <c r="P10" s="945">
        <v>313972.28305483423</v>
      </c>
      <c r="Q10" s="945">
        <v>531152.16478015063</v>
      </c>
      <c r="R10" s="945">
        <v>539174.80604826706</v>
      </c>
      <c r="S10" s="945">
        <v>547359.00731767435</v>
      </c>
      <c r="T10" s="945">
        <v>555708.82419604319</v>
      </c>
      <c r="U10" s="945">
        <v>564228.42604735168</v>
      </c>
      <c r="V10" s="945">
        <v>572922.09932545351</v>
      </c>
      <c r="W10" s="945">
        <v>349076.5506041192</v>
      </c>
      <c r="X10" s="945">
        <v>354509.64727544162</v>
      </c>
      <c r="Y10" s="945">
        <v>360055.34484843572</v>
      </c>
      <c r="Z10" s="945">
        <v>365716.51743016683</v>
      </c>
      <c r="AA10" s="945">
        <v>371496.12031171279</v>
      </c>
      <c r="AB10" s="945">
        <v>377397.1923532915</v>
      </c>
      <c r="AC10" s="945">
        <v>383422.85844043974</v>
      </c>
      <c r="AD10" s="945">
        <v>0</v>
      </c>
    </row>
    <row r="11" spans="1:30" s="852" customFormat="1">
      <c r="E11" s="952"/>
      <c r="F11" s="852" t="s">
        <v>10</v>
      </c>
      <c r="G11" s="944">
        <f>SUM(G8:G10)</f>
        <v>62607862.840750232</v>
      </c>
      <c r="H11" s="944">
        <f>SUM(H8:H10)</f>
        <v>144066609.98663726</v>
      </c>
      <c r="I11" s="944">
        <f t="shared" ref="I11:AD11" si="0">SUM(I8:I10)</f>
        <v>280175</v>
      </c>
      <c r="J11" s="944">
        <f t="shared" si="0"/>
        <v>369752.77120000031</v>
      </c>
      <c r="K11" s="944">
        <f t="shared" si="0"/>
        <v>580538.65811706323</v>
      </c>
      <c r="L11" s="944">
        <f t="shared" si="0"/>
        <v>1754831.2813088661</v>
      </c>
      <c r="M11" s="944">
        <f t="shared" si="0"/>
        <v>4556619.2910796935</v>
      </c>
      <c r="N11" s="944">
        <f t="shared" si="0"/>
        <v>4729466.2458403036</v>
      </c>
      <c r="O11" s="944">
        <f t="shared" si="0"/>
        <v>4909086.0169079406</v>
      </c>
      <c r="P11" s="944">
        <f t="shared" si="0"/>
        <v>6794328.1850699577</v>
      </c>
      <c r="Q11" s="944">
        <f t="shared" si="0"/>
        <v>7265427.1991849858</v>
      </c>
      <c r="R11" s="944">
        <f t="shared" si="0"/>
        <v>7537417.9408258498</v>
      </c>
      <c r="S11" s="944">
        <f t="shared" si="0"/>
        <v>7820017.6784549551</v>
      </c>
      <c r="T11" s="944">
        <f t="shared" si="0"/>
        <v>8113644.760181128</v>
      </c>
      <c r="U11" s="944">
        <f t="shared" si="0"/>
        <v>8418734.1015683915</v>
      </c>
      <c r="V11" s="944">
        <f t="shared" si="0"/>
        <v>8735737.8432128932</v>
      </c>
      <c r="W11" s="944">
        <f t="shared" si="0"/>
        <v>8832408.3340554181</v>
      </c>
      <c r="X11" s="944">
        <f t="shared" si="0"/>
        <v>9171047.5794385057</v>
      </c>
      <c r="Y11" s="944">
        <f t="shared" si="0"/>
        <v>9522992.9039185159</v>
      </c>
      <c r="Z11" s="944">
        <f t="shared" si="0"/>
        <v>9888770.5465364121</v>
      </c>
      <c r="AA11" s="944">
        <f t="shared" si="0"/>
        <v>10268927.618635738</v>
      </c>
      <c r="AB11" s="944">
        <f t="shared" si="0"/>
        <v>10664032.933134766</v>
      </c>
      <c r="AC11" s="944">
        <f t="shared" si="0"/>
        <v>11074677.866785675</v>
      </c>
      <c r="AD11" s="944">
        <f t="shared" si="0"/>
        <v>2777975.2311801822</v>
      </c>
    </row>
    <row r="12" spans="1:30">
      <c r="E12" s="51"/>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c r="AD12" s="945"/>
    </row>
    <row r="13" spans="1:30">
      <c r="E13" s="51" t="s">
        <v>1051</v>
      </c>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row>
    <row r="14" spans="1:30" s="949" customFormat="1">
      <c r="C14" s="547"/>
      <c r="D14" s="547"/>
      <c r="E14" s="953"/>
      <c r="F14" s="547" t="s">
        <v>17</v>
      </c>
      <c r="G14" s="961">
        <v>10352917.364609633</v>
      </c>
      <c r="H14" s="961">
        <v>23985022.705145601</v>
      </c>
      <c r="I14" s="961">
        <v>0</v>
      </c>
      <c r="J14" s="961">
        <v>0</v>
      </c>
      <c r="K14" s="961">
        <v>0</v>
      </c>
      <c r="L14" s="961">
        <v>292022.46388064261</v>
      </c>
      <c r="M14" s="961">
        <v>759258.40608967096</v>
      </c>
      <c r="N14" s="961">
        <v>789628.7423332578</v>
      </c>
      <c r="O14" s="961">
        <v>821213.89202658809</v>
      </c>
      <c r="P14" s="961">
        <v>1138749.9302768689</v>
      </c>
      <c r="Q14" s="961">
        <v>1184299.9274879438</v>
      </c>
      <c r="R14" s="961">
        <v>1231671.9245874614</v>
      </c>
      <c r="S14" s="961">
        <v>1280938.8015709599</v>
      </c>
      <c r="T14" s="961">
        <v>1332176.3536337987</v>
      </c>
      <c r="U14" s="961">
        <v>1385463.4077791504</v>
      </c>
      <c r="V14" s="961">
        <v>1440881.9440903165</v>
      </c>
      <c r="W14" s="961">
        <v>1498517.2218539291</v>
      </c>
      <c r="X14" s="961">
        <v>1558457.9107280865</v>
      </c>
      <c r="Y14" s="961">
        <v>1620796.22715721</v>
      </c>
      <c r="Z14" s="961">
        <v>1685628.0762434984</v>
      </c>
      <c r="AA14" s="961">
        <v>1753053.1992932386</v>
      </c>
      <c r="AB14" s="961">
        <v>1823175.3272649681</v>
      </c>
      <c r="AC14" s="961">
        <v>1896102.3403555672</v>
      </c>
      <c r="AD14" s="961">
        <v>492986.60849244741</v>
      </c>
    </row>
    <row r="15" spans="1:30">
      <c r="E15" s="51"/>
      <c r="F15" t="s">
        <v>18</v>
      </c>
      <c r="G15" s="945">
        <v>11326483.662125032</v>
      </c>
      <c r="H15" s="945">
        <v>18802758.466754206</v>
      </c>
      <c r="I15" s="945">
        <v>0</v>
      </c>
      <c r="J15" s="945">
        <v>0</v>
      </c>
      <c r="K15" s="945">
        <v>0</v>
      </c>
      <c r="L15" s="945">
        <v>229989.25622264785</v>
      </c>
      <c r="M15" s="945">
        <v>597697.91269052867</v>
      </c>
      <c r="N15" s="945">
        <v>621321.53203072469</v>
      </c>
      <c r="O15" s="945">
        <v>645879.57714933413</v>
      </c>
      <c r="P15" s="945">
        <v>895212.0478328946</v>
      </c>
      <c r="Q15" s="945">
        <v>930597.81486357015</v>
      </c>
      <c r="R15" s="945">
        <v>967383.37212481501</v>
      </c>
      <c r="S15" s="945">
        <v>1005624.1325291775</v>
      </c>
      <c r="T15" s="945">
        <v>1045377.7040939315</v>
      </c>
      <c r="U15" s="945">
        <v>1086703.9769530282</v>
      </c>
      <c r="V15" s="945">
        <v>1129665.2138202165</v>
      </c>
      <c r="W15" s="945">
        <v>1174326.1440402875</v>
      </c>
      <c r="X15" s="945">
        <v>1220754.0613708503</v>
      </c>
      <c r="Y15" s="945">
        <v>1269018.9256426867</v>
      </c>
      <c r="Z15" s="945">
        <v>1319193.4684526257</v>
      </c>
      <c r="AA15" s="945">
        <v>1371353.3030489788</v>
      </c>
      <c r="AB15" s="945">
        <v>1425577.038575941</v>
      </c>
      <c r="AC15" s="945">
        <v>1481946.3988499674</v>
      </c>
      <c r="AD15" s="945">
        <v>385136.58646200021</v>
      </c>
    </row>
    <row r="16" spans="1:30" s="852" customFormat="1">
      <c r="E16" s="952"/>
      <c r="F16" s="852" t="s">
        <v>10</v>
      </c>
      <c r="G16" s="944">
        <f>SUM(G14:G15)</f>
        <v>21679401.026734665</v>
      </c>
      <c r="H16" s="944">
        <f t="shared" ref="H16" si="1">SUM(H14:H15)</f>
        <v>42787781.17189981</v>
      </c>
      <c r="I16" s="944">
        <f t="shared" ref="I16" si="2">SUM(I14:I15)</f>
        <v>0</v>
      </c>
      <c r="J16" s="944">
        <f t="shared" ref="J16" si="3">SUM(J14:J15)</f>
        <v>0</v>
      </c>
      <c r="K16" s="944">
        <f t="shared" ref="K16" si="4">SUM(K14:K15)</f>
        <v>0</v>
      </c>
      <c r="L16" s="944">
        <f t="shared" ref="L16" si="5">SUM(L14:L15)</f>
        <v>522011.72010329046</v>
      </c>
      <c r="M16" s="944">
        <f t="shared" ref="M16" si="6">SUM(M14:M15)</f>
        <v>1356956.3187801996</v>
      </c>
      <c r="N16" s="944">
        <f t="shared" ref="N16" si="7">SUM(N14:N15)</f>
        <v>1410950.2743639825</v>
      </c>
      <c r="O16" s="944">
        <f t="shared" ref="O16" si="8">SUM(O14:O15)</f>
        <v>1467093.4691759222</v>
      </c>
      <c r="P16" s="944">
        <f t="shared" ref="P16" si="9">SUM(P14:P15)</f>
        <v>2033961.9781097635</v>
      </c>
      <c r="Q16" s="944">
        <f t="shared" ref="Q16" si="10">SUM(Q14:Q15)</f>
        <v>2114897.7423515138</v>
      </c>
      <c r="R16" s="944">
        <f t="shared" ref="R16" si="11">SUM(R14:R15)</f>
        <v>2199055.2967122765</v>
      </c>
      <c r="S16" s="944">
        <f t="shared" ref="S16" si="12">SUM(S14:S15)</f>
        <v>2286562.9341001371</v>
      </c>
      <c r="T16" s="944">
        <f t="shared" ref="T16" si="13">SUM(T14:T15)</f>
        <v>2377554.0577277299</v>
      </c>
      <c r="U16" s="944">
        <f t="shared" ref="U16" si="14">SUM(U14:U15)</f>
        <v>2472167.3847321784</v>
      </c>
      <c r="V16" s="944">
        <f t="shared" ref="V16" si="15">SUM(V14:V15)</f>
        <v>2570547.1579105332</v>
      </c>
      <c r="W16" s="944">
        <f t="shared" ref="W16" si="16">SUM(W14:W15)</f>
        <v>2672843.3658942166</v>
      </c>
      <c r="X16" s="944">
        <f t="shared" ref="X16" si="17">SUM(X14:X15)</f>
        <v>2779211.9720989368</v>
      </c>
      <c r="Y16" s="944">
        <f t="shared" ref="Y16" si="18">SUM(Y14:Y15)</f>
        <v>2889815.1527998969</v>
      </c>
      <c r="Z16" s="944">
        <f t="shared" ref="Z16" si="19">SUM(Z14:Z15)</f>
        <v>3004821.5446961243</v>
      </c>
      <c r="AA16" s="944">
        <f t="shared" ref="AA16" si="20">SUM(AA14:AA15)</f>
        <v>3124406.5023422176</v>
      </c>
      <c r="AB16" s="944">
        <f t="shared" ref="AB16" si="21">SUM(AB14:AB15)</f>
        <v>3248752.3658409091</v>
      </c>
      <c r="AC16" s="944">
        <f t="shared" ref="AC16" si="22">SUM(AC14:AC15)</f>
        <v>3378048.7392055346</v>
      </c>
      <c r="AD16" s="944">
        <f t="shared" ref="AD16" si="23">SUM(AD14:AD15)</f>
        <v>878123.19495444768</v>
      </c>
    </row>
    <row r="17" spans="4:30">
      <c r="E17" s="51"/>
      <c r="G17" s="945"/>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row>
    <row r="18" spans="4:30">
      <c r="E18" s="51" t="s">
        <v>3</v>
      </c>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row>
    <row r="19" spans="4:30" s="949" customFormat="1">
      <c r="D19" s="547"/>
      <c r="E19" s="953"/>
      <c r="F19" s="949" t="s">
        <v>146</v>
      </c>
      <c r="G19" s="950">
        <v>1277163.4111527745</v>
      </c>
      <c r="H19" s="950">
        <v>2710326.3109337473</v>
      </c>
      <c r="I19" s="950">
        <v>0</v>
      </c>
      <c r="J19" s="950">
        <v>0</v>
      </c>
      <c r="K19" s="950">
        <v>0</v>
      </c>
      <c r="L19" s="950">
        <v>0</v>
      </c>
      <c r="M19" s="950">
        <v>0</v>
      </c>
      <c r="N19" s="950">
        <v>29223.210306401717</v>
      </c>
      <c r="O19" s="950">
        <v>50653.564531096301</v>
      </c>
      <c r="P19" s="950">
        <v>140479.21896624044</v>
      </c>
      <c r="Q19" s="950">
        <v>146098.38772489008</v>
      </c>
      <c r="R19" s="950">
        <v>151942.32323388566</v>
      </c>
      <c r="S19" s="950">
        <v>158020.01616324109</v>
      </c>
      <c r="T19" s="950">
        <v>164340.81680977077</v>
      </c>
      <c r="U19" s="950">
        <v>170914.44948216161</v>
      </c>
      <c r="V19" s="950">
        <v>177751.02746144807</v>
      </c>
      <c r="W19" s="950">
        <v>184861.06855990598</v>
      </c>
      <c r="X19" s="950">
        <v>192255.51130230224</v>
      </c>
      <c r="Y19" s="950">
        <v>199945.73175439436</v>
      </c>
      <c r="Z19" s="950">
        <v>207943.56102457014</v>
      </c>
      <c r="AA19" s="950">
        <v>216261.30346555295</v>
      </c>
      <c r="AB19" s="950">
        <v>224911.75560417506</v>
      </c>
      <c r="AC19" s="950">
        <v>233908.22582834214</v>
      </c>
      <c r="AD19" s="950">
        <v>60816.13871536895</v>
      </c>
    </row>
    <row r="20" spans="4:30" s="949" customFormat="1">
      <c r="D20" s="547"/>
      <c r="E20" s="953"/>
      <c r="F20" s="949" t="s">
        <v>24</v>
      </c>
      <c r="G20" s="950">
        <v>2730472.1574196671</v>
      </c>
      <c r="H20" s="950">
        <v>5794458.614224514</v>
      </c>
      <c r="I20" s="950">
        <v>0</v>
      </c>
      <c r="J20" s="950">
        <v>0</v>
      </c>
      <c r="K20" s="950">
        <v>0</v>
      </c>
      <c r="L20" s="950">
        <v>0</v>
      </c>
      <c r="M20" s="950">
        <v>0</v>
      </c>
      <c r="N20" s="950">
        <v>62476.861923273886</v>
      </c>
      <c r="O20" s="950">
        <v>108293.22733367473</v>
      </c>
      <c r="P20" s="950">
        <v>300333.21713872463</v>
      </c>
      <c r="Q20" s="950">
        <v>312346.54582427366</v>
      </c>
      <c r="R20" s="950">
        <v>324840.40765724459</v>
      </c>
      <c r="S20" s="950">
        <v>337834.02396353433</v>
      </c>
      <c r="T20" s="950">
        <v>351347.38492207578</v>
      </c>
      <c r="U20" s="950">
        <v>365401.28031895886</v>
      </c>
      <c r="V20" s="950">
        <v>380017.33153171721</v>
      </c>
      <c r="W20" s="950">
        <v>395218.02479298587</v>
      </c>
      <c r="X20" s="950">
        <v>411026.74578470539</v>
      </c>
      <c r="Y20" s="950">
        <v>427467.81561609358</v>
      </c>
      <c r="Z20" s="950">
        <v>444566.52824073739</v>
      </c>
      <c r="AA20" s="950">
        <v>462349.18937036686</v>
      </c>
      <c r="AB20" s="950">
        <v>480843.15694518154</v>
      </c>
      <c r="AC20" s="950">
        <v>500076.88322298892</v>
      </c>
      <c r="AD20" s="950">
        <v>130019.98963797711</v>
      </c>
    </row>
    <row r="21" spans="4:30" s="949" customFormat="1">
      <c r="D21" s="547"/>
      <c r="E21" s="953"/>
      <c r="F21" s="949" t="s">
        <v>1338</v>
      </c>
      <c r="G21" s="950">
        <v>3032402.763290823</v>
      </c>
      <c r="H21" s="950">
        <v>6551326.3219507933</v>
      </c>
      <c r="I21" s="950">
        <v>0</v>
      </c>
      <c r="J21" s="950">
        <v>0</v>
      </c>
      <c r="K21" s="950">
        <v>0</v>
      </c>
      <c r="L21" s="950">
        <v>0</v>
      </c>
      <c r="M21" s="950">
        <v>0</v>
      </c>
      <c r="N21" s="950">
        <v>70637.5413616804</v>
      </c>
      <c r="O21" s="950">
        <v>122438.40502691269</v>
      </c>
      <c r="P21" s="950">
        <v>339562.50994130457</v>
      </c>
      <c r="Q21" s="950">
        <v>353145.01033895678</v>
      </c>
      <c r="R21" s="950">
        <v>367270.81075251504</v>
      </c>
      <c r="S21" s="950">
        <v>381961.64318261563</v>
      </c>
      <c r="T21" s="950">
        <v>397240.10890992038</v>
      </c>
      <c r="U21" s="950">
        <v>413129.71326631721</v>
      </c>
      <c r="V21" s="950">
        <v>429654.90179696988</v>
      </c>
      <c r="W21" s="950">
        <v>446841.09786884865</v>
      </c>
      <c r="X21" s="950">
        <v>464714.74178360269</v>
      </c>
      <c r="Y21" s="950">
        <v>483303.33145494678</v>
      </c>
      <c r="Z21" s="950">
        <v>502635.4647131447</v>
      </c>
      <c r="AA21" s="950">
        <v>522740.88330167049</v>
      </c>
      <c r="AB21" s="950">
        <v>543650.51863373735</v>
      </c>
      <c r="AC21" s="950">
        <v>565396.53937908693</v>
      </c>
      <c r="AD21" s="950">
        <v>147003.10023856259</v>
      </c>
    </row>
    <row r="22" spans="4:30" s="852" customFormat="1">
      <c r="E22" s="952"/>
      <c r="F22" s="852" t="s">
        <v>10</v>
      </c>
      <c r="G22" s="944">
        <f>SUM(G19:G21)</f>
        <v>7040038.3318632646</v>
      </c>
      <c r="H22" s="944">
        <f t="shared" ref="H22" si="24">SUM(H19:H21)</f>
        <v>15056111.247109056</v>
      </c>
      <c r="I22" s="944">
        <f t="shared" ref="I22" si="25">SUM(I19:I21)</f>
        <v>0</v>
      </c>
      <c r="J22" s="944">
        <f t="shared" ref="J22" si="26">SUM(J19:J21)</f>
        <v>0</v>
      </c>
      <c r="K22" s="944">
        <f t="shared" ref="K22" si="27">SUM(K19:K21)</f>
        <v>0</v>
      </c>
      <c r="L22" s="944">
        <f t="shared" ref="L22" si="28">SUM(L19:L21)</f>
        <v>0</v>
      </c>
      <c r="M22" s="944">
        <f t="shared" ref="M22" si="29">SUM(M19:M21)</f>
        <v>0</v>
      </c>
      <c r="N22" s="944">
        <f t="shared" ref="N22" si="30">SUM(N19:N21)</f>
        <v>162337.613591356</v>
      </c>
      <c r="O22" s="944">
        <f t="shared" ref="O22" si="31">SUM(O19:O21)</f>
        <v>281385.19689168374</v>
      </c>
      <c r="P22" s="944">
        <f t="shared" ref="P22" si="32">SUM(P19:P21)</f>
        <v>780374.94604626962</v>
      </c>
      <c r="Q22" s="944">
        <f t="shared" ref="Q22" si="33">SUM(Q19:Q21)</f>
        <v>811589.94388812059</v>
      </c>
      <c r="R22" s="944">
        <f t="shared" ref="R22" si="34">SUM(R19:R21)</f>
        <v>844053.54164364538</v>
      </c>
      <c r="S22" s="944">
        <f t="shared" ref="S22" si="35">SUM(S19:S21)</f>
        <v>877815.68330939102</v>
      </c>
      <c r="T22" s="944">
        <f t="shared" ref="T22" si="36">SUM(T19:T21)</f>
        <v>912928.31064176699</v>
      </c>
      <c r="U22" s="944">
        <f t="shared" ref="U22" si="37">SUM(U19:U21)</f>
        <v>949445.44306743774</v>
      </c>
      <c r="V22" s="944">
        <f t="shared" ref="V22" si="38">SUM(V19:V21)</f>
        <v>987423.26079013525</v>
      </c>
      <c r="W22" s="944">
        <f t="shared" ref="W22" si="39">SUM(W19:W21)</f>
        <v>1026920.1912217406</v>
      </c>
      <c r="X22" s="944">
        <f t="shared" ref="X22" si="40">SUM(X19:X21)</f>
        <v>1067996.9988706103</v>
      </c>
      <c r="Y22" s="944">
        <f t="shared" ref="Y22" si="41">SUM(Y19:Y21)</f>
        <v>1110716.8788254347</v>
      </c>
      <c r="Z22" s="944">
        <f t="shared" ref="Z22" si="42">SUM(Z19:Z21)</f>
        <v>1155145.5539784522</v>
      </c>
      <c r="AA22" s="944">
        <f t="shared" ref="AA22" si="43">SUM(AA19:AA21)</f>
        <v>1201351.3761375903</v>
      </c>
      <c r="AB22" s="944">
        <f t="shared" ref="AB22" si="44">SUM(AB19:AB21)</f>
        <v>1249405.4311830939</v>
      </c>
      <c r="AC22" s="944">
        <f t="shared" ref="AC22" si="45">SUM(AC19:AC21)</f>
        <v>1299381.648430418</v>
      </c>
      <c r="AD22" s="944">
        <f t="shared" ref="AD22" si="46">SUM(AD19:AD21)</f>
        <v>337839.22859190864</v>
      </c>
    </row>
    <row r="23" spans="4:30">
      <c r="E23" s="51"/>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row>
    <row r="24" spans="4:30">
      <c r="E24" s="51" t="s">
        <v>1341</v>
      </c>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row>
    <row r="25" spans="4:30">
      <c r="E25" s="51"/>
      <c r="F25" t="s">
        <v>25</v>
      </c>
      <c r="G25" s="945">
        <v>18494601.498745929</v>
      </c>
      <c r="H25" s="945">
        <v>43660371.123191208</v>
      </c>
      <c r="I25" s="945">
        <v>0</v>
      </c>
      <c r="J25" s="945">
        <v>0</v>
      </c>
      <c r="K25" s="945">
        <v>0</v>
      </c>
      <c r="L25" s="945">
        <v>411450.76252713538</v>
      </c>
      <c r="M25" s="945">
        <v>1072567.3384213741</v>
      </c>
      <c r="N25" s="945">
        <v>1118468.6866647801</v>
      </c>
      <c r="O25" s="945">
        <v>1166308.7566461472</v>
      </c>
      <c r="P25" s="945">
        <v>1621401.7821533983</v>
      </c>
      <c r="Q25" s="945">
        <v>2254438.0141086793</v>
      </c>
      <c r="R25" s="945">
        <v>2351422.5613030936</v>
      </c>
      <c r="S25" s="945">
        <v>2452612.9632785581</v>
      </c>
      <c r="T25" s="945">
        <v>2558485.3645669469</v>
      </c>
      <c r="U25" s="945">
        <v>2669574.259585219</v>
      </c>
      <c r="V25" s="945">
        <v>2785321.1150673544</v>
      </c>
      <c r="W25" s="945">
        <v>2906248.9254843667</v>
      </c>
      <c r="X25" s="945">
        <v>3032191.5616005543</v>
      </c>
      <c r="Y25" s="945">
        <v>3163974.5598842865</v>
      </c>
      <c r="Z25" s="945">
        <v>3301446.130939404</v>
      </c>
      <c r="AA25" s="945">
        <v>3434873.4855394349</v>
      </c>
      <c r="AB25" s="945">
        <v>3584702.0067074941</v>
      </c>
      <c r="AC25" s="945">
        <v>3774882.8487129766</v>
      </c>
      <c r="AD25" s="945">
        <v>0</v>
      </c>
    </row>
    <row r="26" spans="4:30" s="949" customFormat="1">
      <c r="D26" s="547"/>
      <c r="E26" s="953"/>
      <c r="F26" s="949" t="s">
        <v>1343</v>
      </c>
      <c r="G26" s="950">
        <v>2609116.0861312477</v>
      </c>
      <c r="H26" s="950">
        <v>3123536.5988169089</v>
      </c>
      <c r="I26" s="950">
        <v>0</v>
      </c>
      <c r="J26" s="950">
        <v>0</v>
      </c>
      <c r="K26" s="950">
        <v>0</v>
      </c>
      <c r="L26" s="950">
        <v>0</v>
      </c>
      <c r="M26" s="950">
        <v>0</v>
      </c>
      <c r="N26" s="950">
        <v>4127.8826760424436</v>
      </c>
      <c r="O26" s="950">
        <v>8420.8806591265857</v>
      </c>
      <c r="P26" s="950">
        <v>12883.947408463675</v>
      </c>
      <c r="Q26" s="950">
        <v>17522.1684755106</v>
      </c>
      <c r="R26" s="950">
        <v>22340.764806276013</v>
      </c>
      <c r="S26" s="950">
        <v>124275.09612288185</v>
      </c>
      <c r="T26" s="950">
        <v>147935.66438622936</v>
      </c>
      <c r="U26" s="950">
        <v>172453.11734166168</v>
      </c>
      <c r="V26" s="950">
        <v>197833.25214955682</v>
      </c>
      <c r="W26" s="950">
        <v>224232.01910283099</v>
      </c>
      <c r="X26" s="950">
        <v>251535.5254333764</v>
      </c>
      <c r="Y26" s="950">
        <v>279930.03920950257</v>
      </c>
      <c r="Z26" s="950">
        <v>309271.99332650023</v>
      </c>
      <c r="AA26" s="950">
        <v>339777.98959249409</v>
      </c>
      <c r="AB26" s="950">
        <v>404323.74119063822</v>
      </c>
      <c r="AC26" s="950">
        <v>471439.63438404456</v>
      </c>
      <c r="AD26" s="950">
        <v>135232.88255177313</v>
      </c>
    </row>
    <row r="27" spans="4:30" s="852" customFormat="1">
      <c r="E27" s="952"/>
      <c r="F27" s="852" t="s">
        <v>10</v>
      </c>
      <c r="G27" s="944">
        <f>SUM(G25:G26)</f>
        <v>21103717.584877178</v>
      </c>
      <c r="H27" s="944">
        <f t="shared" ref="H27" si="47">SUM(H25:H26)</f>
        <v>46783907.722008117</v>
      </c>
      <c r="I27" s="944">
        <f t="shared" ref="I27" si="48">SUM(I25:I26)</f>
        <v>0</v>
      </c>
      <c r="J27" s="944">
        <f t="shared" ref="J27" si="49">SUM(J25:J26)</f>
        <v>0</v>
      </c>
      <c r="K27" s="944">
        <f t="shared" ref="K27" si="50">SUM(K25:K26)</f>
        <v>0</v>
      </c>
      <c r="L27" s="944">
        <f t="shared" ref="L27" si="51">SUM(L25:L26)</f>
        <v>411450.76252713538</v>
      </c>
      <c r="M27" s="944">
        <f t="shared" ref="M27" si="52">SUM(M25:M26)</f>
        <v>1072567.3384213741</v>
      </c>
      <c r="N27" s="944">
        <f t="shared" ref="N27" si="53">SUM(N25:N26)</f>
        <v>1122596.5693408225</v>
      </c>
      <c r="O27" s="944">
        <f t="shared" ref="O27" si="54">SUM(O25:O26)</f>
        <v>1174729.6373052739</v>
      </c>
      <c r="P27" s="944">
        <f t="shared" ref="P27" si="55">SUM(P25:P26)</f>
        <v>1634285.7295618618</v>
      </c>
      <c r="Q27" s="944">
        <f t="shared" ref="Q27" si="56">SUM(Q25:Q26)</f>
        <v>2271960.1825841898</v>
      </c>
      <c r="R27" s="944">
        <f t="shared" ref="R27" si="57">SUM(R25:R26)</f>
        <v>2373763.3261093698</v>
      </c>
      <c r="S27" s="944">
        <f t="shared" ref="S27" si="58">SUM(S25:S26)</f>
        <v>2576888.05940144</v>
      </c>
      <c r="T27" s="944">
        <f t="shared" ref="T27" si="59">SUM(T25:T26)</f>
        <v>2706421.028953176</v>
      </c>
      <c r="U27" s="944">
        <f t="shared" ref="U27" si="60">SUM(U25:U26)</f>
        <v>2842027.3769268808</v>
      </c>
      <c r="V27" s="944">
        <f t="shared" ref="V27" si="61">SUM(V25:V26)</f>
        <v>2983154.3672169112</v>
      </c>
      <c r="W27" s="944">
        <f t="shared" ref="W27" si="62">SUM(W25:W26)</f>
        <v>3130480.9445871976</v>
      </c>
      <c r="X27" s="944">
        <f t="shared" ref="X27" si="63">SUM(X25:X26)</f>
        <v>3283727.0870339307</v>
      </c>
      <c r="Y27" s="944">
        <f t="shared" ref="Y27" si="64">SUM(Y25:Y26)</f>
        <v>3443904.5990937892</v>
      </c>
      <c r="Z27" s="944">
        <f t="shared" ref="Z27" si="65">SUM(Z25:Z26)</f>
        <v>3610718.1242659041</v>
      </c>
      <c r="AA27" s="944">
        <f t="shared" ref="AA27" si="66">SUM(AA25:AA26)</f>
        <v>3774651.4751319289</v>
      </c>
      <c r="AB27" s="944">
        <f t="shared" ref="AB27" si="67">SUM(AB25:AB26)</f>
        <v>3989025.7478981325</v>
      </c>
      <c r="AC27" s="944">
        <f t="shared" ref="AC27" si="68">SUM(AC25:AC26)</f>
        <v>4246322.4830970215</v>
      </c>
      <c r="AD27" s="944">
        <f t="shared" ref="AD27" si="69">SUM(AD25:AD26)</f>
        <v>135232.88255177313</v>
      </c>
    </row>
    <row r="28" spans="4:30">
      <c r="E28" s="51"/>
      <c r="G28" s="945"/>
      <c r="H28" s="945"/>
      <c r="I28" s="945"/>
      <c r="J28" s="945"/>
      <c r="K28" s="945"/>
      <c r="L28" s="945"/>
      <c r="M28" s="945"/>
      <c r="N28" s="945"/>
      <c r="O28" s="945"/>
      <c r="P28" s="945"/>
      <c r="Q28" s="945"/>
      <c r="R28" s="945"/>
      <c r="S28" s="945"/>
      <c r="T28" s="945"/>
      <c r="U28" s="945"/>
      <c r="V28" s="945"/>
      <c r="W28" s="945"/>
      <c r="X28" s="945"/>
      <c r="Y28" s="945"/>
      <c r="Z28" s="945"/>
      <c r="AA28" s="945"/>
      <c r="AB28" s="945"/>
      <c r="AC28" s="945"/>
      <c r="AD28" s="945"/>
    </row>
    <row r="29" spans="4:30">
      <c r="E29" s="51" t="s">
        <v>5</v>
      </c>
      <c r="G29" s="945"/>
      <c r="H29" s="945"/>
      <c r="I29" s="945">
        <v>0</v>
      </c>
      <c r="J29" s="945">
        <v>0</v>
      </c>
      <c r="K29" s="945">
        <v>0</v>
      </c>
      <c r="L29" s="945">
        <v>0.51823175436510205</v>
      </c>
      <c r="M29" s="945">
        <v>1.2993970597613025</v>
      </c>
      <c r="N29" s="945">
        <v>1.7056689903703282</v>
      </c>
      <c r="O29" s="945">
        <v>2.0644237379128714</v>
      </c>
      <c r="P29" s="945">
        <v>2.9338974393353001</v>
      </c>
      <c r="Q29" s="945">
        <v>3.8828015256192447</v>
      </c>
      <c r="R29" s="945">
        <v>4.0477577988367219</v>
      </c>
      <c r="S29" s="945">
        <v>4.316514407619704</v>
      </c>
      <c r="T29" s="945">
        <v>4.5142553952555167</v>
      </c>
      <c r="U29" s="945">
        <v>4.7207471317104073</v>
      </c>
      <c r="V29" s="945">
        <v>4.9355420905325484</v>
      </c>
      <c r="W29" s="945">
        <v>5.1594285647748377</v>
      </c>
      <c r="X29" s="945">
        <v>5.3922401823222126</v>
      </c>
      <c r="Y29" s="945">
        <v>5.6351068685875818</v>
      </c>
      <c r="Z29" s="945">
        <v>5.8878560349980065</v>
      </c>
      <c r="AA29" s="945">
        <v>6.1410990921188411</v>
      </c>
      <c r="AB29" s="945">
        <v>6.4482897544135902</v>
      </c>
      <c r="AC29" s="945">
        <v>6.8020473986615828</v>
      </c>
      <c r="AD29" s="945">
        <v>0.79922628352197356</v>
      </c>
    </row>
    <row r="30" spans="4:30" s="949" customFormat="1">
      <c r="D30" s="547"/>
      <c r="E30" s="953"/>
      <c r="F30" s="949" t="s">
        <v>29</v>
      </c>
      <c r="G30" s="950">
        <v>3558176.41690649</v>
      </c>
      <c r="H30" s="950">
        <v>8197664.6846544864</v>
      </c>
      <c r="I30" s="950">
        <v>0</v>
      </c>
      <c r="J30" s="950">
        <v>0</v>
      </c>
      <c r="K30" s="950">
        <v>0</v>
      </c>
      <c r="L30" s="950">
        <v>103081.20442694836</v>
      </c>
      <c r="M30" s="950">
        <v>267238.02247686364</v>
      </c>
      <c r="N30" s="950">
        <v>277125.82930850761</v>
      </c>
      <c r="O30" s="950">
        <v>287379.48499292234</v>
      </c>
      <c r="P30" s="950">
        <v>397350.03458354721</v>
      </c>
      <c r="Q30" s="950">
        <v>412051.98586313846</v>
      </c>
      <c r="R30" s="950">
        <v>427297.90934007452</v>
      </c>
      <c r="S30" s="950">
        <v>443107.93198565731</v>
      </c>
      <c r="T30" s="950">
        <v>459502.92546912655</v>
      </c>
      <c r="U30" s="950">
        <v>476504.53371148423</v>
      </c>
      <c r="V30" s="950">
        <v>494135.20145880902</v>
      </c>
      <c r="W30" s="950">
        <v>512418.20391278499</v>
      </c>
      <c r="X30" s="950">
        <v>531377.67745755799</v>
      </c>
      <c r="Y30" s="950">
        <v>551038.65152348764</v>
      </c>
      <c r="Z30" s="950">
        <v>571427.08162985661</v>
      </c>
      <c r="AA30" s="950">
        <v>592569.88365016133</v>
      </c>
      <c r="AB30" s="950">
        <v>614494.96934521711</v>
      </c>
      <c r="AC30" s="950">
        <v>637231.28321099025</v>
      </c>
      <c r="AD30" s="950">
        <v>142331.87030735248</v>
      </c>
    </row>
    <row r="31" spans="4:30">
      <c r="E31" s="51"/>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row>
    <row r="32" spans="4:30">
      <c r="E32" s="51" t="s">
        <v>2</v>
      </c>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row>
    <row r="33" spans="4:30" s="949" customFormat="1">
      <c r="D33" s="547"/>
      <c r="E33" s="953"/>
      <c r="F33" s="949" t="s">
        <v>20</v>
      </c>
      <c r="G33" s="950">
        <v>6783165.9458894841</v>
      </c>
      <c r="H33" s="950">
        <v>16005610.284408955</v>
      </c>
      <c r="I33" s="950">
        <v>0</v>
      </c>
      <c r="J33" s="950">
        <v>0</v>
      </c>
      <c r="K33" s="950">
        <v>0</v>
      </c>
      <c r="L33" s="950">
        <v>194296.65319520229</v>
      </c>
      <c r="M33" s="950">
        <v>505317.02079742245</v>
      </c>
      <c r="N33" s="950">
        <v>525681.29673555866</v>
      </c>
      <c r="O33" s="950">
        <v>546866.25299400161</v>
      </c>
      <c r="P33" s="950">
        <v>758539.9506528799</v>
      </c>
      <c r="Q33" s="950">
        <v>789109.11066419107</v>
      </c>
      <c r="R33" s="950">
        <v>820910.2078239579</v>
      </c>
      <c r="S33" s="950">
        <v>853992.88919926342</v>
      </c>
      <c r="T33" s="950">
        <v>888408.80263399379</v>
      </c>
      <c r="U33" s="950">
        <v>924211.67738014378</v>
      </c>
      <c r="V33" s="950">
        <v>961457.40797856369</v>
      </c>
      <c r="W33" s="950">
        <v>1000204.1415200998</v>
      </c>
      <c r="X33" s="950">
        <v>1040512.3684233596</v>
      </c>
      <c r="Y33" s="950">
        <v>1082445.0168708209</v>
      </c>
      <c r="Z33" s="950">
        <v>1126067.5510507154</v>
      </c>
      <c r="AA33" s="950">
        <v>1171448.0733580592</v>
      </c>
      <c r="AB33" s="950">
        <v>1218657.4307143891</v>
      </c>
      <c r="AC33" s="950">
        <v>1267769.3251721787</v>
      </c>
      <c r="AD33" s="950">
        <v>329715.1072441545</v>
      </c>
    </row>
    <row r="34" spans="4:30" s="949" customFormat="1">
      <c r="D34" s="547"/>
      <c r="E34" s="953"/>
      <c r="F34" s="949" t="s">
        <v>21</v>
      </c>
      <c r="G34" s="950">
        <v>2472821.4230374163</v>
      </c>
      <c r="H34" s="950">
        <v>5834888.3568238299</v>
      </c>
      <c r="I34" s="950">
        <v>0</v>
      </c>
      <c r="J34" s="950">
        <v>0</v>
      </c>
      <c r="K34" s="950">
        <v>0</v>
      </c>
      <c r="L34" s="950">
        <v>70831.368461023856</v>
      </c>
      <c r="M34" s="950">
        <v>184214.68152500782</v>
      </c>
      <c r="N34" s="950">
        <v>191638.53319046568</v>
      </c>
      <c r="O34" s="950">
        <v>199361.56607804145</v>
      </c>
      <c r="P34" s="950">
        <v>276527.78292131535</v>
      </c>
      <c r="Q34" s="950">
        <v>287671.85257304437</v>
      </c>
      <c r="R34" s="950">
        <v>299265.02823173802</v>
      </c>
      <c r="S34" s="950">
        <v>311325.40886947711</v>
      </c>
      <c r="T34" s="950">
        <v>323871.82284691703</v>
      </c>
      <c r="U34" s="950">
        <v>336923.85730764776</v>
      </c>
      <c r="V34" s="950">
        <v>350501.88875714602</v>
      </c>
      <c r="W34" s="950">
        <v>364627.11487405899</v>
      </c>
      <c r="X34" s="950">
        <v>379321.58760348352</v>
      </c>
      <c r="Y34" s="950">
        <v>394608.24758390395</v>
      </c>
      <c r="Z34" s="950">
        <v>410510.95996153535</v>
      </c>
      <c r="AA34" s="950">
        <v>427054.55164798524</v>
      </c>
      <c r="AB34" s="950">
        <v>444264.85007939907</v>
      </c>
      <c r="AC34" s="950">
        <v>462168.72353759885</v>
      </c>
      <c r="AD34" s="950">
        <v>120198.53077404102</v>
      </c>
    </row>
    <row r="35" spans="4:30" s="949" customFormat="1">
      <c r="D35" s="547"/>
      <c r="E35" s="953"/>
      <c r="F35" s="949" t="s">
        <v>22</v>
      </c>
      <c r="G35" s="950">
        <v>1138568.8916612456</v>
      </c>
      <c r="H35" s="950">
        <v>2565243.5110039297</v>
      </c>
      <c r="I35" s="950">
        <v>0</v>
      </c>
      <c r="J35" s="950">
        <v>0</v>
      </c>
      <c r="K35" s="950">
        <v>0</v>
      </c>
      <c r="L35" s="950">
        <v>41714.25156808363</v>
      </c>
      <c r="M35" s="950">
        <v>105328.48520941116</v>
      </c>
      <c r="N35" s="950">
        <v>106381.77006150529</v>
      </c>
      <c r="O35" s="950">
        <v>107445.58776212033</v>
      </c>
      <c r="P35" s="950">
        <v>144693.39151965539</v>
      </c>
      <c r="Q35" s="950">
        <v>146140.32543485193</v>
      </c>
      <c r="R35" s="950">
        <v>147601.72868920045</v>
      </c>
      <c r="S35" s="950">
        <v>149077.74597609247</v>
      </c>
      <c r="T35" s="950">
        <v>150568.52343585339</v>
      </c>
      <c r="U35" s="950">
        <v>152074.20867021193</v>
      </c>
      <c r="V35" s="950">
        <v>153594.95075691404</v>
      </c>
      <c r="W35" s="950">
        <v>155130.90026448318</v>
      </c>
      <c r="X35" s="950">
        <v>156682.209267128</v>
      </c>
      <c r="Y35" s="950">
        <v>158249.03135979929</v>
      </c>
      <c r="Z35" s="950">
        <v>159831.52167339728</v>
      </c>
      <c r="AA35" s="950">
        <v>161429.83689013126</v>
      </c>
      <c r="AB35" s="950">
        <v>163044.1352590326</v>
      </c>
      <c r="AC35" s="950">
        <v>164674.57661162294</v>
      </c>
      <c r="AD35" s="950">
        <v>41580.330594434789</v>
      </c>
    </row>
    <row r="36" spans="4:30" s="949" customFormat="1">
      <c r="D36" s="547"/>
      <c r="E36" s="953"/>
      <c r="F36" s="949" t="s">
        <v>23</v>
      </c>
      <c r="G36" s="950">
        <v>1011790.5389192057</v>
      </c>
      <c r="H36" s="950">
        <v>2387428.6998988255</v>
      </c>
      <c r="I36" s="950">
        <v>0</v>
      </c>
      <c r="J36" s="950">
        <v>0</v>
      </c>
      <c r="K36" s="950">
        <v>0</v>
      </c>
      <c r="L36" s="950">
        <v>28981.67566808554</v>
      </c>
      <c r="M36" s="950">
        <v>75374.092993773476</v>
      </c>
      <c r="N36" s="950">
        <v>78411.668941422555</v>
      </c>
      <c r="O36" s="950">
        <v>81571.659199761896</v>
      </c>
      <c r="P36" s="950">
        <v>113145.32942068308</v>
      </c>
      <c r="Q36" s="950">
        <v>117705.0861963366</v>
      </c>
      <c r="R36" s="950">
        <v>122448.60117004896</v>
      </c>
      <c r="S36" s="950">
        <v>127383.27979720196</v>
      </c>
      <c r="T36" s="950">
        <v>132516.82597302922</v>
      </c>
      <c r="U36" s="950">
        <v>137857.25405974229</v>
      </c>
      <c r="V36" s="950">
        <v>143412.90139834987</v>
      </c>
      <c r="W36" s="950">
        <v>149192.4413247034</v>
      </c>
      <c r="X36" s="950">
        <v>155204.89671008894</v>
      </c>
      <c r="Y36" s="950">
        <v>161459.65404750555</v>
      </c>
      <c r="Z36" s="950">
        <v>167966.47810562004</v>
      </c>
      <c r="AA36" s="950">
        <v>174735.52717327655</v>
      </c>
      <c r="AB36" s="950">
        <v>181777.36891835963</v>
      </c>
      <c r="AC36" s="950">
        <v>189102.99688576953</v>
      </c>
      <c r="AD36" s="950">
        <v>49180.961915066517</v>
      </c>
    </row>
    <row r="37" spans="4:30" s="852" customFormat="1">
      <c r="E37" s="952"/>
      <c r="F37" s="852" t="s">
        <v>10</v>
      </c>
      <c r="G37" s="944">
        <f>SUM(G33:G36)</f>
        <v>11406346.799507352</v>
      </c>
      <c r="H37" s="944">
        <f t="shared" ref="H37" si="70">SUM(H33:H36)</f>
        <v>26793170.852135539</v>
      </c>
      <c r="I37" s="944">
        <f t="shared" ref="I37" si="71">SUM(I33:I36)</f>
        <v>0</v>
      </c>
      <c r="J37" s="944">
        <f t="shared" ref="J37" si="72">SUM(J33:J36)</f>
        <v>0</v>
      </c>
      <c r="K37" s="944">
        <f t="shared" ref="K37" si="73">SUM(K33:K36)</f>
        <v>0</v>
      </c>
      <c r="L37" s="944">
        <f t="shared" ref="L37" si="74">SUM(L33:L36)</f>
        <v>335823.9488923953</v>
      </c>
      <c r="M37" s="944">
        <f t="shared" ref="M37" si="75">SUM(M33:M36)</f>
        <v>870234.28052561486</v>
      </c>
      <c r="N37" s="944">
        <f t="shared" ref="N37" si="76">SUM(N33:N36)</f>
        <v>902113.26892895217</v>
      </c>
      <c r="O37" s="944">
        <f t="shared" ref="O37" si="77">SUM(O33:O36)</f>
        <v>935245.06603392528</v>
      </c>
      <c r="P37" s="944">
        <f t="shared" ref="P37" si="78">SUM(P33:P36)</f>
        <v>1292906.4545145337</v>
      </c>
      <c r="Q37" s="944">
        <f t="shared" ref="Q37" si="79">SUM(Q33:Q36)</f>
        <v>1340626.3748684239</v>
      </c>
      <c r="R37" s="944">
        <f t="shared" ref="R37" si="80">SUM(R33:R36)</f>
        <v>1390225.5659149454</v>
      </c>
      <c r="S37" s="944">
        <f t="shared" ref="S37" si="81">SUM(S33:S36)</f>
        <v>1441779.3238420349</v>
      </c>
      <c r="T37" s="944">
        <f t="shared" ref="T37" si="82">SUM(T33:T36)</f>
        <v>1495365.9748897934</v>
      </c>
      <c r="U37" s="944">
        <f t="shared" ref="U37" si="83">SUM(U33:U36)</f>
        <v>1551066.9974177456</v>
      </c>
      <c r="V37" s="944">
        <f t="shared" ref="V37" si="84">SUM(V33:V36)</f>
        <v>1608967.1488909735</v>
      </c>
      <c r="W37" s="944">
        <f t="shared" ref="W37" si="85">SUM(W33:W36)</f>
        <v>1669154.5979833454</v>
      </c>
      <c r="X37" s="944">
        <f t="shared" ref="X37" si="86">SUM(X33:X36)</f>
        <v>1731721.06200406</v>
      </c>
      <c r="Y37" s="944">
        <f t="shared" ref="Y37" si="87">SUM(Y33:Y36)</f>
        <v>1796761.9498620294</v>
      </c>
      <c r="Z37" s="944">
        <f t="shared" ref="Z37" si="88">SUM(Z33:Z36)</f>
        <v>1864376.5107912682</v>
      </c>
      <c r="AA37" s="944">
        <f t="shared" ref="AA37" si="89">SUM(AA33:AA36)</f>
        <v>1934667.989069452</v>
      </c>
      <c r="AB37" s="944">
        <f t="shared" ref="AB37" si="90">SUM(AB33:AB36)</f>
        <v>2007743.7849711804</v>
      </c>
      <c r="AC37" s="944">
        <f t="shared" ref="AC37" si="91">SUM(AC33:AC36)</f>
        <v>2083715.6222071701</v>
      </c>
      <c r="AD37" s="944">
        <f t="shared" ref="AD37" si="92">SUM(AD33:AD36)</f>
        <v>540674.93052769685</v>
      </c>
    </row>
    <row r="38" spans="4:30">
      <c r="E38" s="51"/>
      <c r="G38" s="945"/>
      <c r="H38" s="945"/>
      <c r="I38" s="945"/>
      <c r="J38" s="945"/>
      <c r="K38" s="945"/>
      <c r="L38" s="945"/>
      <c r="M38" s="945"/>
      <c r="N38" s="945"/>
      <c r="O38" s="945"/>
      <c r="P38" s="945"/>
      <c r="Q38" s="945"/>
      <c r="R38" s="945"/>
      <c r="S38" s="945"/>
      <c r="T38" s="945"/>
      <c r="U38" s="945"/>
      <c r="V38" s="945"/>
      <c r="W38" s="945"/>
      <c r="X38" s="945"/>
      <c r="Y38" s="945"/>
      <c r="Z38" s="945"/>
      <c r="AA38" s="945"/>
      <c r="AB38" s="945"/>
      <c r="AC38" s="945"/>
      <c r="AD38" s="945"/>
    </row>
    <row r="39" spans="4:30">
      <c r="E39" s="51" t="s">
        <v>6</v>
      </c>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row>
    <row r="40" spans="4:30">
      <c r="E40" s="51"/>
      <c r="F40" t="s">
        <v>30</v>
      </c>
      <c r="G40" s="945">
        <v>979466.95150497009</v>
      </c>
      <c r="H40" s="945">
        <v>1761470.572018082</v>
      </c>
      <c r="I40" s="945">
        <v>48709.749490769231</v>
      </c>
      <c r="J40" s="945">
        <v>50171.041975492306</v>
      </c>
      <c r="K40" s="945">
        <v>364576.17323475709</v>
      </c>
      <c r="L40" s="945">
        <v>53226.458431799787</v>
      </c>
      <c r="M40" s="945">
        <v>54823.252184753779</v>
      </c>
      <c r="N40" s="945">
        <v>42350.962312722295</v>
      </c>
      <c r="O40" s="945">
        <v>43621.491182103964</v>
      </c>
      <c r="P40" s="945">
        <v>88781.847890089441</v>
      </c>
      <c r="Q40" s="945">
        <v>61704.053326792127</v>
      </c>
      <c r="R40" s="945">
        <v>63555.174926595893</v>
      </c>
      <c r="S40" s="945">
        <v>65461.83017439377</v>
      </c>
      <c r="T40" s="945">
        <v>67425.685079625575</v>
      </c>
      <c r="U40" s="945">
        <v>69448.455632014331</v>
      </c>
      <c r="V40" s="945">
        <v>71531.909300974774</v>
      </c>
      <c r="W40" s="945">
        <v>73677.866580004018</v>
      </c>
      <c r="X40" s="945">
        <v>75888.202577404125</v>
      </c>
      <c r="Y40" s="945">
        <v>78164.848654726258</v>
      </c>
      <c r="Z40" s="945">
        <v>109384.79411436804</v>
      </c>
      <c r="AA40" s="945">
        <v>82925.087937799079</v>
      </c>
      <c r="AB40" s="945">
        <v>85412.840575933049</v>
      </c>
      <c r="AC40" s="945">
        <v>87975.225793211037</v>
      </c>
      <c r="AD40" s="945">
        <v>22653.620641751844</v>
      </c>
    </row>
    <row r="41" spans="4:30" s="949" customFormat="1">
      <c r="D41" s="547"/>
      <c r="E41" s="953"/>
      <c r="F41" s="949" t="s">
        <v>31</v>
      </c>
      <c r="G41" s="950">
        <v>1071164.5580977038</v>
      </c>
      <c r="H41" s="950">
        <v>2241199.4727105726</v>
      </c>
      <c r="I41" s="950">
        <v>32580</v>
      </c>
      <c r="J41" s="950">
        <v>77954.932000000001</v>
      </c>
      <c r="K41" s="950">
        <v>80293.579960000003</v>
      </c>
      <c r="L41" s="950">
        <v>82702.387358799999</v>
      </c>
      <c r="M41" s="950">
        <v>68146.767183651187</v>
      </c>
      <c r="N41" s="950">
        <v>52643.377649370545</v>
      </c>
      <c r="O41" s="950">
        <v>54222.678978851669</v>
      </c>
      <c r="P41" s="950">
        <v>74465.812464289615</v>
      </c>
      <c r="Q41" s="950">
        <v>76699.786838218308</v>
      </c>
      <c r="R41" s="950">
        <v>115662.8192718725</v>
      </c>
      <c r="S41" s="950">
        <v>119132.70385002867</v>
      </c>
      <c r="T41" s="950">
        <v>122706.68496552952</v>
      </c>
      <c r="U41" s="950">
        <v>126387.8855144954</v>
      </c>
      <c r="V41" s="950">
        <v>130179.52207993028</v>
      </c>
      <c r="W41" s="950">
        <v>134084.90774232819</v>
      </c>
      <c r="X41" s="950">
        <v>138107.45497459802</v>
      </c>
      <c r="Y41" s="950">
        <v>142250.67862383596</v>
      </c>
      <c r="Z41" s="950">
        <v>146518.19898255102</v>
      </c>
      <c r="AA41" s="950">
        <v>150913.74495202757</v>
      </c>
      <c r="AB41" s="950">
        <v>155441.15730058838</v>
      </c>
      <c r="AC41" s="950">
        <v>160104.39201960602</v>
      </c>
      <c r="AD41" s="950">
        <v>0</v>
      </c>
    </row>
    <row r="42" spans="4:30" s="852" customFormat="1">
      <c r="E42" s="952"/>
      <c r="F42" s="852" t="s">
        <v>10</v>
      </c>
      <c r="G42" s="944">
        <v>2050631.5096026738</v>
      </c>
      <c r="H42" s="944">
        <f>SUM(H40:H41)</f>
        <v>4002670.0447286544</v>
      </c>
      <c r="I42" s="944">
        <f t="shared" ref="I42:K42" si="93">SUM(I40:I41)</f>
        <v>81289.749490769231</v>
      </c>
      <c r="J42" s="944">
        <f t="shared" si="93"/>
        <v>128125.97397549231</v>
      </c>
      <c r="K42" s="944">
        <f t="shared" si="93"/>
        <v>444869.7531947571</v>
      </c>
      <c r="L42" s="944">
        <f t="shared" ref="L42" si="94">SUM(L40:L41)</f>
        <v>135928.84579059979</v>
      </c>
      <c r="M42" s="944">
        <f t="shared" ref="M42:N42" si="95">SUM(M40:M41)</f>
        <v>122970.01936840496</v>
      </c>
      <c r="N42" s="944">
        <f t="shared" si="95"/>
        <v>94994.339962092839</v>
      </c>
      <c r="O42" s="944">
        <f t="shared" ref="O42" si="96">SUM(O40:O41)</f>
        <v>97844.170160955633</v>
      </c>
      <c r="P42" s="944">
        <f t="shared" ref="P42:Q42" si="97">SUM(P40:P41)</f>
        <v>163247.66035437904</v>
      </c>
      <c r="Q42" s="944">
        <f t="shared" si="97"/>
        <v>138403.84016501042</v>
      </c>
      <c r="R42" s="944">
        <f t="shared" ref="R42" si="98">SUM(R40:R41)</f>
        <v>179217.9941984684</v>
      </c>
      <c r="S42" s="944">
        <f t="shared" ref="S42:T42" si="99">SUM(S40:S41)</f>
        <v>184594.53402442244</v>
      </c>
      <c r="T42" s="944">
        <f t="shared" si="99"/>
        <v>190132.37004515511</v>
      </c>
      <c r="U42" s="944">
        <f t="shared" ref="U42" si="100">SUM(U40:U41)</f>
        <v>195836.34114650975</v>
      </c>
      <c r="V42" s="944">
        <f t="shared" ref="V42:W42" si="101">SUM(V40:V41)</f>
        <v>201711.43138090504</v>
      </c>
      <c r="W42" s="944">
        <f t="shared" si="101"/>
        <v>207762.7743223322</v>
      </c>
      <c r="X42" s="944">
        <f t="shared" ref="X42" si="102">SUM(X40:X41)</f>
        <v>213995.65755200214</v>
      </c>
      <c r="Y42" s="944">
        <f t="shared" ref="Y42:Z42" si="103">SUM(Y40:Y41)</f>
        <v>220415.52727856222</v>
      </c>
      <c r="Z42" s="944">
        <f t="shared" si="103"/>
        <v>255902.99309691906</v>
      </c>
      <c r="AA42" s="944">
        <f t="shared" ref="AA42" si="104">SUM(AA40:AA41)</f>
        <v>233838.83288982665</v>
      </c>
      <c r="AB42" s="944">
        <f t="shared" ref="AB42:AC42" si="105">SUM(AB40:AB41)</f>
        <v>240853.99787652143</v>
      </c>
      <c r="AC42" s="944">
        <f t="shared" si="105"/>
        <v>248079.61781281704</v>
      </c>
      <c r="AD42" s="944">
        <f t="shared" ref="AD42" si="106">SUM(AD40:AD41)</f>
        <v>22653.620641751844</v>
      </c>
    </row>
    <row r="43" spans="4:30">
      <c r="E43" s="51"/>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row>
    <row r="44" spans="4:30">
      <c r="E44" s="51" t="s">
        <v>147</v>
      </c>
      <c r="F44" s="957" t="s">
        <v>1367</v>
      </c>
      <c r="G44" s="954">
        <f>SUM(G11,G16,G22,G27,G30,G37,G42)</f>
        <v>129446174.51024187</v>
      </c>
      <c r="H44" s="954">
        <f>SUM(H11,H16,H22,H27,H30,H37,H42)</f>
        <v>287687915.7091729</v>
      </c>
      <c r="I44" s="947">
        <f t="shared" ref="I44:AD44" si="107">SUM(I11,I16,I22,I27,I30,I37,I42)</f>
        <v>361464.74949076923</v>
      </c>
      <c r="J44" s="947">
        <f t="shared" si="107"/>
        <v>497878.7451754926</v>
      </c>
      <c r="K44" s="947">
        <f t="shared" si="107"/>
        <v>1025408.4113118204</v>
      </c>
      <c r="L44" s="947">
        <f t="shared" si="107"/>
        <v>3263127.7630492356</v>
      </c>
      <c r="M44" s="947">
        <f t="shared" si="107"/>
        <v>8246585.2706521507</v>
      </c>
      <c r="N44" s="947">
        <f t="shared" si="107"/>
        <v>8699584.1413360182</v>
      </c>
      <c r="O44" s="947">
        <f t="shared" si="107"/>
        <v>9152763.041468624</v>
      </c>
      <c r="P44" s="947">
        <f t="shared" si="107"/>
        <v>13096454.988240315</v>
      </c>
      <c r="Q44" s="947">
        <f t="shared" si="107"/>
        <v>14354957.268905383</v>
      </c>
      <c r="R44" s="947">
        <f t="shared" si="107"/>
        <v>14951031.574744629</v>
      </c>
      <c r="S44" s="947">
        <f t="shared" si="107"/>
        <v>15630766.145118039</v>
      </c>
      <c r="T44" s="947">
        <f t="shared" si="107"/>
        <v>16255549.427907877</v>
      </c>
      <c r="U44" s="947">
        <f t="shared" si="107"/>
        <v>16905782.178570624</v>
      </c>
      <c r="V44" s="947">
        <f t="shared" si="107"/>
        <v>17581676.410861161</v>
      </c>
      <c r="W44" s="947">
        <f t="shared" si="107"/>
        <v>18051988.411977034</v>
      </c>
      <c r="X44" s="947">
        <f t="shared" si="107"/>
        <v>18779078.034455605</v>
      </c>
      <c r="Y44" s="947">
        <f t="shared" si="107"/>
        <v>19535645.663301714</v>
      </c>
      <c r="Z44" s="947">
        <f t="shared" si="107"/>
        <v>20351162.354994938</v>
      </c>
      <c r="AA44" s="947">
        <f t="shared" si="107"/>
        <v>21130413.677856911</v>
      </c>
      <c r="AB44" s="947">
        <f t="shared" si="107"/>
        <v>22014309.230249822</v>
      </c>
      <c r="AC44" s="947">
        <f t="shared" si="107"/>
        <v>22967457.260749623</v>
      </c>
      <c r="AD44" s="947">
        <f t="shared" si="107"/>
        <v>4834830.9587551141</v>
      </c>
    </row>
    <row r="45" spans="4:30" s="47" customFormat="1">
      <c r="E45" s="51"/>
      <c r="F45" s="956" t="s">
        <v>1371</v>
      </c>
      <c r="G45" s="959">
        <f>SUM(G19:G21,G26,G30,G33:G36,G41)</f>
        <v>25684842.19250606</v>
      </c>
      <c r="H45" s="959">
        <f t="shared" ref="H45:AD45" si="108">SUM(H14,H19:H21,H26,H30,H33:H36,H41)</f>
        <v>79396705.560572162</v>
      </c>
      <c r="I45" s="960">
        <f t="shared" si="108"/>
        <v>32580</v>
      </c>
      <c r="J45" s="960">
        <f t="shared" si="108"/>
        <v>77954.932000000001</v>
      </c>
      <c r="K45" s="960">
        <f t="shared" si="108"/>
        <v>80293.579960000003</v>
      </c>
      <c r="L45" s="960">
        <f t="shared" si="108"/>
        <v>813630.00455878652</v>
      </c>
      <c r="M45" s="960">
        <f t="shared" si="108"/>
        <v>1964877.4762758007</v>
      </c>
      <c r="N45" s="960">
        <f t="shared" si="108"/>
        <v>2187976.7144874865</v>
      </c>
      <c r="O45" s="960">
        <f t="shared" si="108"/>
        <v>2387867.1995830974</v>
      </c>
      <c r="P45" s="960">
        <f t="shared" si="108"/>
        <v>3696731.1252939724</v>
      </c>
      <c r="Q45" s="960">
        <f t="shared" si="108"/>
        <v>3842790.1874213549</v>
      </c>
      <c r="R45" s="960">
        <f t="shared" si="108"/>
        <v>4031252.5255642748</v>
      </c>
      <c r="S45" s="960">
        <f t="shared" si="108"/>
        <v>4287049.5406809533</v>
      </c>
      <c r="T45" s="960">
        <f t="shared" si="108"/>
        <v>4470615.9139862442</v>
      </c>
      <c r="U45" s="960">
        <f t="shared" si="108"/>
        <v>4661321.3848319743</v>
      </c>
      <c r="V45" s="960">
        <f t="shared" si="108"/>
        <v>4859420.3294597212</v>
      </c>
      <c r="W45" s="960">
        <f t="shared" si="108"/>
        <v>5065327.1418169588</v>
      </c>
      <c r="X45" s="960">
        <f t="shared" si="108"/>
        <v>5279196.6294682892</v>
      </c>
      <c r="Y45" s="960">
        <f t="shared" si="108"/>
        <v>5501494.4252015008</v>
      </c>
      <c r="Z45" s="960">
        <f t="shared" si="108"/>
        <v>5732367.4149521263</v>
      </c>
      <c r="AA45" s="960">
        <f t="shared" si="108"/>
        <v>5972334.182694965</v>
      </c>
      <c r="AB45" s="960">
        <f t="shared" si="108"/>
        <v>6254584.4112556865</v>
      </c>
      <c r="AC45" s="960">
        <f t="shared" si="108"/>
        <v>6547974.920607795</v>
      </c>
      <c r="AD45" s="960">
        <f t="shared" si="108"/>
        <v>1649065.5204711785</v>
      </c>
    </row>
    <row r="46" spans="4:30">
      <c r="F46" s="955" t="s">
        <v>1370</v>
      </c>
      <c r="G46" s="958">
        <f>G44-G45</f>
        <v>103761332.31773581</v>
      </c>
      <c r="H46" s="958">
        <f t="shared" ref="H46:AD46" si="109">H44-H45</f>
        <v>208291210.14860076</v>
      </c>
      <c r="I46" s="948">
        <f t="shared" si="109"/>
        <v>328884.74949076923</v>
      </c>
      <c r="J46" s="948">
        <f t="shared" si="109"/>
        <v>419923.81317549257</v>
      </c>
      <c r="K46" s="948">
        <f t="shared" si="109"/>
        <v>945114.83135182038</v>
      </c>
      <c r="L46" s="948">
        <f t="shared" si="109"/>
        <v>2449497.7584904488</v>
      </c>
      <c r="M46" s="948">
        <f t="shared" si="109"/>
        <v>6281707.79437635</v>
      </c>
      <c r="N46" s="948">
        <f t="shared" si="109"/>
        <v>6511607.4268485317</v>
      </c>
      <c r="O46" s="948">
        <f t="shared" si="109"/>
        <v>6764895.8418855267</v>
      </c>
      <c r="P46" s="948">
        <f t="shared" si="109"/>
        <v>9399723.8629463427</v>
      </c>
      <c r="Q46" s="948">
        <f t="shared" si="109"/>
        <v>10512167.081484027</v>
      </c>
      <c r="R46" s="948">
        <f t="shared" si="109"/>
        <v>10919779.049180355</v>
      </c>
      <c r="S46" s="948">
        <f t="shared" si="109"/>
        <v>11343716.604437087</v>
      </c>
      <c r="T46" s="948">
        <f t="shared" si="109"/>
        <v>11784933.513921633</v>
      </c>
      <c r="U46" s="948">
        <f t="shared" si="109"/>
        <v>12244460.79373865</v>
      </c>
      <c r="V46" s="948">
        <f t="shared" si="109"/>
        <v>12722256.081401439</v>
      </c>
      <c r="W46" s="948">
        <f t="shared" si="109"/>
        <v>12986661.270160075</v>
      </c>
      <c r="X46" s="948">
        <f t="shared" si="109"/>
        <v>13499881.404987317</v>
      </c>
      <c r="Y46" s="948">
        <f t="shared" si="109"/>
        <v>14034151.238100212</v>
      </c>
      <c r="Z46" s="948">
        <f t="shared" si="109"/>
        <v>14618794.940042812</v>
      </c>
      <c r="AA46" s="948">
        <f t="shared" si="109"/>
        <v>15158079.495161947</v>
      </c>
      <c r="AB46" s="948">
        <f t="shared" si="109"/>
        <v>15759724.818994135</v>
      </c>
      <c r="AC46" s="948">
        <f t="shared" si="109"/>
        <v>16419482.340141829</v>
      </c>
      <c r="AD46" s="948">
        <f t="shared" si="109"/>
        <v>3185765.4382839357</v>
      </c>
    </row>
    <row r="47" spans="4:30" s="47" customFormat="1">
      <c r="F47" s="51"/>
      <c r="G47" s="962"/>
      <c r="H47" s="962"/>
      <c r="I47" s="945"/>
      <c r="J47" s="945"/>
      <c r="K47" s="945"/>
      <c r="L47" s="945"/>
      <c r="M47" s="945"/>
      <c r="N47" s="945"/>
      <c r="O47" s="945"/>
      <c r="P47" s="945"/>
      <c r="Q47" s="945"/>
      <c r="R47" s="945"/>
      <c r="S47" s="945"/>
      <c r="T47" s="945"/>
      <c r="U47" s="945"/>
      <c r="V47" s="945"/>
      <c r="W47" s="945"/>
      <c r="X47" s="945"/>
      <c r="Y47" s="945"/>
      <c r="Z47" s="945"/>
      <c r="AA47" s="945"/>
      <c r="AB47" s="945"/>
      <c r="AC47" s="945"/>
      <c r="AD47" s="945"/>
    </row>
    <row r="48" spans="4:30">
      <c r="E48" t="s">
        <v>1372</v>
      </c>
      <c r="F48" s="955" t="s">
        <v>1364</v>
      </c>
      <c r="G48" s="958">
        <v>90363790.632169619</v>
      </c>
      <c r="H48" s="958">
        <v>208795312.09771231</v>
      </c>
      <c r="I48" s="945"/>
      <c r="J48" s="945"/>
      <c r="K48" s="945"/>
      <c r="L48" s="945"/>
      <c r="M48" s="945"/>
      <c r="N48" s="945"/>
      <c r="O48" s="945"/>
      <c r="P48" s="945"/>
      <c r="Q48" s="945"/>
      <c r="R48" s="945"/>
      <c r="S48" s="945"/>
      <c r="T48" s="945"/>
      <c r="U48" s="945"/>
      <c r="V48" s="945"/>
      <c r="W48" s="945"/>
      <c r="X48" s="945"/>
      <c r="Y48" s="945"/>
      <c r="Z48" s="945"/>
      <c r="AA48" s="945"/>
      <c r="AB48" s="945"/>
      <c r="AC48" s="945"/>
      <c r="AD48" s="945"/>
    </row>
    <row r="50" spans="6:18">
      <c r="F50" s="956" t="s">
        <v>1366</v>
      </c>
      <c r="G50" s="959">
        <f>G44+G48</f>
        <v>219809965.14241147</v>
      </c>
      <c r="H50" s="959">
        <f>H44+H48</f>
        <v>496483227.80688524</v>
      </c>
    </row>
    <row r="52" spans="6:18">
      <c r="G52" s="945"/>
    </row>
    <row r="54" spans="6:18">
      <c r="G54" s="945">
        <f>SUM(G14,G19,G20,G21,G26,G30,G33:G36,G41)</f>
        <v>36037759.557115696</v>
      </c>
      <c r="H54" s="945">
        <f t="shared" ref="H54:R54" si="110">SUM(H14,H19,H20,H21,H26,H30,H33:H36,H41)</f>
        <v>79396705.560572162</v>
      </c>
      <c r="I54" s="945">
        <f t="shared" si="110"/>
        <v>32580</v>
      </c>
      <c r="J54" s="945">
        <f t="shared" si="110"/>
        <v>77954.932000000001</v>
      </c>
      <c r="K54" s="945">
        <f t="shared" si="110"/>
        <v>80293.579960000003</v>
      </c>
      <c r="L54" s="951">
        <f>SUM(L14,L19,L20,L21,L26,L30,L33:L36,L41)</f>
        <v>813630.00455878652</v>
      </c>
      <c r="M54" s="951">
        <f t="shared" si="110"/>
        <v>1964877.4762758007</v>
      </c>
      <c r="N54" s="945">
        <f t="shared" si="110"/>
        <v>2187976.7144874865</v>
      </c>
      <c r="O54" s="945">
        <f t="shared" si="110"/>
        <v>2387867.1995830974</v>
      </c>
      <c r="P54" s="945">
        <f t="shared" si="110"/>
        <v>3696731.1252939724</v>
      </c>
      <c r="Q54" s="945">
        <f t="shared" si="110"/>
        <v>3842790.1874213549</v>
      </c>
      <c r="R54" s="945">
        <f t="shared" si="110"/>
        <v>4031252.5255642748</v>
      </c>
    </row>
    <row r="55" spans="6:18">
      <c r="G55" s="945">
        <f>G44-G54</f>
        <v>93408414.953126162</v>
      </c>
      <c r="H55" s="945">
        <f t="shared" ref="H55:R55" si="111">H44-H54</f>
        <v>208291210.14860076</v>
      </c>
      <c r="I55" s="945">
        <f t="shared" si="111"/>
        <v>328884.74949076923</v>
      </c>
      <c r="J55" s="945">
        <f t="shared" si="111"/>
        <v>419923.81317549257</v>
      </c>
      <c r="K55" s="945">
        <f t="shared" si="111"/>
        <v>945114.83135182038</v>
      </c>
      <c r="L55" s="966">
        <f t="shared" si="111"/>
        <v>2449497.7584904488</v>
      </c>
      <c r="M55" s="951">
        <f t="shared" si="111"/>
        <v>6281707.79437635</v>
      </c>
      <c r="N55" s="966">
        <f t="shared" si="111"/>
        <v>6511607.4268485317</v>
      </c>
      <c r="O55" s="966">
        <f t="shared" si="111"/>
        <v>6764895.8418855267</v>
      </c>
      <c r="P55" s="945">
        <f t="shared" si="111"/>
        <v>9399723.8629463427</v>
      </c>
      <c r="Q55" s="945">
        <f t="shared" si="111"/>
        <v>10512167.081484027</v>
      </c>
      <c r="R55" s="945">
        <f t="shared" si="111"/>
        <v>10919779.049180355</v>
      </c>
    </row>
    <row r="56" spans="6:18">
      <c r="L56" s="1023" t="s">
        <v>683</v>
      </c>
      <c r="M56" s="1023"/>
      <c r="N56" s="1023" t="s">
        <v>681</v>
      </c>
      <c r="O56" s="1023" t="s">
        <v>682</v>
      </c>
    </row>
  </sheetData>
  <pageMargins left="0.7" right="0.7" top="0.75" bottom="0.75" header="0.3" footer="0.3"/>
  <pageSetup scale="69" orientation="landscape" r:id="rId1"/>
  <headerFooter>
    <oddFooter>&amp;LAVISTA
&amp;F
&amp;A&amp;RPage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1:AE44"/>
  <sheetViews>
    <sheetView topLeftCell="F7" zoomScaleNormal="100" workbookViewId="0">
      <pane xSplit="4" ySplit="3" topLeftCell="J10" activePane="bottomRight" state="frozen"/>
      <selection activeCell="F7" sqref="F7"/>
      <selection pane="topRight" activeCell="J7" sqref="J7"/>
      <selection pane="bottomLeft" activeCell="F10" sqref="F10"/>
      <selection pane="bottomRight" activeCell="H40" sqref="H40"/>
    </sheetView>
  </sheetViews>
  <sheetFormatPr defaultRowHeight="14.4"/>
  <cols>
    <col min="1" max="4" width="0" hidden="1" customWidth="1"/>
    <col min="5" max="5" width="5.109375" hidden="1" customWidth="1"/>
    <col min="6" max="6" width="28.33203125" bestFit="1" customWidth="1"/>
    <col min="7" max="7" width="32.33203125" bestFit="1" customWidth="1"/>
    <col min="8" max="31" width="12" bestFit="1" customWidth="1"/>
  </cols>
  <sheetData>
    <row r="1" spans="5:31" hidden="1"/>
    <row r="2" spans="5:31" hidden="1"/>
    <row r="3" spans="5:31" hidden="1"/>
    <row r="4" spans="5:31" hidden="1"/>
    <row r="5" spans="5:31" hidden="1"/>
    <row r="6" spans="5:31" hidden="1"/>
    <row r="7" spans="5:31">
      <c r="H7" t="s">
        <v>80</v>
      </c>
      <c r="I7" t="s">
        <v>528</v>
      </c>
      <c r="J7">
        <v>2016</v>
      </c>
      <c r="K7">
        <v>2017</v>
      </c>
      <c r="L7">
        <v>2018</v>
      </c>
      <c r="M7">
        <v>2019</v>
      </c>
      <c r="N7">
        <v>2020</v>
      </c>
      <c r="O7">
        <v>2021</v>
      </c>
      <c r="P7">
        <v>2022</v>
      </c>
      <c r="Q7">
        <v>2023</v>
      </c>
      <c r="R7">
        <v>2024</v>
      </c>
      <c r="S7">
        <v>2025</v>
      </c>
      <c r="T7">
        <v>2026</v>
      </c>
      <c r="U7">
        <v>2027</v>
      </c>
      <c r="V7">
        <v>2028</v>
      </c>
      <c r="W7">
        <v>2029</v>
      </c>
      <c r="X7">
        <v>2030</v>
      </c>
      <c r="Y7">
        <v>2031</v>
      </c>
      <c r="Z7">
        <v>2032</v>
      </c>
      <c r="AA7">
        <v>2033</v>
      </c>
      <c r="AB7">
        <v>2034</v>
      </c>
      <c r="AC7">
        <v>2035</v>
      </c>
      <c r="AD7">
        <v>2036</v>
      </c>
      <c r="AE7">
        <v>2037</v>
      </c>
    </row>
    <row r="8" spans="5:31">
      <c r="E8" t="s">
        <v>0</v>
      </c>
    </row>
    <row r="9" spans="5:31">
      <c r="F9" t="s">
        <v>1</v>
      </c>
      <c r="H9" s="945"/>
      <c r="I9" s="945"/>
      <c r="J9" s="945"/>
      <c r="K9" s="945"/>
      <c r="L9" s="945"/>
      <c r="M9" s="945"/>
      <c r="N9" s="945"/>
      <c r="O9" s="945"/>
      <c r="P9" s="945"/>
      <c r="Q9" s="945"/>
      <c r="R9" s="945"/>
      <c r="S9" s="945"/>
      <c r="T9" s="945"/>
      <c r="U9" s="945"/>
      <c r="V9" s="945"/>
      <c r="W9" s="945"/>
      <c r="X9" s="945"/>
      <c r="Y9" s="945"/>
      <c r="Z9" s="945"/>
      <c r="AA9" s="945"/>
      <c r="AB9" s="945"/>
      <c r="AC9" s="945"/>
      <c r="AD9" s="945"/>
      <c r="AE9" s="945"/>
    </row>
    <row r="10" spans="5:31">
      <c r="G10" t="s">
        <v>32</v>
      </c>
      <c r="H10" s="945">
        <v>4627144.3366114758</v>
      </c>
      <c r="I10" s="945">
        <v>10778181.071635626</v>
      </c>
      <c r="J10" s="945">
        <v>0</v>
      </c>
      <c r="K10" s="945">
        <v>0</v>
      </c>
      <c r="L10" s="945">
        <v>44068.413648168214</v>
      </c>
      <c r="M10" s="945">
        <v>66221.412315309572</v>
      </c>
      <c r="N10" s="945">
        <v>99231.423639208995</v>
      </c>
      <c r="O10" s="945">
        <v>114141.91363136643</v>
      </c>
      <c r="P10" s="945">
        <v>169256.64465734427</v>
      </c>
      <c r="Q10" s="945">
        <v>248650.70838323809</v>
      </c>
      <c r="R10" s="945">
        <v>360263.80563426786</v>
      </c>
      <c r="S10" s="945">
        <v>511441.44529828802</v>
      </c>
      <c r="T10" s="945">
        <v>704782.32513473509</v>
      </c>
      <c r="U10" s="945">
        <v>930566.58818764111</v>
      </c>
      <c r="V10" s="945">
        <v>1156979.5030561332</v>
      </c>
      <c r="W10" s="945">
        <v>1325397.3653708019</v>
      </c>
      <c r="X10" s="945">
        <v>1365252.397559437</v>
      </c>
      <c r="Y10" s="945">
        <v>1236459.7649443925</v>
      </c>
      <c r="Z10" s="945">
        <v>971999.89782956219</v>
      </c>
      <c r="AA10" s="945">
        <v>666076.23180844774</v>
      </c>
      <c r="AB10" s="945">
        <v>406920.80773599411</v>
      </c>
      <c r="AC10" s="945">
        <v>248596.98614217044</v>
      </c>
      <c r="AD10" s="945">
        <v>151873.43665912014</v>
      </c>
      <c r="AE10" s="945">
        <v>0</v>
      </c>
    </row>
    <row r="11" spans="5:31">
      <c r="G11" t="s">
        <v>1339</v>
      </c>
      <c r="H11" s="945">
        <v>6302323.2255015494</v>
      </c>
      <c r="I11" s="945">
        <v>7735000</v>
      </c>
      <c r="J11" s="945">
        <v>375000</v>
      </c>
      <c r="K11" s="945">
        <v>375000</v>
      </c>
      <c r="L11" s="945">
        <v>0</v>
      </c>
      <c r="M11" s="945">
        <v>3492500</v>
      </c>
      <c r="N11" s="945">
        <v>3492500</v>
      </c>
      <c r="O11" s="945">
        <v>0</v>
      </c>
      <c r="P11" s="945">
        <v>0</v>
      </c>
      <c r="Q11" s="945">
        <v>0</v>
      </c>
      <c r="R11" s="945">
        <v>0</v>
      </c>
      <c r="S11" s="945">
        <v>0</v>
      </c>
      <c r="T11" s="945">
        <v>0</v>
      </c>
      <c r="U11" s="945">
        <v>0</v>
      </c>
      <c r="V11" s="945">
        <v>0</v>
      </c>
      <c r="W11" s="945">
        <v>0</v>
      </c>
      <c r="X11" s="945">
        <v>0</v>
      </c>
      <c r="Y11" s="945">
        <v>0</v>
      </c>
      <c r="Z11" s="945">
        <v>0</v>
      </c>
      <c r="AA11" s="945">
        <v>0</v>
      </c>
      <c r="AB11" s="945">
        <v>0</v>
      </c>
      <c r="AC11" s="945">
        <v>0</v>
      </c>
      <c r="AD11" s="945">
        <v>0</v>
      </c>
      <c r="AE11" s="945">
        <v>0</v>
      </c>
    </row>
    <row r="12" spans="5:31" s="852" customFormat="1">
      <c r="G12" s="852" t="s">
        <v>10</v>
      </c>
      <c r="H12" s="944">
        <f>SUM(H10:H11)</f>
        <v>10929467.562113024</v>
      </c>
      <c r="I12" s="944">
        <f t="shared" ref="I12:AE12" si="0">SUM(I10:I11)</f>
        <v>18513181.071635626</v>
      </c>
      <c r="J12" s="944">
        <f t="shared" si="0"/>
        <v>375000</v>
      </c>
      <c r="K12" s="944">
        <f t="shared" si="0"/>
        <v>375000</v>
      </c>
      <c r="L12" s="944">
        <f t="shared" si="0"/>
        <v>44068.413648168214</v>
      </c>
      <c r="M12" s="944">
        <f t="shared" si="0"/>
        <v>3558721.4123153095</v>
      </c>
      <c r="N12" s="944">
        <f t="shared" si="0"/>
        <v>3591731.423639209</v>
      </c>
      <c r="O12" s="944">
        <f t="shared" si="0"/>
        <v>114141.91363136643</v>
      </c>
      <c r="P12" s="944">
        <f t="shared" si="0"/>
        <v>169256.64465734427</v>
      </c>
      <c r="Q12" s="944">
        <f t="shared" si="0"/>
        <v>248650.70838323809</v>
      </c>
      <c r="R12" s="944">
        <f t="shared" si="0"/>
        <v>360263.80563426786</v>
      </c>
      <c r="S12" s="944">
        <f t="shared" si="0"/>
        <v>511441.44529828802</v>
      </c>
      <c r="T12" s="944">
        <f t="shared" si="0"/>
        <v>704782.32513473509</v>
      </c>
      <c r="U12" s="944">
        <f t="shared" si="0"/>
        <v>930566.58818764111</v>
      </c>
      <c r="V12" s="944">
        <f t="shared" si="0"/>
        <v>1156979.5030561332</v>
      </c>
      <c r="W12" s="944">
        <f t="shared" si="0"/>
        <v>1325397.3653708019</v>
      </c>
      <c r="X12" s="944">
        <f t="shared" si="0"/>
        <v>1365252.397559437</v>
      </c>
      <c r="Y12" s="944">
        <f t="shared" si="0"/>
        <v>1236459.7649443925</v>
      </c>
      <c r="Z12" s="944">
        <f t="shared" si="0"/>
        <v>971999.89782956219</v>
      </c>
      <c r="AA12" s="944">
        <f t="shared" si="0"/>
        <v>666076.23180844774</v>
      </c>
      <c r="AB12" s="944">
        <f t="shared" si="0"/>
        <v>406920.80773599411</v>
      </c>
      <c r="AC12" s="944">
        <f t="shared" si="0"/>
        <v>248596.98614217044</v>
      </c>
      <c r="AD12" s="944">
        <f t="shared" si="0"/>
        <v>151873.43665912014</v>
      </c>
      <c r="AE12" s="944">
        <f t="shared" si="0"/>
        <v>0</v>
      </c>
    </row>
    <row r="13" spans="5:31">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c r="AE13" s="945"/>
    </row>
    <row r="14" spans="5:31">
      <c r="F14" t="s">
        <v>1051</v>
      </c>
      <c r="H14" s="945"/>
      <c r="I14" s="945"/>
      <c r="J14" s="945"/>
      <c r="K14" s="945"/>
      <c r="L14" s="945"/>
      <c r="M14" s="945"/>
      <c r="N14" s="945"/>
      <c r="O14" s="945"/>
      <c r="P14" s="945"/>
      <c r="Q14" s="945"/>
      <c r="R14" s="945"/>
      <c r="S14" s="945"/>
      <c r="T14" s="945"/>
      <c r="U14" s="945"/>
      <c r="V14" s="945"/>
      <c r="W14" s="945"/>
      <c r="X14" s="945"/>
      <c r="Y14" s="945"/>
      <c r="Z14" s="945"/>
      <c r="AA14" s="945"/>
      <c r="AB14" s="945"/>
      <c r="AC14" s="945"/>
      <c r="AD14" s="945"/>
      <c r="AE14" s="945"/>
    </row>
    <row r="15" spans="5:31" s="852" customFormat="1">
      <c r="G15" s="852" t="s">
        <v>19</v>
      </c>
      <c r="H15" s="944">
        <v>331214.37502212374</v>
      </c>
      <c r="I15" s="944">
        <v>769726.26007999992</v>
      </c>
      <c r="J15" s="944">
        <v>0</v>
      </c>
      <c r="K15" s="944">
        <v>0</v>
      </c>
      <c r="L15" s="944">
        <v>0</v>
      </c>
      <c r="M15" s="944">
        <v>0</v>
      </c>
      <c r="N15" s="944">
        <v>0</v>
      </c>
      <c r="O15" s="944">
        <v>0</v>
      </c>
      <c r="P15" s="944">
        <v>50473.85312</v>
      </c>
      <c r="Q15" s="944">
        <v>50473.85312</v>
      </c>
      <c r="R15" s="944">
        <v>50473.85312</v>
      </c>
      <c r="S15" s="944">
        <v>50473.85312</v>
      </c>
      <c r="T15" s="944">
        <v>50473.85312</v>
      </c>
      <c r="U15" s="944">
        <v>50473.85312</v>
      </c>
      <c r="V15" s="944">
        <v>50473.85312</v>
      </c>
      <c r="W15" s="944">
        <v>50473.85312</v>
      </c>
      <c r="X15" s="944">
        <v>50473.85312</v>
      </c>
      <c r="Y15" s="944">
        <v>50473.85312</v>
      </c>
      <c r="Z15" s="944">
        <v>50473.85312</v>
      </c>
      <c r="AA15" s="944">
        <v>50473.85312</v>
      </c>
      <c r="AB15" s="944">
        <v>50473.85312</v>
      </c>
      <c r="AC15" s="944">
        <v>50473.85312</v>
      </c>
      <c r="AD15" s="944">
        <v>50473.85312</v>
      </c>
      <c r="AE15" s="944">
        <v>12618.46328</v>
      </c>
    </row>
    <row r="16" spans="5:31">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c r="AE16" s="945"/>
    </row>
    <row r="17" spans="6:31">
      <c r="F17" t="s">
        <v>3</v>
      </c>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c r="AE17" s="945"/>
    </row>
    <row r="18" spans="6:31">
      <c r="G18" t="s">
        <v>1336</v>
      </c>
      <c r="H18" s="945">
        <v>28009803.29321368</v>
      </c>
      <c r="I18" s="945">
        <v>68758762.229717582</v>
      </c>
      <c r="J18" s="945">
        <v>0</v>
      </c>
      <c r="K18" s="945">
        <v>0</v>
      </c>
      <c r="L18" s="945">
        <v>0</v>
      </c>
      <c r="M18" s="945">
        <v>0</v>
      </c>
      <c r="N18" s="945">
        <v>659702.92920000013</v>
      </c>
      <c r="O18" s="945">
        <v>1364001.7764139203</v>
      </c>
      <c r="P18" s="945">
        <v>2115157.554685066</v>
      </c>
      <c r="Q18" s="945">
        <v>2915533.1733778957</v>
      </c>
      <c r="R18" s="945">
        <v>3767597.7432975858</v>
      </c>
      <c r="S18" s="945">
        <v>3894942.5470210435</v>
      </c>
      <c r="T18" s="945">
        <v>4026591.6051103557</v>
      </c>
      <c r="U18" s="945">
        <v>4162690.4013630855</v>
      </c>
      <c r="V18" s="945">
        <v>4303389.3369291574</v>
      </c>
      <c r="W18" s="945">
        <v>4448843.8965173634</v>
      </c>
      <c r="X18" s="945">
        <v>4599214.8202196509</v>
      </c>
      <c r="Y18" s="945">
        <v>4754668.2811430749</v>
      </c>
      <c r="Z18" s="945">
        <v>4915376.0690457113</v>
      </c>
      <c r="AA18" s="945">
        <v>5081515.7801794559</v>
      </c>
      <c r="AB18" s="945">
        <v>5253271.0135495225</v>
      </c>
      <c r="AC18" s="945">
        <v>5430831.5738074966</v>
      </c>
      <c r="AD18" s="945">
        <v>5614393.6810021894</v>
      </c>
      <c r="AE18" s="945">
        <v>1451040.0468550159</v>
      </c>
    </row>
    <row r="19" spans="6:31">
      <c r="G19" t="s">
        <v>1337</v>
      </c>
      <c r="H19" s="945">
        <v>18673199.269256186</v>
      </c>
      <c r="I19" s="945">
        <v>45839167.636496812</v>
      </c>
      <c r="J19" s="945">
        <v>0</v>
      </c>
      <c r="K19" s="945">
        <v>0</v>
      </c>
      <c r="L19" s="945">
        <v>0</v>
      </c>
      <c r="M19" s="945">
        <v>0</v>
      </c>
      <c r="N19" s="945">
        <v>439801.88388000004</v>
      </c>
      <c r="O19" s="945">
        <v>909334.37511028803</v>
      </c>
      <c r="P19" s="945">
        <v>1410104.8154835238</v>
      </c>
      <c r="Q19" s="945">
        <v>1943688.4776624895</v>
      </c>
      <c r="R19" s="945">
        <v>2511731.435259352</v>
      </c>
      <c r="S19" s="945">
        <v>2596627.9577711178</v>
      </c>
      <c r="T19" s="945">
        <v>2684393.9827437825</v>
      </c>
      <c r="U19" s="945">
        <v>2775126.4993605218</v>
      </c>
      <c r="V19" s="945">
        <v>2868925.7750389078</v>
      </c>
      <c r="W19" s="945">
        <v>2965895.4662352228</v>
      </c>
      <c r="X19" s="945">
        <v>3066142.7329939734</v>
      </c>
      <c r="Y19" s="945">
        <v>3169778.3573691701</v>
      </c>
      <c r="Z19" s="945">
        <v>3276916.8658482484</v>
      </c>
      <c r="AA19" s="945">
        <v>3387676.6559139187</v>
      </c>
      <c r="AB19" s="945">
        <v>3502180.1268838099</v>
      </c>
      <c r="AC19" s="945">
        <v>3620553.8151724827</v>
      </c>
      <c r="AD19" s="945">
        <v>3742928.5341253127</v>
      </c>
      <c r="AE19" s="945">
        <v>967359.87964468705</v>
      </c>
    </row>
    <row r="20" spans="6:31" s="852" customFormat="1">
      <c r="G20" s="852" t="s">
        <v>10</v>
      </c>
      <c r="H20" s="944">
        <f>SUM(H18:H19)</f>
        <v>46683002.56246987</v>
      </c>
      <c r="I20" s="944">
        <f t="shared" ref="I20:AE20" si="1">SUM(I18:I19)</f>
        <v>114597929.86621439</v>
      </c>
      <c r="J20" s="944">
        <f t="shared" si="1"/>
        <v>0</v>
      </c>
      <c r="K20" s="944">
        <f t="shared" si="1"/>
        <v>0</v>
      </c>
      <c r="L20" s="944">
        <f t="shared" si="1"/>
        <v>0</v>
      </c>
      <c r="M20" s="944">
        <f t="shared" si="1"/>
        <v>0</v>
      </c>
      <c r="N20" s="944">
        <f t="shared" si="1"/>
        <v>1099504.8130800002</v>
      </c>
      <c r="O20" s="944">
        <f t="shared" si="1"/>
        <v>2273336.1515242085</v>
      </c>
      <c r="P20" s="944">
        <f t="shared" si="1"/>
        <v>3525262.37016859</v>
      </c>
      <c r="Q20" s="944">
        <f t="shared" si="1"/>
        <v>4859221.6510403855</v>
      </c>
      <c r="R20" s="944">
        <f t="shared" si="1"/>
        <v>6279329.1785569377</v>
      </c>
      <c r="S20" s="944">
        <f t="shared" si="1"/>
        <v>6491570.5047921613</v>
      </c>
      <c r="T20" s="944">
        <f t="shared" si="1"/>
        <v>6710985.5878541376</v>
      </c>
      <c r="U20" s="944">
        <f t="shared" si="1"/>
        <v>6937816.9007236073</v>
      </c>
      <c r="V20" s="944">
        <f t="shared" si="1"/>
        <v>7172315.1119680647</v>
      </c>
      <c r="W20" s="944">
        <f t="shared" si="1"/>
        <v>7414739.3627525866</v>
      </c>
      <c r="X20" s="944">
        <f t="shared" si="1"/>
        <v>7665357.5532136243</v>
      </c>
      <c r="Y20" s="944">
        <f t="shared" si="1"/>
        <v>7924446.6385122444</v>
      </c>
      <c r="Z20" s="944">
        <f t="shared" si="1"/>
        <v>8192292.9348939601</v>
      </c>
      <c r="AA20" s="944">
        <f t="shared" si="1"/>
        <v>8469192.4360933751</v>
      </c>
      <c r="AB20" s="944">
        <f t="shared" si="1"/>
        <v>8755451.140433332</v>
      </c>
      <c r="AC20" s="944">
        <f t="shared" si="1"/>
        <v>9051385.3889799789</v>
      </c>
      <c r="AD20" s="944">
        <f t="shared" si="1"/>
        <v>9357322.2151275016</v>
      </c>
      <c r="AE20" s="944">
        <f t="shared" si="1"/>
        <v>2418399.926499703</v>
      </c>
    </row>
    <row r="21" spans="6:31">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row>
    <row r="22" spans="6:31">
      <c r="F22" t="s">
        <v>1341</v>
      </c>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row>
    <row r="23" spans="6:31">
      <c r="G23" t="s">
        <v>1342</v>
      </c>
      <c r="H23" s="945">
        <v>3655286.3609425626</v>
      </c>
      <c r="I23" s="945">
        <v>8465586.2141581997</v>
      </c>
      <c r="J23" s="945">
        <v>0</v>
      </c>
      <c r="K23" s="945">
        <v>0</v>
      </c>
      <c r="L23" s="945">
        <v>0</v>
      </c>
      <c r="M23" s="945">
        <v>106780.99183796665</v>
      </c>
      <c r="N23" s="945">
        <v>226829.72133992857</v>
      </c>
      <c r="O23" s="945">
        <v>287072.4210295059</v>
      </c>
      <c r="P23" s="945">
        <v>297694.10060759756</v>
      </c>
      <c r="Q23" s="945">
        <v>411611.70977343817</v>
      </c>
      <c r="R23" s="945">
        <v>426841.34303505538</v>
      </c>
      <c r="S23" s="945">
        <v>442634.4727273524</v>
      </c>
      <c r="T23" s="945">
        <v>459011.94821826444</v>
      </c>
      <c r="U23" s="945">
        <v>475995.39030234015</v>
      </c>
      <c r="V23" s="945">
        <v>493607.21974352672</v>
      </c>
      <c r="W23" s="945">
        <v>511870.68687403708</v>
      </c>
      <c r="X23" s="945">
        <v>530809.90228837647</v>
      </c>
      <c r="Y23" s="945">
        <v>550449.86867304635</v>
      </c>
      <c r="Z23" s="945">
        <v>570816.51381394907</v>
      </c>
      <c r="AA23" s="945">
        <v>591936.72482506512</v>
      </c>
      <c r="AB23" s="945">
        <v>613838.38364359247</v>
      </c>
      <c r="AC23" s="945">
        <v>636550.40383840527</v>
      </c>
      <c r="AD23" s="945">
        <v>660102.76878042636</v>
      </c>
      <c r="AE23" s="945">
        <v>171131.64280632552</v>
      </c>
    </row>
    <row r="24" spans="6:31">
      <c r="G24" t="s">
        <v>1348</v>
      </c>
      <c r="H24" s="945">
        <v>8927225.7733238954</v>
      </c>
      <c r="I24" s="945">
        <v>21955037.574551363</v>
      </c>
      <c r="J24" s="945">
        <v>0</v>
      </c>
      <c r="K24" s="945">
        <v>0</v>
      </c>
      <c r="L24" s="945">
        <v>0</v>
      </c>
      <c r="M24" s="945">
        <v>0</v>
      </c>
      <c r="N24" s="945">
        <v>0</v>
      </c>
      <c r="O24" s="945">
        <v>296000</v>
      </c>
      <c r="P24" s="945">
        <v>592000</v>
      </c>
      <c r="Q24" s="945">
        <v>888000</v>
      </c>
      <c r="R24" s="945">
        <v>1184000</v>
      </c>
      <c r="S24" s="945">
        <v>1231360</v>
      </c>
      <c r="T24" s="945">
        <v>1280614.4000000001</v>
      </c>
      <c r="U24" s="945">
        <v>1331838.9760000003</v>
      </c>
      <c r="V24" s="945">
        <v>1385112.5350400002</v>
      </c>
      <c r="W24" s="945">
        <v>1440517.0364416002</v>
      </c>
      <c r="X24" s="945">
        <v>1498137.7178992643</v>
      </c>
      <c r="Y24" s="945">
        <v>1558063.226615235</v>
      </c>
      <c r="Z24" s="945">
        <v>1620385.7556798444</v>
      </c>
      <c r="AA24" s="945">
        <v>1685201.1859070382</v>
      </c>
      <c r="AB24" s="945">
        <v>1752609.2333433197</v>
      </c>
      <c r="AC24" s="945">
        <v>1822713.6026770526</v>
      </c>
      <c r="AD24" s="945">
        <v>1895622.1467841347</v>
      </c>
      <c r="AE24" s="945">
        <v>492861.75816387503</v>
      </c>
    </row>
    <row r="25" spans="6:31" s="852" customFormat="1">
      <c r="G25" s="852" t="s">
        <v>10</v>
      </c>
      <c r="H25" s="944">
        <f>SUM(H23:H24)</f>
        <v>12582512.134266458</v>
      </c>
      <c r="I25" s="944">
        <f t="shared" ref="I25:AE25" si="2">SUM(I23:I24)</f>
        <v>30420623.788709562</v>
      </c>
      <c r="J25" s="944">
        <f t="shared" si="2"/>
        <v>0</v>
      </c>
      <c r="K25" s="944">
        <f t="shared" si="2"/>
        <v>0</v>
      </c>
      <c r="L25" s="944">
        <f t="shared" si="2"/>
        <v>0</v>
      </c>
      <c r="M25" s="944">
        <f t="shared" si="2"/>
        <v>106780.99183796665</v>
      </c>
      <c r="N25" s="944">
        <f t="shared" si="2"/>
        <v>226829.72133992857</v>
      </c>
      <c r="O25" s="944">
        <f t="shared" si="2"/>
        <v>583072.4210295059</v>
      </c>
      <c r="P25" s="944">
        <f t="shared" si="2"/>
        <v>889694.1006075975</v>
      </c>
      <c r="Q25" s="944">
        <f t="shared" si="2"/>
        <v>1299611.7097734381</v>
      </c>
      <c r="R25" s="944">
        <f t="shared" si="2"/>
        <v>1610841.3430350553</v>
      </c>
      <c r="S25" s="944">
        <f t="shared" si="2"/>
        <v>1673994.4727273523</v>
      </c>
      <c r="T25" s="944">
        <f t="shared" si="2"/>
        <v>1739626.3482182645</v>
      </c>
      <c r="U25" s="944">
        <f t="shared" si="2"/>
        <v>1807834.3663023403</v>
      </c>
      <c r="V25" s="944">
        <f t="shared" si="2"/>
        <v>1878719.754783527</v>
      </c>
      <c r="W25" s="944">
        <f t="shared" si="2"/>
        <v>1952387.7233156373</v>
      </c>
      <c r="X25" s="944">
        <f t="shared" si="2"/>
        <v>2028947.6201876407</v>
      </c>
      <c r="Y25" s="944">
        <f t="shared" si="2"/>
        <v>2108513.0952882813</v>
      </c>
      <c r="Z25" s="944">
        <f t="shared" si="2"/>
        <v>2191202.2694937936</v>
      </c>
      <c r="AA25" s="944">
        <f t="shared" si="2"/>
        <v>2277137.9107321035</v>
      </c>
      <c r="AB25" s="944">
        <f t="shared" si="2"/>
        <v>2366447.6169869122</v>
      </c>
      <c r="AC25" s="944">
        <f t="shared" si="2"/>
        <v>2459264.0065154578</v>
      </c>
      <c r="AD25" s="944">
        <f t="shared" si="2"/>
        <v>2555724.9155645613</v>
      </c>
      <c r="AE25" s="944">
        <f t="shared" si="2"/>
        <v>663993.40097020054</v>
      </c>
    </row>
    <row r="26" spans="6:31">
      <c r="H26" s="945"/>
      <c r="I26" s="945"/>
      <c r="J26" s="945"/>
      <c r="K26" s="945"/>
      <c r="L26" s="945"/>
      <c r="M26" s="945"/>
      <c r="N26" s="945"/>
      <c r="O26" s="945"/>
      <c r="P26" s="945"/>
      <c r="Q26" s="945"/>
      <c r="R26" s="945"/>
      <c r="S26" s="945"/>
      <c r="T26" s="945"/>
      <c r="U26" s="945"/>
      <c r="V26" s="945"/>
      <c r="W26" s="945"/>
      <c r="X26" s="945"/>
      <c r="Y26" s="945"/>
      <c r="Z26" s="945"/>
      <c r="AA26" s="945"/>
      <c r="AB26" s="945"/>
      <c r="AC26" s="945"/>
      <c r="AD26" s="945"/>
      <c r="AE26" s="945"/>
    </row>
    <row r="27" spans="6:31">
      <c r="F27" t="s">
        <v>5</v>
      </c>
      <c r="H27" s="945"/>
      <c r="I27" s="945"/>
      <c r="J27" s="945"/>
      <c r="K27" s="945"/>
      <c r="L27" s="945"/>
      <c r="M27" s="945"/>
      <c r="N27" s="945"/>
      <c r="O27" s="945"/>
      <c r="P27" s="945"/>
      <c r="Q27" s="945"/>
      <c r="R27" s="945"/>
      <c r="S27" s="945"/>
      <c r="T27" s="945"/>
      <c r="U27" s="945"/>
      <c r="V27" s="945"/>
      <c r="W27" s="945"/>
      <c r="X27" s="945"/>
      <c r="Y27" s="945"/>
      <c r="Z27" s="945"/>
      <c r="AA27" s="945"/>
      <c r="AB27" s="945"/>
      <c r="AC27" s="945"/>
      <c r="AD27" s="945"/>
      <c r="AE27" s="945"/>
    </row>
    <row r="28" spans="6:31">
      <c r="G28" t="s">
        <v>26</v>
      </c>
      <c r="H28" s="945">
        <v>4499423.5895445114</v>
      </c>
      <c r="I28" s="945">
        <v>10378185.634263555</v>
      </c>
      <c r="J28" s="945">
        <v>0</v>
      </c>
      <c r="K28" s="945">
        <v>0</v>
      </c>
      <c r="L28" s="945">
        <v>0</v>
      </c>
      <c r="M28" s="945">
        <v>130137.01319384135</v>
      </c>
      <c r="N28" s="945">
        <v>337380.20670503378</v>
      </c>
      <c r="O28" s="945">
        <v>349863.27435311995</v>
      </c>
      <c r="P28" s="945">
        <v>362808.21550418541</v>
      </c>
      <c r="Q28" s="945">
        <v>501642.82597045356</v>
      </c>
      <c r="R28" s="945">
        <v>520203.61053136038</v>
      </c>
      <c r="S28" s="945">
        <v>539451.14412102057</v>
      </c>
      <c r="T28" s="945">
        <v>559410.83645349834</v>
      </c>
      <c r="U28" s="945">
        <v>580109.0374022777</v>
      </c>
      <c r="V28" s="945">
        <v>601573.07178616198</v>
      </c>
      <c r="W28" s="945">
        <v>623831.27544224984</v>
      </c>
      <c r="X28" s="945">
        <v>646913.0326336131</v>
      </c>
      <c r="Y28" s="945">
        <v>670848.81484105682</v>
      </c>
      <c r="Z28" s="945">
        <v>695670.22099017585</v>
      </c>
      <c r="AA28" s="945">
        <v>721410.0191668123</v>
      </c>
      <c r="AB28" s="945">
        <v>748102.18987598433</v>
      </c>
      <c r="AC28" s="945">
        <v>775781.97090139554</v>
      </c>
      <c r="AD28" s="945">
        <v>804485.90382474731</v>
      </c>
      <c r="AE28" s="945">
        <v>208562.97056656572</v>
      </c>
    </row>
    <row r="29" spans="6:31">
      <c r="G29" t="s">
        <v>27</v>
      </c>
      <c r="H29" s="945">
        <v>1951969.8227914567</v>
      </c>
      <c r="I29" s="945">
        <v>4522207.4967443189</v>
      </c>
      <c r="J29" s="945">
        <v>0</v>
      </c>
      <c r="K29" s="945">
        <v>0</v>
      </c>
      <c r="L29" s="945">
        <v>0</v>
      </c>
      <c r="M29" s="945">
        <v>55058.783625644784</v>
      </c>
      <c r="N29" s="945">
        <v>143152.83742667644</v>
      </c>
      <c r="O29" s="945">
        <v>148878.95092374351</v>
      </c>
      <c r="P29" s="945">
        <v>154834.10896069324</v>
      </c>
      <c r="Q29" s="945">
        <v>214703.297758828</v>
      </c>
      <c r="R29" s="945">
        <v>223291.42966918115</v>
      </c>
      <c r="S29" s="945">
        <v>232223.08685594838</v>
      </c>
      <c r="T29" s="945">
        <v>241512.01033018631</v>
      </c>
      <c r="U29" s="945">
        <v>251172.49074339381</v>
      </c>
      <c r="V29" s="945">
        <v>261219.39037312957</v>
      </c>
      <c r="W29" s="945">
        <v>271668.16598805477</v>
      </c>
      <c r="X29" s="945">
        <v>282534.89262757695</v>
      </c>
      <c r="Y29" s="945">
        <v>293836.28833268007</v>
      </c>
      <c r="Z29" s="945">
        <v>305589.73986598727</v>
      </c>
      <c r="AA29" s="945">
        <v>317813.32946062682</v>
      </c>
      <c r="AB29" s="945">
        <v>330525.86263905186</v>
      </c>
      <c r="AC29" s="945">
        <v>343746.8971446139</v>
      </c>
      <c r="AD29" s="945">
        <v>357496.77303039859</v>
      </c>
      <c r="AE29" s="945">
        <v>92949.160987903626</v>
      </c>
    </row>
    <row r="30" spans="6:31">
      <c r="G30" t="s">
        <v>28</v>
      </c>
      <c r="H30" s="945">
        <v>3995883.4080789024</v>
      </c>
      <c r="I30" s="945">
        <v>9071482.4783076774</v>
      </c>
      <c r="J30" s="945">
        <v>42117</v>
      </c>
      <c r="K30" s="945">
        <v>43380.51</v>
      </c>
      <c r="L30" s="945">
        <v>44681.925300000003</v>
      </c>
      <c r="M30" s="945">
        <v>112432.0550149968</v>
      </c>
      <c r="N30" s="945">
        <v>291480.10262637923</v>
      </c>
      <c r="O30" s="945">
        <v>302264.86642355524</v>
      </c>
      <c r="P30" s="945">
        <v>313448.6664812268</v>
      </c>
      <c r="Q30" s="945">
        <v>433395.02285470947</v>
      </c>
      <c r="R30" s="945">
        <v>449430.63870033371</v>
      </c>
      <c r="S30" s="945">
        <v>466059.572332246</v>
      </c>
      <c r="T30" s="945">
        <v>483303.77650853916</v>
      </c>
      <c r="U30" s="945">
        <v>501186.01623935497</v>
      </c>
      <c r="V30" s="945">
        <v>519729.89884021116</v>
      </c>
      <c r="W30" s="945">
        <v>538959.90509729879</v>
      </c>
      <c r="X30" s="945">
        <v>558901.42158589896</v>
      </c>
      <c r="Y30" s="945">
        <v>579580.77418457705</v>
      </c>
      <c r="Z30" s="945">
        <v>601025.26282940642</v>
      </c>
      <c r="AA30" s="945">
        <v>623263.19755409437</v>
      </c>
      <c r="AB30" s="945">
        <v>646323.93586359592</v>
      </c>
      <c r="AC30" s="945">
        <v>670237.92149054876</v>
      </c>
      <c r="AD30" s="945">
        <v>695036.72458569915</v>
      </c>
      <c r="AE30" s="945">
        <v>155243.28379500474</v>
      </c>
    </row>
    <row r="31" spans="6:31">
      <c r="G31" t="s">
        <v>1363</v>
      </c>
      <c r="H31" s="945">
        <v>9390317.1778832786</v>
      </c>
      <c r="I31" s="945">
        <v>20521975.501757164</v>
      </c>
      <c r="J31" s="945">
        <v>75660.720000000016</v>
      </c>
      <c r="K31" s="945">
        <v>332259.02999999985</v>
      </c>
      <c r="L31" s="945">
        <v>405039.55999999971</v>
      </c>
      <c r="M31" s="945">
        <v>488500.5300000002</v>
      </c>
      <c r="N31" s="945">
        <v>820883.15836799995</v>
      </c>
      <c r="O31" s="945">
        <v>845509.65311903995</v>
      </c>
      <c r="P31" s="945">
        <v>870874.94271261117</v>
      </c>
      <c r="Q31" s="945">
        <v>897001.19099398958</v>
      </c>
      <c r="R31" s="945">
        <v>923911.22672380926</v>
      </c>
      <c r="S31" s="945">
        <v>951628.56352552352</v>
      </c>
      <c r="T31" s="945">
        <v>980177.42043128924</v>
      </c>
      <c r="U31" s="945">
        <v>1009582.7430442279</v>
      </c>
      <c r="V31" s="945">
        <v>1039870.2253355548</v>
      </c>
      <c r="W31" s="945">
        <v>1071066.3320956214</v>
      </c>
      <c r="X31" s="945">
        <v>1103198.32205849</v>
      </c>
      <c r="Y31" s="945">
        <v>1136294.2717202448</v>
      </c>
      <c r="Z31" s="945">
        <v>1170383.0998718522</v>
      </c>
      <c r="AA31" s="945">
        <v>1205494.5928680077</v>
      </c>
      <c r="AB31" s="945">
        <v>1241659.430654048</v>
      </c>
      <c r="AC31" s="945">
        <v>1278909.2135736695</v>
      </c>
      <c r="AD31" s="945">
        <v>1317276.4899808797</v>
      </c>
      <c r="AE31" s="945">
        <v>1356794.7846803062</v>
      </c>
    </row>
    <row r="32" spans="6:31" s="852" customFormat="1">
      <c r="G32" s="852" t="s">
        <v>10</v>
      </c>
      <c r="H32" s="944">
        <f>SUM(H28:H31)</f>
        <v>19837593.99829815</v>
      </c>
      <c r="I32" s="944">
        <f>SUM(I28:I31)</f>
        <v>44493851.111072719</v>
      </c>
      <c r="J32" s="944">
        <f>SUM(J28:J31)</f>
        <v>117777.72000000002</v>
      </c>
      <c r="K32" s="944">
        <f t="shared" ref="K32:AE32" si="3">SUM(K28:K31)</f>
        <v>375639.53999999986</v>
      </c>
      <c r="L32" s="944">
        <f t="shared" si="3"/>
        <v>449721.48529999971</v>
      </c>
      <c r="M32" s="944">
        <f t="shared" si="3"/>
        <v>786128.38183448312</v>
      </c>
      <c r="N32" s="944">
        <f t="shared" si="3"/>
        <v>1592896.3051260894</v>
      </c>
      <c r="O32" s="944">
        <f t="shared" si="3"/>
        <v>1646516.7448194586</v>
      </c>
      <c r="P32" s="944">
        <f t="shared" si="3"/>
        <v>1701965.9336587167</v>
      </c>
      <c r="Q32" s="944">
        <f t="shared" si="3"/>
        <v>2046742.3375779807</v>
      </c>
      <c r="R32" s="944">
        <f t="shared" si="3"/>
        <v>2116836.9056246844</v>
      </c>
      <c r="S32" s="944">
        <f t="shared" si="3"/>
        <v>2189362.3668347383</v>
      </c>
      <c r="T32" s="944">
        <f t="shared" si="3"/>
        <v>2264404.0437235129</v>
      </c>
      <c r="U32" s="944">
        <f t="shared" si="3"/>
        <v>2342050.2874292545</v>
      </c>
      <c r="V32" s="944">
        <f t="shared" si="3"/>
        <v>2422392.5863350574</v>
      </c>
      <c r="W32" s="944">
        <f t="shared" si="3"/>
        <v>2505525.6786232246</v>
      </c>
      <c r="X32" s="944">
        <f t="shared" si="3"/>
        <v>2591547.668905579</v>
      </c>
      <c r="Y32" s="944">
        <f t="shared" si="3"/>
        <v>2680560.1490785591</v>
      </c>
      <c r="Z32" s="944">
        <f t="shared" si="3"/>
        <v>2772668.3235574216</v>
      </c>
      <c r="AA32" s="944">
        <f t="shared" si="3"/>
        <v>2867981.1390495412</v>
      </c>
      <c r="AB32" s="944">
        <f t="shared" si="3"/>
        <v>2966611.4190326799</v>
      </c>
      <c r="AC32" s="944">
        <f t="shared" si="3"/>
        <v>3068676.0031102276</v>
      </c>
      <c r="AD32" s="944">
        <f t="shared" si="3"/>
        <v>3174295.891421725</v>
      </c>
      <c r="AE32" s="944">
        <f t="shared" si="3"/>
        <v>1813550.2000297802</v>
      </c>
    </row>
    <row r="33" spans="6:31">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row>
    <row r="34" spans="6:31">
      <c r="F34" t="s">
        <v>2</v>
      </c>
      <c r="H34" s="945">
        <v>0</v>
      </c>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row>
    <row r="35" spans="6:31" s="852" customFormat="1">
      <c r="G35" s="852" t="s">
        <v>10</v>
      </c>
      <c r="H35" s="944">
        <f>H34</f>
        <v>0</v>
      </c>
      <c r="I35" s="944">
        <f t="shared" ref="I35:AE35" si="4">I34</f>
        <v>0</v>
      </c>
      <c r="J35" s="944">
        <f t="shared" si="4"/>
        <v>0</v>
      </c>
      <c r="K35" s="944">
        <f t="shared" si="4"/>
        <v>0</v>
      </c>
      <c r="L35" s="944">
        <f t="shared" si="4"/>
        <v>0</v>
      </c>
      <c r="M35" s="944">
        <f t="shared" si="4"/>
        <v>0</v>
      </c>
      <c r="N35" s="944">
        <f t="shared" si="4"/>
        <v>0</v>
      </c>
      <c r="O35" s="944">
        <f t="shared" si="4"/>
        <v>0</v>
      </c>
      <c r="P35" s="944">
        <f t="shared" si="4"/>
        <v>0</v>
      </c>
      <c r="Q35" s="944">
        <f t="shared" si="4"/>
        <v>0</v>
      </c>
      <c r="R35" s="944">
        <f t="shared" si="4"/>
        <v>0</v>
      </c>
      <c r="S35" s="944">
        <f t="shared" si="4"/>
        <v>0</v>
      </c>
      <c r="T35" s="944">
        <f t="shared" si="4"/>
        <v>0</v>
      </c>
      <c r="U35" s="944">
        <f t="shared" si="4"/>
        <v>0</v>
      </c>
      <c r="V35" s="944">
        <f t="shared" si="4"/>
        <v>0</v>
      </c>
      <c r="W35" s="944">
        <f t="shared" si="4"/>
        <v>0</v>
      </c>
      <c r="X35" s="944">
        <f t="shared" si="4"/>
        <v>0</v>
      </c>
      <c r="Y35" s="944">
        <f t="shared" si="4"/>
        <v>0</v>
      </c>
      <c r="Z35" s="944">
        <f t="shared" si="4"/>
        <v>0</v>
      </c>
      <c r="AA35" s="944">
        <f t="shared" si="4"/>
        <v>0</v>
      </c>
      <c r="AB35" s="944">
        <f t="shared" si="4"/>
        <v>0</v>
      </c>
      <c r="AC35" s="944">
        <f t="shared" si="4"/>
        <v>0</v>
      </c>
      <c r="AD35" s="944">
        <f t="shared" si="4"/>
        <v>0</v>
      </c>
      <c r="AE35" s="944">
        <f t="shared" si="4"/>
        <v>0</v>
      </c>
    </row>
    <row r="36" spans="6:31">
      <c r="H36" s="945"/>
      <c r="I36" s="945"/>
      <c r="J36" s="945"/>
      <c r="K36" s="945"/>
      <c r="L36" s="945"/>
      <c r="M36" s="945"/>
      <c r="N36" s="945"/>
      <c r="O36" s="945"/>
      <c r="P36" s="945"/>
      <c r="Q36" s="945"/>
      <c r="R36" s="945"/>
      <c r="S36" s="945"/>
      <c r="T36" s="945"/>
      <c r="U36" s="945"/>
      <c r="V36" s="945"/>
      <c r="W36" s="945"/>
      <c r="X36" s="945"/>
      <c r="Y36" s="945"/>
      <c r="Z36" s="945"/>
      <c r="AA36" s="945"/>
      <c r="AB36" s="945"/>
      <c r="AC36" s="945"/>
      <c r="AD36" s="945"/>
      <c r="AE36" s="945"/>
    </row>
    <row r="37" spans="6:31">
      <c r="F37" t="s">
        <v>6</v>
      </c>
      <c r="H37" s="945">
        <v>0</v>
      </c>
      <c r="I37" s="945"/>
      <c r="J37" s="945"/>
      <c r="K37" s="945"/>
      <c r="L37" s="945"/>
      <c r="M37" s="945"/>
      <c r="N37" s="945"/>
      <c r="O37" s="945"/>
      <c r="P37" s="945"/>
      <c r="Q37" s="945"/>
      <c r="R37" s="945"/>
      <c r="S37" s="945"/>
      <c r="T37" s="945"/>
      <c r="U37" s="945"/>
      <c r="V37" s="945"/>
      <c r="W37" s="945"/>
      <c r="X37" s="945"/>
      <c r="Y37" s="945"/>
      <c r="Z37" s="945"/>
      <c r="AA37" s="945"/>
      <c r="AB37" s="945"/>
      <c r="AC37" s="945"/>
      <c r="AD37" s="945"/>
      <c r="AE37" s="945"/>
    </row>
    <row r="38" spans="6:31" s="852" customFormat="1">
      <c r="G38" s="852" t="s">
        <v>10</v>
      </c>
      <c r="H38" s="944">
        <f>H37</f>
        <v>0</v>
      </c>
      <c r="I38" s="944">
        <f t="shared" ref="I38:AE38" si="5">I37</f>
        <v>0</v>
      </c>
      <c r="J38" s="944">
        <f t="shared" si="5"/>
        <v>0</v>
      </c>
      <c r="K38" s="944">
        <f t="shared" si="5"/>
        <v>0</v>
      </c>
      <c r="L38" s="944">
        <f t="shared" si="5"/>
        <v>0</v>
      </c>
      <c r="M38" s="944">
        <f t="shared" si="5"/>
        <v>0</v>
      </c>
      <c r="N38" s="944">
        <f t="shared" si="5"/>
        <v>0</v>
      </c>
      <c r="O38" s="944">
        <f t="shared" si="5"/>
        <v>0</v>
      </c>
      <c r="P38" s="944">
        <f t="shared" si="5"/>
        <v>0</v>
      </c>
      <c r="Q38" s="944">
        <f t="shared" si="5"/>
        <v>0</v>
      </c>
      <c r="R38" s="944">
        <f t="shared" si="5"/>
        <v>0</v>
      </c>
      <c r="S38" s="944">
        <f t="shared" si="5"/>
        <v>0</v>
      </c>
      <c r="T38" s="944">
        <f t="shared" si="5"/>
        <v>0</v>
      </c>
      <c r="U38" s="944">
        <f t="shared" si="5"/>
        <v>0</v>
      </c>
      <c r="V38" s="944">
        <f t="shared" si="5"/>
        <v>0</v>
      </c>
      <c r="W38" s="944">
        <f t="shared" si="5"/>
        <v>0</v>
      </c>
      <c r="X38" s="944">
        <f t="shared" si="5"/>
        <v>0</v>
      </c>
      <c r="Y38" s="944">
        <f t="shared" si="5"/>
        <v>0</v>
      </c>
      <c r="Z38" s="944">
        <f t="shared" si="5"/>
        <v>0</v>
      </c>
      <c r="AA38" s="944">
        <f t="shared" si="5"/>
        <v>0</v>
      </c>
      <c r="AB38" s="944">
        <f t="shared" si="5"/>
        <v>0</v>
      </c>
      <c r="AC38" s="944">
        <f t="shared" si="5"/>
        <v>0</v>
      </c>
      <c r="AD38" s="944">
        <f t="shared" si="5"/>
        <v>0</v>
      </c>
      <c r="AE38" s="944">
        <f t="shared" si="5"/>
        <v>0</v>
      </c>
    </row>
    <row r="39" spans="6:31">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row>
    <row r="40" spans="6:31">
      <c r="F40" t="s">
        <v>147</v>
      </c>
      <c r="H40" s="947">
        <f>SUM(H12,H15,H20,H25,H32)</f>
        <v>90363790.632169619</v>
      </c>
      <c r="I40" s="947">
        <f>SUM(I12,I15,I20,I25,I32)</f>
        <v>208795312.09771231</v>
      </c>
      <c r="J40" s="947">
        <f t="shared" ref="J40:AE40" si="6">SUM(J12,J15,J20,J25,J32)</f>
        <v>492777.72000000003</v>
      </c>
      <c r="K40" s="947">
        <f t="shared" si="6"/>
        <v>750639.5399999998</v>
      </c>
      <c r="L40" s="947">
        <f t="shared" si="6"/>
        <v>493789.89894816792</v>
      </c>
      <c r="M40" s="947">
        <f t="shared" si="6"/>
        <v>4451630.785987759</v>
      </c>
      <c r="N40" s="947">
        <f t="shared" si="6"/>
        <v>6510962.2631852282</v>
      </c>
      <c r="O40" s="947">
        <f t="shared" si="6"/>
        <v>4617067.2310045399</v>
      </c>
      <c r="P40" s="947">
        <f t="shared" si="6"/>
        <v>6336652.9022122491</v>
      </c>
      <c r="Q40" s="947">
        <f t="shared" si="6"/>
        <v>8504700.2598950416</v>
      </c>
      <c r="R40" s="947">
        <f t="shared" si="6"/>
        <v>10417745.085970946</v>
      </c>
      <c r="S40" s="947">
        <f t="shared" si="6"/>
        <v>10916842.64277254</v>
      </c>
      <c r="T40" s="947">
        <f t="shared" si="6"/>
        <v>11470272.158050649</v>
      </c>
      <c r="U40" s="947">
        <f t="shared" si="6"/>
        <v>12068741.995762844</v>
      </c>
      <c r="V40" s="947">
        <f t="shared" si="6"/>
        <v>12680880.809262782</v>
      </c>
      <c r="W40" s="947">
        <f t="shared" si="6"/>
        <v>13248523.983182251</v>
      </c>
      <c r="X40" s="947">
        <f t="shared" si="6"/>
        <v>13701579.09298628</v>
      </c>
      <c r="Y40" s="947">
        <f t="shared" si="6"/>
        <v>14000453.500943478</v>
      </c>
      <c r="Z40" s="947">
        <f t="shared" si="6"/>
        <v>14178637.278894737</v>
      </c>
      <c r="AA40" s="947">
        <f t="shared" si="6"/>
        <v>14330861.570803467</v>
      </c>
      <c r="AB40" s="947">
        <f t="shared" si="6"/>
        <v>14545904.837308917</v>
      </c>
      <c r="AC40" s="947">
        <f t="shared" si="6"/>
        <v>14878396.237867836</v>
      </c>
      <c r="AD40" s="947">
        <f t="shared" si="6"/>
        <v>15289690.311892908</v>
      </c>
      <c r="AE40" s="947">
        <f t="shared" si="6"/>
        <v>4908561.990779683</v>
      </c>
    </row>
    <row r="41" spans="6:31">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row>
    <row r="42" spans="6:31">
      <c r="H42" s="945"/>
      <c r="I42" s="945"/>
      <c r="J42" s="945"/>
      <c r="K42" s="945"/>
      <c r="L42" s="945"/>
      <c r="M42" s="945"/>
      <c r="N42" s="945"/>
      <c r="O42" s="945"/>
      <c r="P42" s="945"/>
      <c r="Q42" s="945"/>
      <c r="R42" s="945"/>
      <c r="S42" s="945">
        <f>SUM(S12,S15,S20,S25,S32)</f>
        <v>10916842.64277254</v>
      </c>
      <c r="T42" s="945"/>
      <c r="U42" s="945"/>
      <c r="V42" s="945"/>
      <c r="W42" s="945"/>
      <c r="X42" s="945"/>
      <c r="Y42" s="945"/>
      <c r="Z42" s="945"/>
      <c r="AA42" s="945"/>
      <c r="AB42" s="945"/>
      <c r="AC42" s="945"/>
      <c r="AD42" s="945"/>
      <c r="AE42" s="945"/>
    </row>
    <row r="43" spans="6:31">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row>
    <row r="44" spans="6:31">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row>
  </sheetData>
  <pageMargins left="0.7" right="0.7" top="0.75" bottom="0.75" header="0.3" footer="0.3"/>
  <pageSetup scale="72" orientation="landscape" r:id="rId1"/>
  <headerFooter>
    <oddFooter>&amp;LAVISTA
&amp;F
&amp;A&amp;RPage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pageSetUpPr fitToPage="1"/>
  </sheetPr>
  <dimension ref="A1:O57"/>
  <sheetViews>
    <sheetView topLeftCell="A16" zoomScale="110" zoomScaleNormal="110" workbookViewId="0">
      <selection activeCell="D23" sqref="D23:M23"/>
    </sheetView>
  </sheetViews>
  <sheetFormatPr defaultRowHeight="14.4"/>
  <cols>
    <col min="1" max="4" width="3.33203125" customWidth="1"/>
    <col min="5" max="5" width="35.5546875" customWidth="1"/>
    <col min="6" max="6" width="13" bestFit="1" customWidth="1"/>
    <col min="7" max="7" width="13.88671875" bestFit="1" customWidth="1"/>
    <col min="8" max="8" width="14.6640625" bestFit="1" customWidth="1"/>
    <col min="9" max="9" width="5.5546875" bestFit="1" customWidth="1"/>
    <col min="10" max="10" width="12.5546875" style="671" customWidth="1"/>
    <col min="11" max="11" width="12.5546875" customWidth="1"/>
    <col min="15" max="15" width="14.33203125" bestFit="1" customWidth="1"/>
  </cols>
  <sheetData>
    <row r="1" spans="1:15" ht="18.75" customHeight="1">
      <c r="A1" s="1"/>
      <c r="B1" s="1"/>
      <c r="C1" s="1"/>
      <c r="D1" s="1"/>
      <c r="E1" s="841" t="s">
        <v>1276</v>
      </c>
      <c r="F1" s="842" t="s">
        <v>1244</v>
      </c>
      <c r="G1" s="1"/>
      <c r="H1" s="1"/>
      <c r="I1" s="1"/>
      <c r="J1" s="12" t="s">
        <v>12</v>
      </c>
      <c r="K1" s="12" t="s">
        <v>14</v>
      </c>
    </row>
    <row r="2" spans="1:15" ht="18.75" customHeight="1" thickBot="1">
      <c r="A2" s="1"/>
      <c r="B2" s="1"/>
      <c r="C2" s="1"/>
      <c r="D2" s="1"/>
      <c r="E2" s="1"/>
      <c r="F2" s="12" t="s">
        <v>11</v>
      </c>
      <c r="G2" s="12" t="s">
        <v>12</v>
      </c>
      <c r="H2" s="12" t="s">
        <v>13</v>
      </c>
      <c r="I2" s="1"/>
      <c r="J2" s="12" t="s">
        <v>33</v>
      </c>
      <c r="K2" s="12" t="s">
        <v>10</v>
      </c>
    </row>
    <row r="3" spans="1:15" ht="18">
      <c r="A3" s="1"/>
      <c r="B3" s="1"/>
      <c r="C3" s="9" t="s">
        <v>0</v>
      </c>
      <c r="D3" s="2"/>
      <c r="E3" s="2"/>
      <c r="F3" s="2"/>
      <c r="G3" s="2"/>
      <c r="H3" s="2"/>
      <c r="I3" s="2"/>
      <c r="J3" s="677"/>
      <c r="K3" s="3"/>
    </row>
    <row r="4" spans="1:15">
      <c r="A4" s="1"/>
      <c r="B4" s="1"/>
      <c r="C4" s="4"/>
      <c r="D4" s="415" t="s">
        <v>1</v>
      </c>
      <c r="E4" s="10"/>
      <c r="F4" s="5"/>
      <c r="G4" s="5"/>
      <c r="H4" s="5"/>
      <c r="I4" s="5"/>
      <c r="J4" s="251"/>
      <c r="K4" s="6"/>
    </row>
    <row r="5" spans="1:15">
      <c r="A5" s="1"/>
      <c r="B5" s="1"/>
      <c r="C5" s="4"/>
      <c r="D5" s="415"/>
      <c r="E5" s="13" t="s">
        <v>1333</v>
      </c>
      <c r="F5" s="33">
        <f>G5*(1+I5)</f>
        <v>61997694.526389636</v>
      </c>
      <c r="G5" s="33">
        <f>Summary_RealizationSchedule!F5</f>
        <v>59045423.35846632</v>
      </c>
      <c r="H5" s="33">
        <f>G5-G5*I5</f>
        <v>56093152.190543003</v>
      </c>
      <c r="I5" s="129">
        <v>0.05</v>
      </c>
      <c r="J5" s="251"/>
      <c r="K5" s="697">
        <f>F5-H5</f>
        <v>5904542.3358466327</v>
      </c>
      <c r="L5" s="47"/>
    </row>
    <row r="6" spans="1:15">
      <c r="A6" s="1"/>
      <c r="B6" s="1"/>
      <c r="C6" s="4"/>
      <c r="D6" s="415"/>
      <c r="E6" s="13" t="s">
        <v>1334</v>
      </c>
      <c r="F6" s="33">
        <f t="shared" ref="F6:F11" si="0">G6*(1+I6)</f>
        <v>390726.05891296198</v>
      </c>
      <c r="G6" s="33">
        <f>Summary_RealizationSchedule!F6</f>
        <v>372120.05610758282</v>
      </c>
      <c r="H6" s="33">
        <f t="shared" ref="H6:H52" si="1">G6-G6*I6</f>
        <v>353514.05330220365</v>
      </c>
      <c r="I6" s="129">
        <v>0.05</v>
      </c>
      <c r="J6" s="251"/>
      <c r="K6" s="697">
        <f t="shared" ref="K6:K53" si="2">F6-H6</f>
        <v>37212.005610758322</v>
      </c>
    </row>
    <row r="7" spans="1:15">
      <c r="A7" s="1"/>
      <c r="B7" s="1"/>
      <c r="C7" s="4"/>
      <c r="D7" s="415"/>
      <c r="E7" s="13" t="s">
        <v>32</v>
      </c>
      <c r="F7" s="33">
        <f>G7*(1+I7)</f>
        <v>6940716.5049172137</v>
      </c>
      <c r="G7" s="33">
        <f>Summary_RealizationSchedule!F7</f>
        <v>4627144.3366114758</v>
      </c>
      <c r="H7" s="33">
        <f>G7-G7*I7</f>
        <v>2313572.1683057379</v>
      </c>
      <c r="I7" s="131">
        <v>0.5</v>
      </c>
      <c r="J7" s="251"/>
      <c r="K7" s="697">
        <f>F7-H7</f>
        <v>4627144.3366114758</v>
      </c>
      <c r="O7" s="137"/>
    </row>
    <row r="8" spans="1:15" s="47" customFormat="1">
      <c r="A8" s="1"/>
      <c r="B8" s="1"/>
      <c r="C8" s="4"/>
      <c r="D8" s="415"/>
      <c r="E8" s="880" t="s">
        <v>1339</v>
      </c>
      <c r="F8" s="33">
        <f>G8*(1+I8)</f>
        <v>6302323.2255015494</v>
      </c>
      <c r="G8" s="33">
        <f>Summary_RealizationSchedule!F8</f>
        <v>6302323.2255015494</v>
      </c>
      <c r="H8" s="33">
        <f>G8-G8*I8</f>
        <v>6302323.2255015494</v>
      </c>
      <c r="I8" s="131">
        <v>0</v>
      </c>
      <c r="J8" s="251"/>
      <c r="K8" s="697">
        <f t="shared" ref="K8" si="3">F8-H8</f>
        <v>0</v>
      </c>
      <c r="O8" s="21"/>
    </row>
    <row r="9" spans="1:15" s="47" customFormat="1">
      <c r="A9" s="1"/>
      <c r="B9" s="1"/>
      <c r="C9" s="4"/>
      <c r="D9" s="415"/>
      <c r="E9" s="880" t="s">
        <v>1340</v>
      </c>
      <c r="F9" s="33">
        <f t="shared" si="0"/>
        <v>3190319.4261763301</v>
      </c>
      <c r="G9" s="33">
        <f>Summary_RealizationSchedule!F9</f>
        <v>3190319.4261763301</v>
      </c>
      <c r="H9" s="33">
        <f t="shared" si="1"/>
        <v>3190319.4261763301</v>
      </c>
      <c r="I9" s="131">
        <v>0</v>
      </c>
      <c r="J9" s="251"/>
      <c r="K9" s="697">
        <f t="shared" si="2"/>
        <v>0</v>
      </c>
    </row>
    <row r="10" spans="1:15">
      <c r="A10" s="1"/>
      <c r="B10" s="1"/>
      <c r="C10" s="4"/>
      <c r="D10" s="415"/>
      <c r="E10" s="13" t="s">
        <v>1335</v>
      </c>
      <c r="F10" s="33">
        <f t="shared" si="0"/>
        <v>148000</v>
      </c>
      <c r="G10" s="33">
        <f>Summary_RealizationSchedule!F10</f>
        <v>148000</v>
      </c>
      <c r="H10" s="33">
        <f t="shared" si="1"/>
        <v>148000</v>
      </c>
      <c r="I10" s="131">
        <v>0</v>
      </c>
      <c r="J10" s="251"/>
      <c r="K10" s="697">
        <f t="shared" si="2"/>
        <v>0</v>
      </c>
      <c r="O10" s="21"/>
    </row>
    <row r="11" spans="1:15">
      <c r="A11" s="1"/>
      <c r="B11" s="1"/>
      <c r="C11" s="4"/>
      <c r="D11" s="415"/>
      <c r="E11" s="13" t="s">
        <v>16</v>
      </c>
      <c r="F11" s="33">
        <f t="shared" si="0"/>
        <v>0</v>
      </c>
      <c r="G11" s="33">
        <f>Summary_RealizationSchedule!F11</f>
        <v>0</v>
      </c>
      <c r="H11" s="33">
        <f t="shared" si="1"/>
        <v>0</v>
      </c>
      <c r="I11" s="131">
        <v>0</v>
      </c>
      <c r="J11" s="251"/>
      <c r="K11" s="697">
        <f t="shared" si="2"/>
        <v>0</v>
      </c>
      <c r="O11" s="21"/>
    </row>
    <row r="12" spans="1:15">
      <c r="A12" s="1"/>
      <c r="B12" s="1"/>
      <c r="C12" s="4"/>
      <c r="D12" s="415"/>
      <c r="E12" s="10" t="s">
        <v>10</v>
      </c>
      <c r="F12" s="33">
        <f>SUM(F5:F11)</f>
        <v>78969779.741897687</v>
      </c>
      <c r="G12" s="33">
        <f>SUM(G5:G11)</f>
        <v>73685330.402863249</v>
      </c>
      <c r="H12" s="33">
        <f>SUM(H5:H11)</f>
        <v>68400881.063828826</v>
      </c>
      <c r="I12" s="131">
        <v>1</v>
      </c>
      <c r="J12" s="678">
        <f>G12/$G$55</f>
        <v>0.3349973271263707</v>
      </c>
      <c r="K12" s="697">
        <f t="shared" si="2"/>
        <v>10568898.678068861</v>
      </c>
    </row>
    <row r="13" spans="1:15">
      <c r="A13" s="1"/>
      <c r="B13" s="1"/>
      <c r="C13" s="4"/>
      <c r="D13" s="415"/>
      <c r="E13" s="10"/>
      <c r="F13" s="33"/>
      <c r="G13" s="33"/>
      <c r="H13" s="33"/>
      <c r="I13" s="5"/>
      <c r="J13" s="251"/>
      <c r="K13" s="697"/>
    </row>
    <row r="14" spans="1:15">
      <c r="A14" s="1"/>
      <c r="B14" s="1"/>
      <c r="C14" s="4"/>
      <c r="D14" s="415" t="s">
        <v>1051</v>
      </c>
      <c r="E14" s="10"/>
      <c r="F14" s="33"/>
      <c r="G14" s="33"/>
      <c r="H14" s="33"/>
      <c r="I14" s="5"/>
      <c r="J14" s="251"/>
      <c r="K14" s="697"/>
    </row>
    <row r="15" spans="1:15">
      <c r="A15" s="1"/>
      <c r="B15" s="1"/>
      <c r="C15" s="4"/>
      <c r="D15" s="47"/>
      <c r="E15" s="13" t="s">
        <v>17</v>
      </c>
      <c r="F15" s="33">
        <f>G15*(1+I15)</f>
        <v>11388209.101070596</v>
      </c>
      <c r="G15" s="33">
        <f>Summary_RealizationSchedule!F15</f>
        <v>10352917.364609633</v>
      </c>
      <c r="H15" s="33">
        <f t="shared" si="1"/>
        <v>9317625.6281486694</v>
      </c>
      <c r="I15" s="129">
        <v>0.1</v>
      </c>
      <c r="J15" s="251"/>
      <c r="K15" s="697">
        <f t="shared" si="2"/>
        <v>2070583.4729219265</v>
      </c>
    </row>
    <row r="16" spans="1:15">
      <c r="A16" s="1"/>
      <c r="B16" s="1"/>
      <c r="C16" s="4"/>
      <c r="D16" s="47"/>
      <c r="E16" s="13" t="s">
        <v>18</v>
      </c>
      <c r="F16" s="33">
        <f>G16*(1+I16)</f>
        <v>12459132.028337536</v>
      </c>
      <c r="G16" s="33">
        <f>Summary_RealizationSchedule!F16</f>
        <v>11326483.662125032</v>
      </c>
      <c r="H16" s="33">
        <f t="shared" si="1"/>
        <v>10193835.295912528</v>
      </c>
      <c r="I16" s="129">
        <v>0.1</v>
      </c>
      <c r="J16" s="251"/>
      <c r="K16" s="697">
        <f t="shared" si="2"/>
        <v>2265296.732425008</v>
      </c>
    </row>
    <row r="17" spans="1:15">
      <c r="A17" s="1"/>
      <c r="B17" s="1"/>
      <c r="C17" s="4"/>
      <c r="D17" s="47"/>
      <c r="E17" s="13" t="s">
        <v>19</v>
      </c>
      <c r="F17" s="33">
        <f>G17*(1+I17)</f>
        <v>364335.81252433616</v>
      </c>
      <c r="G17" s="33">
        <f>Summary_RealizationSchedule!F17</f>
        <v>331214.37502212374</v>
      </c>
      <c r="H17" s="33">
        <f t="shared" si="1"/>
        <v>298092.93751991139</v>
      </c>
      <c r="I17" s="129">
        <v>0.1</v>
      </c>
      <c r="J17" s="251"/>
      <c r="K17" s="697">
        <f t="shared" si="2"/>
        <v>66242.875004424772</v>
      </c>
    </row>
    <row r="18" spans="1:15" s="47" customFormat="1">
      <c r="A18" s="1"/>
      <c r="B18" s="1"/>
      <c r="C18" s="4"/>
      <c r="D18" s="415"/>
      <c r="E18" s="10" t="s">
        <v>10</v>
      </c>
      <c r="F18" s="33">
        <f>SUM(F15:F17)</f>
        <v>24211676.94193247</v>
      </c>
      <c r="G18" s="33">
        <f>Summary_RealizationSchedule!F18</f>
        <v>22010615.40175679</v>
      </c>
      <c r="H18" s="33">
        <f>SUM(H15:H17)</f>
        <v>19809553.861581109</v>
      </c>
      <c r="I18" s="5"/>
      <c r="J18" s="678">
        <f>G18/$G$55</f>
        <v>0.10006737145211382</v>
      </c>
      <c r="K18" s="697">
        <f t="shared" si="2"/>
        <v>4402123.0803513601</v>
      </c>
    </row>
    <row r="19" spans="1:15">
      <c r="A19" s="1"/>
      <c r="B19" s="1"/>
      <c r="C19" s="4"/>
      <c r="D19" s="415"/>
      <c r="E19" s="10"/>
      <c r="F19" s="33"/>
      <c r="G19" s="33"/>
      <c r="H19" s="33"/>
      <c r="I19" s="5"/>
      <c r="J19" s="251"/>
      <c r="K19" s="697"/>
    </row>
    <row r="20" spans="1:15">
      <c r="A20" s="1"/>
      <c r="B20" s="1"/>
      <c r="C20" s="4"/>
      <c r="D20" s="415" t="s">
        <v>3</v>
      </c>
      <c r="E20" s="10"/>
      <c r="F20" s="33"/>
      <c r="G20" s="33"/>
      <c r="H20" s="33"/>
      <c r="I20" s="5"/>
      <c r="J20" s="251"/>
      <c r="K20" s="697"/>
    </row>
    <row r="21" spans="1:15">
      <c r="A21" s="1"/>
      <c r="B21" s="1"/>
      <c r="C21" s="4"/>
      <c r="D21" s="47"/>
      <c r="E21" s="13" t="s">
        <v>1336</v>
      </c>
      <c r="F21" s="33">
        <f>G21*(1+I21)</f>
        <v>33611763.951856412</v>
      </c>
      <c r="G21" s="33">
        <f>Summary_RealizationSchedule!F21</f>
        <v>28009803.29321368</v>
      </c>
      <c r="H21" s="33">
        <f>G21-G21*I21</f>
        <v>22407842.634570945</v>
      </c>
      <c r="I21" s="129">
        <v>0.2</v>
      </c>
      <c r="J21" s="251"/>
      <c r="K21" s="697">
        <f t="shared" ref="K21:K26" si="4">F21-H21</f>
        <v>11203921.317285467</v>
      </c>
    </row>
    <row r="22" spans="1:15">
      <c r="A22" s="1"/>
      <c r="B22" s="1"/>
      <c r="C22" s="4"/>
      <c r="D22" s="47"/>
      <c r="E22" s="880" t="s">
        <v>1337</v>
      </c>
      <c r="F22" s="33">
        <f>G22*(1+I22)</f>
        <v>22407839.123107422</v>
      </c>
      <c r="G22" s="33">
        <f>Summary_RealizationSchedule!F22</f>
        <v>18673199.269256186</v>
      </c>
      <c r="H22" s="33">
        <f>G22-G22*I22</f>
        <v>14938559.415404949</v>
      </c>
      <c r="I22" s="129">
        <v>0.2</v>
      </c>
      <c r="J22" s="251"/>
      <c r="K22" s="697">
        <f t="shared" si="4"/>
        <v>7469279.7077024728</v>
      </c>
    </row>
    <row r="23" spans="1:15">
      <c r="A23" s="1"/>
      <c r="B23" s="1"/>
      <c r="C23" s="4"/>
      <c r="D23" s="47"/>
      <c r="E23" s="13" t="s">
        <v>146</v>
      </c>
      <c r="F23" s="33">
        <f>G23*(1+I23)</f>
        <v>1532596.0933833292</v>
      </c>
      <c r="G23" s="33">
        <f>Summary_RealizationSchedule!F23</f>
        <v>1277163.4111527745</v>
      </c>
      <c r="H23" s="33">
        <f>G23-G23*I23</f>
        <v>1021730.7289222196</v>
      </c>
      <c r="I23" s="129">
        <v>0.2</v>
      </c>
      <c r="J23" s="251"/>
      <c r="K23" s="697">
        <f t="shared" si="4"/>
        <v>510865.36446110962</v>
      </c>
    </row>
    <row r="24" spans="1:15">
      <c r="A24" s="1"/>
      <c r="B24" s="1"/>
      <c r="C24" s="4"/>
      <c r="D24" s="47"/>
      <c r="E24" s="13" t="s">
        <v>24</v>
      </c>
      <c r="F24" s="33">
        <f>G24*(1+I24)</f>
        <v>3549613.8046455672</v>
      </c>
      <c r="G24" s="33">
        <f>Summary_RealizationSchedule!F24</f>
        <v>2730472.1574196671</v>
      </c>
      <c r="H24" s="33">
        <f>G24-G24*I24</f>
        <v>1911330.510193767</v>
      </c>
      <c r="I24" s="129">
        <v>0.3</v>
      </c>
      <c r="J24" s="251"/>
      <c r="K24" s="697">
        <f t="shared" si="4"/>
        <v>1638283.2944518002</v>
      </c>
    </row>
    <row r="25" spans="1:15" s="47" customFormat="1">
      <c r="A25" s="1"/>
      <c r="B25" s="1"/>
      <c r="C25" s="4"/>
      <c r="E25" s="13" t="s">
        <v>1338</v>
      </c>
      <c r="F25" s="33">
        <f>G25*(1+I25)</f>
        <v>3942123.5922780698</v>
      </c>
      <c r="G25" s="33">
        <f>Summary_RealizationSchedule!F25</f>
        <v>3032402.763290823</v>
      </c>
      <c r="H25" s="33">
        <f>G25-G25*I25</f>
        <v>2122681.9343035761</v>
      </c>
      <c r="I25" s="129">
        <v>0.3</v>
      </c>
      <c r="J25" s="251"/>
      <c r="K25" s="697">
        <f t="shared" si="4"/>
        <v>1819441.6579744937</v>
      </c>
    </row>
    <row r="26" spans="1:15" s="47" customFormat="1">
      <c r="A26" s="1"/>
      <c r="B26" s="1"/>
      <c r="C26" s="4"/>
      <c r="D26" s="415"/>
      <c r="E26" s="10" t="s">
        <v>10</v>
      </c>
      <c r="F26" s="33">
        <f>SUM(F21:F25)</f>
        <v>65043936.565270804</v>
      </c>
      <c r="G26" s="33">
        <f t="shared" ref="G26" si="5">SUM(G21:G25)</f>
        <v>53723040.894333132</v>
      </c>
      <c r="H26" s="33">
        <f>SUM(H21:H25)</f>
        <v>42402145.223395452</v>
      </c>
      <c r="I26" s="5"/>
      <c r="J26" s="678">
        <f>G26/$G$55</f>
        <v>0.24424230720424348</v>
      </c>
      <c r="K26" s="697">
        <f t="shared" si="4"/>
        <v>22641791.341875352</v>
      </c>
    </row>
    <row r="27" spans="1:15" s="47" customFormat="1">
      <c r="A27" s="1"/>
      <c r="B27" s="1"/>
      <c r="C27" s="4"/>
      <c r="E27" s="13"/>
      <c r="F27" s="33"/>
      <c r="G27" s="33"/>
      <c r="H27" s="33"/>
      <c r="I27" s="5"/>
      <c r="J27" s="678"/>
      <c r="K27" s="697"/>
    </row>
    <row r="28" spans="1:15">
      <c r="A28" s="1"/>
      <c r="B28" s="1"/>
      <c r="C28" s="4"/>
      <c r="D28" s="415" t="s">
        <v>1341</v>
      </c>
      <c r="E28" s="10"/>
      <c r="F28" s="5"/>
      <c r="G28" s="33"/>
      <c r="H28" s="33"/>
      <c r="I28" s="5"/>
      <c r="J28" s="251"/>
      <c r="K28" s="697"/>
      <c r="O28" s="47"/>
    </row>
    <row r="29" spans="1:15">
      <c r="A29" s="1"/>
      <c r="B29" s="1"/>
      <c r="C29" s="4"/>
      <c r="D29" s="47"/>
      <c r="E29" s="13" t="s">
        <v>25</v>
      </c>
      <c r="F29" s="33">
        <f>G29*(1+I29)</f>
        <v>21268791.723557819</v>
      </c>
      <c r="G29" s="33">
        <f>Summary_RealizationSchedule!F29</f>
        <v>18494601.498745929</v>
      </c>
      <c r="H29" s="33">
        <f>G29-G29*I29</f>
        <v>15720411.27393404</v>
      </c>
      <c r="I29" s="131">
        <v>0.15</v>
      </c>
      <c r="J29" s="251"/>
      <c r="K29" s="697">
        <f>F29-H29</f>
        <v>5548380.4496237785</v>
      </c>
      <c r="O29" s="47"/>
    </row>
    <row r="30" spans="1:15">
      <c r="A30" s="1"/>
      <c r="B30" s="1"/>
      <c r="C30" s="4"/>
      <c r="D30" s="47"/>
      <c r="E30" s="13" t="s">
        <v>1342</v>
      </c>
      <c r="F30" s="33">
        <f>G30*(1+I30)</f>
        <v>4751872.269225332</v>
      </c>
      <c r="G30" s="33">
        <f>Summary_RealizationSchedule!F30</f>
        <v>3655286.3609425626</v>
      </c>
      <c r="H30" s="33">
        <f>G30-G30*I30</f>
        <v>2558700.4526597941</v>
      </c>
      <c r="I30" s="129">
        <v>0.3</v>
      </c>
      <c r="J30" s="251"/>
      <c r="K30" s="697">
        <f>F30-H30</f>
        <v>2193171.8165655378</v>
      </c>
      <c r="O30" s="47"/>
    </row>
    <row r="31" spans="1:15" s="47" customFormat="1">
      <c r="A31" s="1"/>
      <c r="B31" s="1"/>
      <c r="C31" s="4"/>
      <c r="E31" s="880" t="s">
        <v>1348</v>
      </c>
      <c r="F31" s="33">
        <f>G31*(1+I31)</f>
        <v>11605393.505321065</v>
      </c>
      <c r="G31" s="33">
        <f>Summary_RealizationSchedule!F31</f>
        <v>8927225.7733238954</v>
      </c>
      <c r="H31" s="33">
        <f>G31-G31*I31</f>
        <v>6249058.0413267268</v>
      </c>
      <c r="I31" s="129">
        <v>0.3</v>
      </c>
      <c r="J31" s="251"/>
      <c r="K31" s="697">
        <f>F31-H31</f>
        <v>5356335.4639943382</v>
      </c>
    </row>
    <row r="32" spans="1:15" s="47" customFormat="1">
      <c r="A32" s="1"/>
      <c r="B32" s="1"/>
      <c r="C32" s="4"/>
      <c r="E32" s="14" t="s">
        <v>1343</v>
      </c>
      <c r="F32" s="33"/>
      <c r="G32" s="33"/>
      <c r="H32" s="33"/>
      <c r="I32" s="129"/>
      <c r="J32" s="251"/>
      <c r="K32" s="697"/>
    </row>
    <row r="33" spans="1:11" s="47" customFormat="1">
      <c r="A33" s="1"/>
      <c r="B33" s="1"/>
      <c r="C33" s="4"/>
      <c r="D33" s="415"/>
      <c r="E33" s="10" t="s">
        <v>10</v>
      </c>
      <c r="F33" s="33">
        <f>SUM(F29:F31)</f>
        <v>37626057.498104215</v>
      </c>
      <c r="G33" s="33">
        <f>SUM(G29:G31)</f>
        <v>31077113.633012384</v>
      </c>
      <c r="H33" s="33">
        <f t="shared" ref="H33" si="6">SUM(H29:H31)</f>
        <v>24528169.767920561</v>
      </c>
      <c r="I33" s="129"/>
      <c r="J33" s="678">
        <f>G33/$G$55</f>
        <v>0.14128660270561949</v>
      </c>
      <c r="K33" s="697">
        <f t="shared" ref="K33" si="7">F33-H33</f>
        <v>13097887.730183654</v>
      </c>
    </row>
    <row r="34" spans="1:11" s="47" customFormat="1">
      <c r="A34" s="1"/>
      <c r="B34" s="1"/>
      <c r="C34" s="4"/>
      <c r="D34" s="415"/>
      <c r="E34" s="10"/>
      <c r="F34" s="33"/>
      <c r="G34" s="33"/>
      <c r="H34" s="33"/>
      <c r="I34" s="5"/>
      <c r="J34" s="678"/>
      <c r="K34" s="697"/>
    </row>
    <row r="35" spans="1:11">
      <c r="A35" s="1"/>
      <c r="B35" s="1"/>
      <c r="C35" s="4"/>
      <c r="D35" s="415" t="s">
        <v>5</v>
      </c>
      <c r="E35" s="10"/>
      <c r="F35" s="5"/>
      <c r="G35" s="33"/>
      <c r="H35" s="33"/>
      <c r="I35" s="5"/>
      <c r="J35" s="251"/>
      <c r="K35" s="697"/>
    </row>
    <row r="36" spans="1:11">
      <c r="A36" s="1"/>
      <c r="B36" s="1"/>
      <c r="C36" s="4"/>
      <c r="D36" s="47"/>
      <c r="E36" s="13" t="s">
        <v>26</v>
      </c>
      <c r="F36" s="33">
        <f>G36*(1+I36)</f>
        <v>5849250.6664078655</v>
      </c>
      <c r="G36" s="33">
        <f>Summary_RealizationSchedule!F36</f>
        <v>4499423.5895445114</v>
      </c>
      <c r="H36" s="33">
        <f>G36-G36*I36</f>
        <v>3149596.5126811583</v>
      </c>
      <c r="I36" s="129">
        <v>0.3</v>
      </c>
      <c r="J36" s="251"/>
      <c r="K36" s="697">
        <f>F36-H36</f>
        <v>2699654.1537267072</v>
      </c>
    </row>
    <row r="37" spans="1:11">
      <c r="A37" s="1"/>
      <c r="B37" s="1"/>
      <c r="C37" s="4"/>
      <c r="D37" s="47"/>
      <c r="E37" s="13" t="s">
        <v>27</v>
      </c>
      <c r="F37" s="33">
        <f>G37*(1+I37)</f>
        <v>2342363.787349748</v>
      </c>
      <c r="G37" s="33">
        <f>Summary_RealizationSchedule!F37</f>
        <v>1951969.8227914567</v>
      </c>
      <c r="H37" s="33">
        <f>G37-G37*I37</f>
        <v>1561575.8582331655</v>
      </c>
      <c r="I37" s="129">
        <v>0.2</v>
      </c>
      <c r="J37" s="251"/>
      <c r="K37" s="697">
        <f>F37-H37</f>
        <v>780787.9291165825</v>
      </c>
    </row>
    <row r="38" spans="1:11">
      <c r="A38" s="1"/>
      <c r="B38" s="1"/>
      <c r="C38" s="4"/>
      <c r="D38" s="47"/>
      <c r="E38" s="13" t="s">
        <v>28</v>
      </c>
      <c r="F38" s="33">
        <f>G38*(1+I38)</f>
        <v>5194648.430502573</v>
      </c>
      <c r="G38" s="33">
        <f>Summary_RealizationSchedule!F38</f>
        <v>3995883.4080789024</v>
      </c>
      <c r="H38" s="33">
        <f>G38-G38*I38</f>
        <v>2797118.3856552318</v>
      </c>
      <c r="I38" s="129">
        <v>0.3</v>
      </c>
      <c r="J38" s="251"/>
      <c r="K38" s="697">
        <f>F38-H38</f>
        <v>2397530.0448473413</v>
      </c>
    </row>
    <row r="39" spans="1:11">
      <c r="A39" s="1"/>
      <c r="B39" s="1"/>
      <c r="C39" s="4"/>
      <c r="D39" s="47"/>
      <c r="E39" s="13" t="s">
        <v>29</v>
      </c>
      <c r="F39" s="33">
        <f>G39*(1+I39)</f>
        <v>4269811.7002877882</v>
      </c>
      <c r="G39" s="33">
        <f>Summary_RealizationSchedule!F39</f>
        <v>3558176.41690649</v>
      </c>
      <c r="H39" s="33">
        <f>G39-G39*I39</f>
        <v>2846541.1335251918</v>
      </c>
      <c r="I39" s="129">
        <v>0.2</v>
      </c>
      <c r="J39" s="251"/>
      <c r="K39" s="697">
        <f>F39-H39</f>
        <v>1423270.5667625964</v>
      </c>
    </row>
    <row r="40" spans="1:11" s="47" customFormat="1">
      <c r="A40" s="1"/>
      <c r="B40" s="1"/>
      <c r="C40" s="4"/>
      <c r="E40" s="880" t="s">
        <v>1344</v>
      </c>
      <c r="F40" s="33">
        <f>G40*(1+I40)</f>
        <v>11268380.613459934</v>
      </c>
      <c r="G40" s="33">
        <f>Summary_RealizationSchedule!F40</f>
        <v>9390317.1778832786</v>
      </c>
      <c r="H40" s="33">
        <f t="shared" ref="H40" si="8">G40-G40*I40</f>
        <v>7512253.7423066227</v>
      </c>
      <c r="I40" s="129">
        <v>0.2</v>
      </c>
      <c r="J40" s="251"/>
      <c r="K40" s="697">
        <f t="shared" ref="K40" si="9">F40-H40</f>
        <v>3756126.8711533109</v>
      </c>
    </row>
    <row r="41" spans="1:11" s="47" customFormat="1">
      <c r="A41" s="1"/>
      <c r="B41" s="1"/>
      <c r="C41" s="4"/>
      <c r="D41" s="415"/>
      <c r="E41" s="10" t="s">
        <v>10</v>
      </c>
      <c r="F41" s="33">
        <f>SUM(F36:F39)</f>
        <v>17656074.584547974</v>
      </c>
      <c r="G41" s="33">
        <f>Summary_RealizationSchedule!F41</f>
        <v>23395770.41520464</v>
      </c>
      <c r="H41" s="33">
        <f>SUM(H36:H39)</f>
        <v>10354831.890094746</v>
      </c>
      <c r="I41" s="5"/>
      <c r="J41" s="678">
        <f>G41/$G$55</f>
        <v>0.10636473382565204</v>
      </c>
      <c r="K41" s="697">
        <f>F41-H41</f>
        <v>7301242.6944532283</v>
      </c>
    </row>
    <row r="42" spans="1:11" s="47" customFormat="1">
      <c r="A42" s="1"/>
      <c r="B42" s="1"/>
      <c r="C42" s="4"/>
      <c r="D42" s="415"/>
      <c r="E42" s="10"/>
      <c r="F42" s="33"/>
      <c r="G42" s="33"/>
      <c r="H42" s="33"/>
      <c r="I42" s="5"/>
      <c r="J42" s="678"/>
      <c r="K42" s="697"/>
    </row>
    <row r="43" spans="1:11">
      <c r="A43" s="1"/>
      <c r="B43" s="1"/>
      <c r="C43" s="4"/>
      <c r="D43" s="415" t="s">
        <v>2</v>
      </c>
      <c r="E43" s="10"/>
      <c r="F43" s="33"/>
      <c r="G43" s="33"/>
      <c r="H43" s="33"/>
      <c r="I43" s="5"/>
      <c r="J43" s="251"/>
      <c r="K43" s="697"/>
    </row>
    <row r="44" spans="1:11">
      <c r="A44" s="1"/>
      <c r="B44" s="1"/>
      <c r="C44" s="4"/>
      <c r="D44" s="145"/>
      <c r="E44" s="13" t="s">
        <v>20</v>
      </c>
      <c r="F44" s="33">
        <f>G44*(1+I44)</f>
        <v>7461482.5404784335</v>
      </c>
      <c r="G44" s="33">
        <f>Summary_RealizationSchedule!F44</f>
        <v>6783165.9458894841</v>
      </c>
      <c r="H44" s="33">
        <f t="shared" si="1"/>
        <v>6104849.3513005357</v>
      </c>
      <c r="I44" s="129">
        <v>0.1</v>
      </c>
      <c r="J44" s="251"/>
      <c r="K44" s="697">
        <f t="shared" si="2"/>
        <v>1356633.1891778978</v>
      </c>
    </row>
    <row r="45" spans="1:11">
      <c r="A45" s="1"/>
      <c r="B45" s="1"/>
      <c r="C45" s="4"/>
      <c r="D45" s="145"/>
      <c r="E45" s="13" t="s">
        <v>21</v>
      </c>
      <c r="F45" s="33">
        <f>G45*(1+I45)</f>
        <v>2720103.5653411583</v>
      </c>
      <c r="G45" s="33">
        <f>Summary_RealizationSchedule!F45</f>
        <v>2472821.4230374163</v>
      </c>
      <c r="H45" s="33">
        <f t="shared" si="1"/>
        <v>2225539.2807336748</v>
      </c>
      <c r="I45" s="129">
        <v>0.1</v>
      </c>
      <c r="J45" s="251"/>
      <c r="K45" s="697">
        <f t="shared" si="2"/>
        <v>494564.28460748354</v>
      </c>
    </row>
    <row r="46" spans="1:11">
      <c r="A46" s="1"/>
      <c r="B46" s="1"/>
      <c r="C46" s="4"/>
      <c r="D46" s="145"/>
      <c r="E46" s="13" t="s">
        <v>22</v>
      </c>
      <c r="F46" s="33">
        <f>G46*(1+I46)</f>
        <v>1252425.7808273702</v>
      </c>
      <c r="G46" s="33">
        <f>Summary_RealizationSchedule!F46</f>
        <v>1138568.8916612456</v>
      </c>
      <c r="H46" s="33">
        <f t="shared" si="1"/>
        <v>1024712.002495121</v>
      </c>
      <c r="I46" s="129">
        <v>0.1</v>
      </c>
      <c r="J46" s="251"/>
      <c r="K46" s="697">
        <f t="shared" si="2"/>
        <v>227713.77833224926</v>
      </c>
    </row>
    <row r="47" spans="1:11">
      <c r="A47" s="1"/>
      <c r="B47" s="1"/>
      <c r="C47" s="4"/>
      <c r="D47" s="145"/>
      <c r="E47" s="13" t="s">
        <v>23</v>
      </c>
      <c r="F47" s="33">
        <f>G47*(1+I47)</f>
        <v>1112969.5928111263</v>
      </c>
      <c r="G47" s="33">
        <f>Summary_RealizationSchedule!F47</f>
        <v>1011790.5389192057</v>
      </c>
      <c r="H47" s="33">
        <f t="shared" si="1"/>
        <v>910611.48502728506</v>
      </c>
      <c r="I47" s="129">
        <v>0.1</v>
      </c>
      <c r="J47" s="251"/>
      <c r="K47" s="697">
        <f t="shared" si="2"/>
        <v>202358.1077838412</v>
      </c>
    </row>
    <row r="48" spans="1:11" s="47" customFormat="1">
      <c r="A48" s="1"/>
      <c r="B48" s="1"/>
      <c r="C48" s="4"/>
      <c r="D48" s="415"/>
      <c r="E48" s="10" t="s">
        <v>10</v>
      </c>
      <c r="F48" s="33">
        <f>SUM(F44:F47)</f>
        <v>12546981.479458088</v>
      </c>
      <c r="G48" s="33">
        <f>Summary_RealizationSchedule!F48</f>
        <v>11406346.799507352</v>
      </c>
      <c r="H48" s="33">
        <f>SUM(H44:H47)</f>
        <v>10265712.119556617</v>
      </c>
      <c r="I48" s="129"/>
      <c r="J48" s="678">
        <f>G48/$G$55</f>
        <v>5.1856939084348824E-2</v>
      </c>
      <c r="K48" s="697">
        <f t="shared" si="2"/>
        <v>2281269.3599014711</v>
      </c>
    </row>
    <row r="49" spans="1:11">
      <c r="A49" s="1"/>
      <c r="B49" s="1"/>
      <c r="C49" s="4"/>
      <c r="D49" s="415"/>
      <c r="E49" s="10"/>
      <c r="F49" s="33"/>
      <c r="G49" s="33"/>
      <c r="H49" s="33"/>
      <c r="I49" s="5"/>
      <c r="J49" s="251"/>
      <c r="K49" s="697"/>
    </row>
    <row r="50" spans="1:11">
      <c r="A50" s="1"/>
      <c r="B50" s="1"/>
      <c r="C50" s="4"/>
      <c r="D50" s="415" t="s">
        <v>6</v>
      </c>
      <c r="E50" s="10"/>
      <c r="F50" s="5"/>
      <c r="G50" s="33"/>
      <c r="H50" s="33"/>
      <c r="I50" s="5"/>
      <c r="J50" s="251"/>
      <c r="K50" s="697"/>
    </row>
    <row r="51" spans="1:11">
      <c r="A51" s="1"/>
      <c r="B51" s="1"/>
      <c r="C51" s="4"/>
      <c r="D51" s="47"/>
      <c r="E51" s="13" t="s">
        <v>30</v>
      </c>
      <c r="F51" s="33">
        <f>G51*(1+I51)</f>
        <v>1077413.6466554671</v>
      </c>
      <c r="G51" s="33">
        <f>Summary_RealizationSchedule!F51</f>
        <v>979466.95150497009</v>
      </c>
      <c r="H51" s="33">
        <f t="shared" si="1"/>
        <v>881520.25635447307</v>
      </c>
      <c r="I51" s="129">
        <v>0.1</v>
      </c>
      <c r="J51" s="251"/>
      <c r="K51" s="697">
        <f t="shared" si="2"/>
        <v>195893.39030099404</v>
      </c>
    </row>
    <row r="52" spans="1:11">
      <c r="A52" s="1"/>
      <c r="B52" s="1"/>
      <c r="C52" s="4"/>
      <c r="D52" s="47"/>
      <c r="E52" s="13" t="s">
        <v>31</v>
      </c>
      <c r="F52" s="33">
        <f>G52*(1+I52)</f>
        <v>1178281.0139074742</v>
      </c>
      <c r="G52" s="33">
        <f>Summary_RealizationSchedule!F52</f>
        <v>1071164.5580977038</v>
      </c>
      <c r="H52" s="33">
        <f t="shared" si="1"/>
        <v>964048.10228793346</v>
      </c>
      <c r="I52" s="129">
        <v>0.1</v>
      </c>
      <c r="J52" s="251"/>
      <c r="K52" s="697">
        <f t="shared" si="2"/>
        <v>214232.91161954077</v>
      </c>
    </row>
    <row r="53" spans="1:11" s="47" customFormat="1">
      <c r="A53" s="1"/>
      <c r="B53" s="1"/>
      <c r="C53" s="4"/>
      <c r="D53" s="415"/>
      <c r="E53" s="10" t="s">
        <v>10</v>
      </c>
      <c r="F53" s="33">
        <f>SUM(F51:F52)</f>
        <v>2255694.6605629413</v>
      </c>
      <c r="G53" s="33">
        <f>Summary_RealizationSchedule!F53</f>
        <v>2050631.5096026738</v>
      </c>
      <c r="H53" s="33">
        <f>SUM(H51:H52)</f>
        <v>1845568.3586424065</v>
      </c>
      <c r="I53" s="5"/>
      <c r="J53" s="678">
        <f>G53/$G$55</f>
        <v>9.3228336072076114E-3</v>
      </c>
      <c r="K53" s="697">
        <f t="shared" si="2"/>
        <v>410126.30192053481</v>
      </c>
    </row>
    <row r="54" spans="1:11">
      <c r="A54" s="1"/>
      <c r="B54" s="1"/>
      <c r="C54" s="4"/>
      <c r="D54" s="10"/>
      <c r="E54" s="10"/>
      <c r="F54" s="5"/>
      <c r="G54" s="33"/>
      <c r="H54" s="33"/>
      <c r="I54" s="5"/>
      <c r="J54" s="251"/>
      <c r="K54" s="697"/>
    </row>
    <row r="55" spans="1:11" ht="15" thickBot="1">
      <c r="A55" s="1"/>
      <c r="B55" s="1"/>
      <c r="C55" s="7"/>
      <c r="D55" s="11" t="s">
        <v>147</v>
      </c>
      <c r="E55" s="11"/>
      <c r="F55" s="89">
        <f>SUM(F12,F18,F26,F33,F41,F48,F53)</f>
        <v>238310201.47177416</v>
      </c>
      <c r="G55" s="89">
        <f>Summary_RealizationSchedule!F55</f>
        <v>219957965.14241144</v>
      </c>
      <c r="H55" s="89">
        <f>SUM(H12,H18,H26,H33,H41,H48,H53)</f>
        <v>177606862.28501973</v>
      </c>
      <c r="I55" s="642">
        <f>(G55-H55)/G55</f>
        <v>0.19254180147543901</v>
      </c>
      <c r="J55" s="346"/>
      <c r="K55" s="698">
        <f>F55-H55</f>
        <v>60703339.186754435</v>
      </c>
    </row>
    <row r="56" spans="1:11">
      <c r="F56" s="47"/>
      <c r="G56" s="61"/>
      <c r="H56" s="47"/>
    </row>
    <row r="57" spans="1:11">
      <c r="H57" s="61"/>
    </row>
  </sheetData>
  <hyperlinks>
    <hyperlink ref="E5" location="'Eliminate Regular Meter Reading'!A1" display="Eliminate Regular Meter Reading"/>
    <hyperlink ref="E6" location="'Reduce Special Meter Reading'!A1" display="Reduce Special Meter Reading"/>
    <hyperlink ref="E10" location="'Meter Salvage Value'!A1" display="Meter Salvage Value"/>
    <hyperlink ref="E7" location="'Net Metering'!A1" display="Net Metering"/>
    <hyperlink ref="E11" location="'Local Economy Jobs'!A1" display="Local Economy Jobs"/>
    <hyperlink ref="E15" location="'Open Close Transfer'!A1" display="Account Open/Close/Transfer"/>
    <hyperlink ref="E16" location="'Credit Collections Connections'!A1" display="Credit Collections/Connections"/>
    <hyperlink ref="E17" location="'After-Hours Fees'!A1" display="After Hours Fees"/>
    <hyperlink ref="E21" location="'Earlier Outage Notification'!A1" display="Earlier Outage Notification"/>
    <hyperlink ref="E23" location="'Reduced Customer Calls'!A1" display="Reduced Customer Calls"/>
    <hyperlink ref="E24" location="'Avoided Single Lights Out'!A1" display="Avoided Single Lights Out"/>
    <hyperlink ref="E25" location="'Reduced Major Storms Cost'!A1" display="Reduced Major Storms Cost"/>
    <hyperlink ref="E29" location="'Conservation Voltage Reduction'!A1" display="Conservation Voltage Reduction"/>
    <hyperlink ref="E36" location="'Theft and Diversion'!A1" display="Theft and Diversion"/>
    <hyperlink ref="E37" location="'Unbilled Usage'!A1" display="Unbilled Usage"/>
    <hyperlink ref="E38" location="'Slow Failed Meters'!A1" display="Slow/Failed Meters"/>
    <hyperlink ref="E39" location="'Stopped Meters'!A1" display="Stopped Meters"/>
    <hyperlink ref="E52" location="'Meter Sampling'!A1" display="Meter Sampling"/>
    <hyperlink ref="E51" location="'Retail Load Analysis'!A1" display="Retail Load Analysis"/>
    <hyperlink ref="E30" location="'Customer Energy Efficiency'!A1" display="Customer Energy Efficiency"/>
    <hyperlink ref="E31" location="'Behavioral Energy Efficiency '!A1" display="Behavioral Energy Conservation"/>
    <hyperlink ref="E44" location="'Estimated Bills'!A1" display="Estimated Bills"/>
    <hyperlink ref="E45" location="'Bill Inquiries'!A1" display="Bill Inquiries"/>
    <hyperlink ref="E46" location="'Billing Analysis'!A1" display="Billing Analysis"/>
    <hyperlink ref="E47" location="Rebilling!A1" display="Rebilling"/>
    <hyperlink ref="E9" location="'Natural Gas Meter Module Refres'!A1" display="Natural Gas Meter Module Refresh"/>
    <hyperlink ref="E40" location="'Partial Power'!A1" display="Partial Power"/>
    <hyperlink ref="E22" location="'More Rapid Restoration'!A1" display="More Rapid Restoration"/>
    <hyperlink ref="E8" location="'Customer Meter Base Repairs'!A1" display="Customer Meter Base Repairs"/>
    <hyperlink ref="E32" location="'Grid-Interactive Efficient Bldg'!A1" display="Grid-Interactive Efficient Buildings"/>
  </hyperlinks>
  <pageMargins left="0.7" right="0.7" top="0.25" bottom="0.25" header="0.3" footer="0.3"/>
  <pageSetup scale="5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MasterTimeline!$A$13:$A$19</xm:f>
          </x14:formula1>
          <xm:sqref>F1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249977111117893"/>
  </sheetPr>
  <dimension ref="A1:AF75"/>
  <sheetViews>
    <sheetView workbookViewId="0">
      <pane xSplit="2" ySplit="2" topLeftCell="C33" activePane="bottomRight" state="frozen"/>
      <selection pane="topRight" activeCell="C1" sqref="C1"/>
      <selection pane="bottomLeft" activeCell="A3" sqref="A3"/>
      <selection pane="bottomRight" activeCell="E24" sqref="E24:AC24"/>
    </sheetView>
  </sheetViews>
  <sheetFormatPr defaultColWidth="9.109375" defaultRowHeight="14.4"/>
  <cols>
    <col min="1" max="2" width="3.33203125" style="47" customWidth="1"/>
    <col min="3" max="3" width="3.33203125" style="88" customWidth="1"/>
    <col min="4" max="4" width="3.33203125" style="224" customWidth="1"/>
    <col min="5" max="5" width="35.5546875" style="47" customWidth="1"/>
    <col min="6" max="6" width="15.109375" style="47" customWidth="1"/>
    <col min="7" max="7" width="13.6640625" style="47" bestFit="1" customWidth="1"/>
    <col min="8" max="24" width="12.5546875" style="47" customWidth="1"/>
    <col min="25" max="26" width="14.33203125" style="47" bestFit="1" customWidth="1"/>
    <col min="27" max="31" width="12.5546875" style="47" customWidth="1"/>
    <col min="32" max="32" width="12.5546875" style="204" customWidth="1"/>
    <col min="33" max="16384" width="9.109375" style="47"/>
  </cols>
  <sheetData>
    <row r="1" spans="1:32" ht="18.75" customHeight="1">
      <c r="A1" s="1"/>
      <c r="B1" s="1"/>
      <c r="C1" s="94"/>
      <c r="D1" s="413"/>
      <c r="E1" s="887" t="s">
        <v>1313</v>
      </c>
      <c r="F1" s="839"/>
      <c r="G1" s="1"/>
      <c r="H1" s="1"/>
      <c r="I1" s="1"/>
      <c r="J1" s="1"/>
      <c r="K1" s="1"/>
      <c r="L1" s="1"/>
      <c r="M1" s="1"/>
      <c r="N1" s="1"/>
      <c r="O1" s="1"/>
      <c r="P1" s="1"/>
      <c r="Q1" s="1"/>
      <c r="R1" s="1"/>
      <c r="S1" s="1"/>
      <c r="T1" s="1"/>
      <c r="U1" s="1"/>
      <c r="V1" s="1"/>
      <c r="W1" s="1"/>
      <c r="X1" s="1"/>
      <c r="Y1" s="1"/>
      <c r="Z1" s="1"/>
      <c r="AA1" s="1"/>
      <c r="AB1" s="1"/>
      <c r="AC1" s="1"/>
      <c r="AD1" s="1"/>
      <c r="AE1" s="1"/>
      <c r="AF1" s="1"/>
    </row>
    <row r="2" spans="1:32" ht="15" thickBot="1">
      <c r="A2" s="1"/>
      <c r="B2" s="1"/>
      <c r="C2" s="94"/>
      <c r="D2" s="413"/>
      <c r="E2" s="1"/>
      <c r="F2" s="12" t="s">
        <v>80</v>
      </c>
      <c r="G2" s="12" t="s">
        <v>528</v>
      </c>
      <c r="H2" s="12">
        <v>2016</v>
      </c>
      <c r="I2" s="12">
        <v>2017</v>
      </c>
      <c r="J2" s="12">
        <v>2018</v>
      </c>
      <c r="K2" s="12">
        <v>2019</v>
      </c>
      <c r="L2" s="12">
        <v>2020</v>
      </c>
      <c r="M2" s="12">
        <v>2021</v>
      </c>
      <c r="N2" s="12">
        <v>2022</v>
      </c>
      <c r="O2" s="12">
        <v>2023</v>
      </c>
      <c r="P2" s="12">
        <v>2024</v>
      </c>
      <c r="Q2" s="12">
        <v>2025</v>
      </c>
      <c r="R2" s="12">
        <v>2026</v>
      </c>
      <c r="S2" s="12">
        <v>2027</v>
      </c>
      <c r="T2" s="12">
        <v>2028</v>
      </c>
      <c r="U2" s="12">
        <v>2029</v>
      </c>
      <c r="V2" s="12">
        <v>2030</v>
      </c>
      <c r="W2" s="12">
        <v>2031</v>
      </c>
      <c r="X2" s="12">
        <v>2032</v>
      </c>
      <c r="Y2" s="12">
        <v>2033</v>
      </c>
      <c r="Z2" s="12">
        <v>2034</v>
      </c>
      <c r="AA2" s="12">
        <v>2035</v>
      </c>
      <c r="AB2" s="12">
        <v>2036</v>
      </c>
      <c r="AC2" s="12">
        <v>2037</v>
      </c>
      <c r="AD2" s="12">
        <v>2038</v>
      </c>
      <c r="AE2" s="12">
        <v>2039</v>
      </c>
      <c r="AF2" s="12">
        <v>2040</v>
      </c>
    </row>
    <row r="3" spans="1:32" ht="18">
      <c r="A3" s="1"/>
      <c r="B3" s="1"/>
      <c r="C3" s="96" t="s">
        <v>0</v>
      </c>
      <c r="D3" s="414"/>
      <c r="E3" s="2"/>
      <c r="F3" s="2"/>
      <c r="G3" s="2"/>
      <c r="H3" s="2"/>
      <c r="I3" s="2"/>
      <c r="J3" s="2"/>
      <c r="K3" s="2"/>
      <c r="L3" s="2"/>
      <c r="M3" s="2"/>
      <c r="N3" s="2"/>
      <c r="O3" s="2"/>
      <c r="P3" s="2"/>
      <c r="Q3" s="2"/>
      <c r="R3" s="2"/>
      <c r="S3" s="2"/>
      <c r="T3" s="2"/>
      <c r="U3" s="2"/>
      <c r="V3" s="2"/>
      <c r="W3" s="2"/>
      <c r="X3" s="2"/>
      <c r="Y3" s="2"/>
      <c r="Z3" s="2"/>
      <c r="AA3" s="2"/>
      <c r="AB3" s="2"/>
      <c r="AC3" s="2"/>
      <c r="AD3" s="2"/>
      <c r="AE3" s="2"/>
      <c r="AF3" s="53"/>
    </row>
    <row r="4" spans="1:32">
      <c r="A4" s="1"/>
      <c r="B4" s="1"/>
      <c r="C4" s="694"/>
      <c r="D4" s="415" t="s">
        <v>1</v>
      </c>
      <c r="E4" s="10"/>
      <c r="F4" s="5"/>
      <c r="G4" s="5"/>
      <c r="H4" s="5"/>
      <c r="I4" s="5"/>
      <c r="J4" s="5"/>
      <c r="K4" s="5"/>
      <c r="L4" s="5"/>
      <c r="M4" s="5"/>
      <c r="N4" s="5"/>
      <c r="O4" s="5"/>
      <c r="P4" s="5"/>
      <c r="Q4" s="5"/>
      <c r="R4" s="5"/>
      <c r="S4" s="5"/>
      <c r="T4" s="5"/>
      <c r="U4" s="5"/>
      <c r="V4" s="5"/>
      <c r="W4" s="5"/>
      <c r="X4" s="5"/>
      <c r="Y4" s="5"/>
      <c r="Z4" s="5"/>
      <c r="AA4" s="5"/>
      <c r="AB4" s="5"/>
      <c r="AC4" s="97"/>
      <c r="AD4" s="97"/>
      <c r="AE4" s="97"/>
      <c r="AF4" s="97"/>
    </row>
    <row r="5" spans="1:32">
      <c r="A5" s="1"/>
      <c r="B5" s="1"/>
      <c r="C5" s="694"/>
      <c r="D5" s="415"/>
      <c r="E5" s="13" t="s">
        <v>1333</v>
      </c>
      <c r="F5" s="33">
        <f>'Eliminate Regular Meter Reading'!H47</f>
        <v>59045423.35846632</v>
      </c>
      <c r="G5" s="33">
        <f>SUM(H5:AF5)</f>
        <v>136295070.00601077</v>
      </c>
      <c r="H5" s="715">
        <f>'Eliminate Regular Meter Reading'!K47</f>
        <v>280175</v>
      </c>
      <c r="I5" s="715">
        <f>'Eliminate Regular Meter Reading'!L47</f>
        <v>369752.77120000031</v>
      </c>
      <c r="J5" s="715">
        <f>'Eliminate Regular Meter Reading'!M47</f>
        <v>580538.65811706323</v>
      </c>
      <c r="K5" s="715">
        <f>'Eliminate Regular Meter Reading'!N47</f>
        <v>1652817.0334517234</v>
      </c>
      <c r="L5" s="715">
        <f>'Eliminate Regular Meter Reading'!O47</f>
        <v>4295101.6957793366</v>
      </c>
      <c r="M5" s="715">
        <f>'Eliminate Regular Meter Reading'!P47</f>
        <v>4464611.9934327714</v>
      </c>
      <c r="N5" s="715">
        <f>'Eliminate Regular Meter Reading'!Q47</f>
        <v>4640829.2220941437</v>
      </c>
      <c r="O5" s="715">
        <f>'Eliminate Regular Meter Reading'!R47</f>
        <v>6432025.709157981</v>
      </c>
      <c r="P5" s="715">
        <f>'Eliminate Regular Meter Reading'!S47</f>
        <v>6685944.8415476931</v>
      </c>
      <c r="Q5" s="715">
        <f>'Eliminate Regular Meter Reading'!T47</f>
        <v>6949912.9419204406</v>
      </c>
      <c r="R5" s="715">
        <f>'Eliminate Regular Meter Reading'!U47</f>
        <v>7224328.4782801382</v>
      </c>
      <c r="S5" s="715">
        <f>'Eliminate Regular Meter Reading'!V47</f>
        <v>7509605.7431279421</v>
      </c>
      <c r="T5" s="715">
        <f>'Eliminate Regular Meter Reading'!W47</f>
        <v>7806175.4826638978</v>
      </c>
      <c r="U5" s="715">
        <f>'Eliminate Regular Meter Reading'!X47</f>
        <v>8114485.5510302968</v>
      </c>
      <c r="V5" s="715">
        <f>'Eliminate Regular Meter Reading'!Y47</f>
        <v>8435001.5905941557</v>
      </c>
      <c r="W5" s="715">
        <f>'Eliminate Regular Meter Reading'!Z47</f>
        <v>8768207.7393059209</v>
      </c>
      <c r="X5" s="715">
        <f>'Eliminate Regular Meter Reading'!AA47</f>
        <v>9114607.366212938</v>
      </c>
      <c r="Y5" s="715">
        <f>'Eliminate Regular Meter Reading'!AB47</f>
        <v>9474723.8362491019</v>
      </c>
      <c r="Z5" s="715">
        <f>'Eliminate Regular Meter Reading'!AC47</f>
        <v>9849101.3054668829</v>
      </c>
      <c r="AA5" s="715">
        <f>'Eliminate Regular Meter Reading'!AD47</f>
        <v>10238305.547924332</v>
      </c>
      <c r="AB5" s="715">
        <f>'Eliminate Regular Meter Reading'!AE47</f>
        <v>10642924.815488093</v>
      </c>
      <c r="AC5" s="716">
        <f>'Eliminate Regular Meter Reading'!AF47</f>
        <v>2765892.6829658966</v>
      </c>
      <c r="AD5" s="716">
        <f>'Eliminate Regular Meter Reading'!AG47</f>
        <v>0</v>
      </c>
      <c r="AE5" s="716">
        <f>'Eliminate Regular Meter Reading'!AH47</f>
        <v>0</v>
      </c>
      <c r="AF5" s="716">
        <f>'Eliminate Regular Meter Reading'!AI47</f>
        <v>0</v>
      </c>
    </row>
    <row r="6" spans="1:32">
      <c r="A6" s="1"/>
      <c r="B6" s="1"/>
      <c r="C6" s="694"/>
      <c r="D6" s="415"/>
      <c r="E6" s="13" t="s">
        <v>1334</v>
      </c>
      <c r="F6" s="33">
        <f>'Reduce Special Meter Reading'!G13</f>
        <v>372120.05610758282</v>
      </c>
      <c r="G6" s="33">
        <f>SUM(H6:AF6)</f>
        <v>811947.24000000034</v>
      </c>
      <c r="H6" s="715">
        <f>'Reduce Special Meter Reading'!J13</f>
        <v>0</v>
      </c>
      <c r="I6" s="715">
        <f>'Reduce Special Meter Reading'!K13</f>
        <v>0</v>
      </c>
      <c r="J6" s="715">
        <f>'Reduce Special Meter Reading'!L13</f>
        <v>0</v>
      </c>
      <c r="K6" s="715">
        <f>'Reduce Special Meter Reading'!M13</f>
        <v>14499.057857142858</v>
      </c>
      <c r="L6" s="715">
        <f>'Reduce Special Meter Reading'!N13</f>
        <v>36247.644642857143</v>
      </c>
      <c r="M6" s="715">
        <f>'Reduce Special Meter Reading'!O13</f>
        <v>36247.644642857143</v>
      </c>
      <c r="N6" s="715">
        <f>'Reduce Special Meter Reading'!P13</f>
        <v>36247.644642857143</v>
      </c>
      <c r="O6" s="715">
        <f>'Reduce Special Meter Reading'!Q13</f>
        <v>48330.192857142858</v>
      </c>
      <c r="P6" s="715">
        <f>'Reduce Special Meter Reading'!R13</f>
        <v>48330.192857142858</v>
      </c>
      <c r="Q6" s="715">
        <f>'Reduce Special Meter Reading'!S13</f>
        <v>48330.192857142858</v>
      </c>
      <c r="R6" s="715">
        <f>'Reduce Special Meter Reading'!T13</f>
        <v>48330.192857142858</v>
      </c>
      <c r="S6" s="715">
        <f>'Reduce Special Meter Reading'!U13</f>
        <v>48330.192857142858</v>
      </c>
      <c r="T6" s="715">
        <f>'Reduce Special Meter Reading'!V13</f>
        <v>48330.192857142858</v>
      </c>
      <c r="U6" s="715">
        <f>'Reduce Special Meter Reading'!W13</f>
        <v>48330.192857142858</v>
      </c>
      <c r="V6" s="715">
        <f>'Reduce Special Meter Reading'!X13</f>
        <v>48330.192857142858</v>
      </c>
      <c r="W6" s="715">
        <f>'Reduce Special Meter Reading'!Y13</f>
        <v>48330.192857142858</v>
      </c>
      <c r="X6" s="715">
        <f>'Reduce Special Meter Reading'!Z13</f>
        <v>48330.192857142858</v>
      </c>
      <c r="Y6" s="715">
        <f>'Reduce Special Meter Reading'!AA13</f>
        <v>48330.192857142858</v>
      </c>
      <c r="Z6" s="715">
        <f>'Reduce Special Meter Reading'!AB13</f>
        <v>48330.192857142858</v>
      </c>
      <c r="AA6" s="715">
        <f>'Reduce Special Meter Reading'!AC13</f>
        <v>48330.192857142858</v>
      </c>
      <c r="AB6" s="715">
        <f>'Reduce Special Meter Reading'!AD13</f>
        <v>48330.192857142858</v>
      </c>
      <c r="AC6" s="716">
        <f>'Reduce Special Meter Reading'!AE13</f>
        <v>12082.548214285714</v>
      </c>
      <c r="AD6" s="716">
        <f>'Reduce Special Meter Reading'!AF13</f>
        <v>0</v>
      </c>
      <c r="AE6" s="716">
        <f>'Reduce Special Meter Reading'!AG13</f>
        <v>0</v>
      </c>
      <c r="AF6" s="716">
        <f>'Reduce Special Meter Reading'!AH13</f>
        <v>0</v>
      </c>
    </row>
    <row r="7" spans="1:32">
      <c r="A7" s="1"/>
      <c r="B7" s="1"/>
      <c r="C7" s="694"/>
      <c r="D7" s="415"/>
      <c r="E7" s="13" t="s">
        <v>32</v>
      </c>
      <c r="F7" s="33">
        <f>'Net Metering'!D21</f>
        <v>4627144.3366114758</v>
      </c>
      <c r="G7" s="33">
        <f>SUM(H7:AF7)</f>
        <v>10778181.071635626</v>
      </c>
      <c r="H7" s="715">
        <f>'Net Metering'!E21</f>
        <v>0</v>
      </c>
      <c r="I7" s="715">
        <f>'Net Metering'!F21</f>
        <v>0</v>
      </c>
      <c r="J7" s="825">
        <f>'Net Metering'!G21</f>
        <v>44068.413648168214</v>
      </c>
      <c r="K7" s="715">
        <f>'Net Metering'!H21</f>
        <v>66221.412315309572</v>
      </c>
      <c r="L7" s="715">
        <f>'Net Metering'!I21</f>
        <v>99231.423639208995</v>
      </c>
      <c r="M7" s="715">
        <f>'Net Metering'!J21</f>
        <v>114141.91363136643</v>
      </c>
      <c r="N7" s="715">
        <f>'Net Metering'!K21</f>
        <v>169256.64465734427</v>
      </c>
      <c r="O7" s="715">
        <f>'Net Metering'!L21</f>
        <v>248650.70838323809</v>
      </c>
      <c r="P7" s="715">
        <f>'Net Metering'!M21</f>
        <v>360263.80563426786</v>
      </c>
      <c r="Q7" s="715">
        <f>'Net Metering'!N21</f>
        <v>511441.44529828802</v>
      </c>
      <c r="R7" s="715">
        <f>'Net Metering'!O21</f>
        <v>704782.32513473509</v>
      </c>
      <c r="S7" s="715">
        <f>'Net Metering'!P21</f>
        <v>930566.58818764111</v>
      </c>
      <c r="T7" s="715">
        <f>'Net Metering'!Q21</f>
        <v>1156979.5030561332</v>
      </c>
      <c r="U7" s="715">
        <f>'Net Metering'!R21</f>
        <v>1325397.3653708019</v>
      </c>
      <c r="V7" s="715">
        <f>'Net Metering'!S21</f>
        <v>1365252.397559437</v>
      </c>
      <c r="W7" s="715">
        <f>'Net Metering'!T21</f>
        <v>1236459.7649443925</v>
      </c>
      <c r="X7" s="715">
        <f>'Net Metering'!U21</f>
        <v>971999.89782956219</v>
      </c>
      <c r="Y7" s="715">
        <f>'Net Metering'!V21</f>
        <v>666076.23180844774</v>
      </c>
      <c r="Z7" s="715">
        <f>'Net Metering'!W21</f>
        <v>406920.80773599411</v>
      </c>
      <c r="AA7" s="715">
        <f>'Net Metering'!X21</f>
        <v>248596.98614217044</v>
      </c>
      <c r="AB7" s="715">
        <f>'Net Metering'!Y21</f>
        <v>151873.43665912014</v>
      </c>
      <c r="AC7" s="716">
        <f>'Net Metering'!Z21</f>
        <v>0</v>
      </c>
      <c r="AD7" s="716">
        <f>'Net Metering'!AA21</f>
        <v>0</v>
      </c>
      <c r="AE7" s="716">
        <f>'Net Metering'!AB21</f>
        <v>0</v>
      </c>
      <c r="AF7" s="716">
        <f>'Net Metering'!AC21</f>
        <v>0</v>
      </c>
    </row>
    <row r="8" spans="1:32">
      <c r="A8" s="1"/>
      <c r="B8" s="1"/>
      <c r="C8" s="694"/>
      <c r="D8" s="415"/>
      <c r="E8" s="880" t="s">
        <v>1339</v>
      </c>
      <c r="F8" s="823">
        <f>'Customer Meter Base Repairs'!B25</f>
        <v>6302323.2255015494</v>
      </c>
      <c r="G8" s="33">
        <f>'Customer Meter Base Repairs'!B24</f>
        <v>7735000</v>
      </c>
      <c r="H8" s="735">
        <f>'Customer Meter Base Repairs'!C23</f>
        <v>375000</v>
      </c>
      <c r="I8" s="735">
        <f>'Customer Meter Base Repairs'!D23</f>
        <v>375000</v>
      </c>
      <c r="J8" s="735">
        <f>'Customer Meter Base Repairs'!E23</f>
        <v>0</v>
      </c>
      <c r="K8" s="735">
        <f>'Customer Meter Base Repairs'!F23</f>
        <v>3492500</v>
      </c>
      <c r="L8" s="735">
        <f>'Customer Meter Base Repairs'!G23</f>
        <v>3492500</v>
      </c>
      <c r="M8" s="735">
        <f>'Customer Meter Base Repairs'!H23</f>
        <v>0</v>
      </c>
      <c r="N8" s="715">
        <v>0</v>
      </c>
      <c r="O8" s="715">
        <v>0</v>
      </c>
      <c r="P8" s="715">
        <v>0</v>
      </c>
      <c r="Q8" s="715">
        <v>0</v>
      </c>
      <c r="R8" s="715">
        <v>0</v>
      </c>
      <c r="S8" s="715">
        <v>0</v>
      </c>
      <c r="T8" s="715">
        <v>0</v>
      </c>
      <c r="U8" s="715">
        <v>0</v>
      </c>
      <c r="V8" s="715">
        <v>0</v>
      </c>
      <c r="W8" s="715">
        <v>0</v>
      </c>
      <c r="X8" s="715">
        <v>0</v>
      </c>
      <c r="Y8" s="715">
        <v>0</v>
      </c>
      <c r="Z8" s="715">
        <v>0</v>
      </c>
      <c r="AA8" s="715">
        <v>0</v>
      </c>
      <c r="AB8" s="715">
        <v>0</v>
      </c>
      <c r="AC8" s="716">
        <v>0</v>
      </c>
      <c r="AD8" s="716">
        <v>0</v>
      </c>
      <c r="AE8" s="716">
        <v>0</v>
      </c>
      <c r="AF8" s="716">
        <v>0</v>
      </c>
    </row>
    <row r="9" spans="1:32">
      <c r="A9" s="1"/>
      <c r="B9" s="1"/>
      <c r="C9" s="694"/>
      <c r="D9" s="415"/>
      <c r="E9" s="880" t="s">
        <v>1340</v>
      </c>
      <c r="F9" s="33">
        <f>'Natural Gas Meter Module Refres'!C10</f>
        <v>3190319.4261763301</v>
      </c>
      <c r="G9" s="33">
        <f>'Natural Gas Meter Module Refres'!D10</f>
        <v>6959592.7406264963</v>
      </c>
      <c r="H9" s="715">
        <f>'Natural Gas Meter Module Refres'!F10</f>
        <v>0</v>
      </c>
      <c r="I9" s="715">
        <f>'Natural Gas Meter Module Refres'!G10</f>
        <v>0</v>
      </c>
      <c r="J9" s="715">
        <f>'Natural Gas Meter Module Refres'!H10</f>
        <v>0</v>
      </c>
      <c r="K9" s="715">
        <f>'Natural Gas Meter Module Refres'!I10</f>
        <v>87515.189999999988</v>
      </c>
      <c r="L9" s="715">
        <f>'Natural Gas Meter Module Refres'!J10</f>
        <v>225269.95065750001</v>
      </c>
      <c r="M9" s="715">
        <f>'Natural Gas Meter Module Refres'!K10</f>
        <v>228606.60776467499</v>
      </c>
      <c r="N9" s="715">
        <f>'Natural Gas Meter Module Refres'!L10</f>
        <v>232009.15017093977</v>
      </c>
      <c r="O9" s="715">
        <f>'Natural Gas Meter Module Refres'!M10</f>
        <v>313972.28305483423</v>
      </c>
      <c r="P9" s="715">
        <f>'Natural Gas Meter Module Refres'!N10</f>
        <v>531152.16478015063</v>
      </c>
      <c r="Q9" s="715">
        <f>'Natural Gas Meter Module Refres'!O10</f>
        <v>539174.80604826706</v>
      </c>
      <c r="R9" s="715">
        <f>'Natural Gas Meter Module Refres'!P10</f>
        <v>547359.00731767435</v>
      </c>
      <c r="S9" s="715">
        <f>'Natural Gas Meter Module Refres'!Q10</f>
        <v>555708.82419604319</v>
      </c>
      <c r="T9" s="715">
        <f>'Natural Gas Meter Module Refres'!R10</f>
        <v>564228.42604735168</v>
      </c>
      <c r="U9" s="715">
        <f>'Natural Gas Meter Module Refres'!S10</f>
        <v>572922.09932545351</v>
      </c>
      <c r="V9" s="715">
        <f>'Natural Gas Meter Module Refres'!T10</f>
        <v>349076.5506041192</v>
      </c>
      <c r="W9" s="715">
        <f>'Natural Gas Meter Module Refres'!U10</f>
        <v>354509.64727544162</v>
      </c>
      <c r="X9" s="715">
        <f>'Natural Gas Meter Module Refres'!V10</f>
        <v>360055.34484843572</v>
      </c>
      <c r="Y9" s="715">
        <f>'Natural Gas Meter Module Refres'!W10</f>
        <v>365716.51743016683</v>
      </c>
      <c r="Z9" s="715">
        <f>'Natural Gas Meter Module Refres'!X10</f>
        <v>371496.12031171279</v>
      </c>
      <c r="AA9" s="715">
        <f>'Natural Gas Meter Module Refres'!Y10</f>
        <v>377397.1923532915</v>
      </c>
      <c r="AB9" s="715">
        <f>'Natural Gas Meter Module Refres'!Z10</f>
        <v>383422.85844043974</v>
      </c>
      <c r="AC9" s="715">
        <f>'Natural Gas Meter Module Refres'!AA10</f>
        <v>0</v>
      </c>
      <c r="AD9" s="715">
        <f>'Natural Gas Meter Module Refres'!AB10</f>
        <v>0</v>
      </c>
      <c r="AE9" s="715">
        <f>'Natural Gas Meter Module Refres'!AC10</f>
        <v>0</v>
      </c>
      <c r="AF9" s="715">
        <f>'Natural Gas Meter Module Refres'!AD10</f>
        <v>0</v>
      </c>
    </row>
    <row r="10" spans="1:32">
      <c r="A10" s="1"/>
      <c r="B10" s="1"/>
      <c r="C10" s="694"/>
      <c r="D10" s="415"/>
      <c r="E10" s="13" t="s">
        <v>1335</v>
      </c>
      <c r="F10" s="33">
        <f>'Meter Salvage Value'!C16</f>
        <v>148000</v>
      </c>
      <c r="G10" s="33">
        <f>SUM(H10:AF10)</f>
        <v>0</v>
      </c>
      <c r="H10" s="715">
        <v>0</v>
      </c>
      <c r="I10" s="715">
        <v>0</v>
      </c>
      <c r="J10" s="715">
        <v>0</v>
      </c>
      <c r="K10" s="715">
        <v>0</v>
      </c>
      <c r="L10" s="715">
        <v>0</v>
      </c>
      <c r="M10" s="715">
        <v>0</v>
      </c>
      <c r="N10" s="715">
        <v>0</v>
      </c>
      <c r="O10" s="715">
        <v>0</v>
      </c>
      <c r="P10" s="715">
        <v>0</v>
      </c>
      <c r="Q10" s="715">
        <v>0</v>
      </c>
      <c r="R10" s="715">
        <v>0</v>
      </c>
      <c r="S10" s="715">
        <v>0</v>
      </c>
      <c r="T10" s="715">
        <v>0</v>
      </c>
      <c r="U10" s="715">
        <v>0</v>
      </c>
      <c r="V10" s="715">
        <v>0</v>
      </c>
      <c r="W10" s="715">
        <v>0</v>
      </c>
      <c r="X10" s="715">
        <v>0</v>
      </c>
      <c r="Y10" s="715">
        <v>0</v>
      </c>
      <c r="Z10" s="715">
        <v>0</v>
      </c>
      <c r="AA10" s="715">
        <v>0</v>
      </c>
      <c r="AB10" s="715">
        <v>0</v>
      </c>
      <c r="AC10" s="716">
        <v>0</v>
      </c>
      <c r="AD10" s="716">
        <v>0</v>
      </c>
      <c r="AE10" s="716">
        <v>0</v>
      </c>
      <c r="AF10" s="716">
        <v>0</v>
      </c>
    </row>
    <row r="11" spans="1:32">
      <c r="A11" s="1"/>
      <c r="B11" s="1"/>
      <c r="C11" s="694"/>
      <c r="D11" s="415"/>
      <c r="E11" s="13" t="s">
        <v>16</v>
      </c>
      <c r="F11" s="823">
        <v>0</v>
      </c>
      <c r="G11" s="33">
        <v>0</v>
      </c>
      <c r="H11" s="735">
        <f>'Local Economy Jobs'!C24</f>
        <v>4057495</v>
      </c>
      <c r="I11" s="735">
        <f>'Local Economy Jobs'!D24</f>
        <v>7490272</v>
      </c>
      <c r="J11" s="735">
        <f>'Local Economy Jobs'!E24</f>
        <v>4658707</v>
      </c>
      <c r="K11" s="735">
        <f>'Local Economy Jobs'!F24</f>
        <v>8000000</v>
      </c>
      <c r="L11" s="735">
        <f>'Local Economy Jobs'!G24</f>
        <v>8782000</v>
      </c>
      <c r="M11" s="735">
        <f>'Local Economy Jobs'!H24</f>
        <v>1200000</v>
      </c>
      <c r="N11" s="715">
        <v>0</v>
      </c>
      <c r="O11" s="715">
        <v>0</v>
      </c>
      <c r="P11" s="715">
        <v>0</v>
      </c>
      <c r="Q11" s="715">
        <v>0</v>
      </c>
      <c r="R11" s="715">
        <v>0</v>
      </c>
      <c r="S11" s="715">
        <v>0</v>
      </c>
      <c r="T11" s="715">
        <v>0</v>
      </c>
      <c r="U11" s="715">
        <v>0</v>
      </c>
      <c r="V11" s="715">
        <v>0</v>
      </c>
      <c r="W11" s="715">
        <v>0</v>
      </c>
      <c r="X11" s="715">
        <v>0</v>
      </c>
      <c r="Y11" s="715">
        <v>0</v>
      </c>
      <c r="Z11" s="715">
        <v>0</v>
      </c>
      <c r="AA11" s="715">
        <v>0</v>
      </c>
      <c r="AB11" s="715">
        <v>0</v>
      </c>
      <c r="AC11" s="716">
        <v>0</v>
      </c>
      <c r="AD11" s="716">
        <v>0</v>
      </c>
      <c r="AE11" s="716">
        <v>0</v>
      </c>
      <c r="AF11" s="716">
        <v>0</v>
      </c>
    </row>
    <row r="12" spans="1:32">
      <c r="A12" s="1"/>
      <c r="B12" s="1"/>
      <c r="C12" s="694"/>
      <c r="D12" s="415"/>
      <c r="E12" s="10" t="s">
        <v>10</v>
      </c>
      <c r="F12" s="919">
        <f>SUM(F5:F11)</f>
        <v>73685330.402863249</v>
      </c>
      <c r="G12" s="33">
        <f t="shared" ref="G12:AF12" si="0">SUM(G5:G11)</f>
        <v>162579791.0582729</v>
      </c>
      <c r="H12" s="715">
        <f t="shared" si="0"/>
        <v>4712670</v>
      </c>
      <c r="I12" s="715">
        <f t="shared" si="0"/>
        <v>8235024.7712000003</v>
      </c>
      <c r="J12" s="715">
        <f t="shared" si="0"/>
        <v>5283314.071765231</v>
      </c>
      <c r="K12" s="715">
        <f t="shared" si="0"/>
        <v>13313552.693624176</v>
      </c>
      <c r="L12" s="715">
        <f t="shared" si="0"/>
        <v>16930350.714718901</v>
      </c>
      <c r="M12" s="715">
        <f t="shared" si="0"/>
        <v>6043608.1594716702</v>
      </c>
      <c r="N12" s="715">
        <f t="shared" si="0"/>
        <v>5078342.6615652852</v>
      </c>
      <c r="O12" s="715">
        <f t="shared" si="0"/>
        <v>7042978.8934531957</v>
      </c>
      <c r="P12" s="715">
        <f t="shared" si="0"/>
        <v>7625691.0048192535</v>
      </c>
      <c r="Q12" s="715">
        <f t="shared" si="0"/>
        <v>8048859.3861241378</v>
      </c>
      <c r="R12" s="715">
        <f t="shared" si="0"/>
        <v>8524800.0035896897</v>
      </c>
      <c r="S12" s="715">
        <f t="shared" si="0"/>
        <v>9044211.3483687676</v>
      </c>
      <c r="T12" s="715">
        <f t="shared" si="0"/>
        <v>9575713.6046245247</v>
      </c>
      <c r="U12" s="715">
        <f t="shared" si="0"/>
        <v>10061135.208583696</v>
      </c>
      <c r="V12" s="715">
        <f t="shared" si="0"/>
        <v>10197660.731614854</v>
      </c>
      <c r="W12" s="715">
        <f t="shared" si="0"/>
        <v>10407507.344382899</v>
      </c>
      <c r="X12" s="715">
        <f t="shared" si="0"/>
        <v>10494992.801748078</v>
      </c>
      <c r="Y12" s="715">
        <f t="shared" si="0"/>
        <v>10554846.77834486</v>
      </c>
      <c r="Z12" s="715">
        <f t="shared" si="0"/>
        <v>10675848.426371733</v>
      </c>
      <c r="AA12" s="715">
        <f t="shared" si="0"/>
        <v>10912629.919276936</v>
      </c>
      <c r="AB12" s="715">
        <f t="shared" si="0"/>
        <v>11226551.303444795</v>
      </c>
      <c r="AC12" s="715">
        <f t="shared" si="0"/>
        <v>2777975.2311801822</v>
      </c>
      <c r="AD12" s="715">
        <f t="shared" si="0"/>
        <v>0</v>
      </c>
      <c r="AE12" s="715">
        <f t="shared" si="0"/>
        <v>0</v>
      </c>
      <c r="AF12" s="715">
        <f t="shared" si="0"/>
        <v>0</v>
      </c>
    </row>
    <row r="13" spans="1:32">
      <c r="A13" s="1"/>
      <c r="B13" s="1"/>
      <c r="C13" s="694"/>
      <c r="D13" s="415"/>
      <c r="E13" s="10"/>
      <c r="F13" s="5"/>
      <c r="G13" s="5"/>
      <c r="H13" s="938">
        <f>SUM(H5:H10)*0.000001</f>
        <v>0.65517499999999995</v>
      </c>
      <c r="I13" s="938">
        <f t="shared" ref="I13:AC13" si="1">SUM(I5:I10)*0.000001</f>
        <v>0.74475277120000027</v>
      </c>
      <c r="J13" s="938">
        <f t="shared" si="1"/>
        <v>0.62460707176523145</v>
      </c>
      <c r="K13" s="938">
        <f t="shared" si="1"/>
        <v>5.3135526936241755</v>
      </c>
      <c r="L13" s="938">
        <f t="shared" si="1"/>
        <v>8.1483507147189016</v>
      </c>
      <c r="M13" s="938">
        <f t="shared" si="1"/>
        <v>4.8436081594716702</v>
      </c>
      <c r="N13" s="938">
        <f t="shared" si="1"/>
        <v>5.0783426615652854</v>
      </c>
      <c r="O13" s="938">
        <f t="shared" si="1"/>
        <v>7.0429788934531956</v>
      </c>
      <c r="P13" s="938">
        <f t="shared" si="1"/>
        <v>7.6256910048192532</v>
      </c>
      <c r="Q13" s="938">
        <f t="shared" si="1"/>
        <v>8.0488593861241373</v>
      </c>
      <c r="R13" s="938">
        <f t="shared" si="1"/>
        <v>8.5248000035896894</v>
      </c>
      <c r="S13" s="938">
        <f t="shared" si="1"/>
        <v>9.0442113483687674</v>
      </c>
      <c r="T13" s="938">
        <f t="shared" si="1"/>
        <v>9.575713604624525</v>
      </c>
      <c r="U13" s="938">
        <f t="shared" si="1"/>
        <v>10.061135208583694</v>
      </c>
      <c r="V13" s="938">
        <f t="shared" si="1"/>
        <v>10.197660731614853</v>
      </c>
      <c r="W13" s="938">
        <f t="shared" si="1"/>
        <v>10.407507344382898</v>
      </c>
      <c r="X13" s="938">
        <f t="shared" si="1"/>
        <v>10.494992801748078</v>
      </c>
      <c r="Y13" s="938">
        <f t="shared" si="1"/>
        <v>10.55484677834486</v>
      </c>
      <c r="Z13" s="938">
        <f t="shared" si="1"/>
        <v>10.675848426371733</v>
      </c>
      <c r="AA13" s="938">
        <f t="shared" si="1"/>
        <v>10.912629919276936</v>
      </c>
      <c r="AB13" s="938">
        <f t="shared" si="1"/>
        <v>11.226551303444795</v>
      </c>
      <c r="AC13" s="938">
        <f t="shared" si="1"/>
        <v>2.7779752311801822</v>
      </c>
      <c r="AD13" s="716"/>
      <c r="AE13" s="716"/>
      <c r="AF13" s="716"/>
    </row>
    <row r="14" spans="1:32">
      <c r="A14" s="1"/>
      <c r="B14" s="1"/>
      <c r="C14" s="694"/>
      <c r="D14" s="415" t="s">
        <v>1051</v>
      </c>
      <c r="E14" s="10"/>
      <c r="F14" s="5"/>
      <c r="G14" s="5"/>
      <c r="H14" s="715"/>
      <c r="I14" s="715"/>
      <c r="J14" s="715"/>
      <c r="K14" s="715"/>
      <c r="L14" s="715"/>
      <c r="M14" s="715"/>
      <c r="N14" s="715"/>
      <c r="O14" s="715"/>
      <c r="P14" s="715"/>
      <c r="Q14" s="715"/>
      <c r="R14" s="715"/>
      <c r="S14" s="715"/>
      <c r="T14" s="715"/>
      <c r="U14" s="715"/>
      <c r="V14" s="715"/>
      <c r="W14" s="715"/>
      <c r="X14" s="715"/>
      <c r="Y14" s="715"/>
      <c r="Z14" s="715"/>
      <c r="AA14" s="715"/>
      <c r="AB14" s="715"/>
      <c r="AC14" s="716"/>
      <c r="AD14" s="716"/>
      <c r="AE14" s="716"/>
      <c r="AF14" s="716"/>
    </row>
    <row r="15" spans="1:32">
      <c r="A15" s="1"/>
      <c r="B15" s="1"/>
      <c r="C15" s="694"/>
      <c r="D15"/>
      <c r="E15" s="13" t="s">
        <v>17</v>
      </c>
      <c r="F15" s="33">
        <f>'Open Close Transfer'!E10</f>
        <v>10352917.364609633</v>
      </c>
      <c r="G15" s="33">
        <f>SUM(H15:AF15)</f>
        <v>23985022.705145601</v>
      </c>
      <c r="H15" s="715">
        <f>'Open Close Transfer'!F10</f>
        <v>0</v>
      </c>
      <c r="I15" s="715">
        <f>'Open Close Transfer'!G10</f>
        <v>0</v>
      </c>
      <c r="J15" s="715">
        <f>'Open Close Transfer'!H10</f>
        <v>0</v>
      </c>
      <c r="K15" s="715">
        <f>'Open Close Transfer'!I10</f>
        <v>292022.46388064261</v>
      </c>
      <c r="L15" s="715">
        <f>'Open Close Transfer'!J10</f>
        <v>759258.40608967096</v>
      </c>
      <c r="M15" s="715">
        <f>'Open Close Transfer'!K10</f>
        <v>789628.7423332578</v>
      </c>
      <c r="N15" s="715">
        <f>'Open Close Transfer'!L10</f>
        <v>821213.89202658809</v>
      </c>
      <c r="O15" s="715">
        <f>'Open Close Transfer'!M10</f>
        <v>1138749.9302768689</v>
      </c>
      <c r="P15" s="715">
        <f>'Open Close Transfer'!N10</f>
        <v>1184299.9274879438</v>
      </c>
      <c r="Q15" s="715">
        <f>'Open Close Transfer'!O10</f>
        <v>1231671.9245874614</v>
      </c>
      <c r="R15" s="715">
        <f>'Open Close Transfer'!P10</f>
        <v>1280938.8015709599</v>
      </c>
      <c r="S15" s="715">
        <f>'Open Close Transfer'!Q10</f>
        <v>1332176.3536337987</v>
      </c>
      <c r="T15" s="715">
        <f>'Open Close Transfer'!R10</f>
        <v>1385463.4077791504</v>
      </c>
      <c r="U15" s="715">
        <f>'Open Close Transfer'!S10</f>
        <v>1440881.9440903165</v>
      </c>
      <c r="V15" s="715">
        <f>'Open Close Transfer'!T10</f>
        <v>1498517.2218539291</v>
      </c>
      <c r="W15" s="715">
        <f>'Open Close Transfer'!U10</f>
        <v>1558457.9107280865</v>
      </c>
      <c r="X15" s="715">
        <f>'Open Close Transfer'!V10</f>
        <v>1620796.22715721</v>
      </c>
      <c r="Y15" s="715">
        <f>'Open Close Transfer'!W10</f>
        <v>1685628.0762434984</v>
      </c>
      <c r="Z15" s="715">
        <f>'Open Close Transfer'!X10</f>
        <v>1753053.1992932386</v>
      </c>
      <c r="AA15" s="715">
        <f>'Open Close Transfer'!Y10</f>
        <v>1823175.3272649681</v>
      </c>
      <c r="AB15" s="715">
        <f>'Open Close Transfer'!Z10</f>
        <v>1896102.3403555672</v>
      </c>
      <c r="AC15" s="716">
        <f>'Open Close Transfer'!AA10</f>
        <v>492986.60849244741</v>
      </c>
      <c r="AD15" s="716">
        <f>'Open Close Transfer'!AB10</f>
        <v>0</v>
      </c>
      <c r="AE15" s="716">
        <f>'Open Close Transfer'!AC10</f>
        <v>0</v>
      </c>
      <c r="AF15" s="716">
        <f>'Open Close Transfer'!AD10</f>
        <v>0</v>
      </c>
    </row>
    <row r="16" spans="1:32">
      <c r="A16" s="1"/>
      <c r="B16" s="1"/>
      <c r="C16" s="694"/>
      <c r="D16"/>
      <c r="E16" s="13" t="s">
        <v>18</v>
      </c>
      <c r="F16" s="33">
        <f>'Credit Collections Connections'!H49</f>
        <v>11326483.662125032</v>
      </c>
      <c r="G16" s="33">
        <f>SUM(H16:AF16)</f>
        <v>18802758.466754206</v>
      </c>
      <c r="H16" s="715">
        <f>'Credit Collections Connections'!K49</f>
        <v>0</v>
      </c>
      <c r="I16" s="715">
        <f>'Credit Collections Connections'!L49</f>
        <v>0</v>
      </c>
      <c r="J16" s="715">
        <f>'Credit Collections Connections'!M49</f>
        <v>0</v>
      </c>
      <c r="K16" s="715">
        <f>'Credit Collections Connections'!N49</f>
        <v>229989.25622264785</v>
      </c>
      <c r="L16" s="715">
        <f>'Credit Collections Connections'!O49</f>
        <v>597697.91269052867</v>
      </c>
      <c r="M16" s="715">
        <f>'Credit Collections Connections'!P49</f>
        <v>621321.53203072469</v>
      </c>
      <c r="N16" s="715">
        <f>'Credit Collections Connections'!Q49</f>
        <v>645879.57714933413</v>
      </c>
      <c r="O16" s="715">
        <f>'Credit Collections Connections'!R49</f>
        <v>895212.0478328946</v>
      </c>
      <c r="P16" s="715">
        <f>'Credit Collections Connections'!S49</f>
        <v>930597.81486357015</v>
      </c>
      <c r="Q16" s="715">
        <f>'Credit Collections Connections'!T49</f>
        <v>967383.37212481501</v>
      </c>
      <c r="R16" s="715">
        <f>'Credit Collections Connections'!U49</f>
        <v>1005624.1325291775</v>
      </c>
      <c r="S16" s="715">
        <f>'Credit Collections Connections'!V49</f>
        <v>1045377.7040939315</v>
      </c>
      <c r="T16" s="715">
        <f>'Credit Collections Connections'!W49</f>
        <v>1086703.9769530282</v>
      </c>
      <c r="U16" s="715">
        <f>'Credit Collections Connections'!X49</f>
        <v>1129665.2138202165</v>
      </c>
      <c r="V16" s="715">
        <f>'Credit Collections Connections'!Y49</f>
        <v>1174326.1440402875</v>
      </c>
      <c r="W16" s="715">
        <f>'Credit Collections Connections'!Z49</f>
        <v>1220754.0613708503</v>
      </c>
      <c r="X16" s="715">
        <f>'Credit Collections Connections'!AA49</f>
        <v>1269018.9256426867</v>
      </c>
      <c r="Y16" s="715">
        <f>'Credit Collections Connections'!AB49</f>
        <v>1319193.4684526257</v>
      </c>
      <c r="Z16" s="715">
        <f>'Credit Collections Connections'!AC49</f>
        <v>1371353.3030489788</v>
      </c>
      <c r="AA16" s="715">
        <f>'Credit Collections Connections'!AD49</f>
        <v>1425577.038575941</v>
      </c>
      <c r="AB16" s="715">
        <f>'Credit Collections Connections'!AE49</f>
        <v>1481946.3988499674</v>
      </c>
      <c r="AC16" s="716">
        <f>'Credit Collections Connections'!AF49</f>
        <v>385136.58646200021</v>
      </c>
      <c r="AD16" s="716">
        <f>'Credit Collections Connections'!AG49</f>
        <v>0</v>
      </c>
      <c r="AE16" s="716">
        <f>'Credit Collections Connections'!AH49</f>
        <v>0</v>
      </c>
      <c r="AF16" s="716">
        <f>'Credit Collections Connections'!AI49</f>
        <v>0</v>
      </c>
    </row>
    <row r="17" spans="1:32">
      <c r="A17" s="1"/>
      <c r="B17" s="1"/>
      <c r="C17" s="694"/>
      <c r="D17"/>
      <c r="E17" s="13" t="s">
        <v>19</v>
      </c>
      <c r="F17" s="33">
        <f>'After-Hours Fees'!B5</f>
        <v>331214.37502212374</v>
      </c>
      <c r="G17" s="33">
        <f>SUM(H17:AF17)</f>
        <v>769726.26007999992</v>
      </c>
      <c r="H17" s="715">
        <f>'After-Hours Fees'!E5</f>
        <v>0</v>
      </c>
      <c r="I17" s="715">
        <f>'After-Hours Fees'!F5</f>
        <v>0</v>
      </c>
      <c r="J17" s="715">
        <f>'After-Hours Fees'!G5</f>
        <v>0</v>
      </c>
      <c r="K17" s="715">
        <f>'After-Hours Fees'!H5</f>
        <v>0</v>
      </c>
      <c r="L17" s="715">
        <f>'After-Hours Fees'!I5</f>
        <v>0</v>
      </c>
      <c r="M17" s="715">
        <f>'After-Hours Fees'!J5</f>
        <v>0</v>
      </c>
      <c r="N17" s="715">
        <f>'After-Hours Fees'!K5</f>
        <v>50473.85312</v>
      </c>
      <c r="O17" s="715">
        <f>'After-Hours Fees'!L5</f>
        <v>50473.85312</v>
      </c>
      <c r="P17" s="715">
        <f>'After-Hours Fees'!M5</f>
        <v>50473.85312</v>
      </c>
      <c r="Q17" s="715">
        <f>'After-Hours Fees'!N5</f>
        <v>50473.85312</v>
      </c>
      <c r="R17" s="715">
        <f>'After-Hours Fees'!O5</f>
        <v>50473.85312</v>
      </c>
      <c r="S17" s="715">
        <f>'After-Hours Fees'!P5</f>
        <v>50473.85312</v>
      </c>
      <c r="T17" s="715">
        <f>'After-Hours Fees'!Q5</f>
        <v>50473.85312</v>
      </c>
      <c r="U17" s="715">
        <f>'After-Hours Fees'!R5</f>
        <v>50473.85312</v>
      </c>
      <c r="V17" s="715">
        <f>'After-Hours Fees'!S5</f>
        <v>50473.85312</v>
      </c>
      <c r="W17" s="715">
        <f>'After-Hours Fees'!T5</f>
        <v>50473.85312</v>
      </c>
      <c r="X17" s="715">
        <f>'After-Hours Fees'!U5</f>
        <v>50473.85312</v>
      </c>
      <c r="Y17" s="715">
        <f>'After-Hours Fees'!V5</f>
        <v>50473.85312</v>
      </c>
      <c r="Z17" s="715">
        <f>'After-Hours Fees'!W5</f>
        <v>50473.85312</v>
      </c>
      <c r="AA17" s="715">
        <f>'After-Hours Fees'!X5</f>
        <v>50473.85312</v>
      </c>
      <c r="AB17" s="715">
        <f>'After-Hours Fees'!Y5</f>
        <v>50473.85312</v>
      </c>
      <c r="AC17" s="716">
        <f>'After-Hours Fees'!Z5</f>
        <v>12618.46328</v>
      </c>
      <c r="AD17" s="716">
        <f>'After-Hours Fees'!AA5</f>
        <v>0</v>
      </c>
      <c r="AE17" s="716">
        <f>'After-Hours Fees'!AB5</f>
        <v>0</v>
      </c>
      <c r="AF17" s="716">
        <f>'After-Hours Fees'!AC5</f>
        <v>0</v>
      </c>
    </row>
    <row r="18" spans="1:32">
      <c r="A18" s="1"/>
      <c r="B18" s="1"/>
      <c r="C18" s="205"/>
      <c r="D18" s="415"/>
      <c r="E18" s="10" t="s">
        <v>10</v>
      </c>
      <c r="F18" s="919">
        <f>SUM(F15:F17)</f>
        <v>22010615.40175679</v>
      </c>
      <c r="G18" s="33">
        <f>SUM(H18:AF18)</f>
        <v>43557507.43197982</v>
      </c>
      <c r="H18" s="715">
        <f>SUM(H15:H17)</f>
        <v>0</v>
      </c>
      <c r="I18" s="715">
        <f t="shared" ref="I18:AF18" si="2">SUM(I15:I17)</f>
        <v>0</v>
      </c>
      <c r="J18" s="715">
        <f t="shared" si="2"/>
        <v>0</v>
      </c>
      <c r="K18" s="715">
        <f t="shared" si="2"/>
        <v>522011.72010329046</v>
      </c>
      <c r="L18" s="715">
        <f t="shared" si="2"/>
        <v>1356956.3187801996</v>
      </c>
      <c r="M18" s="715">
        <f t="shared" si="2"/>
        <v>1410950.2743639825</v>
      </c>
      <c r="N18" s="715">
        <f t="shared" si="2"/>
        <v>1517567.3222959223</v>
      </c>
      <c r="O18" s="715">
        <f t="shared" si="2"/>
        <v>2084435.8312297636</v>
      </c>
      <c r="P18" s="715">
        <f t="shared" si="2"/>
        <v>2165371.5954715139</v>
      </c>
      <c r="Q18" s="715">
        <f t="shared" si="2"/>
        <v>2249529.1498322766</v>
      </c>
      <c r="R18" s="715">
        <f t="shared" si="2"/>
        <v>2337036.7872201372</v>
      </c>
      <c r="S18" s="715">
        <f t="shared" si="2"/>
        <v>2428027.91084773</v>
      </c>
      <c r="T18" s="715">
        <f t="shared" si="2"/>
        <v>2522641.2378521785</v>
      </c>
      <c r="U18" s="715">
        <f t="shared" si="2"/>
        <v>2621021.0110305334</v>
      </c>
      <c r="V18" s="715">
        <f t="shared" si="2"/>
        <v>2723317.2190142167</v>
      </c>
      <c r="W18" s="715">
        <f t="shared" si="2"/>
        <v>2829685.8252189369</v>
      </c>
      <c r="X18" s="715">
        <f t="shared" si="2"/>
        <v>2940289.005919897</v>
      </c>
      <c r="Y18" s="715">
        <f t="shared" si="2"/>
        <v>3055295.3978161244</v>
      </c>
      <c r="Z18" s="715">
        <f t="shared" si="2"/>
        <v>3174880.3554622177</v>
      </c>
      <c r="AA18" s="715">
        <f t="shared" si="2"/>
        <v>3299226.2189609092</v>
      </c>
      <c r="AB18" s="715">
        <f t="shared" si="2"/>
        <v>3428522.5923255347</v>
      </c>
      <c r="AC18" s="716">
        <f t="shared" si="2"/>
        <v>890741.65823444771</v>
      </c>
      <c r="AD18" s="716">
        <f t="shared" si="2"/>
        <v>0</v>
      </c>
      <c r="AE18" s="716">
        <f t="shared" si="2"/>
        <v>0</v>
      </c>
      <c r="AF18" s="716">
        <f t="shared" si="2"/>
        <v>0</v>
      </c>
    </row>
    <row r="19" spans="1:32" s="852" customFormat="1">
      <c r="C19" s="939"/>
      <c r="D19" s="940"/>
      <c r="E19" s="941"/>
      <c r="F19" s="942"/>
      <c r="G19" s="942"/>
      <c r="H19" s="938">
        <f>SUM(H15:H17)*0.000001</f>
        <v>0</v>
      </c>
      <c r="I19" s="938">
        <f t="shared" ref="I19:AC19" si="3">SUM(I15:I17)*0.000001</f>
        <v>0</v>
      </c>
      <c r="J19" s="938">
        <f t="shared" si="3"/>
        <v>0</v>
      </c>
      <c r="K19" s="938">
        <f t="shared" si="3"/>
        <v>0.52201172010329044</v>
      </c>
      <c r="L19" s="938">
        <f t="shared" si="3"/>
        <v>1.3569563187801996</v>
      </c>
      <c r="M19" s="938">
        <f t="shared" si="3"/>
        <v>1.4109502743639823</v>
      </c>
      <c r="N19" s="938">
        <f t="shared" si="3"/>
        <v>1.5175673222959223</v>
      </c>
      <c r="O19" s="938">
        <f t="shared" si="3"/>
        <v>2.0844358312297633</v>
      </c>
      <c r="P19" s="938">
        <f t="shared" si="3"/>
        <v>2.1653715954715138</v>
      </c>
      <c r="Q19" s="938">
        <f t="shared" si="3"/>
        <v>2.2495291498322767</v>
      </c>
      <c r="R19" s="938">
        <f t="shared" si="3"/>
        <v>2.337036787220137</v>
      </c>
      <c r="S19" s="938">
        <f t="shared" si="3"/>
        <v>2.4280279108477298</v>
      </c>
      <c r="T19" s="938">
        <f t="shared" si="3"/>
        <v>2.5226412378521785</v>
      </c>
      <c r="U19" s="938">
        <f t="shared" si="3"/>
        <v>2.6210210110305332</v>
      </c>
      <c r="V19" s="938">
        <f t="shared" si="3"/>
        <v>2.7233172190142168</v>
      </c>
      <c r="W19" s="938">
        <f t="shared" si="3"/>
        <v>2.8296858252189367</v>
      </c>
      <c r="X19" s="938">
        <f t="shared" si="3"/>
        <v>2.9402890059198969</v>
      </c>
      <c r="Y19" s="938">
        <f t="shared" si="3"/>
        <v>3.0552953978161241</v>
      </c>
      <c r="Z19" s="938">
        <f t="shared" si="3"/>
        <v>3.1748803554622174</v>
      </c>
      <c r="AA19" s="938">
        <f t="shared" si="3"/>
        <v>3.299226218960909</v>
      </c>
      <c r="AB19" s="938">
        <f t="shared" si="3"/>
        <v>3.4285225923255345</v>
      </c>
      <c r="AC19" s="938">
        <f t="shared" si="3"/>
        <v>0.89074165823444762</v>
      </c>
      <c r="AD19" s="943"/>
      <c r="AE19" s="943"/>
      <c r="AF19" s="943"/>
    </row>
    <row r="20" spans="1:32">
      <c r="A20" s="1"/>
      <c r="B20" s="1"/>
      <c r="C20" s="694"/>
      <c r="D20" s="415" t="s">
        <v>3</v>
      </c>
      <c r="E20" s="10"/>
      <c r="F20" s="5"/>
      <c r="G20" s="5"/>
      <c r="H20" s="715"/>
      <c r="I20" s="715"/>
      <c r="J20" s="715"/>
      <c r="K20" s="715"/>
      <c r="L20" s="715"/>
      <c r="M20" s="715"/>
      <c r="N20" s="715"/>
      <c r="O20" s="715"/>
      <c r="P20" s="715"/>
      <c r="Q20" s="715"/>
      <c r="R20" s="715"/>
      <c r="S20" s="715"/>
      <c r="T20" s="715"/>
      <c r="U20" s="715"/>
      <c r="V20" s="715"/>
      <c r="W20" s="715"/>
      <c r="X20" s="715"/>
      <c r="Y20" s="715"/>
      <c r="Z20" s="715"/>
      <c r="AA20" s="715"/>
      <c r="AB20" s="715"/>
      <c r="AC20" s="716"/>
      <c r="AD20" s="716"/>
      <c r="AE20" s="716"/>
      <c r="AF20" s="716"/>
    </row>
    <row r="21" spans="1:32">
      <c r="A21" s="1"/>
      <c r="B21" s="1"/>
      <c r="C21" s="694"/>
      <c r="D21"/>
      <c r="E21" s="13" t="s">
        <v>1336</v>
      </c>
      <c r="F21" s="735">
        <f>'Earlier Outage Notification'!B12</f>
        <v>28009803.29321368</v>
      </c>
      <c r="G21" s="33">
        <f>SUM(H21:AF21)</f>
        <v>68758762.229717582</v>
      </c>
      <c r="H21" s="715">
        <f>'Earlier Outage Notification'!C12</f>
        <v>0</v>
      </c>
      <c r="I21" s="715">
        <f>'Earlier Outage Notification'!D12</f>
        <v>0</v>
      </c>
      <c r="J21" s="715">
        <f>'Earlier Outage Notification'!E12</f>
        <v>0</v>
      </c>
      <c r="K21" s="715">
        <f>'Earlier Outage Notification'!F12</f>
        <v>0</v>
      </c>
      <c r="L21" s="715">
        <f>'Earlier Outage Notification'!G12</f>
        <v>659702.92920000013</v>
      </c>
      <c r="M21" s="715">
        <f>'Earlier Outage Notification'!H12</f>
        <v>1364001.7764139203</v>
      </c>
      <c r="N21" s="715">
        <f>'Earlier Outage Notification'!I12</f>
        <v>2115157.554685066</v>
      </c>
      <c r="O21" s="715">
        <f>'Earlier Outage Notification'!J12</f>
        <v>2915533.1733778957</v>
      </c>
      <c r="P21" s="715">
        <f>'Earlier Outage Notification'!K12</f>
        <v>3767597.7432975858</v>
      </c>
      <c r="Q21" s="715">
        <f>'Earlier Outage Notification'!L12</f>
        <v>3894942.5470210435</v>
      </c>
      <c r="R21" s="715">
        <f>'Earlier Outage Notification'!M12</f>
        <v>4026591.6051103557</v>
      </c>
      <c r="S21" s="715">
        <f>'Earlier Outage Notification'!N12</f>
        <v>4162690.4013630855</v>
      </c>
      <c r="T21" s="715">
        <f>'Earlier Outage Notification'!O12</f>
        <v>4303389.3369291574</v>
      </c>
      <c r="U21" s="715">
        <f>'Earlier Outage Notification'!P12</f>
        <v>4448843.8965173634</v>
      </c>
      <c r="V21" s="715">
        <f>'Earlier Outage Notification'!Q12</f>
        <v>4599214.8202196509</v>
      </c>
      <c r="W21" s="715">
        <f>'Earlier Outage Notification'!R12</f>
        <v>4754668.2811430749</v>
      </c>
      <c r="X21" s="715">
        <f>'Earlier Outage Notification'!S12</f>
        <v>4915376.0690457113</v>
      </c>
      <c r="Y21" s="715">
        <f>'Earlier Outage Notification'!T12</f>
        <v>5081515.7801794559</v>
      </c>
      <c r="Z21" s="715">
        <f>'Earlier Outage Notification'!U12</f>
        <v>5253271.0135495225</v>
      </c>
      <c r="AA21" s="715">
        <f>'Earlier Outage Notification'!V12</f>
        <v>5430831.5738074966</v>
      </c>
      <c r="AB21" s="715">
        <f>'Earlier Outage Notification'!W12</f>
        <v>5614393.6810021894</v>
      </c>
      <c r="AC21" s="715">
        <f>'Earlier Outage Notification'!X12</f>
        <v>1451040.0468550159</v>
      </c>
      <c r="AD21" s="715">
        <f>'Earlier Outage Notification'!Y12</f>
        <v>0</v>
      </c>
      <c r="AE21" s="715">
        <f>'Earlier Outage Notification'!Z12</f>
        <v>0</v>
      </c>
      <c r="AF21" s="715">
        <f>'Earlier Outage Notification'!AA12*MasterTimeline!Z$23</f>
        <v>0</v>
      </c>
    </row>
    <row r="22" spans="1:32">
      <c r="A22" s="1"/>
      <c r="B22" s="1"/>
      <c r="C22" s="694"/>
      <c r="D22" s="47"/>
      <c r="E22" s="880" t="s">
        <v>1337</v>
      </c>
      <c r="F22" s="922">
        <f>'More Rapid Restoration'!G4</f>
        <v>18673199.269256186</v>
      </c>
      <c r="G22" s="150">
        <f>'More Rapid Restoration'!H4</f>
        <v>45839167.636496812</v>
      </c>
      <c r="H22" s="715">
        <f>'More Rapid Restoration'!I4</f>
        <v>0</v>
      </c>
      <c r="I22" s="715">
        <f>'More Rapid Restoration'!J4</f>
        <v>0</v>
      </c>
      <c r="J22" s="715">
        <f>'More Rapid Restoration'!K4</f>
        <v>0</v>
      </c>
      <c r="K22" s="715">
        <f>'More Rapid Restoration'!L4</f>
        <v>0</v>
      </c>
      <c r="L22" s="150">
        <f>'More Rapid Restoration'!M4</f>
        <v>439801.88388000004</v>
      </c>
      <c r="M22" s="150">
        <f>'More Rapid Restoration'!N4</f>
        <v>909334.37511028803</v>
      </c>
      <c r="N22" s="150">
        <f>'More Rapid Restoration'!O4</f>
        <v>1410104.8154835238</v>
      </c>
      <c r="O22" s="150">
        <f>'More Rapid Restoration'!P4</f>
        <v>1943688.4776624895</v>
      </c>
      <c r="P22" s="150">
        <f>'More Rapid Restoration'!Q4</f>
        <v>2511731.435259352</v>
      </c>
      <c r="Q22" s="150">
        <f>'More Rapid Restoration'!R4</f>
        <v>2596627.9577711178</v>
      </c>
      <c r="R22" s="150">
        <f>'More Rapid Restoration'!S4</f>
        <v>2684393.9827437825</v>
      </c>
      <c r="S22" s="150">
        <f>'More Rapid Restoration'!T4</f>
        <v>2775126.4993605218</v>
      </c>
      <c r="T22" s="150">
        <f>'More Rapid Restoration'!U4</f>
        <v>2868925.7750389078</v>
      </c>
      <c r="U22" s="150">
        <f>'More Rapid Restoration'!V4</f>
        <v>2965895.4662352228</v>
      </c>
      <c r="V22" s="150">
        <f>'More Rapid Restoration'!W4</f>
        <v>3066142.7329939734</v>
      </c>
      <c r="W22" s="150">
        <f>'More Rapid Restoration'!X4</f>
        <v>3169778.3573691701</v>
      </c>
      <c r="X22" s="150">
        <f>'More Rapid Restoration'!Y4</f>
        <v>3276916.8658482484</v>
      </c>
      <c r="Y22" s="150">
        <f>'More Rapid Restoration'!Z4</f>
        <v>3387676.6559139187</v>
      </c>
      <c r="Z22" s="150">
        <f>'More Rapid Restoration'!AA4</f>
        <v>3502180.1268838099</v>
      </c>
      <c r="AA22" s="150">
        <f>'More Rapid Restoration'!AB4</f>
        <v>3620553.8151724827</v>
      </c>
      <c r="AB22" s="150">
        <f>'More Rapid Restoration'!AC4</f>
        <v>3742928.5341253127</v>
      </c>
      <c r="AC22" s="150">
        <f>'More Rapid Restoration'!AD4</f>
        <v>967359.87964468705</v>
      </c>
      <c r="AD22" s="717">
        <f>'More Rapid Restoration'!AE4</f>
        <v>0</v>
      </c>
      <c r="AE22" s="717">
        <f>'More Rapid Restoration'!AF4</f>
        <v>0</v>
      </c>
      <c r="AF22" s="717">
        <f>'More Rapid Restoration'!AG4</f>
        <v>0</v>
      </c>
    </row>
    <row r="23" spans="1:32">
      <c r="A23" s="1"/>
      <c r="B23" s="1"/>
      <c r="C23" s="694"/>
      <c r="D23"/>
      <c r="E23" s="13" t="s">
        <v>146</v>
      </c>
      <c r="F23" s="735">
        <f>'Reduced Customer Calls'!C11</f>
        <v>1277163.4111527745</v>
      </c>
      <c r="G23" s="33">
        <f>SUM(H23:AF23)</f>
        <v>2710326.3109337473</v>
      </c>
      <c r="H23" s="715">
        <f>'Reduced Customer Calls'!D11*MasterTimeline!B$23</f>
        <v>0</v>
      </c>
      <c r="I23" s="715">
        <f>'Reduced Customer Calls'!E11*MasterTimeline!C$23</f>
        <v>0</v>
      </c>
      <c r="J23" s="715">
        <f>'Reduced Customer Calls'!F11*MasterTimeline!D$23</f>
        <v>0</v>
      </c>
      <c r="K23" s="715">
        <f>'Reduced Customer Calls'!G11*MasterTimeline!E$23</f>
        <v>0</v>
      </c>
      <c r="L23" s="715">
        <f>'Reduced Customer Calls'!H11*MasterTimeline!F$23</f>
        <v>0</v>
      </c>
      <c r="M23" s="715">
        <f>'Reduced Customer Calls'!I11*MasterTimeline!G$23</f>
        <v>29223.210306401717</v>
      </c>
      <c r="N23" s="715">
        <f>'Reduced Customer Calls'!J11*MasterTimeline!H$23</f>
        <v>50653.564531096301</v>
      </c>
      <c r="O23" s="715">
        <f>'Reduced Customer Calls'!K11*MasterTimeline!I$23</f>
        <v>140479.21896624044</v>
      </c>
      <c r="P23" s="715">
        <f>'Reduced Customer Calls'!L11*MasterTimeline!J$23</f>
        <v>146098.38772489008</v>
      </c>
      <c r="Q23" s="715">
        <f>'Reduced Customer Calls'!M11*MasterTimeline!K$23</f>
        <v>151942.32323388566</v>
      </c>
      <c r="R23" s="715">
        <f>'Reduced Customer Calls'!N11*MasterTimeline!L$23</f>
        <v>158020.01616324109</v>
      </c>
      <c r="S23" s="715">
        <f>'Reduced Customer Calls'!O11*MasterTimeline!M$23</f>
        <v>164340.81680977077</v>
      </c>
      <c r="T23" s="715">
        <f>'Reduced Customer Calls'!P11*MasterTimeline!N$23</f>
        <v>170914.44948216161</v>
      </c>
      <c r="U23" s="715">
        <f>'Reduced Customer Calls'!Q11*MasterTimeline!O$23</f>
        <v>177751.02746144807</v>
      </c>
      <c r="V23" s="715">
        <f>'Reduced Customer Calls'!R11*MasterTimeline!P$23</f>
        <v>184861.06855990598</v>
      </c>
      <c r="W23" s="715">
        <f>'Reduced Customer Calls'!S11*MasterTimeline!Q$23</f>
        <v>192255.51130230224</v>
      </c>
      <c r="X23" s="715">
        <f>'Reduced Customer Calls'!T11*MasterTimeline!R$23</f>
        <v>199945.73175439436</v>
      </c>
      <c r="Y23" s="715">
        <f>'Reduced Customer Calls'!U11*MasterTimeline!S$23</f>
        <v>207943.56102457014</v>
      </c>
      <c r="Z23" s="715">
        <f>'Reduced Customer Calls'!V11*MasterTimeline!T$23</f>
        <v>216261.30346555295</v>
      </c>
      <c r="AA23" s="715">
        <f>'Reduced Customer Calls'!W11*MasterTimeline!U$23</f>
        <v>224911.75560417506</v>
      </c>
      <c r="AB23" s="715">
        <f>'Reduced Customer Calls'!X11*MasterTimeline!V$23</f>
        <v>233908.22582834214</v>
      </c>
      <c r="AC23" s="715">
        <f>'Reduced Customer Calls'!Y11*MasterTimeline!W$23</f>
        <v>60816.13871536895</v>
      </c>
      <c r="AD23" s="715">
        <f>'Reduced Customer Calls'!Z11*MasterTimeline!X$23</f>
        <v>0</v>
      </c>
      <c r="AE23" s="715">
        <f>'Reduced Customer Calls'!AA11*MasterTimeline!Y$23</f>
        <v>0</v>
      </c>
      <c r="AF23" s="715">
        <f>'Reduced Customer Calls'!AB11*MasterTimeline!Z$23</f>
        <v>0</v>
      </c>
    </row>
    <row r="24" spans="1:32">
      <c r="A24" s="1"/>
      <c r="B24" s="1"/>
      <c r="C24" s="694"/>
      <c r="D24"/>
      <c r="E24" s="13" t="s">
        <v>24</v>
      </c>
      <c r="F24" s="735">
        <f>'Avoided Single Lights Out'!D11</f>
        <v>2730472.1574196671</v>
      </c>
      <c r="G24" s="33">
        <f>SUM(H24:AF24)</f>
        <v>5794458.614224514</v>
      </c>
      <c r="H24" s="715">
        <f>'Avoided Single Lights Out'!E11*MasterTimeline!B$23</f>
        <v>0</v>
      </c>
      <c r="I24" s="715">
        <f>'Avoided Single Lights Out'!F11*MasterTimeline!C$23</f>
        <v>0</v>
      </c>
      <c r="J24" s="715">
        <f>'Avoided Single Lights Out'!G11*MasterTimeline!D$23</f>
        <v>0</v>
      </c>
      <c r="K24" s="715">
        <f>'Avoided Single Lights Out'!H11*MasterTimeline!E$23</f>
        <v>0</v>
      </c>
      <c r="L24" s="715">
        <f>'Avoided Single Lights Out'!I11*MasterTimeline!F$23</f>
        <v>0</v>
      </c>
      <c r="M24" s="715">
        <f>'Avoided Single Lights Out'!J11*MasterTimeline!G$23</f>
        <v>62476.861923273886</v>
      </c>
      <c r="N24" s="715">
        <f>'Avoided Single Lights Out'!K11*MasterTimeline!H$23</f>
        <v>108293.22733367473</v>
      </c>
      <c r="O24" s="715">
        <f>'Avoided Single Lights Out'!L11*MasterTimeline!I$23</f>
        <v>300333.21713872463</v>
      </c>
      <c r="P24" s="715">
        <f>'Avoided Single Lights Out'!M11*MasterTimeline!J$23</f>
        <v>312346.54582427366</v>
      </c>
      <c r="Q24" s="715">
        <f>'Avoided Single Lights Out'!N11*MasterTimeline!K$23</f>
        <v>324840.40765724459</v>
      </c>
      <c r="R24" s="715">
        <f>'Avoided Single Lights Out'!O11*MasterTimeline!L$23</f>
        <v>337834.02396353433</v>
      </c>
      <c r="S24" s="715">
        <f>'Avoided Single Lights Out'!P11*MasterTimeline!M$23</f>
        <v>351347.38492207578</v>
      </c>
      <c r="T24" s="715">
        <f>'Avoided Single Lights Out'!Q11*MasterTimeline!N$23</f>
        <v>365401.28031895886</v>
      </c>
      <c r="U24" s="715">
        <f>'Avoided Single Lights Out'!R11*MasterTimeline!O$23</f>
        <v>380017.33153171721</v>
      </c>
      <c r="V24" s="715">
        <f>'Avoided Single Lights Out'!S11*MasterTimeline!P$23</f>
        <v>395218.02479298587</v>
      </c>
      <c r="W24" s="715">
        <f>'Avoided Single Lights Out'!T11*MasterTimeline!Q$23</f>
        <v>411026.74578470539</v>
      </c>
      <c r="X24" s="715">
        <f>'Avoided Single Lights Out'!U11*MasterTimeline!R$23</f>
        <v>427467.81561609358</v>
      </c>
      <c r="Y24" s="715">
        <f>'Avoided Single Lights Out'!V11*MasterTimeline!S$23</f>
        <v>444566.52824073739</v>
      </c>
      <c r="Z24" s="715">
        <f>'Avoided Single Lights Out'!W11*MasterTimeline!T$23</f>
        <v>462349.18937036686</v>
      </c>
      <c r="AA24" s="715">
        <f>'Avoided Single Lights Out'!X11*MasterTimeline!U$23</f>
        <v>480843.15694518154</v>
      </c>
      <c r="AB24" s="715">
        <f>'Avoided Single Lights Out'!Y11*MasterTimeline!V$23</f>
        <v>500076.88322298892</v>
      </c>
      <c r="AC24" s="715">
        <f>'Avoided Single Lights Out'!Z11*MasterTimeline!W$23</f>
        <v>130019.98963797711</v>
      </c>
      <c r="AD24" s="715">
        <f>'Avoided Single Lights Out'!AA11*MasterTimeline!X$23</f>
        <v>0</v>
      </c>
      <c r="AE24" s="715">
        <f>'Avoided Single Lights Out'!AB11*MasterTimeline!Y$23</f>
        <v>0</v>
      </c>
      <c r="AF24" s="715">
        <f>'Avoided Single Lights Out'!AC11*MasterTimeline!Z$23</f>
        <v>0</v>
      </c>
    </row>
    <row r="25" spans="1:32">
      <c r="A25" s="1"/>
      <c r="B25" s="1"/>
      <c r="C25" s="694"/>
      <c r="D25"/>
      <c r="E25" s="13" t="s">
        <v>1338</v>
      </c>
      <c r="F25" s="922">
        <f>'Reduced Major Storms Cost'!B15</f>
        <v>3032402.763290823</v>
      </c>
      <c r="G25" s="33">
        <f>SUM(H25:AF25)</f>
        <v>6551326.3219507933</v>
      </c>
      <c r="H25" s="715">
        <f>'Reduced Major Storms Cost'!C15*MasterTimeline!B$23</f>
        <v>0</v>
      </c>
      <c r="I25" s="715">
        <f>'Reduced Major Storms Cost'!D15*MasterTimeline!C$23</f>
        <v>0</v>
      </c>
      <c r="J25" s="715">
        <f>'Reduced Major Storms Cost'!E15*MasterTimeline!D$23</f>
        <v>0</v>
      </c>
      <c r="K25" s="715">
        <f>'Reduced Major Storms Cost'!F15*MasterTimeline!E$23</f>
        <v>0</v>
      </c>
      <c r="L25" s="150">
        <f>'Reduced Major Storms Cost'!G15*MasterTimeline!F$23</f>
        <v>0</v>
      </c>
      <c r="M25" s="717">
        <f>'Reduced Major Storms Cost'!H15*MasterTimeline!G$23</f>
        <v>70637.5413616804</v>
      </c>
      <c r="N25" s="717">
        <f>'Reduced Major Storms Cost'!I15*MasterTimeline!H$23</f>
        <v>122438.40502691269</v>
      </c>
      <c r="O25" s="717">
        <f>'Reduced Major Storms Cost'!J15*MasterTimeline!I$23</f>
        <v>339562.50994130457</v>
      </c>
      <c r="P25" s="717">
        <f>'Reduced Major Storms Cost'!K15*MasterTimeline!J$23</f>
        <v>353145.01033895678</v>
      </c>
      <c r="Q25" s="717">
        <f>'Reduced Major Storms Cost'!L15*MasterTimeline!K$23</f>
        <v>367270.81075251504</v>
      </c>
      <c r="R25" s="717">
        <f>'Reduced Major Storms Cost'!M15*MasterTimeline!L$23</f>
        <v>381961.64318261563</v>
      </c>
      <c r="S25" s="717">
        <f>'Reduced Major Storms Cost'!N15*MasterTimeline!M$23</f>
        <v>397240.10890992038</v>
      </c>
      <c r="T25" s="717">
        <f>'Reduced Major Storms Cost'!O15*MasterTimeline!N$23</f>
        <v>413129.71326631721</v>
      </c>
      <c r="U25" s="717">
        <f>'Reduced Major Storms Cost'!P15*MasterTimeline!O$23</f>
        <v>429654.90179696988</v>
      </c>
      <c r="V25" s="717">
        <f>'Reduced Major Storms Cost'!Q15*MasterTimeline!P$23</f>
        <v>446841.09786884865</v>
      </c>
      <c r="W25" s="717">
        <f>'Reduced Major Storms Cost'!R15*MasterTimeline!Q$23</f>
        <v>464714.74178360269</v>
      </c>
      <c r="X25" s="717">
        <f>'Reduced Major Storms Cost'!S15*MasterTimeline!R$23</f>
        <v>483303.33145494678</v>
      </c>
      <c r="Y25" s="717">
        <f>'Reduced Major Storms Cost'!T15*MasterTimeline!S$23</f>
        <v>502635.4647131447</v>
      </c>
      <c r="Z25" s="717">
        <f>'Reduced Major Storms Cost'!U15*MasterTimeline!T$23</f>
        <v>522740.88330167049</v>
      </c>
      <c r="AA25" s="717">
        <f>'Reduced Major Storms Cost'!V15*MasterTimeline!U$23</f>
        <v>543650.51863373735</v>
      </c>
      <c r="AB25" s="717">
        <f>'Reduced Major Storms Cost'!W15*MasterTimeline!V$23</f>
        <v>565396.53937908693</v>
      </c>
      <c r="AC25" s="717">
        <f>'Reduced Major Storms Cost'!X15*MasterTimeline!W$23</f>
        <v>147003.10023856259</v>
      </c>
      <c r="AD25" s="717">
        <f>'Reduced Major Storms Cost'!Y15*MasterTimeline!X$23</f>
        <v>0</v>
      </c>
      <c r="AE25" s="717">
        <f>'Reduced Major Storms Cost'!Z15*MasterTimeline!Y$23</f>
        <v>0</v>
      </c>
      <c r="AF25" s="717">
        <f>'Reduced Major Storms Cost'!AA15*MasterTimeline!Z$23</f>
        <v>0</v>
      </c>
    </row>
    <row r="26" spans="1:32">
      <c r="A26" s="1"/>
      <c r="B26" s="1"/>
      <c r="C26" s="694"/>
      <c r="D26" s="415"/>
      <c r="E26" s="10" t="s">
        <v>10</v>
      </c>
      <c r="F26" s="922">
        <f t="shared" ref="F26:AF26" si="4">SUM(F21:F25)</f>
        <v>53723040.894333132</v>
      </c>
      <c r="G26" s="150">
        <f t="shared" si="4"/>
        <v>129654041.11332345</v>
      </c>
      <c r="H26" s="715">
        <f t="shared" si="4"/>
        <v>0</v>
      </c>
      <c r="I26" s="715">
        <f t="shared" si="4"/>
        <v>0</v>
      </c>
      <c r="J26" s="715">
        <f t="shared" si="4"/>
        <v>0</v>
      </c>
      <c r="K26" s="715">
        <f t="shared" si="4"/>
        <v>0</v>
      </c>
      <c r="L26" s="150">
        <f t="shared" si="4"/>
        <v>1099504.8130800002</v>
      </c>
      <c r="M26" s="150">
        <f t="shared" si="4"/>
        <v>2435673.7651155647</v>
      </c>
      <c r="N26" s="150">
        <f t="shared" si="4"/>
        <v>3806647.5670602736</v>
      </c>
      <c r="O26" s="150">
        <f t="shared" si="4"/>
        <v>5639596.597086655</v>
      </c>
      <c r="P26" s="150">
        <f t="shared" si="4"/>
        <v>7090919.1224450581</v>
      </c>
      <c r="Q26" s="150">
        <f t="shared" si="4"/>
        <v>7335624.046435806</v>
      </c>
      <c r="R26" s="150">
        <f t="shared" si="4"/>
        <v>7588801.2711635288</v>
      </c>
      <c r="S26" s="150">
        <f t="shared" si="4"/>
        <v>7850745.2113653747</v>
      </c>
      <c r="T26" s="150">
        <f t="shared" si="4"/>
        <v>8121760.5550355017</v>
      </c>
      <c r="U26" s="150">
        <f t="shared" si="4"/>
        <v>8402162.6235427223</v>
      </c>
      <c r="V26" s="150">
        <f t="shared" si="4"/>
        <v>8692277.7444353644</v>
      </c>
      <c r="W26" s="150">
        <f t="shared" si="4"/>
        <v>8992443.6373828538</v>
      </c>
      <c r="X26" s="150">
        <f t="shared" si="4"/>
        <v>9303009.8137193955</v>
      </c>
      <c r="Y26" s="150">
        <f t="shared" si="4"/>
        <v>9624337.9900718275</v>
      </c>
      <c r="Z26" s="150">
        <f t="shared" si="4"/>
        <v>9956802.516570922</v>
      </c>
      <c r="AA26" s="150">
        <f t="shared" si="4"/>
        <v>10300790.820163075</v>
      </c>
      <c r="AB26" s="150">
        <f t="shared" si="4"/>
        <v>10656703.86355792</v>
      </c>
      <c r="AC26" s="150">
        <f t="shared" si="4"/>
        <v>2756239.1550916117</v>
      </c>
      <c r="AD26" s="717">
        <f t="shared" si="4"/>
        <v>0</v>
      </c>
      <c r="AE26" s="717">
        <f t="shared" si="4"/>
        <v>0</v>
      </c>
      <c r="AF26" s="717">
        <f t="shared" si="4"/>
        <v>0</v>
      </c>
    </row>
    <row r="27" spans="1:32">
      <c r="A27" s="1"/>
      <c r="B27" s="1"/>
      <c r="C27" s="315"/>
      <c r="D27" s="47"/>
      <c r="E27" s="13"/>
      <c r="F27" s="150"/>
      <c r="G27" s="33"/>
      <c r="H27" s="938">
        <f t="shared" ref="H27:O27" si="5">SUM(H21:H25)*0.000001</f>
        <v>0</v>
      </c>
      <c r="I27" s="938">
        <f t="shared" si="5"/>
        <v>0</v>
      </c>
      <c r="J27" s="938">
        <f t="shared" si="5"/>
        <v>0</v>
      </c>
      <c r="K27" s="938">
        <f t="shared" si="5"/>
        <v>0</v>
      </c>
      <c r="L27" s="938">
        <f t="shared" si="5"/>
        <v>1.0995048130800003</v>
      </c>
      <c r="M27" s="938">
        <f t="shared" si="5"/>
        <v>2.4356737651155647</v>
      </c>
      <c r="N27" s="938">
        <f t="shared" si="5"/>
        <v>3.8066475670602733</v>
      </c>
      <c r="O27" s="938">
        <f t="shared" si="5"/>
        <v>5.6395965970866548</v>
      </c>
      <c r="P27" s="938">
        <f t="shared" ref="P27:AC27" si="6">SUM(P21:P25)*0.000001</f>
        <v>7.0909191224450581</v>
      </c>
      <c r="Q27" s="938">
        <f t="shared" si="6"/>
        <v>7.3356240464358056</v>
      </c>
      <c r="R27" s="938">
        <f t="shared" si="6"/>
        <v>7.5888012711635282</v>
      </c>
      <c r="S27" s="938">
        <f t="shared" si="6"/>
        <v>7.850745211365374</v>
      </c>
      <c r="T27" s="938">
        <f t="shared" si="6"/>
        <v>8.1217605550355021</v>
      </c>
      <c r="U27" s="938">
        <f t="shared" si="6"/>
        <v>8.402162623542722</v>
      </c>
      <c r="V27" s="938">
        <f t="shared" si="6"/>
        <v>8.6922777444353638</v>
      </c>
      <c r="W27" s="938">
        <f t="shared" si="6"/>
        <v>8.9924436373828538</v>
      </c>
      <c r="X27" s="938">
        <f t="shared" si="6"/>
        <v>9.3030098137193953</v>
      </c>
      <c r="Y27" s="938">
        <f t="shared" si="6"/>
        <v>9.6243379900718278</v>
      </c>
      <c r="Z27" s="938">
        <f t="shared" si="6"/>
        <v>9.9568025165709209</v>
      </c>
      <c r="AA27" s="938">
        <f t="shared" si="6"/>
        <v>10.300790820163074</v>
      </c>
      <c r="AB27" s="938">
        <f t="shared" si="6"/>
        <v>10.656703863557919</v>
      </c>
      <c r="AC27" s="938">
        <f t="shared" si="6"/>
        <v>2.7562391550916114</v>
      </c>
      <c r="AD27" s="717"/>
      <c r="AE27" s="717"/>
      <c r="AF27" s="717"/>
    </row>
    <row r="28" spans="1:32">
      <c r="A28" s="1"/>
      <c r="B28" s="1"/>
      <c r="C28" s="694"/>
      <c r="D28" s="415" t="s">
        <v>1341</v>
      </c>
      <c r="E28" s="10"/>
      <c r="F28" s="5"/>
      <c r="G28" s="5"/>
      <c r="H28" s="715"/>
      <c r="I28" s="715"/>
      <c r="J28" s="715"/>
      <c r="K28" s="715"/>
      <c r="L28" s="715"/>
      <c r="M28" s="715"/>
      <c r="N28" s="715"/>
      <c r="O28" s="715"/>
      <c r="P28" s="715"/>
      <c r="Q28" s="715"/>
      <c r="R28" s="715"/>
      <c r="S28" s="715"/>
      <c r="T28" s="715"/>
      <c r="U28" s="715"/>
      <c r="V28" s="715"/>
      <c r="W28" s="715"/>
      <c r="X28" s="715"/>
      <c r="Y28" s="715"/>
      <c r="Z28" s="715"/>
      <c r="AA28" s="715"/>
      <c r="AB28" s="715"/>
      <c r="AC28" s="716"/>
      <c r="AD28" s="716"/>
      <c r="AE28" s="716"/>
      <c r="AF28" s="716"/>
    </row>
    <row r="29" spans="1:32">
      <c r="A29" s="1"/>
      <c r="B29" s="1"/>
      <c r="C29" s="694"/>
      <c r="D29"/>
      <c r="E29" s="13" t="s">
        <v>25</v>
      </c>
      <c r="F29" s="33">
        <f>'Conservation Voltage Reduction'!B11</f>
        <v>18494601.498745929</v>
      </c>
      <c r="G29" s="33">
        <f>SUM(H29:AF29)</f>
        <v>43660371.123191208</v>
      </c>
      <c r="H29" s="715">
        <f>'Conservation Voltage Reduction'!C11</f>
        <v>0</v>
      </c>
      <c r="I29" s="715">
        <f>'Conservation Voltage Reduction'!D11</f>
        <v>0</v>
      </c>
      <c r="J29" s="715">
        <f>'Conservation Voltage Reduction'!E11</f>
        <v>0</v>
      </c>
      <c r="K29" s="715">
        <f>'Conservation Voltage Reduction'!F11</f>
        <v>411450.76252713538</v>
      </c>
      <c r="L29" s="715">
        <f>'Conservation Voltage Reduction'!G11</f>
        <v>1072567.3384213741</v>
      </c>
      <c r="M29" s="715">
        <f>'Conservation Voltage Reduction'!H11</f>
        <v>1118468.6866647801</v>
      </c>
      <c r="N29" s="715">
        <f>'Conservation Voltage Reduction'!I11</f>
        <v>1166308.7566461472</v>
      </c>
      <c r="O29" s="715">
        <f>'Conservation Voltage Reduction'!J11</f>
        <v>1621401.7821533983</v>
      </c>
      <c r="P29" s="715">
        <f>'Conservation Voltage Reduction'!K11</f>
        <v>2254438.0141086793</v>
      </c>
      <c r="Q29" s="715">
        <f>'Conservation Voltage Reduction'!L11</f>
        <v>2351422.5613030936</v>
      </c>
      <c r="R29" s="715">
        <f>'Conservation Voltage Reduction'!M11</f>
        <v>2452612.9632785581</v>
      </c>
      <c r="S29" s="715">
        <f>'Conservation Voltage Reduction'!N11</f>
        <v>2558485.3645669469</v>
      </c>
      <c r="T29" s="715">
        <f>'Conservation Voltage Reduction'!O11</f>
        <v>2669574.259585219</v>
      </c>
      <c r="U29" s="715">
        <f>'Conservation Voltage Reduction'!P11</f>
        <v>2785321.1150673544</v>
      </c>
      <c r="V29" s="715">
        <f>'Conservation Voltage Reduction'!Q11</f>
        <v>2906248.9254843667</v>
      </c>
      <c r="W29" s="715">
        <f>'Conservation Voltage Reduction'!R11</f>
        <v>3032191.5616005543</v>
      </c>
      <c r="X29" s="715">
        <f>'Conservation Voltage Reduction'!S11</f>
        <v>3163974.5598842865</v>
      </c>
      <c r="Y29" s="715">
        <f>'Conservation Voltage Reduction'!T11</f>
        <v>3301446.130939404</v>
      </c>
      <c r="Z29" s="715">
        <f>'Conservation Voltage Reduction'!U11</f>
        <v>3434873.4855394349</v>
      </c>
      <c r="AA29" s="715">
        <f>'Conservation Voltage Reduction'!V11</f>
        <v>3584702.0067074941</v>
      </c>
      <c r="AB29" s="715">
        <f>'Conservation Voltage Reduction'!W11</f>
        <v>3774882.8487129766</v>
      </c>
      <c r="AC29" s="715">
        <f>'Conservation Voltage Reduction'!X11</f>
        <v>0</v>
      </c>
      <c r="AD29" s="716">
        <f>'Conservation Voltage Reduction'!Y11</f>
        <v>0</v>
      </c>
      <c r="AE29" s="716">
        <f>'Conservation Voltage Reduction'!Z11</f>
        <v>0</v>
      </c>
      <c r="AF29" s="716">
        <f>'Conservation Voltage Reduction'!AA11</f>
        <v>0</v>
      </c>
    </row>
    <row r="30" spans="1:32">
      <c r="A30" s="1"/>
      <c r="B30" s="1"/>
      <c r="C30" s="694"/>
      <c r="D30"/>
      <c r="E30" s="13" t="s">
        <v>1342</v>
      </c>
      <c r="F30" s="62">
        <f>'Customer Energy Efficiency'!B5</f>
        <v>3655286.3609425626</v>
      </c>
      <c r="G30" s="33">
        <f>SUM(H30:AF30)</f>
        <v>8465586.2141581997</v>
      </c>
      <c r="H30" s="717">
        <f>'Customer Energy Efficiency'!C5</f>
        <v>0</v>
      </c>
      <c r="I30" s="717">
        <f>'Customer Energy Efficiency'!D5</f>
        <v>0</v>
      </c>
      <c r="J30" s="717">
        <f>'Customer Energy Efficiency'!E5</f>
        <v>0</v>
      </c>
      <c r="K30" s="717">
        <f>'Customer Energy Efficiency'!F5</f>
        <v>106780.99183796665</v>
      </c>
      <c r="L30" s="717">
        <f>'Customer Energy Efficiency'!G5</f>
        <v>226829.72133992857</v>
      </c>
      <c r="M30" s="717">
        <f>'Customer Energy Efficiency'!H5</f>
        <v>287072.4210295059</v>
      </c>
      <c r="N30" s="717">
        <f>'Customer Energy Efficiency'!I5</f>
        <v>297694.10060759756</v>
      </c>
      <c r="O30" s="717">
        <f>'Customer Energy Efficiency'!J5</f>
        <v>411611.70977343817</v>
      </c>
      <c r="P30" s="717">
        <f>'Customer Energy Efficiency'!K5</f>
        <v>426841.34303505538</v>
      </c>
      <c r="Q30" s="717">
        <f>'Customer Energy Efficiency'!L5</f>
        <v>442634.4727273524</v>
      </c>
      <c r="R30" s="717">
        <f>'Customer Energy Efficiency'!M5</f>
        <v>459011.94821826444</v>
      </c>
      <c r="S30" s="717">
        <f>'Customer Energy Efficiency'!N5</f>
        <v>475995.39030234015</v>
      </c>
      <c r="T30" s="717">
        <f>'Customer Energy Efficiency'!O5</f>
        <v>493607.21974352672</v>
      </c>
      <c r="U30" s="717">
        <f>'Customer Energy Efficiency'!P5</f>
        <v>511870.68687403708</v>
      </c>
      <c r="V30" s="717">
        <f>'Customer Energy Efficiency'!Q5</f>
        <v>530809.90228837647</v>
      </c>
      <c r="W30" s="717">
        <f>'Customer Energy Efficiency'!R5</f>
        <v>550449.86867304635</v>
      </c>
      <c r="X30" s="717">
        <f>'Customer Energy Efficiency'!S5</f>
        <v>570816.51381394907</v>
      </c>
      <c r="Y30" s="717">
        <f>'Customer Energy Efficiency'!T5</f>
        <v>591936.72482506512</v>
      </c>
      <c r="Z30" s="717">
        <f>'Customer Energy Efficiency'!U5</f>
        <v>613838.38364359247</v>
      </c>
      <c r="AA30" s="717">
        <f>'Customer Energy Efficiency'!V5</f>
        <v>636550.40383840527</v>
      </c>
      <c r="AB30" s="717">
        <f>'Customer Energy Efficiency'!W5</f>
        <v>660102.76878042636</v>
      </c>
      <c r="AC30" s="716">
        <f>'Customer Energy Efficiency'!X5</f>
        <v>171131.64280632552</v>
      </c>
      <c r="AD30" s="716">
        <f>'Customer Energy Efficiency'!Y5</f>
        <v>0</v>
      </c>
      <c r="AE30" s="716">
        <f>'Customer Energy Efficiency'!Z5</f>
        <v>0</v>
      </c>
      <c r="AF30" s="716">
        <f>'Customer Energy Efficiency'!AA5</f>
        <v>0</v>
      </c>
    </row>
    <row r="31" spans="1:32">
      <c r="A31" s="1"/>
      <c r="B31" s="1"/>
      <c r="C31" s="694"/>
      <c r="D31"/>
      <c r="E31" s="880" t="s">
        <v>1348</v>
      </c>
      <c r="F31" s="62">
        <f>'Behavioral Energy Efficiency '!B5</f>
        <v>8927225.7733238954</v>
      </c>
      <c r="G31" s="33">
        <f>SUM(H31:AF31)</f>
        <v>21955037.574551363</v>
      </c>
      <c r="H31" s="888">
        <v>0</v>
      </c>
      <c r="I31" s="717">
        <f>'Behavioral Energy Efficiency '!E5</f>
        <v>0</v>
      </c>
      <c r="J31" s="717">
        <f>'Behavioral Energy Efficiency '!F5</f>
        <v>0</v>
      </c>
      <c r="K31" s="717">
        <f>'Behavioral Energy Efficiency '!G5</f>
        <v>0</v>
      </c>
      <c r="L31" s="717">
        <f>'Behavioral Energy Efficiency '!H5</f>
        <v>0</v>
      </c>
      <c r="M31" s="717">
        <f>'Behavioral Energy Efficiency '!I5</f>
        <v>296000</v>
      </c>
      <c r="N31" s="717">
        <f>'Behavioral Energy Efficiency '!J5</f>
        <v>592000</v>
      </c>
      <c r="O31" s="717">
        <f>'Behavioral Energy Efficiency '!K5</f>
        <v>888000</v>
      </c>
      <c r="P31" s="717">
        <f>'Behavioral Energy Efficiency '!L5</f>
        <v>1184000</v>
      </c>
      <c r="Q31" s="717">
        <f>'Behavioral Energy Efficiency '!M5</f>
        <v>1231360</v>
      </c>
      <c r="R31" s="717">
        <f>'Behavioral Energy Efficiency '!N5</f>
        <v>1280614.4000000001</v>
      </c>
      <c r="S31" s="717">
        <f>'Behavioral Energy Efficiency '!O5</f>
        <v>1331838.9760000003</v>
      </c>
      <c r="T31" s="717">
        <f>'Behavioral Energy Efficiency '!P5</f>
        <v>1385112.5350400002</v>
      </c>
      <c r="U31" s="717">
        <f>'Behavioral Energy Efficiency '!Q5</f>
        <v>1440517.0364416002</v>
      </c>
      <c r="V31" s="717">
        <f>'Behavioral Energy Efficiency '!R5</f>
        <v>1498137.7178992643</v>
      </c>
      <c r="W31" s="717">
        <f>'Behavioral Energy Efficiency '!S5</f>
        <v>1558063.226615235</v>
      </c>
      <c r="X31" s="717">
        <f>'Behavioral Energy Efficiency '!T5</f>
        <v>1620385.7556798444</v>
      </c>
      <c r="Y31" s="717">
        <f>'Behavioral Energy Efficiency '!U5</f>
        <v>1685201.1859070382</v>
      </c>
      <c r="Z31" s="717">
        <f>'Behavioral Energy Efficiency '!V5</f>
        <v>1752609.2333433197</v>
      </c>
      <c r="AA31" s="717">
        <f>'Behavioral Energy Efficiency '!W5</f>
        <v>1822713.6026770526</v>
      </c>
      <c r="AB31" s="717">
        <f>'Behavioral Energy Efficiency '!X5</f>
        <v>1895622.1467841347</v>
      </c>
      <c r="AC31" s="716">
        <f>'Behavioral Energy Efficiency '!Y5</f>
        <v>492861.75816387503</v>
      </c>
      <c r="AD31" s="716">
        <f>'Behavioral Energy Efficiency '!Z5</f>
        <v>0</v>
      </c>
      <c r="AE31" s="716">
        <f>'Behavioral Energy Efficiency '!AA5</f>
        <v>0</v>
      </c>
      <c r="AF31" s="716">
        <f>'Behavioral Energy Efficiency '!AB5</f>
        <v>0</v>
      </c>
    </row>
    <row r="32" spans="1:32">
      <c r="A32" s="1"/>
      <c r="B32" s="1"/>
      <c r="C32" s="315"/>
      <c r="D32" s="47"/>
      <c r="E32" s="14" t="s">
        <v>1343</v>
      </c>
      <c r="F32" s="62">
        <f>'Grid-Interactive Efficient Bldg'!C38</f>
        <v>2609116.0861312477</v>
      </c>
      <c r="G32" s="33">
        <f>SUM(H32:AF32)</f>
        <v>3123536.5988169089</v>
      </c>
      <c r="H32" s="715">
        <v>0</v>
      </c>
      <c r="I32" s="715">
        <v>0</v>
      </c>
      <c r="J32" s="715">
        <v>0</v>
      </c>
      <c r="K32" s="715">
        <v>0</v>
      </c>
      <c r="L32" s="150">
        <v>0</v>
      </c>
      <c r="M32" s="717">
        <f>'Grid-Interactive Efficient Bldg'!D37</f>
        <v>4127.8826760424436</v>
      </c>
      <c r="N32" s="717">
        <f>'Grid-Interactive Efficient Bldg'!E37</f>
        <v>8420.8806591265857</v>
      </c>
      <c r="O32" s="717">
        <f>'Grid-Interactive Efficient Bldg'!F37</f>
        <v>12883.947408463675</v>
      </c>
      <c r="P32" s="717">
        <f>'Grid-Interactive Efficient Bldg'!G37</f>
        <v>17522.1684755106</v>
      </c>
      <c r="Q32" s="717">
        <f>'Grid-Interactive Efficient Bldg'!H37</f>
        <v>22340.764806276013</v>
      </c>
      <c r="R32" s="717">
        <f>'Grid-Interactive Efficient Bldg'!I37</f>
        <v>124275.09612288185</v>
      </c>
      <c r="S32" s="717">
        <f>'Grid-Interactive Efficient Bldg'!J37</f>
        <v>147935.66438622936</v>
      </c>
      <c r="T32" s="717">
        <f>'Grid-Interactive Efficient Bldg'!K37</f>
        <v>172453.11734166168</v>
      </c>
      <c r="U32" s="717">
        <f>'Grid-Interactive Efficient Bldg'!L37</f>
        <v>197833.25214955682</v>
      </c>
      <c r="V32" s="717">
        <f>'Grid-Interactive Efficient Bldg'!M37</f>
        <v>224232.01910283099</v>
      </c>
      <c r="W32" s="717">
        <f>'Grid-Interactive Efficient Bldg'!N37</f>
        <v>251535.5254333764</v>
      </c>
      <c r="X32" s="717">
        <f>'Grid-Interactive Efficient Bldg'!O37</f>
        <v>279930.03920950257</v>
      </c>
      <c r="Y32" s="717">
        <f>'Grid-Interactive Efficient Bldg'!P37</f>
        <v>309271.99332650023</v>
      </c>
      <c r="Z32" s="717">
        <f>'Grid-Interactive Efficient Bldg'!Q37</f>
        <v>339777.98959249409</v>
      </c>
      <c r="AA32" s="717">
        <f>'Grid-Interactive Efficient Bldg'!R37</f>
        <v>404323.74119063822</v>
      </c>
      <c r="AB32" s="717">
        <f>'Grid-Interactive Efficient Bldg'!S37</f>
        <v>471439.63438404456</v>
      </c>
      <c r="AC32" s="717">
        <f>'Grid-Interactive Efficient Bldg'!T37</f>
        <v>135232.88255177313</v>
      </c>
      <c r="AD32" s="717">
        <f>'Grid-Interactive Efficient Bldg'!U37</f>
        <v>0</v>
      </c>
      <c r="AE32" s="717">
        <f>'Grid-Interactive Efficient Bldg'!V37</f>
        <v>0</v>
      </c>
      <c r="AF32" s="717">
        <f>'Grid-Interactive Efficient Bldg'!W37</f>
        <v>0</v>
      </c>
    </row>
    <row r="33" spans="1:32">
      <c r="A33" s="1"/>
      <c r="B33" s="1"/>
      <c r="C33" s="694"/>
      <c r="D33" s="415"/>
      <c r="E33" s="10" t="s">
        <v>10</v>
      </c>
      <c r="F33" s="921">
        <f>SUM(F29:F32)</f>
        <v>33686229.719143629</v>
      </c>
      <c r="G33" s="150">
        <f t="shared" ref="G33:AF33" si="7">SUM(G29:G32)</f>
        <v>77204531.51071769</v>
      </c>
      <c r="H33" s="150">
        <f t="shared" si="7"/>
        <v>0</v>
      </c>
      <c r="I33" s="150">
        <f t="shared" si="7"/>
        <v>0</v>
      </c>
      <c r="J33" s="150">
        <f t="shared" si="7"/>
        <v>0</v>
      </c>
      <c r="K33" s="150">
        <f t="shared" si="7"/>
        <v>518231.75436510204</v>
      </c>
      <c r="L33" s="150">
        <f t="shared" si="7"/>
        <v>1299397.0597613025</v>
      </c>
      <c r="M33" s="150">
        <f t="shared" si="7"/>
        <v>1705668.9903703283</v>
      </c>
      <c r="N33" s="150">
        <f t="shared" si="7"/>
        <v>2064423.7379128714</v>
      </c>
      <c r="O33" s="150">
        <f t="shared" si="7"/>
        <v>2933897.4393353001</v>
      </c>
      <c r="P33" s="150">
        <f t="shared" si="7"/>
        <v>3882801.5256192451</v>
      </c>
      <c r="Q33" s="150">
        <f t="shared" si="7"/>
        <v>4047757.798836722</v>
      </c>
      <c r="R33" s="150">
        <f t="shared" si="7"/>
        <v>4316514.4076197045</v>
      </c>
      <c r="S33" s="150">
        <f t="shared" si="7"/>
        <v>4514255.3952555172</v>
      </c>
      <c r="T33" s="150">
        <f t="shared" si="7"/>
        <v>4720747.1317104073</v>
      </c>
      <c r="U33" s="150">
        <f t="shared" si="7"/>
        <v>4935542.0905325487</v>
      </c>
      <c r="V33" s="150">
        <f t="shared" si="7"/>
        <v>5159428.5647748383</v>
      </c>
      <c r="W33" s="150">
        <f t="shared" si="7"/>
        <v>5392240.1823222125</v>
      </c>
      <c r="X33" s="150">
        <f t="shared" si="7"/>
        <v>5635106.8685875824</v>
      </c>
      <c r="Y33" s="150">
        <f t="shared" si="7"/>
        <v>5887856.0349980071</v>
      </c>
      <c r="Z33" s="150">
        <f t="shared" si="7"/>
        <v>6141099.0921188416</v>
      </c>
      <c r="AA33" s="150">
        <f t="shared" si="7"/>
        <v>6448289.7544135908</v>
      </c>
      <c r="AB33" s="150">
        <f t="shared" si="7"/>
        <v>6802047.3986615827</v>
      </c>
      <c r="AC33" s="150">
        <f t="shared" si="7"/>
        <v>799226.28352197364</v>
      </c>
      <c r="AD33" s="150">
        <f t="shared" si="7"/>
        <v>0</v>
      </c>
      <c r="AE33" s="150">
        <f t="shared" si="7"/>
        <v>0</v>
      </c>
      <c r="AF33" s="150">
        <f t="shared" si="7"/>
        <v>0</v>
      </c>
    </row>
    <row r="34" spans="1:32">
      <c r="A34" s="1"/>
      <c r="B34" s="1"/>
      <c r="C34" s="694"/>
      <c r="D34" s="415"/>
      <c r="E34" s="10"/>
      <c r="F34" s="150"/>
      <c r="G34" s="150" t="s">
        <v>811</v>
      </c>
      <c r="H34" s="715">
        <f>SUM(H29:H32)</f>
        <v>0</v>
      </c>
      <c r="I34" s="715">
        <f t="shared" ref="I34:AC34" si="8">SUM(I29:I32)</f>
        <v>0</v>
      </c>
      <c r="J34" s="715">
        <f t="shared" si="8"/>
        <v>0</v>
      </c>
      <c r="K34" s="715">
        <f t="shared" si="8"/>
        <v>518231.75436510204</v>
      </c>
      <c r="L34" s="715">
        <f t="shared" si="8"/>
        <v>1299397.0597613025</v>
      </c>
      <c r="M34" s="715">
        <f t="shared" si="8"/>
        <v>1705668.9903703283</v>
      </c>
      <c r="N34" s="715">
        <f t="shared" si="8"/>
        <v>2064423.7379128714</v>
      </c>
      <c r="O34" s="715">
        <f t="shared" si="8"/>
        <v>2933897.4393353001</v>
      </c>
      <c r="P34" s="715">
        <f t="shared" si="8"/>
        <v>3882801.5256192451</v>
      </c>
      <c r="Q34" s="715">
        <f t="shared" si="8"/>
        <v>4047757.798836722</v>
      </c>
      <c r="R34" s="715">
        <f t="shared" si="8"/>
        <v>4316514.4076197045</v>
      </c>
      <c r="S34" s="715">
        <f t="shared" si="8"/>
        <v>4514255.3952555172</v>
      </c>
      <c r="T34" s="715">
        <f t="shared" si="8"/>
        <v>4720747.1317104073</v>
      </c>
      <c r="U34" s="715">
        <f t="shared" si="8"/>
        <v>4935542.0905325487</v>
      </c>
      <c r="V34" s="715">
        <f t="shared" si="8"/>
        <v>5159428.5647748383</v>
      </c>
      <c r="W34" s="715">
        <f t="shared" si="8"/>
        <v>5392240.1823222125</v>
      </c>
      <c r="X34" s="715">
        <f t="shared" si="8"/>
        <v>5635106.8685875824</v>
      </c>
      <c r="Y34" s="715">
        <f t="shared" si="8"/>
        <v>5887856.0349980071</v>
      </c>
      <c r="Z34" s="715">
        <f t="shared" si="8"/>
        <v>6141099.0921188416</v>
      </c>
      <c r="AA34" s="715">
        <f t="shared" si="8"/>
        <v>6448289.7544135908</v>
      </c>
      <c r="AB34" s="715">
        <f t="shared" si="8"/>
        <v>6802047.3986615827</v>
      </c>
      <c r="AC34" s="715">
        <f t="shared" si="8"/>
        <v>799226.28352197364</v>
      </c>
      <c r="AD34" s="717"/>
      <c r="AE34" s="717"/>
      <c r="AF34" s="717"/>
    </row>
    <row r="35" spans="1:32">
      <c r="A35" s="1"/>
      <c r="B35" s="1"/>
      <c r="C35" s="694"/>
      <c r="D35" s="415" t="s">
        <v>5</v>
      </c>
      <c r="E35" s="10"/>
      <c r="F35" s="5"/>
      <c r="G35" s="5"/>
      <c r="H35" s="938">
        <f>SUM(H29:H32)*0.000001</f>
        <v>0</v>
      </c>
      <c r="I35" s="938">
        <f t="shared" ref="I35:AC35" si="9">SUM(I29:I32)*0.000001</f>
        <v>0</v>
      </c>
      <c r="J35" s="938">
        <f t="shared" si="9"/>
        <v>0</v>
      </c>
      <c r="K35" s="938">
        <f t="shared" si="9"/>
        <v>0.51823175436510205</v>
      </c>
      <c r="L35" s="938">
        <f t="shared" si="9"/>
        <v>1.2993970597613025</v>
      </c>
      <c r="M35" s="938">
        <f t="shared" si="9"/>
        <v>1.7056689903703282</v>
      </c>
      <c r="N35" s="938">
        <f t="shared" si="9"/>
        <v>2.0644237379128714</v>
      </c>
      <c r="O35" s="938">
        <f t="shared" si="9"/>
        <v>2.9338974393353001</v>
      </c>
      <c r="P35" s="938">
        <f t="shared" si="9"/>
        <v>3.8828015256192447</v>
      </c>
      <c r="Q35" s="938">
        <f t="shared" si="9"/>
        <v>4.0477577988367219</v>
      </c>
      <c r="R35" s="938">
        <f t="shared" si="9"/>
        <v>4.316514407619704</v>
      </c>
      <c r="S35" s="938">
        <f t="shared" si="9"/>
        <v>4.5142553952555167</v>
      </c>
      <c r="T35" s="938">
        <f t="shared" si="9"/>
        <v>4.7207471317104073</v>
      </c>
      <c r="U35" s="938">
        <f t="shared" si="9"/>
        <v>4.9355420905325484</v>
      </c>
      <c r="V35" s="938">
        <f t="shared" si="9"/>
        <v>5.1594285647748377</v>
      </c>
      <c r="W35" s="938">
        <f t="shared" si="9"/>
        <v>5.3922401823222126</v>
      </c>
      <c r="X35" s="938">
        <f t="shared" si="9"/>
        <v>5.6351068685875818</v>
      </c>
      <c r="Y35" s="938">
        <f t="shared" si="9"/>
        <v>5.8878560349980065</v>
      </c>
      <c r="Z35" s="938">
        <f t="shared" si="9"/>
        <v>6.1410990921188411</v>
      </c>
      <c r="AA35" s="938">
        <f t="shared" si="9"/>
        <v>6.4482897544135902</v>
      </c>
      <c r="AB35" s="938">
        <f t="shared" si="9"/>
        <v>6.8020473986615828</v>
      </c>
      <c r="AC35" s="938">
        <f t="shared" si="9"/>
        <v>0.79922628352197356</v>
      </c>
      <c r="AD35" s="716"/>
      <c r="AE35" s="716"/>
      <c r="AF35" s="716"/>
    </row>
    <row r="36" spans="1:32">
      <c r="A36" s="1"/>
      <c r="B36" s="1"/>
      <c r="C36" s="694"/>
      <c r="D36"/>
      <c r="E36" s="13" t="s">
        <v>26</v>
      </c>
      <c r="F36" s="33">
        <f>'Theft and Diversion'!B9</f>
        <v>4499423.5895445114</v>
      </c>
      <c r="G36" s="33">
        <f>SUM(H36:AF36)</f>
        <v>10378185.634263555</v>
      </c>
      <c r="H36" s="715">
        <f>'Theft and Diversion'!C9</f>
        <v>0</v>
      </c>
      <c r="I36" s="715">
        <f>'Theft and Diversion'!D9</f>
        <v>0</v>
      </c>
      <c r="J36" s="715">
        <f>'Theft and Diversion'!E9</f>
        <v>0</v>
      </c>
      <c r="K36" s="715">
        <f>'Theft and Diversion'!F9</f>
        <v>130137.01319384135</v>
      </c>
      <c r="L36" s="715">
        <f>'Theft and Diversion'!G9</f>
        <v>337380.20670503378</v>
      </c>
      <c r="M36" s="715">
        <f>'Theft and Diversion'!H9</f>
        <v>349863.27435311995</v>
      </c>
      <c r="N36" s="715">
        <f>'Theft and Diversion'!I9</f>
        <v>362808.21550418541</v>
      </c>
      <c r="O36" s="715">
        <f>'Theft and Diversion'!J9</f>
        <v>501642.82597045356</v>
      </c>
      <c r="P36" s="715">
        <f>'Theft and Diversion'!K9</f>
        <v>520203.61053136038</v>
      </c>
      <c r="Q36" s="715">
        <f>'Theft and Diversion'!L9</f>
        <v>539451.14412102057</v>
      </c>
      <c r="R36" s="715">
        <f>'Theft and Diversion'!M9</f>
        <v>559410.83645349834</v>
      </c>
      <c r="S36" s="715">
        <f>'Theft and Diversion'!N9</f>
        <v>580109.0374022777</v>
      </c>
      <c r="T36" s="715">
        <f>'Theft and Diversion'!O9</f>
        <v>601573.07178616198</v>
      </c>
      <c r="U36" s="715">
        <f>'Theft and Diversion'!P9</f>
        <v>623831.27544224984</v>
      </c>
      <c r="V36" s="715">
        <f>'Theft and Diversion'!Q9</f>
        <v>646913.0326336131</v>
      </c>
      <c r="W36" s="715">
        <f>'Theft and Diversion'!R9</f>
        <v>670848.81484105682</v>
      </c>
      <c r="X36" s="715">
        <f>'Theft and Diversion'!S9</f>
        <v>695670.22099017585</v>
      </c>
      <c r="Y36" s="715">
        <f>'Theft and Diversion'!T9</f>
        <v>721410.0191668123</v>
      </c>
      <c r="Z36" s="715">
        <f>'Theft and Diversion'!U9</f>
        <v>748102.18987598433</v>
      </c>
      <c r="AA36" s="715">
        <f>'Theft and Diversion'!V9</f>
        <v>775781.97090139554</v>
      </c>
      <c r="AB36" s="715">
        <f>'Theft and Diversion'!W9</f>
        <v>804485.90382474731</v>
      </c>
      <c r="AC36" s="716">
        <f>'Theft and Diversion'!X9</f>
        <v>208562.97056656572</v>
      </c>
      <c r="AD36" s="716">
        <f>'Theft and Diversion'!Y9</f>
        <v>0</v>
      </c>
      <c r="AE36" s="716">
        <f>'Theft and Diversion'!Z9</f>
        <v>0</v>
      </c>
      <c r="AF36" s="716">
        <f>'Theft and Diversion'!AA9</f>
        <v>0</v>
      </c>
    </row>
    <row r="37" spans="1:32">
      <c r="A37" s="1"/>
      <c r="B37" s="1"/>
      <c r="C37" s="694"/>
      <c r="D37"/>
      <c r="E37" s="13" t="s">
        <v>27</v>
      </c>
      <c r="F37" s="33">
        <f>'Unbilled Usage'!B5</f>
        <v>1951969.8227914567</v>
      </c>
      <c r="G37" s="33">
        <f>SUM(H37:AF37)</f>
        <v>4522207.4967443189</v>
      </c>
      <c r="H37" s="715">
        <f>'Unbilled Usage'!E5</f>
        <v>0</v>
      </c>
      <c r="I37" s="715">
        <f>'Unbilled Usage'!F5</f>
        <v>0</v>
      </c>
      <c r="J37" s="715">
        <f>'Unbilled Usage'!G5</f>
        <v>0</v>
      </c>
      <c r="K37" s="715">
        <f>'Unbilled Usage'!H5</f>
        <v>55058.783625644784</v>
      </c>
      <c r="L37" s="715">
        <f>'Unbilled Usage'!I5</f>
        <v>143152.83742667644</v>
      </c>
      <c r="M37" s="715">
        <f>'Unbilled Usage'!J5</f>
        <v>148878.95092374351</v>
      </c>
      <c r="N37" s="715">
        <f>'Unbilled Usage'!K5</f>
        <v>154834.10896069324</v>
      </c>
      <c r="O37" s="715">
        <f>'Unbilled Usage'!L5</f>
        <v>214703.297758828</v>
      </c>
      <c r="P37" s="715">
        <f>'Unbilled Usage'!M5</f>
        <v>223291.42966918115</v>
      </c>
      <c r="Q37" s="715">
        <f>'Unbilled Usage'!N5</f>
        <v>232223.08685594838</v>
      </c>
      <c r="R37" s="715">
        <f>'Unbilled Usage'!O5</f>
        <v>241512.01033018631</v>
      </c>
      <c r="S37" s="715">
        <f>'Unbilled Usage'!P5</f>
        <v>251172.49074339381</v>
      </c>
      <c r="T37" s="715">
        <f>'Unbilled Usage'!Q5</f>
        <v>261219.39037312957</v>
      </c>
      <c r="U37" s="715">
        <f>'Unbilled Usage'!R5</f>
        <v>271668.16598805477</v>
      </c>
      <c r="V37" s="715">
        <f>'Unbilled Usage'!S5</f>
        <v>282534.89262757695</v>
      </c>
      <c r="W37" s="715">
        <f>'Unbilled Usage'!T5</f>
        <v>293836.28833268007</v>
      </c>
      <c r="X37" s="715">
        <f>'Unbilled Usage'!U5</f>
        <v>305589.73986598727</v>
      </c>
      <c r="Y37" s="715">
        <f>'Unbilled Usage'!V5</f>
        <v>317813.32946062682</v>
      </c>
      <c r="Z37" s="715">
        <f>'Unbilled Usage'!W5</f>
        <v>330525.86263905186</v>
      </c>
      <c r="AA37" s="715">
        <f>'Unbilled Usage'!X5</f>
        <v>343746.8971446139</v>
      </c>
      <c r="AB37" s="715">
        <f>'Unbilled Usage'!Y5</f>
        <v>357496.77303039859</v>
      </c>
      <c r="AC37" s="716">
        <f>'Unbilled Usage'!Z5</f>
        <v>92949.160987903626</v>
      </c>
      <c r="AD37" s="716">
        <f>'Unbilled Usage'!AA5</f>
        <v>0</v>
      </c>
      <c r="AE37" s="716">
        <f>'Unbilled Usage'!AB5</f>
        <v>0</v>
      </c>
      <c r="AF37" s="716">
        <f>'Unbilled Usage'!AC5</f>
        <v>0</v>
      </c>
    </row>
    <row r="38" spans="1:32">
      <c r="A38" s="1"/>
      <c r="B38" s="1"/>
      <c r="C38" s="694"/>
      <c r="D38"/>
      <c r="E38" s="13" t="s">
        <v>28</v>
      </c>
      <c r="F38" s="33">
        <f>'Slow Failed Meters'!B8</f>
        <v>3995883.4080789024</v>
      </c>
      <c r="G38" s="33">
        <f>SUM(H38:AF38)</f>
        <v>9071482.4783076774</v>
      </c>
      <c r="H38" s="715">
        <f>'Slow Failed Meters'!C8</f>
        <v>42117</v>
      </c>
      <c r="I38" s="715">
        <f>'Slow Failed Meters'!D8</f>
        <v>43380.51</v>
      </c>
      <c r="J38" s="715">
        <f>'Slow Failed Meters'!E8</f>
        <v>44681.925300000003</v>
      </c>
      <c r="K38" s="715">
        <f>'Slow Failed Meters'!F8</f>
        <v>112432.0550149968</v>
      </c>
      <c r="L38" s="715">
        <f>'Slow Failed Meters'!G8</f>
        <v>291480.10262637923</v>
      </c>
      <c r="M38" s="715">
        <f>'Slow Failed Meters'!H8</f>
        <v>302264.86642355524</v>
      </c>
      <c r="N38" s="715">
        <f>'Slow Failed Meters'!I8</f>
        <v>313448.6664812268</v>
      </c>
      <c r="O38" s="715">
        <f>'Slow Failed Meters'!J8</f>
        <v>433395.02285470947</v>
      </c>
      <c r="P38" s="715">
        <f>'Slow Failed Meters'!K8</f>
        <v>449430.63870033371</v>
      </c>
      <c r="Q38" s="715">
        <f>'Slow Failed Meters'!L8</f>
        <v>466059.572332246</v>
      </c>
      <c r="R38" s="715">
        <f>'Slow Failed Meters'!M8</f>
        <v>483303.77650853916</v>
      </c>
      <c r="S38" s="715">
        <f>'Slow Failed Meters'!N8</f>
        <v>501186.01623935497</v>
      </c>
      <c r="T38" s="715">
        <f>'Slow Failed Meters'!O8</f>
        <v>519729.89884021116</v>
      </c>
      <c r="U38" s="715">
        <f>'Slow Failed Meters'!P8</f>
        <v>538959.90509729879</v>
      </c>
      <c r="V38" s="715">
        <f>'Slow Failed Meters'!Q8</f>
        <v>558901.42158589896</v>
      </c>
      <c r="W38" s="715">
        <f>'Slow Failed Meters'!R8</f>
        <v>579580.77418457705</v>
      </c>
      <c r="X38" s="715">
        <f>'Slow Failed Meters'!S8</f>
        <v>601025.26282940642</v>
      </c>
      <c r="Y38" s="715">
        <f>'Slow Failed Meters'!T8</f>
        <v>623263.19755409437</v>
      </c>
      <c r="Z38" s="715">
        <f>'Slow Failed Meters'!U8</f>
        <v>646323.93586359592</v>
      </c>
      <c r="AA38" s="715">
        <f>'Slow Failed Meters'!V8</f>
        <v>670237.92149054876</v>
      </c>
      <c r="AB38" s="715">
        <f>'Slow Failed Meters'!W8</f>
        <v>695036.72458569915</v>
      </c>
      <c r="AC38" s="716">
        <f>'Slow Failed Meters'!X8</f>
        <v>155243.28379500474</v>
      </c>
      <c r="AD38" s="716">
        <f>'Slow Failed Meters'!Y8</f>
        <v>0</v>
      </c>
      <c r="AE38" s="716">
        <f>'Slow Failed Meters'!Z8</f>
        <v>0</v>
      </c>
      <c r="AF38" s="716">
        <f>'Slow Failed Meters'!AA8</f>
        <v>0</v>
      </c>
    </row>
    <row r="39" spans="1:32">
      <c r="A39" s="1"/>
      <c r="B39" s="1"/>
      <c r="C39" s="694"/>
      <c r="D39"/>
      <c r="E39" s="13" t="s">
        <v>29</v>
      </c>
      <c r="F39" s="33">
        <f>'Stopped Meters'!B28</f>
        <v>3558176.41690649</v>
      </c>
      <c r="G39" s="33">
        <f>SUM(H39:AF39)</f>
        <v>8197664.6846544864</v>
      </c>
      <c r="H39" s="715">
        <f>'Stopped Meters'!C28</f>
        <v>0</v>
      </c>
      <c r="I39" s="715">
        <f>'Stopped Meters'!D28</f>
        <v>0</v>
      </c>
      <c r="J39" s="715">
        <f>'Stopped Meters'!E28</f>
        <v>0</v>
      </c>
      <c r="K39" s="715">
        <f>'Stopped Meters'!F28</f>
        <v>103081.20442694836</v>
      </c>
      <c r="L39" s="715">
        <f>'Stopped Meters'!G28</f>
        <v>267238.02247686364</v>
      </c>
      <c r="M39" s="715">
        <f>'Stopped Meters'!H28</f>
        <v>277125.82930850761</v>
      </c>
      <c r="N39" s="715">
        <f>'Stopped Meters'!I28</f>
        <v>287379.48499292234</v>
      </c>
      <c r="O39" s="715">
        <f>'Stopped Meters'!J28</f>
        <v>397350.03458354721</v>
      </c>
      <c r="P39" s="715">
        <f>'Stopped Meters'!K28</f>
        <v>412051.98586313846</v>
      </c>
      <c r="Q39" s="715">
        <f>'Stopped Meters'!L28</f>
        <v>427297.90934007452</v>
      </c>
      <c r="R39" s="715">
        <f>'Stopped Meters'!M28</f>
        <v>443107.93198565731</v>
      </c>
      <c r="S39" s="715">
        <f>'Stopped Meters'!N28</f>
        <v>459502.92546912655</v>
      </c>
      <c r="T39" s="715">
        <f>'Stopped Meters'!O28</f>
        <v>476504.53371148423</v>
      </c>
      <c r="U39" s="715">
        <f>'Stopped Meters'!P28</f>
        <v>494135.20145880902</v>
      </c>
      <c r="V39" s="715">
        <f>'Stopped Meters'!Q28</f>
        <v>512418.20391278499</v>
      </c>
      <c r="W39" s="715">
        <f>'Stopped Meters'!R28</f>
        <v>531377.67745755799</v>
      </c>
      <c r="X39" s="715">
        <f>'Stopped Meters'!S28</f>
        <v>551038.65152348764</v>
      </c>
      <c r="Y39" s="715">
        <f>'Stopped Meters'!T28</f>
        <v>571427.08162985661</v>
      </c>
      <c r="Z39" s="715">
        <f>'Stopped Meters'!U28</f>
        <v>592569.88365016133</v>
      </c>
      <c r="AA39" s="715">
        <f>'Stopped Meters'!V28</f>
        <v>614494.96934521711</v>
      </c>
      <c r="AB39" s="715">
        <f>'Stopped Meters'!W28</f>
        <v>637231.28321099025</v>
      </c>
      <c r="AC39" s="716">
        <f>'Stopped Meters'!X28</f>
        <v>142331.87030735248</v>
      </c>
      <c r="AD39" s="716">
        <f>'Stopped Meters'!Y28</f>
        <v>0</v>
      </c>
      <c r="AE39" s="716">
        <f>'Stopped Meters'!Z28</f>
        <v>0</v>
      </c>
      <c r="AF39" s="716">
        <f>'Stopped Meters'!AA28</f>
        <v>0</v>
      </c>
    </row>
    <row r="40" spans="1:32">
      <c r="A40" s="1"/>
      <c r="B40" s="1"/>
      <c r="C40" s="694"/>
      <c r="D40" s="47"/>
      <c r="E40" s="880" t="s">
        <v>1344</v>
      </c>
      <c r="F40" s="33">
        <f>'Partial Power'!B7</f>
        <v>9390317.1778832786</v>
      </c>
      <c r="G40" s="33">
        <f>'Partial Power'!B8</f>
        <v>20521975.501757164</v>
      </c>
      <c r="H40" s="715">
        <f>'Partial Power'!C7</f>
        <v>75660.720000000016</v>
      </c>
      <c r="I40" s="715">
        <f>'Partial Power'!D7</f>
        <v>332259.02999999985</v>
      </c>
      <c r="J40" s="715">
        <f>'Partial Power'!E7</f>
        <v>405039.55999999971</v>
      </c>
      <c r="K40" s="715">
        <f>'Partial Power'!F7</f>
        <v>488500.5300000002</v>
      </c>
      <c r="L40" s="715">
        <f>'Partial Power'!G7</f>
        <v>820883.15836799995</v>
      </c>
      <c r="M40" s="715">
        <f>'Partial Power'!H7</f>
        <v>845509.65311903995</v>
      </c>
      <c r="N40" s="715">
        <f>'Partial Power'!I7</f>
        <v>870874.94271261117</v>
      </c>
      <c r="O40" s="715">
        <f>'Partial Power'!J7</f>
        <v>897001.19099398958</v>
      </c>
      <c r="P40" s="715">
        <f>'Partial Power'!K7</f>
        <v>923911.22672380926</v>
      </c>
      <c r="Q40" s="715">
        <f>'Partial Power'!L7</f>
        <v>951628.56352552352</v>
      </c>
      <c r="R40" s="715">
        <f>'Partial Power'!M7</f>
        <v>980177.42043128924</v>
      </c>
      <c r="S40" s="715">
        <f>'Partial Power'!N7</f>
        <v>1009582.7430442279</v>
      </c>
      <c r="T40" s="715">
        <f>'Partial Power'!O7</f>
        <v>1039870.2253355548</v>
      </c>
      <c r="U40" s="715">
        <f>'Partial Power'!P7</f>
        <v>1071066.3320956214</v>
      </c>
      <c r="V40" s="715">
        <f>'Partial Power'!Q7</f>
        <v>1103198.32205849</v>
      </c>
      <c r="W40" s="715">
        <f>'Partial Power'!R7</f>
        <v>1136294.2717202448</v>
      </c>
      <c r="X40" s="715">
        <f>'Partial Power'!S7</f>
        <v>1170383.0998718522</v>
      </c>
      <c r="Y40" s="715">
        <f>'Partial Power'!T7</f>
        <v>1205494.5928680077</v>
      </c>
      <c r="Z40" s="715">
        <f>'Partial Power'!U7</f>
        <v>1241659.430654048</v>
      </c>
      <c r="AA40" s="715">
        <f>'Partial Power'!V7</f>
        <v>1278909.2135736695</v>
      </c>
      <c r="AB40" s="715">
        <f>'Partial Power'!W7</f>
        <v>1317276.4899808797</v>
      </c>
      <c r="AC40" s="715">
        <f>'Partial Power'!X7</f>
        <v>1356794.7846803062</v>
      </c>
      <c r="AD40" s="715">
        <f>'Partial Power'!Y7</f>
        <v>0</v>
      </c>
      <c r="AE40" s="715">
        <f>'Partial Power'!Z7</f>
        <v>0</v>
      </c>
      <c r="AF40" s="715">
        <f>'Partial Power'!AA7</f>
        <v>0</v>
      </c>
    </row>
    <row r="41" spans="1:32">
      <c r="A41" s="1"/>
      <c r="B41" s="1"/>
      <c r="C41" s="694"/>
      <c r="D41" s="415"/>
      <c r="E41" s="10" t="s">
        <v>10</v>
      </c>
      <c r="F41" s="919">
        <f>SUM(F36:F40)</f>
        <v>23395770.41520464</v>
      </c>
      <c r="G41" s="33">
        <f t="shared" ref="G41:AF41" si="10">SUM(G36:G40)</f>
        <v>52691515.795727201</v>
      </c>
      <c r="H41" s="33">
        <f t="shared" si="10"/>
        <v>117777.72000000002</v>
      </c>
      <c r="I41" s="33">
        <f t="shared" si="10"/>
        <v>375639.53999999986</v>
      </c>
      <c r="J41" s="33">
        <f t="shared" si="10"/>
        <v>449721.48529999971</v>
      </c>
      <c r="K41" s="33">
        <f t="shared" si="10"/>
        <v>889209.58626143145</v>
      </c>
      <c r="L41" s="33">
        <f t="shared" si="10"/>
        <v>1860134.3276029532</v>
      </c>
      <c r="M41" s="33">
        <f t="shared" si="10"/>
        <v>1923642.5741279663</v>
      </c>
      <c r="N41" s="33">
        <f t="shared" si="10"/>
        <v>1989345.418651639</v>
      </c>
      <c r="O41" s="33">
        <f t="shared" si="10"/>
        <v>2444092.3721615281</v>
      </c>
      <c r="P41" s="33">
        <f t="shared" si="10"/>
        <v>2528888.8914878229</v>
      </c>
      <c r="Q41" s="33">
        <f t="shared" si="10"/>
        <v>2616660.276174813</v>
      </c>
      <c r="R41" s="33">
        <f t="shared" si="10"/>
        <v>2707511.9757091706</v>
      </c>
      <c r="S41" s="33">
        <f t="shared" si="10"/>
        <v>2801553.2128983811</v>
      </c>
      <c r="T41" s="33">
        <f t="shared" si="10"/>
        <v>2898897.1200465416</v>
      </c>
      <c r="U41" s="33">
        <f t="shared" si="10"/>
        <v>2999660.8800820336</v>
      </c>
      <c r="V41" s="33">
        <f t="shared" si="10"/>
        <v>3103965.8728183638</v>
      </c>
      <c r="W41" s="33">
        <f t="shared" si="10"/>
        <v>3211937.8265361171</v>
      </c>
      <c r="X41" s="33">
        <f t="shared" si="10"/>
        <v>3323706.9750809092</v>
      </c>
      <c r="Y41" s="33">
        <f t="shared" si="10"/>
        <v>3439408.2206793977</v>
      </c>
      <c r="Z41" s="33">
        <f t="shared" si="10"/>
        <v>3559181.3026828412</v>
      </c>
      <c r="AA41" s="33">
        <f t="shared" si="10"/>
        <v>3683170.9724554447</v>
      </c>
      <c r="AB41" s="33">
        <f t="shared" si="10"/>
        <v>3811527.1746327151</v>
      </c>
      <c r="AC41" s="33">
        <f t="shared" si="10"/>
        <v>1955882.0703371328</v>
      </c>
      <c r="AD41" s="33">
        <f t="shared" si="10"/>
        <v>0</v>
      </c>
      <c r="AE41" s="33">
        <f t="shared" si="10"/>
        <v>0</v>
      </c>
      <c r="AF41" s="33">
        <f t="shared" si="10"/>
        <v>0</v>
      </c>
    </row>
    <row r="42" spans="1:32">
      <c r="A42" s="1"/>
      <c r="B42" s="1"/>
      <c r="C42" s="694"/>
      <c r="D42" s="415"/>
      <c r="E42" s="10"/>
      <c r="F42" s="5"/>
      <c r="G42" s="5"/>
      <c r="H42" s="715"/>
      <c r="I42" s="715"/>
      <c r="J42" s="715"/>
      <c r="K42" s="715"/>
      <c r="L42" s="715"/>
      <c r="M42" s="715">
        <f>SUM(M36:M40)</f>
        <v>1923642.5741279663</v>
      </c>
      <c r="N42" s="715">
        <f t="shared" ref="N42:U42" si="11">SUM(N36:N40)</f>
        <v>1989345.418651639</v>
      </c>
      <c r="O42" s="715">
        <f t="shared" si="11"/>
        <v>2444092.3721615281</v>
      </c>
      <c r="P42" s="715">
        <f t="shared" si="11"/>
        <v>2528888.8914878229</v>
      </c>
      <c r="Q42" s="715">
        <f t="shared" si="11"/>
        <v>2616660.276174813</v>
      </c>
      <c r="R42" s="715">
        <f t="shared" si="11"/>
        <v>2707511.9757091706</v>
      </c>
      <c r="S42" s="715">
        <f t="shared" si="11"/>
        <v>2801553.2128983811</v>
      </c>
      <c r="T42" s="715">
        <f t="shared" si="11"/>
        <v>2898897.1200465416</v>
      </c>
      <c r="U42" s="715">
        <f t="shared" si="11"/>
        <v>2999660.8800820336</v>
      </c>
      <c r="V42" s="715"/>
      <c r="W42" s="715"/>
      <c r="X42" s="715"/>
      <c r="Y42" s="715"/>
      <c r="Z42" s="715"/>
      <c r="AA42" s="715"/>
      <c r="AB42" s="715"/>
      <c r="AC42" s="716"/>
      <c r="AD42" s="716"/>
      <c r="AE42" s="716"/>
      <c r="AF42" s="716"/>
    </row>
    <row r="43" spans="1:32">
      <c r="A43" s="1"/>
      <c r="B43" s="1"/>
      <c r="C43" s="694"/>
      <c r="D43" s="415" t="s">
        <v>2</v>
      </c>
      <c r="E43" s="10"/>
      <c r="F43" s="5"/>
      <c r="G43" s="5"/>
      <c r="H43" s="715"/>
      <c r="I43" s="715"/>
      <c r="J43" s="715"/>
      <c r="K43" s="715"/>
      <c r="L43" s="715"/>
      <c r="M43" s="715"/>
      <c r="N43" s="715"/>
      <c r="O43" s="715"/>
      <c r="P43" s="715"/>
      <c r="Q43" s="715"/>
      <c r="R43" s="715"/>
      <c r="S43" s="715"/>
      <c r="T43" s="715"/>
      <c r="U43" s="715"/>
      <c r="V43" s="715"/>
      <c r="W43" s="715"/>
      <c r="X43" s="715"/>
      <c r="Y43" s="715"/>
      <c r="Z43" s="715"/>
      <c r="AA43" s="715"/>
      <c r="AB43" s="715"/>
      <c r="AC43" s="716"/>
      <c r="AD43" s="716"/>
      <c r="AE43" s="716"/>
      <c r="AF43" s="716"/>
    </row>
    <row r="44" spans="1:32">
      <c r="A44" s="1"/>
      <c r="B44" s="1"/>
      <c r="C44" s="694"/>
      <c r="D44" s="145"/>
      <c r="E44" s="13" t="s">
        <v>20</v>
      </c>
      <c r="F44" s="33">
        <f>'Estimated Bills'!I17</f>
        <v>6783165.9458894841</v>
      </c>
      <c r="G44" s="33">
        <f t="shared" ref="G44:G48" si="12">SUM(H44:AF44)</f>
        <v>16005610.284408955</v>
      </c>
      <c r="H44" s="715">
        <f>'Estimated Bills'!K17</f>
        <v>0</v>
      </c>
      <c r="I44" s="715">
        <f>'Estimated Bills'!L17</f>
        <v>0</v>
      </c>
      <c r="J44" s="715">
        <f>'Estimated Bills'!M17</f>
        <v>0</v>
      </c>
      <c r="K44" s="715">
        <f>'Estimated Bills'!N17</f>
        <v>194296.65319520229</v>
      </c>
      <c r="L44" s="715">
        <f>'Estimated Bills'!O17</f>
        <v>505317.02079742245</v>
      </c>
      <c r="M44" s="715">
        <f>'Estimated Bills'!P17</f>
        <v>525681.29673555866</v>
      </c>
      <c r="N44" s="715">
        <f>'Estimated Bills'!Q17</f>
        <v>546866.25299400161</v>
      </c>
      <c r="O44" s="715">
        <f>'Estimated Bills'!R17</f>
        <v>758539.9506528799</v>
      </c>
      <c r="P44" s="715">
        <f>'Estimated Bills'!S17</f>
        <v>789109.11066419107</v>
      </c>
      <c r="Q44" s="715">
        <f>'Estimated Bills'!T17</f>
        <v>820910.2078239579</v>
      </c>
      <c r="R44" s="715">
        <f>'Estimated Bills'!U17</f>
        <v>853992.88919926342</v>
      </c>
      <c r="S44" s="715">
        <f>'Estimated Bills'!V17</f>
        <v>888408.80263399379</v>
      </c>
      <c r="T44" s="715">
        <f>'Estimated Bills'!W17</f>
        <v>924211.67738014378</v>
      </c>
      <c r="U44" s="715">
        <f>'Estimated Bills'!X17</f>
        <v>961457.40797856369</v>
      </c>
      <c r="V44" s="715">
        <f>'Estimated Bills'!Y17</f>
        <v>1000204.1415200998</v>
      </c>
      <c r="W44" s="715">
        <f>'Estimated Bills'!Z17</f>
        <v>1040512.3684233596</v>
      </c>
      <c r="X44" s="715">
        <f>'Estimated Bills'!AA17</f>
        <v>1082445.0168708209</v>
      </c>
      <c r="Y44" s="715">
        <f>'Estimated Bills'!AB17</f>
        <v>1126067.5510507154</v>
      </c>
      <c r="Z44" s="715">
        <f>'Estimated Bills'!AC17</f>
        <v>1171448.0733580592</v>
      </c>
      <c r="AA44" s="715">
        <f>'Estimated Bills'!AD17</f>
        <v>1218657.4307143891</v>
      </c>
      <c r="AB44" s="715">
        <f>'Estimated Bills'!AE17</f>
        <v>1267769.3251721787</v>
      </c>
      <c r="AC44" s="715">
        <f>'Estimated Bills'!AF17</f>
        <v>329715.1072441545</v>
      </c>
      <c r="AD44" s="716">
        <f>'Estimated Bills'!AH17</f>
        <v>0</v>
      </c>
      <c r="AE44" s="716">
        <f>'Estimated Bills'!AI17</f>
        <v>0</v>
      </c>
      <c r="AF44" s="716">
        <f>'Estimated Bills'!AJ17</f>
        <v>0</v>
      </c>
    </row>
    <row r="45" spans="1:32">
      <c r="A45" s="1"/>
      <c r="B45" s="1"/>
      <c r="C45" s="694"/>
      <c r="D45" s="145"/>
      <c r="E45" s="13" t="s">
        <v>21</v>
      </c>
      <c r="F45" s="33">
        <f>'Bill Inquiries'!K17</f>
        <v>2472821.4230374163</v>
      </c>
      <c r="G45" s="33">
        <f t="shared" si="12"/>
        <v>5834888.3568238299</v>
      </c>
      <c r="H45" s="715">
        <f>'Bill Inquiries'!M17</f>
        <v>0</v>
      </c>
      <c r="I45" s="717">
        <f>'Bill Inquiries'!N17</f>
        <v>0</v>
      </c>
      <c r="J45" s="717">
        <f>'Bill Inquiries'!O17</f>
        <v>0</v>
      </c>
      <c r="K45" s="717">
        <f>'Bill Inquiries'!P17</f>
        <v>70831.368461023856</v>
      </c>
      <c r="L45" s="717">
        <f>'Bill Inquiries'!Q17</f>
        <v>184214.68152500782</v>
      </c>
      <c r="M45" s="717">
        <f>'Bill Inquiries'!R17</f>
        <v>191638.53319046568</v>
      </c>
      <c r="N45" s="717">
        <f>'Bill Inquiries'!S17</f>
        <v>199361.56607804145</v>
      </c>
      <c r="O45" s="717">
        <f>'Bill Inquiries'!T17</f>
        <v>276527.78292131535</v>
      </c>
      <c r="P45" s="717">
        <f>'Bill Inquiries'!U17</f>
        <v>287671.85257304437</v>
      </c>
      <c r="Q45" s="717">
        <f>'Bill Inquiries'!V17</f>
        <v>299265.02823173802</v>
      </c>
      <c r="R45" s="717">
        <f>'Bill Inquiries'!W17</f>
        <v>311325.40886947711</v>
      </c>
      <c r="S45" s="717">
        <f>'Bill Inquiries'!X17</f>
        <v>323871.82284691703</v>
      </c>
      <c r="T45" s="717">
        <f>'Bill Inquiries'!Y17</f>
        <v>336923.85730764776</v>
      </c>
      <c r="U45" s="717">
        <f>'Bill Inquiries'!Z17</f>
        <v>350501.88875714602</v>
      </c>
      <c r="V45" s="717">
        <f>'Bill Inquiries'!AA17</f>
        <v>364627.11487405899</v>
      </c>
      <c r="W45" s="717">
        <f>'Bill Inquiries'!AB17</f>
        <v>379321.58760348352</v>
      </c>
      <c r="X45" s="717">
        <f>'Bill Inquiries'!AC17</f>
        <v>394608.24758390395</v>
      </c>
      <c r="Y45" s="717">
        <f>'Bill Inquiries'!AD17</f>
        <v>410510.95996153535</v>
      </c>
      <c r="Z45" s="717">
        <f>'Bill Inquiries'!AE17</f>
        <v>427054.55164798524</v>
      </c>
      <c r="AA45" s="717">
        <f>'Bill Inquiries'!AF17</f>
        <v>444264.85007939907</v>
      </c>
      <c r="AB45" s="717">
        <f>'Bill Inquiries'!AG17</f>
        <v>462168.72353759885</v>
      </c>
      <c r="AC45" s="717">
        <f>'Bill Inquiries'!AH17</f>
        <v>120198.53077404102</v>
      </c>
      <c r="AD45" s="716">
        <f>'Bill Inquiries'!AJ17</f>
        <v>0</v>
      </c>
      <c r="AE45" s="716">
        <f>'Bill Inquiries'!AK17</f>
        <v>0</v>
      </c>
      <c r="AF45" s="716">
        <f>'Bill Inquiries'!AL17</f>
        <v>0</v>
      </c>
    </row>
    <row r="46" spans="1:32">
      <c r="A46" s="1"/>
      <c r="B46" s="1"/>
      <c r="C46" s="694"/>
      <c r="D46" s="145"/>
      <c r="E46" s="13" t="s">
        <v>22</v>
      </c>
      <c r="F46" s="33">
        <f>'Billing Analysis'!F20</f>
        <v>1138568.8916612456</v>
      </c>
      <c r="G46" s="33">
        <f t="shared" si="12"/>
        <v>2565243.5110039297</v>
      </c>
      <c r="H46" s="715">
        <f>'Billing Analysis'!H20</f>
        <v>0</v>
      </c>
      <c r="I46" s="717">
        <f>'Billing Analysis'!I20</f>
        <v>0</v>
      </c>
      <c r="J46" s="717">
        <f>'Billing Analysis'!J20</f>
        <v>0</v>
      </c>
      <c r="K46" s="717">
        <f>'Billing Analysis'!K20</f>
        <v>41714.25156808363</v>
      </c>
      <c r="L46" s="717">
        <f>'Billing Analysis'!L20</f>
        <v>105328.48520941116</v>
      </c>
      <c r="M46" s="717">
        <f>'Billing Analysis'!M20</f>
        <v>106381.77006150529</v>
      </c>
      <c r="N46" s="717">
        <f>'Billing Analysis'!N20</f>
        <v>107445.58776212033</v>
      </c>
      <c r="O46" s="717">
        <f>'Billing Analysis'!O20</f>
        <v>144693.39151965539</v>
      </c>
      <c r="P46" s="717">
        <f>'Billing Analysis'!P20</f>
        <v>146140.32543485193</v>
      </c>
      <c r="Q46" s="717">
        <f>'Billing Analysis'!Q20</f>
        <v>147601.72868920045</v>
      </c>
      <c r="R46" s="717">
        <f>'Billing Analysis'!R20</f>
        <v>149077.74597609247</v>
      </c>
      <c r="S46" s="717">
        <f>'Billing Analysis'!S20</f>
        <v>150568.52343585339</v>
      </c>
      <c r="T46" s="717">
        <f>'Billing Analysis'!T20</f>
        <v>152074.20867021193</v>
      </c>
      <c r="U46" s="717">
        <f>'Billing Analysis'!U20</f>
        <v>153594.95075691404</v>
      </c>
      <c r="V46" s="717">
        <f>'Billing Analysis'!V20</f>
        <v>155130.90026448318</v>
      </c>
      <c r="W46" s="717">
        <f>'Billing Analysis'!W20</f>
        <v>156682.209267128</v>
      </c>
      <c r="X46" s="717">
        <f>'Billing Analysis'!X20</f>
        <v>158249.03135979929</v>
      </c>
      <c r="Y46" s="717">
        <f>'Billing Analysis'!Y20</f>
        <v>159831.52167339728</v>
      </c>
      <c r="Z46" s="717">
        <f>'Billing Analysis'!Z20</f>
        <v>161429.83689013126</v>
      </c>
      <c r="AA46" s="717">
        <f>'Billing Analysis'!AA20</f>
        <v>163044.1352590326</v>
      </c>
      <c r="AB46" s="717">
        <f>'Billing Analysis'!AB20</f>
        <v>164674.57661162294</v>
      </c>
      <c r="AC46" s="717">
        <f>'Billing Analysis'!AC20</f>
        <v>41580.330594434789</v>
      </c>
      <c r="AD46" s="716">
        <f>'Billing Analysis'!AD20</f>
        <v>0</v>
      </c>
      <c r="AE46" s="716">
        <f>'Billing Analysis'!AE20</f>
        <v>0</v>
      </c>
      <c r="AF46" s="716">
        <f>'Billing Analysis'!AF20</f>
        <v>0</v>
      </c>
    </row>
    <row r="47" spans="1:32">
      <c r="A47" s="1"/>
      <c r="B47" s="1"/>
      <c r="C47" s="694"/>
      <c r="D47" s="145"/>
      <c r="E47" s="13" t="s">
        <v>23</v>
      </c>
      <c r="F47" s="33">
        <f>Rebilling!I18</f>
        <v>1011790.5389192057</v>
      </c>
      <c r="G47" s="33">
        <f t="shared" si="12"/>
        <v>2387428.6998988255</v>
      </c>
      <c r="H47" s="715">
        <f>Rebilling!K18</f>
        <v>0</v>
      </c>
      <c r="I47" s="717">
        <f>Rebilling!L18</f>
        <v>0</v>
      </c>
      <c r="J47" s="717">
        <f>Rebilling!M18</f>
        <v>0</v>
      </c>
      <c r="K47" s="717">
        <f>Rebilling!N18</f>
        <v>28981.67566808554</v>
      </c>
      <c r="L47" s="717">
        <f>Rebilling!O18</f>
        <v>75374.092993773476</v>
      </c>
      <c r="M47" s="717">
        <f>Rebilling!P18</f>
        <v>78411.668941422555</v>
      </c>
      <c r="N47" s="717">
        <f>Rebilling!Q18</f>
        <v>81571.659199761896</v>
      </c>
      <c r="O47" s="717">
        <f>Rebilling!R18</f>
        <v>113145.32942068308</v>
      </c>
      <c r="P47" s="717">
        <f>Rebilling!S18</f>
        <v>117705.0861963366</v>
      </c>
      <c r="Q47" s="717">
        <f>Rebilling!T18</f>
        <v>122448.60117004896</v>
      </c>
      <c r="R47" s="717">
        <f>Rebilling!U18</f>
        <v>127383.27979720196</v>
      </c>
      <c r="S47" s="717">
        <f>Rebilling!V18</f>
        <v>132516.82597302922</v>
      </c>
      <c r="T47" s="717">
        <f>Rebilling!W18</f>
        <v>137857.25405974229</v>
      </c>
      <c r="U47" s="717">
        <f>Rebilling!X18</f>
        <v>143412.90139834987</v>
      </c>
      <c r="V47" s="717">
        <f>Rebilling!Y18</f>
        <v>149192.4413247034</v>
      </c>
      <c r="W47" s="717">
        <f>Rebilling!Z18</f>
        <v>155204.89671008894</v>
      </c>
      <c r="X47" s="717">
        <f>Rebilling!AA18</f>
        <v>161459.65404750555</v>
      </c>
      <c r="Y47" s="717">
        <f>Rebilling!AB18</f>
        <v>167966.47810562004</v>
      </c>
      <c r="Z47" s="717">
        <f>Rebilling!AC18</f>
        <v>174735.52717327655</v>
      </c>
      <c r="AA47" s="717">
        <f>Rebilling!AD18</f>
        <v>181777.36891835963</v>
      </c>
      <c r="AB47" s="717">
        <f>Rebilling!AE18</f>
        <v>189102.99688576953</v>
      </c>
      <c r="AC47" s="717">
        <f>Rebilling!AF18</f>
        <v>49180.961915066517</v>
      </c>
      <c r="AD47" s="716">
        <f>Rebilling!AG18</f>
        <v>0</v>
      </c>
      <c r="AE47" s="716">
        <f>Rebilling!AH18</f>
        <v>0</v>
      </c>
      <c r="AF47" s="716">
        <f>Rebilling!AI18</f>
        <v>0</v>
      </c>
    </row>
    <row r="48" spans="1:32">
      <c r="A48" s="1"/>
      <c r="B48" s="1"/>
      <c r="C48" s="694"/>
      <c r="D48" s="415"/>
      <c r="E48" s="10" t="s">
        <v>10</v>
      </c>
      <c r="F48" s="919">
        <f>SUM(F44:F47)</f>
        <v>11406346.799507352</v>
      </c>
      <c r="G48" s="33">
        <f t="shared" si="12"/>
        <v>26793170.852135539</v>
      </c>
      <c r="H48" s="715">
        <f t="shared" ref="H48:AF48" si="13">SUM(H44:H47)</f>
        <v>0</v>
      </c>
      <c r="I48" s="715">
        <f t="shared" si="13"/>
        <v>0</v>
      </c>
      <c r="J48" s="715">
        <f t="shared" si="13"/>
        <v>0</v>
      </c>
      <c r="K48" s="715">
        <f t="shared" si="13"/>
        <v>335823.9488923953</v>
      </c>
      <c r="L48" s="715">
        <f t="shared" si="13"/>
        <v>870234.28052561486</v>
      </c>
      <c r="M48" s="715">
        <f t="shared" si="13"/>
        <v>902113.26892895217</v>
      </c>
      <c r="N48" s="715">
        <f t="shared" si="13"/>
        <v>935245.06603392528</v>
      </c>
      <c r="O48" s="715">
        <f t="shared" si="13"/>
        <v>1292906.4545145337</v>
      </c>
      <c r="P48" s="715">
        <f t="shared" si="13"/>
        <v>1340626.3748684239</v>
      </c>
      <c r="Q48" s="715">
        <f t="shared" si="13"/>
        <v>1390225.5659149454</v>
      </c>
      <c r="R48" s="715">
        <f t="shared" si="13"/>
        <v>1441779.3238420349</v>
      </c>
      <c r="S48" s="715">
        <f t="shared" si="13"/>
        <v>1495365.9748897934</v>
      </c>
      <c r="T48" s="715">
        <f t="shared" si="13"/>
        <v>1551066.9974177456</v>
      </c>
      <c r="U48" s="715">
        <f t="shared" si="13"/>
        <v>1608967.1488909735</v>
      </c>
      <c r="V48" s="715">
        <f t="shared" si="13"/>
        <v>1669154.5979833454</v>
      </c>
      <c r="W48" s="715">
        <f t="shared" si="13"/>
        <v>1731721.06200406</v>
      </c>
      <c r="X48" s="715">
        <f t="shared" si="13"/>
        <v>1796761.9498620294</v>
      </c>
      <c r="Y48" s="715">
        <f t="shared" si="13"/>
        <v>1864376.5107912682</v>
      </c>
      <c r="Z48" s="715">
        <f t="shared" si="13"/>
        <v>1934667.989069452</v>
      </c>
      <c r="AA48" s="715">
        <f t="shared" si="13"/>
        <v>2007743.7849711804</v>
      </c>
      <c r="AB48" s="715">
        <f t="shared" si="13"/>
        <v>2083715.6222071701</v>
      </c>
      <c r="AC48" s="716">
        <f t="shared" si="13"/>
        <v>540674.93052769685</v>
      </c>
      <c r="AD48" s="716">
        <f t="shared" si="13"/>
        <v>0</v>
      </c>
      <c r="AE48" s="716">
        <f t="shared" si="13"/>
        <v>0</v>
      </c>
      <c r="AF48" s="716">
        <f t="shared" si="13"/>
        <v>0</v>
      </c>
    </row>
    <row r="49" spans="1:32">
      <c r="A49" s="1"/>
      <c r="B49" s="1"/>
      <c r="C49" s="694"/>
      <c r="D49" s="415"/>
      <c r="E49" s="10"/>
      <c r="F49" s="5"/>
      <c r="G49" s="5"/>
      <c r="H49" s="715"/>
      <c r="I49" s="715"/>
      <c r="J49" s="715"/>
      <c r="K49" s="715"/>
      <c r="L49" s="715"/>
      <c r="M49" s="715"/>
      <c r="N49" s="715"/>
      <c r="O49" s="715"/>
      <c r="P49" s="715"/>
      <c r="Q49" s="715"/>
      <c r="R49" s="715"/>
      <c r="S49" s="715">
        <f>SUM(S44:S47)</f>
        <v>1495365.9748897934</v>
      </c>
      <c r="T49" s="715">
        <f t="shared" ref="T49:X49" si="14">SUM(T44:T47)</f>
        <v>1551066.9974177456</v>
      </c>
      <c r="U49" s="715">
        <f t="shared" si="14"/>
        <v>1608967.1488909735</v>
      </c>
      <c r="V49" s="715">
        <f t="shared" si="14"/>
        <v>1669154.5979833454</v>
      </c>
      <c r="W49" s="715">
        <f t="shared" si="14"/>
        <v>1731721.06200406</v>
      </c>
      <c r="X49" s="715">
        <f t="shared" si="14"/>
        <v>1796761.9498620294</v>
      </c>
      <c r="Y49" s="715"/>
      <c r="Z49" s="715"/>
      <c r="AA49" s="715"/>
      <c r="AB49" s="715"/>
      <c r="AC49" s="716"/>
      <c r="AD49" s="716"/>
      <c r="AE49" s="716"/>
      <c r="AF49" s="716"/>
    </row>
    <row r="50" spans="1:32">
      <c r="A50" s="1"/>
      <c r="B50" s="1"/>
      <c r="C50" s="694"/>
      <c r="D50" s="415" t="s">
        <v>6</v>
      </c>
      <c r="E50" s="10"/>
      <c r="F50" s="5"/>
      <c r="G50" s="5"/>
      <c r="H50" s="715"/>
      <c r="I50" s="715"/>
      <c r="J50" s="715"/>
      <c r="K50" s="715"/>
      <c r="L50" s="715"/>
      <c r="M50" s="715"/>
      <c r="N50" s="715"/>
      <c r="O50" s="715"/>
      <c r="P50" s="715"/>
      <c r="Q50" s="715"/>
      <c r="R50" s="715"/>
      <c r="S50" s="715"/>
      <c r="T50" s="715"/>
      <c r="U50" s="715"/>
      <c r="V50" s="715"/>
      <c r="W50" s="715"/>
      <c r="X50" s="715"/>
      <c r="Y50" s="715"/>
      <c r="Z50" s="715"/>
      <c r="AA50" s="715"/>
      <c r="AB50" s="715"/>
      <c r="AC50" s="716"/>
      <c r="AD50" s="716"/>
      <c r="AE50" s="716"/>
      <c r="AF50" s="716"/>
    </row>
    <row r="51" spans="1:32">
      <c r="A51" s="1"/>
      <c r="B51" s="1"/>
      <c r="C51" s="694"/>
      <c r="D51"/>
      <c r="E51" s="13" t="s">
        <v>30</v>
      </c>
      <c r="F51" s="33">
        <f>'Retail Load Analysis'!G30</f>
        <v>979466.95150497009</v>
      </c>
      <c r="G51" s="33">
        <f>SUM(H51:AF51)</f>
        <v>1761470.572018082</v>
      </c>
      <c r="H51" s="718">
        <f>'Retail Load Analysis'!J30</f>
        <v>48709.749490769231</v>
      </c>
      <c r="I51" s="715">
        <f>'Retail Load Analysis'!K30</f>
        <v>50171.041975492306</v>
      </c>
      <c r="J51" s="715">
        <f>'Retail Load Analysis'!L30</f>
        <v>364576.17323475709</v>
      </c>
      <c r="K51" s="715">
        <f>'Retail Load Analysis'!M30</f>
        <v>53226.458431799787</v>
      </c>
      <c r="L51" s="715">
        <f>'Retail Load Analysis'!N30</f>
        <v>54823.252184753779</v>
      </c>
      <c r="M51" s="715">
        <f>'Retail Load Analysis'!O30</f>
        <v>42350.962312722295</v>
      </c>
      <c r="N51" s="715">
        <f>'Retail Load Analysis'!P30</f>
        <v>43621.491182103964</v>
      </c>
      <c r="O51" s="715">
        <f>'Retail Load Analysis'!Q30</f>
        <v>88781.847890089441</v>
      </c>
      <c r="P51" s="715">
        <f>'Retail Load Analysis'!R30</f>
        <v>61704.053326792127</v>
      </c>
      <c r="Q51" s="715">
        <f>'Retail Load Analysis'!S30</f>
        <v>63555.174926595893</v>
      </c>
      <c r="R51" s="715">
        <f>'Retail Load Analysis'!T30</f>
        <v>65461.83017439377</v>
      </c>
      <c r="S51" s="715">
        <f>'Retail Load Analysis'!U30</f>
        <v>67425.685079625575</v>
      </c>
      <c r="T51" s="715">
        <f>'Retail Load Analysis'!V30</f>
        <v>69448.455632014331</v>
      </c>
      <c r="U51" s="715">
        <f>'Retail Load Analysis'!W30</f>
        <v>71531.909300974774</v>
      </c>
      <c r="V51" s="715">
        <f>'Retail Load Analysis'!X30</f>
        <v>73677.866580004018</v>
      </c>
      <c r="W51" s="715">
        <f>'Retail Load Analysis'!Y30</f>
        <v>75888.202577404125</v>
      </c>
      <c r="X51" s="715">
        <f>'Retail Load Analysis'!Z30</f>
        <v>78164.848654726258</v>
      </c>
      <c r="Y51" s="715">
        <f>'Retail Load Analysis'!AA30</f>
        <v>109384.79411436804</v>
      </c>
      <c r="Z51" s="715">
        <f>'Retail Load Analysis'!AB30</f>
        <v>82925.087937799079</v>
      </c>
      <c r="AA51" s="715">
        <f>'Retail Load Analysis'!AC30</f>
        <v>85412.840575933049</v>
      </c>
      <c r="AB51" s="715">
        <f>'Retail Load Analysis'!AD30</f>
        <v>87975.225793211037</v>
      </c>
      <c r="AC51" s="716">
        <f>'Retail Load Analysis'!AE30</f>
        <v>22653.620641751844</v>
      </c>
      <c r="AD51" s="716">
        <f>'Retail Load Analysis'!AF30</f>
        <v>0</v>
      </c>
      <c r="AE51" s="716">
        <f>'Retail Load Analysis'!AG30</f>
        <v>0</v>
      </c>
      <c r="AF51" s="716">
        <f>'Retail Load Analysis'!AH30</f>
        <v>0</v>
      </c>
    </row>
    <row r="52" spans="1:32">
      <c r="A52" s="1"/>
      <c r="B52" s="1"/>
      <c r="C52" s="694"/>
      <c r="D52"/>
      <c r="E52" s="13" t="s">
        <v>31</v>
      </c>
      <c r="F52" s="33">
        <f>'Meter Sampling'!D20</f>
        <v>1071164.5580977038</v>
      </c>
      <c r="G52" s="33">
        <f>SUM(H52:AF52)</f>
        <v>2241199.4727105726</v>
      </c>
      <c r="H52" s="718">
        <v>32580</v>
      </c>
      <c r="I52" s="715">
        <f>'Meter Sampling'!F20</f>
        <v>77954.932000000001</v>
      </c>
      <c r="J52" s="715">
        <f>'Meter Sampling'!G20</f>
        <v>80293.579960000003</v>
      </c>
      <c r="K52" s="715">
        <f>'Meter Sampling'!H20</f>
        <v>82702.387358799999</v>
      </c>
      <c r="L52" s="715">
        <f>'Meter Sampling'!I20</f>
        <v>68146.767183651187</v>
      </c>
      <c r="M52" s="715">
        <f>'Meter Sampling'!J20</f>
        <v>52643.377649370545</v>
      </c>
      <c r="N52" s="715">
        <f>'Meter Sampling'!K20</f>
        <v>54222.678978851669</v>
      </c>
      <c r="O52" s="715">
        <f>'Meter Sampling'!L20</f>
        <v>74465.812464289615</v>
      </c>
      <c r="P52" s="715">
        <f>'Meter Sampling'!M20</f>
        <v>76699.786838218308</v>
      </c>
      <c r="Q52" s="715">
        <f>'Meter Sampling'!N20</f>
        <v>115662.8192718725</v>
      </c>
      <c r="R52" s="715">
        <f>'Meter Sampling'!O20</f>
        <v>119132.70385002867</v>
      </c>
      <c r="S52" s="715">
        <f>'Meter Sampling'!P20</f>
        <v>122706.68496552952</v>
      </c>
      <c r="T52" s="715">
        <f>'Meter Sampling'!Q20</f>
        <v>126387.8855144954</v>
      </c>
      <c r="U52" s="715">
        <f>'Meter Sampling'!R20</f>
        <v>130179.52207993028</v>
      </c>
      <c r="V52" s="715">
        <f>'Meter Sampling'!S20</f>
        <v>134084.90774232819</v>
      </c>
      <c r="W52" s="715">
        <f>'Meter Sampling'!T20</f>
        <v>138107.45497459802</v>
      </c>
      <c r="X52" s="715">
        <f>'Meter Sampling'!U20</f>
        <v>142250.67862383596</v>
      </c>
      <c r="Y52" s="715">
        <f>'Meter Sampling'!V20</f>
        <v>146518.19898255102</v>
      </c>
      <c r="Z52" s="715">
        <f>'Meter Sampling'!W20</f>
        <v>150913.74495202757</v>
      </c>
      <c r="AA52" s="715">
        <f>'Meter Sampling'!X20</f>
        <v>155441.15730058838</v>
      </c>
      <c r="AB52" s="715">
        <f>'Meter Sampling'!Y20</f>
        <v>160104.39201960602</v>
      </c>
      <c r="AC52" s="716">
        <f>'Meter Sampling'!Z20</f>
        <v>0</v>
      </c>
      <c r="AD52" s="716">
        <f>'Meter Sampling'!AA20</f>
        <v>0</v>
      </c>
      <c r="AE52" s="716">
        <f>'Meter Sampling'!AB20</f>
        <v>0</v>
      </c>
      <c r="AF52" s="716">
        <f>'Meter Sampling'!AC20</f>
        <v>0</v>
      </c>
    </row>
    <row r="53" spans="1:32">
      <c r="A53" s="1"/>
      <c r="B53" s="1"/>
      <c r="C53" s="694"/>
      <c r="D53" s="415"/>
      <c r="E53" s="10" t="s">
        <v>10</v>
      </c>
      <c r="F53" s="920">
        <f>SUM(F51:F52)</f>
        <v>2050631.5096026738</v>
      </c>
      <c r="G53" s="33">
        <f>SUM(H53:AF53)</f>
        <v>4002670.0447286549</v>
      </c>
      <c r="H53" s="717">
        <f t="shared" ref="H53:AF53" si="15">SUM(H51:H52)</f>
        <v>81289.749490769231</v>
      </c>
      <c r="I53" s="717">
        <f t="shared" si="15"/>
        <v>128125.97397549231</v>
      </c>
      <c r="J53" s="717">
        <f t="shared" si="15"/>
        <v>444869.7531947571</v>
      </c>
      <c r="K53" s="717">
        <f t="shared" si="15"/>
        <v>135928.84579059979</v>
      </c>
      <c r="L53" s="717">
        <f t="shared" si="15"/>
        <v>122970.01936840496</v>
      </c>
      <c r="M53" s="717">
        <f t="shared" si="15"/>
        <v>94994.339962092839</v>
      </c>
      <c r="N53" s="717">
        <f t="shared" si="15"/>
        <v>97844.170160955633</v>
      </c>
      <c r="O53" s="717">
        <f t="shared" si="15"/>
        <v>163247.66035437904</v>
      </c>
      <c r="P53" s="717">
        <f t="shared" si="15"/>
        <v>138403.84016501042</v>
      </c>
      <c r="Q53" s="717">
        <f t="shared" si="15"/>
        <v>179217.9941984684</v>
      </c>
      <c r="R53" s="717">
        <f t="shared" si="15"/>
        <v>184594.53402442244</v>
      </c>
      <c r="S53" s="717">
        <f t="shared" si="15"/>
        <v>190132.37004515511</v>
      </c>
      <c r="T53" s="717">
        <f t="shared" si="15"/>
        <v>195836.34114650975</v>
      </c>
      <c r="U53" s="717">
        <f t="shared" si="15"/>
        <v>201711.43138090504</v>
      </c>
      <c r="V53" s="717">
        <f t="shared" si="15"/>
        <v>207762.7743223322</v>
      </c>
      <c r="W53" s="717">
        <f t="shared" si="15"/>
        <v>213995.65755200214</v>
      </c>
      <c r="X53" s="717">
        <f t="shared" si="15"/>
        <v>220415.52727856222</v>
      </c>
      <c r="Y53" s="717">
        <f t="shared" si="15"/>
        <v>255902.99309691906</v>
      </c>
      <c r="Z53" s="717">
        <f t="shared" si="15"/>
        <v>233838.83288982665</v>
      </c>
      <c r="AA53" s="717">
        <f t="shared" si="15"/>
        <v>240853.99787652143</v>
      </c>
      <c r="AB53" s="717">
        <f t="shared" si="15"/>
        <v>248079.61781281704</v>
      </c>
      <c r="AC53" s="716">
        <f t="shared" si="15"/>
        <v>22653.620641751844</v>
      </c>
      <c r="AD53" s="716">
        <f t="shared" si="15"/>
        <v>0</v>
      </c>
      <c r="AE53" s="716">
        <f t="shared" si="15"/>
        <v>0</v>
      </c>
      <c r="AF53" s="716">
        <f t="shared" si="15"/>
        <v>0</v>
      </c>
    </row>
    <row r="54" spans="1:32">
      <c r="A54" s="1"/>
      <c r="B54" s="1"/>
      <c r="C54" s="694"/>
      <c r="D54" s="415"/>
      <c r="E54" s="10"/>
      <c r="F54" s="5"/>
      <c r="G54" s="5"/>
      <c r="H54" s="715"/>
      <c r="I54" s="715"/>
      <c r="J54" s="715"/>
      <c r="K54" s="715"/>
      <c r="L54" s="715"/>
      <c r="M54" s="715"/>
      <c r="N54" s="715"/>
      <c r="O54" s="715">
        <f>SUM(O51:O52)</f>
        <v>163247.66035437904</v>
      </c>
      <c r="P54" s="715">
        <f t="shared" ref="P54:V54" si="16">SUM(P51:P52)</f>
        <v>138403.84016501042</v>
      </c>
      <c r="Q54" s="715">
        <f t="shared" si="16"/>
        <v>179217.9941984684</v>
      </c>
      <c r="R54" s="715">
        <f t="shared" si="16"/>
        <v>184594.53402442244</v>
      </c>
      <c r="S54" s="715">
        <f t="shared" si="16"/>
        <v>190132.37004515511</v>
      </c>
      <c r="T54" s="715">
        <f t="shared" si="16"/>
        <v>195836.34114650975</v>
      </c>
      <c r="U54" s="715">
        <f t="shared" si="16"/>
        <v>201711.43138090504</v>
      </c>
      <c r="V54" s="715">
        <f t="shared" si="16"/>
        <v>207762.7743223322</v>
      </c>
      <c r="W54" s="715">
        <f>SUM(W51:W52)</f>
        <v>213995.65755200214</v>
      </c>
      <c r="X54" s="715">
        <f>SUM(X51:X52)</f>
        <v>220415.52727856222</v>
      </c>
      <c r="Y54" s="715">
        <f>SUM(Y51:Y52)</f>
        <v>255902.99309691906</v>
      </c>
      <c r="Z54" s="715"/>
      <c r="AA54" s="715"/>
      <c r="AB54" s="715"/>
      <c r="AC54" s="716"/>
      <c r="AD54" s="716"/>
      <c r="AE54" s="716"/>
      <c r="AF54" s="716"/>
    </row>
    <row r="55" spans="1:32" ht="15" thickBot="1">
      <c r="A55" s="1"/>
      <c r="B55" s="1"/>
      <c r="C55" s="95"/>
      <c r="D55" s="416" t="s">
        <v>147</v>
      </c>
      <c r="E55" s="11"/>
      <c r="F55" s="89">
        <f>SUM(F3:F54)/2</f>
        <v>219957965.14241144</v>
      </c>
      <c r="G55" s="89">
        <f>SUM(G3:G54)/2</f>
        <v>496483227.80688518</v>
      </c>
      <c r="H55" s="89">
        <f>SUM(H3:H54)/2</f>
        <v>4911737.7970782705</v>
      </c>
      <c r="I55" s="89">
        <f t="shared" ref="I55:AF55" si="17">SUM(I3:I54)/2</f>
        <v>8738790.6575518753</v>
      </c>
      <c r="J55" s="89">
        <f t="shared" si="17"/>
        <v>6177905.6225635232</v>
      </c>
      <c r="K55" s="89">
        <f t="shared" si="17"/>
        <v>15973877.603117628</v>
      </c>
      <c r="L55" s="89">
        <f t="shared" si="17"/>
        <v>24189252.015822478</v>
      </c>
      <c r="M55" s="89">
        <f t="shared" si="17"/>
        <v>16331312.352540294</v>
      </c>
      <c r="N55" s="89">
        <f t="shared" si="17"/>
        <v>17516306.755453765</v>
      </c>
      <c r="O55" s="89">
        <f t="shared" si="17"/>
        <v>24371782.834515341</v>
      </c>
      <c r="P55" s="89">
        <f t="shared" si="17"/>
        <v>28047759.865903992</v>
      </c>
      <c r="Q55" s="89">
        <f t="shared" si="17"/>
        <v>29289703.09300736</v>
      </c>
      <c r="R55" s="89">
        <f t="shared" si="17"/>
        <v>30705360.145421572</v>
      </c>
      <c r="S55" s="89">
        <f t="shared" si="17"/>
        <v>32824956.818835068</v>
      </c>
      <c r="T55" s="89">
        <f t="shared" si="17"/>
        <v>34269949.253425285</v>
      </c>
      <c r="U55" s="89">
        <f t="shared" si="17"/>
        <v>35703154.179417096</v>
      </c>
      <c r="V55" s="89">
        <f t="shared" si="17"/>
        <v>35271753.859845705</v>
      </c>
      <c r="W55" s="89">
        <f t="shared" si="17"/>
        <v>36448523.797276698</v>
      </c>
      <c r="X55" s="89">
        <f t="shared" si="17"/>
        <v>37540439.301759794</v>
      </c>
      <c r="Y55" s="89">
        <f t="shared" si="17"/>
        <v>37753918.001013964</v>
      </c>
      <c r="Z55" s="89">
        <f t="shared" si="17"/>
        <v>38746883.035540454</v>
      </c>
      <c r="AA55" s="89">
        <f t="shared" si="17"/>
        <v>40116865.825792804</v>
      </c>
      <c r="AB55" s="89">
        <f t="shared" si="17"/>
        <v>41658187.328885898</v>
      </c>
      <c r="AC55" s="89">
        <f t="shared" si="17"/>
        <v>10143009.703386953</v>
      </c>
      <c r="AD55" s="89">
        <f t="shared" si="17"/>
        <v>0</v>
      </c>
      <c r="AE55" s="89">
        <f t="shared" si="17"/>
        <v>0</v>
      </c>
      <c r="AF55" s="89">
        <f t="shared" si="17"/>
        <v>0</v>
      </c>
    </row>
    <row r="56" spans="1:32">
      <c r="G56" s="340"/>
    </row>
    <row r="57" spans="1:32">
      <c r="G57" s="340"/>
      <c r="H57" s="944">
        <f>SUM(H5:H10,H15:H17,H21:H25,H29:H32,H36:H40,H44:H47,H51:H52)</f>
        <v>854242.4694907692</v>
      </c>
      <c r="I57" s="944">
        <f t="shared" ref="I57:AC57" si="18">SUM(I5:I10,I15:I17,I21:I25,I29:I32,I36:I40,I44:I47,I51:I52)</f>
        <v>1248518.2851754925</v>
      </c>
      <c r="J57" s="944">
        <f t="shared" si="18"/>
        <v>1519198.3102599883</v>
      </c>
      <c r="K57" s="944">
        <f t="shared" si="18"/>
        <v>7714758.5490369936</v>
      </c>
      <c r="L57" s="944">
        <f t="shared" si="18"/>
        <v>14757547.533837382</v>
      </c>
      <c r="M57" s="944">
        <f t="shared" si="18"/>
        <v>13316651.37234056</v>
      </c>
      <c r="N57" s="944">
        <f t="shared" si="18"/>
        <v>15489415.943680871</v>
      </c>
      <c r="O57" s="944">
        <f t="shared" si="18"/>
        <v>21601155.248135347</v>
      </c>
      <c r="P57" s="944">
        <f t="shared" si="18"/>
        <v>24772702.354876336</v>
      </c>
      <c r="Q57" s="944">
        <f t="shared" si="18"/>
        <v>25867874.217517167</v>
      </c>
      <c r="R57" s="944">
        <f t="shared" si="18"/>
        <v>27101038.303168684</v>
      </c>
      <c r="S57" s="944">
        <f t="shared" si="18"/>
        <v>28324291.423670717</v>
      </c>
      <c r="T57" s="944">
        <f t="shared" si="18"/>
        <v>29586662.987833407</v>
      </c>
      <c r="U57" s="944">
        <f t="shared" si="18"/>
        <v>30830200.394043416</v>
      </c>
      <c r="V57" s="944">
        <f t="shared" si="18"/>
        <v>31753567.50496332</v>
      </c>
      <c r="W57" s="944">
        <f t="shared" si="18"/>
        <v>32779531.535399083</v>
      </c>
      <c r="X57" s="944">
        <f t="shared" si="18"/>
        <v>33714282.942196451</v>
      </c>
      <c r="Y57" s="944">
        <f t="shared" si="18"/>
        <v>34682023.925798401</v>
      </c>
      <c r="Z57" s="944">
        <f t="shared" si="18"/>
        <v>35676318.515165836</v>
      </c>
      <c r="AA57" s="944">
        <f t="shared" si="18"/>
        <v>36892705.468117662</v>
      </c>
      <c r="AB57" s="944">
        <f t="shared" si="18"/>
        <v>38257147.572642535</v>
      </c>
      <c r="AC57" s="944">
        <f t="shared" si="18"/>
        <v>9743392.9495347962</v>
      </c>
    </row>
    <row r="58" spans="1:32">
      <c r="G58" s="340"/>
    </row>
    <row r="59" spans="1:32">
      <c r="G59" s="340"/>
    </row>
    <row r="60" spans="1:32" ht="15" thickBot="1">
      <c r="G60" s="340"/>
    </row>
    <row r="61" spans="1:32" ht="15" thickBot="1">
      <c r="G61" s="934">
        <v>28009803</v>
      </c>
      <c r="H61" s="934">
        <v>28009803</v>
      </c>
    </row>
    <row r="62" spans="1:32" ht="15" thickBot="1">
      <c r="G62" s="935">
        <v>18673199</v>
      </c>
      <c r="H62" s="935">
        <v>18673199</v>
      </c>
    </row>
    <row r="63" spans="1:32" ht="15" thickBot="1">
      <c r="G63" s="935">
        <v>1277163</v>
      </c>
      <c r="H63" s="935">
        <v>1277163</v>
      </c>
    </row>
    <row r="64" spans="1:32" ht="15" thickBot="1">
      <c r="G64" s="935">
        <v>2730472</v>
      </c>
      <c r="H64" s="935">
        <v>2730472</v>
      </c>
    </row>
    <row r="65" spans="7:8">
      <c r="G65" s="936">
        <v>3032403</v>
      </c>
      <c r="H65" s="936">
        <v>3032403</v>
      </c>
    </row>
    <row r="66" spans="7:8">
      <c r="G66" s="340"/>
    </row>
    <row r="68" spans="7:8" ht="15" thickBot="1"/>
    <row r="69" spans="7:8" ht="15" thickBot="1">
      <c r="G69" s="934">
        <v>18494601</v>
      </c>
      <c r="H69" s="934">
        <v>18494601</v>
      </c>
    </row>
    <row r="70" spans="7:8" ht="15" thickBot="1">
      <c r="G70" s="935">
        <v>3655286</v>
      </c>
      <c r="H70" s="935">
        <v>3655286</v>
      </c>
    </row>
    <row r="71" spans="7:8" ht="15" thickBot="1">
      <c r="G71" s="935">
        <v>8927226</v>
      </c>
      <c r="H71" s="937">
        <v>8927.2260000000006</v>
      </c>
    </row>
    <row r="72" spans="7:8">
      <c r="G72" s="936">
        <v>2609116</v>
      </c>
      <c r="H72" s="936">
        <v>2609116</v>
      </c>
    </row>
    <row r="75" spans="7:8">
      <c r="G75" s="61">
        <f>SUM(G69:G72)</f>
        <v>33686229</v>
      </c>
    </row>
  </sheetData>
  <hyperlinks>
    <hyperlink ref="E5" location="'Eliminate Regular Meter Reading'!A1" display="Eliminate Regular Meter Reading"/>
    <hyperlink ref="E6" location="'Reduce Special Meter Reading'!A1" display="Reduce Special Meter Reading"/>
    <hyperlink ref="E10" location="'Meter Salvage Value'!A1" display="Meter Salvage Value"/>
    <hyperlink ref="E7" location="'Net Metering'!A1" display="Net Metering"/>
    <hyperlink ref="E11" location="'Local Economy Jobs'!A1" display="Local Economy Jobs"/>
    <hyperlink ref="E15" location="'Open Close Transfer'!A1" display="Account Open/Close/Transfer"/>
    <hyperlink ref="E16" location="'Credit Collections Connections'!A1" display="Credit Collections/Connections"/>
    <hyperlink ref="E17" location="'After-Hours Fees'!A1" display="After Hours Fees"/>
    <hyperlink ref="E21" location="'Earlier Outage Notification'!A1" display="Earlier Outage Notification"/>
    <hyperlink ref="E23" location="'Reduced Customer Calls'!A1" display="Reduced Customer Calls"/>
    <hyperlink ref="E24" location="'Avoided Single Lights Out'!A1" display="Avoided Single Lights Out"/>
    <hyperlink ref="E25" location="'Reduced Major Storms Cost'!A1" display="Reduced Major Storms Cost"/>
    <hyperlink ref="E29" location="'Conservation Voltage Reduction'!A1" display="Conservation Voltage Reduction"/>
    <hyperlink ref="E36" location="'Theft and Diversion'!A1" display="Theft and Diversion"/>
    <hyperlink ref="E37" location="'Unbilled Usage'!A1" display="Unbilled Usage"/>
    <hyperlink ref="E38" location="'Slow Failed Meters'!A1" display="Slow/Failed Meters"/>
    <hyperlink ref="E39" location="'Stopped Meters'!A1" display="Stopped Meters"/>
    <hyperlink ref="E52" location="'Meter Sampling'!A1" display="Meter Sampling"/>
    <hyperlink ref="E51" location="'Retail Load Analysis'!A1" display="Retail Load Analysis"/>
    <hyperlink ref="E30" location="'Customer Energy Efficiency'!A1" display="Customer Energy Efficiency"/>
    <hyperlink ref="E31" location="'Behavioral Energy Efficiency '!A1" display="Behavioral Energy Conservation"/>
    <hyperlink ref="E44" location="'Estimated Bills'!A1" display="Estimated Bills"/>
    <hyperlink ref="E45" location="'Bill Inquiries'!A1" display="Bill Inquiries"/>
    <hyperlink ref="E46" location="'Billing Analysis'!A1" display="Billing Analysis"/>
    <hyperlink ref="E47" location="Rebilling!A1" display="Rebilling"/>
    <hyperlink ref="E9" location="'Natural Gas Meter Module Refres'!A1" display="Natural Gas Meter Module Refresh"/>
    <hyperlink ref="E40" location="'Partial Power'!A1" display="Partial Power"/>
    <hyperlink ref="E22" location="'More Rapid Restoration'!A1" display="More Rapid Restoration"/>
    <hyperlink ref="E8" location="'Customer Meter Base Repairs'!A1" display="Customer Meter Base Repairs"/>
    <hyperlink ref="E32" location="'Grid-Interactive Efficient Bldg'!A1" display="Grid-Interactive Efficient Buildings"/>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MasterTimeline!$A$13:$A$18</xm:f>
          </x14:formula1>
          <xm:sqref>F1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I23"/>
  <sheetViews>
    <sheetView workbookViewId="0">
      <selection activeCell="D26" sqref="D26"/>
    </sheetView>
  </sheetViews>
  <sheetFormatPr defaultRowHeight="14.4"/>
  <cols>
    <col min="1" max="1" width="14.33203125" bestFit="1" customWidth="1"/>
    <col min="2" max="2" width="15.109375" customWidth="1"/>
    <col min="3" max="3" width="13.6640625" bestFit="1" customWidth="1"/>
    <col min="4" max="4" width="14.5546875" bestFit="1" customWidth="1"/>
    <col min="7" max="7" width="13.44140625" bestFit="1" customWidth="1"/>
    <col min="8" max="8" width="15" bestFit="1" customWidth="1"/>
    <col min="9" max="9" width="12.33203125" bestFit="1" customWidth="1"/>
  </cols>
  <sheetData>
    <row r="1" spans="1:9" ht="28.8">
      <c r="A1" t="s">
        <v>837</v>
      </c>
      <c r="B1" s="17" t="s">
        <v>1184</v>
      </c>
      <c r="C1" t="s">
        <v>10</v>
      </c>
      <c r="D1" t="s">
        <v>80</v>
      </c>
    </row>
    <row r="2" spans="1:9">
      <c r="A2" s="18">
        <f>FinancialModel!N28</f>
        <v>0</v>
      </c>
      <c r="B2" s="130"/>
      <c r="C2" s="19">
        <f t="shared" ref="C2:C22" si="0">SUM(A2:B2)</f>
        <v>0</v>
      </c>
      <c r="D2" s="137">
        <f>NPV(FinancialModel!O4,Sheet1!C2:C22)</f>
        <v>42550486.501858547</v>
      </c>
      <c r="G2" s="18">
        <v>0</v>
      </c>
      <c r="H2" s="18">
        <v>0</v>
      </c>
    </row>
    <row r="3" spans="1:9">
      <c r="A3" s="18">
        <f>FinancialModel!N29</f>
        <v>124000</v>
      </c>
      <c r="B3" s="130"/>
      <c r="C3" s="19">
        <f t="shared" si="0"/>
        <v>124000</v>
      </c>
      <c r="G3" s="18">
        <v>0</v>
      </c>
      <c r="H3" s="18">
        <v>0</v>
      </c>
    </row>
    <row r="4" spans="1:9">
      <c r="A4" s="18">
        <f>FinancialModel!N30</f>
        <v>1301115</v>
      </c>
      <c r="B4" s="130"/>
      <c r="C4" s="19">
        <f t="shared" si="0"/>
        <v>1301115</v>
      </c>
      <c r="G4" s="18">
        <v>0</v>
      </c>
      <c r="H4" s="18">
        <v>0</v>
      </c>
    </row>
    <row r="5" spans="1:9">
      <c r="A5" s="18">
        <f>FinancialModel!N31</f>
        <v>3279030</v>
      </c>
      <c r="B5" s="130">
        <f>DepreciationSchForExistingMeter!$K$13</f>
        <v>1236640.5951665868</v>
      </c>
      <c r="C5" s="19">
        <f t="shared" si="0"/>
        <v>4515670.5951665863</v>
      </c>
      <c r="G5" s="18">
        <v>-32812.5</v>
      </c>
      <c r="H5" s="18">
        <v>-83410.597519200004</v>
      </c>
      <c r="I5" s="19">
        <f>SUM(G5:H5)</f>
        <v>-116223.0975192</v>
      </c>
    </row>
    <row r="6" spans="1:9">
      <c r="A6" s="18">
        <f>FinancialModel!N32</f>
        <v>3407918</v>
      </c>
      <c r="B6" s="130">
        <f>DepreciationSchForExistingMeter!$K$13</f>
        <v>1236640.5951665868</v>
      </c>
      <c r="C6" s="19">
        <f t="shared" si="0"/>
        <v>4644558.5951665863</v>
      </c>
      <c r="G6" s="18">
        <v>-83125</v>
      </c>
      <c r="H6" s="18">
        <v>-217646.05246009922</v>
      </c>
      <c r="I6" s="19">
        <f t="shared" ref="I6:I22" si="1">SUM(G6:H6)</f>
        <v>-300771.05246009922</v>
      </c>
    </row>
    <row r="7" spans="1:9">
      <c r="A7" s="18">
        <f>FinancialModel!N33</f>
        <v>3254969</v>
      </c>
      <c r="B7" s="130">
        <f>DepreciationSchForExistingMeter!$K$13</f>
        <v>1236640.5951665868</v>
      </c>
      <c r="C7" s="19">
        <f t="shared" si="0"/>
        <v>4491609.5951665863</v>
      </c>
      <c r="G7" s="23">
        <v>-95000</v>
      </c>
      <c r="H7" s="23">
        <v>-256200.49603874533</v>
      </c>
      <c r="I7" s="19">
        <f t="shared" si="1"/>
        <v>-351200.49603874533</v>
      </c>
    </row>
    <row r="8" spans="1:9">
      <c r="A8" s="18">
        <f>FinancialModel!N34</f>
        <v>3352618.0700000003</v>
      </c>
      <c r="B8" s="130">
        <f>DepreciationSchForExistingMeter!$K$13</f>
        <v>1236640.5951665868</v>
      </c>
      <c r="C8" s="19">
        <f t="shared" si="0"/>
        <v>4589258.6651665866</v>
      </c>
      <c r="G8" s="23">
        <v>-100000</v>
      </c>
      <c r="H8" s="23">
        <v>-277775.27465253446</v>
      </c>
      <c r="I8" s="19">
        <f t="shared" si="1"/>
        <v>-377775.27465253446</v>
      </c>
    </row>
    <row r="9" spans="1:9">
      <c r="A9" s="18">
        <f>FinancialModel!N35</f>
        <v>3453196.6121000005</v>
      </c>
      <c r="B9" s="130">
        <f>DepreciationSchForExistingMeter!$K$13</f>
        <v>1236640.5951665868</v>
      </c>
      <c r="C9" s="19">
        <f t="shared" si="0"/>
        <v>4689837.2072665878</v>
      </c>
      <c r="G9" s="23">
        <v>-100000</v>
      </c>
      <c r="H9" s="23">
        <v>-286108.53289211052</v>
      </c>
      <c r="I9" s="19">
        <f t="shared" si="1"/>
        <v>-386108.53289211052</v>
      </c>
    </row>
    <row r="10" spans="1:9">
      <c r="A10" s="18">
        <f>FinancialModel!N36</f>
        <v>3344792.5104630007</v>
      </c>
      <c r="B10" s="130">
        <f>DepreciationSchForExistingMeter!$K$13</f>
        <v>1236640.5951665868</v>
      </c>
      <c r="C10" s="19">
        <f t="shared" si="0"/>
        <v>4581433.1056295875</v>
      </c>
      <c r="G10" s="23">
        <v>-100000</v>
      </c>
      <c r="H10" s="23">
        <v>-294691.78887887386</v>
      </c>
      <c r="I10" s="19">
        <f t="shared" si="1"/>
        <v>-394691.78887887386</v>
      </c>
    </row>
    <row r="11" spans="1:9">
      <c r="A11" s="18">
        <f>FinancialModel!N37</f>
        <v>3445136.2857768908</v>
      </c>
      <c r="B11" s="130">
        <f>DepreciationSchForExistingMeter!$K$13</f>
        <v>1236640.5951665868</v>
      </c>
      <c r="C11" s="19">
        <f t="shared" si="0"/>
        <v>4681776.8809434772</v>
      </c>
      <c r="G11" s="23">
        <v>-100000</v>
      </c>
      <c r="H11" s="23">
        <v>-303532.54254524008</v>
      </c>
      <c r="I11" s="19">
        <f t="shared" si="1"/>
        <v>-403532.54254524008</v>
      </c>
    </row>
    <row r="12" spans="1:9">
      <c r="A12" s="18">
        <f>FinancialModel!N38</f>
        <v>3548490.3743501976</v>
      </c>
      <c r="B12" s="130">
        <f>DepreciationSchForExistingMeter!$K$13</f>
        <v>1236640.5951665868</v>
      </c>
      <c r="C12" s="19">
        <f t="shared" si="0"/>
        <v>4785130.969516784</v>
      </c>
      <c r="G12" s="23">
        <v>-100000</v>
      </c>
      <c r="H12" s="23">
        <v>-312638.51882159727</v>
      </c>
      <c r="I12" s="19">
        <f t="shared" si="1"/>
        <v>-412638.51882159727</v>
      </c>
    </row>
    <row r="13" spans="1:9">
      <c r="A13" s="18">
        <f>FinancialModel!N39</f>
        <v>3654945.0855807038</v>
      </c>
      <c r="B13" s="130">
        <f>DepreciationSchForExistingMeter!$K$13</f>
        <v>1236640.5951665868</v>
      </c>
      <c r="C13" s="19">
        <f t="shared" si="0"/>
        <v>4891585.6807472911</v>
      </c>
      <c r="G13" s="23">
        <v>-100000</v>
      </c>
      <c r="H13" s="23">
        <v>-322017.6743862452</v>
      </c>
      <c r="I13" s="19">
        <f t="shared" si="1"/>
        <v>-422017.6743862452</v>
      </c>
    </row>
    <row r="14" spans="1:9">
      <c r="A14" s="18">
        <f>FinancialModel!N40</f>
        <v>3764593.4381481251</v>
      </c>
      <c r="B14" s="130">
        <f>DepreciationSchForExistingMeter!$K$13</f>
        <v>1236640.5951665868</v>
      </c>
      <c r="C14" s="19">
        <f t="shared" si="0"/>
        <v>5001234.0333147123</v>
      </c>
      <c r="G14" s="23">
        <v>-100000</v>
      </c>
      <c r="H14" s="23">
        <v>-331678.20461783255</v>
      </c>
      <c r="I14" s="19">
        <f t="shared" si="1"/>
        <v>-431678.20461783255</v>
      </c>
    </row>
    <row r="15" spans="1:9">
      <c r="A15" s="18">
        <f>FinancialModel!N41</f>
        <v>3877531.2412925689</v>
      </c>
      <c r="B15" s="130">
        <f>DepreciationSchForExistingMeter!$K$13</f>
        <v>1236640.5951665868</v>
      </c>
      <c r="C15" s="19">
        <f t="shared" si="0"/>
        <v>5114171.8364591561</v>
      </c>
      <c r="G15" s="23">
        <v>-100000</v>
      </c>
      <c r="H15" s="23">
        <v>-341628.55075636756</v>
      </c>
      <c r="I15" s="19">
        <f t="shared" si="1"/>
        <v>-441628.55075636756</v>
      </c>
    </row>
    <row r="16" spans="1:9">
      <c r="A16" s="18">
        <f>FinancialModel!N42</f>
        <v>3993857.1785313459</v>
      </c>
      <c r="B16" s="130">
        <f>DepreciationSchForExistingMeter!$K$13</f>
        <v>1236640.5951665868</v>
      </c>
      <c r="C16" s="19">
        <f t="shared" si="0"/>
        <v>5230497.7736979332</v>
      </c>
      <c r="G16" s="23">
        <v>-100000</v>
      </c>
      <c r="H16" s="23">
        <v>-351877.40727905859</v>
      </c>
      <c r="I16" s="19">
        <f t="shared" si="1"/>
        <v>-451877.40727905859</v>
      </c>
    </row>
    <row r="17" spans="1:9">
      <c r="A17" s="18">
        <f>FinancialModel!N43</f>
        <v>4113672.8938872865</v>
      </c>
      <c r="B17" s="130">
        <f>DepreciationSchForExistingMeter!$K$13</f>
        <v>1236640.5951665868</v>
      </c>
      <c r="C17" s="19">
        <f t="shared" si="0"/>
        <v>5350313.4890538733</v>
      </c>
      <c r="G17" s="23">
        <v>-100000</v>
      </c>
      <c r="H17" s="23">
        <v>-362433.72949743038</v>
      </c>
      <c r="I17" s="19">
        <f t="shared" si="1"/>
        <v>-462433.72949743038</v>
      </c>
    </row>
    <row r="18" spans="1:9">
      <c r="A18" s="18">
        <f>FinancialModel!N44</f>
        <v>4237083.0807039049</v>
      </c>
      <c r="B18" s="130">
        <f>DepreciationSchForExistingMeter!$K$13</f>
        <v>1236640.5951665868</v>
      </c>
      <c r="C18" s="19">
        <f t="shared" si="0"/>
        <v>5473723.6758704912</v>
      </c>
      <c r="G18" s="23">
        <v>-100000</v>
      </c>
      <c r="H18" s="23">
        <v>-373306.7413823533</v>
      </c>
      <c r="I18" s="19">
        <f t="shared" si="1"/>
        <v>-473306.7413823533</v>
      </c>
    </row>
    <row r="19" spans="1:9">
      <c r="A19" s="18">
        <f>FinancialModel!N45</f>
        <v>4364195.5731250225</v>
      </c>
      <c r="B19" s="130">
        <f>DepreciationSchForExistingMeter!$K$13</f>
        <v>1236640.5951665868</v>
      </c>
      <c r="C19" s="19">
        <f t="shared" si="0"/>
        <v>5600836.1682916097</v>
      </c>
      <c r="G19" s="23">
        <v>-100000</v>
      </c>
      <c r="H19" s="23">
        <v>-384505.94362382393</v>
      </c>
      <c r="I19" s="19">
        <f t="shared" si="1"/>
        <v>-484505.94362382393</v>
      </c>
    </row>
    <row r="20" spans="1:9">
      <c r="A20" s="18">
        <f>FinancialModel!N46</f>
        <v>4495121.4403187735</v>
      </c>
      <c r="B20" s="130"/>
      <c r="C20" s="19">
        <f t="shared" si="0"/>
        <v>4495121.4403187735</v>
      </c>
      <c r="G20" s="23">
        <v>-100000</v>
      </c>
      <c r="H20" s="23">
        <v>-396041.12193253863</v>
      </c>
      <c r="I20" s="19">
        <f t="shared" si="1"/>
        <v>-496041.12193253863</v>
      </c>
    </row>
    <row r="21" spans="1:9">
      <c r="A21" s="18">
        <f>FinancialModel!N47</f>
        <v>4629975.0835283371</v>
      </c>
      <c r="C21" s="19">
        <f t="shared" si="0"/>
        <v>4629975.0835283371</v>
      </c>
      <c r="G21" s="23">
        <v>-100000</v>
      </c>
      <c r="H21" s="23">
        <v>-407922.35559051478</v>
      </c>
      <c r="I21" s="19">
        <f t="shared" si="1"/>
        <v>-507922.35559051478</v>
      </c>
    </row>
    <row r="22" spans="1:9">
      <c r="A22" s="18">
        <f>FinancialModel!N48</f>
        <v>4768874.3360341871</v>
      </c>
      <c r="C22" s="19">
        <f t="shared" si="0"/>
        <v>4768874.3360341871</v>
      </c>
      <c r="G22" s="23">
        <v>-200000</v>
      </c>
      <c r="H22" s="23">
        <v>-1680640.1050329208</v>
      </c>
      <c r="I22" s="19">
        <f t="shared" si="1"/>
        <v>-1880640.1050329208</v>
      </c>
    </row>
    <row r="23" spans="1:9">
      <c r="C23" s="19">
        <f>SUM(C2:C22)</f>
        <v>88960724.131339163</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9FF78"/>
  </sheetPr>
  <dimension ref="A1:AI90"/>
  <sheetViews>
    <sheetView workbookViewId="0">
      <selection activeCell="M4" sqref="M4"/>
    </sheetView>
  </sheetViews>
  <sheetFormatPr defaultColWidth="9.109375" defaultRowHeight="14.4"/>
  <cols>
    <col min="1" max="1" width="3.44140625" style="47" customWidth="1"/>
    <col min="2" max="2" width="40.33203125" style="17" bestFit="1" customWidth="1"/>
    <col min="3" max="3" width="11.5546875" style="47" bestFit="1" customWidth="1"/>
    <col min="4" max="4" width="14.33203125" style="47" bestFit="1" customWidth="1"/>
    <col min="5" max="5" width="16.5546875" style="47" hidden="1" customWidth="1"/>
    <col min="6" max="6" width="3.33203125" style="342" customWidth="1"/>
    <col min="7" max="7" width="47.33203125" style="17" customWidth="1"/>
    <col min="8" max="8" width="14.5546875" style="204" bestFit="1" customWidth="1"/>
    <col min="9" max="9" width="11.5546875" style="354" bestFit="1" customWidth="1"/>
    <col min="10" max="10" width="12.33203125" style="354" customWidth="1"/>
    <col min="11" max="11" width="13.33203125" style="354" bestFit="1" customWidth="1"/>
    <col min="12" max="13" width="11.5546875" style="354" bestFit="1" customWidth="1"/>
    <col min="14" max="14" width="14.33203125" style="354" bestFit="1" customWidth="1"/>
    <col min="15" max="15" width="14.109375" style="354" customWidth="1"/>
    <col min="16" max="17" width="14.33203125" style="354" bestFit="1" customWidth="1"/>
    <col min="18" max="18" width="15" style="354" customWidth="1"/>
    <col min="19" max="26" width="11.5546875" style="354" bestFit="1" customWidth="1"/>
    <col min="27" max="30" width="12.5546875" style="354" bestFit="1" customWidth="1"/>
    <col min="31" max="31" width="11.33203125" style="354" customWidth="1"/>
    <col min="32" max="35" width="10.5546875" style="354" bestFit="1" customWidth="1"/>
    <col min="36" max="16384" width="9.109375" style="47"/>
  </cols>
  <sheetData>
    <row r="1" spans="1:35">
      <c r="A1" s="14" t="s">
        <v>34</v>
      </c>
    </row>
    <row r="2" spans="1:35" ht="21">
      <c r="A2" s="15" t="s">
        <v>35</v>
      </c>
      <c r="C2" s="780" t="s">
        <v>1216</v>
      </c>
      <c r="G2" s="16" t="s">
        <v>36</v>
      </c>
      <c r="M2" s="826">
        <f t="shared" ref="M2:R2" si="0">M6/M3</f>
        <v>2591605.5360000003</v>
      </c>
      <c r="N2" s="826">
        <f t="shared" si="0"/>
        <v>2695269.7574400003</v>
      </c>
      <c r="O2" s="826">
        <f t="shared" si="0"/>
        <v>2803080.5477376003</v>
      </c>
      <c r="P2" s="826">
        <f t="shared" si="0"/>
        <v>2915203.7696471047</v>
      </c>
      <c r="Q2" s="826">
        <f t="shared" si="0"/>
        <v>3031811.920432989</v>
      </c>
      <c r="R2" s="826">
        <f t="shared" si="0"/>
        <v>3153084.3972503082</v>
      </c>
    </row>
    <row r="3" spans="1:35">
      <c r="H3" s="204" t="s">
        <v>82</v>
      </c>
      <c r="K3" s="354">
        <v>0</v>
      </c>
      <c r="L3" s="354">
        <f>MasterTimeline!D2</f>
        <v>0</v>
      </c>
      <c r="M3" s="354">
        <v>0.1</v>
      </c>
      <c r="N3" s="354">
        <f>MasterTimeline!F2</f>
        <v>0.3</v>
      </c>
      <c r="O3" s="354">
        <f>MasterTimeline!G2</f>
        <v>0.75</v>
      </c>
      <c r="P3" s="354">
        <f>MasterTimeline!H2</f>
        <v>0.75</v>
      </c>
      <c r="Q3" s="354">
        <f>MasterTimeline!I2</f>
        <v>0.75</v>
      </c>
      <c r="R3" s="354">
        <f>MasterTimeline!J2</f>
        <v>1</v>
      </c>
      <c r="S3" s="354">
        <f>MasterTimeline!K2</f>
        <v>1</v>
      </c>
      <c r="T3" s="354">
        <f>MasterTimeline!L2</f>
        <v>1</v>
      </c>
      <c r="U3" s="354">
        <f>MasterTimeline!M2</f>
        <v>1</v>
      </c>
      <c r="V3" s="354">
        <f>MasterTimeline!N2</f>
        <v>1</v>
      </c>
      <c r="W3" s="354">
        <f>MasterTimeline!O2</f>
        <v>1</v>
      </c>
      <c r="X3" s="354">
        <f>MasterTimeline!P2</f>
        <v>1</v>
      </c>
      <c r="Y3" s="354">
        <f>MasterTimeline!Q2</f>
        <v>1</v>
      </c>
      <c r="Z3" s="354">
        <f>MasterTimeline!R2</f>
        <v>1</v>
      </c>
      <c r="AA3" s="354">
        <f>MasterTimeline!S2</f>
        <v>1</v>
      </c>
      <c r="AB3" s="354">
        <f>MasterTimeline!T2</f>
        <v>1</v>
      </c>
      <c r="AC3" s="354">
        <f>MasterTimeline!U2</f>
        <v>1</v>
      </c>
      <c r="AD3" s="354">
        <f>MasterTimeline!V2</f>
        <v>1</v>
      </c>
      <c r="AE3" s="354">
        <f>MasterTimeline!W2</f>
        <v>1</v>
      </c>
      <c r="AF3" s="354">
        <f>MasterTimeline!X2</f>
        <v>0.25</v>
      </c>
      <c r="AG3" s="354">
        <f>MasterTimeline!Y2</f>
        <v>0</v>
      </c>
      <c r="AH3" s="354">
        <f>MasterTimeline!Z2</f>
        <v>0</v>
      </c>
      <c r="AI3" s="354">
        <f>MasterTimeline!AA2</f>
        <v>0</v>
      </c>
    </row>
    <row r="4" spans="1:35" ht="43.2">
      <c r="A4" s="47" t="s">
        <v>37</v>
      </c>
      <c r="D4" s="355" t="s">
        <v>550</v>
      </c>
      <c r="E4" s="356" t="s">
        <v>551</v>
      </c>
      <c r="H4" s="354" t="s">
        <v>80</v>
      </c>
      <c r="I4" s="357" t="s">
        <v>81</v>
      </c>
      <c r="J4" s="357" t="s">
        <v>83</v>
      </c>
      <c r="K4" s="354">
        <v>2016</v>
      </c>
      <c r="L4" s="354">
        <v>2017</v>
      </c>
      <c r="M4" s="354">
        <v>2018</v>
      </c>
      <c r="N4" s="354">
        <v>2019</v>
      </c>
      <c r="O4" s="354">
        <v>2020</v>
      </c>
      <c r="P4" s="354">
        <v>2021</v>
      </c>
      <c r="Q4" s="354">
        <v>2022</v>
      </c>
      <c r="R4" s="354">
        <v>2023</v>
      </c>
      <c r="S4" s="354">
        <v>2024</v>
      </c>
      <c r="T4" s="354">
        <v>2025</v>
      </c>
      <c r="U4" s="354">
        <v>2026</v>
      </c>
      <c r="V4" s="354">
        <v>2027</v>
      </c>
      <c r="W4" s="354">
        <v>2028</v>
      </c>
      <c r="X4" s="354">
        <v>2029</v>
      </c>
      <c r="Y4" s="354">
        <v>2030</v>
      </c>
      <c r="Z4" s="354">
        <v>2031</v>
      </c>
      <c r="AA4" s="354">
        <v>2032</v>
      </c>
      <c r="AB4" s="354">
        <v>2033</v>
      </c>
      <c r="AC4" s="354">
        <v>2034</v>
      </c>
      <c r="AD4" s="354">
        <v>2035</v>
      </c>
      <c r="AE4" s="354">
        <v>2036</v>
      </c>
      <c r="AF4" s="354">
        <v>2037</v>
      </c>
      <c r="AG4" s="354">
        <v>2038</v>
      </c>
      <c r="AH4" s="354">
        <v>2039</v>
      </c>
      <c r="AI4" s="354">
        <v>2040</v>
      </c>
    </row>
    <row r="5" spans="1:35">
      <c r="B5" s="695" t="s">
        <v>38</v>
      </c>
      <c r="C5" s="18">
        <v>3060308</v>
      </c>
      <c r="D5" s="358"/>
      <c r="E5" s="359"/>
      <c r="G5" s="17" t="s">
        <v>1096</v>
      </c>
      <c r="H5" s="360"/>
      <c r="I5" s="361"/>
      <c r="J5" s="362"/>
      <c r="K5" s="354" t="str">
        <f>IF(I5&lt;&gt;"",D5*(1+I$5)^COUNT($K$4:L$4),"")</f>
        <v/>
      </c>
    </row>
    <row r="6" spans="1:35">
      <c r="B6" s="17" t="s">
        <v>40</v>
      </c>
      <c r="C6" s="777">
        <v>2396085</v>
      </c>
      <c r="D6" s="364">
        <f>C6</f>
        <v>2396085</v>
      </c>
      <c r="E6" s="365"/>
      <c r="G6" s="17" t="s">
        <v>1096</v>
      </c>
      <c r="H6" s="366">
        <f>IF(I6&lt;&gt;"",NPV(0.0643,K6:AE6),"")</f>
        <v>28534636.001180697</v>
      </c>
      <c r="I6" s="361">
        <v>0.03</v>
      </c>
      <c r="J6" s="362">
        <v>0.01</v>
      </c>
      <c r="K6" s="367">
        <f>(IF($I6&lt;&gt;"",$D6*((1+$I6+$J6)^(COUNT($K$4:K$4)-1))*K$3,""))</f>
        <v>0</v>
      </c>
      <c r="L6" s="367">
        <f>(IF($I6&lt;&gt;"",$D6*((1+$I6+$J6)^(COUNT($K$4:L$4)-1))*L$3,""))</f>
        <v>0</v>
      </c>
      <c r="M6" s="367">
        <f>(IF($I6&lt;&gt;"",$D6*((1+$I6+$J6)^(COUNT($K$4:M$4)-1))*M$3,""))</f>
        <v>259160.55360000004</v>
      </c>
      <c r="N6" s="367">
        <f>(IF($I6&lt;&gt;"",$D6*((1+$I6+$J6)^(COUNT($K$4:N$4)-1))*N$3,""))</f>
        <v>808580.92723200005</v>
      </c>
      <c r="O6" s="367">
        <f>(IF($I6&lt;&gt;"",$D6*((1+$I6+$J6)^(COUNT($K$4:O$4)-1))*O$3,""))</f>
        <v>2102310.4108032002</v>
      </c>
      <c r="P6" s="367">
        <f>(IF($I6&lt;&gt;"",$D6*((1+$I6+$J6)^(COUNT($K$4:P$4)-1))*P$3,""))</f>
        <v>2186402.8272353285</v>
      </c>
      <c r="Q6" s="367">
        <f>(IF($I6&lt;&gt;"",$D6*((1+$I6+$J6)^(COUNT($K$4:Q$4)-1))*Q$3,""))</f>
        <v>2273858.9403247419</v>
      </c>
      <c r="R6" s="367">
        <f>(IF($I6&lt;&gt;"",$D6*((1+$I6+$J6)^(COUNT($K$4:R$4)-1))*R$3,""))</f>
        <v>3153084.3972503082</v>
      </c>
      <c r="S6" s="367">
        <f>(IF($I6&lt;&gt;"",$D6*((1+$I6+$J6)^(COUNT($K$4:S$4)-1))*S$3,""))</f>
        <v>3279207.773140321</v>
      </c>
      <c r="T6" s="367">
        <f>(IF($I6&lt;&gt;"",$D6*((1+$I6+$J6)^(COUNT($K$4:T$4)-1))*T$3,""))</f>
        <v>3410376.0840659342</v>
      </c>
      <c r="U6" s="367">
        <f>(IF($I6&lt;&gt;"",$D6*((1+$I6+$J6)^(COUNT($K$4:U$4)-1))*U$3,""))</f>
        <v>3546791.1274285717</v>
      </c>
      <c r="V6" s="367">
        <f>(IF($I6&lt;&gt;"",$D6*((1+$I6+$J6)^(COUNT($K$4:V$4)-1))*V$3,""))</f>
        <v>3688662.7725257142</v>
      </c>
      <c r="W6" s="367">
        <f>(IF($I6&lt;&gt;"",$D6*((1+$I6+$J6)^(COUNT($K$4:W$4)-1))*W$3,""))</f>
        <v>3836209.2834267439</v>
      </c>
      <c r="X6" s="367">
        <f>(IF($I6&lt;&gt;"",$D6*((1+$I6+$J6)^(COUNT($K$4:X$4)-1))*X$3,""))</f>
        <v>3989657.6547638136</v>
      </c>
      <c r="Y6" s="367">
        <f>(IF($I6&lt;&gt;"",$D6*((1+$I6+$J6)^(COUNT($K$4:Y$4)-1))*Y$3,""))</f>
        <v>4149243.9609543663</v>
      </c>
      <c r="Z6" s="367">
        <f>(IF($I6&lt;&gt;"",$D6*((1+$I6+$J6)^(COUNT($K$4:Z$4)-1))*Z$3,""))</f>
        <v>4315213.7193925409</v>
      </c>
      <c r="AA6" s="367">
        <f>(IF($I6&lt;&gt;"",$D6*((1+$I6+$J6)^(COUNT($K$4:AA$4)-1))*AA$3,""))</f>
        <v>4487822.2681682426</v>
      </c>
      <c r="AB6" s="367">
        <f>(IF($I6&lt;&gt;"",$D6*((1+$I6+$J6)^(COUNT($K$4:AB$4)-1))*AB$3,""))</f>
        <v>4667335.1588949729</v>
      </c>
      <c r="AC6" s="367">
        <f>(IF($I6&lt;&gt;"",$D6*((1+$I6+$J6)^(COUNT($K$4:AC$4)-1))*AC$3,""))</f>
        <v>4854028.5652507721</v>
      </c>
      <c r="AD6" s="367">
        <f>(IF($I6&lt;&gt;"",$D6*((1+$I6+$J6)^(COUNT($K$4:AD$4)-1))*AD$3,""))</f>
        <v>5048189.7078608032</v>
      </c>
      <c r="AE6" s="367">
        <f>(IF($I6&lt;&gt;"",$D6*((1+$I6+$J6)^(COUNT($K$4:AE$4)-1))*AE$3,""))</f>
        <v>5250117.296175235</v>
      </c>
      <c r="AF6" s="367">
        <f>(IF($I6&lt;&gt;"",$D6*((1+$I6+$J6)^(COUNT($K$4:AF$4)-1))*AF$3,""))</f>
        <v>1365030.4970055616</v>
      </c>
      <c r="AG6" s="367">
        <f>(IF($I6&lt;&gt;"",$D6*((1+$I6+$J6)^(COUNT($K$4:AG$4)-1))*AG$3,""))</f>
        <v>0</v>
      </c>
      <c r="AH6" s="367">
        <f>(IF($I6&lt;&gt;"",$D6*((1+$I6+$J6)^(COUNT($K$4:AH$4)-1))*AH$3,""))</f>
        <v>0</v>
      </c>
      <c r="AI6" s="367">
        <f>(IF($I6&lt;&gt;"",$D6*((1+$I6+$J6)^(COUNT($K$4:AI$4)-1))*AI$3,""))</f>
        <v>0</v>
      </c>
    </row>
    <row r="7" spans="1:35">
      <c r="B7" s="695" t="s">
        <v>41</v>
      </c>
      <c r="C7" s="363">
        <v>418704</v>
      </c>
      <c r="D7" s="358"/>
      <c r="E7" s="365">
        <f>C7</f>
        <v>418704</v>
      </c>
      <c r="G7" s="17" t="s">
        <v>1096</v>
      </c>
      <c r="H7" s="366" t="str">
        <f>IF(I7&lt;&gt;"",NPV(0.0643,K7:AI7),"")</f>
        <v/>
      </c>
      <c r="I7" s="361"/>
      <c r="J7" s="362"/>
      <c r="K7" s="367" t="str">
        <f>(IF($I7&lt;&gt;"",$D7*((1+$I7+$J7)^COUNT($K$4:K$4))*K$3,""))</f>
        <v/>
      </c>
      <c r="L7" s="367" t="str">
        <f>(IF($I7&lt;&gt;"",$D7*((1+$I7+$J7)^COUNT($K$4:L$4))*L$3,""))</f>
        <v/>
      </c>
      <c r="M7" s="367" t="str">
        <f>(IF($I7&lt;&gt;"",$D7*((1+$I7+$J7)^COUNT($K$4:M$4))*M$3,""))</f>
        <v/>
      </c>
      <c r="N7" s="367" t="str">
        <f>(IF($I7&lt;&gt;"",$D7*((1+$I7+$J7)^COUNT($K$4:N$4))*N$3,""))</f>
        <v/>
      </c>
      <c r="O7" s="367" t="str">
        <f>(IF($I7&lt;&gt;"",$D7*((1+$I7+$J7)^COUNT($K$4:O$4))*O$3,""))</f>
        <v/>
      </c>
      <c r="P7" s="367" t="str">
        <f>(IF($I7&lt;&gt;"",$D7*((1+$I7+$J7)^COUNT($K$4:P$4))*P$3,""))</f>
        <v/>
      </c>
      <c r="Q7" s="367" t="str">
        <f>(IF($I7&lt;&gt;"",$D7*((1+$I7+$J7)^COUNT($K$4:Q$4))*Q$3,""))</f>
        <v/>
      </c>
      <c r="R7" s="367" t="str">
        <f>(IF($I7&lt;&gt;"",$D7*((1+$I7+$J7)^COUNT($K$4:R$4))*R$3,""))</f>
        <v/>
      </c>
      <c r="S7" s="367" t="str">
        <f>(IF($I7&lt;&gt;"",$D7*((1+$I7+$J7)^COUNT($K$4:S$4))*S$3,""))</f>
        <v/>
      </c>
      <c r="T7" s="367" t="str">
        <f>(IF($I7&lt;&gt;"",$D7*((1+$I7+$J7)^COUNT($K$4:T$4))*T$3,""))</f>
        <v/>
      </c>
      <c r="U7" s="367" t="str">
        <f>(IF($I7&lt;&gt;"",$D7*((1+$I7+$J7)^COUNT($K$4:U$4))*U$3,""))</f>
        <v/>
      </c>
      <c r="V7" s="367" t="str">
        <f>(IF($I7&lt;&gt;"",$D7*((1+$I7+$J7)^COUNT($K$4:V$4))*V$3,""))</f>
        <v/>
      </c>
      <c r="W7" s="367" t="str">
        <f>(IF($I7&lt;&gt;"",$D7*((1+$I7+$J7)^COUNT($K$4:W$4))*W$3,""))</f>
        <v/>
      </c>
      <c r="X7" s="367" t="str">
        <f>(IF($I7&lt;&gt;"",$D7*((1+$I7+$J7)^COUNT($K$4:X$4))*X$3,""))</f>
        <v/>
      </c>
      <c r="Y7" s="367" t="str">
        <f>(IF($I7&lt;&gt;"",$D7*((1+$I7+$J7)^COUNT($K$4:Y$4))*Y$3,""))</f>
        <v/>
      </c>
      <c r="Z7" s="367" t="str">
        <f>(IF($I7&lt;&gt;"",$D7*((1+$I7+$J7)^COUNT($K$4:Z$4))*Z$3,""))</f>
        <v/>
      </c>
      <c r="AA7" s="367" t="str">
        <f>(IF($I7&lt;&gt;"",$D7*((1+$I7+$J7)^COUNT($K$4:AA$4))*AA$3,""))</f>
        <v/>
      </c>
      <c r="AB7" s="367" t="str">
        <f>(IF($I7&lt;&gt;"",$D7*((1+$I7+$J7)^COUNT($K$4:AB$4))*AB$3,""))</f>
        <v/>
      </c>
      <c r="AC7" s="367" t="str">
        <f>(IF($I7&lt;&gt;"",$D7*((1+$I7+$J7)^COUNT($K$4:AC$4))*AC$3,""))</f>
        <v/>
      </c>
      <c r="AD7" s="367" t="str">
        <f>(IF($I7&lt;&gt;"",$D7*((1+$I7+$J7)^COUNT($K$4:AD$4))*AD$3,""))</f>
        <v/>
      </c>
      <c r="AE7" s="367" t="str">
        <f>(IF($I7&lt;&gt;"",$D7*((1+$I7+$J7)^COUNT($K$4:AE$4))*AE$3,""))</f>
        <v/>
      </c>
      <c r="AF7" s="367" t="str">
        <f>(IF($I7&lt;&gt;"",$D7*((1+$I7+$J7)^COUNT($K$4:AF$4))*AF$3,""))</f>
        <v/>
      </c>
      <c r="AG7" s="367" t="str">
        <f>(IF($I7&lt;&gt;"",$D7*((1+$I7+$J7)^COUNT($K$4:AG$4))*AG$3,""))</f>
        <v/>
      </c>
      <c r="AH7" s="367" t="str">
        <f>(IF($I7&lt;&gt;"",$D7*((1+$I7+$J7)^COUNT($K$4:AH$4))*AH$3,""))</f>
        <v/>
      </c>
      <c r="AI7" s="367" t="str">
        <f>(IF($I7&lt;&gt;"",$D7*((1+$I7+$J7)^COUNT($K$4:AI$4))*AI$3,""))</f>
        <v/>
      </c>
    </row>
    <row r="8" spans="1:35" ht="28.8">
      <c r="B8" s="17" t="s">
        <v>42</v>
      </c>
      <c r="C8" s="204"/>
      <c r="D8" s="368">
        <f>C6/(C6+C7)</f>
        <v>0.85124853052928662</v>
      </c>
      <c r="E8" s="369">
        <f>1-D8</f>
        <v>0.14875146947071338</v>
      </c>
      <c r="G8" s="17" t="s">
        <v>43</v>
      </c>
      <c r="H8" s="366" t="str">
        <f>IF(I8&lt;&gt;"",NPV(0.0643,K8:AI8),"")</f>
        <v/>
      </c>
      <c r="I8" s="361"/>
      <c r="J8" s="362"/>
      <c r="K8" s="367" t="str">
        <f>(IF($I8&lt;&gt;"",$D8*((1+$I8+$J8)^COUNT($K$4:K$4))*K$3,""))</f>
        <v/>
      </c>
      <c r="L8" s="367" t="str">
        <f>(IF($I8&lt;&gt;"",$D8*((1+$I8+$J8)^COUNT($K$4:L$4))*L$3,""))</f>
        <v/>
      </c>
      <c r="M8" s="367" t="str">
        <f>(IF($I8&lt;&gt;"",$D8*((1+$I8+$J8)^COUNT($K$4:M$4))*M$3,""))</f>
        <v/>
      </c>
      <c r="N8" s="367" t="str">
        <f>(IF($I8&lt;&gt;"",$D8*((1+$I8+$J8)^COUNT($K$4:N$4))*N$3,""))</f>
        <v/>
      </c>
      <c r="O8" s="367" t="str">
        <f>(IF($I8&lt;&gt;"",$D8*((1+$I8+$J8)^COUNT($K$4:O$4))*O$3,""))</f>
        <v/>
      </c>
      <c r="P8" s="367" t="str">
        <f>(IF($I8&lt;&gt;"",$D8*((1+$I8+$J8)^COUNT($K$4:P$4))*P$3,""))</f>
        <v/>
      </c>
      <c r="Q8" s="367" t="str">
        <f>(IF($I8&lt;&gt;"",$D8*((1+$I8+$J8)^COUNT($K$4:Q$4))*Q$3,""))</f>
        <v/>
      </c>
      <c r="R8" s="367" t="str">
        <f>(IF($I8&lt;&gt;"",$D8*((1+$I8+$J8)^COUNT($K$4:R$4))*R$3,""))</f>
        <v/>
      </c>
      <c r="S8" s="367" t="str">
        <f>(IF($I8&lt;&gt;"",$D8*((1+$I8+$J8)^COUNT($K$4:S$4))*S$3,""))</f>
        <v/>
      </c>
      <c r="T8" s="367" t="str">
        <f>(IF($I8&lt;&gt;"",$D8*((1+$I8+$J8)^COUNT($K$4:T$4))*T$3,""))</f>
        <v/>
      </c>
      <c r="U8" s="367" t="str">
        <f>(IF($I8&lt;&gt;"",$D8*((1+$I8+$J8)^COUNT($K$4:U$4))*U$3,""))</f>
        <v/>
      </c>
      <c r="V8" s="367" t="str">
        <f>(IF($I8&lt;&gt;"",$D8*((1+$I8+$J8)^COUNT($K$4:V$4))*V$3,""))</f>
        <v/>
      </c>
      <c r="W8" s="367" t="str">
        <f>(IF($I8&lt;&gt;"",$D8*((1+$I8+$J8)^COUNT($K$4:W$4))*W$3,""))</f>
        <v/>
      </c>
      <c r="X8" s="367" t="str">
        <f>(IF($I8&lt;&gt;"",$D8*((1+$I8+$J8)^COUNT($K$4:X$4))*X$3,""))</f>
        <v/>
      </c>
      <c r="Y8" s="367" t="str">
        <f>(IF($I8&lt;&gt;"",$D8*((1+$I8+$J8)^COUNT($K$4:Y$4))*Y$3,""))</f>
        <v/>
      </c>
      <c r="Z8" s="367" t="str">
        <f>(IF($I8&lt;&gt;"",$D8*((1+$I8+$J8)^COUNT($K$4:Z$4))*Z$3,""))</f>
        <v/>
      </c>
      <c r="AA8" s="367" t="str">
        <f>(IF($I8&lt;&gt;"",$D8*((1+$I8+$J8)^COUNT($K$4:AA$4))*AA$3,""))</f>
        <v/>
      </c>
      <c r="AB8" s="367" t="str">
        <f>(IF($I8&lt;&gt;"",$D8*((1+$I8+$J8)^COUNT($K$4:AB$4))*AB$3,""))</f>
        <v/>
      </c>
      <c r="AC8" s="367" t="str">
        <f>(IF($I8&lt;&gt;"",$D8*((1+$I8+$J8)^COUNT($K$4:AC$4))*AC$3,""))</f>
        <v/>
      </c>
      <c r="AD8" s="367" t="str">
        <f>(IF($I8&lt;&gt;"",$D8*((1+$I8+$J8)^COUNT($K$4:AD$4))*AD$3,""))</f>
        <v/>
      </c>
      <c r="AE8" s="367" t="str">
        <f>(IF($I8&lt;&gt;"",$D8*((1+$I8+$J8)^COUNT($K$4:AE$4))*AE$3,""))</f>
        <v/>
      </c>
      <c r="AF8" s="367" t="str">
        <f>(IF($I8&lt;&gt;"",$D8*((1+$I8+$J8)^COUNT($K$4:AF$4))*AF$3,""))</f>
        <v/>
      </c>
      <c r="AG8" s="367" t="str">
        <f>(IF($I8&lt;&gt;"",$D8*((1+$I8+$J8)^COUNT($K$4:AG$4))*AG$3,""))</f>
        <v/>
      </c>
      <c r="AH8" s="367" t="str">
        <f>(IF($I8&lt;&gt;"",$D8*((1+$I8+$J8)^COUNT($K$4:AH$4))*AH$3,""))</f>
        <v/>
      </c>
      <c r="AI8" s="367" t="str">
        <f>(IF($I8&lt;&gt;"",$D8*((1+$I8+$J8)^COUNT($K$4:AI$4))*AI$3,""))</f>
        <v/>
      </c>
    </row>
    <row r="9" spans="1:35">
      <c r="B9" s="17" t="s">
        <v>44</v>
      </c>
      <c r="C9" s="363">
        <f>199148*0.89</f>
        <v>177241.72</v>
      </c>
      <c r="D9" s="364">
        <f>D8*$C9</f>
        <v>150876.75369848328</v>
      </c>
      <c r="E9" s="365">
        <f>E8*$C9</f>
        <v>26364.966301516728</v>
      </c>
      <c r="G9" s="17" t="s">
        <v>1096</v>
      </c>
      <c r="H9" s="366">
        <f>IF(I9&lt;&gt;"",NPV(0.0643,K9:AE9),"")</f>
        <v>1738085.2618108145</v>
      </c>
      <c r="I9" s="361">
        <v>0.03</v>
      </c>
      <c r="J9" s="362">
        <v>7.0000000000000001E-3</v>
      </c>
      <c r="K9" s="367">
        <f>(IF($I9&lt;&gt;"",$D9*((1+$I9+$J9)^(COUNT($K$4:K$4)-1))*K$3,""))</f>
        <v>0</v>
      </c>
      <c r="L9" s="367">
        <f>(IF($I9&lt;&gt;"",$D9*((1+$I9+$J9)^(COUNT($K$4:L$4)-1))*L$3,""))</f>
        <v>0</v>
      </c>
      <c r="M9" s="367">
        <f>(IF($I9&lt;&gt;"",$D9*((1+$I9+$J9)^(COUNT($K$4:M$4)-1))*M$3,""))</f>
        <v>16224.818374798424</v>
      </c>
      <c r="N9" s="367">
        <f>(IF($I9&lt;&gt;"",$D9*((1+$I9+$J9)^(COUNT($K$4:N$4)-1))*N$3,""))</f>
        <v>50475.409963997903</v>
      </c>
      <c r="O9" s="367">
        <f>(IF($I9&lt;&gt;"",$D9*((1+$I9+$J9)^(COUNT($K$4:O$4)-1))*O$3,""))</f>
        <v>130857.50033166452</v>
      </c>
      <c r="P9" s="367">
        <f>(IF($I9&lt;&gt;"",$D9*((1+$I9+$J9)^(COUNT($K$4:P$4)-1))*P$3,""))</f>
        <v>135699.22784393613</v>
      </c>
      <c r="Q9" s="367">
        <f>(IF($I9&lt;&gt;"",$D9*((1+$I9+$J9)^(COUNT($K$4:Q$4)-1))*Q$3,""))</f>
        <v>140720.09927416174</v>
      </c>
      <c r="R9" s="367">
        <f>(IF($I9&lt;&gt;"",$D9*((1+$I9+$J9)^(COUNT($K$4:R$4)-1))*R$3,""))</f>
        <v>194568.99059640762</v>
      </c>
      <c r="S9" s="367">
        <f>(IF($I9&lt;&gt;"",$D9*((1+$I9+$J9)^(COUNT($K$4:S$4)-1))*S$3,""))</f>
        <v>201768.04324847469</v>
      </c>
      <c r="T9" s="367">
        <f>(IF($I9&lt;&gt;"",$D9*((1+$I9+$J9)^(COUNT($K$4:T$4)-1))*T$3,""))</f>
        <v>209233.46084866824</v>
      </c>
      <c r="U9" s="367">
        <f>(IF($I9&lt;&gt;"",$D9*((1+$I9+$J9)^(COUNT($K$4:U$4)-1))*U$3,""))</f>
        <v>216975.09890006893</v>
      </c>
      <c r="V9" s="367">
        <f>(IF($I9&lt;&gt;"",$D9*((1+$I9+$J9)^(COUNT($K$4:V$4)-1))*V$3,""))</f>
        <v>225003.17755937148</v>
      </c>
      <c r="W9" s="367">
        <f>(IF($I9&lt;&gt;"",$D9*((1+$I9+$J9)^(COUNT($K$4:W$4)-1))*W$3,""))</f>
        <v>233328.2951290682</v>
      </c>
      <c r="X9" s="367">
        <f>(IF($I9&lt;&gt;"",$D9*((1+$I9+$J9)^(COUNT($K$4:X$4)-1))*X$3,""))</f>
        <v>241961.44204884372</v>
      </c>
      <c r="Y9" s="367">
        <f>(IF($I9&lt;&gt;"",$D9*((1+$I9+$J9)^(COUNT($K$4:Y$4)-1))*Y$3,""))</f>
        <v>250914.01540465088</v>
      </c>
      <c r="Z9" s="367">
        <f>(IF($I9&lt;&gt;"",$D9*((1+$I9+$J9)^(COUNT($K$4:Z$4)-1))*Z$3,""))</f>
        <v>260197.83397462298</v>
      </c>
      <c r="AA9" s="367">
        <f>(IF($I9&lt;&gt;"",$D9*((1+$I9+$J9)^(COUNT($K$4:AA$4)-1))*AA$3,""))</f>
        <v>269825.15383168397</v>
      </c>
      <c r="AB9" s="367">
        <f>(IF($I9&lt;&gt;"",$D9*((1+$I9+$J9)^(COUNT($K$4:AB$4)-1))*AB$3,""))</f>
        <v>279808.68452345626</v>
      </c>
      <c r="AC9" s="367">
        <f>(IF($I9&lt;&gt;"",$D9*((1+$I9+$J9)^(COUNT($K$4:AC$4)-1))*AC$3,""))</f>
        <v>290161.60585082415</v>
      </c>
      <c r="AD9" s="367">
        <f>(IF($I9&lt;&gt;"",$D9*((1+$I9+$J9)^(COUNT($K$4:AD$4)-1))*AD$3,""))</f>
        <v>300897.58526730462</v>
      </c>
      <c r="AE9" s="367">
        <f>(IF($I9&lt;&gt;"",$D9*((1+$I9+$J9)^(COUNT($K$4:AE$4)-1))*AE$3,""))</f>
        <v>312030.79592219484</v>
      </c>
      <c r="AF9" s="367">
        <f>(IF($I9&lt;&gt;"",$D9*((1+$I9+$J9)^(COUNT($K$4:AF$4)-1))*AF$3,""))</f>
        <v>80893.98384282901</v>
      </c>
      <c r="AG9" s="367">
        <f>(IF($I9&lt;&gt;"",$D9*((1+$I9+$J9)^(COUNT($K$4:AG$4)-1))*AG$3,""))</f>
        <v>0</v>
      </c>
      <c r="AH9" s="367">
        <f>(IF($I9&lt;&gt;"",$D9*((1+$I9+$J9)^(COUNT($K$4:AH$4)-1))*AH$3,""))</f>
        <v>0</v>
      </c>
      <c r="AI9" s="367">
        <f>(IF($I9&lt;&gt;"",$D9*((1+$I9+$J9)^(COUNT($K$4:AI$4)-1))*AI$3,""))</f>
        <v>0</v>
      </c>
    </row>
    <row r="10" spans="1:35">
      <c r="B10" s="17" t="s">
        <v>47</v>
      </c>
      <c r="C10" s="370">
        <f>100000*0.89</f>
        <v>89000</v>
      </c>
      <c r="D10" s="371">
        <v>10000</v>
      </c>
      <c r="E10" s="372">
        <f>C10-D10</f>
        <v>79000</v>
      </c>
      <c r="F10" s="251"/>
      <c r="G10" s="373" t="s">
        <v>1098</v>
      </c>
      <c r="H10" s="374">
        <f>IF(I10&lt;&gt;"",NPV(0.0643,K10:AE10),"")</f>
        <v>115199.00973507536</v>
      </c>
      <c r="I10" s="375">
        <v>0.03</v>
      </c>
      <c r="J10" s="376">
        <v>7.0000000000000001E-3</v>
      </c>
      <c r="K10" s="377">
        <f>(IF($I10&lt;&gt;"",$D10*((1+$I10+$J10)^(COUNT($K$4:K$4)-1))*K$3,""))</f>
        <v>0</v>
      </c>
      <c r="L10" s="377">
        <f>(IF($I10&lt;&gt;"",$D10*((1+$I10+$J10)^(COUNT($K$4:L$4)-1))*L$3,""))</f>
        <v>0</v>
      </c>
      <c r="M10" s="377">
        <f>(IF($I10&lt;&gt;"",$D10*((1+$I10+$J10)^(COUNT($K$4:M$4)-1))*M$3,""))</f>
        <v>1075.3689999999999</v>
      </c>
      <c r="N10" s="377">
        <f>(IF($I10&lt;&gt;"",$D10*((1+$I10+$J10)^(COUNT($K$4:N$4)-1))*N$3,""))</f>
        <v>3345.4729589999993</v>
      </c>
      <c r="O10" s="377">
        <f>(IF($I10&lt;&gt;"",$D10*((1+$I10+$J10)^(COUNT($K$4:O$4)-1))*O$3,""))</f>
        <v>8673.138646207497</v>
      </c>
      <c r="P10" s="377">
        <f>(IF($I10&lt;&gt;"",$D10*((1+$I10+$J10)^(COUNT($K$4:P$4)-1))*P$3,""))</f>
        <v>8994.0447761171745</v>
      </c>
      <c r="Q10" s="377">
        <f>(IF($I10&lt;&gt;"",$D10*((1+$I10+$J10)^(COUNT($K$4:Q$4)-1))*Q$3,""))</f>
        <v>9326.8244328335077</v>
      </c>
      <c r="R10" s="377">
        <f>(IF($I10&lt;&gt;"",$D10*((1+$I10+$J10)^(COUNT($K$4:R$4)-1))*R$3,""))</f>
        <v>12895.889249131131</v>
      </c>
      <c r="S10" s="377">
        <f>(IF($I10&lt;&gt;"",$D10*((1+$I10+$J10)^(COUNT($K$4:S$4)-1))*S$3,""))</f>
        <v>13373.037151348981</v>
      </c>
      <c r="T10" s="377">
        <f>(IF($I10&lt;&gt;"",$D10*((1+$I10+$J10)^(COUNT($K$4:T$4)-1))*T$3,""))</f>
        <v>13867.839525948893</v>
      </c>
      <c r="U10" s="377">
        <f>(IF($I10&lt;&gt;"",$D10*((1+$I10+$J10)^(COUNT($K$4:U$4)-1))*U$3,""))</f>
        <v>14380.949588408999</v>
      </c>
      <c r="V10" s="377">
        <f>(IF($I10&lt;&gt;"",$D10*((1+$I10+$J10)^(COUNT($K$4:V$4)-1))*V$3,""))</f>
        <v>14913.044723180134</v>
      </c>
      <c r="W10" s="377">
        <f>(IF($I10&lt;&gt;"",$D10*((1+$I10+$J10)^(COUNT($K$4:W$4)-1))*W$3,""))</f>
        <v>15464.827377937796</v>
      </c>
      <c r="X10" s="377">
        <f>(IF($I10&lt;&gt;"",$D10*((1+$I10+$J10)^(COUNT($K$4:X$4)-1))*X$3,""))</f>
        <v>16037.025990921495</v>
      </c>
      <c r="Y10" s="377">
        <f>(IF($I10&lt;&gt;"",$D10*((1+$I10+$J10)^(COUNT($K$4:Y$4)-1))*Y$3,""))</f>
        <v>16630.395952585586</v>
      </c>
      <c r="Z10" s="377">
        <f>(IF($I10&lt;&gt;"",$D10*((1+$I10+$J10)^(COUNT($K$4:Z$4)-1))*Z$3,""))</f>
        <v>17245.720602831254</v>
      </c>
      <c r="AA10" s="377">
        <f>(IF($I10&lt;&gt;"",$D10*((1+$I10+$J10)^(COUNT($K$4:AA$4)-1))*AA$3,""))</f>
        <v>17883.812265136006</v>
      </c>
      <c r="AB10" s="377">
        <f>(IF($I10&lt;&gt;"",$D10*((1+$I10+$J10)^(COUNT($K$4:AB$4)-1))*AB$3,""))</f>
        <v>18545.513318946039</v>
      </c>
      <c r="AC10" s="377">
        <f>(IF($I10&lt;&gt;"",$D10*((1+$I10+$J10)^(COUNT($K$4:AC$4)-1))*AC$3,""))</f>
        <v>19231.697311747041</v>
      </c>
      <c r="AD10" s="377">
        <f>(IF($I10&lt;&gt;"",$D10*((1+$I10+$J10)^(COUNT($K$4:AD$4)-1))*AD$3,""))</f>
        <v>19943.27011228168</v>
      </c>
      <c r="AE10" s="377">
        <f>(IF($I10&lt;&gt;"",$D10*((1+$I10+$J10)^(COUNT($K$4:AE$4)-1))*AE$3,""))</f>
        <v>20681.171106436097</v>
      </c>
      <c r="AF10" s="377">
        <f>(IF($I10&lt;&gt;"",$D10*((1+$I10+$J10)^(COUNT($K$4:AF$4)-1))*AF$3,""))</f>
        <v>5361.5936093435594</v>
      </c>
      <c r="AG10" s="377">
        <f>(IF($I10&lt;&gt;"",$D10*((1+$I10+$J10)^(COUNT($K$4:AG$4)-1))*AG$3,""))</f>
        <v>0</v>
      </c>
      <c r="AH10" s="377">
        <f>(IF($I10&lt;&gt;"",$D10*((1+$I10+$J10)^(COUNT($K$4:AH$4)-1))*AH$3,""))</f>
        <v>0</v>
      </c>
      <c r="AI10" s="377">
        <f>(IF($I10&lt;&gt;"",$D10*((1+$I10+$J10)^(COUNT($K$4:AI$4)-1))*AI$3,""))</f>
        <v>0</v>
      </c>
    </row>
    <row r="11" spans="1:35" ht="15" thickBot="1">
      <c r="B11" s="17" t="s">
        <v>46</v>
      </c>
      <c r="C11" s="777">
        <v>0</v>
      </c>
      <c r="D11" s="378">
        <f>D8*$C11</f>
        <v>0</v>
      </c>
      <c r="E11" s="379">
        <f>E8*$C11</f>
        <v>0</v>
      </c>
      <c r="F11" s="380"/>
      <c r="G11" s="381" t="s">
        <v>1096</v>
      </c>
      <c r="H11" s="382">
        <f>IF(I11&lt;&gt;"",NPV(0.0643,K11:AE11),"")</f>
        <v>0</v>
      </c>
      <c r="I11" s="383">
        <v>0.03</v>
      </c>
      <c r="J11" s="384">
        <v>7.0000000000000001E-3</v>
      </c>
      <c r="K11" s="385">
        <f>(IF($I11&lt;&gt;"",$D11*((1+$I11+$J11)^(COUNT($K$4:K$4)-1))*K$3,""))</f>
        <v>0</v>
      </c>
      <c r="L11" s="385">
        <f>(IF($I11&lt;&gt;"",$D11*((1+$I11+$J11)^(COUNT($K$4:L$4)-1))*L$3,""))</f>
        <v>0</v>
      </c>
      <c r="M11" s="385">
        <f>(IF($I11&lt;&gt;"",$D11*((1+$I11+$J11)^(COUNT($K$4:M$4)-1))*M$3,""))</f>
        <v>0</v>
      </c>
      <c r="N11" s="385">
        <f>(IF($I11&lt;&gt;"",$D11*((1+$I11+$J11)^(COUNT($K$4:N$4)-1))*N$3,""))</f>
        <v>0</v>
      </c>
      <c r="O11" s="385">
        <f>(IF($I11&lt;&gt;"",$D11*((1+$I11+$J11)^(COUNT($K$4:O$4)-1))*O$3,""))</f>
        <v>0</v>
      </c>
      <c r="P11" s="385">
        <f>(IF($I11&lt;&gt;"",$D11*((1+$I11+$J11)^(COUNT($K$4:P$4)-1))*P$3,""))</f>
        <v>0</v>
      </c>
      <c r="Q11" s="385">
        <f>(IF($I11&lt;&gt;"",$D11*((1+$I11+$J11)^(COUNT($K$4:Q$4)-1))*Q$3,""))</f>
        <v>0</v>
      </c>
      <c r="R11" s="385">
        <f>(IF($I11&lt;&gt;"",$D11*((1+$I11+$J11)^(COUNT($K$4:R$4)-1))*R$3,""))</f>
        <v>0</v>
      </c>
      <c r="S11" s="385">
        <f>(IF($I11&lt;&gt;"",$D11*((1+$I11+$J11)^(COUNT($K$4:S$4)-1))*S$3,""))</f>
        <v>0</v>
      </c>
      <c r="T11" s="385">
        <f>(IF($I11&lt;&gt;"",$D11*((1+$I11+$J11)^(COUNT($K$4:T$4)-1))*T$3,""))</f>
        <v>0</v>
      </c>
      <c r="U11" s="385">
        <f>(IF($I11&lt;&gt;"",$D11*((1+$I11+$J11)^(COUNT($K$4:U$4)-1))*U$3,""))</f>
        <v>0</v>
      </c>
      <c r="V11" s="385">
        <f>(IF($I11&lt;&gt;"",$D11*((1+$I11+$J11)^(COUNT($K$4:V$4)-1))*V$3,""))</f>
        <v>0</v>
      </c>
      <c r="W11" s="385">
        <f>(IF($I11&lt;&gt;"",$D11*((1+$I11+$J11)^(COUNT($K$4:W$4)-1))*W$3,""))</f>
        <v>0</v>
      </c>
      <c r="X11" s="385">
        <f>(IF($I11&lt;&gt;"",$D11*((1+$I11+$J11)^(COUNT($K$4:X$4)-1))*X$3,""))</f>
        <v>0</v>
      </c>
      <c r="Y11" s="385">
        <f>(IF($I11&lt;&gt;"",$D11*((1+$I11+$J11)^(COUNT($K$4:Y$4)-1))*Y$3,""))</f>
        <v>0</v>
      </c>
      <c r="Z11" s="385">
        <f>(IF($I11&lt;&gt;"",$D11*((1+$I11+$J11)^(COUNT($K$4:Z$4)-1))*Z$3,""))</f>
        <v>0</v>
      </c>
      <c r="AA11" s="385">
        <f>(IF($I11&lt;&gt;"",$D11*((1+$I11+$J11)^(COUNT($K$4:AA$4)-1))*AA$3,""))</f>
        <v>0</v>
      </c>
      <c r="AB11" s="385">
        <f>(IF($I11&lt;&gt;"",$D11*((1+$I11+$J11)^(COUNT($K$4:AB$4)-1))*AB$3,""))</f>
        <v>0</v>
      </c>
      <c r="AC11" s="385">
        <f>(IF($I11&lt;&gt;"",$D11*((1+$I11+$J11)^(COUNT($K$4:AC$4)-1))*AC$3,""))</f>
        <v>0</v>
      </c>
      <c r="AD11" s="385">
        <f>(IF($I11&lt;&gt;"",$D11*((1+$I11+$J11)^(COUNT($K$4:AD$4)-1))*AD$3,""))</f>
        <v>0</v>
      </c>
      <c r="AE11" s="385">
        <f>(IF($I11&lt;&gt;"",$D11*((1+$I11+$J11)^(COUNT($K$4:AE$4)-1))*AE$3,""))</f>
        <v>0</v>
      </c>
      <c r="AF11" s="385">
        <f>(IF($I11&lt;&gt;"",$D11*((1+$I11+$J11)^(COUNT($K$4:AF$4)-1))*AF$3,""))</f>
        <v>0</v>
      </c>
      <c r="AG11" s="385">
        <f>(IF($I11&lt;&gt;"",$D11*((1+$I11+$J11)^(COUNT($K$4:AG$4)-1))*AG$3,""))</f>
        <v>0</v>
      </c>
      <c r="AH11" s="385">
        <f>(IF($I11&lt;&gt;"",$D11*((1+$I11+$J11)^(COUNT($K$4:AH$4)-1))*AH$3,""))</f>
        <v>0</v>
      </c>
      <c r="AI11" s="385">
        <f>(IF($I11&lt;&gt;"",$D11*((1+$I11+$J11)^(COUNT($K$4:AI$4)-1))*AI$3,""))</f>
        <v>0</v>
      </c>
    </row>
    <row r="12" spans="1:35" ht="15" thickTop="1">
      <c r="B12" s="17" t="s">
        <v>552</v>
      </c>
      <c r="C12" s="18">
        <f>SUM(C6:C7,C9,C10)</f>
        <v>3081030.72</v>
      </c>
      <c r="D12" s="364">
        <f>SUM(D6,D9:D10)</f>
        <v>2556961.7536984831</v>
      </c>
      <c r="E12" s="365">
        <f>SUM(E7,E9:E10)</f>
        <v>524068.96630151675</v>
      </c>
      <c r="F12" s="342" t="s">
        <v>553</v>
      </c>
      <c r="H12" s="366">
        <f>NPV(0.0643,K12:AE12)</f>
        <v>31019493.463926665</v>
      </c>
      <c r="I12" s="366"/>
      <c r="J12" s="366"/>
      <c r="K12" s="781">
        <f>I73</f>
        <v>280175</v>
      </c>
      <c r="L12" s="781">
        <f>J73</f>
        <v>369752.77120000031</v>
      </c>
      <c r="M12" s="781">
        <f>K73</f>
        <v>326974.24204800045</v>
      </c>
      <c r="N12" s="781">
        <f t="shared" ref="N12:AI12" si="1">SUM(N6:N11)</f>
        <v>862401.81015499798</v>
      </c>
      <c r="O12" s="781">
        <f>SUM(O6:O11)</f>
        <v>2241841.049781072</v>
      </c>
      <c r="P12" s="389">
        <f t="shared" si="1"/>
        <v>2331096.0998553815</v>
      </c>
      <c r="Q12" s="389">
        <f t="shared" si="1"/>
        <v>2423905.8640317372</v>
      </c>
      <c r="R12" s="389">
        <f t="shared" si="1"/>
        <v>3360549.2770958468</v>
      </c>
      <c r="S12" s="389">
        <f t="shared" si="1"/>
        <v>3494348.8535401444</v>
      </c>
      <c r="T12" s="389">
        <f t="shared" si="1"/>
        <v>3633477.384440551</v>
      </c>
      <c r="U12" s="389">
        <f t="shared" si="1"/>
        <v>3778147.1759170499</v>
      </c>
      <c r="V12" s="389">
        <f t="shared" si="1"/>
        <v>3928578.9948082659</v>
      </c>
      <c r="W12" s="389">
        <f t="shared" si="1"/>
        <v>4085002.4059337499</v>
      </c>
      <c r="X12" s="389">
        <f t="shared" si="1"/>
        <v>4247656.1228035782</v>
      </c>
      <c r="Y12" s="389">
        <f t="shared" si="1"/>
        <v>4416788.3723116023</v>
      </c>
      <c r="Z12" s="389">
        <f t="shared" si="1"/>
        <v>4592657.2739699949</v>
      </c>
      <c r="AA12" s="389">
        <f t="shared" si="1"/>
        <v>4775531.234265063</v>
      </c>
      <c r="AB12" s="389">
        <f t="shared" si="1"/>
        <v>4965689.3567373743</v>
      </c>
      <c r="AC12" s="389">
        <f t="shared" si="1"/>
        <v>5163421.8684133431</v>
      </c>
      <c r="AD12" s="389">
        <f t="shared" si="1"/>
        <v>5369030.5632403893</v>
      </c>
      <c r="AE12" s="389">
        <f t="shared" si="1"/>
        <v>5582829.2632038658</v>
      </c>
      <c r="AF12" s="389">
        <f t="shared" si="1"/>
        <v>1451286.0744577341</v>
      </c>
      <c r="AG12" s="389">
        <f t="shared" si="1"/>
        <v>0</v>
      </c>
      <c r="AH12" s="389">
        <f t="shared" si="1"/>
        <v>0</v>
      </c>
      <c r="AI12" s="389">
        <f t="shared" si="1"/>
        <v>0</v>
      </c>
    </row>
    <row r="13" spans="1:35">
      <c r="D13" s="358"/>
      <c r="E13" s="359"/>
      <c r="H13" s="366" t="str">
        <f>IF(I13&lt;&gt;"",NPV(0.0643,K13:AI13),"")</f>
        <v/>
      </c>
      <c r="I13" s="361"/>
      <c r="J13" s="362"/>
      <c r="K13" s="367" t="str">
        <f>(IF($I13&lt;&gt;"",$D13*((1+$I13+$J13)^COUNT($K$4:K$4))*K$3,""))</f>
        <v/>
      </c>
      <c r="L13" s="367" t="str">
        <f>(IF($I13&lt;&gt;"",$D13*((1+$I13+$J13)^COUNT($K$4:L$4))*L$3,""))</f>
        <v/>
      </c>
      <c r="M13" s="367" t="str">
        <f>(IF($I13&lt;&gt;"",$D13*((1+$I13+$J13)^COUNT($K$4:M$4))*M$3,""))</f>
        <v/>
      </c>
      <c r="N13" s="367" t="str">
        <f>(IF($I13&lt;&gt;"",$D13*((1+$I13+$J13)^COUNT($K$4:N$4))*N$3,""))</f>
        <v/>
      </c>
      <c r="O13" s="367" t="str">
        <f>(IF($I13&lt;&gt;"",$D13*((1+$I13+$J13)^COUNT($K$4:O$4))*O$3,""))</f>
        <v/>
      </c>
      <c r="P13" s="367" t="str">
        <f>(IF($I13&lt;&gt;"",$D13*((1+$I13+$J13)^COUNT($K$4:P$4))*P$3,""))</f>
        <v/>
      </c>
      <c r="Q13" s="367" t="str">
        <f>(IF($I13&lt;&gt;"",$D13*((1+$I13+$J13)^COUNT($K$4:Q$4))*Q$3,""))</f>
        <v/>
      </c>
      <c r="R13" s="367" t="str">
        <f>(IF($I13&lt;&gt;"",$D13*((1+$I13+$J13)^COUNT($K$4:R$4))*R$3,""))</f>
        <v/>
      </c>
      <c r="S13" s="367" t="str">
        <f>(IF($I13&lt;&gt;"",$D13*((1+$I13+$J13)^COUNT($K$4:S$4))*S$3,""))</f>
        <v/>
      </c>
      <c r="T13" s="367" t="str">
        <f>(IF($I13&lt;&gt;"",$D13*((1+$I13+$J13)^COUNT($K$4:T$4))*T$3,""))</f>
        <v/>
      </c>
      <c r="U13" s="367" t="str">
        <f>(IF($I13&lt;&gt;"",$D13*((1+$I13+$J13)^COUNT($K$4:U$4))*U$3,""))</f>
        <v/>
      </c>
      <c r="V13" s="367" t="str">
        <f>(IF($I13&lt;&gt;"",$D13*((1+$I13+$J13)^COUNT($K$4:V$4))*V$3,""))</f>
        <v/>
      </c>
      <c r="W13" s="367" t="str">
        <f>(IF($I13&lt;&gt;"",$D13*((1+$I13+$J13)^COUNT($K$4:W$4))*W$3,""))</f>
        <v/>
      </c>
      <c r="X13" s="367" t="str">
        <f>(IF($I13&lt;&gt;"",$D13*((1+$I13+$J13)^COUNT($K$4:X$4))*X$3,""))</f>
        <v/>
      </c>
      <c r="Y13" s="367" t="str">
        <f>(IF($I13&lt;&gt;"",$D13*((1+$I13+$J13)^COUNT($K$4:Y$4))*Y$3,""))</f>
        <v/>
      </c>
      <c r="Z13" s="367" t="str">
        <f>(IF($I13&lt;&gt;"",$D13*((1+$I13+$J13)^COUNT($K$4:Z$4))*Z$3,""))</f>
        <v/>
      </c>
      <c r="AA13" s="367" t="str">
        <f>(IF($I13&lt;&gt;"",$D13*((1+$I13+$J13)^COUNT($K$4:AA$4))*AA$3,""))</f>
        <v/>
      </c>
      <c r="AB13" s="367" t="str">
        <f>(IF($I13&lt;&gt;"",$D13*((1+$I13+$J13)^COUNT($K$4:AB$4))*AB$3,""))</f>
        <v/>
      </c>
      <c r="AC13" s="367" t="str">
        <f>(IF($I13&lt;&gt;"",$D13*((1+$I13+$J13)^COUNT($K$4:AC$4))*AC$3,""))</f>
        <v/>
      </c>
      <c r="AD13" s="367" t="str">
        <f>(IF($I13&lt;&gt;"",$D13*((1+$I13+$J13)^COUNT($K$4:AD$4))*AD$3,""))</f>
        <v/>
      </c>
      <c r="AE13" s="367" t="str">
        <f>(IF($I13&lt;&gt;"",$D13*((1+$I13+$J13)^COUNT($K$4:AE$4))*AE$3,""))</f>
        <v/>
      </c>
      <c r="AF13" s="367" t="str">
        <f>(IF($I13&lt;&gt;"",$D13*((1+$I13+$J13)^COUNT($K$4:AF$4))*AF$3,""))</f>
        <v/>
      </c>
      <c r="AG13" s="367" t="str">
        <f>(IF($I13&lt;&gt;"",$D13*((1+$I13+$J13)^COUNT($K$4:AG$4))*AG$3,""))</f>
        <v/>
      </c>
      <c r="AH13" s="367" t="str">
        <f>(IF($I13&lt;&gt;"",$D13*((1+$I13+$J13)^COUNT($K$4:AH$4))*AH$3,""))</f>
        <v/>
      </c>
      <c r="AI13" s="367" t="str">
        <f>(IF($I13&lt;&gt;"",$D13*((1+$I13+$J13)^COUNT($K$4:AI$4))*AI$3,""))</f>
        <v/>
      </c>
    </row>
    <row r="14" spans="1:35">
      <c r="A14" s="47" t="s">
        <v>86</v>
      </c>
      <c r="D14" s="358"/>
      <c r="E14" s="359"/>
      <c r="H14" s="366" t="str">
        <f>IF(I14&lt;&gt;"",NPV(0.0643,K14:AI14),"")</f>
        <v/>
      </c>
      <c r="I14" s="361"/>
      <c r="J14" s="362"/>
      <c r="K14" s="367" t="str">
        <f>(IF($I14&lt;&gt;"",$D14*((1+$I14+$J14)^COUNT($K$4:K$4))*K$3,""))</f>
        <v/>
      </c>
      <c r="L14" s="367" t="str">
        <f>(IF($I14&lt;&gt;"",$D14*((1+$I14+$J14)^COUNT($K$4:L$4))*L$3,""))</f>
        <v/>
      </c>
      <c r="M14" s="367" t="str">
        <f>(IF($I14&lt;&gt;"",$D14*((1+$I14+$J14)^COUNT($K$4:M$4))*M$3,""))</f>
        <v/>
      </c>
      <c r="N14" s="367" t="str">
        <f>(IF($I14&lt;&gt;"",$D14*((1+$I14+$J14)^COUNT($K$4:N$4))*N$3,""))</f>
        <v/>
      </c>
      <c r="O14" s="367" t="str">
        <f>(IF($I14&lt;&gt;"",$D14*((1+$I14+$J14)^COUNT($K$4:O$4))*O$3,""))</f>
        <v/>
      </c>
      <c r="P14" s="367" t="str">
        <f>(IF($I14&lt;&gt;"",$D14*((1+$I14+$J14)^COUNT($K$4:P$4))*P$3,""))</f>
        <v/>
      </c>
      <c r="Q14" s="367" t="str">
        <f>(IF($I14&lt;&gt;"",$D14*((1+$I14+$J14)^COUNT($K$4:Q$4))*Q$3,""))</f>
        <v/>
      </c>
      <c r="R14" s="367" t="str">
        <f>(IF($I14&lt;&gt;"",$D14*((1+$I14+$J14)^COUNT($K$4:R$4))*R$3,""))</f>
        <v/>
      </c>
      <c r="S14" s="367" t="str">
        <f>(IF($I14&lt;&gt;"",$D14*((1+$I14+$J14)^COUNT($K$4:S$4))*S$3,""))</f>
        <v/>
      </c>
      <c r="T14" s="367" t="str">
        <f>(IF($I14&lt;&gt;"",$D14*((1+$I14+$J14)^COUNT($K$4:T$4))*T$3,""))</f>
        <v/>
      </c>
      <c r="U14" s="367" t="str">
        <f>(IF($I14&lt;&gt;"",$D14*((1+$I14+$J14)^COUNT($K$4:U$4))*U$3,""))</f>
        <v/>
      </c>
      <c r="V14" s="367" t="str">
        <f>(IF($I14&lt;&gt;"",$D14*((1+$I14+$J14)^COUNT($K$4:V$4))*V$3,""))</f>
        <v/>
      </c>
      <c r="W14" s="367" t="str">
        <f>(IF($I14&lt;&gt;"",$D14*((1+$I14+$J14)^COUNT($K$4:W$4))*W$3,""))</f>
        <v/>
      </c>
      <c r="X14" s="367" t="str">
        <f>(IF($I14&lt;&gt;"",$D14*((1+$I14+$J14)^COUNT($K$4:X$4))*X$3,""))</f>
        <v/>
      </c>
      <c r="Y14" s="367" t="str">
        <f>(IF($I14&lt;&gt;"",$D14*((1+$I14+$J14)^COUNT($K$4:Y$4))*Y$3,""))</f>
        <v/>
      </c>
      <c r="Z14" s="367" t="str">
        <f>(IF($I14&lt;&gt;"",$D14*((1+$I14+$J14)^COUNT($K$4:Z$4))*Z$3,""))</f>
        <v/>
      </c>
      <c r="AA14" s="367" t="str">
        <f>(IF($I14&lt;&gt;"",$D14*((1+$I14+$J14)^COUNT($K$4:AA$4))*AA$3,""))</f>
        <v/>
      </c>
      <c r="AB14" s="367" t="str">
        <f>(IF($I14&lt;&gt;"",$D14*((1+$I14+$J14)^COUNT($K$4:AB$4))*AB$3,""))</f>
        <v/>
      </c>
      <c r="AC14" s="367" t="str">
        <f>(IF($I14&lt;&gt;"",$D14*((1+$I14+$J14)^COUNT($K$4:AC$4))*AC$3,""))</f>
        <v/>
      </c>
      <c r="AD14" s="367" t="str">
        <f>(IF($I14&lt;&gt;"",$D14*((1+$I14+$J14)^COUNT($K$4:AD$4))*AD$3,""))</f>
        <v/>
      </c>
      <c r="AE14" s="367" t="str">
        <f>(IF($I14&lt;&gt;"",$D14*((1+$I14+$J14)^COUNT($K$4:AE$4))*AE$3,""))</f>
        <v/>
      </c>
      <c r="AF14" s="367" t="str">
        <f>(IF($I14&lt;&gt;"",$D14*((1+$I14+$J14)^COUNT($K$4:AF$4))*AF$3,""))</f>
        <v/>
      </c>
      <c r="AG14" s="367" t="str">
        <f>(IF($I14&lt;&gt;"",$D14*((1+$I14+$J14)^COUNT($K$4:AG$4))*AG$3,""))</f>
        <v/>
      </c>
      <c r="AH14" s="367" t="str">
        <f>(IF($I14&lt;&gt;"",$D14*((1+$I14+$J14)^COUNT($K$4:AH$4))*AH$3,""))</f>
        <v/>
      </c>
      <c r="AI14" s="367" t="str">
        <f>(IF($I14&lt;&gt;"",$D14*((1+$I14+$J14)^COUNT($K$4:AI$4))*AI$3,""))</f>
        <v/>
      </c>
    </row>
    <row r="15" spans="1:35">
      <c r="B15" s="17" t="s">
        <v>85</v>
      </c>
      <c r="C15" s="18">
        <v>52000</v>
      </c>
      <c r="D15" s="364">
        <f>C15</f>
        <v>52000</v>
      </c>
      <c r="E15" s="365">
        <v>0</v>
      </c>
      <c r="G15" s="17" t="s">
        <v>1099</v>
      </c>
      <c r="H15" s="366">
        <f>IF(I15&lt;&gt;"",NPV(0.0643,K15:AI15),"")</f>
        <v>577568.45754099416</v>
      </c>
      <c r="I15" s="361">
        <v>0.03</v>
      </c>
      <c r="J15" s="362">
        <v>0</v>
      </c>
      <c r="K15" s="367">
        <f>(IF($I15&lt;&gt;"",$D15*((1+$I15+$J15)^COUNT($K$4:K$4))*K$3,""))</f>
        <v>0</v>
      </c>
      <c r="L15" s="367">
        <f>(IF($I15&lt;&gt;"",$D15*((1+$I15+$J15)^COUNT($K$4:L$4))*L$3,""))</f>
        <v>0</v>
      </c>
      <c r="M15" s="367">
        <f>(IF($I15&lt;&gt;"",$D15*((1+$I15+$J15)^COUNT($K$4:M$4))*M$3,""))</f>
        <v>5682.1804000000011</v>
      </c>
      <c r="N15" s="367">
        <f>(IF($I15&lt;&gt;"",$D15*((1+$I15+$J15)^COUNT($K$4:N$4))*N$3,""))</f>
        <v>17557.937435999997</v>
      </c>
      <c r="O15" s="367">
        <f>(IF($I15&lt;&gt;"",$D15*((1+$I15+$J15)^COUNT($K$4:O$4))*O$3,""))</f>
        <v>45211.688897699998</v>
      </c>
      <c r="P15" s="367">
        <f>(IF($I15&lt;&gt;"",$D15*((1+$I15+$J15)^COUNT($K$4:P$4))*P$3,""))</f>
        <v>46568.039564630992</v>
      </c>
      <c r="Q15" s="367">
        <f>(IF($I15&lt;&gt;"",$D15*((1+$I15+$J15)^COUNT($K$4:Q$4))*Q$3,""))</f>
        <v>47965.080751569927</v>
      </c>
      <c r="R15" s="367">
        <f>(IF($I15&lt;&gt;"",$D15*((1+$I15+$J15)^COUNT($K$4:R$4))*R$3,""))</f>
        <v>65872.044232156026</v>
      </c>
      <c r="S15" s="367">
        <f>(IF($I15&lt;&gt;"",$D15*((1+$I15+$J15)^COUNT($K$4:S$4))*S$3,""))</f>
        <v>67848.205559120717</v>
      </c>
      <c r="T15" s="367">
        <f>(IF($I15&lt;&gt;"",$D15*((1+$I15+$J15)^COUNT($K$4:T$4))*T$3,""))</f>
        <v>69883.651725894335</v>
      </c>
      <c r="U15" s="367">
        <f>(IF($I15&lt;&gt;"",$D15*((1+$I15+$J15)^COUNT($K$4:U$4))*U$3,""))</f>
        <v>71980.16127767117</v>
      </c>
      <c r="V15" s="367">
        <f>(IF($I15&lt;&gt;"",$D15*((1+$I15+$J15)^COUNT($K$4:V$4))*V$3,""))</f>
        <v>74139.566116001282</v>
      </c>
      <c r="W15" s="367">
        <f>(IF($I15&lt;&gt;"",$D15*((1+$I15+$J15)^COUNT($K$4:W$4))*W$3,""))</f>
        <v>76363.753099481328</v>
      </c>
      <c r="X15" s="367">
        <f>(IF($I15&lt;&gt;"",$D15*((1+$I15+$J15)^COUNT($K$4:X$4))*X$3,""))</f>
        <v>78654.665692465773</v>
      </c>
      <c r="Y15" s="367">
        <f>(IF($I15&lt;&gt;"",$D15*((1+$I15+$J15)^COUNT($K$4:Y$4))*Y$3,""))</f>
        <v>81014.305663239749</v>
      </c>
      <c r="Z15" s="367">
        <f>(IF($I15&lt;&gt;"",$D15*((1+$I15+$J15)^COUNT($K$4:Z$4))*Z$3,""))</f>
        <v>83444.734833136929</v>
      </c>
      <c r="AA15" s="367">
        <f>(IF($I15&lt;&gt;"",$D15*((1+$I15+$J15)^COUNT($K$4:AA$4))*AA$3,""))</f>
        <v>85948.076878131033</v>
      </c>
      <c r="AB15" s="367">
        <f>(IF($I15&lt;&gt;"",$D15*((1+$I15+$J15)^COUNT($K$4:AB$4))*AB$3,""))</f>
        <v>88526.519184474964</v>
      </c>
      <c r="AC15" s="367">
        <f>(IF($I15&lt;&gt;"",$D15*((1+$I15+$J15)^COUNT($K$4:AC$4))*AC$3,""))</f>
        <v>91182.31476000922</v>
      </c>
      <c r="AD15" s="367">
        <f>(IF($I15&lt;&gt;"",$D15*((1+$I15+$J15)^COUNT($K$4:AD$4))*AD$3,""))</f>
        <v>93917.784202809489</v>
      </c>
      <c r="AE15" s="367">
        <f>(IF($I15&lt;&gt;"",$D15*((1+$I15+$J15)^COUNT($K$4:AE$4))*AE$3,""))</f>
        <v>96735.317728893759</v>
      </c>
      <c r="AF15" s="367">
        <f>(IF($I15&lt;&gt;"",$D15*((1+$I15+$J15)^COUNT($K$4:AF$4))*AF$3,""))</f>
        <v>24909.344315190145</v>
      </c>
      <c r="AG15" s="367">
        <f>(IF($I15&lt;&gt;"",$D15*((1+$I15+$J15)^COUNT($K$4:AG$4))*AG$3,""))</f>
        <v>0</v>
      </c>
      <c r="AH15" s="367">
        <f>(IF($I15&lt;&gt;"",$D15*((1+$I15+$J15)^COUNT($K$4:AH$4))*AH$3,""))</f>
        <v>0</v>
      </c>
      <c r="AI15" s="367">
        <f>(IF($I15&lt;&gt;"",$D15*((1+$I15+$J15)^COUNT($K$4:AI$4))*AI$3,""))</f>
        <v>0</v>
      </c>
    </row>
    <row r="16" spans="1:35" ht="28.8">
      <c r="B16" s="17" t="s">
        <v>84</v>
      </c>
      <c r="C16" s="18">
        <v>135122</v>
      </c>
      <c r="D16" s="364">
        <f>C16</f>
        <v>135122</v>
      </c>
      <c r="E16" s="365">
        <v>0</v>
      </c>
      <c r="G16" s="17" t="s">
        <v>1100</v>
      </c>
      <c r="H16" s="366">
        <f>IF(I16&lt;&gt;"",NPV(0.0643,K16:AI16),"")</f>
        <v>1500811.6369202733</v>
      </c>
      <c r="I16" s="361">
        <v>0.03</v>
      </c>
      <c r="J16" s="362">
        <v>0</v>
      </c>
      <c r="K16" s="367">
        <f>(IF($I16&lt;&gt;"",$D16*((1+$I16+$J16)^COUNT($K$4:K$4))*K$3,""))</f>
        <v>0</v>
      </c>
      <c r="L16" s="367">
        <f>(IF($I16&lt;&gt;"",$D16*((1+$I16+$J16)^COUNT($K$4:L$4))*L$3,""))</f>
        <v>0</v>
      </c>
      <c r="M16" s="367">
        <f>(IF($I16&lt;&gt;"",$D16*((1+$I16+$J16)^COUNT($K$4:M$4))*M$3,""))</f>
        <v>14765.145769400002</v>
      </c>
      <c r="N16" s="367">
        <f>(IF($I16&lt;&gt;"",$D16*((1+$I16+$J16)^COUNT($K$4:N$4))*N$3,""))</f>
        <v>45624.300427445996</v>
      </c>
      <c r="O16" s="367">
        <f>(IF($I16&lt;&gt;"",$D16*((1+$I16+$J16)^COUNT($K$4:O$4))*O$3,""))</f>
        <v>117482.57360067344</v>
      </c>
      <c r="P16" s="367">
        <f>(IF($I16&lt;&gt;"",$D16*((1+$I16+$J16)^COUNT($K$4:P$4))*P$3,""))</f>
        <v>121007.05080869363</v>
      </c>
      <c r="Q16" s="367">
        <f>(IF($I16&lt;&gt;"",$D16*((1+$I16+$J16)^COUNT($K$4:Q$4))*Q$3,""))</f>
        <v>124637.26233295444</v>
      </c>
      <c r="R16" s="367">
        <f>(IF($I16&lt;&gt;"",$D16*((1+$I16+$J16)^COUNT($K$4:R$4))*R$3,""))</f>
        <v>171168.50693725745</v>
      </c>
      <c r="S16" s="367">
        <f>(IF($I16&lt;&gt;"",$D16*((1+$I16+$J16)^COUNT($K$4:S$4))*S$3,""))</f>
        <v>176303.56214537518</v>
      </c>
      <c r="T16" s="367">
        <f>(IF($I16&lt;&gt;"",$D16*((1+$I16+$J16)^COUNT($K$4:T$4))*T$3,""))</f>
        <v>181592.66900973642</v>
      </c>
      <c r="U16" s="367">
        <f>(IF($I16&lt;&gt;"",$D16*((1+$I16+$J16)^COUNT($K$4:U$4))*U$3,""))</f>
        <v>187040.44908002851</v>
      </c>
      <c r="V16" s="367">
        <f>(IF($I16&lt;&gt;"",$D16*((1+$I16+$J16)^COUNT($K$4:V$4))*V$3,""))</f>
        <v>192651.66255242936</v>
      </c>
      <c r="W16" s="367">
        <f>(IF($I16&lt;&gt;"",$D16*((1+$I16+$J16)^COUNT($K$4:W$4))*W$3,""))</f>
        <v>198431.21242900222</v>
      </c>
      <c r="X16" s="367">
        <f>(IF($I16&lt;&gt;"",$D16*((1+$I16+$J16)^COUNT($K$4:X$4))*X$3,""))</f>
        <v>204384.1488018723</v>
      </c>
      <c r="Y16" s="367">
        <f>(IF($I16&lt;&gt;"",$D16*((1+$I16+$J16)^COUNT($K$4:Y$4))*Y$3,""))</f>
        <v>210515.67326592849</v>
      </c>
      <c r="Z16" s="367">
        <f>(IF($I16&lt;&gt;"",$D16*((1+$I16+$J16)^COUNT($K$4:Z$4))*Z$3,""))</f>
        <v>216831.14346390631</v>
      </c>
      <c r="AA16" s="367">
        <f>(IF($I16&lt;&gt;"",$D16*((1+$I16+$J16)^COUNT($K$4:AA$4))*AA$3,""))</f>
        <v>223336.0777678235</v>
      </c>
      <c r="AB16" s="367">
        <f>(IF($I16&lt;&gt;"",$D16*((1+$I16+$J16)^COUNT($K$4:AB$4))*AB$3,""))</f>
        <v>230036.16010085819</v>
      </c>
      <c r="AC16" s="367">
        <f>(IF($I16&lt;&gt;"",$D16*((1+$I16+$J16)^COUNT($K$4:AC$4))*AC$3,""))</f>
        <v>236937.24490388395</v>
      </c>
      <c r="AD16" s="367">
        <f>(IF($I16&lt;&gt;"",$D16*((1+$I16+$J16)^COUNT($K$4:AD$4))*AD$3,""))</f>
        <v>244045.36225100045</v>
      </c>
      <c r="AE16" s="367">
        <f>(IF($I16&lt;&gt;"",$D16*((1+$I16+$J16)^COUNT($K$4:AE$4))*AE$3,""))</f>
        <v>251366.72311853044</v>
      </c>
      <c r="AF16" s="367">
        <f>(IF($I16&lt;&gt;"",$D16*((1+$I16+$J16)^COUNT($K$4:AF$4))*AF$3,""))</f>
        <v>64726.931203021595</v>
      </c>
      <c r="AG16" s="367">
        <f>(IF($I16&lt;&gt;"",$D16*((1+$I16+$J16)^COUNT($K$4:AG$4))*AG$3,""))</f>
        <v>0</v>
      </c>
      <c r="AH16" s="367">
        <f>(IF($I16&lt;&gt;"",$D16*((1+$I16+$J16)^COUNT($K$4:AH$4))*AH$3,""))</f>
        <v>0</v>
      </c>
      <c r="AI16" s="367">
        <f>(IF($I16&lt;&gt;"",$D16*((1+$I16+$J16)^COUNT($K$4:AI$4))*AI$3,""))</f>
        <v>0</v>
      </c>
    </row>
    <row r="17" spans="1:35" ht="15" thickBot="1">
      <c r="B17" s="17" t="s">
        <v>87</v>
      </c>
      <c r="C17" s="386">
        <v>92000</v>
      </c>
      <c r="D17" s="378">
        <f>C17</f>
        <v>92000</v>
      </c>
      <c r="E17" s="379">
        <v>0</v>
      </c>
      <c r="F17" s="380"/>
      <c r="G17" s="381" t="s">
        <v>88</v>
      </c>
      <c r="H17" s="382">
        <f>IF(I17&lt;&gt;"",NPV(0.0643,K17:AI17),"")</f>
        <v>1112029.9062139769</v>
      </c>
      <c r="I17" s="383">
        <v>0.03</v>
      </c>
      <c r="J17" s="384">
        <v>7.0000000000000001E-3</v>
      </c>
      <c r="K17" s="385">
        <f>(IF($I17&lt;&gt;"",$D17*((1+$I17+$J17)^COUNT($K$4:K$4))*K$3,""))</f>
        <v>0</v>
      </c>
      <c r="L17" s="385">
        <f>(IF($I17&lt;&gt;"",$D17*((1+$I17+$J17)^COUNT($K$4:L$4))*L$3,""))</f>
        <v>0</v>
      </c>
      <c r="M17" s="385">
        <f>(IF($I17&lt;&gt;"",$D17*((1+$I17+$J17)^COUNT($K$4:M$4))*M$3,""))</f>
        <v>10259.450407599999</v>
      </c>
      <c r="N17" s="385">
        <f>(IF($I17&lt;&gt;"",$D17*((1+$I17+$J17)^COUNT($K$4:N$4))*N$3,""))</f>
        <v>31917.150218043589</v>
      </c>
      <c r="O17" s="385">
        <f>(IF($I17&lt;&gt;"",$D17*((1+$I17+$J17)^COUNT($K$4:O$4))*O$3,""))</f>
        <v>82745.211940278008</v>
      </c>
      <c r="P17" s="385">
        <f>(IF($I17&lt;&gt;"",$D17*((1+$I17+$J17)^COUNT($K$4:P$4))*P$3,""))</f>
        <v>85806.78478206828</v>
      </c>
      <c r="Q17" s="385">
        <f>(IF($I17&lt;&gt;"",$D17*((1+$I17+$J17)^COUNT($K$4:Q$4))*Q$3,""))</f>
        <v>88981.635819004819</v>
      </c>
      <c r="R17" s="385">
        <f>(IF($I17&lt;&gt;"",$D17*((1+$I17+$J17)^COUNT($K$4:R$4))*R$3,""))</f>
        <v>123031.94179241062</v>
      </c>
      <c r="S17" s="385">
        <f>(IF($I17&lt;&gt;"",$D17*((1+$I17+$J17)^COUNT($K$4:S$4))*S$3,""))</f>
        <v>127584.12363872981</v>
      </c>
      <c r="T17" s="385">
        <f>(IF($I17&lt;&gt;"",$D17*((1+$I17+$J17)^COUNT($K$4:T$4))*T$3,""))</f>
        <v>132304.7362133628</v>
      </c>
      <c r="U17" s="385">
        <f>(IF($I17&lt;&gt;"",$D17*((1+$I17+$J17)^COUNT($K$4:U$4))*U$3,""))</f>
        <v>137200.01145325723</v>
      </c>
      <c r="V17" s="385">
        <f>(IF($I17&lt;&gt;"",$D17*((1+$I17+$J17)^COUNT($K$4:V$4))*V$3,""))</f>
        <v>142276.41187702771</v>
      </c>
      <c r="W17" s="385">
        <f>(IF($I17&lt;&gt;"",$D17*((1+$I17+$J17)^COUNT($K$4:W$4))*W$3,""))</f>
        <v>147540.63911647775</v>
      </c>
      <c r="X17" s="385">
        <f>(IF($I17&lt;&gt;"",$D17*((1+$I17+$J17)^COUNT($K$4:X$4))*X$3,""))</f>
        <v>152999.64276378739</v>
      </c>
      <c r="Y17" s="385">
        <f>(IF($I17&lt;&gt;"",$D17*((1+$I17+$J17)^COUNT($K$4:Y$4))*Y$3,""))</f>
        <v>158660.62954604754</v>
      </c>
      <c r="Z17" s="385">
        <f>(IF($I17&lt;&gt;"",$D17*((1+$I17+$J17)^COUNT($K$4:Z$4))*Z$3,""))</f>
        <v>164531.07283925128</v>
      </c>
      <c r="AA17" s="385">
        <f>(IF($I17&lt;&gt;"",$D17*((1+$I17+$J17)^COUNT($K$4:AA$4))*AA$3,""))</f>
        <v>170618.72253430355</v>
      </c>
      <c r="AB17" s="385">
        <f>(IF($I17&lt;&gt;"",$D17*((1+$I17+$J17)^COUNT($K$4:AB$4))*AB$3,""))</f>
        <v>176931.61526807278</v>
      </c>
      <c r="AC17" s="385">
        <f>(IF($I17&lt;&gt;"",$D17*((1+$I17+$J17)^COUNT($K$4:AC$4))*AC$3,""))</f>
        <v>183478.08503299148</v>
      </c>
      <c r="AD17" s="385">
        <f>(IF($I17&lt;&gt;"",$D17*((1+$I17+$J17)^COUNT($K$4:AD$4))*AD$3,""))</f>
        <v>190266.77417921211</v>
      </c>
      <c r="AE17" s="385">
        <f>(IF($I17&lt;&gt;"",$D17*((1+$I17+$J17)^COUNT($K$4:AE$4))*AE$3,""))</f>
        <v>197306.64482384297</v>
      </c>
      <c r="AF17" s="385">
        <f>(IF($I17&lt;&gt;"",$D17*((1+$I17+$J17)^COUNT($K$4:AF$4))*AF$3,""))</f>
        <v>51151.747670581288</v>
      </c>
      <c r="AG17" s="385">
        <f>(IF($I17&lt;&gt;"",$D17*((1+$I17+$J17)^COUNT($K$4:AG$4))*AG$3,""))</f>
        <v>0</v>
      </c>
      <c r="AH17" s="385">
        <f>(IF($I17&lt;&gt;"",$D17*((1+$I17+$J17)^COUNT($K$4:AH$4))*AH$3,""))</f>
        <v>0</v>
      </c>
      <c r="AI17" s="385">
        <f>(IF($I17&lt;&gt;"",$D17*((1+$I17+$J17)^COUNT($K$4:AI$4))*AI$3,""))</f>
        <v>0</v>
      </c>
    </row>
    <row r="18" spans="1:35" ht="15" thickTop="1">
      <c r="B18" s="17" t="str">
        <f>"Total "&amp;A14</f>
        <v>Total IT Support &amp; Technologies</v>
      </c>
      <c r="C18" s="18">
        <f>SUM(C15:C17)</f>
        <v>279122</v>
      </c>
      <c r="D18" s="364">
        <f>SUM(D15:D17)</f>
        <v>279122</v>
      </c>
      <c r="E18" s="365">
        <f>SUM(E15:E17)</f>
        <v>0</v>
      </c>
      <c r="F18" s="342" t="s">
        <v>553</v>
      </c>
      <c r="H18" s="366">
        <f>SUM(H15:H17)</f>
        <v>3190410.0006752443</v>
      </c>
      <c r="I18" s="366"/>
      <c r="J18" s="366"/>
      <c r="K18" s="366">
        <f t="shared" ref="K18:AI18" si="2">SUM(K15:K17)</f>
        <v>0</v>
      </c>
      <c r="L18" s="389">
        <f>SUM(L15:L17)</f>
        <v>0</v>
      </c>
      <c r="M18" s="366">
        <f t="shared" si="2"/>
        <v>30706.776577000004</v>
      </c>
      <c r="N18" s="366">
        <f t="shared" si="2"/>
        <v>95099.388081489582</v>
      </c>
      <c r="O18" s="366">
        <f t="shared" si="2"/>
        <v>245439.47443865144</v>
      </c>
      <c r="P18" s="366">
        <f t="shared" si="2"/>
        <v>253381.87515539292</v>
      </c>
      <c r="Q18" s="366">
        <f t="shared" si="2"/>
        <v>261583.97890352921</v>
      </c>
      <c r="R18" s="366">
        <f t="shared" si="2"/>
        <v>360072.49296182411</v>
      </c>
      <c r="S18" s="366">
        <f t="shared" si="2"/>
        <v>371735.89134322572</v>
      </c>
      <c r="T18" s="366">
        <f t="shared" si="2"/>
        <v>383781.05694899359</v>
      </c>
      <c r="U18" s="366">
        <f t="shared" si="2"/>
        <v>396220.62181095692</v>
      </c>
      <c r="V18" s="366">
        <f t="shared" si="2"/>
        <v>409067.64054545836</v>
      </c>
      <c r="W18" s="366">
        <f t="shared" si="2"/>
        <v>422335.60464496131</v>
      </c>
      <c r="X18" s="366">
        <f t="shared" si="2"/>
        <v>436038.45725812542</v>
      </c>
      <c r="Y18" s="366">
        <f t="shared" si="2"/>
        <v>450190.60847521579</v>
      </c>
      <c r="Z18" s="366">
        <f t="shared" si="2"/>
        <v>464806.95113629452</v>
      </c>
      <c r="AA18" s="366">
        <f t="shared" si="2"/>
        <v>479902.8771802581</v>
      </c>
      <c r="AB18" s="366">
        <f t="shared" si="2"/>
        <v>495494.29455340595</v>
      </c>
      <c r="AC18" s="366">
        <f t="shared" si="2"/>
        <v>511597.64469688467</v>
      </c>
      <c r="AD18" s="366">
        <f t="shared" si="2"/>
        <v>528229.92063302197</v>
      </c>
      <c r="AE18" s="366">
        <f t="shared" si="2"/>
        <v>545408.6856712671</v>
      </c>
      <c r="AF18" s="366">
        <f t="shared" si="2"/>
        <v>140788.02318879304</v>
      </c>
      <c r="AG18" s="366">
        <f t="shared" si="2"/>
        <v>0</v>
      </c>
      <c r="AH18" s="366">
        <f t="shared" si="2"/>
        <v>0</v>
      </c>
      <c r="AI18" s="366">
        <f t="shared" si="2"/>
        <v>0</v>
      </c>
    </row>
    <row r="19" spans="1:35">
      <c r="D19" s="358"/>
      <c r="E19" s="359"/>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1:35">
      <c r="A20" s="47" t="s">
        <v>554</v>
      </c>
      <c r="D20" s="358"/>
      <c r="E20" s="359"/>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1:35">
      <c r="B21" s="17" t="s">
        <v>51</v>
      </c>
      <c r="C21" s="19">
        <v>20000</v>
      </c>
      <c r="D21" s="364">
        <v>20000</v>
      </c>
      <c r="E21" s="365"/>
      <c r="G21" s="17" t="s">
        <v>1097</v>
      </c>
      <c r="H21" s="366">
        <f>IF(I21&lt;&gt;"",NPV(0.0643,K21:AI21),"")</f>
        <v>250712.35891724407</v>
      </c>
      <c r="I21" s="361">
        <v>0.03</v>
      </c>
      <c r="J21" s="362">
        <v>0.01</v>
      </c>
      <c r="K21" s="367">
        <f>(IF($I21&lt;&gt;"",$D21*((1+$I21+$J21)^COUNT($K$4:K$4))*K$3,""))</f>
        <v>0</v>
      </c>
      <c r="L21" s="367">
        <f>(IF($I21&lt;&gt;"",$D21*((1+$I21+$J21)^COUNT($K$4:L$4))*L$3,""))</f>
        <v>0</v>
      </c>
      <c r="M21" s="367">
        <f>(IF($I21&lt;&gt;"",$D21*((1+$I21+$J21)^COUNT($K$4:M$4))*M$3,""))</f>
        <v>2249.7280000000005</v>
      </c>
      <c r="N21" s="367">
        <f>(IF($I21&lt;&gt;"",$D21*((1+$I21+$J21)^COUNT($K$4:N$4))*N$3,""))</f>
        <v>7019.1513600000008</v>
      </c>
      <c r="O21" s="367">
        <f>(IF($I21&lt;&gt;"",$D21*((1+$I21+$J21)^COUNT($K$4:O$4))*O$3,""))</f>
        <v>18249.793536000005</v>
      </c>
      <c r="P21" s="367">
        <f>(IF($I21&lt;&gt;"",$D21*((1+$I21+$J21)^COUNT($K$4:P$4))*P$3,""))</f>
        <v>18979.785277440005</v>
      </c>
      <c r="Q21" s="367">
        <f>(IF($I21&lt;&gt;"",$D21*((1+$I21+$J21)^COUNT($K$4:Q$4))*Q$3,""))</f>
        <v>19738.976688537605</v>
      </c>
      <c r="R21" s="367">
        <f>(IF($I21&lt;&gt;"",$D21*((1+$I21+$J21)^COUNT($K$4:R$4))*R$3,""))</f>
        <v>27371.381008105483</v>
      </c>
      <c r="S21" s="367">
        <f>(IF($I21&lt;&gt;"",$D21*((1+$I21+$J21)^COUNT($K$4:S$4))*S$3,""))</f>
        <v>28466.236248429705</v>
      </c>
      <c r="T21" s="367">
        <f>(IF($I21&lt;&gt;"",$D21*((1+$I21+$J21)^COUNT($K$4:T$4))*T$3,""))</f>
        <v>29604.885698366892</v>
      </c>
      <c r="U21" s="367">
        <f>(IF($I21&lt;&gt;"",$D21*((1+$I21+$J21)^COUNT($K$4:U$4))*U$3,""))</f>
        <v>30789.081126301564</v>
      </c>
      <c r="V21" s="367">
        <f>(IF($I21&lt;&gt;"",$D21*((1+$I21+$J21)^COUNT($K$4:V$4))*V$3,""))</f>
        <v>32020.644371353636</v>
      </c>
      <c r="W21" s="367">
        <f>(IF($I21&lt;&gt;"",$D21*((1+$I21+$J21)^COUNT($K$4:W$4))*W$3,""))</f>
        <v>33301.470146207779</v>
      </c>
      <c r="X21" s="367">
        <f>(IF($I21&lt;&gt;"",$D21*((1+$I21+$J21)^COUNT($K$4:X$4))*X$3,""))</f>
        <v>34633.528952056091</v>
      </c>
      <c r="Y21" s="367">
        <f>(IF($I21&lt;&gt;"",$D21*((1+$I21+$J21)^COUNT($K$4:Y$4))*Y$3,""))</f>
        <v>36018.870110138334</v>
      </c>
      <c r="Z21" s="367">
        <f>(IF($I21&lt;&gt;"",$D21*((1+$I21+$J21)^COUNT($K$4:Z$4))*Z$3,""))</f>
        <v>37459.624914543878</v>
      </c>
      <c r="AA21" s="367">
        <f>(IF($I21&lt;&gt;"",$D21*((1+$I21+$J21)^COUNT($K$4:AA$4))*AA$3,""))</f>
        <v>38958.009911125628</v>
      </c>
      <c r="AB21" s="367">
        <f>(IF($I21&lt;&gt;"",$D21*((1+$I21+$J21)^COUNT($K$4:AB$4))*AB$3,""))</f>
        <v>40516.330307570657</v>
      </c>
      <c r="AC21" s="367">
        <f>(IF($I21&lt;&gt;"",$D21*((1+$I21+$J21)^COUNT($K$4:AC$4))*AC$3,""))</f>
        <v>42136.983519873487</v>
      </c>
      <c r="AD21" s="367">
        <f>(IF($I21&lt;&gt;"",$D21*((1+$I21+$J21)^COUNT($K$4:AD$4))*AD$3,""))</f>
        <v>43822.462860668427</v>
      </c>
      <c r="AE21" s="367">
        <f>(IF($I21&lt;&gt;"",$D21*((1+$I21+$J21)^COUNT($K$4:AE$4))*AE$3,""))</f>
        <v>45575.361375095177</v>
      </c>
      <c r="AF21" s="367">
        <f>(IF($I21&lt;&gt;"",$D21*((1+$I21+$J21)^COUNT($K$4:AF$4))*AF$3,""))</f>
        <v>11849.593957524745</v>
      </c>
      <c r="AG21" s="367">
        <f>(IF($I21&lt;&gt;"",$D21*((1+$I21+$J21)^COUNT($K$4:AG$4))*AG$3,""))</f>
        <v>0</v>
      </c>
      <c r="AH21" s="367">
        <f>(IF($I21&lt;&gt;"",$D21*((1+$I21+$J21)^COUNT($K$4:AH$4))*AH$3,""))</f>
        <v>0</v>
      </c>
      <c r="AI21" s="367">
        <f>(IF($I21&lt;&gt;"",$D21*((1+$I21+$J21)^COUNT($K$4:AI$4))*AI$3,""))</f>
        <v>0</v>
      </c>
    </row>
    <row r="22" spans="1:35">
      <c r="B22" s="17" t="s">
        <v>53</v>
      </c>
      <c r="C22" s="21">
        <f>SUM(D22:E22)</f>
        <v>553306</v>
      </c>
      <c r="D22" s="387">
        <v>433306</v>
      </c>
      <c r="E22" s="365">
        <f>120000</f>
        <v>120000</v>
      </c>
      <c r="G22" s="17" t="s">
        <v>54</v>
      </c>
      <c r="H22" s="366">
        <f>IF(I22&lt;&gt;"",NPV(0.0643,K22:AI22),"")</f>
        <v>5431758.4696497666</v>
      </c>
      <c r="I22" s="361">
        <v>0.03</v>
      </c>
      <c r="J22" s="362">
        <v>0.01</v>
      </c>
      <c r="K22" s="367">
        <f>(IF($I22&lt;&gt;"",$D22*((1+$I22+$J22)^COUNT($K$4:K$4))*K$3,""))</f>
        <v>0</v>
      </c>
      <c r="L22" s="367">
        <f>(IF($I22&lt;&gt;"",$D22*((1+$I22+$J22)^COUNT($K$4:L$4))*L$3,""))</f>
        <v>0</v>
      </c>
      <c r="M22" s="367">
        <f>(IF($I22&lt;&gt;"",$D22*((1+$I22+$J22)^COUNT($K$4:M$4))*M$3,""))</f>
        <v>48741.032038400008</v>
      </c>
      <c r="N22" s="367">
        <f>(IF($I22&lt;&gt;"",$D22*((1+$I22+$J22)^COUNT($K$4:N$4))*N$3,""))</f>
        <v>152072.01995980801</v>
      </c>
      <c r="O22" s="367">
        <f>(IF($I22&lt;&gt;"",$D22*((1+$I22+$J22)^COUNT($K$4:O$4))*O$3,""))</f>
        <v>395387.25189550087</v>
      </c>
      <c r="P22" s="367">
        <f>(IF($I22&lt;&gt;"",$D22*((1+$I22+$J22)^COUNT($K$4:P$4))*P$3,""))</f>
        <v>411202.74197132094</v>
      </c>
      <c r="Q22" s="367">
        <f>(IF($I22&lt;&gt;"",$D22*((1+$I22+$J22)^COUNT($K$4:Q$4))*Q$3,""))</f>
        <v>427650.85165017372</v>
      </c>
      <c r="R22" s="367">
        <f>(IF($I22&lt;&gt;"",$D22*((1+$I22+$J22)^COUNT($K$4:R$4))*R$3,""))</f>
        <v>593009.18095490767</v>
      </c>
      <c r="S22" s="367">
        <f>(IF($I22&lt;&gt;"",$D22*((1+$I22+$J22)^COUNT($K$4:S$4))*S$3,""))</f>
        <v>616729.5481931041</v>
      </c>
      <c r="T22" s="367">
        <f>(IF($I22&lt;&gt;"",$D22*((1+$I22+$J22)^COUNT($K$4:T$4))*T$3,""))</f>
        <v>641398.73012082826</v>
      </c>
      <c r="U22" s="367">
        <f>(IF($I22&lt;&gt;"",$D22*((1+$I22+$J22)^COUNT($K$4:U$4))*U$3,""))</f>
        <v>667054.67932566127</v>
      </c>
      <c r="V22" s="367">
        <f>(IF($I22&lt;&gt;"",$D22*((1+$I22+$J22)^COUNT($K$4:V$4))*V$3,""))</f>
        <v>693736.86649868789</v>
      </c>
      <c r="W22" s="367">
        <f>(IF($I22&lt;&gt;"",$D22*((1+$I22+$J22)^COUNT($K$4:W$4))*W$3,""))</f>
        <v>721486.34115863545</v>
      </c>
      <c r="X22" s="367">
        <f>(IF($I22&lt;&gt;"",$D22*((1+$I22+$J22)^COUNT($K$4:X$4))*X$3,""))</f>
        <v>750345.79480498086</v>
      </c>
      <c r="Y22" s="367">
        <f>(IF($I22&lt;&gt;"",$D22*((1+$I22+$J22)^COUNT($K$4:Y$4))*Y$3,""))</f>
        <v>780359.62659718003</v>
      </c>
      <c r="Z22" s="367">
        <f>(IF($I22&lt;&gt;"",$D22*((1+$I22+$J22)^COUNT($K$4:Z$4))*Z$3,""))</f>
        <v>811574.01166106737</v>
      </c>
      <c r="AA22" s="367">
        <f>(IF($I22&lt;&gt;"",$D22*((1+$I22+$J22)^COUNT($K$4:AA$4))*AA$3,""))</f>
        <v>844036.97212751012</v>
      </c>
      <c r="AB22" s="367">
        <f>(IF($I22&lt;&gt;"",$D22*((1+$I22+$J22)^COUNT($K$4:AB$4))*AB$3,""))</f>
        <v>877798.45101261057</v>
      </c>
      <c r="AC22" s="367">
        <f>(IF($I22&lt;&gt;"",$D22*((1+$I22+$J22)^COUNT($K$4:AC$4))*AC$3,""))</f>
        <v>912910.38905311504</v>
      </c>
      <c r="AD22" s="367">
        <f>(IF($I22&lt;&gt;"",$D22*((1+$I22+$J22)^COUNT($K$4:AD$4))*AD$3,""))</f>
        <v>949426.80461523961</v>
      </c>
      <c r="AE22" s="367">
        <f>(IF($I22&lt;&gt;"",$D22*((1+$I22+$J22)^COUNT($K$4:AE$4))*AE$3,""))</f>
        <v>987403.87679984944</v>
      </c>
      <c r="AF22" s="367">
        <f>(IF($I22&lt;&gt;"",$D22*((1+$I22+$J22)^COUNT($K$4:AF$4))*AF$3,""))</f>
        <v>256725.00796796085</v>
      </c>
      <c r="AG22" s="367">
        <f>(IF($I22&lt;&gt;"",$D22*((1+$I22+$J22)^COUNT($K$4:AG$4))*AG$3,""))</f>
        <v>0</v>
      </c>
      <c r="AH22" s="367">
        <f>(IF($I22&lt;&gt;"",$D22*((1+$I22+$J22)^COUNT($K$4:AH$4))*AH$3,""))</f>
        <v>0</v>
      </c>
      <c r="AI22" s="367">
        <f>(IF($I22&lt;&gt;"",$D22*((1+$I22+$J22)^COUNT($K$4:AI$4))*AI$3,""))</f>
        <v>0</v>
      </c>
    </row>
    <row r="23" spans="1:35" ht="15" thickBot="1">
      <c r="B23" s="373" t="s">
        <v>55</v>
      </c>
      <c r="C23" s="388">
        <v>1.05</v>
      </c>
      <c r="D23" s="378"/>
      <c r="E23" s="379"/>
      <c r="F23" s="380"/>
      <c r="G23" s="381" t="s">
        <v>56</v>
      </c>
      <c r="H23" s="382" t="str">
        <f>IF(I23&lt;&gt;"",NPV(0.0643,K23:AI23),"")</f>
        <v/>
      </c>
      <c r="I23" s="383"/>
      <c r="J23" s="384"/>
      <c r="K23" s="385" t="str">
        <f>(IF($I23&lt;&gt;"",$D23*((1+$I23+$J23)^COUNT($K$4:K$4))*K$3,""))</f>
        <v/>
      </c>
      <c r="L23" s="385" t="str">
        <f>(IF($I23&lt;&gt;"",$D23*((1+$I23+$J23)^COUNT($K$4:L$4))*L$3,""))</f>
        <v/>
      </c>
      <c r="M23" s="385" t="str">
        <f>(IF($I23&lt;&gt;"",$D23*((1+$I23+$J23)^COUNT($K$4:M$4))*M$3,""))</f>
        <v/>
      </c>
      <c r="N23" s="385" t="str">
        <f>(IF($I23&lt;&gt;"",$D23*((1+$I23+$J23)^COUNT($K$4:N$4))*N$3,""))</f>
        <v/>
      </c>
      <c r="O23" s="385" t="str">
        <f>(IF($I23&lt;&gt;"",$D23*((1+$I23+$J23)^COUNT($K$4:O$4))*O$3,""))</f>
        <v/>
      </c>
      <c r="P23" s="385" t="str">
        <f>(IF($I23&lt;&gt;"",$D23*((1+$I23+$J23)^COUNT($K$4:P$4))*P$3,""))</f>
        <v/>
      </c>
      <c r="Q23" s="385" t="str">
        <f>(IF($I23&lt;&gt;"",$D23*((1+$I23+$J23)^COUNT($K$4:Q$4))*Q$3,""))</f>
        <v/>
      </c>
      <c r="R23" s="385" t="str">
        <f>(IF($I23&lt;&gt;"",$D23*((1+$I23+$J23)^COUNT($K$4:R$4))*R$3,""))</f>
        <v/>
      </c>
      <c r="S23" s="385" t="str">
        <f>(IF($I23&lt;&gt;"",$D23*((1+$I23+$J23)^COUNT($K$4:S$4))*S$3,""))</f>
        <v/>
      </c>
      <c r="T23" s="385" t="str">
        <f>(IF($I23&lt;&gt;"",$D23*((1+$I23+$J23)^COUNT($K$4:T$4))*T$3,""))</f>
        <v/>
      </c>
      <c r="U23" s="385" t="str">
        <f>(IF($I23&lt;&gt;"",$D23*((1+$I23+$J23)^COUNT($K$4:U$4))*U$3,""))</f>
        <v/>
      </c>
      <c r="V23" s="385" t="str">
        <f>(IF($I23&lt;&gt;"",$D23*((1+$I23+$J23)^COUNT($K$4:V$4))*V$3,""))</f>
        <v/>
      </c>
      <c r="W23" s="385" t="str">
        <f>(IF($I23&lt;&gt;"",$D23*((1+$I23+$J23)^COUNT($K$4:W$4))*W$3,""))</f>
        <v/>
      </c>
      <c r="X23" s="385" t="str">
        <f>(IF($I23&lt;&gt;"",$D23*((1+$I23+$J23)^COUNT($K$4:X$4))*X$3,""))</f>
        <v/>
      </c>
      <c r="Y23" s="385" t="str">
        <f>(IF($I23&lt;&gt;"",$D23*((1+$I23+$J23)^COUNT($K$4:Y$4))*Y$3,""))</f>
        <v/>
      </c>
      <c r="Z23" s="385" t="str">
        <f>(IF($I23&lt;&gt;"",$D23*((1+$I23+$J23)^COUNT($K$4:Z$4))*Z$3,""))</f>
        <v/>
      </c>
      <c r="AA23" s="385" t="str">
        <f>(IF($I23&lt;&gt;"",$D23*((1+$I23+$J23)^COUNT($K$4:AA$4))*AA$3,""))</f>
        <v/>
      </c>
      <c r="AB23" s="385" t="str">
        <f>(IF($I23&lt;&gt;"",$D23*((1+$I23+$J23)^COUNT($K$4:AB$4))*AB$3,""))</f>
        <v/>
      </c>
      <c r="AC23" s="385" t="str">
        <f>(IF($I23&lt;&gt;"",$D23*((1+$I23+$J23)^COUNT($K$4:AC$4))*AC$3,""))</f>
        <v/>
      </c>
      <c r="AD23" s="385" t="str">
        <f>(IF($I23&lt;&gt;"",$D23*((1+$I23+$J23)^COUNT($K$4:AD$4))*AD$3,""))</f>
        <v/>
      </c>
      <c r="AE23" s="385" t="str">
        <f>(IF($I23&lt;&gt;"",$D23*((1+$I23+$J23)^COUNT($K$4:AE$4))*AE$3,""))</f>
        <v/>
      </c>
      <c r="AF23" s="385" t="str">
        <f>(IF($I23&lt;&gt;"",$D23*((1+$I23+$J23)^COUNT($K$4:AF$4))*AF$3,""))</f>
        <v/>
      </c>
      <c r="AG23" s="385" t="str">
        <f>(IF($I23&lt;&gt;"",$D23*((1+$I23+$J23)^COUNT($K$4:AG$4))*AG$3,""))</f>
        <v/>
      </c>
      <c r="AH23" s="385" t="str">
        <f>(IF($I23&lt;&gt;"",$D23*((1+$I23+$J23)^COUNT($K$4:AH$4))*AH$3,""))</f>
        <v/>
      </c>
      <c r="AI23" s="385" t="str">
        <f>(IF($I23&lt;&gt;"",$D23*((1+$I23+$J23)^COUNT($K$4:AI$4))*AI$3,""))</f>
        <v/>
      </c>
    </row>
    <row r="24" spans="1:35" ht="15" thickTop="1">
      <c r="B24" s="17" t="str">
        <f>"Total "&amp;A20</f>
        <v>Total Vehicle Costs</v>
      </c>
      <c r="D24" s="371">
        <f>C23*D22</f>
        <v>454971.30000000005</v>
      </c>
      <c r="E24" s="365">
        <f>C23*E22</f>
        <v>126000</v>
      </c>
      <c r="G24" s="17" t="s">
        <v>58</v>
      </c>
      <c r="H24" s="366">
        <f>SUM(H21:H23)</f>
        <v>5682470.8285670104</v>
      </c>
      <c r="I24" s="366"/>
      <c r="J24" s="366"/>
      <c r="K24" s="366">
        <f t="shared" ref="K24:AI24" si="3">SUM(K21:K23)</f>
        <v>0</v>
      </c>
      <c r="L24" s="389">
        <f>SUM(L21:L23)</f>
        <v>0</v>
      </c>
      <c r="M24" s="366">
        <f t="shared" si="3"/>
        <v>50990.760038400011</v>
      </c>
      <c r="N24" s="366">
        <f t="shared" si="3"/>
        <v>159091.171319808</v>
      </c>
      <c r="O24" s="366">
        <f t="shared" si="3"/>
        <v>413637.04543150088</v>
      </c>
      <c r="P24" s="366">
        <f t="shared" si="3"/>
        <v>430182.52724876092</v>
      </c>
      <c r="Q24" s="366">
        <f t="shared" si="3"/>
        <v>447389.82833871135</v>
      </c>
      <c r="R24" s="366">
        <f t="shared" si="3"/>
        <v>620380.56196301314</v>
      </c>
      <c r="S24" s="366">
        <f t="shared" si="3"/>
        <v>645195.78444153385</v>
      </c>
      <c r="T24" s="366">
        <f t="shared" si="3"/>
        <v>671003.61581919517</v>
      </c>
      <c r="U24" s="366">
        <f t="shared" si="3"/>
        <v>697843.76045196282</v>
      </c>
      <c r="V24" s="366">
        <f t="shared" si="3"/>
        <v>725757.51087004156</v>
      </c>
      <c r="W24" s="366">
        <f t="shared" si="3"/>
        <v>754787.81130484329</v>
      </c>
      <c r="X24" s="366">
        <f t="shared" si="3"/>
        <v>784979.32375703694</v>
      </c>
      <c r="Y24" s="366">
        <f t="shared" si="3"/>
        <v>816378.49670731835</v>
      </c>
      <c r="Z24" s="366">
        <f t="shared" si="3"/>
        <v>849033.63657561131</v>
      </c>
      <c r="AA24" s="366">
        <f t="shared" si="3"/>
        <v>882994.98203863576</v>
      </c>
      <c r="AB24" s="366">
        <f t="shared" si="3"/>
        <v>918314.78132018121</v>
      </c>
      <c r="AC24" s="366">
        <f t="shared" si="3"/>
        <v>955047.3725729885</v>
      </c>
      <c r="AD24" s="366">
        <f t="shared" si="3"/>
        <v>993249.26747590804</v>
      </c>
      <c r="AE24" s="366">
        <f t="shared" si="3"/>
        <v>1032979.2381749447</v>
      </c>
      <c r="AF24" s="366">
        <f t="shared" si="3"/>
        <v>268574.60192548559</v>
      </c>
      <c r="AG24" s="366">
        <f t="shared" si="3"/>
        <v>0</v>
      </c>
      <c r="AH24" s="366">
        <f t="shared" si="3"/>
        <v>0</v>
      </c>
      <c r="AI24" s="366">
        <f t="shared" si="3"/>
        <v>0</v>
      </c>
    </row>
    <row r="25" spans="1:35">
      <c r="C25" s="19"/>
      <c r="D25" s="364"/>
      <c r="E25" s="365"/>
      <c r="H25" s="366" t="str">
        <f t="shared" ref="H25:H43" si="4">IF(I25&lt;&gt;"",NPV(0.0643,K25:AI25),"")</f>
        <v/>
      </c>
      <c r="I25" s="361"/>
      <c r="J25" s="362"/>
      <c r="K25" s="367" t="str">
        <f>(IF($I25&lt;&gt;"",$D25*((1+$I25+$J25)^COUNT($K$4:K$4))*K$3,""))</f>
        <v/>
      </c>
      <c r="L25" s="367" t="str">
        <f>(IF($I25&lt;&gt;"",$D25*((1+$I25+$J25)^COUNT($K$4:L$4))*L$3,""))</f>
        <v/>
      </c>
      <c r="M25" s="367" t="str">
        <f>(IF($I25&lt;&gt;"",$D25*((1+$I25+$J25)^COUNT($K$4:M$4))*M$3,""))</f>
        <v/>
      </c>
      <c r="N25" s="367" t="str">
        <f>(IF($I25&lt;&gt;"",$D25*((1+$I25+$J25)^COUNT($K$4:N$4))*N$3,""))</f>
        <v/>
      </c>
      <c r="O25" s="367" t="str">
        <f>(IF($I25&lt;&gt;"",$D25*((1+$I25+$J25)^COUNT($K$4:O$4))*O$3,""))</f>
        <v/>
      </c>
      <c r="P25" s="367" t="str">
        <f>(IF($I25&lt;&gt;"",$D25*((1+$I25+$J25)^COUNT($K$4:P$4))*P$3,""))</f>
        <v/>
      </c>
      <c r="Q25" s="367" t="str">
        <f>(IF($I25&lt;&gt;"",$D25*((1+$I25+$J25)^COUNT($K$4:Q$4))*Q$3,""))</f>
        <v/>
      </c>
      <c r="R25" s="367" t="str">
        <f>(IF($I25&lt;&gt;"",$D25*((1+$I25+$J25)^COUNT($K$4:R$4))*R$3,""))</f>
        <v/>
      </c>
      <c r="S25" s="367" t="str">
        <f>(IF($I25&lt;&gt;"",$D25*((1+$I25+$J25)^COUNT($K$4:S$4))*S$3,""))</f>
        <v/>
      </c>
      <c r="T25" s="367" t="str">
        <f>(IF($I25&lt;&gt;"",$D25*((1+$I25+$J25)^COUNT($K$4:T$4))*T$3,""))</f>
        <v/>
      </c>
      <c r="U25" s="367" t="str">
        <f>(IF($I25&lt;&gt;"",$D25*((1+$I25+$J25)^COUNT($K$4:U$4))*U$3,""))</f>
        <v/>
      </c>
      <c r="V25" s="367" t="str">
        <f>(IF($I25&lt;&gt;"",$D25*((1+$I25+$J25)^COUNT($K$4:V$4))*V$3,""))</f>
        <v/>
      </c>
      <c r="W25" s="367" t="str">
        <f>(IF($I25&lt;&gt;"",$D25*((1+$I25+$J25)^COUNT($K$4:W$4))*W$3,""))</f>
        <v/>
      </c>
      <c r="X25" s="367" t="str">
        <f>(IF($I25&lt;&gt;"",$D25*((1+$I25+$J25)^COUNT($K$4:X$4))*X$3,""))</f>
        <v/>
      </c>
      <c r="Y25" s="367" t="str">
        <f>(IF($I25&lt;&gt;"",$D25*((1+$I25+$J25)^COUNT($K$4:Y$4))*Y$3,""))</f>
        <v/>
      </c>
      <c r="Z25" s="367" t="str">
        <f>(IF($I25&lt;&gt;"",$D25*((1+$I25+$J25)^COUNT($K$4:Z$4))*Z$3,""))</f>
        <v/>
      </c>
      <c r="AA25" s="367" t="str">
        <f>(IF($I25&lt;&gt;"",$D25*((1+$I25+$J25)^COUNT($K$4:AA$4))*AA$3,""))</f>
        <v/>
      </c>
      <c r="AB25" s="367" t="str">
        <f>(IF($I25&lt;&gt;"",$D25*((1+$I25+$J25)^COUNT($K$4:AB$4))*AB$3,""))</f>
        <v/>
      </c>
      <c r="AC25" s="367" t="str">
        <f>(IF($I25&lt;&gt;"",$D25*((1+$I25+$J25)^COUNT($K$4:AC$4))*AC$3,""))</f>
        <v/>
      </c>
      <c r="AD25" s="367" t="str">
        <f>(IF($I25&lt;&gt;"",$D25*((1+$I25+$J25)^COUNT($K$4:AD$4))*AD$3,""))</f>
        <v/>
      </c>
      <c r="AE25" s="367" t="str">
        <f>(IF($I25&lt;&gt;"",$D25*((1+$I25+$J25)^COUNT($K$4:AE$4))*AE$3,""))</f>
        <v/>
      </c>
      <c r="AF25" s="367" t="str">
        <f>(IF($I25&lt;&gt;"",$D25*((1+$I25+$J25)^COUNT($K$4:AF$4))*AF$3,""))</f>
        <v/>
      </c>
      <c r="AG25" s="367" t="str">
        <f>(IF($I25&lt;&gt;"",$D25*((1+$I25+$J25)^COUNT($K$4:AG$4))*AG$3,""))</f>
        <v/>
      </c>
      <c r="AH25" s="367" t="str">
        <f>(IF($I25&lt;&gt;"",$D25*((1+$I25+$J25)^COUNT($K$4:AH$4))*AH$3,""))</f>
        <v/>
      </c>
      <c r="AI25" s="367" t="str">
        <f>(IF($I25&lt;&gt;"",$D25*((1+$I25+$J25)^COUNT($K$4:AI$4))*AI$3,""))</f>
        <v/>
      </c>
    </row>
    <row r="26" spans="1:35">
      <c r="A26" s="47" t="s">
        <v>59</v>
      </c>
      <c r="C26" s="19"/>
      <c r="D26" s="364"/>
      <c r="E26" s="365"/>
      <c r="H26" s="366" t="str">
        <f t="shared" si="4"/>
        <v/>
      </c>
      <c r="I26" s="361"/>
      <c r="J26" s="362"/>
      <c r="K26" s="367" t="str">
        <f>(IF($I26&lt;&gt;"",$D26*((1+$I26+$J26)^COUNT($K$4:K$4))*K$3,""))</f>
        <v/>
      </c>
      <c r="L26" s="367" t="str">
        <f>(IF($I26&lt;&gt;"",$D26*((1+$I26+$J26)^COUNT($K$4:L$4))*L$3,""))</f>
        <v/>
      </c>
      <c r="M26" s="367" t="str">
        <f>(IF($I26&lt;&gt;"",$D26*((1+$I26+$J26)^COUNT($K$4:M$4))*M$3,""))</f>
        <v/>
      </c>
      <c r="N26" s="367" t="str">
        <f>(IF($I26&lt;&gt;"",$D26*((1+$I26+$J26)^COUNT($K$4:N$4))*N$3,""))</f>
        <v/>
      </c>
      <c r="O26" s="367" t="str">
        <f>(IF($I26&lt;&gt;"",$D26*((1+$I26+$J26)^COUNT($K$4:O$4))*O$3,""))</f>
        <v/>
      </c>
      <c r="P26" s="367" t="str">
        <f>(IF($I26&lt;&gt;"",$D26*((1+$I26+$J26)^COUNT($K$4:P$4))*P$3,""))</f>
        <v/>
      </c>
      <c r="Q26" s="367" t="str">
        <f>(IF($I26&lt;&gt;"",$D26*((1+$I26+$J26)^COUNT($K$4:Q$4))*Q$3,""))</f>
        <v/>
      </c>
      <c r="R26" s="367" t="str">
        <f>(IF($I26&lt;&gt;"",$D26*((1+$I26+$J26)^COUNT($K$4:R$4))*R$3,""))</f>
        <v/>
      </c>
      <c r="S26" s="367" t="str">
        <f>(IF($I26&lt;&gt;"",$D26*((1+$I26+$J26)^COUNT($K$4:S$4))*S$3,""))</f>
        <v/>
      </c>
      <c r="T26" s="367" t="str">
        <f>(IF($I26&lt;&gt;"",$D26*((1+$I26+$J26)^COUNT($K$4:T$4))*T$3,""))</f>
        <v/>
      </c>
      <c r="U26" s="367" t="str">
        <f>(IF($I26&lt;&gt;"",$D26*((1+$I26+$J26)^COUNT($K$4:U$4))*U$3,""))</f>
        <v/>
      </c>
      <c r="V26" s="367" t="str">
        <f>(IF($I26&lt;&gt;"",$D26*((1+$I26+$J26)^COUNT($K$4:V$4))*V$3,""))</f>
        <v/>
      </c>
      <c r="W26" s="367" t="str">
        <f>(IF($I26&lt;&gt;"",$D26*((1+$I26+$J26)^COUNT($K$4:W$4))*W$3,""))</f>
        <v/>
      </c>
      <c r="X26" s="367" t="str">
        <f>(IF($I26&lt;&gt;"",$D26*((1+$I26+$J26)^COUNT($K$4:X$4))*X$3,""))</f>
        <v/>
      </c>
      <c r="Y26" s="367" t="str">
        <f>(IF($I26&lt;&gt;"",$D26*((1+$I26+$J26)^COUNT($K$4:Y$4))*Y$3,""))</f>
        <v/>
      </c>
      <c r="Z26" s="367" t="str">
        <f>(IF($I26&lt;&gt;"",$D26*((1+$I26+$J26)^COUNT($K$4:Z$4))*Z$3,""))</f>
        <v/>
      </c>
      <c r="AA26" s="367" t="str">
        <f>(IF($I26&lt;&gt;"",$D26*((1+$I26+$J26)^COUNT($K$4:AA$4))*AA$3,""))</f>
        <v/>
      </c>
      <c r="AB26" s="367" t="str">
        <f>(IF($I26&lt;&gt;"",$D26*((1+$I26+$J26)^COUNT($K$4:AB$4))*AB$3,""))</f>
        <v/>
      </c>
      <c r="AC26" s="367" t="str">
        <f>(IF($I26&lt;&gt;"",$D26*((1+$I26+$J26)^COUNT($K$4:AC$4))*AC$3,""))</f>
        <v/>
      </c>
      <c r="AD26" s="367" t="str">
        <f>(IF($I26&lt;&gt;"",$D26*((1+$I26+$J26)^COUNT($K$4:AD$4))*AD$3,""))</f>
        <v/>
      </c>
      <c r="AE26" s="367" t="str">
        <f>(IF($I26&lt;&gt;"",$D26*((1+$I26+$J26)^COUNT($K$4:AE$4))*AE$3,""))</f>
        <v/>
      </c>
      <c r="AF26" s="367" t="str">
        <f>(IF($I26&lt;&gt;"",$D26*((1+$I26+$J26)^COUNT($K$4:AF$4))*AF$3,""))</f>
        <v/>
      </c>
      <c r="AG26" s="367" t="str">
        <f>(IF($I26&lt;&gt;"",$D26*((1+$I26+$J26)^COUNT($K$4:AG$4))*AG$3,""))</f>
        <v/>
      </c>
      <c r="AH26" s="367" t="str">
        <f>(IF($I26&lt;&gt;"",$D26*((1+$I26+$J26)^COUNT($K$4:AH$4))*AH$3,""))</f>
        <v/>
      </c>
      <c r="AI26" s="367" t="str">
        <f>(IF($I26&lt;&gt;"",$D26*((1+$I26+$J26)^COUNT($K$4:AI$4))*AI$3,""))</f>
        <v/>
      </c>
    </row>
    <row r="27" spans="1:35" ht="28.8">
      <c r="B27" s="17" t="s">
        <v>555</v>
      </c>
      <c r="C27" s="19">
        <v>56785</v>
      </c>
      <c r="D27" s="364">
        <f>C27</f>
        <v>56785</v>
      </c>
      <c r="E27" s="365"/>
      <c r="G27" s="17" t="s">
        <v>61</v>
      </c>
      <c r="H27" s="366">
        <f t="shared" si="4"/>
        <v>686376.28504739853</v>
      </c>
      <c r="I27" s="361">
        <v>0.03</v>
      </c>
      <c r="J27" s="362">
        <v>7.0000000000000001E-3</v>
      </c>
      <c r="K27" s="367">
        <f>(IF($I27&lt;&gt;"",$D27*((1+$I27+$J27)^COUNT($K$4:K$4))*K$3,""))</f>
        <v>0</v>
      </c>
      <c r="L27" s="367">
        <f>(IF($I27&lt;&gt;"",$D27*((1+$I27+$J27)^COUNT($K$4:L$4))*L$3,""))</f>
        <v>0</v>
      </c>
      <c r="M27" s="367">
        <f>(IF($I27&lt;&gt;"",$D27*((1+$I27+$J27)^COUNT($K$4:M$4))*M$3,""))</f>
        <v>6332.4227325604988</v>
      </c>
      <c r="N27" s="367">
        <f>(IF($I27&lt;&gt;"",$D27*((1+$I27+$J27)^COUNT($K$4:N$4))*N$3,""))</f>
        <v>19700.167120995709</v>
      </c>
      <c r="O27" s="367">
        <f>(IF($I27&lt;&gt;"",$D27*((1+$I27+$J27)^COUNT($K$4:O$4))*O$3,""))</f>
        <v>51072.683261181373</v>
      </c>
      <c r="P27" s="367">
        <f>(IF($I27&lt;&gt;"",$D27*((1+$I27+$J27)^COUNT($K$4:P$4))*P$3,""))</f>
        <v>52962.372541845078</v>
      </c>
      <c r="Q27" s="367">
        <f>(IF($I27&lt;&gt;"",$D27*((1+$I27+$J27)^COUNT($K$4:Q$4))*Q$3,""))</f>
        <v>54921.980325893353</v>
      </c>
      <c r="R27" s="367">
        <f>(IF($I27&lt;&gt;"",$D27*((1+$I27+$J27)^COUNT($K$4:R$4))*R$3,""))</f>
        <v>75938.791463935195</v>
      </c>
      <c r="S27" s="367">
        <f>(IF($I27&lt;&gt;"",$D27*((1+$I27+$J27)^COUNT($K$4:S$4))*S$3,""))</f>
        <v>78748.52674810079</v>
      </c>
      <c r="T27" s="367">
        <f>(IF($I27&lt;&gt;"",$D27*((1+$I27+$J27)^COUNT($K$4:T$4))*T$3,""))</f>
        <v>81662.222237780501</v>
      </c>
      <c r="U27" s="367">
        <f>(IF($I27&lt;&gt;"",$D27*((1+$I27+$J27)^COUNT($K$4:U$4))*U$3,""))</f>
        <v>84683.724460578393</v>
      </c>
      <c r="V27" s="367">
        <f>(IF($I27&lt;&gt;"",$D27*((1+$I27+$J27)^COUNT($K$4:V$4))*V$3,""))</f>
        <v>87817.022265619773</v>
      </c>
      <c r="W27" s="367">
        <f>(IF($I27&lt;&gt;"",$D27*((1+$I27+$J27)^COUNT($K$4:W$4))*W$3,""))</f>
        <v>91066.252089447706</v>
      </c>
      <c r="X27" s="367">
        <f>(IF($I27&lt;&gt;"",$D27*((1+$I27+$J27)^COUNT($K$4:X$4))*X$3,""))</f>
        <v>94435.703416757256</v>
      </c>
      <c r="Y27" s="367">
        <f>(IF($I27&lt;&gt;"",$D27*((1+$I27+$J27)^COUNT($K$4:Y$4))*Y$3,""))</f>
        <v>97929.824443177276</v>
      </c>
      <c r="Z27" s="367">
        <f>(IF($I27&lt;&gt;"",$D27*((1+$I27+$J27)^COUNT($K$4:Z$4))*Z$3,""))</f>
        <v>101553.22794757482</v>
      </c>
      <c r="AA27" s="367">
        <f>(IF($I27&lt;&gt;"",$D27*((1+$I27+$J27)^COUNT($K$4:AA$4))*AA$3,""))</f>
        <v>105310.69738163508</v>
      </c>
      <c r="AB27" s="367">
        <f>(IF($I27&lt;&gt;"",$D27*((1+$I27+$J27)^COUNT($K$4:AB$4))*AB$3,""))</f>
        <v>109207.19318475557</v>
      </c>
      <c r="AC27" s="367">
        <f>(IF($I27&lt;&gt;"",$D27*((1+$I27+$J27)^COUNT($K$4:AC$4))*AC$3,""))</f>
        <v>113247.85933259153</v>
      </c>
      <c r="AD27" s="367">
        <f>(IF($I27&lt;&gt;"",$D27*((1+$I27+$J27)^COUNT($K$4:AD$4))*AD$3,""))</f>
        <v>117438.03012789738</v>
      </c>
      <c r="AE27" s="367">
        <f>(IF($I27&lt;&gt;"",$D27*((1+$I27+$J27)^COUNT($K$4:AE$4))*AE$3,""))</f>
        <v>121783.23724262961</v>
      </c>
      <c r="AF27" s="367">
        <f>(IF($I27&lt;&gt;"",$D27*((1+$I27+$J27)^COUNT($K$4:AF$4))*AF$3,""))</f>
        <v>31572.304255151721</v>
      </c>
      <c r="AG27" s="367">
        <f>(IF($I27&lt;&gt;"",$D27*((1+$I27+$J27)^COUNT($K$4:AG$4))*AG$3,""))</f>
        <v>0</v>
      </c>
      <c r="AH27" s="367">
        <f>(IF($I27&lt;&gt;"",$D27*((1+$I27+$J27)^COUNT($K$4:AH$4))*AH$3,""))</f>
        <v>0</v>
      </c>
      <c r="AI27" s="367">
        <f>(IF($I27&lt;&gt;"",$D27*((1+$I27+$J27)^COUNT($K$4:AI$4))*AI$3,""))</f>
        <v>0</v>
      </c>
    </row>
    <row r="28" spans="1:35" ht="15" thickBot="1">
      <c r="B28" s="17" t="s">
        <v>556</v>
      </c>
      <c r="C28" s="390">
        <v>12000</v>
      </c>
      <c r="D28" s="378"/>
      <c r="E28" s="379">
        <v>12000</v>
      </c>
      <c r="F28" s="380"/>
      <c r="G28" s="381"/>
      <c r="H28" s="382" t="str">
        <f t="shared" si="4"/>
        <v/>
      </c>
      <c r="I28" s="383"/>
      <c r="J28" s="384"/>
      <c r="K28" s="385" t="str">
        <f>(IF($I28&lt;&gt;"",$D28*((1+$I28+$J28)^COUNT($K$4:K$4))*K$3,""))</f>
        <v/>
      </c>
      <c r="L28" s="385" t="str">
        <f>(IF($I28&lt;&gt;"",$D28*((1+$I28+$J28)^COUNT($K$4:L$4))*L$3,""))</f>
        <v/>
      </c>
      <c r="M28" s="385" t="str">
        <f>(IF($I28&lt;&gt;"",$D28*((1+$I28+$J28)^COUNT($K$4:M$4))*M$3,""))</f>
        <v/>
      </c>
      <c r="N28" s="385" t="str">
        <f>(IF($I28&lt;&gt;"",$D28*((1+$I28+$J28)^COUNT($K$4:N$4))*N$3,""))</f>
        <v/>
      </c>
      <c r="O28" s="385" t="str">
        <f>(IF($I28&lt;&gt;"",$D28*((1+$I28+$J28)^COUNT($K$4:O$4))*O$3,""))</f>
        <v/>
      </c>
      <c r="P28" s="385" t="str">
        <f>(IF($I28&lt;&gt;"",$D28*((1+$I28+$J28)^COUNT($K$4:P$4))*P$3,""))</f>
        <v/>
      </c>
      <c r="Q28" s="385" t="str">
        <f>(IF($I28&lt;&gt;"",$D28*((1+$I28+$J28)^COUNT($K$4:Q$4))*Q$3,""))</f>
        <v/>
      </c>
      <c r="R28" s="385" t="str">
        <f>(IF($I28&lt;&gt;"",$D28*((1+$I28+$J28)^COUNT($K$4:R$4))*R$3,""))</f>
        <v/>
      </c>
      <c r="S28" s="385" t="str">
        <f>(IF($I28&lt;&gt;"",$D28*((1+$I28+$J28)^COUNT($K$4:S$4))*S$3,""))</f>
        <v/>
      </c>
      <c r="T28" s="385" t="str">
        <f>(IF($I28&lt;&gt;"",$D28*((1+$I28+$J28)^COUNT($K$4:T$4))*T$3,""))</f>
        <v/>
      </c>
      <c r="U28" s="385" t="str">
        <f>(IF($I28&lt;&gt;"",$D28*((1+$I28+$J28)^COUNT($K$4:U$4))*U$3,""))</f>
        <v/>
      </c>
      <c r="V28" s="385" t="str">
        <f>(IF($I28&lt;&gt;"",$D28*((1+$I28+$J28)^COUNT($K$4:V$4))*V$3,""))</f>
        <v/>
      </c>
      <c r="W28" s="385" t="str">
        <f>(IF($I28&lt;&gt;"",$D28*((1+$I28+$J28)^COUNT($K$4:W$4))*W$3,""))</f>
        <v/>
      </c>
      <c r="X28" s="385" t="str">
        <f>(IF($I28&lt;&gt;"",$D28*((1+$I28+$J28)^COUNT($K$4:X$4))*X$3,""))</f>
        <v/>
      </c>
      <c r="Y28" s="385" t="str">
        <f>(IF($I28&lt;&gt;"",$D28*((1+$I28+$J28)^COUNT($K$4:Y$4))*Y$3,""))</f>
        <v/>
      </c>
      <c r="Z28" s="385" t="str">
        <f>(IF($I28&lt;&gt;"",$D28*((1+$I28+$J28)^COUNT($K$4:Z$4))*Z$3,""))</f>
        <v/>
      </c>
      <c r="AA28" s="385" t="str">
        <f>(IF($I28&lt;&gt;"",$D28*((1+$I28+$J28)^COUNT($K$4:AA$4))*AA$3,""))</f>
        <v/>
      </c>
      <c r="AB28" s="385" t="str">
        <f>(IF($I28&lt;&gt;"",$D28*((1+$I28+$J28)^COUNT($K$4:AB$4))*AB$3,""))</f>
        <v/>
      </c>
      <c r="AC28" s="385" t="str">
        <f>(IF($I28&lt;&gt;"",$D28*((1+$I28+$J28)^COUNT($K$4:AC$4))*AC$3,""))</f>
        <v/>
      </c>
      <c r="AD28" s="385" t="str">
        <f>(IF($I28&lt;&gt;"",$D28*((1+$I28+$J28)^COUNT($K$4:AD$4))*AD$3,""))</f>
        <v/>
      </c>
      <c r="AE28" s="385" t="str">
        <f>(IF($I28&lt;&gt;"",$D28*((1+$I28+$J28)^COUNT($K$4:AE$4))*AE$3,""))</f>
        <v/>
      </c>
      <c r="AF28" s="385" t="str">
        <f>(IF($I28&lt;&gt;"",$D28*((1+$I28+$J28)^COUNT($K$4:AF$4))*AF$3,""))</f>
        <v/>
      </c>
      <c r="AG28" s="385" t="str">
        <f>(IF($I28&lt;&gt;"",$D28*((1+$I28+$J28)^COUNT($K$4:AG$4))*AG$3,""))</f>
        <v/>
      </c>
      <c r="AH28" s="385" t="str">
        <f>(IF($I28&lt;&gt;"",$D28*((1+$I28+$J28)^COUNT($K$4:AH$4))*AH$3,""))</f>
        <v/>
      </c>
      <c r="AI28" s="385" t="str">
        <f>(IF($I28&lt;&gt;"",$D28*((1+$I28+$J28)^COUNT($K$4:AI$4))*AI$3,""))</f>
        <v/>
      </c>
    </row>
    <row r="29" spans="1:35" ht="15" thickTop="1">
      <c r="B29" s="17" t="str">
        <f>"Total "&amp;A26</f>
        <v>Total Safety</v>
      </c>
      <c r="C29" s="19">
        <f>SUM(C27:C28)</f>
        <v>68785</v>
      </c>
      <c r="D29" s="364">
        <f>SUM(D27:D28)</f>
        <v>56785</v>
      </c>
      <c r="E29" s="365">
        <f>SUM(E28)</f>
        <v>12000</v>
      </c>
      <c r="H29" s="366">
        <f t="shared" si="4"/>
        <v>711835.06505578512</v>
      </c>
      <c r="I29" s="361">
        <v>0.03</v>
      </c>
      <c r="J29" s="362">
        <v>0.01</v>
      </c>
      <c r="K29" s="367">
        <f>(IF($I29&lt;&gt;"",$D29*((1+$I29+$J29)^COUNT($K$4:K$4))*K$3,""))</f>
        <v>0</v>
      </c>
      <c r="L29" s="367">
        <f>(IF($I29&lt;&gt;"",$D29*((1+$I29+$J29)^COUNT($K$4:L$4))*L$3,""))</f>
        <v>0</v>
      </c>
      <c r="M29" s="367">
        <f>(IF($I29&lt;&gt;"",$D29*((1+$I29+$J29)^COUNT($K$4:M$4))*M$3,""))</f>
        <v>6387.5402240000003</v>
      </c>
      <c r="N29" s="367">
        <f>(IF($I29&lt;&gt;"",$D29*((1+$I29+$J29)^COUNT($K$4:N$4))*N$3,""))</f>
        <v>19929.125498880003</v>
      </c>
      <c r="O29" s="367">
        <f>(IF($I29&lt;&gt;"",$D29*((1+$I29+$J29)^COUNT($K$4:O$4))*O$3,""))</f>
        <v>51815.726297088011</v>
      </c>
      <c r="P29" s="367">
        <f>(IF($I29&lt;&gt;"",$D29*((1+$I29+$J29)^COUNT($K$4:P$4))*P$3,""))</f>
        <v>53888.355348971534</v>
      </c>
      <c r="Q29" s="367">
        <f>(IF($I29&lt;&gt;"",$D29*((1+$I29+$J29)^COUNT($K$4:Q$4))*Q$3,""))</f>
        <v>56043.889562930388</v>
      </c>
      <c r="R29" s="367">
        <f>(IF($I29&lt;&gt;"",$D29*((1+$I29+$J29)^COUNT($K$4:R$4))*R$3,""))</f>
        <v>77714.193527263487</v>
      </c>
      <c r="S29" s="367">
        <f>(IF($I29&lt;&gt;"",$D29*((1+$I29+$J29)^COUNT($K$4:S$4))*S$3,""))</f>
        <v>80822.761268354036</v>
      </c>
      <c r="T29" s="367">
        <f>(IF($I29&lt;&gt;"",$D29*((1+$I29+$J29)^COUNT($K$4:T$4))*T$3,""))</f>
        <v>84055.671719088205</v>
      </c>
      <c r="U29" s="367">
        <f>(IF($I29&lt;&gt;"",$D29*((1+$I29+$J29)^COUNT($K$4:U$4))*U$3,""))</f>
        <v>87417.898587851712</v>
      </c>
      <c r="V29" s="367">
        <f>(IF($I29&lt;&gt;"",$D29*((1+$I29+$J29)^COUNT($K$4:V$4))*V$3,""))</f>
        <v>90914.614531365805</v>
      </c>
      <c r="W29" s="367">
        <f>(IF($I29&lt;&gt;"",$D29*((1+$I29+$J29)^COUNT($K$4:W$4))*W$3,""))</f>
        <v>94551.199112620438</v>
      </c>
      <c r="X29" s="367">
        <f>(IF($I29&lt;&gt;"",$D29*((1+$I29+$J29)^COUNT($K$4:X$4))*X$3,""))</f>
        <v>98333.247077125256</v>
      </c>
      <c r="Y29" s="367">
        <f>(IF($I29&lt;&gt;"",$D29*((1+$I29+$J29)^COUNT($K$4:Y$4))*Y$3,""))</f>
        <v>102266.57696021027</v>
      </c>
      <c r="Z29" s="367">
        <f>(IF($I29&lt;&gt;"",$D29*((1+$I29+$J29)^COUNT($K$4:Z$4))*Z$3,""))</f>
        <v>106357.24003861869</v>
      </c>
      <c r="AA29" s="367">
        <f>(IF($I29&lt;&gt;"",$D29*((1+$I29+$J29)^COUNT($K$4:AA$4))*AA$3,""))</f>
        <v>110611.52964016344</v>
      </c>
      <c r="AB29" s="367">
        <f>(IF($I29&lt;&gt;"",$D29*((1+$I29+$J29)^COUNT($K$4:AB$4))*AB$3,""))</f>
        <v>115035.99082577</v>
      </c>
      <c r="AC29" s="367">
        <f>(IF($I29&lt;&gt;"",$D29*((1+$I29+$J29)^COUNT($K$4:AC$4))*AC$3,""))</f>
        <v>119637.43045880079</v>
      </c>
      <c r="AD29" s="367">
        <f>(IF($I29&lt;&gt;"",$D29*((1+$I29+$J29)^COUNT($K$4:AD$4))*AD$3,""))</f>
        <v>124422.92767715282</v>
      </c>
      <c r="AE29" s="367">
        <f>(IF($I29&lt;&gt;"",$D29*((1+$I29+$J29)^COUNT($K$4:AE$4))*AE$3,""))</f>
        <v>129399.84478423897</v>
      </c>
      <c r="AF29" s="367">
        <f>(IF($I29&lt;&gt;"",$D29*((1+$I29+$J29)^COUNT($K$4:AF$4))*AF$3,""))</f>
        <v>33643.959643902133</v>
      </c>
      <c r="AG29" s="367">
        <f>(IF($I29&lt;&gt;"",$D29*((1+$I29+$J29)^COUNT($K$4:AG$4))*AG$3,""))</f>
        <v>0</v>
      </c>
      <c r="AH29" s="367">
        <f>(IF($I29&lt;&gt;"",$D29*((1+$I29+$J29)^COUNT($K$4:AH$4))*AH$3,""))</f>
        <v>0</v>
      </c>
      <c r="AI29" s="367">
        <f>(IF($I29&lt;&gt;"",$D29*((1+$I29+$J29)^COUNT($K$4:AI$4))*AI$3,""))</f>
        <v>0</v>
      </c>
    </row>
    <row r="30" spans="1:35">
      <c r="C30" s="19"/>
      <c r="D30" s="364"/>
      <c r="E30" s="365"/>
      <c r="H30" s="366" t="str">
        <f t="shared" si="4"/>
        <v/>
      </c>
      <c r="I30" s="361"/>
      <c r="J30" s="362"/>
      <c r="K30" s="367" t="str">
        <f>(IF($I30&lt;&gt;"",$D30*((1+$I30+$J30)^COUNT($K$4:K$4))*K$3,""))</f>
        <v/>
      </c>
      <c r="L30" s="367" t="str">
        <f>(IF($I30&lt;&gt;"",$D30*((1+$I30+$J30)^COUNT($K$4:L$4))*L$3,""))</f>
        <v/>
      </c>
      <c r="M30" s="367" t="str">
        <f>(IF($I30&lt;&gt;"",$D30*((1+$I30+$J30)^COUNT($K$4:M$4))*M$3,""))</f>
        <v/>
      </c>
      <c r="N30" s="367" t="str">
        <f>(IF($I30&lt;&gt;"",$D30*((1+$I30+$J30)^COUNT($K$4:N$4))*N$3,""))</f>
        <v/>
      </c>
      <c r="O30" s="367" t="str">
        <f>(IF($I30&lt;&gt;"",$D30*((1+$I30+$J30)^COUNT($K$4:O$4))*O$3,""))</f>
        <v/>
      </c>
      <c r="P30" s="367" t="str">
        <f>(IF($I30&lt;&gt;"",$D30*((1+$I30+$J30)^COUNT($K$4:P$4))*P$3,""))</f>
        <v/>
      </c>
      <c r="Q30" s="367" t="str">
        <f>(IF($I30&lt;&gt;"",$D30*((1+$I30+$J30)^COUNT($K$4:Q$4))*Q$3,""))</f>
        <v/>
      </c>
      <c r="R30" s="367" t="str">
        <f>(IF($I30&lt;&gt;"",$D30*((1+$I30+$J30)^COUNT($K$4:R$4))*R$3,""))</f>
        <v/>
      </c>
      <c r="S30" s="367" t="str">
        <f>(IF($I30&lt;&gt;"",$D30*((1+$I30+$J30)^COUNT($K$4:S$4))*S$3,""))</f>
        <v/>
      </c>
      <c r="T30" s="367" t="str">
        <f>(IF($I30&lt;&gt;"",$D30*((1+$I30+$J30)^COUNT($K$4:T$4))*T$3,""))</f>
        <v/>
      </c>
      <c r="U30" s="367" t="str">
        <f>(IF($I30&lt;&gt;"",$D30*((1+$I30+$J30)^COUNT($K$4:U$4))*U$3,""))</f>
        <v/>
      </c>
      <c r="V30" s="367" t="str">
        <f>(IF($I30&lt;&gt;"",$D30*((1+$I30+$J30)^COUNT($K$4:V$4))*V$3,""))</f>
        <v/>
      </c>
      <c r="W30" s="367" t="str">
        <f>(IF($I30&lt;&gt;"",$D30*((1+$I30+$J30)^COUNT($K$4:W$4))*W$3,""))</f>
        <v/>
      </c>
      <c r="X30" s="367" t="str">
        <f>(IF($I30&lt;&gt;"",$D30*((1+$I30+$J30)^COUNT($K$4:X$4))*X$3,""))</f>
        <v/>
      </c>
      <c r="Y30" s="367" t="str">
        <f>(IF($I30&lt;&gt;"",$D30*((1+$I30+$J30)^COUNT($K$4:Y$4))*Y$3,""))</f>
        <v/>
      </c>
      <c r="Z30" s="367" t="str">
        <f>(IF($I30&lt;&gt;"",$D30*((1+$I30+$J30)^COUNT($K$4:Z$4))*Z$3,""))</f>
        <v/>
      </c>
      <c r="AA30" s="367" t="str">
        <f>(IF($I30&lt;&gt;"",$D30*((1+$I30+$J30)^COUNT($K$4:AA$4))*AA$3,""))</f>
        <v/>
      </c>
      <c r="AB30" s="367" t="str">
        <f>(IF($I30&lt;&gt;"",$D30*((1+$I30+$J30)^COUNT($K$4:AB$4))*AB$3,""))</f>
        <v/>
      </c>
      <c r="AC30" s="367" t="str">
        <f>(IF($I30&lt;&gt;"",$D30*((1+$I30+$J30)^COUNT($K$4:AC$4))*AC$3,""))</f>
        <v/>
      </c>
      <c r="AD30" s="367" t="str">
        <f>(IF($I30&lt;&gt;"",$D30*((1+$I30+$J30)^COUNT($K$4:AD$4))*AD$3,""))</f>
        <v/>
      </c>
      <c r="AE30" s="367" t="str">
        <f>(IF($I30&lt;&gt;"",$D30*((1+$I30+$J30)^COUNT($K$4:AE$4))*AE$3,""))</f>
        <v/>
      </c>
      <c r="AF30" s="367" t="str">
        <f>(IF($I30&lt;&gt;"",$D30*((1+$I30+$J30)^COUNT($K$4:AF$4))*AF$3,""))</f>
        <v/>
      </c>
      <c r="AG30" s="367" t="str">
        <f>(IF($I30&lt;&gt;"",$D30*((1+$I30+$J30)^COUNT($K$4:AG$4))*AG$3,""))</f>
        <v/>
      </c>
      <c r="AH30" s="367" t="str">
        <f>(IF($I30&lt;&gt;"",$D30*((1+$I30+$J30)^COUNT($K$4:AH$4))*AH$3,""))</f>
        <v/>
      </c>
      <c r="AI30" s="367" t="str">
        <f>(IF($I30&lt;&gt;"",$D30*((1+$I30+$J30)^COUNT($K$4:AI$4))*AI$3,""))</f>
        <v/>
      </c>
    </row>
    <row r="31" spans="1:35">
      <c r="A31" s="47" t="s">
        <v>62</v>
      </c>
      <c r="D31" s="364"/>
      <c r="E31" s="365"/>
      <c r="H31" s="366" t="str">
        <f t="shared" si="4"/>
        <v/>
      </c>
      <c r="I31" s="361"/>
      <c r="J31" s="362"/>
      <c r="K31" s="367" t="str">
        <f>(IF($I31&lt;&gt;"",$D31*((1+$I31+$J31)^COUNT($K$4:K$4))*K$3,""))</f>
        <v/>
      </c>
      <c r="L31" s="367" t="str">
        <f>(IF($I31&lt;&gt;"",$D31*((1+$I31+$J31)^COUNT($K$4:L$4))*L$3,""))</f>
        <v/>
      </c>
      <c r="M31" s="367" t="str">
        <f>(IF($I31&lt;&gt;"",$D31*((1+$I31+$J31)^COUNT($K$4:M$4))*M$3,""))</f>
        <v/>
      </c>
      <c r="N31" s="367" t="str">
        <f>(IF($I31&lt;&gt;"",$D31*((1+$I31+$J31)^COUNT($K$4:N$4))*N$3,""))</f>
        <v/>
      </c>
      <c r="O31" s="367" t="str">
        <f>(IF($I31&lt;&gt;"",$D31*((1+$I31+$J31)^COUNT($K$4:O$4))*O$3,""))</f>
        <v/>
      </c>
      <c r="P31" s="367" t="str">
        <f>(IF($I31&lt;&gt;"",$D31*((1+$I31+$J31)^COUNT($K$4:P$4))*P$3,""))</f>
        <v/>
      </c>
      <c r="Q31" s="367" t="str">
        <f>(IF($I31&lt;&gt;"",$D31*((1+$I31+$J31)^COUNT($K$4:Q$4))*Q$3,""))</f>
        <v/>
      </c>
      <c r="R31" s="367" t="str">
        <f>(IF($I31&lt;&gt;"",$D31*((1+$I31+$J31)^COUNT($K$4:R$4))*R$3,""))</f>
        <v/>
      </c>
      <c r="S31" s="367" t="str">
        <f>(IF($I31&lt;&gt;"",$D31*((1+$I31+$J31)^COUNT($K$4:S$4))*S$3,""))</f>
        <v/>
      </c>
      <c r="T31" s="367" t="str">
        <f>(IF($I31&lt;&gt;"",$D31*((1+$I31+$J31)^COUNT($K$4:T$4))*T$3,""))</f>
        <v/>
      </c>
      <c r="U31" s="367" t="str">
        <f>(IF($I31&lt;&gt;"",$D31*((1+$I31+$J31)^COUNT($K$4:U$4))*U$3,""))</f>
        <v/>
      </c>
      <c r="V31" s="367" t="str">
        <f>(IF($I31&lt;&gt;"",$D31*((1+$I31+$J31)^COUNT($K$4:V$4))*V$3,""))</f>
        <v/>
      </c>
      <c r="W31" s="367" t="str">
        <f>(IF($I31&lt;&gt;"",$D31*((1+$I31+$J31)^COUNT($K$4:W$4))*W$3,""))</f>
        <v/>
      </c>
      <c r="X31" s="367" t="str">
        <f>(IF($I31&lt;&gt;"",$D31*((1+$I31+$J31)^COUNT($K$4:X$4))*X$3,""))</f>
        <v/>
      </c>
      <c r="Y31" s="367" t="str">
        <f>(IF($I31&lt;&gt;"",$D31*((1+$I31+$J31)^COUNT($K$4:Y$4))*Y$3,""))</f>
        <v/>
      </c>
      <c r="Z31" s="367" t="str">
        <f>(IF($I31&lt;&gt;"",$D31*((1+$I31+$J31)^COUNT($K$4:Z$4))*Z$3,""))</f>
        <v/>
      </c>
      <c r="AA31" s="367" t="str">
        <f>(IF($I31&lt;&gt;"",$D31*((1+$I31+$J31)^COUNT($K$4:AA$4))*AA$3,""))</f>
        <v/>
      </c>
      <c r="AB31" s="367" t="str">
        <f>(IF($I31&lt;&gt;"",$D31*((1+$I31+$J31)^COUNT($K$4:AB$4))*AB$3,""))</f>
        <v/>
      </c>
      <c r="AC31" s="367" t="str">
        <f>(IF($I31&lt;&gt;"",$D31*((1+$I31+$J31)^COUNT($K$4:AC$4))*AC$3,""))</f>
        <v/>
      </c>
      <c r="AD31" s="367" t="str">
        <f>(IF($I31&lt;&gt;"",$D31*((1+$I31+$J31)^COUNT($K$4:AD$4))*AD$3,""))</f>
        <v/>
      </c>
      <c r="AE31" s="367" t="str">
        <f>(IF($I31&lt;&gt;"",$D31*((1+$I31+$J31)^COUNT($K$4:AE$4))*AE$3,""))</f>
        <v/>
      </c>
      <c r="AF31" s="367" t="str">
        <f>(IF($I31&lt;&gt;"",$D31*((1+$I31+$J31)^COUNT($K$4:AF$4))*AF$3,""))</f>
        <v/>
      </c>
      <c r="AG31" s="367" t="str">
        <f>(IF($I31&lt;&gt;"",$D31*((1+$I31+$J31)^COUNT($K$4:AG$4))*AG$3,""))</f>
        <v/>
      </c>
      <c r="AH31" s="367" t="str">
        <f>(IF($I31&lt;&gt;"",$D31*((1+$I31+$J31)^COUNT($K$4:AH$4))*AH$3,""))</f>
        <v/>
      </c>
      <c r="AI31" s="367" t="str">
        <f>(IF($I31&lt;&gt;"",$D31*((1+$I31+$J31)^COUNT($K$4:AI$4))*AI$3,""))</f>
        <v/>
      </c>
    </row>
    <row r="32" spans="1:35">
      <c r="B32" s="17" t="s">
        <v>63</v>
      </c>
      <c r="D32" s="364"/>
      <c r="E32" s="365"/>
      <c r="H32" s="366" t="str">
        <f t="shared" si="4"/>
        <v/>
      </c>
      <c r="I32" s="361"/>
      <c r="J32" s="362"/>
      <c r="K32" s="367" t="str">
        <f>(IF($I32&lt;&gt;"",$D32*((1+$I32+$J32)^COUNT($K$4:K$4))*K$3,""))</f>
        <v/>
      </c>
      <c r="L32" s="367" t="str">
        <f>(IF($I32&lt;&gt;"",$D32*((1+$I32+$J32)^COUNT($K$4:L$4))*L$3,""))</f>
        <v/>
      </c>
      <c r="M32" s="367" t="str">
        <f>(IF($I32&lt;&gt;"",$D32*((1+$I32+$J32)^COUNT($K$4:M$4))*M$3,""))</f>
        <v/>
      </c>
      <c r="N32" s="367" t="str">
        <f>(IF($I32&lt;&gt;"",$D32*((1+$I32+$J32)^COUNT($K$4:N$4))*N$3,""))</f>
        <v/>
      </c>
      <c r="O32" s="367" t="str">
        <f>(IF($I32&lt;&gt;"",$D32*((1+$I32+$J32)^COUNT($K$4:O$4))*O$3,""))</f>
        <v/>
      </c>
      <c r="P32" s="367" t="str">
        <f>(IF($I32&lt;&gt;"",$D32*((1+$I32+$J32)^COUNT($K$4:P$4))*P$3,""))</f>
        <v/>
      </c>
      <c r="Q32" s="367" t="str">
        <f>(IF($I32&lt;&gt;"",$D32*((1+$I32+$J32)^COUNT($K$4:Q$4))*Q$3,""))</f>
        <v/>
      </c>
      <c r="R32" s="367" t="str">
        <f>(IF($I32&lt;&gt;"",$D32*((1+$I32+$J32)^COUNT($K$4:R$4))*R$3,""))</f>
        <v/>
      </c>
      <c r="S32" s="367" t="str">
        <f>(IF($I32&lt;&gt;"",$D32*((1+$I32+$J32)^COUNT($K$4:S$4))*S$3,""))</f>
        <v/>
      </c>
      <c r="T32" s="367" t="str">
        <f>(IF($I32&lt;&gt;"",$D32*((1+$I32+$J32)^COUNT($K$4:T$4))*T$3,""))</f>
        <v/>
      </c>
      <c r="U32" s="367" t="str">
        <f>(IF($I32&lt;&gt;"",$D32*((1+$I32+$J32)^COUNT($K$4:U$4))*U$3,""))</f>
        <v/>
      </c>
      <c r="V32" s="367" t="str">
        <f>(IF($I32&lt;&gt;"",$D32*((1+$I32+$J32)^COUNT($K$4:V$4))*V$3,""))</f>
        <v/>
      </c>
      <c r="W32" s="367" t="str">
        <f>(IF($I32&lt;&gt;"",$D32*((1+$I32+$J32)^COUNT($K$4:W$4))*W$3,""))</f>
        <v/>
      </c>
      <c r="X32" s="367" t="str">
        <f>(IF($I32&lt;&gt;"",$D32*((1+$I32+$J32)^COUNT($K$4:X$4))*X$3,""))</f>
        <v/>
      </c>
      <c r="Y32" s="367" t="str">
        <f>(IF($I32&lt;&gt;"",$D32*((1+$I32+$J32)^COUNT($K$4:Y$4))*Y$3,""))</f>
        <v/>
      </c>
      <c r="Z32" s="367" t="str">
        <f>(IF($I32&lt;&gt;"",$D32*((1+$I32+$J32)^COUNT($K$4:Z$4))*Z$3,""))</f>
        <v/>
      </c>
      <c r="AA32" s="367" t="str">
        <f>(IF($I32&lt;&gt;"",$D32*((1+$I32+$J32)^COUNT($K$4:AA$4))*AA$3,""))</f>
        <v/>
      </c>
      <c r="AB32" s="367" t="str">
        <f>(IF($I32&lt;&gt;"",$D32*((1+$I32+$J32)^COUNT($K$4:AB$4))*AB$3,""))</f>
        <v/>
      </c>
      <c r="AC32" s="367" t="str">
        <f>(IF($I32&lt;&gt;"",$D32*((1+$I32+$J32)^COUNT($K$4:AC$4))*AC$3,""))</f>
        <v/>
      </c>
      <c r="AD32" s="367" t="str">
        <f>(IF($I32&lt;&gt;"",$D32*((1+$I32+$J32)^COUNT($K$4:AD$4))*AD$3,""))</f>
        <v/>
      </c>
      <c r="AE32" s="367" t="str">
        <f>(IF($I32&lt;&gt;"",$D32*((1+$I32+$J32)^COUNT($K$4:AE$4))*AE$3,""))</f>
        <v/>
      </c>
      <c r="AF32" s="367" t="str">
        <f>(IF($I32&lt;&gt;"",$D32*((1+$I32+$J32)^COUNT($K$4:AF$4))*AF$3,""))</f>
        <v/>
      </c>
      <c r="AG32" s="367" t="str">
        <f>(IF($I32&lt;&gt;"",$D32*((1+$I32+$J32)^COUNT($K$4:AG$4))*AG$3,""))</f>
        <v/>
      </c>
      <c r="AH32" s="367" t="str">
        <f>(IF($I32&lt;&gt;"",$D32*((1+$I32+$J32)^COUNT($K$4:AH$4))*AH$3,""))</f>
        <v/>
      </c>
      <c r="AI32" s="367" t="str">
        <f>(IF($I32&lt;&gt;"",$D32*((1+$I32+$J32)^COUNT($K$4:AI$4))*AI$3,""))</f>
        <v/>
      </c>
    </row>
    <row r="33" spans="1:35">
      <c r="B33" s="17" t="str">
        <f>B22</f>
        <v>Miles Driven</v>
      </c>
      <c r="C33" s="22"/>
      <c r="D33" s="387">
        <f>D22</f>
        <v>433306</v>
      </c>
      <c r="E33" s="365">
        <f>E22</f>
        <v>120000</v>
      </c>
      <c r="G33" s="17" t="s">
        <v>54</v>
      </c>
      <c r="H33" s="366">
        <f t="shared" si="4"/>
        <v>5431758.4696497666</v>
      </c>
      <c r="I33" s="361">
        <v>0.03</v>
      </c>
      <c r="J33" s="362">
        <v>0.01</v>
      </c>
      <c r="K33" s="367">
        <f>(IF($I33&lt;&gt;"",$D33*((1+$I33+$J33)^COUNT($K$4:K$4))*K$3,""))</f>
        <v>0</v>
      </c>
      <c r="L33" s="367">
        <f>(IF($I33&lt;&gt;"",$D33*((1+$I33+$J33)^COUNT($K$4:L$4))*L$3,""))</f>
        <v>0</v>
      </c>
      <c r="M33" s="367">
        <f>(IF($I33&lt;&gt;"",$D33*((1+$I33+$J33)^COUNT($K$4:M$4))*M$3,""))</f>
        <v>48741.032038400008</v>
      </c>
      <c r="N33" s="367">
        <f>(IF($I33&lt;&gt;"",$D33*((1+$I33+$J33)^COUNT($K$4:N$4))*N$3,""))</f>
        <v>152072.01995980801</v>
      </c>
      <c r="O33" s="367">
        <f>(IF($I33&lt;&gt;"",$D33*((1+$I33+$J33)^COUNT($K$4:O$4))*O$3,""))</f>
        <v>395387.25189550087</v>
      </c>
      <c r="P33" s="367">
        <f>(IF($I33&lt;&gt;"",$D33*((1+$I33+$J33)^COUNT($K$4:P$4))*P$3,""))</f>
        <v>411202.74197132094</v>
      </c>
      <c r="Q33" s="367">
        <f>(IF($I33&lt;&gt;"",$D33*((1+$I33+$J33)^COUNT($K$4:Q$4))*Q$3,""))</f>
        <v>427650.85165017372</v>
      </c>
      <c r="R33" s="367">
        <f>(IF($I33&lt;&gt;"",$D33*((1+$I33+$J33)^COUNT($K$4:R$4))*R$3,""))</f>
        <v>593009.18095490767</v>
      </c>
      <c r="S33" s="367">
        <f>(IF($I33&lt;&gt;"",$D33*((1+$I33+$J33)^COUNT($K$4:S$4))*S$3,""))</f>
        <v>616729.5481931041</v>
      </c>
      <c r="T33" s="367">
        <f>(IF($I33&lt;&gt;"",$D33*((1+$I33+$J33)^COUNT($K$4:T$4))*T$3,""))</f>
        <v>641398.73012082826</v>
      </c>
      <c r="U33" s="367">
        <f>(IF($I33&lt;&gt;"",$D33*((1+$I33+$J33)^COUNT($K$4:U$4))*U$3,""))</f>
        <v>667054.67932566127</v>
      </c>
      <c r="V33" s="367">
        <f>(IF($I33&lt;&gt;"",$D33*((1+$I33+$J33)^COUNT($K$4:V$4))*V$3,""))</f>
        <v>693736.86649868789</v>
      </c>
      <c r="W33" s="367">
        <f>(IF($I33&lt;&gt;"",$D33*((1+$I33+$J33)^COUNT($K$4:W$4))*W$3,""))</f>
        <v>721486.34115863545</v>
      </c>
      <c r="X33" s="367">
        <f>(IF($I33&lt;&gt;"",$D33*((1+$I33+$J33)^COUNT($K$4:X$4))*X$3,""))</f>
        <v>750345.79480498086</v>
      </c>
      <c r="Y33" s="367">
        <f>(IF($I33&lt;&gt;"",$D33*((1+$I33+$J33)^COUNT($K$4:Y$4))*Y$3,""))</f>
        <v>780359.62659718003</v>
      </c>
      <c r="Z33" s="367">
        <f>(IF($I33&lt;&gt;"",$D33*((1+$I33+$J33)^COUNT($K$4:Z$4))*Z$3,""))</f>
        <v>811574.01166106737</v>
      </c>
      <c r="AA33" s="367">
        <f>(IF($I33&lt;&gt;"",$D33*((1+$I33+$J33)^COUNT($K$4:AA$4))*AA$3,""))</f>
        <v>844036.97212751012</v>
      </c>
      <c r="AB33" s="367">
        <f>(IF($I33&lt;&gt;"",$D33*((1+$I33+$J33)^COUNT($K$4:AB$4))*AB$3,""))</f>
        <v>877798.45101261057</v>
      </c>
      <c r="AC33" s="367">
        <f>(IF($I33&lt;&gt;"",$D33*((1+$I33+$J33)^COUNT($K$4:AC$4))*AC$3,""))</f>
        <v>912910.38905311504</v>
      </c>
      <c r="AD33" s="367">
        <f>(IF($I33&lt;&gt;"",$D33*((1+$I33+$J33)^COUNT($K$4:AD$4))*AD$3,""))</f>
        <v>949426.80461523961</v>
      </c>
      <c r="AE33" s="367">
        <f>(IF($I33&lt;&gt;"",$D33*((1+$I33+$J33)^COUNT($K$4:AE$4))*AE$3,""))</f>
        <v>987403.87679984944</v>
      </c>
      <c r="AF33" s="367">
        <f>(IF($I33&lt;&gt;"",$D33*((1+$I33+$J33)^COUNT($K$4:AF$4))*AF$3,""))</f>
        <v>256725.00796796085</v>
      </c>
      <c r="AG33" s="367">
        <f>(IF($I33&lt;&gt;"",$D33*((1+$I33+$J33)^COUNT($K$4:AG$4))*AG$3,""))</f>
        <v>0</v>
      </c>
      <c r="AH33" s="367">
        <f>(IF($I33&lt;&gt;"",$D33*((1+$I33+$J33)^COUNT($K$4:AH$4))*AH$3,""))</f>
        <v>0</v>
      </c>
      <c r="AI33" s="367">
        <f>(IF($I33&lt;&gt;"",$D33*((1+$I33+$J33)^COUNT($K$4:AI$4))*AI$3,""))</f>
        <v>0</v>
      </c>
    </row>
    <row r="34" spans="1:35" ht="28.8">
      <c r="B34" s="17" t="s">
        <v>64</v>
      </c>
      <c r="C34" s="47">
        <v>0.96</v>
      </c>
      <c r="D34" s="364"/>
      <c r="E34" s="365"/>
      <c r="G34" s="17" t="s">
        <v>65</v>
      </c>
      <c r="H34" s="366" t="str">
        <f t="shared" si="4"/>
        <v/>
      </c>
      <c r="I34" s="361"/>
      <c r="J34" s="362"/>
      <c r="K34" s="367" t="str">
        <f>(IF($I34&lt;&gt;"",$D34*((1+$I34+$J34)^COUNT($K$4:K$4))*K$3,""))</f>
        <v/>
      </c>
      <c r="L34" s="367" t="str">
        <f>(IF($I34&lt;&gt;"",$D34*((1+$I34+$J34)^COUNT($K$4:L$4))*L$3,""))</f>
        <v/>
      </c>
      <c r="M34" s="367" t="str">
        <f>(IF($I34&lt;&gt;"",$D34*((1+$I34+$J34)^COUNT($K$4:M$4))*M$3,""))</f>
        <v/>
      </c>
      <c r="N34" s="367" t="str">
        <f>(IF($I34&lt;&gt;"",$D34*((1+$I34+$J34)^COUNT($K$4:N$4))*N$3,""))</f>
        <v/>
      </c>
      <c r="O34" s="367" t="str">
        <f>(IF($I34&lt;&gt;"",$D34*((1+$I34+$J34)^COUNT($K$4:O$4))*O$3,""))</f>
        <v/>
      </c>
      <c r="P34" s="367" t="str">
        <f>(IF($I34&lt;&gt;"",$D34*((1+$I34+$J34)^COUNT($K$4:P$4))*P$3,""))</f>
        <v/>
      </c>
      <c r="Q34" s="367" t="str">
        <f>(IF($I34&lt;&gt;"",$D34*((1+$I34+$J34)^COUNT($K$4:Q$4))*Q$3,""))</f>
        <v/>
      </c>
      <c r="R34" s="367" t="str">
        <f>(IF($I34&lt;&gt;"",$D34*((1+$I34+$J34)^COUNT($K$4:R$4))*R$3,""))</f>
        <v/>
      </c>
      <c r="S34" s="367" t="str">
        <f>(IF($I34&lt;&gt;"",$D34*((1+$I34+$J34)^COUNT($K$4:S$4))*S$3,""))</f>
        <v/>
      </c>
      <c r="T34" s="367" t="str">
        <f>(IF($I34&lt;&gt;"",$D34*((1+$I34+$J34)^COUNT($K$4:T$4))*T$3,""))</f>
        <v/>
      </c>
      <c r="U34" s="367" t="str">
        <f>(IF($I34&lt;&gt;"",$D34*((1+$I34+$J34)^COUNT($K$4:U$4))*U$3,""))</f>
        <v/>
      </c>
      <c r="V34" s="367" t="str">
        <f>(IF($I34&lt;&gt;"",$D34*((1+$I34+$J34)^COUNT($K$4:V$4))*V$3,""))</f>
        <v/>
      </c>
      <c r="W34" s="367" t="str">
        <f>(IF($I34&lt;&gt;"",$D34*((1+$I34+$J34)^COUNT($K$4:W$4))*W$3,""))</f>
        <v/>
      </c>
      <c r="X34" s="367" t="str">
        <f>(IF($I34&lt;&gt;"",$D34*((1+$I34+$J34)^COUNT($K$4:X$4))*X$3,""))</f>
        <v/>
      </c>
      <c r="Y34" s="367" t="str">
        <f>(IF($I34&lt;&gt;"",$D34*((1+$I34+$J34)^COUNT($K$4:Y$4))*Y$3,""))</f>
        <v/>
      </c>
      <c r="Z34" s="367" t="str">
        <f>(IF($I34&lt;&gt;"",$D34*((1+$I34+$J34)^COUNT($K$4:Z$4))*Z$3,""))</f>
        <v/>
      </c>
      <c r="AA34" s="367" t="str">
        <f>(IF($I34&lt;&gt;"",$D34*((1+$I34+$J34)^COUNT($K$4:AA$4))*AA$3,""))</f>
        <v/>
      </c>
      <c r="AB34" s="367" t="str">
        <f>(IF($I34&lt;&gt;"",$D34*((1+$I34+$J34)^COUNT($K$4:AB$4))*AB$3,""))</f>
        <v/>
      </c>
      <c r="AC34" s="367" t="str">
        <f>(IF($I34&lt;&gt;"",$D34*((1+$I34+$J34)^COUNT($K$4:AC$4))*AC$3,""))</f>
        <v/>
      </c>
      <c r="AD34" s="367" t="str">
        <f>(IF($I34&lt;&gt;"",$D34*((1+$I34+$J34)^COUNT($K$4:AD$4))*AD$3,""))</f>
        <v/>
      </c>
      <c r="AE34" s="367" t="str">
        <f>(IF($I34&lt;&gt;"",$D34*((1+$I34+$J34)^COUNT($K$4:AE$4))*AE$3,""))</f>
        <v/>
      </c>
      <c r="AF34" s="367" t="str">
        <f>(IF($I34&lt;&gt;"",$D34*((1+$I34+$J34)^COUNT($K$4:AF$4))*AF$3,""))</f>
        <v/>
      </c>
      <c r="AG34" s="367" t="str">
        <f>(IF($I34&lt;&gt;"",$D34*((1+$I34+$J34)^COUNT($K$4:AG$4))*AG$3,""))</f>
        <v/>
      </c>
      <c r="AH34" s="367" t="str">
        <f>(IF($I34&lt;&gt;"",$D34*((1+$I34+$J34)^COUNT($K$4:AH$4))*AH$3,""))</f>
        <v/>
      </c>
      <c r="AI34" s="367" t="str">
        <f>(IF($I34&lt;&gt;"",$D34*((1+$I34+$J34)^COUNT($K$4:AI$4))*AI$3,""))</f>
        <v/>
      </c>
    </row>
    <row r="35" spans="1:35" ht="28.8">
      <c r="B35" s="17" t="s">
        <v>66</v>
      </c>
      <c r="C35" s="22"/>
      <c r="D35" s="387">
        <f>(D33*$C34)/2000</f>
        <v>207.98688000000001</v>
      </c>
      <c r="E35" s="391">
        <f>(E33*$C34)/2000</f>
        <v>57.6</v>
      </c>
      <c r="G35" s="17" t="s">
        <v>67</v>
      </c>
      <c r="H35" s="366" t="str">
        <f t="shared" si="4"/>
        <v/>
      </c>
      <c r="I35" s="361"/>
      <c r="J35" s="362"/>
      <c r="K35" s="367" t="str">
        <f>(IF($I35&lt;&gt;"",$D35*((1+$I35+$J35)^COUNT($K$4:K$4))*K$3,""))</f>
        <v/>
      </c>
      <c r="L35" s="367" t="str">
        <f>(IF($I35&lt;&gt;"",$D35*((1+$I35+$J35)^COUNT($K$4:L$4))*L$3,""))</f>
        <v/>
      </c>
      <c r="M35" s="367" t="str">
        <f>(IF($I35&lt;&gt;"",$D35*((1+$I35+$J35)^COUNT($K$4:M$4))*M$3,""))</f>
        <v/>
      </c>
      <c r="N35" s="367" t="str">
        <f>(IF($I35&lt;&gt;"",$D35*((1+$I35+$J35)^COUNT($K$4:N$4))*N$3,""))</f>
        <v/>
      </c>
      <c r="O35" s="367" t="str">
        <f>(IF($I35&lt;&gt;"",$D35*((1+$I35+$J35)^COUNT($K$4:O$4))*O$3,""))</f>
        <v/>
      </c>
      <c r="P35" s="367" t="str">
        <f>(IF($I35&lt;&gt;"",$D35*((1+$I35+$J35)^COUNT($K$4:P$4))*P$3,""))</f>
        <v/>
      </c>
      <c r="Q35" s="367" t="str">
        <f>(IF($I35&lt;&gt;"",$D35*((1+$I35+$J35)^COUNT($K$4:Q$4))*Q$3,""))</f>
        <v/>
      </c>
      <c r="R35" s="367" t="str">
        <f>(IF($I35&lt;&gt;"",$D35*((1+$I35+$J35)^COUNT($K$4:R$4))*R$3,""))</f>
        <v/>
      </c>
      <c r="S35" s="367" t="str">
        <f>(IF($I35&lt;&gt;"",$D35*((1+$I35+$J35)^COUNT($K$4:S$4))*S$3,""))</f>
        <v/>
      </c>
      <c r="T35" s="367" t="str">
        <f>(IF($I35&lt;&gt;"",$D35*((1+$I35+$J35)^COUNT($K$4:T$4))*T$3,""))</f>
        <v/>
      </c>
      <c r="U35" s="367" t="str">
        <f>(IF($I35&lt;&gt;"",$D35*((1+$I35+$J35)^COUNT($K$4:U$4))*U$3,""))</f>
        <v/>
      </c>
      <c r="V35" s="367" t="str">
        <f>(IF($I35&lt;&gt;"",$D35*((1+$I35+$J35)^COUNT($K$4:V$4))*V$3,""))</f>
        <v/>
      </c>
      <c r="W35" s="367" t="str">
        <f>(IF($I35&lt;&gt;"",$D35*((1+$I35+$J35)^COUNT($K$4:W$4))*W$3,""))</f>
        <v/>
      </c>
      <c r="X35" s="367" t="str">
        <f>(IF($I35&lt;&gt;"",$D35*((1+$I35+$J35)^COUNT($K$4:X$4))*X$3,""))</f>
        <v/>
      </c>
      <c r="Y35" s="367" t="str">
        <f>(IF($I35&lt;&gt;"",$D35*((1+$I35+$J35)^COUNT($K$4:Y$4))*Y$3,""))</f>
        <v/>
      </c>
      <c r="Z35" s="367" t="str">
        <f>(IF($I35&lt;&gt;"",$D35*((1+$I35+$J35)^COUNT($K$4:Z$4))*Z$3,""))</f>
        <v/>
      </c>
      <c r="AA35" s="367" t="str">
        <f>(IF($I35&lt;&gt;"",$D35*((1+$I35+$J35)^COUNT($K$4:AA$4))*AA$3,""))</f>
        <v/>
      </c>
      <c r="AB35" s="367" t="str">
        <f>(IF($I35&lt;&gt;"",$D35*((1+$I35+$J35)^COUNT($K$4:AB$4))*AB$3,""))</f>
        <v/>
      </c>
      <c r="AC35" s="367" t="str">
        <f>(IF($I35&lt;&gt;"",$D35*((1+$I35+$J35)^COUNT($K$4:AC$4))*AC$3,""))</f>
        <v/>
      </c>
      <c r="AD35" s="367" t="str">
        <f>(IF($I35&lt;&gt;"",$D35*((1+$I35+$J35)^COUNT($K$4:AD$4))*AD$3,""))</f>
        <v/>
      </c>
      <c r="AE35" s="367" t="str">
        <f>(IF($I35&lt;&gt;"",$D35*((1+$I35+$J35)^COUNT($K$4:AE$4))*AE$3,""))</f>
        <v/>
      </c>
      <c r="AF35" s="367" t="str">
        <f>(IF($I35&lt;&gt;"",$D35*((1+$I35+$J35)^COUNT($K$4:AF$4))*AF$3,""))</f>
        <v/>
      </c>
      <c r="AG35" s="367" t="str">
        <f>(IF($I35&lt;&gt;"",$D35*((1+$I35+$J35)^COUNT($K$4:AG$4))*AG$3,""))</f>
        <v/>
      </c>
      <c r="AH35" s="367" t="str">
        <f>(IF($I35&lt;&gt;"",$D35*((1+$I35+$J35)^COUNT($K$4:AH$4))*AH$3,""))</f>
        <v/>
      </c>
      <c r="AI35" s="367" t="str">
        <f>(IF($I35&lt;&gt;"",$D35*((1+$I35+$J35)^COUNT($K$4:AI$4))*AI$3,""))</f>
        <v/>
      </c>
    </row>
    <row r="36" spans="1:35" ht="15" thickBot="1">
      <c r="B36" s="17" t="s">
        <v>68</v>
      </c>
      <c r="C36" s="392">
        <v>8</v>
      </c>
      <c r="D36" s="378"/>
      <c r="E36" s="379"/>
      <c r="F36" s="380"/>
      <c r="G36" s="381" t="s">
        <v>557</v>
      </c>
      <c r="H36" s="382" t="str">
        <f t="shared" si="4"/>
        <v/>
      </c>
      <c r="I36" s="383"/>
      <c r="J36" s="384"/>
      <c r="K36" s="385" t="str">
        <f>(IF($I36&lt;&gt;"",$D36*((1+$I36+$J36)^COUNT($K$4:K$4))*K$3,""))</f>
        <v/>
      </c>
      <c r="L36" s="385" t="str">
        <f>(IF($I36&lt;&gt;"",$D36*((1+$I36+$J36)^COUNT($K$4:L$4))*L$3,""))</f>
        <v/>
      </c>
      <c r="M36" s="385" t="str">
        <f>(IF($I36&lt;&gt;"",$D36*((1+$I36+$J36)^COUNT($K$4:M$4))*M$3,""))</f>
        <v/>
      </c>
      <c r="N36" s="385" t="str">
        <f>(IF($I36&lt;&gt;"",$D36*((1+$I36+$J36)^COUNT($K$4:N$4))*N$3,""))</f>
        <v/>
      </c>
      <c r="O36" s="385" t="str">
        <f>(IF($I36&lt;&gt;"",$D36*((1+$I36+$J36)^COUNT($K$4:O$4))*O$3,""))</f>
        <v/>
      </c>
      <c r="P36" s="385" t="str">
        <f>(IF($I36&lt;&gt;"",$D36*((1+$I36+$J36)^COUNT($K$4:P$4))*P$3,""))</f>
        <v/>
      </c>
      <c r="Q36" s="385" t="str">
        <f>(IF($I36&lt;&gt;"",$D36*((1+$I36+$J36)^COUNT($K$4:Q$4))*Q$3,""))</f>
        <v/>
      </c>
      <c r="R36" s="385" t="str">
        <f>(IF($I36&lt;&gt;"",$D36*((1+$I36+$J36)^COUNT($K$4:R$4))*R$3,""))</f>
        <v/>
      </c>
      <c r="S36" s="385" t="str">
        <f>(IF($I36&lt;&gt;"",$D36*((1+$I36+$J36)^COUNT($K$4:S$4))*S$3,""))</f>
        <v/>
      </c>
      <c r="T36" s="385" t="str">
        <f>(IF($I36&lt;&gt;"",$D36*((1+$I36+$J36)^COUNT($K$4:T$4))*T$3,""))</f>
        <v/>
      </c>
      <c r="U36" s="385" t="str">
        <f>(IF($I36&lt;&gt;"",$D36*((1+$I36+$J36)^COUNT($K$4:U$4))*U$3,""))</f>
        <v/>
      </c>
      <c r="V36" s="385" t="str">
        <f>(IF($I36&lt;&gt;"",$D36*((1+$I36+$J36)^COUNT($K$4:V$4))*V$3,""))</f>
        <v/>
      </c>
      <c r="W36" s="385" t="str">
        <f>(IF($I36&lt;&gt;"",$D36*((1+$I36+$J36)^COUNT($K$4:W$4))*W$3,""))</f>
        <v/>
      </c>
      <c r="X36" s="385" t="str">
        <f>(IF($I36&lt;&gt;"",$D36*((1+$I36+$J36)^COUNT($K$4:X$4))*X$3,""))</f>
        <v/>
      </c>
      <c r="Y36" s="385" t="str">
        <f>(IF($I36&lt;&gt;"",$D36*((1+$I36+$J36)^COUNT($K$4:Y$4))*Y$3,""))</f>
        <v/>
      </c>
      <c r="Z36" s="385" t="str">
        <f>(IF($I36&lt;&gt;"",$D36*((1+$I36+$J36)^COUNT($K$4:Z$4))*Z$3,""))</f>
        <v/>
      </c>
      <c r="AA36" s="385" t="str">
        <f>(IF($I36&lt;&gt;"",$D36*((1+$I36+$J36)^COUNT($K$4:AA$4))*AA$3,""))</f>
        <v/>
      </c>
      <c r="AB36" s="385" t="str">
        <f>(IF($I36&lt;&gt;"",$D36*((1+$I36+$J36)^COUNT($K$4:AB$4))*AB$3,""))</f>
        <v/>
      </c>
      <c r="AC36" s="385" t="str">
        <f>(IF($I36&lt;&gt;"",$D36*((1+$I36+$J36)^COUNT($K$4:AC$4))*AC$3,""))</f>
        <v/>
      </c>
      <c r="AD36" s="385" t="str">
        <f>(IF($I36&lt;&gt;"",$D36*((1+$I36+$J36)^COUNT($K$4:AD$4))*AD$3,""))</f>
        <v/>
      </c>
      <c r="AE36" s="385" t="str">
        <f>(IF($I36&lt;&gt;"",$D36*((1+$I36+$J36)^COUNT($K$4:AE$4))*AE$3,""))</f>
        <v/>
      </c>
      <c r="AF36" s="385" t="str">
        <f>(IF($I36&lt;&gt;"",$D36*((1+$I36+$J36)^COUNT($K$4:AF$4))*AF$3,""))</f>
        <v/>
      </c>
      <c r="AG36" s="385" t="str">
        <f>(IF($I36&lt;&gt;"",$D36*((1+$I36+$J36)^COUNT($K$4:AG$4))*AG$3,""))</f>
        <v/>
      </c>
      <c r="AH36" s="385" t="str">
        <f>(IF($I36&lt;&gt;"",$D36*((1+$I36+$J36)^COUNT($K$4:AH$4))*AH$3,""))</f>
        <v/>
      </c>
      <c r="AI36" s="385" t="str">
        <f>(IF($I36&lt;&gt;"",$D36*((1+$I36+$J36)^COUNT($K$4:AI$4))*AI$3,""))</f>
        <v/>
      </c>
    </row>
    <row r="37" spans="1:35" ht="15" thickTop="1">
      <c r="B37" s="17" t="s">
        <v>558</v>
      </c>
      <c r="D37" s="393">
        <f>D35*$C36</f>
        <v>1663.8950400000001</v>
      </c>
      <c r="E37" s="365">
        <f>E35*$C36</f>
        <v>460.8</v>
      </c>
      <c r="G37" s="344" t="s">
        <v>69</v>
      </c>
      <c r="H37" s="366">
        <f t="shared" si="4"/>
        <v>20857.952523455107</v>
      </c>
      <c r="I37" s="361">
        <v>0.03</v>
      </c>
      <c r="J37" s="362">
        <v>0.01</v>
      </c>
      <c r="K37" s="367">
        <f>(IF($I37&lt;&gt;"",$D37*((1+$I37+$J37)^COUNT($K$4:K$4))*K$3,""))</f>
        <v>0</v>
      </c>
      <c r="L37" s="367">
        <f>(IF($I37&lt;&gt;"",$D37*((1+$I37+$J37)^COUNT($K$4:L$4))*L$3,""))</f>
        <v>0</v>
      </c>
      <c r="M37" s="367">
        <f>(IF($I37&lt;&gt;"",$D37*((1+$I37+$J37)^COUNT($K$4:M$4))*M$3,""))</f>
        <v>187.16556302745605</v>
      </c>
      <c r="N37" s="367">
        <f>(IF($I37&lt;&gt;"",$D37*((1+$I37+$J37)^COUNT($K$4:N$4))*N$3,""))</f>
        <v>583.95655664566277</v>
      </c>
      <c r="O37" s="367">
        <f>(IF($I37&lt;&gt;"",$D37*((1+$I37+$J37)^COUNT($K$4:O$4))*O$3,""))</f>
        <v>1518.2870472787235</v>
      </c>
      <c r="P37" s="367">
        <f>(IF($I37&lt;&gt;"",$D37*((1+$I37+$J37)^COUNT($K$4:P$4))*P$3,""))</f>
        <v>1579.0185291698724</v>
      </c>
      <c r="Q37" s="367">
        <f>(IF($I37&lt;&gt;"",$D37*((1+$I37+$J37)^COUNT($K$4:Q$4))*Q$3,""))</f>
        <v>1642.1792703366673</v>
      </c>
      <c r="R37" s="367">
        <f>(IF($I37&lt;&gt;"",$D37*((1+$I37+$J37)^COUNT($K$4:R$4))*R$3,""))</f>
        <v>2277.1552548668456</v>
      </c>
      <c r="S37" s="367">
        <f>(IF($I37&lt;&gt;"",$D37*((1+$I37+$J37)^COUNT($K$4:S$4))*S$3,""))</f>
        <v>2368.2414650615196</v>
      </c>
      <c r="T37" s="367">
        <f>(IF($I37&lt;&gt;"",$D37*((1+$I37+$J37)^COUNT($K$4:T$4))*T$3,""))</f>
        <v>2462.9711236639805</v>
      </c>
      <c r="U37" s="367">
        <f>(IF($I37&lt;&gt;"",$D37*((1+$I37+$J37)^COUNT($K$4:U$4))*U$3,""))</f>
        <v>2561.4899686105396</v>
      </c>
      <c r="V37" s="367">
        <f>(IF($I37&lt;&gt;"",$D37*((1+$I37+$J37)^COUNT($K$4:V$4))*V$3,""))</f>
        <v>2663.9495673549618</v>
      </c>
      <c r="W37" s="367">
        <f>(IF($I37&lt;&gt;"",$D37*((1+$I37+$J37)^COUNT($K$4:W$4))*W$3,""))</f>
        <v>2770.5075500491603</v>
      </c>
      <c r="X37" s="367">
        <f>(IF($I37&lt;&gt;"",$D37*((1+$I37+$J37)^COUNT($K$4:X$4))*X$3,""))</f>
        <v>2881.3278520511267</v>
      </c>
      <c r="Y37" s="367">
        <f>(IF($I37&lt;&gt;"",$D37*((1+$I37+$J37)^COUNT($K$4:Y$4))*Y$3,""))</f>
        <v>2996.5809661331718</v>
      </c>
      <c r="Z37" s="367">
        <f>(IF($I37&lt;&gt;"",$D37*((1+$I37+$J37)^COUNT($K$4:Z$4))*Z$3,""))</f>
        <v>3116.4442047784992</v>
      </c>
      <c r="AA37" s="367">
        <f>(IF($I37&lt;&gt;"",$D37*((1+$I37+$J37)^COUNT($K$4:AA$4))*AA$3,""))</f>
        <v>3241.1019729696391</v>
      </c>
      <c r="AB37" s="367">
        <f>(IF($I37&lt;&gt;"",$D37*((1+$I37+$J37)^COUNT($K$4:AB$4))*AB$3,""))</f>
        <v>3370.746051888425</v>
      </c>
      <c r="AC37" s="367">
        <f>(IF($I37&lt;&gt;"",$D37*((1+$I37+$J37)^COUNT($K$4:AC$4))*AC$3,""))</f>
        <v>3505.5758939639618</v>
      </c>
      <c r="AD37" s="367">
        <f>(IF($I37&lt;&gt;"",$D37*((1+$I37+$J37)^COUNT($K$4:AD$4))*AD$3,""))</f>
        <v>3645.7989297225204</v>
      </c>
      <c r="AE37" s="367">
        <f>(IF($I37&lt;&gt;"",$D37*((1+$I37+$J37)^COUNT($K$4:AE$4))*AE$3,""))</f>
        <v>3791.6308869114223</v>
      </c>
      <c r="AF37" s="367">
        <f>(IF($I37&lt;&gt;"",$D37*((1+$I37+$J37)^COUNT($K$4:AF$4))*AF$3,""))</f>
        <v>985.82403059696969</v>
      </c>
      <c r="AG37" s="367">
        <f>(IF($I37&lt;&gt;"",$D37*((1+$I37+$J37)^COUNT($K$4:AG$4))*AG$3,""))</f>
        <v>0</v>
      </c>
      <c r="AH37" s="367">
        <f>(IF($I37&lt;&gt;"",$D37*((1+$I37+$J37)^COUNT($K$4:AH$4))*AH$3,""))</f>
        <v>0</v>
      </c>
      <c r="AI37" s="367">
        <f>(IF($I37&lt;&gt;"",$D37*((1+$I37+$J37)^COUNT($K$4:AI$4))*AI$3,""))</f>
        <v>0</v>
      </c>
    </row>
    <row r="38" spans="1:35">
      <c r="C38" s="19"/>
      <c r="D38" s="364"/>
      <c r="E38" s="365"/>
      <c r="H38" s="366" t="str">
        <f t="shared" si="4"/>
        <v/>
      </c>
      <c r="I38" s="361"/>
      <c r="J38" s="362"/>
      <c r="K38" s="367" t="str">
        <f>(IF($I38&lt;&gt;"",$D38*((1+$I38+$J38)^COUNT($K$4:K$4))*K$3,""))</f>
        <v/>
      </c>
      <c r="L38" s="367" t="str">
        <f>(IF($I38&lt;&gt;"",$D38*((1+$I38+$J38)^COUNT($K$4:L$4))*L$3,""))</f>
        <v/>
      </c>
      <c r="M38" s="367" t="str">
        <f>(IF($I38&lt;&gt;"",$D38*((1+$I38+$J38)^COUNT($K$4:M$4))*M$3,""))</f>
        <v/>
      </c>
      <c r="N38" s="367" t="str">
        <f>(IF($I38&lt;&gt;"",$D38*((1+$I38+$J38)^COUNT($K$4:N$4))*N$3,""))</f>
        <v/>
      </c>
      <c r="O38" s="367" t="str">
        <f>(IF($I38&lt;&gt;"",$D38*((1+$I38+$J38)^COUNT($K$4:O$4))*O$3,""))</f>
        <v/>
      </c>
      <c r="P38" s="367" t="str">
        <f>(IF($I38&lt;&gt;"",$D38*((1+$I38+$J38)^COUNT($K$4:P$4))*P$3,""))</f>
        <v/>
      </c>
      <c r="Q38" s="367" t="str">
        <f>(IF($I38&lt;&gt;"",$D38*((1+$I38+$J38)^COUNT($K$4:Q$4))*Q$3,""))</f>
        <v/>
      </c>
      <c r="R38" s="367" t="str">
        <f>(IF($I38&lt;&gt;"",$D38*((1+$I38+$J38)^COUNT($K$4:R$4))*R$3,""))</f>
        <v/>
      </c>
      <c r="S38" s="367" t="str">
        <f>(IF($I38&lt;&gt;"",$D38*((1+$I38+$J38)^COUNT($K$4:S$4))*S$3,""))</f>
        <v/>
      </c>
      <c r="T38" s="367" t="str">
        <f>(IF($I38&lt;&gt;"",$D38*((1+$I38+$J38)^COUNT($K$4:T$4))*T$3,""))</f>
        <v/>
      </c>
      <c r="U38" s="367" t="str">
        <f>(IF($I38&lt;&gt;"",$D38*((1+$I38+$J38)^COUNT($K$4:U$4))*U$3,""))</f>
        <v/>
      </c>
      <c r="V38" s="367" t="str">
        <f>(IF($I38&lt;&gt;"",$D38*((1+$I38+$J38)^COUNT($K$4:V$4))*V$3,""))</f>
        <v/>
      </c>
      <c r="W38" s="367" t="str">
        <f>(IF($I38&lt;&gt;"",$D38*((1+$I38+$J38)^COUNT($K$4:W$4))*W$3,""))</f>
        <v/>
      </c>
      <c r="X38" s="367" t="str">
        <f>(IF($I38&lt;&gt;"",$D38*((1+$I38+$J38)^COUNT($K$4:X$4))*X$3,""))</f>
        <v/>
      </c>
      <c r="Y38" s="367" t="str">
        <f>(IF($I38&lt;&gt;"",$D38*((1+$I38+$J38)^COUNT($K$4:Y$4))*Y$3,""))</f>
        <v/>
      </c>
      <c r="Z38" s="367" t="str">
        <f>(IF($I38&lt;&gt;"",$D38*((1+$I38+$J38)^COUNT($K$4:Z$4))*Z$3,""))</f>
        <v/>
      </c>
      <c r="AA38" s="367" t="str">
        <f>(IF($I38&lt;&gt;"",$D38*((1+$I38+$J38)^COUNT($K$4:AA$4))*AA$3,""))</f>
        <v/>
      </c>
      <c r="AB38" s="367" t="str">
        <f>(IF($I38&lt;&gt;"",$D38*((1+$I38+$J38)^COUNT($K$4:AB$4))*AB$3,""))</f>
        <v/>
      </c>
      <c r="AC38" s="367" t="str">
        <f>(IF($I38&lt;&gt;"",$D38*((1+$I38+$J38)^COUNT($K$4:AC$4))*AC$3,""))</f>
        <v/>
      </c>
      <c r="AD38" s="367" t="str">
        <f>(IF($I38&lt;&gt;"",$D38*((1+$I38+$J38)^COUNT($K$4:AD$4))*AD$3,""))</f>
        <v/>
      </c>
      <c r="AE38" s="367" t="str">
        <f>(IF($I38&lt;&gt;"",$D38*((1+$I38+$J38)^COUNT($K$4:AE$4))*AE$3,""))</f>
        <v/>
      </c>
      <c r="AF38" s="367" t="str">
        <f>(IF($I38&lt;&gt;"",$D38*((1+$I38+$J38)^COUNT($K$4:AF$4))*AF$3,""))</f>
        <v/>
      </c>
      <c r="AG38" s="367" t="str">
        <f>(IF($I38&lt;&gt;"",$D38*((1+$I38+$J38)^COUNT($K$4:AG$4))*AG$3,""))</f>
        <v/>
      </c>
      <c r="AH38" s="367" t="str">
        <f>(IF($I38&lt;&gt;"",$D38*((1+$I38+$J38)^COUNT($K$4:AH$4))*AH$3,""))</f>
        <v/>
      </c>
      <c r="AI38" s="367" t="str">
        <f>(IF($I38&lt;&gt;"",$D38*((1+$I38+$J38)^COUNT($K$4:AI$4))*AI$3,""))</f>
        <v/>
      </c>
    </row>
    <row r="39" spans="1:35">
      <c r="A39" s="47" t="s">
        <v>70</v>
      </c>
      <c r="D39" s="358"/>
      <c r="E39" s="359"/>
      <c r="H39" s="366" t="str">
        <f t="shared" si="4"/>
        <v/>
      </c>
      <c r="I39" s="361"/>
      <c r="J39" s="362"/>
      <c r="K39" s="367" t="str">
        <f>(IF($I39&lt;&gt;"",$D39*((1+$I39+$J39)^COUNT($K$4:K$4))*K$3,""))</f>
        <v/>
      </c>
      <c r="L39" s="367" t="str">
        <f>(IF($I39&lt;&gt;"",$D39*((1+$I39+$J39)^COUNT($K$4:L$4))*L$3,""))</f>
        <v/>
      </c>
      <c r="M39" s="367" t="str">
        <f>(IF($I39&lt;&gt;"",$D39*((1+$I39+$J39)^COUNT($K$4:M$4))*M$3,""))</f>
        <v/>
      </c>
      <c r="N39" s="367" t="str">
        <f>(IF($I39&lt;&gt;"",$D39*((1+$I39+$J39)^COUNT($K$4:N$4))*N$3,""))</f>
        <v/>
      </c>
      <c r="O39" s="367" t="str">
        <f>(IF($I39&lt;&gt;"",$D39*((1+$I39+$J39)^COUNT($K$4:O$4))*O$3,""))</f>
        <v/>
      </c>
      <c r="P39" s="367" t="str">
        <f>(IF($I39&lt;&gt;"",$D39*((1+$I39+$J39)^COUNT($K$4:P$4))*P$3,""))</f>
        <v/>
      </c>
      <c r="Q39" s="367" t="str">
        <f>(IF($I39&lt;&gt;"",$D39*((1+$I39+$J39)^COUNT($K$4:Q$4))*Q$3,""))</f>
        <v/>
      </c>
      <c r="R39" s="367" t="str">
        <f>(IF($I39&lt;&gt;"",$D39*((1+$I39+$J39)^COUNT($K$4:R$4))*R$3,""))</f>
        <v/>
      </c>
      <c r="S39" s="367" t="str">
        <f>(IF($I39&lt;&gt;"",$D39*((1+$I39+$J39)^COUNT($K$4:S$4))*S$3,""))</f>
        <v/>
      </c>
      <c r="T39" s="367" t="str">
        <f>(IF($I39&lt;&gt;"",$D39*((1+$I39+$J39)^COUNT($K$4:T$4))*T$3,""))</f>
        <v/>
      </c>
      <c r="U39" s="367" t="str">
        <f>(IF($I39&lt;&gt;"",$D39*((1+$I39+$J39)^COUNT($K$4:U$4))*U$3,""))</f>
        <v/>
      </c>
      <c r="V39" s="367" t="str">
        <f>(IF($I39&lt;&gt;"",$D39*((1+$I39+$J39)^COUNT($K$4:V$4))*V$3,""))</f>
        <v/>
      </c>
      <c r="W39" s="367" t="str">
        <f>(IF($I39&lt;&gt;"",$D39*((1+$I39+$J39)^COUNT($K$4:W$4))*W$3,""))</f>
        <v/>
      </c>
      <c r="X39" s="367" t="str">
        <f>(IF($I39&lt;&gt;"",$D39*((1+$I39+$J39)^COUNT($K$4:X$4))*X$3,""))</f>
        <v/>
      </c>
      <c r="Y39" s="367" t="str">
        <f>(IF($I39&lt;&gt;"",$D39*((1+$I39+$J39)^COUNT($K$4:Y$4))*Y$3,""))</f>
        <v/>
      </c>
      <c r="Z39" s="367" t="str">
        <f>(IF($I39&lt;&gt;"",$D39*((1+$I39+$J39)^COUNT($K$4:Z$4))*Z$3,""))</f>
        <v/>
      </c>
      <c r="AA39" s="367" t="str">
        <f>(IF($I39&lt;&gt;"",$D39*((1+$I39+$J39)^COUNT($K$4:AA$4))*AA$3,""))</f>
        <v/>
      </c>
      <c r="AB39" s="367" t="str">
        <f>(IF($I39&lt;&gt;"",$D39*((1+$I39+$J39)^COUNT($K$4:AB$4))*AB$3,""))</f>
        <v/>
      </c>
      <c r="AC39" s="367" t="str">
        <f>(IF($I39&lt;&gt;"",$D39*((1+$I39+$J39)^COUNT($K$4:AC$4))*AC$3,""))</f>
        <v/>
      </c>
      <c r="AD39" s="367" t="str">
        <f>(IF($I39&lt;&gt;"",$D39*((1+$I39+$J39)^COUNT($K$4:AD$4))*AD$3,""))</f>
        <v/>
      </c>
      <c r="AE39" s="367" t="str">
        <f>(IF($I39&lt;&gt;"",$D39*((1+$I39+$J39)^COUNT($K$4:AE$4))*AE$3,""))</f>
        <v/>
      </c>
      <c r="AF39" s="367" t="str">
        <f>(IF($I39&lt;&gt;"",$D39*((1+$I39+$J39)^COUNT($K$4:AF$4))*AF$3,""))</f>
        <v/>
      </c>
      <c r="AG39" s="367" t="str">
        <f>(IF($I39&lt;&gt;"",$D39*((1+$I39+$J39)^COUNT($K$4:AG$4))*AG$3,""))</f>
        <v/>
      </c>
      <c r="AH39" s="367" t="str">
        <f>(IF($I39&lt;&gt;"",$D39*((1+$I39+$J39)^COUNT($K$4:AH$4))*AH$3,""))</f>
        <v/>
      </c>
      <c r="AI39" s="367" t="str">
        <f>(IF($I39&lt;&gt;"",$D39*((1+$I39+$J39)^COUNT($K$4:AI$4))*AI$3,""))</f>
        <v/>
      </c>
    </row>
    <row r="40" spans="1:35">
      <c r="B40" s="17" t="s">
        <v>71</v>
      </c>
      <c r="C40" s="20">
        <v>0.61</v>
      </c>
      <c r="D40" s="393">
        <f>C40*$D6</f>
        <v>1461611.8499999999</v>
      </c>
      <c r="E40" s="365">
        <f>C40*$E7</f>
        <v>255409.44</v>
      </c>
      <c r="G40" s="17" t="s">
        <v>72</v>
      </c>
      <c r="H40" s="366">
        <f t="shared" si="4"/>
        <v>18322207.736744851</v>
      </c>
      <c r="I40" s="361">
        <v>0.03</v>
      </c>
      <c r="J40" s="362">
        <v>0.01</v>
      </c>
      <c r="K40" s="367">
        <f>(IF($I40&lt;&gt;"",$D40*((1+$I40+$J40)^COUNT($K$4:K$4))*K$3,""))</f>
        <v>0</v>
      </c>
      <c r="L40" s="367">
        <f>(IF($I40&lt;&gt;"",$D40*((1+$I40+$J40)^COUNT($K$4:L$4))*L$3,""))</f>
        <v>0</v>
      </c>
      <c r="M40" s="367">
        <f>(IF($I40&lt;&gt;"",$D40*((1+$I40+$J40)^COUNT($K$4:M$4))*M$3,""))</f>
        <v>164411.45520384001</v>
      </c>
      <c r="N40" s="367">
        <f>(IF($I40&lt;&gt;"",$D40*((1+$I40+$J40)^COUNT($K$4:N$4))*N$3,""))</f>
        <v>512963.74023598083</v>
      </c>
      <c r="O40" s="367">
        <f>(IF($I40&lt;&gt;"",$D40*((1+$I40+$J40)^COUNT($K$4:O$4))*O$3,""))</f>
        <v>1333705.7246135504</v>
      </c>
      <c r="P40" s="367">
        <f>(IF($I40&lt;&gt;"",$D40*((1+$I40+$J40)^COUNT($K$4:P$4))*P$3,""))</f>
        <v>1387053.9535980923</v>
      </c>
      <c r="Q40" s="367">
        <f>(IF($I40&lt;&gt;"",$D40*((1+$I40+$J40)^COUNT($K$4:Q$4))*Q$3,""))</f>
        <v>1442536.1117420159</v>
      </c>
      <c r="R40" s="367">
        <f>(IF($I40&lt;&gt;"",$D40*((1+$I40+$J40)^COUNT($K$4:R$4))*R$3,""))</f>
        <v>2000316.7416155958</v>
      </c>
      <c r="S40" s="367">
        <f>(IF($I40&lt;&gt;"",$D40*((1+$I40+$J40)^COUNT($K$4:S$4))*S$3,""))</f>
        <v>2080329.4112802197</v>
      </c>
      <c r="T40" s="367">
        <f>(IF($I40&lt;&gt;"",$D40*((1+$I40+$J40)^COUNT($K$4:T$4))*T$3,""))</f>
        <v>2163542.5877314284</v>
      </c>
      <c r="U40" s="367">
        <f>(IF($I40&lt;&gt;"",$D40*((1+$I40+$J40)^COUNT($K$4:U$4))*U$3,""))</f>
        <v>2250084.2912406856</v>
      </c>
      <c r="V40" s="367">
        <f>(IF($I40&lt;&gt;"",$D40*((1+$I40+$J40)^COUNT($K$4:V$4))*V$3,""))</f>
        <v>2340087.6628903137</v>
      </c>
      <c r="W40" s="367">
        <f>(IF($I40&lt;&gt;"",$D40*((1+$I40+$J40)^COUNT($K$4:W$4))*W$3,""))</f>
        <v>2433691.169405926</v>
      </c>
      <c r="X40" s="367">
        <f>(IF($I40&lt;&gt;"",$D40*((1+$I40+$J40)^COUNT($K$4:X$4))*X$3,""))</f>
        <v>2531038.8161821631</v>
      </c>
      <c r="Y40" s="367">
        <f>(IF($I40&lt;&gt;"",$D40*((1+$I40+$J40)^COUNT($K$4:Y$4))*Y$3,""))</f>
        <v>2632280.3688294496</v>
      </c>
      <c r="Z40" s="367">
        <f>(IF($I40&lt;&gt;"",$D40*((1+$I40+$J40)^COUNT($K$4:Z$4))*Z$3,""))</f>
        <v>2737571.5835826281</v>
      </c>
      <c r="AA40" s="367">
        <f>(IF($I40&lt;&gt;"",$D40*((1+$I40+$J40)^COUNT($K$4:AA$4))*AA$3,""))</f>
        <v>2847074.446925933</v>
      </c>
      <c r="AB40" s="367">
        <f>(IF($I40&lt;&gt;"",$D40*((1+$I40+$J40)^COUNT($K$4:AB$4))*AB$3,""))</f>
        <v>2960957.4248029706</v>
      </c>
      <c r="AC40" s="367">
        <f>(IF($I40&lt;&gt;"",$D40*((1+$I40+$J40)^COUNT($K$4:AC$4))*AC$3,""))</f>
        <v>3079395.7217950895</v>
      </c>
      <c r="AD40" s="367">
        <f>(IF($I40&lt;&gt;"",$D40*((1+$I40+$J40)^COUNT($K$4:AD$4))*AD$3,""))</f>
        <v>3202571.5506668934</v>
      </c>
      <c r="AE40" s="367">
        <f>(IF($I40&lt;&gt;"",$D40*((1+$I40+$J40)^COUNT($K$4:AE$4))*AE$3,""))</f>
        <v>3330674.4126935699</v>
      </c>
      <c r="AF40" s="367">
        <f>(IF($I40&lt;&gt;"",$D40*((1+$I40+$J40)^COUNT($K$4:AF$4))*AF$3,""))</f>
        <v>865975.34730032808</v>
      </c>
      <c r="AG40" s="367">
        <f>(IF($I40&lt;&gt;"",$D40*((1+$I40+$J40)^COUNT($K$4:AG$4))*AG$3,""))</f>
        <v>0</v>
      </c>
      <c r="AH40" s="367">
        <f>(IF($I40&lt;&gt;"",$D40*((1+$I40+$J40)^COUNT($K$4:AH$4))*AH$3,""))</f>
        <v>0</v>
      </c>
      <c r="AI40" s="367">
        <f>(IF($I40&lt;&gt;"",$D40*((1+$I40+$J40)^COUNT($K$4:AI$4))*AI$3,""))</f>
        <v>0</v>
      </c>
    </row>
    <row r="41" spans="1:35">
      <c r="B41" s="17" t="s">
        <v>73</v>
      </c>
      <c r="C41" s="18">
        <v>10000</v>
      </c>
      <c r="D41" s="358"/>
      <c r="E41" s="359"/>
      <c r="G41" s="17" t="s">
        <v>265</v>
      </c>
      <c r="H41" s="366" t="str">
        <f t="shared" si="4"/>
        <v/>
      </c>
      <c r="I41" s="361"/>
      <c r="J41" s="362"/>
      <c r="K41" s="367" t="str">
        <f>(IF($I41&lt;&gt;"",$D41*((1+$I41+$J41)^COUNT($K$4:K$4))*K$3,""))</f>
        <v/>
      </c>
      <c r="L41" s="367" t="str">
        <f>(IF($I41&lt;&gt;"",$D41*((1+$I41+$J41)^COUNT($K$4:L$4))*L$3,""))</f>
        <v/>
      </c>
      <c r="M41" s="367" t="str">
        <f>(IF($I41&lt;&gt;"",$D41*((1+$I41+$J41)^COUNT($K$4:M$4))*M$3,""))</f>
        <v/>
      </c>
      <c r="N41" s="367" t="str">
        <f>(IF($I41&lt;&gt;"",$D41*((1+$I41+$J41)^COUNT($K$4:N$4))*N$3,""))</f>
        <v/>
      </c>
      <c r="O41" s="367" t="str">
        <f>(IF($I41&lt;&gt;"",$D41*((1+$I41+$J41)^COUNT($K$4:O$4))*O$3,""))</f>
        <v/>
      </c>
      <c r="P41" s="367" t="str">
        <f>(IF($I41&lt;&gt;"",$D41*((1+$I41+$J41)^COUNT($K$4:P$4))*P$3,""))</f>
        <v/>
      </c>
      <c r="Q41" s="367" t="str">
        <f>(IF($I41&lt;&gt;"",$D41*((1+$I41+$J41)^COUNT($K$4:Q$4))*Q$3,""))</f>
        <v/>
      </c>
      <c r="R41" s="367" t="str">
        <f>(IF($I41&lt;&gt;"",$D41*((1+$I41+$J41)^COUNT($K$4:R$4))*R$3,""))</f>
        <v/>
      </c>
      <c r="S41" s="367" t="str">
        <f>(IF($I41&lt;&gt;"",$D41*((1+$I41+$J41)^COUNT($K$4:S$4))*S$3,""))</f>
        <v/>
      </c>
      <c r="T41" s="367" t="str">
        <f>(IF($I41&lt;&gt;"",$D41*((1+$I41+$J41)^COUNT($K$4:T$4))*T$3,""))</f>
        <v/>
      </c>
      <c r="U41" s="367" t="str">
        <f>(IF($I41&lt;&gt;"",$D41*((1+$I41+$J41)^COUNT($K$4:U$4))*U$3,""))</f>
        <v/>
      </c>
      <c r="V41" s="367" t="str">
        <f>(IF($I41&lt;&gt;"",$D41*((1+$I41+$J41)^COUNT($K$4:V$4))*V$3,""))</f>
        <v/>
      </c>
      <c r="W41" s="367" t="str">
        <f>(IF($I41&lt;&gt;"",$D41*((1+$I41+$J41)^COUNT($K$4:W$4))*W$3,""))</f>
        <v/>
      </c>
      <c r="X41" s="367" t="str">
        <f>(IF($I41&lt;&gt;"",$D41*((1+$I41+$J41)^COUNT($K$4:X$4))*X$3,""))</f>
        <v/>
      </c>
      <c r="Y41" s="367" t="str">
        <f>(IF($I41&lt;&gt;"",$D41*((1+$I41+$J41)^COUNT($K$4:Y$4))*Y$3,""))</f>
        <v/>
      </c>
      <c r="Z41" s="367" t="str">
        <f>(IF($I41&lt;&gt;"",$D41*((1+$I41+$J41)^COUNT($K$4:Z$4))*Z$3,""))</f>
        <v/>
      </c>
      <c r="AA41" s="367" t="str">
        <f>(IF($I41&lt;&gt;"",$D41*((1+$I41+$J41)^COUNT($K$4:AA$4))*AA$3,""))</f>
        <v/>
      </c>
      <c r="AB41" s="367" t="str">
        <f>(IF($I41&lt;&gt;"",$D41*((1+$I41+$J41)^COUNT($K$4:AB$4))*AB$3,""))</f>
        <v/>
      </c>
      <c r="AC41" s="367" t="str">
        <f>(IF($I41&lt;&gt;"",$D41*((1+$I41+$J41)^COUNT($K$4:AC$4))*AC$3,""))</f>
        <v/>
      </c>
      <c r="AD41" s="367" t="str">
        <f>(IF($I41&lt;&gt;"",$D41*((1+$I41+$J41)^COUNT($K$4:AD$4))*AD$3,""))</f>
        <v/>
      </c>
      <c r="AE41" s="367" t="str">
        <f>(IF($I41&lt;&gt;"",$D41*((1+$I41+$J41)^COUNT($K$4:AE$4))*AE$3,""))</f>
        <v/>
      </c>
      <c r="AF41" s="367" t="str">
        <f>(IF($I41&lt;&gt;"",$D41*((1+$I41+$J41)^COUNT($K$4:AF$4))*AF$3,""))</f>
        <v/>
      </c>
      <c r="AG41" s="367" t="str">
        <f>(IF($I41&lt;&gt;"",$D41*((1+$I41+$J41)^COUNT($K$4:AG$4))*AG$3,""))</f>
        <v/>
      </c>
      <c r="AH41" s="367" t="str">
        <f>(IF($I41&lt;&gt;"",$D41*((1+$I41+$J41)^COUNT($K$4:AH$4))*AH$3,""))</f>
        <v/>
      </c>
      <c r="AI41" s="367" t="str">
        <f>(IF($I41&lt;&gt;"",$D41*((1+$I41+$J41)^COUNT($K$4:AI$4))*AI$3,""))</f>
        <v/>
      </c>
    </row>
    <row r="42" spans="1:35">
      <c r="B42" s="17" t="s">
        <v>74</v>
      </c>
      <c r="D42" s="393">
        <f>C6/C5</f>
        <v>0.78295550643922118</v>
      </c>
      <c r="E42" s="394">
        <f>1-D42</f>
        <v>0.21704449356077882</v>
      </c>
      <c r="G42" s="47" t="s">
        <v>75</v>
      </c>
      <c r="H42" s="366" t="str">
        <f t="shared" si="4"/>
        <v/>
      </c>
      <c r="I42" s="361"/>
      <c r="J42" s="362"/>
      <c r="K42" s="367" t="str">
        <f>(IF($I42&lt;&gt;"",$D42*((1+$I42+$J42)^COUNT($K$4:K$4))*K$3,""))</f>
        <v/>
      </c>
      <c r="L42" s="367" t="str">
        <f>(IF($I42&lt;&gt;"",$D42*((1+$I42+$J42)^COUNT($K$4:L$4))*L$3,""))</f>
        <v/>
      </c>
      <c r="M42" s="367" t="str">
        <f>(IF($I42&lt;&gt;"",$D42*((1+$I42+$J42)^COUNT($K$4:M$4))*M$3,""))</f>
        <v/>
      </c>
      <c r="N42" s="367" t="str">
        <f>(IF($I42&lt;&gt;"",$D42*((1+$I42+$J42)^COUNT($K$4:N$4))*N$3,""))</f>
        <v/>
      </c>
      <c r="O42" s="367" t="str">
        <f>(IF($I42&lt;&gt;"",$D42*((1+$I42+$J42)^COUNT($K$4:O$4))*O$3,""))</f>
        <v/>
      </c>
      <c r="P42" s="367" t="str">
        <f>(IF($I42&lt;&gt;"",$D42*((1+$I42+$J42)^COUNT($K$4:P$4))*P$3,""))</f>
        <v/>
      </c>
      <c r="Q42" s="367" t="str">
        <f>(IF($I42&lt;&gt;"",$D42*((1+$I42+$J42)^COUNT($K$4:Q$4))*Q$3,""))</f>
        <v/>
      </c>
      <c r="R42" s="367" t="str">
        <f>(IF($I42&lt;&gt;"",$D42*((1+$I42+$J42)^COUNT($K$4:R$4))*R$3,""))</f>
        <v/>
      </c>
      <c r="S42" s="367" t="str">
        <f>(IF($I42&lt;&gt;"",$D42*((1+$I42+$J42)^COUNT($K$4:S$4))*S$3,""))</f>
        <v/>
      </c>
      <c r="T42" s="367" t="str">
        <f>(IF($I42&lt;&gt;"",$D42*((1+$I42+$J42)^COUNT($K$4:T$4))*T$3,""))</f>
        <v/>
      </c>
      <c r="U42" s="367" t="str">
        <f>(IF($I42&lt;&gt;"",$D42*((1+$I42+$J42)^COUNT($K$4:U$4))*U$3,""))</f>
        <v/>
      </c>
      <c r="V42" s="367" t="str">
        <f>(IF($I42&lt;&gt;"",$D42*((1+$I42+$J42)^COUNT($K$4:V$4))*V$3,""))</f>
        <v/>
      </c>
      <c r="W42" s="367" t="str">
        <f>(IF($I42&lt;&gt;"",$D42*((1+$I42+$J42)^COUNT($K$4:W$4))*W$3,""))</f>
        <v/>
      </c>
      <c r="X42" s="367" t="str">
        <f>(IF($I42&lt;&gt;"",$D42*((1+$I42+$J42)^COUNT($K$4:X$4))*X$3,""))</f>
        <v/>
      </c>
      <c r="Y42" s="367" t="str">
        <f>(IF($I42&lt;&gt;"",$D42*((1+$I42+$J42)^COUNT($K$4:Y$4))*Y$3,""))</f>
        <v/>
      </c>
      <c r="Z42" s="367" t="str">
        <f>(IF($I42&lt;&gt;"",$D42*((1+$I42+$J42)^COUNT($K$4:Z$4))*Z$3,""))</f>
        <v/>
      </c>
      <c r="AA42" s="367" t="str">
        <f>(IF($I42&lt;&gt;"",$D42*((1+$I42+$J42)^COUNT($K$4:AA$4))*AA$3,""))</f>
        <v/>
      </c>
      <c r="AB42" s="367" t="str">
        <f>(IF($I42&lt;&gt;"",$D42*((1+$I42+$J42)^COUNT($K$4:AB$4))*AB$3,""))</f>
        <v/>
      </c>
      <c r="AC42" s="367" t="str">
        <f>(IF($I42&lt;&gt;"",$D42*((1+$I42+$J42)^COUNT($K$4:AC$4))*AC$3,""))</f>
        <v/>
      </c>
      <c r="AD42" s="367" t="str">
        <f>(IF($I42&lt;&gt;"",$D42*((1+$I42+$J42)^COUNT($K$4:AD$4))*AD$3,""))</f>
        <v/>
      </c>
      <c r="AE42" s="367" t="str">
        <f>(IF($I42&lt;&gt;"",$D42*((1+$I42+$J42)^COUNT($K$4:AE$4))*AE$3,""))</f>
        <v/>
      </c>
      <c r="AF42" s="367" t="str">
        <f>(IF($I42&lt;&gt;"",$D42*((1+$I42+$J42)^COUNT($K$4:AF$4))*AF$3,""))</f>
        <v/>
      </c>
      <c r="AG42" s="367" t="str">
        <f>(IF($I42&lt;&gt;"",$D42*((1+$I42+$J42)^COUNT($K$4:AG$4))*AG$3,""))</f>
        <v/>
      </c>
      <c r="AH42" s="367" t="str">
        <f>(IF($I42&lt;&gt;"",$D42*((1+$I42+$J42)^COUNT($K$4:AH$4))*AH$3,""))</f>
        <v/>
      </c>
      <c r="AI42" s="367" t="str">
        <f>(IF($I42&lt;&gt;"",$D42*((1+$I42+$J42)^COUNT($K$4:AI$4))*AI$3,""))</f>
        <v/>
      </c>
    </row>
    <row r="43" spans="1:35" ht="15" thickBot="1">
      <c r="B43" s="17" t="s">
        <v>76</v>
      </c>
      <c r="C43" s="390"/>
      <c r="D43" s="378">
        <f>$C41*D42</f>
        <v>7829.5550643922115</v>
      </c>
      <c r="E43" s="379">
        <f>$C41*E42</f>
        <v>2170.444935607788</v>
      </c>
      <c r="F43" s="380"/>
      <c r="G43" s="395" t="s">
        <v>77</v>
      </c>
      <c r="H43" s="382">
        <f t="shared" si="4"/>
        <v>98148.310973311294</v>
      </c>
      <c r="I43" s="383">
        <v>0.03</v>
      </c>
      <c r="J43" s="384">
        <v>0.01</v>
      </c>
      <c r="K43" s="385">
        <f>(IF($I43&lt;&gt;"",$D43*((1+$I43+$J43)^COUNT($K$4:K$4))*K$3,""))</f>
        <v>0</v>
      </c>
      <c r="L43" s="385">
        <f>(IF($I43&lt;&gt;"",$D43*((1+$I43+$J43)^COUNT($K$4:L$4))*L$3,""))</f>
        <v>0</v>
      </c>
      <c r="M43" s="385">
        <f>(IF($I43&lt;&gt;"",$D43*((1+$I43+$J43)^COUNT($K$4:M$4))*M$3,""))</f>
        <v>880.71846279524823</v>
      </c>
      <c r="N43" s="385">
        <f>(IF($I43&lt;&gt;"",$D43*((1+$I43+$J43)^COUNT($K$4:N$4))*N$3,""))</f>
        <v>2747.8416039211743</v>
      </c>
      <c r="O43" s="385">
        <f>(IF($I43&lt;&gt;"",$D43*((1+$I43+$J43)^COUNT($K$4:O$4))*O$3,""))</f>
        <v>7144.388170195054</v>
      </c>
      <c r="P43" s="385">
        <f>(IF($I43&lt;&gt;"",$D43*((1+$I43+$J43)^COUNT($K$4:P$4))*P$3,""))</f>
        <v>7430.1636970028567</v>
      </c>
      <c r="Q43" s="385">
        <f>(IF($I43&lt;&gt;"",$D43*((1+$I43+$J43)^COUNT($K$4:Q$4))*Q$3,""))</f>
        <v>7727.3702448829699</v>
      </c>
      <c r="R43" s="385">
        <f>(IF($I43&lt;&gt;"",$D43*((1+$I43+$J43)^COUNT($K$4:R$4))*R$3,""))</f>
        <v>10715.286739571053</v>
      </c>
      <c r="S43" s="385">
        <f>(IF($I43&lt;&gt;"",$D43*((1+$I43+$J43)^COUNT($K$4:S$4))*S$3,""))</f>
        <v>11143.898209153896</v>
      </c>
      <c r="T43" s="385">
        <f>(IF($I43&lt;&gt;"",$D43*((1+$I43+$J43)^COUNT($K$4:T$4))*T$3,""))</f>
        <v>11589.654137520052</v>
      </c>
      <c r="U43" s="385">
        <f>(IF($I43&lt;&gt;"",$D43*((1+$I43+$J43)^COUNT($K$4:U$4))*U$3,""))</f>
        <v>12053.240303020853</v>
      </c>
      <c r="V43" s="385">
        <f>(IF($I43&lt;&gt;"",$D43*((1+$I43+$J43)^COUNT($K$4:V$4))*V$3,""))</f>
        <v>12535.369915141691</v>
      </c>
      <c r="W43" s="385">
        <f>(IF($I43&lt;&gt;"",$D43*((1+$I43+$J43)^COUNT($K$4:W$4))*W$3,""))</f>
        <v>13036.784711747359</v>
      </c>
      <c r="X43" s="385">
        <f>(IF($I43&lt;&gt;"",$D43*((1+$I43+$J43)^COUNT($K$4:X$4))*X$3,""))</f>
        <v>13558.256100217253</v>
      </c>
      <c r="Y43" s="385">
        <f>(IF($I43&lt;&gt;"",$D43*((1+$I43+$J43)^COUNT($K$4:Y$4))*Y$3,""))</f>
        <v>14100.586344225943</v>
      </c>
      <c r="Z43" s="385">
        <f>(IF($I43&lt;&gt;"",$D43*((1+$I43+$J43)^COUNT($K$4:Z$4))*Z$3,""))</f>
        <v>14664.609797994983</v>
      </c>
      <c r="AA43" s="385">
        <f>(IF($I43&lt;&gt;"",$D43*((1+$I43+$J43)^COUNT($K$4:AA$4))*AA$3,""))</f>
        <v>15251.194189914782</v>
      </c>
      <c r="AB43" s="385">
        <f>(IF($I43&lt;&gt;"",$D43*((1+$I43+$J43)^COUNT($K$4:AB$4))*AB$3,""))</f>
        <v>15861.241957511376</v>
      </c>
      <c r="AC43" s="385">
        <f>(IF($I43&lt;&gt;"",$D43*((1+$I43+$J43)^COUNT($K$4:AC$4))*AC$3,""))</f>
        <v>16495.691635811829</v>
      </c>
      <c r="AD43" s="385">
        <f>(IF($I43&lt;&gt;"",$D43*((1+$I43+$J43)^COUNT($K$4:AD$4))*AD$3,""))</f>
        <v>17155.519301244305</v>
      </c>
      <c r="AE43" s="385">
        <f>(IF($I43&lt;&gt;"",$D43*((1+$I43+$J43)^COUNT($K$4:AE$4))*AE$3,""))</f>
        <v>17841.740073294081</v>
      </c>
      <c r="AF43" s="385">
        <f>(IF($I43&lt;&gt;"",$D43*((1+$I43+$J43)^COUNT($K$4:AF$4))*AF$3,""))</f>
        <v>4638.8524190564603</v>
      </c>
      <c r="AG43" s="385">
        <f>(IF($I43&lt;&gt;"",$D43*((1+$I43+$J43)^COUNT($K$4:AG$4))*AG$3,""))</f>
        <v>0</v>
      </c>
      <c r="AH43" s="385">
        <f>(IF($I43&lt;&gt;"",$D43*((1+$I43+$J43)^COUNT($K$4:AH$4))*AH$3,""))</f>
        <v>0</v>
      </c>
      <c r="AI43" s="385">
        <f>(IF($I43&lt;&gt;"",$D43*((1+$I43+$J43)^COUNT($K$4:AI$4))*AI$3,""))</f>
        <v>0</v>
      </c>
    </row>
    <row r="44" spans="1:35" ht="15" thickTop="1">
      <c r="B44" s="17" t="str">
        <f>"Total "&amp;A39</f>
        <v>Total Overheads</v>
      </c>
      <c r="D44" s="364">
        <f>SUM(D42:D43,D43,D40)</f>
        <v>1477271.7430842908</v>
      </c>
      <c r="E44" s="365">
        <f>SUM(E42:E43,E43,E40)</f>
        <v>259750.54691570913</v>
      </c>
      <c r="H44" s="366">
        <f>SUM(H40:H43)</f>
        <v>18420356.047718164</v>
      </c>
      <c r="I44" s="366"/>
      <c r="J44" s="366"/>
      <c r="K44" s="366"/>
      <c r="L44" s="366">
        <f t="shared" ref="L44:AI44" si="5">SUM(L40:L43)</f>
        <v>0</v>
      </c>
      <c r="M44" s="366">
        <f t="shared" si="5"/>
        <v>165292.17366663527</v>
      </c>
      <c r="N44" s="366">
        <f t="shared" si="5"/>
        <v>515711.58183990204</v>
      </c>
      <c r="O44" s="366">
        <f t="shared" si="5"/>
        <v>1340850.1127837454</v>
      </c>
      <c r="P44" s="366">
        <f t="shared" si="5"/>
        <v>1394484.1172950952</v>
      </c>
      <c r="Q44" s="366">
        <f t="shared" si="5"/>
        <v>1450263.4819868989</v>
      </c>
      <c r="R44" s="366">
        <f t="shared" si="5"/>
        <v>2011032.0283551668</v>
      </c>
      <c r="S44" s="366">
        <f t="shared" si="5"/>
        <v>2091473.3094893736</v>
      </c>
      <c r="T44" s="366">
        <f t="shared" si="5"/>
        <v>2175132.2418689486</v>
      </c>
      <c r="U44" s="366">
        <f t="shared" si="5"/>
        <v>2262137.5315437065</v>
      </c>
      <c r="V44" s="366">
        <f t="shared" si="5"/>
        <v>2352623.0328054554</v>
      </c>
      <c r="W44" s="366">
        <f t="shared" si="5"/>
        <v>2446727.9541176734</v>
      </c>
      <c r="X44" s="366">
        <f t="shared" si="5"/>
        <v>2544597.0722823804</v>
      </c>
      <c r="Y44" s="366">
        <f t="shared" si="5"/>
        <v>2646380.9551736754</v>
      </c>
      <c r="Z44" s="366">
        <f t="shared" si="5"/>
        <v>2752236.1933806231</v>
      </c>
      <c r="AA44" s="366">
        <f t="shared" si="5"/>
        <v>2862325.641115848</v>
      </c>
      <c r="AB44" s="366">
        <f t="shared" si="5"/>
        <v>2976818.6667604819</v>
      </c>
      <c r="AC44" s="366">
        <f t="shared" si="5"/>
        <v>3095891.4134309012</v>
      </c>
      <c r="AD44" s="366">
        <f t="shared" si="5"/>
        <v>3219727.0699681379</v>
      </c>
      <c r="AE44" s="366">
        <f t="shared" si="5"/>
        <v>3348516.1527668638</v>
      </c>
      <c r="AF44" s="366">
        <f t="shared" si="5"/>
        <v>870614.19971938455</v>
      </c>
      <c r="AG44" s="366">
        <f t="shared" si="5"/>
        <v>0</v>
      </c>
      <c r="AH44" s="366">
        <f t="shared" si="5"/>
        <v>0</v>
      </c>
      <c r="AI44" s="366">
        <f t="shared" si="5"/>
        <v>0</v>
      </c>
    </row>
    <row r="45" spans="1:35">
      <c r="D45" s="358"/>
      <c r="E45" s="359"/>
    </row>
    <row r="46" spans="1:35" ht="15" thickBot="1">
      <c r="C46" s="8"/>
      <c r="D46" s="396"/>
      <c r="E46" s="397"/>
      <c r="F46" s="346"/>
      <c r="G46" s="398"/>
      <c r="H46" s="399"/>
      <c r="I46" s="400"/>
      <c r="J46" s="400"/>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row>
    <row r="47" spans="1:35">
      <c r="A47" s="47" t="s">
        <v>78</v>
      </c>
      <c r="D47" s="364">
        <f>SUM(D44,D37,D29,D24,D18,D12)</f>
        <v>4826775.6918227738</v>
      </c>
      <c r="E47" s="365">
        <f>SUM(E44,E37,E29,E24,E18,E12)</f>
        <v>922280.31321722583</v>
      </c>
      <c r="G47" s="17" t="s">
        <v>1093</v>
      </c>
      <c r="H47" s="367">
        <f>SUM(H44,H37,H29,H24,H18,H12)</f>
        <v>59045423.35846632</v>
      </c>
      <c r="I47" s="367"/>
      <c r="J47" s="367"/>
      <c r="K47" s="367">
        <f>SUM(K44,K37,K29,K24,K18,K12)</f>
        <v>280175</v>
      </c>
      <c r="L47" s="367">
        <f t="shared" ref="L47:Q47" si="6">SUM(L44,L37,L29,L24,L18,L12)</f>
        <v>369752.77120000031</v>
      </c>
      <c r="M47" s="367">
        <f t="shared" si="6"/>
        <v>580538.65811706323</v>
      </c>
      <c r="N47" s="367">
        <f t="shared" si="6"/>
        <v>1652817.0334517234</v>
      </c>
      <c r="O47" s="367">
        <f t="shared" si="6"/>
        <v>4295101.6957793366</v>
      </c>
      <c r="P47" s="367">
        <f t="shared" si="6"/>
        <v>4464611.9934327714</v>
      </c>
      <c r="Q47" s="367">
        <f t="shared" si="6"/>
        <v>4640829.2220941437</v>
      </c>
      <c r="R47" s="367">
        <f t="shared" ref="R47:AI47" si="7">SUM(R44,R37,R29,R24,R18,R12)</f>
        <v>6432025.709157981</v>
      </c>
      <c r="S47" s="367">
        <f t="shared" si="7"/>
        <v>6685944.8415476931</v>
      </c>
      <c r="T47" s="367">
        <f t="shared" si="7"/>
        <v>6949912.9419204406</v>
      </c>
      <c r="U47" s="367">
        <f t="shared" si="7"/>
        <v>7224328.4782801382</v>
      </c>
      <c r="V47" s="367">
        <f t="shared" si="7"/>
        <v>7509605.7431279421</v>
      </c>
      <c r="W47" s="367">
        <f t="shared" si="7"/>
        <v>7806175.4826638978</v>
      </c>
      <c r="X47" s="367">
        <f t="shared" si="7"/>
        <v>8114485.5510302968</v>
      </c>
      <c r="Y47" s="367">
        <f t="shared" si="7"/>
        <v>8435001.5905941557</v>
      </c>
      <c r="Z47" s="367">
        <f t="shared" si="7"/>
        <v>8768207.7393059209</v>
      </c>
      <c r="AA47" s="367">
        <f t="shared" si="7"/>
        <v>9114607.366212938</v>
      </c>
      <c r="AB47" s="367">
        <f t="shared" si="7"/>
        <v>9474723.8362491019</v>
      </c>
      <c r="AC47" s="367">
        <f t="shared" si="7"/>
        <v>9849101.3054668829</v>
      </c>
      <c r="AD47" s="367">
        <f t="shared" si="7"/>
        <v>10238305.547924332</v>
      </c>
      <c r="AE47" s="367">
        <f t="shared" si="7"/>
        <v>10642924.815488093</v>
      </c>
      <c r="AF47" s="367">
        <f t="shared" si="7"/>
        <v>2765892.6829658966</v>
      </c>
      <c r="AG47" s="367">
        <f t="shared" si="7"/>
        <v>0</v>
      </c>
      <c r="AH47" s="367">
        <f t="shared" si="7"/>
        <v>0</v>
      </c>
      <c r="AI47" s="367">
        <f t="shared" si="7"/>
        <v>0</v>
      </c>
    </row>
    <row r="48" spans="1:35">
      <c r="D48" s="358"/>
      <c r="E48" s="359"/>
      <c r="H48" s="681"/>
      <c r="O48" s="827">
        <f>(R47-Q47)/Q47</f>
        <v>0.38596474925995478</v>
      </c>
      <c r="P48" s="826"/>
      <c r="Q48" s="826"/>
    </row>
    <row r="49" spans="1:7">
      <c r="D49" s="358"/>
      <c r="E49" s="359"/>
    </row>
    <row r="50" spans="1:7">
      <c r="A50" s="47" t="s">
        <v>559</v>
      </c>
      <c r="D50" s="358"/>
      <c r="E50" s="359"/>
    </row>
    <row r="51" spans="1:7" ht="28.8">
      <c r="B51" s="47" t="s">
        <v>560</v>
      </c>
      <c r="C51" s="21">
        <v>4650000</v>
      </c>
      <c r="D51" s="402">
        <f>C51</f>
        <v>4650000</v>
      </c>
      <c r="E51" s="403"/>
      <c r="G51" s="17" t="s">
        <v>1094</v>
      </c>
    </row>
    <row r="52" spans="1:7">
      <c r="D52" s="358"/>
      <c r="E52" s="359"/>
    </row>
    <row r="53" spans="1:7" ht="28.8">
      <c r="A53" s="47" t="s">
        <v>561</v>
      </c>
      <c r="D53" s="393">
        <f>D47/D51</f>
        <v>1.0380162778113493</v>
      </c>
      <c r="E53" s="404"/>
      <c r="G53" s="17" t="s">
        <v>562</v>
      </c>
    </row>
    <row r="54" spans="1:7">
      <c r="D54" s="358"/>
      <c r="E54" s="359"/>
    </row>
    <row r="55" spans="1:7">
      <c r="A55" s="47" t="s">
        <v>563</v>
      </c>
      <c r="D55" s="393">
        <f>SUM(D6:D10)/D51</f>
        <v>0.54988443117140084</v>
      </c>
      <c r="E55" s="404"/>
      <c r="G55" s="17" t="s">
        <v>172</v>
      </c>
    </row>
    <row r="66" spans="2:17" ht="57.6">
      <c r="B66" s="779" t="s">
        <v>1215</v>
      </c>
    </row>
    <row r="67" spans="2:17">
      <c r="G67" s="782" t="s">
        <v>1195</v>
      </c>
      <c r="H67" s="783" t="s">
        <v>80</v>
      </c>
      <c r="I67" s="783">
        <v>2016</v>
      </c>
      <c r="J67" s="783">
        <v>2017</v>
      </c>
      <c r="K67" s="784">
        <v>2018</v>
      </c>
      <c r="L67" s="782">
        <v>2019</v>
      </c>
      <c r="M67" s="783">
        <v>2020</v>
      </c>
      <c r="N67" s="784">
        <v>2021</v>
      </c>
      <c r="O67" s="784"/>
      <c r="P67" s="784"/>
      <c r="Q67" s="784"/>
    </row>
    <row r="68" spans="2:17">
      <c r="G68" s="782" t="s">
        <v>1196</v>
      </c>
      <c r="H68" s="785">
        <v>8704414.2586700004</v>
      </c>
      <c r="I68" s="785">
        <v>2464362</v>
      </c>
      <c r="J68" s="785">
        <v>2562936.7712000003</v>
      </c>
      <c r="K68" s="786">
        <v>2665454.2420480005</v>
      </c>
      <c r="L68" s="787">
        <v>1907185.4117299202</v>
      </c>
      <c r="M68" s="785">
        <v>599655</v>
      </c>
      <c r="N68" s="786">
        <v>0</v>
      </c>
      <c r="O68" s="784" t="s">
        <v>1197</v>
      </c>
      <c r="P68" s="784"/>
      <c r="Q68" s="784"/>
    </row>
    <row r="69" spans="2:17">
      <c r="G69" s="782" t="s">
        <v>1198</v>
      </c>
      <c r="H69" s="785">
        <v>9362158.2911385708</v>
      </c>
      <c r="I69" s="785">
        <v>2396085</v>
      </c>
      <c r="J69" s="785">
        <v>2545835</v>
      </c>
      <c r="K69" s="786">
        <v>2659144</v>
      </c>
      <c r="L69" s="787">
        <v>2421074</v>
      </c>
      <c r="M69" s="785">
        <v>1068358</v>
      </c>
      <c r="N69" s="786">
        <v>0</v>
      </c>
      <c r="O69" s="784" t="s">
        <v>1199</v>
      </c>
      <c r="P69" s="784"/>
      <c r="Q69" s="784"/>
    </row>
    <row r="70" spans="2:17">
      <c r="G70" s="782" t="s">
        <v>1200</v>
      </c>
      <c r="H70" s="785">
        <v>8265274.979181679</v>
      </c>
      <c r="I70" s="785">
        <v>2184187</v>
      </c>
      <c r="J70" s="785">
        <v>2193184</v>
      </c>
      <c r="K70" s="786">
        <v>2338480</v>
      </c>
      <c r="L70" s="787">
        <v>2129118.6665784176</v>
      </c>
      <c r="M70" s="785">
        <v>939525.58260853856</v>
      </c>
      <c r="N70" s="786">
        <v>0</v>
      </c>
      <c r="O70" s="784" t="s">
        <v>1201</v>
      </c>
      <c r="P70" s="784"/>
      <c r="Q70" s="784"/>
    </row>
    <row r="71" spans="2:17">
      <c r="G71" s="782"/>
      <c r="H71" s="783"/>
      <c r="I71" s="783"/>
      <c r="J71" s="785"/>
      <c r="K71" s="786"/>
      <c r="L71" s="787"/>
      <c r="M71" s="783"/>
      <c r="N71" s="784"/>
      <c r="O71" s="784"/>
      <c r="P71" s="784"/>
      <c r="Q71" s="784"/>
    </row>
    <row r="72" spans="2:17">
      <c r="G72" s="782" t="s">
        <v>1202</v>
      </c>
      <c r="H72" s="785">
        <v>-657744.03246857075</v>
      </c>
      <c r="I72" s="785">
        <v>68277</v>
      </c>
      <c r="J72" s="785">
        <v>17101.771200000308</v>
      </c>
      <c r="K72" s="786">
        <v>6310.2420480004512</v>
      </c>
      <c r="L72" s="787">
        <v>-513888.58827007981</v>
      </c>
      <c r="M72" s="785">
        <v>-468703</v>
      </c>
      <c r="N72" s="786">
        <v>0</v>
      </c>
      <c r="O72" s="784"/>
      <c r="P72" s="784"/>
      <c r="Q72" s="784"/>
    </row>
    <row r="73" spans="2:17">
      <c r="G73" s="782" t="s">
        <v>1203</v>
      </c>
      <c r="H73" s="785">
        <v>439139.27948831936</v>
      </c>
      <c r="I73" s="785">
        <v>280175</v>
      </c>
      <c r="J73" s="785">
        <v>369752.77120000031</v>
      </c>
      <c r="K73" s="786">
        <v>326974.24204800045</v>
      </c>
      <c r="L73" s="787">
        <v>-221933.25484849745</v>
      </c>
      <c r="M73" s="785">
        <v>-339870.58260853856</v>
      </c>
      <c r="N73" s="786">
        <v>0</v>
      </c>
      <c r="O73" s="784"/>
      <c r="P73" s="784"/>
      <c r="Q73" s="784"/>
    </row>
    <row r="74" spans="2:17">
      <c r="G74" s="782" t="s">
        <v>1204</v>
      </c>
      <c r="H74" s="785">
        <v>1096883.3119568902</v>
      </c>
      <c r="I74" s="785">
        <v>211898</v>
      </c>
      <c r="J74" s="785">
        <v>352651</v>
      </c>
      <c r="K74" s="786">
        <v>320664</v>
      </c>
      <c r="L74" s="787">
        <v>291955.33342158236</v>
      </c>
      <c r="M74" s="785">
        <v>128832.41739146144</v>
      </c>
      <c r="N74" s="786">
        <v>0</v>
      </c>
      <c r="O74" s="784"/>
      <c r="P74" s="784"/>
      <c r="Q74" s="784"/>
    </row>
    <row r="75" spans="2:17">
      <c r="G75" s="782"/>
      <c r="H75" s="783"/>
      <c r="I75" s="783"/>
      <c r="J75" s="783"/>
      <c r="K75" s="784"/>
      <c r="L75" s="782"/>
      <c r="M75" s="783"/>
      <c r="N75" s="784"/>
      <c r="O75" s="784"/>
      <c r="P75" s="784"/>
      <c r="Q75" s="784"/>
    </row>
    <row r="76" spans="2:17">
      <c r="G76" s="782" t="s">
        <v>1205</v>
      </c>
      <c r="H76" s="785">
        <v>1046663.1412309359</v>
      </c>
      <c r="I76" s="785">
        <v>257259</v>
      </c>
      <c r="J76" s="785">
        <v>266777.93948843301</v>
      </c>
      <c r="K76" s="786">
        <v>276648.72324950498</v>
      </c>
      <c r="L76" s="787">
        <v>286884.72600973665</v>
      </c>
      <c r="M76" s="785">
        <v>160755</v>
      </c>
      <c r="N76" s="786">
        <v>0</v>
      </c>
      <c r="O76" s="784"/>
      <c r="P76" s="784"/>
      <c r="Q76" s="784"/>
    </row>
    <row r="77" spans="2:17">
      <c r="G77" s="782" t="s">
        <v>1206</v>
      </c>
      <c r="H77" s="785">
        <v>-607523.8617426164</v>
      </c>
      <c r="I77" s="785">
        <v>22916</v>
      </c>
      <c r="J77" s="785">
        <v>102974.8317115673</v>
      </c>
      <c r="K77" s="786">
        <v>50325.518798495468</v>
      </c>
      <c r="L77" s="787">
        <v>-508817.98085823411</v>
      </c>
      <c r="M77" s="785">
        <v>-500625.58260853856</v>
      </c>
      <c r="N77" s="786">
        <v>0</v>
      </c>
      <c r="O77" s="784"/>
      <c r="P77" s="784"/>
      <c r="Q77" s="784"/>
    </row>
    <row r="78" spans="2:17">
      <c r="G78" s="782"/>
      <c r="H78" s="783"/>
      <c r="I78" s="783"/>
      <c r="J78" s="783"/>
      <c r="K78" s="784"/>
      <c r="L78" s="782"/>
      <c r="M78" s="783"/>
      <c r="N78" s="784"/>
      <c r="O78" s="784"/>
      <c r="P78" s="784"/>
      <c r="Q78" s="784"/>
    </row>
    <row r="79" spans="2:17">
      <c r="G79" s="782"/>
      <c r="H79" s="783"/>
      <c r="I79" s="783"/>
      <c r="J79" s="783"/>
      <c r="K79" s="784"/>
      <c r="L79" s="782"/>
      <c r="M79" s="783"/>
      <c r="N79" s="784"/>
      <c r="O79" s="784"/>
      <c r="P79" s="784"/>
      <c r="Q79" s="784"/>
    </row>
    <row r="80" spans="2:17">
      <c r="G80" s="782" t="s">
        <v>1207</v>
      </c>
      <c r="H80" s="783"/>
      <c r="I80" s="783"/>
      <c r="J80" s="783"/>
      <c r="K80" s="784"/>
      <c r="L80" s="782"/>
      <c r="M80" s="783"/>
      <c r="N80" s="784"/>
      <c r="O80" s="784"/>
      <c r="P80" s="784"/>
      <c r="Q80" s="784"/>
    </row>
    <row r="81" spans="2:17">
      <c r="G81" s="782" t="s">
        <v>1208</v>
      </c>
      <c r="H81" s="783"/>
      <c r="I81" s="783"/>
      <c r="J81" s="783"/>
      <c r="K81" s="784"/>
      <c r="L81" s="782"/>
      <c r="M81" s="783"/>
      <c r="N81" s="784"/>
      <c r="O81" s="784"/>
      <c r="P81" s="784"/>
      <c r="Q81" s="784"/>
    </row>
    <row r="82" spans="2:17" ht="28.8">
      <c r="G82" s="782" t="s">
        <v>1209</v>
      </c>
      <c r="H82" s="783"/>
      <c r="I82" s="783"/>
      <c r="J82" s="783"/>
      <c r="K82" s="784"/>
      <c r="L82" s="782"/>
      <c r="M82" s="783"/>
      <c r="N82" s="784"/>
      <c r="O82" s="784"/>
      <c r="P82" s="784"/>
      <c r="Q82" s="784"/>
    </row>
    <row r="83" spans="2:17">
      <c r="F83" s="776"/>
    </row>
    <row r="84" spans="2:17">
      <c r="F84" s="776"/>
    </row>
    <row r="85" spans="2:17">
      <c r="B85" s="17" t="s">
        <v>1210</v>
      </c>
      <c r="F85" s="776"/>
      <c r="H85" s="778">
        <v>0.91047118922480319</v>
      </c>
    </row>
    <row r="86" spans="2:17" ht="28.8">
      <c r="B86" s="17" t="s">
        <v>1211</v>
      </c>
      <c r="F86" s="776"/>
    </row>
    <row r="87" spans="2:17" ht="28.8">
      <c r="B87" s="17" t="s">
        <v>1212</v>
      </c>
      <c r="F87" s="776"/>
    </row>
    <row r="88" spans="2:17" ht="28.8">
      <c r="B88" s="17" t="s">
        <v>1213</v>
      </c>
      <c r="F88" s="776"/>
    </row>
    <row r="89" spans="2:17" ht="28.8">
      <c r="B89" s="17" t="s">
        <v>1214</v>
      </c>
      <c r="F89" s="776"/>
    </row>
    <row r="90" spans="2:17">
      <c r="F90" s="776"/>
    </row>
  </sheetData>
  <hyperlinks>
    <hyperlink ref="A1" location="'Summary Detail'!A1" display="Back to Summary Detail"/>
  </hyperlink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9FF78"/>
  </sheetPr>
  <dimension ref="A1:AH34"/>
  <sheetViews>
    <sheetView workbookViewId="0"/>
  </sheetViews>
  <sheetFormatPr defaultRowHeight="14.4"/>
  <cols>
    <col min="1" max="1" width="7.5546875" customWidth="1"/>
    <col min="2" max="2" width="57.5546875" bestFit="1" customWidth="1"/>
    <col min="3" max="4" width="11.5546875" bestFit="1" customWidth="1"/>
    <col min="5" max="5" width="2.6640625" customWidth="1"/>
    <col min="6" max="6" width="47.5546875" bestFit="1" customWidth="1"/>
    <col min="7" max="7" width="14.33203125" bestFit="1" customWidth="1"/>
    <col min="8" max="8" width="9.109375" style="25"/>
    <col min="9" max="9" width="10.109375" style="25" customWidth="1"/>
    <col min="10" max="10" width="13.33203125" style="25" bestFit="1" customWidth="1"/>
    <col min="11" max="25" width="11.5546875" style="25" bestFit="1" customWidth="1"/>
    <col min="26" max="27" width="12.5546875" style="25" bestFit="1" customWidth="1"/>
    <col min="28" max="28" width="11.5546875" style="25" bestFit="1" customWidth="1"/>
    <col min="29" max="34" width="10.5546875" style="25" bestFit="1" customWidth="1"/>
  </cols>
  <sheetData>
    <row r="1" spans="1:34">
      <c r="A1" s="14" t="s">
        <v>34</v>
      </c>
    </row>
    <row r="2" spans="1:34">
      <c r="G2" t="s">
        <v>82</v>
      </c>
      <c r="J2" s="354">
        <f>MasterTimeline!C2</f>
        <v>0</v>
      </c>
      <c r="K2" s="354">
        <f>MasterTimeline!D2</f>
        <v>0</v>
      </c>
      <c r="L2" s="354">
        <f>MasterTimeline!E2</f>
        <v>0</v>
      </c>
      <c r="M2" s="354">
        <f>MasterTimeline!F2</f>
        <v>0.3</v>
      </c>
      <c r="N2" s="354">
        <f>MasterTimeline!G2</f>
        <v>0.75</v>
      </c>
      <c r="O2" s="354">
        <f>MasterTimeline!H2</f>
        <v>0.75</v>
      </c>
      <c r="P2" s="354">
        <f>MasterTimeline!I2</f>
        <v>0.75</v>
      </c>
      <c r="Q2" s="354">
        <f>MasterTimeline!J2</f>
        <v>1</v>
      </c>
      <c r="R2" s="354">
        <f>MasterTimeline!K2</f>
        <v>1</v>
      </c>
      <c r="S2" s="354">
        <f>MasterTimeline!L2</f>
        <v>1</v>
      </c>
      <c r="T2" s="354">
        <f>MasterTimeline!M2</f>
        <v>1</v>
      </c>
      <c r="U2" s="354">
        <f>MasterTimeline!N2</f>
        <v>1</v>
      </c>
      <c r="V2" s="354">
        <f>MasterTimeline!O2</f>
        <v>1</v>
      </c>
      <c r="W2" s="354">
        <f>MasterTimeline!P2</f>
        <v>1</v>
      </c>
      <c r="X2" s="354">
        <f>MasterTimeline!Q2</f>
        <v>1</v>
      </c>
      <c r="Y2" s="354">
        <f>MasterTimeline!R2</f>
        <v>1</v>
      </c>
      <c r="Z2" s="354">
        <f>MasterTimeline!S2</f>
        <v>1</v>
      </c>
      <c r="AA2" s="354">
        <f>MasterTimeline!T2</f>
        <v>1</v>
      </c>
      <c r="AB2" s="354">
        <f>MasterTimeline!U2</f>
        <v>1</v>
      </c>
      <c r="AC2" s="354">
        <f>MasterTimeline!V2</f>
        <v>1</v>
      </c>
      <c r="AD2" s="354">
        <f>MasterTimeline!W2</f>
        <v>1</v>
      </c>
      <c r="AE2" s="354">
        <f>MasterTimeline!X2</f>
        <v>0.25</v>
      </c>
      <c r="AF2" s="354">
        <f>MasterTimeline!Y2</f>
        <v>0</v>
      </c>
      <c r="AG2" s="354">
        <f>MasterTimeline!Z2</f>
        <v>0</v>
      </c>
      <c r="AH2" s="354">
        <f>MasterTimeline!AA2</f>
        <v>0</v>
      </c>
    </row>
    <row r="3" spans="1:34" ht="44.4">
      <c r="A3" s="15" t="s">
        <v>15</v>
      </c>
      <c r="F3" s="16" t="s">
        <v>36</v>
      </c>
      <c r="G3" s="25" t="s">
        <v>80</v>
      </c>
      <c r="H3" s="26" t="s">
        <v>81</v>
      </c>
      <c r="I3" s="26" t="s">
        <v>83</v>
      </c>
      <c r="J3" s="25">
        <v>2016</v>
      </c>
      <c r="K3" s="25">
        <v>2017</v>
      </c>
      <c r="L3" s="25">
        <v>2018</v>
      </c>
      <c r="M3" s="25">
        <v>2019</v>
      </c>
      <c r="N3" s="25">
        <v>2020</v>
      </c>
      <c r="O3" s="25">
        <v>2021</v>
      </c>
      <c r="P3" s="25">
        <v>2022</v>
      </c>
      <c r="Q3" s="25">
        <v>2023</v>
      </c>
      <c r="R3" s="25">
        <v>2024</v>
      </c>
      <c r="S3" s="25">
        <v>2025</v>
      </c>
      <c r="T3" s="25">
        <v>2026</v>
      </c>
      <c r="U3" s="25">
        <v>2027</v>
      </c>
      <c r="V3" s="25">
        <v>2028</v>
      </c>
      <c r="W3" s="25">
        <v>2029</v>
      </c>
      <c r="X3" s="25">
        <v>2030</v>
      </c>
      <c r="Y3" s="25">
        <v>2031</v>
      </c>
      <c r="Z3" s="25">
        <v>2032</v>
      </c>
      <c r="AA3" s="25">
        <v>2033</v>
      </c>
      <c r="AB3" s="25">
        <v>2034</v>
      </c>
      <c r="AC3" s="25">
        <v>2035</v>
      </c>
      <c r="AD3" s="25">
        <v>2036</v>
      </c>
      <c r="AE3" s="25">
        <v>2037</v>
      </c>
      <c r="AF3" s="25">
        <v>2038</v>
      </c>
      <c r="AG3" s="25">
        <v>2039</v>
      </c>
      <c r="AH3" s="25">
        <v>2040</v>
      </c>
    </row>
    <row r="4" spans="1:34">
      <c r="F4" s="17"/>
      <c r="G4" s="17"/>
      <c r="J4" s="25" t="str">
        <f>IF(H4&lt;&gt;"",D4*(1+H$4)^COUNT($J$3:K$3),"")</f>
        <v/>
      </c>
    </row>
    <row r="5" spans="1:34">
      <c r="A5" t="s">
        <v>37</v>
      </c>
      <c r="F5" s="17"/>
      <c r="G5" s="17"/>
      <c r="J5" s="25" t="str">
        <f>IF(H5&lt;&gt;"",D5*(1+H$4)^COUNT($J$3:K$3),"")</f>
        <v/>
      </c>
    </row>
    <row r="6" spans="1:34" ht="15.6">
      <c r="B6" s="34" t="s">
        <v>90</v>
      </c>
      <c r="C6" s="36">
        <v>7740.5714285714284</v>
      </c>
      <c r="F6" s="17"/>
      <c r="G6" s="17"/>
      <c r="J6" s="29" t="str">
        <f>IF(H6&lt;&gt;"",D6*(1+H$4)^COUNT($J$3:K$3),"")</f>
        <v/>
      </c>
      <c r="K6" s="29" t="str">
        <f>IF(J6&lt;&gt;"",E6*(1+J$4)^COUNT($J$3:L$3),"")</f>
        <v/>
      </c>
      <c r="L6" s="29" t="str">
        <f>IF(K6&lt;&gt;"",F6*(1+K$4)^COUNT($J$3:M$3),"")</f>
        <v/>
      </c>
      <c r="M6" s="29" t="str">
        <f>IF(L6&lt;&gt;"",G6*(1+L$4)^COUNT($J$3:N$3),"")</f>
        <v/>
      </c>
      <c r="N6" s="29" t="str">
        <f>IF(M6&lt;&gt;"",H6*(1+M$4)^COUNT($J$3:O$3),"")</f>
        <v/>
      </c>
      <c r="O6" s="29" t="str">
        <f>IF(N6&lt;&gt;"",J6*(1+N$4)^COUNT($J$3:P$3),"")</f>
        <v/>
      </c>
      <c r="P6" s="29" t="str">
        <f>IF(O6&lt;&gt;"",K6*(1+O$4)^COUNT($J$3:Q$3),"")</f>
        <v/>
      </c>
      <c r="Q6" s="29" t="str">
        <f>IF(P6&lt;&gt;"",L6*(1+P$4)^COUNT($J$3:R$3),"")</f>
        <v/>
      </c>
      <c r="R6" s="29" t="str">
        <f>IF(Q6&lt;&gt;"",M6*(1+Q$4)^COUNT($J$3:S$3),"")</f>
        <v/>
      </c>
      <c r="S6" s="29" t="str">
        <f>IF(R6&lt;&gt;"",N6*(1+R$4)^COUNT($J$3:T$3),"")</f>
        <v/>
      </c>
      <c r="T6" s="29" t="str">
        <f>IF(S6&lt;&gt;"",O6*(1+S$4)^COUNT($J$3:U$3),"")</f>
        <v/>
      </c>
      <c r="U6" s="29" t="str">
        <f>IF(T6&lt;&gt;"",P6*(1+T$4)^COUNT($J$3:V$3),"")</f>
        <v/>
      </c>
      <c r="V6" s="29" t="str">
        <f>IF(U6&lt;&gt;"",Q6*(1+U$4)^COUNT($J$3:W$3),"")</f>
        <v/>
      </c>
      <c r="W6" s="29" t="str">
        <f>IF(V6&lt;&gt;"",R6*(1+V$4)^COUNT($J$3:X$3),"")</f>
        <v/>
      </c>
      <c r="X6" s="29" t="str">
        <f>IF(W6&lt;&gt;"",S6*(1+W$4)^COUNT($J$3:Y$3),"")</f>
        <v/>
      </c>
      <c r="Y6" s="29" t="str">
        <f>IF(X6&lt;&gt;"",T6*(1+X$4)^COUNT($J$3:Z$3),"")</f>
        <v/>
      </c>
      <c r="Z6" s="29" t="str">
        <f>IF(Y6&lt;&gt;"",U6*(1+Y$4)^COUNT($J$3:AA$3),"")</f>
        <v/>
      </c>
      <c r="AA6" s="29" t="str">
        <f>IF(Z6&lt;&gt;"",V6*(1+Z$4)^COUNT($J$3:AB$3),"")</f>
        <v/>
      </c>
      <c r="AB6" s="29" t="str">
        <f>IF(AA6&lt;&gt;"",W6*(1+AA$4)^COUNT($J$3:AC$3),"")</f>
        <v/>
      </c>
      <c r="AC6" s="29" t="str">
        <f>IF(AB6&lt;&gt;"",X6*(1+AB$4)^COUNT($J$3:AD$3),"")</f>
        <v/>
      </c>
      <c r="AD6" s="29" t="str">
        <f>IF(AC6&lt;&gt;"",Y6*(1+AC$4)^COUNT($J$3:AE$3),"")</f>
        <v/>
      </c>
      <c r="AE6" s="29" t="str">
        <f>IF(AD6&lt;&gt;"",Z6*(1+AD$4)^COUNT($J$3:AF$3),"")</f>
        <v/>
      </c>
      <c r="AF6" s="29" t="str">
        <f>IF(AE6&lt;&gt;"",AA6*(1+AE$4)^COUNT($J$3:AG$3),"")</f>
        <v/>
      </c>
      <c r="AG6" s="29" t="str">
        <f>IF(AF6&lt;&gt;"",AB6*(1+AF$4)^COUNT($J$3:AH$3),"")</f>
        <v/>
      </c>
      <c r="AH6" s="29" t="str">
        <f>IF(AG6&lt;&gt;"",AC6*(1+AG$4)^COUNT($J$3:AI$3),"")</f>
        <v/>
      </c>
    </row>
    <row r="7" spans="1:34" ht="15.6">
      <c r="B7" s="34" t="s">
        <v>91</v>
      </c>
      <c r="C7" s="35">
        <v>4.75</v>
      </c>
      <c r="D7" s="19"/>
      <c r="F7" s="17"/>
      <c r="G7" s="30"/>
      <c r="H7" s="27">
        <v>0.03</v>
      </c>
      <c r="I7" s="31">
        <v>7.0000000000000001E-3</v>
      </c>
      <c r="J7" s="29">
        <f>(IF($H7&lt;&gt;"",$D7*((1+$H7+$I7)^COUNT($J$3:J$3))*J$2,""))</f>
        <v>0</v>
      </c>
      <c r="K7" s="29">
        <f>(IF($H7&lt;&gt;"",$D7*((1+$H7+$I7)^COUNT($J$3:K$3))*K$2,""))</f>
        <v>0</v>
      </c>
      <c r="L7" s="29">
        <f>(IF($H7&lt;&gt;"",$D7*((1+$H7+$I7)^COUNT($J$3:L$3))*L$2,""))</f>
        <v>0</v>
      </c>
      <c r="M7" s="29">
        <f>(IF($H7&lt;&gt;"",$D7*((1+$H7+$I7)^COUNT($J$3:M$3))*M$2,""))</f>
        <v>0</v>
      </c>
      <c r="N7" s="29">
        <f>(IF($H7&lt;&gt;"",$D7*((1+$H7+$I7)^COUNT($J$3:N$3))*N$2,""))</f>
        <v>0</v>
      </c>
      <c r="O7" s="29">
        <f>(IF($H7&lt;&gt;"",$D7*((1+$H7+$I7)^COUNT($J$3:O$3))*O$2,""))</f>
        <v>0</v>
      </c>
      <c r="P7" s="29">
        <f>(IF($H7&lt;&gt;"",$D7*((1+$H7+$I7)^COUNT($J$3:P$3))*P$2,""))</f>
        <v>0</v>
      </c>
      <c r="Q7" s="29">
        <f>(IF($H7&lt;&gt;"",$D7*((1+$H7+$I7)^COUNT($J$3:Q$3))*Q$2,""))</f>
        <v>0</v>
      </c>
      <c r="R7" s="29">
        <f>(IF($H7&lt;&gt;"",$D7*((1+$H7+$I7)^COUNT($J$3:R$3))*R$2,""))</f>
        <v>0</v>
      </c>
      <c r="S7" s="29">
        <f>(IF($H7&lt;&gt;"",$D7*((1+$H7+$I7)^COUNT($J$3:S$3))*S$2,""))</f>
        <v>0</v>
      </c>
      <c r="T7" s="29">
        <f>(IF($H7&lt;&gt;"",$D7*((1+$H7+$I7)^COUNT($J$3:T$3))*T$2,""))</f>
        <v>0</v>
      </c>
      <c r="U7" s="29">
        <f>(IF($H7&lt;&gt;"",$D7*((1+$H7+$I7)^COUNT($J$3:U$3))*U$2,""))</f>
        <v>0</v>
      </c>
      <c r="V7" s="29">
        <f>(IF($H7&lt;&gt;"",$D7*((1+$H7+$I7)^COUNT($J$3:V$3))*V$2,""))</f>
        <v>0</v>
      </c>
      <c r="W7" s="29">
        <f>(IF($H7&lt;&gt;"",$D7*((1+$H7+$I7)^COUNT($J$3:W$3))*W$2,""))</f>
        <v>0</v>
      </c>
      <c r="X7" s="29">
        <f>(IF($H7&lt;&gt;"",$D7*((1+$H7+$I7)^COUNT($J$3:X$3))*X$2,""))</f>
        <v>0</v>
      </c>
      <c r="Y7" s="29">
        <f>(IF($H7&lt;&gt;"",$D7*((1+$H7+$I7)^COUNT($J$3:Y$3))*Y$2,""))</f>
        <v>0</v>
      </c>
      <c r="Z7" s="29">
        <f>(IF($H7&lt;&gt;"",$D7*((1+$H7+$I7)^COUNT($J$3:Z$3))*Z$2,""))</f>
        <v>0</v>
      </c>
      <c r="AA7" s="29">
        <f>(IF($H7&lt;&gt;"",$D7*((1+$H7+$I7)^COUNT($J$3:AA$3))*AA$2,""))</f>
        <v>0</v>
      </c>
      <c r="AB7" s="29">
        <f>(IF($H7&lt;&gt;"",$D7*((1+$H7+$I7)^COUNT($J$3:AB$3))*AB$2,""))</f>
        <v>0</v>
      </c>
      <c r="AC7" s="29">
        <f>(IF($H7&lt;&gt;"",$D7*((1+$H7+$I7)^COUNT($J$3:AC$3))*AC$2,""))</f>
        <v>0</v>
      </c>
      <c r="AD7" s="29">
        <f>(IF($H7&lt;&gt;"",$D7*((1+$H7+$I7)^COUNT($J$3:AD$3))*AD$2,""))</f>
        <v>0</v>
      </c>
      <c r="AE7" s="29">
        <f>(IF($H7&lt;&gt;"",$D7*((1+$H7+$I7)^COUNT($J$3:AE$3))*AE$2,""))</f>
        <v>0</v>
      </c>
      <c r="AF7" s="29">
        <f>(IF($H7&lt;&gt;"",$D7*((1+$H7+$I7)^COUNT($J$3:AF$3))*AF$2,""))</f>
        <v>0</v>
      </c>
      <c r="AG7" s="29">
        <f>(IF($H7&lt;&gt;"",$D7*((1+$H7+$I7)^COUNT($J$3:AG$3))*AG$2,""))</f>
        <v>0</v>
      </c>
      <c r="AH7" s="29">
        <f>(IF($H7&lt;&gt;"",$D7*((1+$H7+$I7)^COUNT($J$3:AH$3))*AH$2,""))</f>
        <v>0</v>
      </c>
    </row>
    <row r="8" spans="1:34" ht="15.6">
      <c r="B8" s="34" t="s">
        <v>92</v>
      </c>
      <c r="C8" s="35">
        <v>0.66</v>
      </c>
      <c r="F8" s="17"/>
      <c r="G8" s="30" t="str">
        <f>IF(H8&lt;&gt;"",NPV(0.0643,J8:AA8),"")</f>
        <v/>
      </c>
      <c r="J8" s="29" t="str">
        <f>(IF($H8&lt;&gt;"",$D8*((1+$H8+$I8)^COUNT($J$3:J$3))*J$2,""))</f>
        <v/>
      </c>
      <c r="K8" s="29" t="str">
        <f>(IF($H8&lt;&gt;"",$D8*((1+$H8+$I8)^COUNT($J$3:K$3))*K$2,""))</f>
        <v/>
      </c>
      <c r="L8" s="29" t="str">
        <f>(IF($H8&lt;&gt;"",$D8*((1+$H8+$I8)^COUNT($J$3:L$3))*L$2,""))</f>
        <v/>
      </c>
      <c r="M8" s="29" t="str">
        <f>(IF($H8&lt;&gt;"",$D8*((1+$H8+$I8)^COUNT($J$3:M$3))*M$2,""))</f>
        <v/>
      </c>
      <c r="N8" s="29" t="str">
        <f>(IF($H8&lt;&gt;"",$D8*((1+$H8+$I8)^COUNT($J$3:N$3))*N$2,""))</f>
        <v/>
      </c>
      <c r="O8" s="29" t="str">
        <f>(IF($H8&lt;&gt;"",$D8*((1+$H8+$I8)^COUNT($J$3:O$3))*O$2,""))</f>
        <v/>
      </c>
      <c r="P8" s="29" t="str">
        <f>(IF($H8&lt;&gt;"",$D8*((1+$H8+$I8)^COUNT($J$3:P$3))*P$2,""))</f>
        <v/>
      </c>
      <c r="Q8" s="29" t="str">
        <f>(IF($H8&lt;&gt;"",$D8*((1+$H8+$I8)^COUNT($J$3:Q$3))*Q$2,""))</f>
        <v/>
      </c>
      <c r="R8" s="29" t="str">
        <f>(IF($H8&lt;&gt;"",$D8*((1+$H8+$I8)^COUNT($J$3:R$3))*R$2,""))</f>
        <v/>
      </c>
      <c r="S8" s="29" t="str">
        <f>(IF($H8&lt;&gt;"",$D8*((1+$H8+$I8)^COUNT($J$3:S$3))*S$2,""))</f>
        <v/>
      </c>
      <c r="T8" s="29" t="str">
        <f>(IF($H8&lt;&gt;"",$D8*((1+$H8+$I8)^COUNT($J$3:T$3))*T$2,""))</f>
        <v/>
      </c>
      <c r="U8" s="29" t="str">
        <f>(IF($H8&lt;&gt;"",$D8*((1+$H8+$I8)^COUNT($J$3:U$3))*U$2,""))</f>
        <v/>
      </c>
      <c r="V8" s="29" t="str">
        <f>(IF($H8&lt;&gt;"",$D8*((1+$H8+$I8)^COUNT($J$3:V$3))*V$2,""))</f>
        <v/>
      </c>
      <c r="W8" s="29" t="str">
        <f>(IF($H8&lt;&gt;"",$D8*((1+$H8+$I8)^COUNT($J$3:W$3))*W$2,""))</f>
        <v/>
      </c>
      <c r="X8" s="29" t="str">
        <f>(IF($H8&lt;&gt;"",$D8*((1+$H8+$I8)^COUNT($J$3:X$3))*X$2,""))</f>
        <v/>
      </c>
      <c r="Y8" s="29" t="str">
        <f>(IF($H8&lt;&gt;"",$D8*((1+$H8+$I8)^COUNT($J$3:Y$3))*Y$2,""))</f>
        <v/>
      </c>
      <c r="Z8" s="29" t="str">
        <f>(IF($H8&lt;&gt;"",$D8*((1+$H8+$I8)^COUNT($J$3:Z$3))*Z$2,""))</f>
        <v/>
      </c>
      <c r="AA8" s="29" t="str">
        <f>(IF($H8&lt;&gt;"",$D8*((1+$H8+$I8)^COUNT($J$3:AA$3))*AA$2,""))</f>
        <v/>
      </c>
      <c r="AB8" s="29" t="str">
        <f>(IF($H8&lt;&gt;"",$D8*((1+$H8+$I8)^COUNT($J$3:AB$3))*AB$2,""))</f>
        <v/>
      </c>
      <c r="AC8" s="29" t="str">
        <f>(IF($H8&lt;&gt;"",$D8*((1+$H8+$I8)^COUNT($J$3:AC$3))*AC$2,""))</f>
        <v/>
      </c>
      <c r="AD8" s="29" t="str">
        <f>(IF($H8&lt;&gt;"",$D8*((1+$H8+$I8)^COUNT($J$3:AD$3))*AD$2,""))</f>
        <v/>
      </c>
      <c r="AE8" s="29" t="str">
        <f>(IF($H8&lt;&gt;"",$D8*((1+$H8+$I8)^COUNT($J$3:AE$3))*AE$2,""))</f>
        <v/>
      </c>
      <c r="AF8" s="29" t="str">
        <f>(IF($H8&lt;&gt;"",$D8*((1+$H8+$I8)^COUNT($J$3:AF$3))*AF$2,""))</f>
        <v/>
      </c>
      <c r="AG8" s="29" t="str">
        <f>(IF($H8&lt;&gt;"",$D8*((1+$H8+$I8)^COUNT($J$3:AG$3))*AG$2,""))</f>
        <v/>
      </c>
      <c r="AH8" s="29" t="str">
        <f>(IF($H8&lt;&gt;"",$D8*((1+$H8+$I8)^COUNT($J$3:AH$3))*AH$2,""))</f>
        <v/>
      </c>
    </row>
    <row r="9" spans="1:34" ht="15.6">
      <c r="B9" s="34" t="s">
        <v>93</v>
      </c>
      <c r="C9" s="37">
        <v>3.8000000000000003</v>
      </c>
      <c r="D9" s="18">
        <f>C6*C9</f>
        <v>29414.17142857143</v>
      </c>
      <c r="F9" s="17" t="s">
        <v>829</v>
      </c>
      <c r="G9" s="30">
        <f>IF(H9&lt;&gt;"",NPV(0.0643,J9:AH9),"")</f>
        <v>352241.80025487399</v>
      </c>
      <c r="H9" s="27">
        <v>0.03</v>
      </c>
      <c r="I9" s="31">
        <v>7.0000000000000001E-3</v>
      </c>
      <c r="J9" s="29">
        <f>(IF($H9&lt;&gt;"",$D9*((1+$H9+$I9)^COUNT($J$3:J$3))*J$2,""))</f>
        <v>0</v>
      </c>
      <c r="K9" s="29">
        <f>(IF($H9&lt;&gt;"",$D9*((1+$H9+$I9)^COUNT($J$3:K$3))*K$2,""))</f>
        <v>0</v>
      </c>
      <c r="L9" s="29">
        <f>(IF($H9&lt;&gt;"",$D9*((1+$H9+$I9)^COUNT($J$3:L$3))*L$2,""))</f>
        <v>0</v>
      </c>
      <c r="M9" s="29">
        <f>(IF($H9&lt;&gt;"",$D9*((1+$H9+$I9)^COUNT($J$3:M$3))*M$2,""))</f>
        <v>10204.527478532609</v>
      </c>
      <c r="N9" s="29">
        <f>(IF($H9&lt;&gt;"",$D9*((1+$H9+$I9)^COUNT($J$3:N$3))*N$2,""))</f>
        <v>26455.237488095787</v>
      </c>
      <c r="O9" s="29">
        <f>(IF($H9&lt;&gt;"",$D9*((1+$H9+$I9)^COUNT($J$3:O$3))*O$2,""))</f>
        <v>27434.081275155331</v>
      </c>
      <c r="P9" s="29">
        <f>(IF($H9&lt;&gt;"",$D9*((1+$H9+$I9)^COUNT($J$3:P$3))*P$2,""))</f>
        <v>28449.142282336084</v>
      </c>
      <c r="Q9" s="29">
        <f>(IF($H9&lt;&gt;"",$D9*((1+$H9+$I9)^COUNT($J$3:Q$3))*Q$2,""))</f>
        <v>39335.680729043343</v>
      </c>
      <c r="R9" s="29">
        <f>(IF($H9&lt;&gt;"",$D9*((1+$H9+$I9)^COUNT($J$3:R$3))*R$2,""))</f>
        <v>40791.100916017946</v>
      </c>
      <c r="S9" s="29">
        <f>(IF($H9&lt;&gt;"",$D9*((1+$H9+$I9)^COUNT($J$3:S$3))*S$2,""))</f>
        <v>42300.371649910609</v>
      </c>
      <c r="T9" s="29">
        <f>(IF($H9&lt;&gt;"",$D9*((1+$H9+$I9)^COUNT($J$3:T$3))*T$2,""))</f>
        <v>43865.485400957303</v>
      </c>
      <c r="U9" s="29">
        <f>(IF($H9&lt;&gt;"",$D9*((1+$H9+$I9)^COUNT($J$3:U$3))*U$2,""))</f>
        <v>45488.508360792715</v>
      </c>
      <c r="V9" s="29">
        <f>(IF($H9&lt;&gt;"",$D9*((1+$H9+$I9)^COUNT($J$3:V$3))*V$2,""))</f>
        <v>47171.583170142047</v>
      </c>
      <c r="W9" s="29">
        <f>(IF($H9&lt;&gt;"",$D9*((1+$H9+$I9)^COUNT($J$3:W$3))*W$2,""))</f>
        <v>48916.931747437287</v>
      </c>
      <c r="X9" s="29">
        <f>(IF($H9&lt;&gt;"",$D9*((1+$H9+$I9)^COUNT($J$3:X$3))*X$2,""))</f>
        <v>50726.858222092473</v>
      </c>
      <c r="Y9" s="29">
        <f>(IF($H9&lt;&gt;"",$D9*((1+$H9+$I9)^COUNT($J$3:Y$3))*Y$2,""))</f>
        <v>52603.751976309883</v>
      </c>
      <c r="Z9" s="29">
        <f>(IF($H9&lt;&gt;"",$D9*((1+$H9+$I9)^COUNT($J$3:Z$3))*Z$2,""))</f>
        <v>54550.090799433347</v>
      </c>
      <c r="AA9" s="29">
        <f>(IF($H9&lt;&gt;"",$D9*((1+$H9+$I9)^COUNT($J$3:AA$3))*AA$2,""))</f>
        <v>56568.444159012375</v>
      </c>
      <c r="AB9" s="29">
        <f>(IF($H9&lt;&gt;"",$D9*((1+$H9+$I9)^COUNT($J$3:AB$3))*AB$2,""))</f>
        <v>58661.476592895837</v>
      </c>
      <c r="AC9" s="29">
        <f>(IF($H9&lt;&gt;"",$D9*((1+$H9+$I9)^COUNT($J$3:AC$3))*AC$2,""))</f>
        <v>60831.951226832964</v>
      </c>
      <c r="AD9" s="29">
        <f>(IF($H9&lt;&gt;"",$D9*((1+$H9+$I9)^COUNT($J$3:AD$3))*AD$2,""))</f>
        <v>63082.733422225792</v>
      </c>
      <c r="AE9" s="29">
        <f>(IF($H9&lt;&gt;"",$D9*((1+$H9)^COUNT($J$3:AE$3))*AE$2,""))</f>
        <v>14090.148535775272</v>
      </c>
      <c r="AF9" s="29">
        <f>(IF($H9&lt;&gt;"",$D9*((1+$H9)^COUNT($J$3:AF$3))*AF$2,""))</f>
        <v>0</v>
      </c>
      <c r="AG9" s="29">
        <f>(IF($H9&lt;&gt;"",$D9*((1+$H9)^COUNT($J$3:AG$3))*AG$2,""))</f>
        <v>0</v>
      </c>
      <c r="AH9" s="29">
        <f>(IF($H9&lt;&gt;"",$D9*((1+$H9)^COUNT($J$3:AH$3))*AH$2,""))</f>
        <v>0</v>
      </c>
    </row>
    <row r="10" spans="1:34" ht="15.6">
      <c r="B10" s="34" t="s">
        <v>94</v>
      </c>
      <c r="C10" s="38">
        <v>29414.17142857143</v>
      </c>
      <c r="D10" s="50">
        <f>D9</f>
        <v>29414.17142857143</v>
      </c>
      <c r="F10" s="17" t="s">
        <v>172</v>
      </c>
      <c r="G10" s="30" t="str">
        <f>IF(H10&lt;&gt;"",NPV(0.0643,J10:AA10),"")</f>
        <v/>
      </c>
      <c r="J10" s="29" t="str">
        <f>(IF($H10&lt;&gt;"",$D10*((1+$H10+$I10)^COUNT($J$3:J$3))*J$2,""))</f>
        <v/>
      </c>
      <c r="K10" s="29" t="str">
        <f>(IF($H10&lt;&gt;"",$D10*((1+$H10+$I10)^COUNT($J$3:K$3))*K$2,""))</f>
        <v/>
      </c>
      <c r="L10" s="29" t="str">
        <f>(IF($H10&lt;&gt;"",$D10*((1+$H10)^COUNT($J$3:L$3))*L$2,""))</f>
        <v/>
      </c>
      <c r="M10" s="29" t="str">
        <f>(IF($H10&lt;&gt;"",$D10*((1+$H10)^COUNT($J$3:M$3))*M$2,""))</f>
        <v/>
      </c>
      <c r="N10" s="29" t="str">
        <f>(IF($H10&lt;&gt;"",$D10*((1+$H10)^COUNT($J$3:N$3))*N$2,""))</f>
        <v/>
      </c>
      <c r="O10" s="29" t="str">
        <f>(IF($H10&lt;&gt;"",$D10*((1+$H10)^COUNT($J$3:O$3))*O$2,""))</f>
        <v/>
      </c>
      <c r="P10" s="29" t="str">
        <f>(IF($H10&lt;&gt;"",$D10*((1+$H10)^COUNT($J$3:P$3))*P$2,""))</f>
        <v/>
      </c>
      <c r="Q10" s="29" t="str">
        <f>(IF($H10&lt;&gt;"",$D10*((1+$H10)^COUNT($J$3:Q$3))*Q$2,""))</f>
        <v/>
      </c>
      <c r="R10" s="29" t="str">
        <f>(IF($H10&lt;&gt;"",$D10*((1+$H10)^COUNT($J$3:R$3))*R$2,""))</f>
        <v/>
      </c>
      <c r="S10" s="29" t="str">
        <f>(IF($H10&lt;&gt;"",$D10*((1+$H10)^COUNT($J$3:S$3))*S$2,""))</f>
        <v/>
      </c>
      <c r="T10" s="29" t="str">
        <f>(IF($H10&lt;&gt;"",$D10*((1+$H10)^COUNT($J$3:T$3))*T$2,""))</f>
        <v/>
      </c>
      <c r="U10" s="29" t="str">
        <f>(IF($H10&lt;&gt;"",$D10*((1+$H10)^COUNT($J$3:U$3))*U$2,""))</f>
        <v/>
      </c>
      <c r="V10" s="29" t="str">
        <f>(IF($H10&lt;&gt;"",$D10*((1+$H10)^COUNT($J$3:V$3))*V$2,""))</f>
        <v/>
      </c>
      <c r="W10" s="29" t="str">
        <f>(IF($H10&lt;&gt;"",$D10*((1+$H10)^COUNT($J$3:W$3))*W$2,""))</f>
        <v/>
      </c>
      <c r="X10" s="29" t="str">
        <f>(IF($H10&lt;&gt;"",$D10*((1+$H10)^COUNT($J$3:X$3))*X$2,""))</f>
        <v/>
      </c>
      <c r="Y10" s="29" t="str">
        <f>(IF($H10&lt;&gt;"",$D10*((1+$H10)^COUNT($J$3:Y$3))*Y$2,""))</f>
        <v/>
      </c>
      <c r="Z10" s="29" t="str">
        <f>(IF($H10&lt;&gt;"",$D10*((1+$H10)^COUNT($J$3:Z$3))*Z$2,""))</f>
        <v/>
      </c>
      <c r="AA10" s="29" t="str">
        <f>(IF($H10&lt;&gt;"",$D10*((1+$H10)^COUNT($J$3:AA$3))*AA$2,""))</f>
        <v/>
      </c>
      <c r="AB10" s="29" t="str">
        <f>(IF($H10&lt;&gt;"",$D10*((1+$H10)^COUNT($J$3:AB$3))*AB$2,""))</f>
        <v/>
      </c>
      <c r="AC10" s="29" t="str">
        <f>(IF($H10&lt;&gt;"",$D10*((1+$H10)^COUNT($J$3:AC$3))*AC$2,""))</f>
        <v/>
      </c>
      <c r="AD10" s="29" t="str">
        <f>(IF($H10&lt;&gt;"",$D10*((1+$H10)^COUNT($J$3:AD$3))*AD$2,""))</f>
        <v/>
      </c>
      <c r="AE10" s="29" t="str">
        <f>(IF($H10&lt;&gt;"",$D10*((1+$H10)^COUNT($J$3:AE$3))*AE$2,""))</f>
        <v/>
      </c>
      <c r="AF10" s="29" t="str">
        <f>(IF($H10&lt;&gt;"",$D10*((1+$H10)^COUNT($J$3:AF$3))*AF$2,""))</f>
        <v/>
      </c>
      <c r="AG10" s="29" t="str">
        <f>(IF($H10&lt;&gt;"",$D10*((1+$H10)^COUNT($J$3:AG$3))*AG$2,""))</f>
        <v/>
      </c>
      <c r="AH10" s="29" t="str">
        <f>(IF($H10&lt;&gt;"",$D10*((1+$H10)^COUNT($J$3:AH$3))*AH$2,""))</f>
        <v/>
      </c>
    </row>
    <row r="11" spans="1:34" ht="15.6">
      <c r="B11" s="34" t="s">
        <v>95</v>
      </c>
      <c r="C11" s="37">
        <f>(1.15*1.7)/0.8</f>
        <v>2.4437499999999996</v>
      </c>
      <c r="D11" s="19">
        <f>C11*C6</f>
        <v>18916.021428571425</v>
      </c>
      <c r="F11" s="17" t="s">
        <v>45</v>
      </c>
      <c r="G11" s="30">
        <f>IF(H11&lt;&gt;"",NPV(0.0643,J11:AH11),"")</f>
        <v>226893.53610604347</v>
      </c>
      <c r="H11" s="27">
        <v>0.03</v>
      </c>
      <c r="I11" s="31">
        <v>7.0000000000000001E-3</v>
      </c>
      <c r="J11" s="29">
        <f>(IF($H11&lt;&gt;"",$D11*((1+$H11+$I11)^COUNT($J$3:J$3))*J$2,""))</f>
        <v>0</v>
      </c>
      <c r="K11" s="29">
        <f>(IF($H11&lt;&gt;"",$D11*((1+$H11+$I11)^COUNT($J$3:K$3))*K$2,""))</f>
        <v>0</v>
      </c>
      <c r="L11" s="29">
        <f>(IF($H11&lt;&gt;"",$D11*((1+$H11+$I11)^COUNT($J$3:L$3))*L$2,""))</f>
        <v>0</v>
      </c>
      <c r="M11" s="29">
        <f>(IF($H11&lt;&gt;"",$D11*((1+$H11+$I11)^COUNT($J$3:M$3))*M$2,""))</f>
        <v>6562.4510593852783</v>
      </c>
      <c r="N11" s="29">
        <f>(IF($H11&lt;&gt;"",$D11*((1+$H11+$I11)^COUNT($J$3:N$3))*N$2,""))</f>
        <v>17013.154371456334</v>
      </c>
      <c r="O11" s="29">
        <f>(IF($H11&lt;&gt;"",$D11*((1+$H11+$I11)^COUNT($J$3:O$3))*O$2,""))</f>
        <v>17642.641083200218</v>
      </c>
      <c r="P11" s="29">
        <f>(IF($H11&lt;&gt;"",$D11*((1+$H11+$I11)^COUNT($J$3:P$3))*P$2,""))</f>
        <v>18295.418803278626</v>
      </c>
      <c r="Q11" s="29">
        <f>(IF($H11&lt;&gt;"",$D11*((1+$H11+$I11)^COUNT($J$3:Q$3))*Q$2,""))</f>
        <v>25296.46573199991</v>
      </c>
      <c r="R11" s="29">
        <f>(IF($H11&lt;&gt;"",$D11*((1+$H11+$I11)^COUNT($J$3:R$3))*R$2,""))</f>
        <v>26232.434964083903</v>
      </c>
      <c r="S11" s="29">
        <f>(IF($H11&lt;&gt;"",$D11*((1+$H11+$I11)^COUNT($J$3:S$3))*S$2,""))</f>
        <v>27203.035057755005</v>
      </c>
      <c r="T11" s="29">
        <f>(IF($H11&lt;&gt;"",$D11*((1+$H11+$I11)^COUNT($J$3:T$3))*T$2,""))</f>
        <v>28209.54735489194</v>
      </c>
      <c r="U11" s="29">
        <f>(IF($H11&lt;&gt;"",$D11*((1+$H11+$I11)^COUNT($J$3:U$3))*U$2,""))</f>
        <v>29253.300607022938</v>
      </c>
      <c r="V11" s="29">
        <f>(IF($H11&lt;&gt;"",$D11*((1+$H11+$I11)^COUNT($J$3:V$3))*V$2,""))</f>
        <v>30335.672729482787</v>
      </c>
      <c r="W11" s="29">
        <f>(IF($H11&lt;&gt;"",$D11*((1+$H11+$I11)^COUNT($J$3:W$3))*W$2,""))</f>
        <v>31458.092620473642</v>
      </c>
      <c r="X11" s="29">
        <f>(IF($H11&lt;&gt;"",$D11*((1+$H11+$I11)^COUNT($J$3:X$3))*X$2,""))</f>
        <v>32622.042047431169</v>
      </c>
      <c r="Y11" s="29">
        <f>(IF($H11&lt;&gt;"",$D11*((1+$H11+$I11)^COUNT($J$3:Y$3))*Y$2,""))</f>
        <v>33829.05760318612</v>
      </c>
      <c r="Z11" s="29">
        <f>(IF($H11&lt;&gt;"",$D11*((1+$H11+$I11)^COUNT($J$3:Z$3))*Z$2,""))</f>
        <v>35080.732734504003</v>
      </c>
      <c r="AA11" s="29">
        <f>(IF($H11&lt;&gt;"",$D11*((1+$H11+$I11)^COUNT($J$3:AA$3))*AA$2,""))</f>
        <v>36378.719845680651</v>
      </c>
      <c r="AB11" s="29">
        <f>(IF($H11&lt;&gt;"",$D11*((1+$H11+$I11)^COUNT($J$3:AB$3))*AB$2,""))</f>
        <v>37724.732479970829</v>
      </c>
      <c r="AC11" s="29">
        <f>(IF($H11&lt;&gt;"",$D11*((1+$H11+$I11)^COUNT($J$3:AC$3))*AC$2,""))</f>
        <v>39120.547581729741</v>
      </c>
      <c r="AD11" s="29">
        <f>(IF($H11&lt;&gt;"",$D11*((1+$H11+$I11)^COUNT($J$3:AD$3))*AD$2,""))</f>
        <v>40568.007842253748</v>
      </c>
      <c r="AE11" s="29">
        <f>(IF($H11&lt;&gt;"",$D11*((1+$H11+$I11)^COUNT($J$3:AE$3))*AE$2,""))</f>
        <v>10517.256033104282</v>
      </c>
      <c r="AF11" s="29">
        <f>(IF($H11&lt;&gt;"",$D11*((1+$H11+$I11)^COUNT($J$3:AF$3))*AF$2,""))</f>
        <v>0</v>
      </c>
      <c r="AG11" s="29">
        <f>(IF($H11&lt;&gt;"",$D11*((1+$H11+$I11)^COUNT($J$3:AG$3))*AG$2,""))</f>
        <v>0</v>
      </c>
      <c r="AH11" s="29">
        <f>(IF($H11&lt;&gt;"",$D11*((1+$H11+$I11)^COUNT($J$3:AH$3))*AH$2,""))</f>
        <v>0</v>
      </c>
    </row>
    <row r="12" spans="1:34" ht="15.6">
      <c r="B12" s="34" t="s">
        <v>96</v>
      </c>
      <c r="C12" s="38">
        <v>15481.142857142857</v>
      </c>
      <c r="F12" s="17"/>
      <c r="G12" s="30" t="str">
        <f>IF(H12&lt;&gt;"",NPV(0.0643,J12:AA12),"")</f>
        <v/>
      </c>
      <c r="J12" s="29" t="str">
        <f>(IF($H12&lt;&gt;"",$D12*((1+$H12+$I12)^COUNT($J$3:J$3))*J$2,""))</f>
        <v/>
      </c>
      <c r="K12" s="29" t="str">
        <f>(IF($H12&lt;&gt;"",$D12*((1+$H12+$I12)^COUNT($J$3:K$3))*K$2,""))</f>
        <v/>
      </c>
      <c r="L12" s="29" t="str">
        <f>(IF($H12&lt;&gt;"",$D12*((1+$H12+$I12)^COUNT($J$3:L$3))*L$2,""))</f>
        <v/>
      </c>
      <c r="M12" s="29" t="str">
        <f>(IF($H12&lt;&gt;"",$D12*((1+$H12+$I12)^COUNT($J$3:M$3))*M$2,""))</f>
        <v/>
      </c>
      <c r="N12" s="29" t="str">
        <f>(IF($H12&lt;&gt;"",$D12*((1+$H12+$I12)^COUNT($J$3:N$3))*N$2,""))</f>
        <v/>
      </c>
      <c r="O12" s="29" t="str">
        <f>(IF($H12&lt;&gt;"",$D12*((1+$H12+$I12)^COUNT($J$3:O$3))*O$2,""))</f>
        <v/>
      </c>
      <c r="P12" s="29" t="str">
        <f>(IF($H12&lt;&gt;"",$D12*((1+$H12+$I12)^COUNT($J$3:P$3))*P$2,""))</f>
        <v/>
      </c>
      <c r="Q12" s="29" t="str">
        <f>(IF($H12&lt;&gt;"",$D12*((1+$H12+$I12)^COUNT($J$3:Q$3))*Q$2,""))</f>
        <v/>
      </c>
      <c r="R12" s="29" t="str">
        <f>(IF($H12&lt;&gt;"",$D12*((1+$H12+$I12)^COUNT($J$3:R$3))*R$2,""))</f>
        <v/>
      </c>
      <c r="S12" s="29" t="str">
        <f>(IF($H12&lt;&gt;"",$D12*((1+$H12+$I12)^COUNT($J$3:S$3))*S$2,""))</f>
        <v/>
      </c>
      <c r="T12" s="29" t="str">
        <f>(IF($H12&lt;&gt;"",$D12*((1+$H12+$I12)^COUNT($J$3:T$3))*T$2,""))</f>
        <v/>
      </c>
      <c r="U12" s="29" t="str">
        <f>(IF($H12&lt;&gt;"",$D12*((1+$H12+$I12)^COUNT($J$3:U$3))*U$2,""))</f>
        <v/>
      </c>
      <c r="V12" s="29" t="str">
        <f>(IF($H12&lt;&gt;"",$D12*((1+$H12+$I12)^COUNT($J$3:V$3))*V$2,""))</f>
        <v/>
      </c>
      <c r="W12" s="29" t="str">
        <f>(IF($H12&lt;&gt;"",$D12*((1+$H12+$I12)^COUNT($J$3:W$3))*W$2,""))</f>
        <v/>
      </c>
      <c r="X12" s="29" t="str">
        <f>(IF($H12&lt;&gt;"",$D12*((1+$H12+$I12)^COUNT($J$3:X$3))*X$2,""))</f>
        <v/>
      </c>
      <c r="Y12" s="29" t="str">
        <f>(IF($H12&lt;&gt;"",$D12*((1+$H12+$I12)^COUNT($J$3:Y$3))*Y$2,""))</f>
        <v/>
      </c>
      <c r="Z12" s="29" t="str">
        <f>(IF($H12&lt;&gt;"",$D12*((1+$H12+$I12)^COUNT($J$3:Z$3))*Z$2,""))</f>
        <v/>
      </c>
      <c r="AA12" s="29" t="str">
        <f>(IF($H12&lt;&gt;"",$D12*((1+$H12+$I12)^COUNT($J$3:AA$3))*AA$2,""))</f>
        <v/>
      </c>
      <c r="AB12" s="29" t="str">
        <f>(IF($H12&lt;&gt;"",$D12*((1+$H12+$I12)^COUNT($J$3:AB$3))*AB$2,""))</f>
        <v/>
      </c>
      <c r="AC12" s="29" t="str">
        <f>(IF($H12&lt;&gt;"",$D12*((1+$H12+$I12)^COUNT($J$3:AC$3))*AC$2,""))</f>
        <v/>
      </c>
      <c r="AD12" s="29" t="str">
        <f>(IF($H12&lt;&gt;"",$D12*((1+$H12+$I12)^COUNT($J$3:AD$3))*AD$2,""))</f>
        <v/>
      </c>
      <c r="AE12" s="29" t="str">
        <f>(IF($H12&lt;&gt;"",$D12*((1+$H12+$I12)^COUNT($J$3:AE$3))*AE$2,""))</f>
        <v/>
      </c>
      <c r="AF12" s="29" t="str">
        <f>(IF($H12&lt;&gt;"",$D12*((1+$H12+$I12)^COUNT($J$3:AF$3))*AF$2,""))</f>
        <v/>
      </c>
      <c r="AG12" s="29" t="str">
        <f>(IF($H12&lt;&gt;"",$D12*((1+$H12+$I12)^COUNT($J$3:AG$3))*AG$2,""))</f>
        <v/>
      </c>
      <c r="AH12" s="29" t="str">
        <f>(IF($H12&lt;&gt;"",$D12*((1+$H12+$I12)^COUNT($J$3:AH$3))*AH$2,""))</f>
        <v/>
      </c>
    </row>
    <row r="13" spans="1:34">
      <c r="A13" t="s">
        <v>78</v>
      </c>
      <c r="D13" s="24">
        <f>SUM(D10:D12)</f>
        <v>48330.192857142858</v>
      </c>
      <c r="F13" s="17" t="s">
        <v>1093</v>
      </c>
      <c r="G13" s="30">
        <f>IF(H13&lt;&gt;"",NPV(0.0643,J13:AH13),"")</f>
        <v>372120.05610758282</v>
      </c>
      <c r="H13" s="25">
        <v>0</v>
      </c>
      <c r="I13" s="25">
        <v>0</v>
      </c>
      <c r="J13" s="29">
        <f>SUM(J6:J12)</f>
        <v>0</v>
      </c>
      <c r="K13" s="29">
        <f>(IF($H13&lt;&gt;"",$D13*((1+$H13+$I13)^COUNT($J$3:K$3))*K$2,""))</f>
        <v>0</v>
      </c>
      <c r="L13" s="29">
        <f>(IF($H13&lt;&gt;"",$D13*((1+$H13+$I13)^COUNT($J$3:L$3))*L$2,""))</f>
        <v>0</v>
      </c>
      <c r="M13" s="29">
        <f>(IF($H13&lt;&gt;"",$D13*((1+$H13+$I13)^COUNT($J$3:M$3))*M$2,""))</f>
        <v>14499.057857142858</v>
      </c>
      <c r="N13" s="29">
        <f>(IF($H13&lt;&gt;"",$D13*((1+$H13+$I13)^COUNT($J$3:N$3))*N$2,""))</f>
        <v>36247.644642857143</v>
      </c>
      <c r="O13" s="29">
        <f>(IF($H13&lt;&gt;"",$D13*((1+$H13+$I13)^COUNT($J$3:O$3))*O$2,""))</f>
        <v>36247.644642857143</v>
      </c>
      <c r="P13" s="29">
        <f>(IF($H13&lt;&gt;"",$D13*((1+$H13+$I13)^COUNT($J$3:P$3))*P$2,""))</f>
        <v>36247.644642857143</v>
      </c>
      <c r="Q13" s="29">
        <f>(IF($H13&lt;&gt;"",$D13*((1+$H13+$I13)^COUNT($J$3:Q$3))*Q$2,""))</f>
        <v>48330.192857142858</v>
      </c>
      <c r="R13" s="29">
        <f>(IF($H13&lt;&gt;"",$D13*((1+$H13+$I13)^COUNT($J$3:R$3))*R$2,""))</f>
        <v>48330.192857142858</v>
      </c>
      <c r="S13" s="29">
        <f>(IF($H13&lt;&gt;"",$D13*((1+$H13+$I13)^COUNT($J$3:S$3))*S$2,""))</f>
        <v>48330.192857142858</v>
      </c>
      <c r="T13" s="29">
        <f>(IF($H13&lt;&gt;"",$D13*((1+$H13+$I13)^COUNT($J$3:T$3))*T$2,""))</f>
        <v>48330.192857142858</v>
      </c>
      <c r="U13" s="29">
        <f>(IF($H13&lt;&gt;"",$D13*((1+$H13+$I13)^COUNT($J$3:U$3))*U$2,""))</f>
        <v>48330.192857142858</v>
      </c>
      <c r="V13" s="29">
        <f>(IF($H13&lt;&gt;"",$D13*((1+$H13+$I13)^COUNT($J$3:V$3))*V$2,""))</f>
        <v>48330.192857142858</v>
      </c>
      <c r="W13" s="29">
        <f>(IF($H13&lt;&gt;"",$D13*((1+$H13+$I13)^COUNT($J$3:W$3))*W$2,""))</f>
        <v>48330.192857142858</v>
      </c>
      <c r="X13" s="29">
        <f>(IF($H13&lt;&gt;"",$D13*((1+$H13+$I13)^COUNT($J$3:X$3))*X$2,""))</f>
        <v>48330.192857142858</v>
      </c>
      <c r="Y13" s="29">
        <f>(IF($H13&lt;&gt;"",$D13*((1+$H13+$I13)^COUNT($J$3:Y$3))*Y$2,""))</f>
        <v>48330.192857142858</v>
      </c>
      <c r="Z13" s="29">
        <f>(IF($H13&lt;&gt;"",$D13*((1+$H13+$I13)^COUNT($J$3:Z$3))*Z$2,""))</f>
        <v>48330.192857142858</v>
      </c>
      <c r="AA13" s="29">
        <f>(IF($H13&lt;&gt;"",$D13*((1+$H13+$I13)^COUNT($J$3:AA$3))*AA$2,""))</f>
        <v>48330.192857142858</v>
      </c>
      <c r="AB13" s="29">
        <f>(IF($H13&lt;&gt;"",$D13*((1+$H13+$I13)^COUNT($J$3:AB$3))*AB$2,""))</f>
        <v>48330.192857142858</v>
      </c>
      <c r="AC13" s="29">
        <f>(IF($H13&lt;&gt;"",$D13*((1+$H13+$I13)^COUNT($J$3:AC$3))*AC$2,""))</f>
        <v>48330.192857142858</v>
      </c>
      <c r="AD13" s="29">
        <f>(IF($H13&lt;&gt;"",$D13*((1+$H13+$I13)^COUNT($J$3:AD$3))*AD$2,""))</f>
        <v>48330.192857142858</v>
      </c>
      <c r="AE13" s="29">
        <f>(IF($H13&lt;&gt;"",$D13*((1+$H13+$I13)^COUNT($J$3:AE$3))*AE$2,""))</f>
        <v>12082.548214285714</v>
      </c>
      <c r="AF13" s="29">
        <f>(IF($H13&lt;&gt;"",$D13*((1+$H13+$I13)^COUNT($J$3:AF$3))*AF$2,""))</f>
        <v>0</v>
      </c>
      <c r="AG13" s="29">
        <f>(IF($H13&lt;&gt;"",$D13*((1+$H13+$I13)^COUNT($J$3:AG$3))*AG$2,""))</f>
        <v>0</v>
      </c>
      <c r="AH13" s="29">
        <f>(IF($H13&lt;&gt;"",$D13*((1+$H13+$I13)^COUNT($J$3:AH$3))*AH$2,""))</f>
        <v>0</v>
      </c>
    </row>
    <row r="14" spans="1:34">
      <c r="F14" s="17"/>
      <c r="G14" s="17"/>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row>
    <row r="15" spans="1:34">
      <c r="F15" s="17"/>
      <c r="G15" s="30"/>
      <c r="H15" s="27"/>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row>
    <row r="16" spans="1:34" ht="15.6">
      <c r="A16" s="40" t="s">
        <v>97</v>
      </c>
      <c r="B16" s="39"/>
      <c r="C16" s="41" t="s">
        <v>98</v>
      </c>
      <c r="F16" s="17"/>
      <c r="G16" s="17"/>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row>
    <row r="17" spans="1:34" ht="15.6">
      <c r="A17" s="39"/>
      <c r="B17" s="43" t="s">
        <v>99</v>
      </c>
      <c r="C17" s="39"/>
      <c r="D17" s="39"/>
      <c r="F17" s="17"/>
      <c r="G17" s="30"/>
    </row>
    <row r="18" spans="1:34" ht="15.6">
      <c r="A18" s="39"/>
      <c r="B18" s="44" t="s">
        <v>100</v>
      </c>
      <c r="C18" s="41">
        <v>0.5</v>
      </c>
      <c r="D18" s="39"/>
      <c r="F18" s="17"/>
      <c r="G18" s="17"/>
    </row>
    <row r="19" spans="1:34" ht="15.6">
      <c r="A19" s="39"/>
      <c r="B19" s="44" t="s">
        <v>101</v>
      </c>
      <c r="C19" s="41">
        <v>0.25</v>
      </c>
      <c r="D19" s="39"/>
      <c r="F19" s="17"/>
      <c r="G19" s="17"/>
      <c r="I19" s="28"/>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row>
    <row r="20" spans="1:34" ht="15.6">
      <c r="A20" s="39"/>
      <c r="B20" s="44" t="s">
        <v>102</v>
      </c>
      <c r="C20" s="39"/>
      <c r="D20" s="39"/>
      <c r="F20" s="17"/>
      <c r="G20" s="17"/>
    </row>
    <row r="21" spans="1:34" ht="15.6">
      <c r="A21" s="39"/>
      <c r="B21" s="44" t="s">
        <v>103</v>
      </c>
      <c r="C21" s="41">
        <v>0.5</v>
      </c>
      <c r="D21" s="39"/>
      <c r="F21" s="17"/>
      <c r="G21" s="17"/>
    </row>
    <row r="22" spans="1:34" ht="15.6">
      <c r="A22" s="39"/>
      <c r="B22" s="44" t="s">
        <v>104</v>
      </c>
      <c r="C22" s="41">
        <v>0.25</v>
      </c>
      <c r="D22" s="39"/>
      <c r="F22" s="17"/>
      <c r="G22" s="17"/>
    </row>
    <row r="23" spans="1:34" ht="31.2">
      <c r="A23" s="39"/>
      <c r="B23" s="44" t="s">
        <v>105</v>
      </c>
      <c r="C23" s="41">
        <v>1</v>
      </c>
      <c r="D23" s="39"/>
      <c r="F23" s="17"/>
      <c r="G23" s="17"/>
    </row>
    <row r="24" spans="1:34">
      <c r="A24" s="39"/>
      <c r="B24" s="45" t="s">
        <v>106</v>
      </c>
      <c r="C24" s="39"/>
      <c r="D24" s="39"/>
    </row>
    <row r="25" spans="1:34" ht="15.6">
      <c r="A25" s="39"/>
      <c r="B25" s="42" t="s">
        <v>107</v>
      </c>
      <c r="C25" s="41">
        <v>0.25</v>
      </c>
      <c r="D25" s="39"/>
    </row>
    <row r="26" spans="1:34" ht="15.6">
      <c r="A26" s="39"/>
      <c r="B26" s="42" t="s">
        <v>108</v>
      </c>
      <c r="C26" s="41">
        <v>0.25</v>
      </c>
      <c r="D26" s="39"/>
    </row>
    <row r="27" spans="1:34" ht="31.2">
      <c r="A27" s="39"/>
      <c r="B27" s="46" t="s">
        <v>109</v>
      </c>
      <c r="C27" s="39"/>
      <c r="D27" s="39"/>
    </row>
    <row r="28" spans="1:34" ht="31.2">
      <c r="A28" s="39"/>
      <c r="B28" s="46" t="s">
        <v>110</v>
      </c>
      <c r="C28" s="41">
        <v>0.25</v>
      </c>
      <c r="D28" s="39"/>
    </row>
    <row r="29" spans="1:34" ht="15.6">
      <c r="A29" s="39"/>
      <c r="B29" s="42" t="s">
        <v>111</v>
      </c>
      <c r="C29" s="41">
        <v>0.25</v>
      </c>
      <c r="D29" s="39"/>
    </row>
    <row r="30" spans="1:34" ht="15.6">
      <c r="A30" s="39"/>
      <c r="B30" s="42" t="s">
        <v>112</v>
      </c>
      <c r="C30" s="41">
        <v>0.25</v>
      </c>
      <c r="D30" s="39"/>
    </row>
    <row r="31" spans="1:34" ht="15.6">
      <c r="A31" s="39"/>
      <c r="B31" s="42" t="s">
        <v>113</v>
      </c>
      <c r="C31" s="41">
        <v>1</v>
      </c>
      <c r="D31" s="39"/>
    </row>
    <row r="32" spans="1:34" ht="15.6">
      <c r="A32" s="39"/>
      <c r="B32" s="45"/>
      <c r="C32" s="41">
        <v>4.75</v>
      </c>
      <c r="D32" s="39"/>
    </row>
    <row r="34" spans="1:10" ht="15.6">
      <c r="A34" s="49"/>
      <c r="B34" s="47"/>
      <c r="C34" s="47"/>
      <c r="D34" s="47"/>
      <c r="E34" s="47"/>
      <c r="F34" s="48"/>
      <c r="G34" s="48"/>
      <c r="H34" s="48"/>
      <c r="I34" s="48"/>
      <c r="J34" s="48"/>
    </row>
  </sheetData>
  <hyperlinks>
    <hyperlink ref="A1" location="'Summary Detail'!A1" display="Back to Summary Detail"/>
    <hyperlink ref="B24" r:id="rId1" display="javascript:void(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9FF78"/>
  </sheetPr>
  <dimension ref="A1:AC22"/>
  <sheetViews>
    <sheetView workbookViewId="0"/>
  </sheetViews>
  <sheetFormatPr defaultColWidth="9.109375" defaultRowHeight="14.4"/>
  <cols>
    <col min="1" max="1" width="3.88671875" style="47" customWidth="1"/>
    <col min="2" max="2" width="5.88671875" style="47" customWidth="1"/>
    <col min="3" max="3" width="35.6640625" style="47" bestFit="1" customWidth="1"/>
    <col min="4" max="4" width="14" style="47" customWidth="1"/>
    <col min="5" max="5" width="11.5546875" style="47" bestFit="1" customWidth="1"/>
    <col min="6" max="6" width="12" style="47" bestFit="1" customWidth="1"/>
    <col min="7" max="10" width="11.6640625" style="47" bestFit="1" customWidth="1"/>
    <col min="11" max="16" width="12.6640625" style="47" bestFit="1" customWidth="1"/>
    <col min="17" max="21" width="13.33203125" style="47" bestFit="1" customWidth="1"/>
    <col min="22" max="24" width="12.6640625" style="47" bestFit="1" customWidth="1"/>
    <col min="25" max="25" width="11.6640625" style="47" bestFit="1" customWidth="1"/>
    <col min="26" max="16384" width="9.109375" style="47"/>
  </cols>
  <sheetData>
    <row r="1" spans="1:5">
      <c r="A1" s="14" t="s">
        <v>34</v>
      </c>
    </row>
    <row r="3" spans="1:5">
      <c r="A3" s="51" t="s">
        <v>114</v>
      </c>
    </row>
    <row r="5" spans="1:5">
      <c r="B5" s="47" t="s">
        <v>115</v>
      </c>
    </row>
    <row r="6" spans="1:5">
      <c r="C6" s="47" t="s">
        <v>116</v>
      </c>
      <c r="D6" s="18">
        <v>165</v>
      </c>
      <c r="E6" s="47" t="s">
        <v>567</v>
      </c>
    </row>
    <row r="7" spans="1:5">
      <c r="C7" s="47" t="s">
        <v>117</v>
      </c>
      <c r="D7" s="18">
        <v>68</v>
      </c>
      <c r="E7" s="47" t="s">
        <v>567</v>
      </c>
    </row>
    <row r="8" spans="1:5">
      <c r="C8" s="47" t="s">
        <v>118</v>
      </c>
      <c r="D8" s="18">
        <v>30</v>
      </c>
      <c r="E8" s="47" t="s">
        <v>567</v>
      </c>
    </row>
    <row r="9" spans="1:5">
      <c r="C9" s="47" t="s">
        <v>119</v>
      </c>
      <c r="D9" s="18">
        <f>0.7*D8</f>
        <v>21</v>
      </c>
      <c r="E9" s="47" t="s">
        <v>568</v>
      </c>
    </row>
    <row r="10" spans="1:5">
      <c r="C10" s="47" t="s">
        <v>120</v>
      </c>
      <c r="D10" s="52">
        <v>0.8</v>
      </c>
      <c r="E10" s="47" t="s">
        <v>569</v>
      </c>
    </row>
    <row r="11" spans="1:5">
      <c r="C11" s="47" t="s">
        <v>121</v>
      </c>
      <c r="D11" s="18">
        <f>SUM(D8:D9)/D10</f>
        <v>63.75</v>
      </c>
    </row>
    <row r="13" spans="1:5">
      <c r="C13" s="47" t="s">
        <v>122</v>
      </c>
      <c r="D13" s="19">
        <f>D6+D11+D7</f>
        <v>296.75</v>
      </c>
    </row>
    <row r="15" spans="1:5">
      <c r="C15" s="47" t="s">
        <v>572</v>
      </c>
      <c r="D15" s="52">
        <v>0.03</v>
      </c>
    </row>
    <row r="16" spans="1:5">
      <c r="C16" s="47" t="s">
        <v>570</v>
      </c>
      <c r="D16" s="52">
        <f>D11/D13</f>
        <v>0.21482729570345407</v>
      </c>
    </row>
    <row r="17" spans="2:29" ht="15" thickBot="1">
      <c r="C17" s="47" t="s">
        <v>571</v>
      </c>
      <c r="D17" s="136">
        <f>D15*D16</f>
        <v>6.4448188711036221E-3</v>
      </c>
    </row>
    <row r="18" spans="2:29" ht="15" thickBot="1">
      <c r="B18" s="20">
        <v>0.09</v>
      </c>
      <c r="E18" s="1000" t="s">
        <v>1101</v>
      </c>
      <c r="F18" s="1001"/>
      <c r="G18" s="1001"/>
      <c r="H18" s="1001"/>
      <c r="I18" s="1002"/>
    </row>
    <row r="19" spans="2:29">
      <c r="C19" s="47" t="s">
        <v>124</v>
      </c>
      <c r="E19" s="682">
        <v>2016</v>
      </c>
      <c r="F19" s="683">
        <v>2017</v>
      </c>
      <c r="G19" s="683">
        <v>2018</v>
      </c>
      <c r="H19" s="683">
        <v>2019</v>
      </c>
      <c r="I19" s="684">
        <v>2020</v>
      </c>
      <c r="J19" s="25">
        <v>2021</v>
      </c>
      <c r="K19" s="25">
        <v>2022</v>
      </c>
      <c r="L19" s="25">
        <v>2023</v>
      </c>
      <c r="M19" s="25">
        <v>2024</v>
      </c>
      <c r="N19" s="25">
        <v>2025</v>
      </c>
      <c r="O19" s="25">
        <v>2026</v>
      </c>
      <c r="P19" s="25">
        <v>2027</v>
      </c>
      <c r="Q19" s="25">
        <v>2028</v>
      </c>
      <c r="R19" s="25">
        <v>2029</v>
      </c>
      <c r="S19" s="25">
        <v>2030</v>
      </c>
      <c r="T19" s="25">
        <v>2031</v>
      </c>
      <c r="U19" s="25">
        <v>2032</v>
      </c>
      <c r="V19" s="25">
        <v>2033</v>
      </c>
      <c r="W19" s="25">
        <v>2034</v>
      </c>
      <c r="X19" s="116">
        <v>2035</v>
      </c>
      <c r="Y19" s="116">
        <v>2036</v>
      </c>
      <c r="Z19" s="708">
        <v>2037</v>
      </c>
      <c r="AA19" s="708">
        <v>2038</v>
      </c>
      <c r="AB19" s="708">
        <v>2039</v>
      </c>
      <c r="AC19" s="708">
        <v>2040</v>
      </c>
    </row>
    <row r="20" spans="2:29">
      <c r="C20" s="47" t="s">
        <v>125</v>
      </c>
      <c r="E20" s="685">
        <v>65.017708941213655</v>
      </c>
      <c r="F20" s="686">
        <v>0</v>
      </c>
      <c r="G20" s="686">
        <v>145.66888105080312</v>
      </c>
      <c r="H20" s="686">
        <v>217.49427877527415</v>
      </c>
      <c r="I20" s="687">
        <v>323.8237159159097</v>
      </c>
      <c r="J20" s="21">
        <v>480.11385153949868</v>
      </c>
      <c r="K20" s="21">
        <v>707.38336901761795</v>
      </c>
      <c r="L20" s="21">
        <v>1032.5446725436504</v>
      </c>
      <c r="M20" s="21">
        <v>1486.4483159820315</v>
      </c>
      <c r="N20" s="21">
        <v>2096.6943804325356</v>
      </c>
      <c r="O20" s="21">
        <v>2870.8086630464086</v>
      </c>
      <c r="P20" s="21">
        <v>3766.2290661452248</v>
      </c>
      <c r="Q20" s="21">
        <v>4652.592027370064</v>
      </c>
      <c r="R20" s="21">
        <v>5295.7252055608697</v>
      </c>
      <c r="S20" s="21">
        <v>5420.0378325592592</v>
      </c>
      <c r="T20" s="21">
        <v>4877.2991099625979</v>
      </c>
      <c r="U20" s="21">
        <v>3809.5673190442976</v>
      </c>
      <c r="V20" s="21">
        <v>2593.8413019408508</v>
      </c>
      <c r="W20" s="21">
        <v>1574.4881416946555</v>
      </c>
      <c r="X20" s="21">
        <f>W20/V20*W20</f>
        <v>955.73037042866099</v>
      </c>
      <c r="Y20" s="21">
        <f>X20/W20*X20</f>
        <v>580.13808854512638</v>
      </c>
      <c r="Z20" s="21">
        <v>0</v>
      </c>
      <c r="AA20" s="21">
        <v>0</v>
      </c>
      <c r="AB20" s="21">
        <v>0</v>
      </c>
      <c r="AC20" s="21">
        <v>0</v>
      </c>
    </row>
    <row r="21" spans="2:29" ht="15" thickBot="1">
      <c r="C21" s="47" t="s">
        <v>126</v>
      </c>
      <c r="D21" s="18">
        <f>NPV(0.0643,E21:Y21)</f>
        <v>4627144.3366114758</v>
      </c>
      <c r="E21" s="688">
        <v>0</v>
      </c>
      <c r="F21" s="689">
        <f>(F20*$D$13)*(1+$D$17)^COUNT($E19:F19)</f>
        <v>0</v>
      </c>
      <c r="G21" s="689">
        <f>(G20*$D$13)*(1+$D$17)^COUNT($E19:G19)</f>
        <v>44068.413648168214</v>
      </c>
      <c r="H21" s="689">
        <f>(H20*$D$13)*(1+$D$17)^COUNT($E19:H19)</f>
        <v>66221.412315309572</v>
      </c>
      <c r="I21" s="690">
        <f>(I20*$D$13)*(1+$D$17)^COUNT($E19:I19)</f>
        <v>99231.423639208995</v>
      </c>
      <c r="J21" s="18">
        <f>(J20*($D$13-$D$7))*(1+$D$17)^COUNT($E19:J19)</f>
        <v>114141.91363136643</v>
      </c>
      <c r="K21" s="18">
        <f>(K20*($D$13-$D$7))*(1+$D$17)^COUNT($E19:K19)</f>
        <v>169256.64465734427</v>
      </c>
      <c r="L21" s="18">
        <f>(L20*($D$13-$D$7))*(1+$D$17)^COUNT($E19:L19)</f>
        <v>248650.70838323809</v>
      </c>
      <c r="M21" s="18">
        <f>(M20*($D$13-$D$7))*(1+$D$17)^COUNT($E19:M19)</f>
        <v>360263.80563426786</v>
      </c>
      <c r="N21" s="18">
        <f>(N20*($D$13-$D$7))*(1+$D$17)^COUNT($E19:N19)</f>
        <v>511441.44529828802</v>
      </c>
      <c r="O21" s="18">
        <f>(O20*($D$13-$D$7))*(1+$D$17)^COUNT($E19:O19)</f>
        <v>704782.32513473509</v>
      </c>
      <c r="P21" s="18">
        <f>(P20*($D$13-$D$7))*(1+$D$17)^COUNT($E19:P19)</f>
        <v>930566.58818764111</v>
      </c>
      <c r="Q21" s="18">
        <f>(Q20*($D$13-$D$7))*(1+$D$17)^COUNT($E19:Q19)</f>
        <v>1156979.5030561332</v>
      </c>
      <c r="R21" s="18">
        <f>(R20*($D$13-$D$7))*(1+$D$17)^COUNT($E19:R19)</f>
        <v>1325397.3653708019</v>
      </c>
      <c r="S21" s="18">
        <f>(S20*($D$13-$D$7))*(1+$D$17)^COUNT($E19:S19)</f>
        <v>1365252.397559437</v>
      </c>
      <c r="T21" s="18">
        <f>(T20*($D$13-$D$7))*(1+$D$17)^COUNT($E19:T19)</f>
        <v>1236459.7649443925</v>
      </c>
      <c r="U21" s="18">
        <f>(U20*($D$13-$D$7))*(1+$D$17)^COUNT($E19:U19)</f>
        <v>971999.89782956219</v>
      </c>
      <c r="V21" s="18">
        <f>(V20*($D$13-$D$7))*(1+$D$17)^COUNT($E19:V19)</f>
        <v>666076.23180844774</v>
      </c>
      <c r="W21" s="18">
        <f>(W20*($D$13-$D$7))*(1+$D$17)^COUNT($E19:W19)</f>
        <v>406920.80773599411</v>
      </c>
      <c r="X21" s="18">
        <f>(X20*($D$13-$D$7))*(1+$D$17)^COUNT($E19:X19)</f>
        <v>248596.98614217044</v>
      </c>
      <c r="Y21" s="18">
        <f>(Y20*($D$13-$D$7))*(1+$D$17)^COUNT($E19:Y19)</f>
        <v>151873.43665912014</v>
      </c>
      <c r="Z21" s="18">
        <f>(Z20*($D$13-$D$7))*(1+$D$17)^COUNT($E19:Z19)</f>
        <v>0</v>
      </c>
      <c r="AA21" s="18">
        <f>(AA20*($D$13-$D$7))*(1+$D$17)^COUNT($E19:AA19)</f>
        <v>0</v>
      </c>
      <c r="AB21" s="18">
        <f>(AB20*($D$13-$D$7))*(1+$D$17)^COUNT($E19:AB19)</f>
        <v>0</v>
      </c>
      <c r="AC21" s="18">
        <f>(AC20*($D$13-$D$7))*(1+$D$17)^COUNT($E19:AC19)</f>
        <v>0</v>
      </c>
    </row>
    <row r="22" spans="2:29">
      <c r="I22" s="130"/>
      <c r="J22" s="130"/>
    </row>
  </sheetData>
  <mergeCells count="1">
    <mergeCell ref="E18:I18"/>
  </mergeCells>
  <hyperlinks>
    <hyperlink ref="A1" location="'Summary Detail'!A1" display="Back to Summary Detai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9FF78"/>
  </sheetPr>
  <dimension ref="A1:N25"/>
  <sheetViews>
    <sheetView workbookViewId="0">
      <selection activeCell="J35" sqref="J35"/>
    </sheetView>
  </sheetViews>
  <sheetFormatPr defaultColWidth="9.109375" defaultRowHeight="14.4"/>
  <cols>
    <col min="1" max="1" width="14.33203125" style="47" bestFit="1" customWidth="1"/>
    <col min="2" max="6" width="14.5546875" style="47" customWidth="1"/>
    <col min="7" max="7" width="30.33203125" style="47" bestFit="1" customWidth="1"/>
    <col min="8" max="8" width="14.44140625" style="881" bestFit="1" customWidth="1"/>
    <col min="9" max="9" width="13.109375" style="881" bestFit="1" customWidth="1"/>
    <col min="10" max="10" width="13.6640625" style="881" bestFit="1" customWidth="1"/>
    <col min="11" max="11" width="14.109375" style="881" bestFit="1" customWidth="1"/>
    <col min="12" max="13" width="15.109375" style="881" bestFit="1" customWidth="1"/>
    <col min="14" max="14" width="11.5546875" style="881" bestFit="1" customWidth="1"/>
    <col min="15" max="16384" width="9.109375" style="47"/>
  </cols>
  <sheetData>
    <row r="1" spans="1:14">
      <c r="A1" s="14" t="s">
        <v>34</v>
      </c>
    </row>
    <row r="3" spans="1:14">
      <c r="A3" s="47" t="s">
        <v>549</v>
      </c>
    </row>
    <row r="4" spans="1:14" ht="15" thickBot="1">
      <c r="G4" s="47" t="s">
        <v>1232</v>
      </c>
    </row>
    <row r="5" spans="1:14">
      <c r="A5" s="18">
        <v>1820000</v>
      </c>
      <c r="G5" s="791" t="s">
        <v>1228</v>
      </c>
      <c r="H5" s="796">
        <v>1820000</v>
      </c>
      <c r="I5" s="797">
        <v>2016</v>
      </c>
      <c r="J5" s="798">
        <v>2017</v>
      </c>
      <c r="K5" s="798">
        <v>2018</v>
      </c>
      <c r="L5" s="798">
        <v>2019</v>
      </c>
      <c r="M5" s="798">
        <v>2020</v>
      </c>
      <c r="N5" s="799">
        <v>2021</v>
      </c>
    </row>
    <row r="6" spans="1:14" ht="15" thickBot="1">
      <c r="G6" s="792" t="s">
        <v>1229</v>
      </c>
      <c r="H6" s="800">
        <f>NPV(0.0678,I6:N6)</f>
        <v>2508513.4473912925</v>
      </c>
      <c r="I6" s="801">
        <v>312818</v>
      </c>
      <c r="J6" s="802">
        <v>500000</v>
      </c>
      <c r="K6" s="802">
        <v>350000</v>
      </c>
      <c r="L6" s="802">
        <v>1000000</v>
      </c>
      <c r="M6" s="802">
        <v>1000000</v>
      </c>
      <c r="N6" s="803"/>
    </row>
    <row r="7" spans="1:14" ht="15" thickBot="1">
      <c r="G7" s="790" t="s">
        <v>1230</v>
      </c>
      <c r="H7" s="804"/>
      <c r="I7" s="805"/>
      <c r="J7" s="805"/>
      <c r="K7" s="805"/>
      <c r="L7" s="805"/>
      <c r="M7" s="805"/>
      <c r="N7" s="806"/>
    </row>
    <row r="8" spans="1:14">
      <c r="G8" s="793" t="s">
        <v>1217</v>
      </c>
      <c r="H8" s="807"/>
      <c r="I8" s="808">
        <v>665018</v>
      </c>
      <c r="J8" s="809" t="s">
        <v>1226</v>
      </c>
      <c r="K8" s="809">
        <v>1920010</v>
      </c>
      <c r="L8" s="809">
        <v>2176946</v>
      </c>
      <c r="M8" s="809">
        <v>1164660</v>
      </c>
      <c r="N8" s="810">
        <v>1416468</v>
      </c>
    </row>
    <row r="9" spans="1:14">
      <c r="G9" s="794" t="s">
        <v>1218</v>
      </c>
      <c r="H9" s="811"/>
      <c r="I9" s="812">
        <v>1107495</v>
      </c>
      <c r="J9" s="813" t="s">
        <v>1227</v>
      </c>
      <c r="K9" s="813">
        <v>408707</v>
      </c>
      <c r="L9" s="814"/>
      <c r="M9" s="814"/>
      <c r="N9" s="815"/>
    </row>
    <row r="10" spans="1:14" ht="15" thickBot="1">
      <c r="G10" s="795" t="s">
        <v>1231</v>
      </c>
      <c r="H10" s="816">
        <f>NPV(0.0678,I10:N10)</f>
        <v>9550248.6357544027</v>
      </c>
      <c r="I10" s="817">
        <f t="shared" ref="I10:N10" si="0">SUM(I6:I9)</f>
        <v>2085331</v>
      </c>
      <c r="J10" s="818">
        <f t="shared" si="0"/>
        <v>500000</v>
      </c>
      <c r="K10" s="818">
        <f t="shared" si="0"/>
        <v>2678717</v>
      </c>
      <c r="L10" s="818">
        <f t="shared" si="0"/>
        <v>3176946</v>
      </c>
      <c r="M10" s="818">
        <f t="shared" si="0"/>
        <v>2164660</v>
      </c>
      <c r="N10" s="819">
        <f t="shared" si="0"/>
        <v>1416468</v>
      </c>
    </row>
    <row r="13" spans="1:14" ht="15" thickBot="1">
      <c r="H13" s="820" t="s">
        <v>1219</v>
      </c>
      <c r="I13" s="821" t="s">
        <v>1220</v>
      </c>
      <c r="J13" s="821" t="s">
        <v>1221</v>
      </c>
      <c r="K13" s="821" t="s">
        <v>1222</v>
      </c>
      <c r="L13" s="821" t="s">
        <v>1223</v>
      </c>
      <c r="M13" s="821" t="s">
        <v>1224</v>
      </c>
      <c r="N13" s="822"/>
    </row>
    <row r="15" spans="1:14">
      <c r="B15" s="789" t="s">
        <v>1225</v>
      </c>
    </row>
    <row r="17" spans="1:9">
      <c r="A17" s="47" t="s">
        <v>1228</v>
      </c>
      <c r="B17" s="47">
        <v>1820000</v>
      </c>
      <c r="C17" s="881">
        <v>2016</v>
      </c>
      <c r="D17" s="881">
        <v>2017</v>
      </c>
      <c r="E17" s="881">
        <v>2018</v>
      </c>
      <c r="F17" s="881">
        <v>2019</v>
      </c>
      <c r="G17" s="881">
        <v>2020</v>
      </c>
      <c r="H17" s="881">
        <v>2021</v>
      </c>
    </row>
    <row r="18" spans="1:9">
      <c r="A18" s="897" t="s">
        <v>1234</v>
      </c>
      <c r="B18" s="897"/>
      <c r="C18" s="898"/>
      <c r="D18" s="898"/>
      <c r="E18" s="898">
        <v>1200000</v>
      </c>
      <c r="F18" s="898">
        <v>1600000</v>
      </c>
      <c r="G18" s="898">
        <v>1682000</v>
      </c>
      <c r="H18" s="898">
        <v>1200000</v>
      </c>
    </row>
    <row r="19" spans="1:9">
      <c r="A19" s="897" t="s">
        <v>1235</v>
      </c>
      <c r="B19" s="897"/>
      <c r="C19" s="898">
        <v>2950000</v>
      </c>
      <c r="D19" s="898">
        <v>2950000</v>
      </c>
      <c r="E19" s="898"/>
      <c r="F19" s="898"/>
      <c r="G19" s="898"/>
      <c r="H19" s="898"/>
    </row>
    <row r="20" spans="1:9">
      <c r="A20" s="897" t="s">
        <v>1218</v>
      </c>
      <c r="B20" s="897"/>
      <c r="C20" s="898">
        <v>1107495</v>
      </c>
      <c r="D20" s="898">
        <v>1740272</v>
      </c>
      <c r="E20" s="898">
        <v>408707</v>
      </c>
      <c r="F20" s="898"/>
      <c r="G20" s="898"/>
      <c r="H20" s="898"/>
    </row>
    <row r="21" spans="1:9">
      <c r="A21" s="897" t="s">
        <v>1236</v>
      </c>
      <c r="B21" s="897"/>
      <c r="C21" s="898"/>
      <c r="D21" s="898">
        <v>2800000</v>
      </c>
      <c r="E21" s="898">
        <v>2800000</v>
      </c>
      <c r="F21" s="898"/>
      <c r="G21" s="898"/>
      <c r="H21" s="898"/>
    </row>
    <row r="22" spans="1:9">
      <c r="A22" s="897" t="s">
        <v>1113</v>
      </c>
      <c r="B22" s="897"/>
      <c r="C22" s="898"/>
      <c r="D22" s="898"/>
      <c r="E22" s="898">
        <v>250000</v>
      </c>
      <c r="F22" s="898">
        <v>6400000</v>
      </c>
      <c r="G22" s="898">
        <v>7100000</v>
      </c>
      <c r="H22" s="898"/>
    </row>
    <row r="23" spans="1:9" s="836" customFormat="1">
      <c r="A23" s="546" t="s">
        <v>510</v>
      </c>
      <c r="B23" s="546"/>
      <c r="C23" s="713">
        <v>375000</v>
      </c>
      <c r="D23" s="713">
        <v>375000</v>
      </c>
      <c r="E23" s="713"/>
      <c r="F23" s="713">
        <v>3492500</v>
      </c>
      <c r="G23" s="713">
        <v>3492500</v>
      </c>
      <c r="H23" s="713"/>
      <c r="I23" s="452" t="s">
        <v>1325</v>
      </c>
    </row>
    <row r="24" spans="1:9">
      <c r="A24" s="897" t="s">
        <v>1237</v>
      </c>
      <c r="B24" s="834">
        <f>SUM(C23:H23)</f>
        <v>7735000</v>
      </c>
      <c r="C24" s="898">
        <f>SUM(C18:C22)</f>
        <v>4057495</v>
      </c>
      <c r="D24" s="898">
        <f t="shared" ref="D24:H24" si="1">SUM(D18:D23)</f>
        <v>7865272</v>
      </c>
      <c r="E24" s="898">
        <f t="shared" si="1"/>
        <v>4658707</v>
      </c>
      <c r="F24" s="898">
        <f t="shared" si="1"/>
        <v>11492500</v>
      </c>
      <c r="G24" s="898">
        <f t="shared" si="1"/>
        <v>12274500</v>
      </c>
      <c r="H24" s="898">
        <f t="shared" si="1"/>
        <v>1200000</v>
      </c>
    </row>
    <row r="25" spans="1:9">
      <c r="A25" s="897" t="s">
        <v>1238</v>
      </c>
      <c r="B25" s="834">
        <f>NPV(0.0643,C23:H23)</f>
        <v>6302323.2255015494</v>
      </c>
      <c r="C25" s="897"/>
      <c r="D25" s="897"/>
      <c r="E25" s="900">
        <f>SUM(C24:E24)</f>
        <v>16581474</v>
      </c>
      <c r="F25" s="897"/>
      <c r="G25" s="897"/>
      <c r="H25" s="897"/>
    </row>
  </sheetData>
  <hyperlinks>
    <hyperlink ref="A1" location="'Summary Detail'!A1" display="Back to Summary Detail"/>
  </hyperlink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09FF78"/>
  </sheetPr>
  <dimension ref="A1:AD48"/>
  <sheetViews>
    <sheetView workbookViewId="0">
      <selection activeCell="M24" sqref="M24"/>
    </sheetView>
  </sheetViews>
  <sheetFormatPr defaultColWidth="9.109375" defaultRowHeight="14.4"/>
  <cols>
    <col min="1" max="1" width="64.88671875" style="47" bestFit="1" customWidth="1"/>
    <col min="2" max="3" width="13.5546875" style="47" bestFit="1" customWidth="1"/>
    <col min="4" max="4" width="14.33203125" style="47" bestFit="1" customWidth="1"/>
    <col min="5" max="7" width="9.109375" style="47"/>
    <col min="8" max="8" width="9" style="47" customWidth="1"/>
    <col min="9" max="14" width="10.44140625" style="47" customWidth="1"/>
    <col min="15" max="15" width="11.5546875" style="47" bestFit="1" customWidth="1"/>
    <col min="16" max="16" width="10.44140625" style="47" customWidth="1"/>
    <col min="17" max="17" width="11.5546875" style="47" bestFit="1" customWidth="1"/>
    <col min="18" max="18" width="10" style="47" bestFit="1" customWidth="1"/>
    <col min="19" max="19" width="11.5546875" style="47" bestFit="1" customWidth="1"/>
    <col min="20" max="24" width="10.44140625" style="47" customWidth="1"/>
    <col min="25" max="26" width="10" style="47" bestFit="1" customWidth="1"/>
    <col min="27" max="16384" width="9.109375" style="47"/>
  </cols>
  <sheetData>
    <row r="1" spans="1:30">
      <c r="A1" s="14" t="s">
        <v>34</v>
      </c>
      <c r="B1" s="47" t="s">
        <v>1141</v>
      </c>
      <c r="C1" s="47" t="s">
        <v>80</v>
      </c>
      <c r="D1" s="47" t="s">
        <v>10</v>
      </c>
    </row>
    <row r="2" spans="1:30">
      <c r="F2" s="714">
        <v>2016</v>
      </c>
      <c r="G2" s="714">
        <v>2017</v>
      </c>
      <c r="H2" s="714">
        <v>2018</v>
      </c>
      <c r="I2" s="714">
        <v>2019</v>
      </c>
      <c r="J2" s="714">
        <v>2020</v>
      </c>
      <c r="K2" s="714">
        <v>2021</v>
      </c>
      <c r="L2" s="714">
        <v>2022</v>
      </c>
      <c r="M2" s="714">
        <v>2023</v>
      </c>
      <c r="N2" s="714">
        <v>2024</v>
      </c>
      <c r="O2" s="714">
        <v>2025</v>
      </c>
      <c r="P2" s="714">
        <v>2026</v>
      </c>
      <c r="Q2" s="714">
        <v>2027</v>
      </c>
      <c r="R2" s="714">
        <v>2028</v>
      </c>
      <c r="S2" s="714">
        <v>2029</v>
      </c>
      <c r="T2" s="714">
        <v>2030</v>
      </c>
      <c r="U2" s="714">
        <v>2031</v>
      </c>
      <c r="V2" s="714">
        <v>2032</v>
      </c>
      <c r="W2" s="714">
        <v>2033</v>
      </c>
      <c r="X2" s="714">
        <v>2034</v>
      </c>
      <c r="Y2" s="714">
        <v>2035</v>
      </c>
      <c r="Z2" s="714">
        <v>2036</v>
      </c>
      <c r="AA2" s="714">
        <v>2037</v>
      </c>
      <c r="AB2" s="714">
        <v>2038</v>
      </c>
      <c r="AC2" s="714">
        <v>2039</v>
      </c>
      <c r="AD2" s="714">
        <v>2040</v>
      </c>
    </row>
    <row r="3" spans="1:30">
      <c r="A3" s="47" t="s">
        <v>1140</v>
      </c>
      <c r="I3" s="21">
        <f t="array" ref="I3:Z3">TRANSPOSE(D29:D47)</f>
        <v>3000</v>
      </c>
      <c r="J3" s="21">
        <v>3000</v>
      </c>
      <c r="K3" s="21">
        <v>3000</v>
      </c>
      <c r="L3" s="21">
        <v>3000</v>
      </c>
      <c r="M3" s="21">
        <v>3000</v>
      </c>
      <c r="N3" s="21">
        <v>5000</v>
      </c>
      <c r="O3" s="21">
        <v>5000</v>
      </c>
      <c r="P3" s="21">
        <v>5000</v>
      </c>
      <c r="Q3" s="21">
        <v>5000</v>
      </c>
      <c r="R3" s="21">
        <v>5000</v>
      </c>
      <c r="S3" s="21">
        <v>5000</v>
      </c>
      <c r="T3" s="21">
        <v>3000</v>
      </c>
      <c r="U3" s="21">
        <v>3000</v>
      </c>
      <c r="V3" s="21">
        <v>3000</v>
      </c>
      <c r="W3" s="21">
        <v>3000</v>
      </c>
      <c r="X3" s="21">
        <v>3000</v>
      </c>
      <c r="Y3" s="47">
        <v>3000</v>
      </c>
      <c r="Z3" s="47">
        <v>3000</v>
      </c>
    </row>
    <row r="4" spans="1:30">
      <c r="A4" s="47" t="s">
        <v>1139</v>
      </c>
      <c r="F4" s="47">
        <f>MasterTimeline!C2</f>
        <v>0</v>
      </c>
      <c r="G4" s="47">
        <f>MasterTimeline!D2</f>
        <v>0</v>
      </c>
      <c r="H4" s="47">
        <f>MasterTimeline!E2</f>
        <v>0</v>
      </c>
      <c r="I4" s="47">
        <f>MasterTimeline!F2</f>
        <v>0.3</v>
      </c>
      <c r="J4" s="47">
        <f>MasterTimeline!G2</f>
        <v>0.75</v>
      </c>
      <c r="K4" s="47">
        <f>MasterTimeline!H2</f>
        <v>0.75</v>
      </c>
      <c r="L4" s="47">
        <f>MasterTimeline!I2</f>
        <v>0.75</v>
      </c>
      <c r="M4" s="47">
        <f>MasterTimeline!J2</f>
        <v>1</v>
      </c>
      <c r="N4" s="47">
        <f>MasterTimeline!K2</f>
        <v>1</v>
      </c>
      <c r="O4" s="47">
        <f>MasterTimeline!L2</f>
        <v>1</v>
      </c>
      <c r="P4" s="47">
        <f>MasterTimeline!M2</f>
        <v>1</v>
      </c>
      <c r="Q4" s="47">
        <f>MasterTimeline!N2</f>
        <v>1</v>
      </c>
      <c r="R4" s="47">
        <f>MasterTimeline!O2</f>
        <v>1</v>
      </c>
      <c r="S4" s="47">
        <f>MasterTimeline!P2</f>
        <v>1</v>
      </c>
      <c r="T4" s="47">
        <f>MasterTimeline!Q2</f>
        <v>1</v>
      </c>
      <c r="U4" s="47">
        <f>MasterTimeline!R2</f>
        <v>1</v>
      </c>
      <c r="V4" s="47">
        <f>MasterTimeline!S2</f>
        <v>1</v>
      </c>
      <c r="W4" s="47">
        <f>MasterTimeline!T2</f>
        <v>1</v>
      </c>
      <c r="X4" s="47">
        <f>MasterTimeline!U2</f>
        <v>1</v>
      </c>
      <c r="Y4" s="47">
        <f>MasterTimeline!V2</f>
        <v>1</v>
      </c>
      <c r="Z4" s="47">
        <f>MasterTimeline!W2</f>
        <v>1</v>
      </c>
    </row>
    <row r="5" spans="1:30">
      <c r="A5" s="47" t="s">
        <v>1138</v>
      </c>
      <c r="I5" s="22">
        <f t="shared" ref="I5:Z5" si="0">INT(I3*I4)</f>
        <v>900</v>
      </c>
      <c r="J5" s="22">
        <f t="shared" si="0"/>
        <v>2250</v>
      </c>
      <c r="K5" s="22">
        <f t="shared" si="0"/>
        <v>2250</v>
      </c>
      <c r="L5" s="22">
        <f t="shared" si="0"/>
        <v>2250</v>
      </c>
      <c r="M5" s="22">
        <f t="shared" si="0"/>
        <v>3000</v>
      </c>
      <c r="N5" s="22">
        <f t="shared" si="0"/>
        <v>5000</v>
      </c>
      <c r="O5" s="22">
        <f t="shared" si="0"/>
        <v>5000</v>
      </c>
      <c r="P5" s="22">
        <f t="shared" si="0"/>
        <v>5000</v>
      </c>
      <c r="Q5" s="22">
        <f t="shared" si="0"/>
        <v>5000</v>
      </c>
      <c r="R5" s="22">
        <f t="shared" si="0"/>
        <v>5000</v>
      </c>
      <c r="S5" s="22">
        <f t="shared" si="0"/>
        <v>5000</v>
      </c>
      <c r="T5" s="22">
        <f t="shared" si="0"/>
        <v>3000</v>
      </c>
      <c r="U5" s="22">
        <f t="shared" si="0"/>
        <v>3000</v>
      </c>
      <c r="V5" s="22">
        <f t="shared" si="0"/>
        <v>3000</v>
      </c>
      <c r="W5" s="22">
        <f t="shared" si="0"/>
        <v>3000</v>
      </c>
      <c r="X5" s="22">
        <f t="shared" si="0"/>
        <v>3000</v>
      </c>
      <c r="Y5" s="22">
        <f t="shared" si="0"/>
        <v>3000</v>
      </c>
      <c r="Z5" s="22">
        <f t="shared" si="0"/>
        <v>3000</v>
      </c>
    </row>
    <row r="6" spans="1:30">
      <c r="A6" s="47" t="s">
        <v>1137</v>
      </c>
      <c r="B6" s="20">
        <v>0.01</v>
      </c>
      <c r="I6" s="23">
        <f>55.77*0.9+201.22*0.1</f>
        <v>70.314999999999998</v>
      </c>
      <c r="J6" s="130">
        <f>$I6*(1.01^COUNT($I2:J2))</f>
        <v>71.728331499999996</v>
      </c>
      <c r="K6" s="130">
        <f>$I6*(1.01^COUNT($I2:K2))</f>
        <v>72.445614814999985</v>
      </c>
      <c r="L6" s="130">
        <f>$I6*(1.01^COUNT($I2:L2))</f>
        <v>73.170070963149996</v>
      </c>
      <c r="M6" s="130">
        <f>$I6*(1.01^COUNT($I2:M2))</f>
        <v>73.901771672781493</v>
      </c>
      <c r="N6" s="130">
        <f>$I6*(1.01^COUNT($I2:N2))</f>
        <v>74.640789389509322</v>
      </c>
      <c r="O6" s="130">
        <f>$I6*(1.01^COUNT($I2:O2))</f>
        <v>75.38719728340439</v>
      </c>
      <c r="P6" s="130">
        <f>$I6*(1.01^COUNT($I2:P2))</f>
        <v>76.141069256238453</v>
      </c>
      <c r="Q6" s="130">
        <f>$I6*(1.01^COUNT($I2:Q2))</f>
        <v>76.902479948800845</v>
      </c>
      <c r="R6" s="130">
        <f>$I6*(1.01^COUNT($I2:R2))</f>
        <v>77.671504748288854</v>
      </c>
      <c r="S6" s="130">
        <f>$I6*(1.01^COUNT($I2:S2))</f>
        <v>78.448219795771735</v>
      </c>
      <c r="T6" s="130">
        <f>$I6*(1.01^COUNT($I2:T2))</f>
        <v>79.232701993729449</v>
      </c>
      <c r="U6" s="130">
        <f>$I6*(1.01^COUNT($I2:U2))</f>
        <v>80.025029013666753</v>
      </c>
      <c r="V6" s="130">
        <f>$I6*(1.01^COUNT($I2:V2))</f>
        <v>80.825279303803427</v>
      </c>
      <c r="W6" s="130">
        <f>$I6*(1.01^COUNT($I2:W2))</f>
        <v>81.633532096841435</v>
      </c>
      <c r="X6" s="130">
        <f>$I6*(1.01^COUNT($I2:X2))</f>
        <v>82.449867417809884</v>
      </c>
      <c r="Y6" s="130">
        <f>$I6*(1.01^COUNT($I2:Y2))</f>
        <v>83.274366091987986</v>
      </c>
      <c r="Z6" s="130">
        <f>$I6*(1.01^COUNT($I2:Z2))</f>
        <v>84.10710975290786</v>
      </c>
    </row>
    <row r="7" spans="1:30">
      <c r="A7" s="47" t="s">
        <v>1136</v>
      </c>
      <c r="B7" s="20">
        <v>0.03</v>
      </c>
      <c r="I7" s="23">
        <v>21.42</v>
      </c>
      <c r="J7" s="130">
        <f>$I7*(1.03^COUNT($I2:J2))</f>
        <v>22.724478000000001</v>
      </c>
      <c r="K7" s="130">
        <f>$I7*(1.03^COUNT($I2:K2))</f>
        <v>23.406212340000003</v>
      </c>
      <c r="L7" s="130">
        <f>$I7*(1.03^COUNT($I2:L2))</f>
        <v>24.108398710199999</v>
      </c>
      <c r="M7" s="130">
        <f>$I7*(1.03^COUNT($I2:M2))</f>
        <v>24.831650671505997</v>
      </c>
      <c r="N7" s="130">
        <f>$I7*(1.03^COUNT($I2:N2))</f>
        <v>25.576600191651181</v>
      </c>
      <c r="O7" s="130">
        <f>$I7*(1.03^COUNT($I2:O2))</f>
        <v>26.343898197400716</v>
      </c>
      <c r="P7" s="130">
        <f>$I7*(1.03^COUNT($I2:P2))</f>
        <v>27.134215143322734</v>
      </c>
      <c r="Q7" s="130">
        <f>$I7*(1.03^COUNT($I2:Q2))</f>
        <v>27.948241597622417</v>
      </c>
      <c r="R7" s="130">
        <f>$I7*(1.03^COUNT($I2:R2))</f>
        <v>28.78668884555109</v>
      </c>
      <c r="S7" s="130">
        <f>$I7*(1.03^COUNT($I2:S2))</f>
        <v>29.650289510917624</v>
      </c>
      <c r="T7" s="130">
        <f>$I7*(1.03^COUNT($I2:T2))</f>
        <v>30.539798196245147</v>
      </c>
      <c r="U7" s="130">
        <f>$I7*(1.03^COUNT($I2:U2))</f>
        <v>31.455992142132501</v>
      </c>
      <c r="V7" s="130">
        <f>$I7*(1.03^COUNT($I2:V2))</f>
        <v>32.399671906396478</v>
      </c>
      <c r="W7" s="130">
        <f>$I7*(1.03^COUNT($I2:W2))</f>
        <v>33.371662063588374</v>
      </c>
      <c r="X7" s="130">
        <f>$I7*(1.03^COUNT($I2:X2))</f>
        <v>34.372811925496023</v>
      </c>
      <c r="Y7" s="130">
        <f>$I7*(1.03^COUNT($I2:Y2))</f>
        <v>35.403996283260902</v>
      </c>
      <c r="Z7" s="130">
        <f>$I7*(1.03^COUNT($I2:Z2))</f>
        <v>36.466116171758728</v>
      </c>
    </row>
    <row r="8" spans="1:30">
      <c r="A8" s="47" t="s">
        <v>1135</v>
      </c>
      <c r="B8" s="20">
        <v>0.03</v>
      </c>
      <c r="I8" s="130">
        <f t="shared" ref="I8:Z8" si="1">0.06*SUM(I6:I7)</f>
        <v>5.5040999999999993</v>
      </c>
      <c r="J8" s="130">
        <f t="shared" si="1"/>
        <v>5.6671685699999994</v>
      </c>
      <c r="K8" s="130">
        <f t="shared" si="1"/>
        <v>5.7511096292999992</v>
      </c>
      <c r="L8" s="130">
        <f t="shared" si="1"/>
        <v>5.8367081804009997</v>
      </c>
      <c r="M8" s="130">
        <f t="shared" si="1"/>
        <v>5.9240053406572493</v>
      </c>
      <c r="N8" s="130">
        <f t="shared" si="1"/>
        <v>6.0130433748696301</v>
      </c>
      <c r="O8" s="130">
        <f t="shared" si="1"/>
        <v>6.103865728848306</v>
      </c>
      <c r="P8" s="130">
        <f t="shared" si="1"/>
        <v>6.1965170639736709</v>
      </c>
      <c r="Q8" s="130">
        <f t="shared" si="1"/>
        <v>6.2910432927853952</v>
      </c>
      <c r="R8" s="130">
        <f t="shared" si="1"/>
        <v>6.3874916156303971</v>
      </c>
      <c r="S8" s="130">
        <f t="shared" si="1"/>
        <v>6.4859105584013612</v>
      </c>
      <c r="T8" s="130">
        <f t="shared" si="1"/>
        <v>6.5863500113984754</v>
      </c>
      <c r="U8" s="130">
        <f t="shared" si="1"/>
        <v>6.6888612693479548</v>
      </c>
      <c r="V8" s="130">
        <f t="shared" si="1"/>
        <v>6.7934970726119941</v>
      </c>
      <c r="W8" s="130">
        <f t="shared" si="1"/>
        <v>6.9003116496257881</v>
      </c>
      <c r="X8" s="130">
        <f t="shared" si="1"/>
        <v>7.0093607605983541</v>
      </c>
      <c r="Y8" s="130">
        <f t="shared" si="1"/>
        <v>7.1207017425149335</v>
      </c>
      <c r="Z8" s="130">
        <f t="shared" si="1"/>
        <v>7.2343935554799952</v>
      </c>
    </row>
    <row r="9" spans="1:30">
      <c r="A9" s="47" t="s">
        <v>1134</v>
      </c>
      <c r="I9" s="130">
        <f t="shared" ref="I9:Z9" si="2">SUM(I6:I8)</f>
        <v>97.239099999999993</v>
      </c>
      <c r="J9" s="130">
        <f t="shared" si="2"/>
        <v>100.11997807</v>
      </c>
      <c r="K9" s="130">
        <f t="shared" si="2"/>
        <v>101.6029367843</v>
      </c>
      <c r="L9" s="130">
        <f t="shared" si="2"/>
        <v>103.11517785375101</v>
      </c>
      <c r="M9" s="130">
        <f t="shared" si="2"/>
        <v>104.65742768494474</v>
      </c>
      <c r="N9" s="130">
        <f t="shared" si="2"/>
        <v>106.23043295603013</v>
      </c>
      <c r="O9" s="130">
        <f t="shared" si="2"/>
        <v>107.83496120965341</v>
      </c>
      <c r="P9" s="130">
        <f t="shared" si="2"/>
        <v>109.47180146353486</v>
      </c>
      <c r="Q9" s="130">
        <f t="shared" si="2"/>
        <v>111.14176483920865</v>
      </c>
      <c r="R9" s="130">
        <f t="shared" si="2"/>
        <v>112.84568520947035</v>
      </c>
      <c r="S9" s="130">
        <f t="shared" si="2"/>
        <v>114.58441986509071</v>
      </c>
      <c r="T9" s="130">
        <f t="shared" si="2"/>
        <v>116.35885020137307</v>
      </c>
      <c r="U9" s="130">
        <f t="shared" si="2"/>
        <v>118.16988242514721</v>
      </c>
      <c r="V9" s="130">
        <f t="shared" si="2"/>
        <v>120.0184482828119</v>
      </c>
      <c r="W9" s="130">
        <f t="shared" si="2"/>
        <v>121.9055058100556</v>
      </c>
      <c r="X9" s="130">
        <f t="shared" si="2"/>
        <v>123.83204010390426</v>
      </c>
      <c r="Y9" s="130">
        <f t="shared" si="2"/>
        <v>125.79906411776383</v>
      </c>
      <c r="Z9" s="130">
        <f t="shared" si="2"/>
        <v>127.80761948014658</v>
      </c>
    </row>
    <row r="10" spans="1:30">
      <c r="A10" s="47" t="s">
        <v>143</v>
      </c>
      <c r="C10" s="137">
        <f>NPV(0.0643,F10:Z10)</f>
        <v>3190319.4261763301</v>
      </c>
      <c r="D10" s="18">
        <f>SUM(F10:AD10)</f>
        <v>6959592.7406264963</v>
      </c>
      <c r="F10" s="47">
        <v>0</v>
      </c>
      <c r="G10" s="47">
        <v>0</v>
      </c>
      <c r="H10" s="47">
        <v>0</v>
      </c>
      <c r="I10" s="18">
        <f t="shared" ref="I10:Z10" si="3">I5*I9</f>
        <v>87515.189999999988</v>
      </c>
      <c r="J10" s="18">
        <f t="shared" si="3"/>
        <v>225269.95065750001</v>
      </c>
      <c r="K10" s="18">
        <f t="shared" si="3"/>
        <v>228606.60776467499</v>
      </c>
      <c r="L10" s="18">
        <f t="shared" si="3"/>
        <v>232009.15017093977</v>
      </c>
      <c r="M10" s="18">
        <f t="shared" si="3"/>
        <v>313972.28305483423</v>
      </c>
      <c r="N10" s="18">
        <f t="shared" si="3"/>
        <v>531152.16478015063</v>
      </c>
      <c r="O10" s="18">
        <f t="shared" si="3"/>
        <v>539174.80604826706</v>
      </c>
      <c r="P10" s="18">
        <f t="shared" si="3"/>
        <v>547359.00731767435</v>
      </c>
      <c r="Q10" s="18">
        <f t="shared" si="3"/>
        <v>555708.82419604319</v>
      </c>
      <c r="R10" s="18">
        <f t="shared" si="3"/>
        <v>564228.42604735168</v>
      </c>
      <c r="S10" s="18">
        <f t="shared" si="3"/>
        <v>572922.09932545351</v>
      </c>
      <c r="T10" s="18">
        <f t="shared" si="3"/>
        <v>349076.5506041192</v>
      </c>
      <c r="U10" s="18">
        <f t="shared" si="3"/>
        <v>354509.64727544162</v>
      </c>
      <c r="V10" s="18">
        <f t="shared" si="3"/>
        <v>360055.34484843572</v>
      </c>
      <c r="W10" s="18">
        <f t="shared" si="3"/>
        <v>365716.51743016683</v>
      </c>
      <c r="X10" s="18">
        <f t="shared" si="3"/>
        <v>371496.12031171279</v>
      </c>
      <c r="Y10" s="18">
        <f t="shared" si="3"/>
        <v>377397.1923532915</v>
      </c>
      <c r="Z10" s="18">
        <f t="shared" si="3"/>
        <v>383422.85844043974</v>
      </c>
    </row>
    <row r="14" spans="1:30">
      <c r="D14" s="47" t="s">
        <v>1133</v>
      </c>
    </row>
    <row r="15" spans="1:30">
      <c r="D15" s="730" t="s">
        <v>1132</v>
      </c>
    </row>
    <row r="16" spans="1:30">
      <c r="A16" s="47" t="s">
        <v>1131</v>
      </c>
      <c r="D16" s="731" t="s">
        <v>1130</v>
      </c>
    </row>
    <row r="17" spans="1:10">
      <c r="A17" s="732" t="s">
        <v>1129</v>
      </c>
      <c r="B17" s="732" t="s">
        <v>1128</v>
      </c>
      <c r="D17" s="731" t="s">
        <v>1127</v>
      </c>
    </row>
    <row r="18" spans="1:10">
      <c r="A18" s="727">
        <v>-18</v>
      </c>
      <c r="B18" s="725">
        <v>6</v>
      </c>
      <c r="D18" s="730" t="s">
        <v>1126</v>
      </c>
      <c r="I18" s="726"/>
      <c r="J18" s="725"/>
    </row>
    <row r="19" spans="1:10">
      <c r="A19" s="727">
        <v>-10</v>
      </c>
      <c r="B19" s="725">
        <v>1</v>
      </c>
      <c r="D19" s="729" t="s">
        <v>1125</v>
      </c>
      <c r="I19" s="726"/>
      <c r="J19" s="725"/>
    </row>
    <row r="20" spans="1:10">
      <c r="A20" s="727">
        <v>-9</v>
      </c>
      <c r="B20" s="725">
        <v>1</v>
      </c>
      <c r="D20" s="728" t="s">
        <v>1124</v>
      </c>
      <c r="H20" s="52">
        <v>0.9</v>
      </c>
      <c r="I20" s="726"/>
      <c r="J20" s="725"/>
    </row>
    <row r="21" spans="1:10">
      <c r="A21" s="727">
        <v>-7</v>
      </c>
      <c r="B21" s="725">
        <v>3</v>
      </c>
      <c r="D21" s="728" t="s">
        <v>1123</v>
      </c>
      <c r="H21" s="52">
        <v>0.1</v>
      </c>
      <c r="I21" s="726"/>
      <c r="J21" s="725"/>
    </row>
    <row r="22" spans="1:10">
      <c r="A22" s="727">
        <v>-6</v>
      </c>
      <c r="B22" s="725">
        <v>300</v>
      </c>
      <c r="D22" s="14" t="s">
        <v>1233</v>
      </c>
      <c r="I22" s="726"/>
      <c r="J22" s="725"/>
    </row>
    <row r="23" spans="1:10">
      <c r="A23" s="727">
        <v>-5</v>
      </c>
      <c r="B23" s="725">
        <v>163</v>
      </c>
      <c r="I23" s="726"/>
      <c r="J23" s="725"/>
    </row>
    <row r="24" spans="1:10">
      <c r="A24" s="727">
        <v>-4</v>
      </c>
      <c r="B24" s="725">
        <v>102</v>
      </c>
      <c r="I24" s="726"/>
      <c r="J24" s="725"/>
    </row>
    <row r="25" spans="1:10">
      <c r="A25" s="727">
        <v>-3</v>
      </c>
      <c r="B25" s="725">
        <v>135</v>
      </c>
      <c r="I25" s="726"/>
      <c r="J25" s="725"/>
    </row>
    <row r="26" spans="1:10">
      <c r="A26" s="727">
        <v>-2</v>
      </c>
      <c r="B26" s="725">
        <v>87</v>
      </c>
      <c r="I26" s="726"/>
      <c r="J26" s="725"/>
    </row>
    <row r="27" spans="1:10">
      <c r="A27" s="727">
        <v>-1</v>
      </c>
      <c r="B27" s="725">
        <v>30</v>
      </c>
      <c r="I27" s="726"/>
      <c r="J27" s="725"/>
    </row>
    <row r="28" spans="1:10">
      <c r="A28" s="727">
        <v>0</v>
      </c>
      <c r="B28" s="725">
        <v>35</v>
      </c>
      <c r="D28" s="733" t="s">
        <v>1144</v>
      </c>
      <c r="E28" s="733" t="s">
        <v>1143</v>
      </c>
      <c r="F28" s="733" t="s">
        <v>1142</v>
      </c>
      <c r="I28" s="726"/>
      <c r="J28" s="725"/>
    </row>
    <row r="29" spans="1:10">
      <c r="A29" s="727">
        <v>1</v>
      </c>
      <c r="B29" s="725">
        <v>168</v>
      </c>
      <c r="C29" s="22">
        <f>SUM(B18:B29)</f>
        <v>1031</v>
      </c>
      <c r="D29" s="22">
        <v>3000</v>
      </c>
      <c r="E29" s="22">
        <v>1031</v>
      </c>
      <c r="F29" s="22">
        <f>D32</f>
        <v>3000</v>
      </c>
      <c r="I29" s="726"/>
      <c r="J29" s="725"/>
    </row>
    <row r="30" spans="1:10">
      <c r="A30" s="727">
        <v>2</v>
      </c>
      <c r="B30" s="725">
        <v>341</v>
      </c>
      <c r="C30" s="47">
        <f t="shared" ref="C30:C47" si="4">B30</f>
        <v>341</v>
      </c>
      <c r="D30" s="22">
        <v>3000</v>
      </c>
      <c r="E30" s="22">
        <v>1372</v>
      </c>
      <c r="F30" s="22">
        <f t="shared" ref="F30:F47" si="5">F29+D30</f>
        <v>6000</v>
      </c>
      <c r="I30" s="726"/>
      <c r="J30" s="725"/>
    </row>
    <row r="31" spans="1:10">
      <c r="A31" s="727">
        <v>3</v>
      </c>
      <c r="B31" s="725">
        <v>1629</v>
      </c>
      <c r="C31" s="47">
        <f t="shared" si="4"/>
        <v>1629</v>
      </c>
      <c r="D31" s="22">
        <v>3000</v>
      </c>
      <c r="E31" s="22">
        <v>3001</v>
      </c>
      <c r="F31" s="22">
        <f t="shared" si="5"/>
        <v>9000</v>
      </c>
      <c r="I31" s="726"/>
      <c r="J31" s="725"/>
    </row>
    <row r="32" spans="1:10">
      <c r="A32" s="727">
        <v>4</v>
      </c>
      <c r="B32" s="725">
        <v>67</v>
      </c>
      <c r="C32" s="47">
        <f t="shared" si="4"/>
        <v>67</v>
      </c>
      <c r="D32" s="22">
        <v>3000</v>
      </c>
      <c r="E32" s="22">
        <v>3068</v>
      </c>
      <c r="F32" s="22">
        <f t="shared" si="5"/>
        <v>12000</v>
      </c>
      <c r="I32" s="726"/>
      <c r="J32" s="725"/>
    </row>
    <row r="33" spans="1:10">
      <c r="A33" s="727">
        <v>5</v>
      </c>
      <c r="B33" s="725">
        <v>592</v>
      </c>
      <c r="C33" s="47">
        <f t="shared" si="4"/>
        <v>592</v>
      </c>
      <c r="D33" s="22">
        <v>3000</v>
      </c>
      <c r="E33" s="22">
        <v>3660</v>
      </c>
      <c r="F33" s="22">
        <f t="shared" si="5"/>
        <v>15000</v>
      </c>
      <c r="I33" s="726"/>
      <c r="J33" s="725"/>
    </row>
    <row r="34" spans="1:10">
      <c r="A34" s="727">
        <v>6</v>
      </c>
      <c r="B34" s="725">
        <v>1027</v>
      </c>
      <c r="C34" s="47">
        <f t="shared" si="4"/>
        <v>1027</v>
      </c>
      <c r="D34" s="22">
        <v>5000</v>
      </c>
      <c r="E34" s="22">
        <v>4687</v>
      </c>
      <c r="F34" s="22">
        <f t="shared" si="5"/>
        <v>20000</v>
      </c>
      <c r="I34" s="726"/>
      <c r="J34" s="725"/>
    </row>
    <row r="35" spans="1:10">
      <c r="A35" s="727">
        <v>7</v>
      </c>
      <c r="B35" s="725">
        <v>11132</v>
      </c>
      <c r="C35" s="47">
        <f t="shared" si="4"/>
        <v>11132</v>
      </c>
      <c r="D35" s="22">
        <v>5000</v>
      </c>
      <c r="E35" s="22">
        <v>15819</v>
      </c>
      <c r="F35" s="22">
        <f t="shared" si="5"/>
        <v>25000</v>
      </c>
      <c r="I35" s="726"/>
      <c r="J35" s="725"/>
    </row>
    <row r="36" spans="1:10">
      <c r="A36" s="727">
        <v>8</v>
      </c>
      <c r="B36" s="725">
        <v>6918</v>
      </c>
      <c r="C36" s="47">
        <f t="shared" si="4"/>
        <v>6918</v>
      </c>
      <c r="D36" s="22">
        <v>5000</v>
      </c>
      <c r="E36" s="22">
        <v>22737</v>
      </c>
      <c r="F36" s="22">
        <f t="shared" si="5"/>
        <v>30000</v>
      </c>
      <c r="I36" s="726"/>
      <c r="J36" s="725"/>
    </row>
    <row r="37" spans="1:10">
      <c r="A37" s="727">
        <v>9</v>
      </c>
      <c r="B37" s="725">
        <v>9634</v>
      </c>
      <c r="C37" s="47">
        <f t="shared" si="4"/>
        <v>9634</v>
      </c>
      <c r="D37" s="22">
        <v>5000</v>
      </c>
      <c r="E37" s="22">
        <v>32371</v>
      </c>
      <c r="F37" s="22">
        <f t="shared" si="5"/>
        <v>35000</v>
      </c>
      <c r="I37" s="726"/>
      <c r="J37" s="725"/>
    </row>
    <row r="38" spans="1:10">
      <c r="A38" s="727">
        <v>10</v>
      </c>
      <c r="B38" s="725">
        <v>2503</v>
      </c>
      <c r="C38" s="47">
        <f t="shared" si="4"/>
        <v>2503</v>
      </c>
      <c r="D38" s="22">
        <v>5000</v>
      </c>
      <c r="E38" s="22">
        <v>34874</v>
      </c>
      <c r="F38" s="22">
        <f t="shared" si="5"/>
        <v>40000</v>
      </c>
      <c r="I38" s="726"/>
      <c r="J38" s="725"/>
    </row>
    <row r="39" spans="1:10">
      <c r="A39" s="727">
        <v>11</v>
      </c>
      <c r="B39" s="725">
        <v>9521</v>
      </c>
      <c r="C39" s="47">
        <f t="shared" si="4"/>
        <v>9521</v>
      </c>
      <c r="D39" s="22">
        <v>5000</v>
      </c>
      <c r="E39" s="22">
        <v>44395</v>
      </c>
      <c r="F39" s="22">
        <f t="shared" si="5"/>
        <v>45000</v>
      </c>
      <c r="I39" s="726"/>
      <c r="J39" s="725"/>
    </row>
    <row r="40" spans="1:10">
      <c r="A40" s="727">
        <v>12</v>
      </c>
      <c r="B40" s="725">
        <v>1725</v>
      </c>
      <c r="C40" s="47">
        <f t="shared" si="4"/>
        <v>1725</v>
      </c>
      <c r="D40" s="22">
        <v>3000</v>
      </c>
      <c r="E40" s="22">
        <v>46120</v>
      </c>
      <c r="F40" s="22">
        <f t="shared" si="5"/>
        <v>48000</v>
      </c>
      <c r="I40" s="726"/>
      <c r="J40" s="725"/>
    </row>
    <row r="41" spans="1:10">
      <c r="A41" s="727">
        <v>13</v>
      </c>
      <c r="B41" s="725">
        <v>3398</v>
      </c>
      <c r="C41" s="47">
        <f t="shared" si="4"/>
        <v>3398</v>
      </c>
      <c r="D41" s="22">
        <v>3000</v>
      </c>
      <c r="E41" s="22">
        <v>49518</v>
      </c>
      <c r="F41" s="22">
        <f t="shared" si="5"/>
        <v>51000</v>
      </c>
      <c r="I41" s="726"/>
      <c r="J41" s="725"/>
    </row>
    <row r="42" spans="1:10">
      <c r="A42" s="727">
        <v>14</v>
      </c>
      <c r="B42" s="725">
        <v>2908</v>
      </c>
      <c r="C42" s="47">
        <f t="shared" si="4"/>
        <v>2908</v>
      </c>
      <c r="D42" s="22">
        <v>3000</v>
      </c>
      <c r="E42" s="22">
        <v>52426</v>
      </c>
      <c r="F42" s="22">
        <f t="shared" si="5"/>
        <v>54000</v>
      </c>
      <c r="I42" s="726"/>
      <c r="J42" s="725"/>
    </row>
    <row r="43" spans="1:10">
      <c r="A43" s="727">
        <v>15</v>
      </c>
      <c r="B43" s="725">
        <v>4181</v>
      </c>
      <c r="C43" s="47">
        <f t="shared" si="4"/>
        <v>4181</v>
      </c>
      <c r="D43" s="22">
        <v>3000</v>
      </c>
      <c r="E43" s="22">
        <v>56607</v>
      </c>
      <c r="F43" s="22">
        <f t="shared" si="5"/>
        <v>57000</v>
      </c>
      <c r="I43" s="726"/>
      <c r="J43" s="725"/>
    </row>
    <row r="44" spans="1:10">
      <c r="A44" s="727">
        <v>16</v>
      </c>
      <c r="B44" s="725">
        <v>2759</v>
      </c>
      <c r="C44" s="47">
        <f t="shared" si="4"/>
        <v>2759</v>
      </c>
      <c r="D44" s="22">
        <v>3000</v>
      </c>
      <c r="E44" s="22">
        <v>59366</v>
      </c>
      <c r="F44" s="22">
        <f t="shared" si="5"/>
        <v>60000</v>
      </c>
      <c r="I44" s="726"/>
      <c r="J44" s="725"/>
    </row>
    <row r="45" spans="1:10">
      <c r="A45" s="727">
        <v>17</v>
      </c>
      <c r="B45" s="725">
        <v>3750</v>
      </c>
      <c r="C45" s="47">
        <f t="shared" si="4"/>
        <v>3750</v>
      </c>
      <c r="D45" s="22">
        <v>3000</v>
      </c>
      <c r="E45" s="22">
        <v>63116</v>
      </c>
      <c r="F45" s="22">
        <f t="shared" si="5"/>
        <v>63000</v>
      </c>
      <c r="I45" s="726"/>
      <c r="J45" s="725"/>
    </row>
    <row r="46" spans="1:10">
      <c r="A46" s="727">
        <v>18</v>
      </c>
      <c r="B46" s="725">
        <v>3221</v>
      </c>
      <c r="C46" s="47">
        <f t="shared" si="4"/>
        <v>3221</v>
      </c>
      <c r="D46" s="22">
        <v>3000</v>
      </c>
      <c r="E46" s="22">
        <v>66337</v>
      </c>
      <c r="F46" s="22">
        <f t="shared" si="5"/>
        <v>66000</v>
      </c>
      <c r="I46" s="726"/>
      <c r="J46" s="725"/>
    </row>
    <row r="47" spans="1:10">
      <c r="A47" s="727">
        <v>19</v>
      </c>
      <c r="B47" s="725">
        <v>300</v>
      </c>
      <c r="C47" s="47">
        <f t="shared" si="4"/>
        <v>300</v>
      </c>
      <c r="D47" s="22">
        <f>E47-SUM(D29:D46)</f>
        <v>637</v>
      </c>
      <c r="E47" s="22">
        <v>66637</v>
      </c>
      <c r="F47" s="22">
        <f t="shared" si="5"/>
        <v>66637</v>
      </c>
      <c r="I47" s="726"/>
      <c r="J47" s="725"/>
    </row>
    <row r="48" spans="1:10">
      <c r="B48" s="22">
        <f>SUM(B18:B47)</f>
        <v>66637</v>
      </c>
    </row>
  </sheetData>
  <hyperlinks>
    <hyperlink ref="D22" r:id="rId1"/>
    <hyperlink ref="A1" location="'Summary Detail'!A1" display="Back to Summary Detail"/>
  </hyperlinks>
  <pageMargins left="0.7" right="0.7" top="0.75" bottom="0.75" header="0.3" footer="0.3"/>
  <pageSetup orientation="portrait" r:id="rId2"/>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9FF78"/>
  </sheetPr>
  <dimension ref="A1:M16"/>
  <sheetViews>
    <sheetView workbookViewId="0"/>
  </sheetViews>
  <sheetFormatPr defaultRowHeight="14.4"/>
  <cols>
    <col min="1" max="1" width="3.88671875" customWidth="1"/>
    <col min="2" max="2" width="37.6640625" bestFit="1" customWidth="1"/>
    <col min="3" max="3" width="12.5546875" bestFit="1" customWidth="1"/>
    <col min="6" max="6" width="11.5546875" bestFit="1" customWidth="1"/>
  </cols>
  <sheetData>
    <row r="1" spans="1:13">
      <c r="A1" s="14" t="s">
        <v>34</v>
      </c>
    </row>
    <row r="3" spans="1:13">
      <c r="B3" s="1003" t="s">
        <v>127</v>
      </c>
      <c r="C3" s="1004"/>
      <c r="D3" s="1004"/>
      <c r="E3" s="1004"/>
      <c r="F3" s="1004"/>
      <c r="G3" s="1004"/>
      <c r="H3" s="1004"/>
      <c r="I3" s="1004"/>
      <c r="J3" s="1004"/>
      <c r="K3" s="1004"/>
      <c r="L3" s="1004"/>
      <c r="M3" s="1004"/>
    </row>
    <row r="4" spans="1:13">
      <c r="B4" s="1004"/>
      <c r="C4" s="1004"/>
      <c r="D4" s="1004"/>
      <c r="E4" s="1004"/>
      <c r="F4" s="1004"/>
      <c r="G4" s="1004"/>
      <c r="H4" s="1004"/>
      <c r="I4" s="1004"/>
      <c r="J4" s="1004"/>
      <c r="K4" s="1004"/>
      <c r="L4" s="1004"/>
      <c r="M4" s="1004"/>
    </row>
    <row r="5" spans="1:13">
      <c r="B5" s="1004"/>
      <c r="C5" s="1004"/>
      <c r="D5" s="1004"/>
      <c r="E5" s="1004"/>
      <c r="F5" s="1004"/>
      <c r="G5" s="1004"/>
      <c r="H5" s="1004"/>
      <c r="I5" s="1004"/>
      <c r="J5" s="1004"/>
      <c r="K5" s="1004"/>
      <c r="L5" s="1004"/>
      <c r="M5" s="1004"/>
    </row>
    <row r="6" spans="1:13">
      <c r="B6" s="1004"/>
      <c r="C6" s="1004"/>
      <c r="D6" s="1004"/>
      <c r="E6" s="1004"/>
      <c r="F6" s="1004"/>
      <c r="G6" s="1004"/>
      <c r="H6" s="1004"/>
      <c r="I6" s="1004"/>
      <c r="J6" s="1004"/>
      <c r="K6" s="1004"/>
      <c r="L6" s="1004"/>
      <c r="M6" s="1004"/>
    </row>
    <row r="7" spans="1:13">
      <c r="B7" s="1004"/>
      <c r="C7" s="1004"/>
      <c r="D7" s="1004"/>
      <c r="E7" s="1004"/>
      <c r="F7" s="1004"/>
      <c r="G7" s="1004"/>
      <c r="H7" s="1004"/>
      <c r="I7" s="1004"/>
      <c r="J7" s="1004"/>
      <c r="K7" s="1004"/>
      <c r="L7" s="1004"/>
      <c r="M7" s="1004"/>
    </row>
    <row r="8" spans="1:13">
      <c r="B8" s="1004"/>
      <c r="C8" s="1004"/>
      <c r="D8" s="1004"/>
      <c r="E8" s="1004"/>
      <c r="F8" s="1004"/>
      <c r="G8" s="1004"/>
      <c r="H8" s="1004"/>
      <c r="I8" s="1004"/>
      <c r="J8" s="1004"/>
      <c r="K8" s="1004"/>
      <c r="L8" s="1004"/>
      <c r="M8" s="1004"/>
    </row>
    <row r="9" spans="1:13">
      <c r="B9" s="1004"/>
      <c r="C9" s="1004"/>
      <c r="D9" s="1004"/>
      <c r="E9" s="1004"/>
      <c r="F9" s="1004"/>
      <c r="G9" s="1004"/>
      <c r="H9" s="1004"/>
      <c r="I9" s="1004"/>
      <c r="J9" s="1004"/>
      <c r="K9" s="1004"/>
      <c r="L9" s="1004"/>
      <c r="M9" s="1004"/>
    </row>
    <row r="10" spans="1:13">
      <c r="B10" s="1004"/>
      <c r="C10" s="1004"/>
      <c r="D10" s="1004"/>
      <c r="E10" s="1004"/>
      <c r="F10" s="1004"/>
      <c r="G10" s="1004"/>
      <c r="H10" s="1004"/>
      <c r="I10" s="1004"/>
      <c r="J10" s="1004"/>
      <c r="K10" s="1004"/>
      <c r="L10" s="1004"/>
      <c r="M10" s="1004"/>
    </row>
    <row r="11" spans="1:13">
      <c r="B11" s="1004"/>
      <c r="C11" s="1004"/>
      <c r="D11" s="1004"/>
      <c r="E11" s="1004"/>
      <c r="F11" s="1004"/>
      <c r="G11" s="1004"/>
      <c r="H11" s="1004"/>
      <c r="I11" s="1004"/>
      <c r="J11" s="1004"/>
      <c r="K11" s="1004"/>
      <c r="L11" s="1004"/>
      <c r="M11" s="1004"/>
    </row>
    <row r="12" spans="1:13">
      <c r="B12" s="1004"/>
      <c r="C12" s="1004"/>
      <c r="D12" s="1004"/>
      <c r="E12" s="1004"/>
      <c r="F12" s="1004"/>
      <c r="G12" s="1004"/>
      <c r="H12" s="1004"/>
      <c r="I12" s="1004"/>
      <c r="J12" s="1004"/>
      <c r="K12" s="1004"/>
      <c r="L12" s="1004"/>
      <c r="M12" s="1004"/>
    </row>
    <row r="13" spans="1:13">
      <c r="B13" s="1004"/>
      <c r="C13" s="1004"/>
      <c r="D13" s="1004"/>
      <c r="E13" s="1004"/>
      <c r="F13" s="1004"/>
      <c r="G13" s="1004"/>
      <c r="H13" s="1004"/>
      <c r="I13" s="1004"/>
      <c r="J13" s="1004"/>
      <c r="K13" s="1004"/>
      <c r="L13" s="1004"/>
      <c r="M13" s="1004"/>
    </row>
    <row r="14" spans="1:13">
      <c r="B14" s="1004"/>
      <c r="C14" s="1004"/>
      <c r="D14" s="1004"/>
      <c r="E14" s="1004"/>
      <c r="F14" s="1004"/>
      <c r="G14" s="1004"/>
      <c r="H14" s="1004"/>
      <c r="I14" s="1004"/>
      <c r="J14" s="1004"/>
      <c r="K14" s="1004"/>
      <c r="L14" s="1004"/>
      <c r="M14" s="1004"/>
    </row>
    <row r="16" spans="1:13">
      <c r="B16" s="47" t="s">
        <v>466</v>
      </c>
      <c r="C16" s="18">
        <v>148000</v>
      </c>
    </row>
  </sheetData>
  <mergeCells count="1">
    <mergeCell ref="B3:M14"/>
  </mergeCells>
  <hyperlinks>
    <hyperlink ref="A1" location="'Summary Detail'!A1" display="Back to Summary Detail"/>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9FF78"/>
  </sheetPr>
  <dimension ref="A1:N25"/>
  <sheetViews>
    <sheetView workbookViewId="0">
      <selection activeCell="L33" sqref="L33"/>
    </sheetView>
  </sheetViews>
  <sheetFormatPr defaultRowHeight="14.4"/>
  <cols>
    <col min="1" max="1" width="14.33203125" bestFit="1" customWidth="1"/>
    <col min="2" max="6" width="14.5546875" customWidth="1"/>
    <col min="7" max="7" width="30.33203125" bestFit="1" customWidth="1"/>
    <col min="8" max="8" width="14.44140625" style="788" bestFit="1" customWidth="1"/>
    <col min="9" max="9" width="13.109375" style="788" bestFit="1" customWidth="1"/>
    <col min="10" max="10" width="13.6640625" style="788" bestFit="1" customWidth="1"/>
    <col min="11" max="11" width="14.109375" style="788" bestFit="1" customWidth="1"/>
    <col min="12" max="13" width="15.109375" style="788" bestFit="1" customWidth="1"/>
    <col min="14" max="14" width="11.5546875" style="788" bestFit="1" customWidth="1"/>
  </cols>
  <sheetData>
    <row r="1" spans="1:14">
      <c r="A1" s="14" t="s">
        <v>34</v>
      </c>
    </row>
    <row r="3" spans="1:14">
      <c r="A3" t="s">
        <v>549</v>
      </c>
    </row>
    <row r="4" spans="1:14" ht="15" thickBot="1">
      <c r="G4" s="47" t="s">
        <v>1232</v>
      </c>
    </row>
    <row r="5" spans="1:14">
      <c r="A5" s="18">
        <v>1820000</v>
      </c>
      <c r="G5" s="791" t="s">
        <v>1228</v>
      </c>
      <c r="H5" s="796">
        <v>1820000</v>
      </c>
      <c r="I5" s="797">
        <v>2016</v>
      </c>
      <c r="J5" s="798">
        <v>2017</v>
      </c>
      <c r="K5" s="798">
        <v>2018</v>
      </c>
      <c r="L5" s="798">
        <v>2019</v>
      </c>
      <c r="M5" s="798">
        <v>2020</v>
      </c>
      <c r="N5" s="799">
        <v>2021</v>
      </c>
    </row>
    <row r="6" spans="1:14" ht="15" thickBot="1">
      <c r="G6" s="792" t="s">
        <v>1229</v>
      </c>
      <c r="H6" s="800">
        <f>NPV(0.0678,I6:N6)</f>
        <v>2508513.4473912925</v>
      </c>
      <c r="I6" s="801">
        <v>312818</v>
      </c>
      <c r="J6" s="802">
        <v>500000</v>
      </c>
      <c r="K6" s="802">
        <v>350000</v>
      </c>
      <c r="L6" s="802">
        <v>1000000</v>
      </c>
      <c r="M6" s="802">
        <v>1000000</v>
      </c>
      <c r="N6" s="803"/>
    </row>
    <row r="7" spans="1:14" ht="15" thickBot="1">
      <c r="G7" s="790" t="s">
        <v>1230</v>
      </c>
      <c r="H7" s="804"/>
      <c r="I7" s="805"/>
      <c r="J7" s="805"/>
      <c r="K7" s="805"/>
      <c r="L7" s="805"/>
      <c r="M7" s="805"/>
      <c r="N7" s="806"/>
    </row>
    <row r="8" spans="1:14">
      <c r="G8" s="793" t="s">
        <v>1217</v>
      </c>
      <c r="H8" s="807"/>
      <c r="I8" s="808">
        <v>665018</v>
      </c>
      <c r="J8" s="809" t="s">
        <v>1226</v>
      </c>
      <c r="K8" s="809">
        <v>1920010</v>
      </c>
      <c r="L8" s="809">
        <v>2176946</v>
      </c>
      <c r="M8" s="809">
        <v>1164660</v>
      </c>
      <c r="N8" s="810">
        <v>1416468</v>
      </c>
    </row>
    <row r="9" spans="1:14">
      <c r="B9" s="47"/>
      <c r="C9" s="47"/>
      <c r="D9" s="47"/>
      <c r="E9" s="47"/>
      <c r="F9" s="47"/>
      <c r="G9" s="794" t="s">
        <v>1218</v>
      </c>
      <c r="H9" s="811"/>
      <c r="I9" s="812">
        <v>1107495</v>
      </c>
      <c r="J9" s="813" t="s">
        <v>1227</v>
      </c>
      <c r="K9" s="813">
        <v>408707</v>
      </c>
      <c r="L9" s="814"/>
      <c r="M9" s="814"/>
      <c r="N9" s="815"/>
    </row>
    <row r="10" spans="1:14" ht="15" thickBot="1">
      <c r="B10" s="47"/>
      <c r="C10" s="47"/>
      <c r="D10" s="47"/>
      <c r="E10" s="47"/>
      <c r="F10" s="47"/>
      <c r="G10" s="795" t="s">
        <v>1231</v>
      </c>
      <c r="H10" s="816">
        <f>NPV(0.0678,I10:N10)</f>
        <v>9550248.6357544027</v>
      </c>
      <c r="I10" s="817">
        <f t="shared" ref="I10:N10" si="0">SUM(I6:I9)</f>
        <v>2085331</v>
      </c>
      <c r="J10" s="818">
        <f t="shared" si="0"/>
        <v>500000</v>
      </c>
      <c r="K10" s="818">
        <f t="shared" si="0"/>
        <v>2678717</v>
      </c>
      <c r="L10" s="818">
        <f t="shared" si="0"/>
        <v>3176946</v>
      </c>
      <c r="M10" s="818">
        <f t="shared" si="0"/>
        <v>2164660</v>
      </c>
      <c r="N10" s="819">
        <f t="shared" si="0"/>
        <v>1416468</v>
      </c>
    </row>
    <row r="11" spans="1:14">
      <c r="G11" s="47"/>
    </row>
    <row r="12" spans="1:14">
      <c r="G12" s="47"/>
    </row>
    <row r="13" spans="1:14" ht="15" thickBot="1">
      <c r="G13" s="47"/>
      <c r="H13" s="820" t="s">
        <v>1219</v>
      </c>
      <c r="I13" s="821" t="s">
        <v>1220</v>
      </c>
      <c r="J13" s="821" t="s">
        <v>1221</v>
      </c>
      <c r="K13" s="821" t="s">
        <v>1222</v>
      </c>
      <c r="L13" s="821" t="s">
        <v>1223</v>
      </c>
      <c r="M13" s="821" t="s">
        <v>1224</v>
      </c>
      <c r="N13" s="822"/>
    </row>
    <row r="15" spans="1:14">
      <c r="B15" s="789" t="s">
        <v>1225</v>
      </c>
    </row>
    <row r="17" spans="1:9">
      <c r="A17" s="47" t="s">
        <v>1228</v>
      </c>
      <c r="B17" s="47">
        <v>1820000</v>
      </c>
      <c r="C17" s="831">
        <v>2016</v>
      </c>
      <c r="D17" s="831">
        <v>2017</v>
      </c>
      <c r="E17" s="831">
        <v>2018</v>
      </c>
      <c r="F17" s="831">
        <v>2019</v>
      </c>
      <c r="G17" s="831">
        <v>2020</v>
      </c>
      <c r="H17" s="831">
        <v>2021</v>
      </c>
    </row>
    <row r="18" spans="1:9">
      <c r="A18" s="897" t="s">
        <v>1234</v>
      </c>
      <c r="B18" s="897"/>
      <c r="C18" s="898"/>
      <c r="D18" s="898"/>
      <c r="E18" s="898">
        <v>1200000</v>
      </c>
      <c r="F18" s="898">
        <v>1600000</v>
      </c>
      <c r="G18" s="898">
        <v>1682000</v>
      </c>
      <c r="H18" s="898">
        <v>1200000</v>
      </c>
    </row>
    <row r="19" spans="1:9">
      <c r="A19" s="897" t="s">
        <v>1235</v>
      </c>
      <c r="B19" s="897"/>
      <c r="C19" s="898">
        <v>2950000</v>
      </c>
      <c r="D19" s="898">
        <v>2950000</v>
      </c>
      <c r="E19" s="898"/>
      <c r="F19" s="898"/>
      <c r="G19" s="898"/>
      <c r="H19" s="898"/>
    </row>
    <row r="20" spans="1:9">
      <c r="A20" s="897" t="s">
        <v>1218</v>
      </c>
      <c r="B20" s="897"/>
      <c r="C20" s="898">
        <v>1107495</v>
      </c>
      <c r="D20" s="898">
        <v>1740272</v>
      </c>
      <c r="E20" s="898">
        <v>408707</v>
      </c>
      <c r="F20" s="898"/>
      <c r="G20" s="898"/>
      <c r="H20" s="898"/>
    </row>
    <row r="21" spans="1:9">
      <c r="A21" s="897" t="s">
        <v>1236</v>
      </c>
      <c r="B21" s="897"/>
      <c r="C21" s="898"/>
      <c r="D21" s="898">
        <v>2800000</v>
      </c>
      <c r="E21" s="898">
        <v>2800000</v>
      </c>
      <c r="F21" s="898"/>
      <c r="G21" s="898"/>
      <c r="H21" s="898"/>
    </row>
    <row r="22" spans="1:9">
      <c r="A22" s="897" t="s">
        <v>1113</v>
      </c>
      <c r="B22" s="897"/>
      <c r="C22" s="898"/>
      <c r="D22" s="898"/>
      <c r="E22" s="898">
        <v>250000</v>
      </c>
      <c r="F22" s="898">
        <v>6400000</v>
      </c>
      <c r="G22" s="898">
        <v>7100000</v>
      </c>
      <c r="H22" s="898"/>
    </row>
    <row r="23" spans="1:9">
      <c r="A23" s="546" t="s">
        <v>510</v>
      </c>
      <c r="B23" s="546"/>
      <c r="C23" s="713">
        <v>375000</v>
      </c>
      <c r="D23" s="713">
        <v>375000</v>
      </c>
      <c r="E23" s="713"/>
      <c r="F23" s="713">
        <v>3492500</v>
      </c>
      <c r="G23" s="713">
        <v>3492500</v>
      </c>
      <c r="H23" s="901"/>
      <c r="I23" s="882" t="s">
        <v>1326</v>
      </c>
    </row>
    <row r="24" spans="1:9">
      <c r="A24" s="897" t="s">
        <v>1237</v>
      </c>
      <c r="B24" s="899">
        <f>SUM(C24:H24)</f>
        <v>34188474</v>
      </c>
      <c r="C24" s="898">
        <f>SUM(C18:C22)</f>
        <v>4057495</v>
      </c>
      <c r="D24" s="898">
        <f t="shared" ref="D24:H24" si="1">SUM(D18:D22)</f>
        <v>7490272</v>
      </c>
      <c r="E24" s="898">
        <f t="shared" si="1"/>
        <v>4658707</v>
      </c>
      <c r="F24" s="898">
        <f t="shared" si="1"/>
        <v>8000000</v>
      </c>
      <c r="G24" s="898">
        <f t="shared" si="1"/>
        <v>8782000</v>
      </c>
      <c r="H24" s="898">
        <f t="shared" si="1"/>
        <v>1200000</v>
      </c>
    </row>
    <row r="25" spans="1:9">
      <c r="A25" s="897" t="s">
        <v>1238</v>
      </c>
      <c r="B25" s="899">
        <f>NPV(0.0643,C24:H24)</f>
        <v>27780771.791268297</v>
      </c>
      <c r="C25" s="897"/>
      <c r="D25" s="897"/>
      <c r="E25" s="900">
        <f>SUM(C24:E24)</f>
        <v>16206474</v>
      </c>
      <c r="F25" s="897"/>
      <c r="G25" s="897"/>
      <c r="H25" s="897"/>
    </row>
  </sheetData>
  <hyperlinks>
    <hyperlink ref="A1" location="'Summary Detail'!A1" display="Back to Summary Detail"/>
  </hyperlink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9FF78"/>
  </sheetPr>
  <dimension ref="A1:AD41"/>
  <sheetViews>
    <sheetView zoomScale="80" zoomScaleNormal="80" workbookViewId="0">
      <selection activeCell="L43" sqref="L43"/>
    </sheetView>
  </sheetViews>
  <sheetFormatPr defaultColWidth="9.109375" defaultRowHeight="14.4"/>
  <cols>
    <col min="1" max="1" width="4.88671875" style="224" customWidth="1"/>
    <col min="2" max="2" width="3" style="224" customWidth="1"/>
    <col min="3" max="3" width="3.109375" style="224" customWidth="1"/>
    <col min="4" max="4" width="62.44140625" style="224" customWidth="1"/>
    <col min="5" max="5" width="14.33203125" style="224" bestFit="1" customWidth="1"/>
    <col min="6" max="6" width="11.88671875" style="224" bestFit="1" customWidth="1"/>
    <col min="7" max="7" width="14.44140625" style="224" bestFit="1" customWidth="1"/>
    <col min="8" max="8" width="12.44140625" style="224" customWidth="1"/>
    <col min="9" max="26" width="13.33203125" style="224" bestFit="1" customWidth="1"/>
    <col min="27" max="30" width="9.33203125" style="224" bestFit="1" customWidth="1"/>
    <col min="31" max="16384" width="9.109375" style="224"/>
  </cols>
  <sheetData>
    <row r="1" spans="1:30">
      <c r="A1" s="14" t="s">
        <v>34</v>
      </c>
    </row>
    <row r="2" spans="1:30">
      <c r="A2" s="14"/>
    </row>
    <row r="3" spans="1:30">
      <c r="D3" s="152" t="s">
        <v>123</v>
      </c>
      <c r="E3" s="27">
        <v>0.03</v>
      </c>
      <c r="F3" s="144"/>
      <c r="G3" s="144"/>
      <c r="H3" s="144"/>
      <c r="I3" s="144"/>
      <c r="J3" s="144"/>
      <c r="K3" s="144"/>
      <c r="L3" s="144"/>
      <c r="M3" s="144"/>
      <c r="N3" s="144"/>
      <c r="O3" s="144"/>
      <c r="P3" s="144"/>
      <c r="Q3" s="144"/>
      <c r="R3" s="144"/>
      <c r="S3" s="144"/>
      <c r="T3" s="144"/>
      <c r="U3" s="144"/>
      <c r="V3" s="144"/>
      <c r="W3" s="144"/>
    </row>
    <row r="4" spans="1:30">
      <c r="D4" s="224" t="s">
        <v>83</v>
      </c>
      <c r="E4" s="27">
        <v>0.01</v>
      </c>
      <c r="F4" s="144"/>
      <c r="G4" s="144"/>
      <c r="H4" s="144"/>
      <c r="I4" s="144"/>
      <c r="J4" s="144"/>
      <c r="K4" s="144"/>
      <c r="L4" s="144"/>
      <c r="M4" s="144"/>
      <c r="N4" s="144"/>
      <c r="O4" s="144"/>
      <c r="P4" s="144"/>
      <c r="Q4" s="144"/>
      <c r="R4" s="144"/>
      <c r="S4" s="144"/>
      <c r="T4" s="144"/>
      <c r="U4" s="144"/>
      <c r="V4" s="144"/>
      <c r="W4" s="144"/>
    </row>
    <row r="5" spans="1:30">
      <c r="B5" s="320"/>
      <c r="F5" s="354">
        <f>MasterTimeline!C2</f>
        <v>0</v>
      </c>
      <c r="G5" s="354">
        <f>MasterTimeline!D2</f>
        <v>0</v>
      </c>
      <c r="H5" s="354">
        <f>MasterTimeline!E2</f>
        <v>0</v>
      </c>
      <c r="I5" s="354">
        <f>MasterTimeline!F2</f>
        <v>0.3</v>
      </c>
      <c r="J5" s="354">
        <f>MasterTimeline!G2</f>
        <v>0.75</v>
      </c>
      <c r="K5" s="354">
        <f>MasterTimeline!H2</f>
        <v>0.75</v>
      </c>
      <c r="L5" s="354">
        <f>MasterTimeline!I2</f>
        <v>0.75</v>
      </c>
      <c r="M5" s="354">
        <f>MasterTimeline!J2</f>
        <v>1</v>
      </c>
      <c r="N5" s="354">
        <f>MasterTimeline!K2</f>
        <v>1</v>
      </c>
      <c r="O5" s="354">
        <f>MasterTimeline!L2</f>
        <v>1</v>
      </c>
      <c r="P5" s="354">
        <f>MasterTimeline!M2</f>
        <v>1</v>
      </c>
      <c r="Q5" s="354">
        <f>MasterTimeline!N2</f>
        <v>1</v>
      </c>
      <c r="R5" s="354">
        <f>MasterTimeline!O2</f>
        <v>1</v>
      </c>
      <c r="S5" s="354">
        <f>MasterTimeline!P2</f>
        <v>1</v>
      </c>
      <c r="T5" s="354">
        <f>MasterTimeline!Q2</f>
        <v>1</v>
      </c>
      <c r="U5" s="354">
        <f>MasterTimeline!R2</f>
        <v>1</v>
      </c>
      <c r="V5" s="354">
        <f>MasterTimeline!S2</f>
        <v>1</v>
      </c>
      <c r="W5" s="354">
        <f>MasterTimeline!T2</f>
        <v>1</v>
      </c>
      <c r="X5" s="354">
        <f>MasterTimeline!U2</f>
        <v>1</v>
      </c>
      <c r="Y5" s="354">
        <f>MasterTimeline!V2</f>
        <v>1</v>
      </c>
      <c r="Z5" s="354">
        <f>MasterTimeline!W2</f>
        <v>1</v>
      </c>
      <c r="AA5" s="354">
        <f>MasterTimeline!X2</f>
        <v>0.25</v>
      </c>
      <c r="AB5" s="354">
        <f>MasterTimeline!Y2</f>
        <v>0</v>
      </c>
      <c r="AC5" s="354">
        <f>MasterTimeline!Z2</f>
        <v>0</v>
      </c>
      <c r="AD5" s="354">
        <f>MasterTimeline!AA2</f>
        <v>0</v>
      </c>
    </row>
    <row r="6" spans="1:30">
      <c r="C6" s="224" t="s">
        <v>124</v>
      </c>
      <c r="F6" s="144">
        <v>2016</v>
      </c>
      <c r="G6" s="144">
        <v>2017</v>
      </c>
      <c r="H6" s="144">
        <v>2018</v>
      </c>
      <c r="I6" s="144">
        <v>2019</v>
      </c>
      <c r="J6" s="144">
        <v>2020</v>
      </c>
      <c r="K6" s="144">
        <v>2021</v>
      </c>
      <c r="L6" s="144">
        <v>2022</v>
      </c>
      <c r="M6" s="144">
        <v>2023</v>
      </c>
      <c r="N6" s="144">
        <v>2024</v>
      </c>
      <c r="O6" s="144">
        <v>2025</v>
      </c>
      <c r="P6" s="144">
        <v>2026</v>
      </c>
      <c r="Q6" s="144">
        <v>2027</v>
      </c>
      <c r="R6" s="144">
        <v>2028</v>
      </c>
      <c r="S6" s="144">
        <v>2029</v>
      </c>
      <c r="T6" s="144">
        <v>2030</v>
      </c>
      <c r="U6" s="144">
        <v>2031</v>
      </c>
      <c r="V6" s="144">
        <v>2032</v>
      </c>
      <c r="W6" s="144">
        <v>2033</v>
      </c>
      <c r="X6" s="144">
        <v>2034</v>
      </c>
      <c r="Y6" s="144">
        <v>2035</v>
      </c>
      <c r="Z6" s="144">
        <v>2036</v>
      </c>
      <c r="AA6" s="144">
        <v>2037</v>
      </c>
      <c r="AB6" s="144">
        <v>2038</v>
      </c>
      <c r="AC6" s="144">
        <v>2039</v>
      </c>
      <c r="AD6" s="144">
        <v>2040</v>
      </c>
    </row>
    <row r="7" spans="1:30">
      <c r="D7" s="224" t="s">
        <v>425</v>
      </c>
      <c r="E7" s="29">
        <f>NPV(0.0643,F7:AD7)</f>
        <v>656573.60457251337</v>
      </c>
      <c r="F7" s="29">
        <f>(($G$30)*(1+$E$3+$E$4)^COUNT($F$5:F$5))*F$5</f>
        <v>0</v>
      </c>
      <c r="G7" s="29">
        <f>(($G$30)*(1+$E$3+$E$4)^COUNT($F$5:G$5))*G$5</f>
        <v>0</v>
      </c>
      <c r="H7" s="29">
        <f>(($G$30)*(1+$E$3+$E$4)^COUNT($F$5:H$5))*H$5</f>
        <v>0</v>
      </c>
      <c r="I7" s="29">
        <f>(($G$30)*(1+$E$3+$E$4)^COUNT($F$5:I$5))*I$5</f>
        <v>18519.827307970565</v>
      </c>
      <c r="J7" s="29">
        <f>(($G$30)*(1+$E$3+$E$4)^COUNT($F$5:J$5))*J$5</f>
        <v>48151.55100072347</v>
      </c>
      <c r="K7" s="29">
        <f>(($G$30)*(1+$E$3+$E$4)^COUNT($F$5:K$5))*K$5</f>
        <v>50077.613040752411</v>
      </c>
      <c r="L7" s="29">
        <f>(($G$30)*(1+$E$3+$E$4)^COUNT($F$5:L$5))*L$5</f>
        <v>52080.71756238251</v>
      </c>
      <c r="M7" s="29">
        <f>(($G$30)*(1+$E$3+$E$4)^COUNT($F$5:M$5))*M$5</f>
        <v>72218.595019837085</v>
      </c>
      <c r="N7" s="29">
        <f>(($G$30)*(1+$E$3+$E$4)^COUNT($F$5:N$5))*N$5</f>
        <v>75107.338820630583</v>
      </c>
      <c r="O7" s="29">
        <f>(($G$30)*(1+$E$3+$E$4)^COUNT($F$5:O$5))*O$5</f>
        <v>78111.632373455795</v>
      </c>
      <c r="P7" s="29">
        <f>(($G$30)*(1+$E$3+$E$4)^COUNT($F$5:P$5))*P$5</f>
        <v>81236.097668394024</v>
      </c>
      <c r="Q7" s="29">
        <f>(($G$30)*(1+$E$3+$E$4)^COUNT($F$5:Q$5))*Q$5</f>
        <v>84485.541575129799</v>
      </c>
      <c r="R7" s="29">
        <f>(($G$30)*(1+$E$3+$E$4)^COUNT($F$5:R$5))*R$5</f>
        <v>87864.963238134995</v>
      </c>
      <c r="S7" s="29">
        <f>(($G$30)*(1+$E$3+$E$4)^COUNT($F$5:S$5))*S$5</f>
        <v>91379.561767660402</v>
      </c>
      <c r="T7" s="29">
        <f>(($G$30)*(1+$E$3+$E$4)^COUNT($F$5:T$5))*T$5</f>
        <v>95034.744238366809</v>
      </c>
      <c r="U7" s="29">
        <f>(($G$30)*(1+$E$3+$E$4)^COUNT($F$5:U$5))*U$5</f>
        <v>98836.134007901506</v>
      </c>
      <c r="V7" s="29">
        <f>(($G$30)*(1+$E$3+$E$4)^COUNT($F$5:V$5))*V$5</f>
        <v>102789.57936821757</v>
      </c>
      <c r="W7" s="29">
        <f>(($G$30)*(1+$E$3+$E$4)^COUNT($F$5:W$5))*W$5</f>
        <v>106901.16254294627</v>
      </c>
      <c r="X7" s="29">
        <f>(($G$30)*(1+$E$3+$E$4)^COUNT($F$5:X$5))*X$5</f>
        <v>111177.20904466412</v>
      </c>
      <c r="Y7" s="29">
        <f>(($G$30)*(1+$E$3+$E$4)^COUNT($F$5:Y$5))*Y$5</f>
        <v>115624.2974064507</v>
      </c>
      <c r="Z7" s="29">
        <f>(($G$30)*(1+$E$3+$E$4)^COUNT($F$5:Z$5))*Z$5</f>
        <v>120249.26930270875</v>
      </c>
      <c r="AA7" s="29">
        <f>(($G$30)*(1+$E$3+$E$4)^COUNT($F$5:AA$5))*AA$5</f>
        <v>31264.810018704273</v>
      </c>
      <c r="AB7" s="29">
        <f>(($G$30)*(1+$E$3+$E$4)^COUNT($F$5:AB$5))*AB$5</f>
        <v>0</v>
      </c>
      <c r="AC7" s="29">
        <f>(($G$30)*(1+$E$3+$E$4)^COUNT($F$5:AC$5))*AC$5</f>
        <v>0</v>
      </c>
      <c r="AD7" s="29">
        <f>(($G$30)*(1+$E$3+$E$4)^COUNT($F$5:AD$5))*AD$5</f>
        <v>0</v>
      </c>
    </row>
    <row r="8" spans="1:30">
      <c r="D8" s="224" t="s">
        <v>426</v>
      </c>
      <c r="E8" s="29">
        <f>NPV(0.0643,F8:AD8)</f>
        <v>4524771.2982033957</v>
      </c>
      <c r="F8" s="29">
        <f>(($F$34)*(1+$E$3+$E$4)^COUNT($F$5:F$5))*F$5</f>
        <v>0</v>
      </c>
      <c r="G8" s="29">
        <f>(($F$34)*(1+$E$3+$E$4)^COUNT($F$5:G$5))*G$5</f>
        <v>0</v>
      </c>
      <c r="H8" s="29">
        <f>(($F$34)*(1+$E$3+$E$4)^COUNT($F$5:H$5))*H$5</f>
        <v>0</v>
      </c>
      <c r="I8" s="29">
        <f>(($F$34)*(1+$E$3+$E$4)^COUNT($F$5:I$5))*I$5</f>
        <v>127629.22917888002</v>
      </c>
      <c r="J8" s="29">
        <f>(($F$34)*(1+$E$3+$E$4)^COUNT($F$5:J$5))*J$5</f>
        <v>331835.99586508813</v>
      </c>
      <c r="K8" s="29">
        <f>(($F$34)*(1+$E$3+$E$4)^COUNT($F$5:K$5))*K$5</f>
        <v>345109.43569969165</v>
      </c>
      <c r="L8" s="29">
        <f>(($F$34)*(1+$E$3+$E$4)^COUNT($F$5:L$5))*L$5</f>
        <v>358913.81312767928</v>
      </c>
      <c r="M8" s="29">
        <f>(($F$34)*(1+$E$3+$E$4)^COUNT($F$5:M$5))*M$5</f>
        <v>497693.82087038195</v>
      </c>
      <c r="N8" s="29">
        <f>(($F$34)*(1+$E$3+$E$4)^COUNT($F$5:N$5))*N$5</f>
        <v>517601.57370519731</v>
      </c>
      <c r="O8" s="29">
        <f>(($F$34)*(1+$E$3+$E$4)^COUNT($F$5:O$5))*O$5</f>
        <v>538305.63665340515</v>
      </c>
      <c r="P8" s="29">
        <f>(($F$34)*(1+$E$3+$E$4)^COUNT($F$5:P$5))*P$5</f>
        <v>559837.86211954139</v>
      </c>
      <c r="Q8" s="29">
        <f>(($F$34)*(1+$E$3+$E$4)^COUNT($F$5:Q$5))*Q$5</f>
        <v>582231.37660432316</v>
      </c>
      <c r="R8" s="29">
        <f>(($F$34)*(1+$E$3+$E$4)^COUNT($F$5:R$5))*R$5</f>
        <v>605520.63166849606</v>
      </c>
      <c r="S8" s="29">
        <f>(($F$34)*(1+$E$3+$E$4)^COUNT($F$5:S$5))*S$5</f>
        <v>629741.45693523588</v>
      </c>
      <c r="T8" s="29">
        <f>(($F$34)*(1+$E$3+$E$4)^COUNT($F$5:T$5))*T$5</f>
        <v>654931.11521264538</v>
      </c>
      <c r="U8" s="29">
        <f>(($F$34)*(1+$E$3+$E$4)^COUNT($F$5:U$5))*U$5</f>
        <v>681128.35982115124</v>
      </c>
      <c r="V8" s="29">
        <f>(($F$34)*(1+$E$3+$E$4)^COUNT($F$5:V$5))*V$5</f>
        <v>708373.49421399739</v>
      </c>
      <c r="W8" s="29">
        <f>(($F$34)*(1+$E$3+$E$4)^COUNT($F$5:W$5))*W$5</f>
        <v>736708.43398255727</v>
      </c>
      <c r="X8" s="29">
        <f>(($F$34)*(1+$E$3+$E$4)^COUNT($F$5:X$5))*X$5</f>
        <v>766176.7713418596</v>
      </c>
      <c r="Y8" s="29">
        <f>(($F$34)*(1+$E$3+$E$4)^COUNT($F$5:Y$5))*Y$5</f>
        <v>796823.84219553403</v>
      </c>
      <c r="Z8" s="29">
        <f>(($F$34)*(1+$E$3+$E$4)^COUNT($F$5:Z$5))*Z$5</f>
        <v>828696.79588335555</v>
      </c>
      <c r="AA8" s="29">
        <f>(($F$34)*(1+$E$3+$E$4)^COUNT($F$5:AA$5))*AA$5</f>
        <v>215461.16692967241</v>
      </c>
      <c r="AB8" s="29">
        <f>(($F$34)*(1+$E$3+$E$4)^COUNT($F$5:AB$5))*AB$5</f>
        <v>0</v>
      </c>
      <c r="AC8" s="29">
        <f>(($F$34)*(1+$E$3+$E$4)^COUNT($F$5:AC$5))*AC$5</f>
        <v>0</v>
      </c>
      <c r="AD8" s="29">
        <f>(($F$34)*(1+$E$3+$E$4)^COUNT($F$5:AD$5))*AD$5</f>
        <v>0</v>
      </c>
    </row>
    <row r="9" spans="1:30">
      <c r="D9" s="224" t="s">
        <v>427</v>
      </c>
      <c r="E9" s="29">
        <f>NPV(0.0643,F9:AD9)</f>
        <v>5171572.4618337238</v>
      </c>
      <c r="F9" s="29">
        <f>(($F$37)*(1+$E$3+$E$4)^COUNT($F$5:F$5))*F$5</f>
        <v>0</v>
      </c>
      <c r="G9" s="29">
        <f>(($F$37)*(1+$E$3+$E$4)^COUNT($F$5:G$5))*G$5</f>
        <v>0</v>
      </c>
      <c r="H9" s="29">
        <f>(($F$37)*(1+$E$3+$E$4)^COUNT($F$5:H$5))*H$5</f>
        <v>0</v>
      </c>
      <c r="I9" s="29">
        <f>(($F$37)*(1+$E$3+$E$4)^COUNT($F$5:I$5))*I$5</f>
        <v>145873.40739379203</v>
      </c>
      <c r="J9" s="29">
        <f>(($F$37)*(1+$E$3+$E$4)^COUNT($F$5:J$5))*J$5</f>
        <v>379270.85922385933</v>
      </c>
      <c r="K9" s="29">
        <f>(($F$37)*(1+$E$3+$E$4)^COUNT($F$5:K$5))*K$5</f>
        <v>394441.69359281368</v>
      </c>
      <c r="L9" s="29">
        <f>(($F$37)*(1+$E$3+$E$4)^COUNT($F$5:L$5))*L$5</f>
        <v>410219.36133652623</v>
      </c>
      <c r="M9" s="29">
        <f>(($F$37)*(1+$E$3+$E$4)^COUNT($F$5:M$5))*M$5</f>
        <v>568837.51438664971</v>
      </c>
      <c r="N9" s="29">
        <f>(($F$37)*(1+$E$3+$E$4)^COUNT($F$5:N$5))*N$5</f>
        <v>591591.01496211579</v>
      </c>
      <c r="O9" s="29">
        <f>(($F$37)*(1+$E$3+$E$4)^COUNT($F$5:O$5))*O$5</f>
        <v>615254.65556060045</v>
      </c>
      <c r="P9" s="29">
        <f>(($F$37)*(1+$E$3+$E$4)^COUNT($F$5:P$5))*P$5</f>
        <v>639864.84178302437</v>
      </c>
      <c r="Q9" s="29">
        <f>(($F$37)*(1+$E$3+$E$4)^COUNT($F$5:Q$5))*Q$5</f>
        <v>665459.43545434554</v>
      </c>
      <c r="R9" s="29">
        <f>(($F$37)*(1+$E$3+$E$4)^COUNT($F$5:R$5))*R$5</f>
        <v>692077.81287251937</v>
      </c>
      <c r="S9" s="29">
        <f>(($F$37)*(1+$E$3+$E$4)^COUNT($F$5:S$5))*S$5</f>
        <v>719760.92538742011</v>
      </c>
      <c r="T9" s="29">
        <f>(($F$37)*(1+$E$3+$E$4)^COUNT($F$5:T$5))*T$5</f>
        <v>748551.36240291689</v>
      </c>
      <c r="U9" s="29">
        <f>(($F$37)*(1+$E$3+$E$4)^COUNT($F$5:U$5))*U$5</f>
        <v>778493.41689903371</v>
      </c>
      <c r="V9" s="29">
        <f>(($F$37)*(1+$E$3+$E$4)^COUNT($F$5:V$5))*V$5</f>
        <v>809633.15357499511</v>
      </c>
      <c r="W9" s="29">
        <f>(($F$37)*(1+$E$3+$E$4)^COUNT($F$5:W$5))*W$5</f>
        <v>842018.47971799492</v>
      </c>
      <c r="X9" s="29">
        <f>(($F$37)*(1+$E$3+$E$4)^COUNT($F$5:X$5))*X$5</f>
        <v>875699.2189067147</v>
      </c>
      <c r="Y9" s="29">
        <f>(($F$37)*(1+$E$3+$E$4)^COUNT($F$5:Y$5))*Y$5</f>
        <v>910727.18766298331</v>
      </c>
      <c r="Z9" s="29">
        <f>(($F$37)*(1+$E$3+$E$4)^COUNT($F$5:Z$5))*Z$5</f>
        <v>947156.27516950294</v>
      </c>
      <c r="AA9" s="29">
        <f>(($F$37)*(1+$E$3+$E$4)^COUNT($F$5:AA$5))*AA$5</f>
        <v>246260.63154407075</v>
      </c>
      <c r="AB9" s="29">
        <f>(($F$37)*(1+$E$3+$E$4)^COUNT($F$5:AB$5))*AB$5</f>
        <v>0</v>
      </c>
      <c r="AC9" s="29">
        <f>(($F$37)*(1+$E$3+$E$4)^COUNT($F$5:AC$5))*AC$5</f>
        <v>0</v>
      </c>
      <c r="AD9" s="29">
        <f>(($F$37)*(1+$E$3+$E$4)^COUNT($F$5:AD$5))*AD$5</f>
        <v>0</v>
      </c>
    </row>
    <row r="10" spans="1:30">
      <c r="D10" s="224" t="s">
        <v>10</v>
      </c>
      <c r="E10" s="29">
        <f>SUM(E7:E9)</f>
        <v>10352917.364609633</v>
      </c>
      <c r="F10" s="29">
        <f>SUM(F7:F9)</f>
        <v>0</v>
      </c>
      <c r="G10" s="29">
        <f t="shared" ref="G10:AD10" si="0">SUM(G7:G9)</f>
        <v>0</v>
      </c>
      <c r="H10" s="29">
        <f t="shared" si="0"/>
        <v>0</v>
      </c>
      <c r="I10" s="29">
        <f>SUM(I7:I9)</f>
        <v>292022.46388064261</v>
      </c>
      <c r="J10" s="29">
        <f>SUM(J7:J9)</f>
        <v>759258.40608967096</v>
      </c>
      <c r="K10" s="29">
        <f t="shared" si="0"/>
        <v>789628.7423332578</v>
      </c>
      <c r="L10" s="29">
        <f t="shared" si="0"/>
        <v>821213.89202658809</v>
      </c>
      <c r="M10" s="29">
        <f t="shared" si="0"/>
        <v>1138749.9302768689</v>
      </c>
      <c r="N10" s="29">
        <f t="shared" si="0"/>
        <v>1184299.9274879438</v>
      </c>
      <c r="O10" s="29">
        <f t="shared" si="0"/>
        <v>1231671.9245874614</v>
      </c>
      <c r="P10" s="29">
        <f t="shared" si="0"/>
        <v>1280938.8015709599</v>
      </c>
      <c r="Q10" s="29">
        <f t="shared" si="0"/>
        <v>1332176.3536337987</v>
      </c>
      <c r="R10" s="29">
        <f t="shared" si="0"/>
        <v>1385463.4077791504</v>
      </c>
      <c r="S10" s="29">
        <f t="shared" si="0"/>
        <v>1440881.9440903165</v>
      </c>
      <c r="T10" s="29">
        <f t="shared" si="0"/>
        <v>1498517.2218539291</v>
      </c>
      <c r="U10" s="29">
        <f t="shared" si="0"/>
        <v>1558457.9107280865</v>
      </c>
      <c r="V10" s="29">
        <f t="shared" si="0"/>
        <v>1620796.22715721</v>
      </c>
      <c r="W10" s="29">
        <f t="shared" si="0"/>
        <v>1685628.0762434984</v>
      </c>
      <c r="X10" s="29">
        <f t="shared" si="0"/>
        <v>1753053.1992932386</v>
      </c>
      <c r="Y10" s="29">
        <f t="shared" si="0"/>
        <v>1823175.3272649681</v>
      </c>
      <c r="Z10" s="29">
        <f t="shared" si="0"/>
        <v>1896102.3403555672</v>
      </c>
      <c r="AA10" s="29">
        <f t="shared" si="0"/>
        <v>492986.60849244741</v>
      </c>
      <c r="AB10" s="29">
        <f t="shared" si="0"/>
        <v>0</v>
      </c>
      <c r="AC10" s="29">
        <f t="shared" si="0"/>
        <v>0</v>
      </c>
      <c r="AD10" s="29">
        <f t="shared" si="0"/>
        <v>0</v>
      </c>
    </row>
    <row r="12" spans="1:30" ht="18">
      <c r="A12" s="229"/>
      <c r="B12" s="230" t="s">
        <v>395</v>
      </c>
      <c r="C12" s="229"/>
      <c r="D12" s="229"/>
      <c r="E12" s="1005">
        <v>2014</v>
      </c>
      <c r="F12" s="1005"/>
      <c r="G12" s="249"/>
    </row>
    <row r="13" spans="1:30">
      <c r="A13" s="224">
        <v>1</v>
      </c>
      <c r="C13" s="321" t="s">
        <v>396</v>
      </c>
      <c r="F13" s="322"/>
      <c r="G13" s="322"/>
    </row>
    <row r="14" spans="1:30">
      <c r="A14" s="224">
        <v>2</v>
      </c>
      <c r="D14" s="224" t="s">
        <v>397</v>
      </c>
      <c r="E14" s="323">
        <v>0.498</v>
      </c>
      <c r="F14" s="322"/>
      <c r="G14" s="322"/>
      <c r="H14" s="250" t="s">
        <v>398</v>
      </c>
    </row>
    <row r="15" spans="1:30">
      <c r="A15" s="224">
        <v>3</v>
      </c>
      <c r="D15" s="224" t="s">
        <v>399</v>
      </c>
      <c r="E15" s="324">
        <v>12576</v>
      </c>
      <c r="F15" s="325"/>
      <c r="G15" s="322"/>
      <c r="H15" s="224" t="s">
        <v>400</v>
      </c>
    </row>
    <row r="16" spans="1:30">
      <c r="A16" s="224">
        <v>4</v>
      </c>
      <c r="D16" s="224" t="s">
        <v>401</v>
      </c>
      <c r="E16" s="322"/>
      <c r="F16" s="326">
        <f>E15*E14</f>
        <v>6262.848</v>
      </c>
      <c r="G16" s="326"/>
      <c r="H16" s="224" t="s">
        <v>402</v>
      </c>
    </row>
    <row r="17" spans="1:8" ht="15.6">
      <c r="A17" s="224">
        <v>5</v>
      </c>
      <c r="D17" s="224" t="s">
        <v>403</v>
      </c>
      <c r="E17" s="324">
        <v>16951</v>
      </c>
      <c r="F17" s="328"/>
      <c r="G17" s="329"/>
      <c r="H17" s="330" t="s">
        <v>404</v>
      </c>
    </row>
    <row r="18" spans="1:8">
      <c r="A18" s="224">
        <v>6</v>
      </c>
      <c r="D18" s="224" t="s">
        <v>405</v>
      </c>
      <c r="E18" s="322"/>
      <c r="F18" s="326">
        <f>E17*E14</f>
        <v>8441.598</v>
      </c>
      <c r="G18" s="326"/>
      <c r="H18" s="224" t="s">
        <v>406</v>
      </c>
    </row>
    <row r="19" spans="1:8" ht="15" thickBot="1">
      <c r="A19" s="224">
        <v>7</v>
      </c>
      <c r="D19" s="331" t="s">
        <v>407</v>
      </c>
      <c r="E19" s="332"/>
      <c r="F19" s="333"/>
      <c r="G19" s="334">
        <f>F16-F18</f>
        <v>-2178.75</v>
      </c>
      <c r="H19" s="224" t="s">
        <v>408</v>
      </c>
    </row>
    <row r="20" spans="1:8" ht="15" thickTop="1">
      <c r="A20" s="224">
        <v>8</v>
      </c>
      <c r="C20" s="321" t="s">
        <v>409</v>
      </c>
      <c r="F20" s="327"/>
    </row>
    <row r="21" spans="1:8">
      <c r="A21" s="224">
        <v>9</v>
      </c>
      <c r="D21" s="224" t="s">
        <v>410</v>
      </c>
      <c r="E21" s="251">
        <v>3.5</v>
      </c>
      <c r="F21" s="327"/>
      <c r="G21" s="327"/>
      <c r="H21" s="335" t="s">
        <v>411</v>
      </c>
    </row>
    <row r="22" spans="1:8">
      <c r="A22" s="224">
        <v>10</v>
      </c>
      <c r="D22" s="224" t="s">
        <v>412</v>
      </c>
      <c r="E22" s="251">
        <v>1</v>
      </c>
      <c r="F22" s="327"/>
      <c r="G22" s="327"/>
      <c r="H22" s="335" t="s">
        <v>411</v>
      </c>
    </row>
    <row r="23" spans="1:8" ht="15" thickBot="1">
      <c r="A23" s="224">
        <v>11</v>
      </c>
      <c r="D23" s="331" t="s">
        <v>413</v>
      </c>
      <c r="E23" s="336"/>
      <c r="F23" s="236"/>
      <c r="G23" s="252">
        <f>E22-E21</f>
        <v>-2.5</v>
      </c>
      <c r="H23" s="224" t="s">
        <v>531</v>
      </c>
    </row>
    <row r="24" spans="1:8" ht="15" thickTop="1">
      <c r="A24" s="224">
        <v>12</v>
      </c>
      <c r="C24" s="321" t="s">
        <v>1103</v>
      </c>
      <c r="H24" s="337"/>
    </row>
    <row r="25" spans="1:8">
      <c r="A25" s="224">
        <v>13</v>
      </c>
      <c r="D25" s="224" t="s">
        <v>414</v>
      </c>
      <c r="E25" s="324">
        <v>4868</v>
      </c>
      <c r="H25" s="224" t="s">
        <v>415</v>
      </c>
    </row>
    <row r="26" spans="1:8">
      <c r="A26" s="224">
        <v>14</v>
      </c>
      <c r="D26" s="224" t="s">
        <v>416</v>
      </c>
      <c r="E26" s="324">
        <v>1512</v>
      </c>
      <c r="H26" s="224" t="s">
        <v>415</v>
      </c>
    </row>
    <row r="27" spans="1:8">
      <c r="A27" s="224">
        <v>15</v>
      </c>
      <c r="D27" s="224" t="s">
        <v>403</v>
      </c>
      <c r="E27" s="324">
        <v>16951</v>
      </c>
      <c r="F27" s="325"/>
      <c r="H27" s="224" t="s">
        <v>415</v>
      </c>
    </row>
    <row r="28" spans="1:8">
      <c r="A28" s="224">
        <v>16</v>
      </c>
      <c r="D28" s="224" t="s">
        <v>417</v>
      </c>
      <c r="E28" s="327"/>
      <c r="F28" s="324">
        <f>(E27*2)+(E25+E26)</f>
        <v>40282</v>
      </c>
      <c r="H28" s="224" t="s">
        <v>418</v>
      </c>
    </row>
    <row r="29" spans="1:8">
      <c r="A29" s="224">
        <v>17</v>
      </c>
      <c r="D29" s="224" t="s">
        <v>419</v>
      </c>
      <c r="E29" s="327"/>
      <c r="F29" s="338">
        <v>1.31</v>
      </c>
      <c r="H29" s="224" t="s">
        <v>532</v>
      </c>
    </row>
    <row r="30" spans="1:8" ht="15" thickBot="1">
      <c r="A30" s="224">
        <v>18</v>
      </c>
      <c r="D30" s="244" t="s">
        <v>1104</v>
      </c>
      <c r="E30" s="236"/>
      <c r="F30" s="236"/>
      <c r="G30" s="237">
        <f>F28*F29</f>
        <v>52769.420000000006</v>
      </c>
    </row>
    <row r="31" spans="1:8" ht="15" thickTop="1">
      <c r="A31" s="224">
        <v>19</v>
      </c>
      <c r="C31" s="224" t="s">
        <v>420</v>
      </c>
    </row>
    <row r="32" spans="1:8">
      <c r="A32" s="224">
        <v>20</v>
      </c>
      <c r="D32" s="224" t="s">
        <v>529</v>
      </c>
      <c r="E32" s="324">
        <f>E25+E26</f>
        <v>6380</v>
      </c>
    </row>
    <row r="33" spans="1:10">
      <c r="A33" s="224">
        <v>21</v>
      </c>
      <c r="D33" s="224" t="s">
        <v>421</v>
      </c>
      <c r="E33" s="224">
        <v>57</v>
      </c>
      <c r="H33" s="224" t="s">
        <v>831</v>
      </c>
    </row>
    <row r="34" spans="1:10">
      <c r="A34" s="224">
        <v>22</v>
      </c>
      <c r="D34" s="224" t="s">
        <v>533</v>
      </c>
      <c r="F34" s="339">
        <f>E32*E33</f>
        <v>363660</v>
      </c>
    </row>
    <row r="35" spans="1:10">
      <c r="A35" s="224">
        <v>26</v>
      </c>
      <c r="D35" s="224" t="s">
        <v>458</v>
      </c>
      <c r="E35" s="324">
        <v>3646</v>
      </c>
    </row>
    <row r="36" spans="1:10">
      <c r="A36" s="224">
        <v>27</v>
      </c>
      <c r="D36" s="224" t="s">
        <v>530</v>
      </c>
      <c r="E36" s="224">
        <f>E33</f>
        <v>57</v>
      </c>
    </row>
    <row r="37" spans="1:10">
      <c r="A37" s="224">
        <v>28</v>
      </c>
      <c r="D37" s="224" t="s">
        <v>533</v>
      </c>
      <c r="F37" s="339">
        <f>E35*E36*2</f>
        <v>415644</v>
      </c>
      <c r="J37" s="691"/>
    </row>
    <row r="38" spans="1:10" ht="15" thickBot="1">
      <c r="A38" s="224">
        <v>29</v>
      </c>
      <c r="D38" s="244" t="s">
        <v>422</v>
      </c>
      <c r="E38" s="236"/>
      <c r="F38" s="236"/>
      <c r="G38" s="237">
        <f>F34+F37</f>
        <v>779304</v>
      </c>
    </row>
    <row r="39" spans="1:10" ht="15" thickTop="1">
      <c r="A39" s="224">
        <v>30</v>
      </c>
    </row>
    <row r="40" spans="1:10">
      <c r="A40" s="224">
        <v>31</v>
      </c>
      <c r="D40" s="246" t="s">
        <v>324</v>
      </c>
      <c r="E40" s="246"/>
      <c r="F40" s="246"/>
      <c r="G40" s="247">
        <f>G30+G19+G38</f>
        <v>829894.67</v>
      </c>
    </row>
    <row r="41" spans="1:10">
      <c r="A41" s="224">
        <v>32</v>
      </c>
      <c r="D41" s="246" t="s">
        <v>423</v>
      </c>
      <c r="E41" s="246"/>
      <c r="F41" s="246"/>
      <c r="G41" s="247" t="s">
        <v>424</v>
      </c>
    </row>
  </sheetData>
  <mergeCells count="1">
    <mergeCell ref="E12:F12"/>
  </mergeCells>
  <hyperlinks>
    <hyperlink ref="H14" r:id="rId1"/>
    <hyperlink ref="A1" location="'Summary Detail'!A1" display="Back to Summary Detail"/>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9FF78"/>
  </sheetPr>
  <dimension ref="A1:AI86"/>
  <sheetViews>
    <sheetView workbookViewId="0"/>
  </sheetViews>
  <sheetFormatPr defaultColWidth="9.109375" defaultRowHeight="14.4"/>
  <cols>
    <col min="1" max="1" width="4.33203125" style="47" customWidth="1"/>
    <col min="2" max="2" width="30.109375" style="344" customWidth="1"/>
    <col min="3" max="5" width="15.109375" style="47" customWidth="1"/>
    <col min="6" max="6" width="9" style="47" bestFit="1" customWidth="1"/>
    <col min="7" max="7" width="31" style="47" customWidth="1"/>
    <col min="8" max="8" width="15.44140625" style="139" customWidth="1"/>
    <col min="9" max="9" width="24.33203125" style="139" customWidth="1"/>
    <col min="10" max="10" width="13.33203125" style="139" bestFit="1" customWidth="1"/>
    <col min="11" max="25" width="11.5546875" style="139" bestFit="1" customWidth="1"/>
    <col min="26" max="27" width="12.5546875" style="139" bestFit="1" customWidth="1"/>
    <col min="28" max="28" width="11.5546875" style="139" bestFit="1" customWidth="1"/>
    <col min="29" max="30" width="11.33203125" style="139" customWidth="1"/>
    <col min="31" max="31" width="11.5546875" style="139" bestFit="1" customWidth="1"/>
    <col min="32" max="34" width="10.5546875" style="139" bestFit="1" customWidth="1"/>
    <col min="35" max="16384" width="9.109375" style="47"/>
  </cols>
  <sheetData>
    <row r="1" spans="1:35">
      <c r="A1" s="14" t="s">
        <v>34</v>
      </c>
    </row>
    <row r="2" spans="1:35" ht="21">
      <c r="A2" s="15" t="s">
        <v>35</v>
      </c>
      <c r="B2" s="343"/>
      <c r="F2" s="342"/>
      <c r="G2" s="16" t="s">
        <v>36</v>
      </c>
      <c r="H2" s="20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row>
    <row r="3" spans="1:35">
      <c r="B3" s="343"/>
      <c r="F3" s="342"/>
      <c r="G3" s="17"/>
      <c r="H3" s="204" t="s">
        <v>82</v>
      </c>
      <c r="I3" s="354"/>
      <c r="J3" s="354"/>
      <c r="K3" s="354">
        <f>MasterTimeline!C2</f>
        <v>0</v>
      </c>
      <c r="L3" s="354">
        <f>MasterTimeline!D2</f>
        <v>0</v>
      </c>
      <c r="M3" s="354">
        <f>MasterTimeline!E2</f>
        <v>0</v>
      </c>
      <c r="N3" s="354">
        <f>MasterTimeline!F2</f>
        <v>0.3</v>
      </c>
      <c r="O3" s="354">
        <f>MasterTimeline!G2</f>
        <v>0.75</v>
      </c>
      <c r="P3" s="354">
        <f>MasterTimeline!H2</f>
        <v>0.75</v>
      </c>
      <c r="Q3" s="354">
        <f>MasterTimeline!I2</f>
        <v>0.75</v>
      </c>
      <c r="R3" s="354">
        <f>MasterTimeline!J2</f>
        <v>1</v>
      </c>
      <c r="S3" s="354">
        <f>MasterTimeline!K2</f>
        <v>1</v>
      </c>
      <c r="T3" s="354">
        <f>MasterTimeline!L2</f>
        <v>1</v>
      </c>
      <c r="U3" s="354">
        <f>MasterTimeline!M2</f>
        <v>1</v>
      </c>
      <c r="V3" s="354">
        <f>MasterTimeline!N2</f>
        <v>1</v>
      </c>
      <c r="W3" s="354">
        <f>MasterTimeline!O2</f>
        <v>1</v>
      </c>
      <c r="X3" s="354">
        <f>MasterTimeline!P2</f>
        <v>1</v>
      </c>
      <c r="Y3" s="354">
        <f>MasterTimeline!Q2</f>
        <v>1</v>
      </c>
      <c r="Z3" s="354">
        <f>MasterTimeline!R2</f>
        <v>1</v>
      </c>
      <c r="AA3" s="354">
        <f>MasterTimeline!S2</f>
        <v>1</v>
      </c>
      <c r="AB3" s="354">
        <f>MasterTimeline!T2</f>
        <v>1</v>
      </c>
      <c r="AC3" s="354">
        <f>MasterTimeline!U2</f>
        <v>1</v>
      </c>
      <c r="AD3" s="354">
        <f>MasterTimeline!V2</f>
        <v>1</v>
      </c>
      <c r="AE3" s="354">
        <f>MasterTimeline!W2</f>
        <v>1</v>
      </c>
      <c r="AF3" s="354">
        <f>MasterTimeline!X2</f>
        <v>0.25</v>
      </c>
      <c r="AG3" s="354">
        <f>MasterTimeline!Y2</f>
        <v>0</v>
      </c>
      <c r="AH3" s="354">
        <f>MasterTimeline!Z2</f>
        <v>0</v>
      </c>
      <c r="AI3" s="354">
        <f>MasterTimeline!AA2</f>
        <v>0</v>
      </c>
    </row>
    <row r="4" spans="1:35" ht="28.8">
      <c r="A4" s="47" t="s">
        <v>37</v>
      </c>
      <c r="B4" s="343"/>
      <c r="D4" s="355" t="s">
        <v>550</v>
      </c>
      <c r="E4" s="356" t="s">
        <v>551</v>
      </c>
      <c r="F4" s="342"/>
      <c r="G4" s="17"/>
      <c r="H4" s="354" t="s">
        <v>80</v>
      </c>
      <c r="I4" s="357" t="s">
        <v>81</v>
      </c>
      <c r="J4" s="357" t="s">
        <v>83</v>
      </c>
      <c r="K4" s="354">
        <v>2016</v>
      </c>
      <c r="L4" s="354">
        <v>2017</v>
      </c>
      <c r="M4" s="354">
        <v>2018</v>
      </c>
      <c r="N4" s="354">
        <v>2019</v>
      </c>
      <c r="O4" s="354">
        <v>2020</v>
      </c>
      <c r="P4" s="354">
        <v>2021</v>
      </c>
      <c r="Q4" s="354">
        <v>2022</v>
      </c>
      <c r="R4" s="354">
        <v>2023</v>
      </c>
      <c r="S4" s="354">
        <v>2024</v>
      </c>
      <c r="T4" s="354">
        <v>2025</v>
      </c>
      <c r="U4" s="354">
        <v>2026</v>
      </c>
      <c r="V4" s="354">
        <v>2027</v>
      </c>
      <c r="W4" s="354">
        <v>2028</v>
      </c>
      <c r="X4" s="354">
        <v>2029</v>
      </c>
      <c r="Y4" s="354">
        <v>2030</v>
      </c>
      <c r="Z4" s="354">
        <v>2031</v>
      </c>
      <c r="AA4" s="354">
        <v>2032</v>
      </c>
      <c r="AB4" s="354">
        <v>2033</v>
      </c>
      <c r="AC4" s="354">
        <v>2034</v>
      </c>
      <c r="AD4" s="354">
        <v>2035</v>
      </c>
      <c r="AE4" s="354">
        <v>2036</v>
      </c>
      <c r="AF4" s="354">
        <v>2037</v>
      </c>
      <c r="AG4" s="354">
        <v>2038</v>
      </c>
      <c r="AH4" s="354">
        <v>2039</v>
      </c>
      <c r="AI4" s="354">
        <v>2040</v>
      </c>
    </row>
    <row r="5" spans="1:35">
      <c r="B5" s="343" t="s">
        <v>38</v>
      </c>
      <c r="C5" s="18">
        <f>'Eliminate Regular Meter Reading'!C5</f>
        <v>3060308</v>
      </c>
      <c r="D5" s="358"/>
      <c r="E5" s="359"/>
      <c r="F5" s="342"/>
      <c r="G5" s="17" t="s">
        <v>39</v>
      </c>
      <c r="H5" s="360"/>
      <c r="I5" s="361"/>
      <c r="J5" s="362"/>
      <c r="K5" s="354" t="str">
        <f>IF(I5&lt;&gt;"",D5*(1+I$5)^COUNT($K$4:L$4),"")</f>
        <v/>
      </c>
      <c r="L5" s="354" t="str">
        <f>IF(J5&lt;&gt;"",E5*(1+J$5)^COUNT($K$4:M$4),"")</f>
        <v/>
      </c>
      <c r="M5" s="354" t="str">
        <f>IF(K5&lt;&gt;"",F5*(1+K$5)^COUNT($K$4:N$4),"")</f>
        <v/>
      </c>
      <c r="N5" s="354" t="str">
        <f>IF(L5&lt;&gt;"",G5*(1+L$5)^COUNT($K$4:O$4),"")</f>
        <v/>
      </c>
      <c r="O5" s="354" t="str">
        <f>IF(M5&lt;&gt;"",H5*(1+M$5)^COUNT($K$4:P$4),"")</f>
        <v/>
      </c>
      <c r="P5" s="354" t="str">
        <f>IF(N5&lt;&gt;"",I5*(1+N$5)^COUNT($K$4:Q$4),"")</f>
        <v/>
      </c>
      <c r="Q5" s="354" t="str">
        <f>IF(O5&lt;&gt;"",J5*(1+O$5)^COUNT($K$4:R$4),"")</f>
        <v/>
      </c>
      <c r="R5" s="354" t="str">
        <f>IF(P5&lt;&gt;"",K5*(1+P$5)^COUNT($K$4:S$4),"")</f>
        <v/>
      </c>
      <c r="S5" s="354" t="str">
        <f>IF(Q5&lt;&gt;"",L5*(1+Q$5)^COUNT($K$4:T$4),"")</f>
        <v/>
      </c>
      <c r="T5" s="354" t="str">
        <f>IF(R5&lt;&gt;"",M5*(1+R$5)^COUNT($K$4:U$4),"")</f>
        <v/>
      </c>
      <c r="U5" s="354" t="str">
        <f>IF(S5&lt;&gt;"",N5*(1+S$5)^COUNT($K$4:V$4),"")</f>
        <v/>
      </c>
      <c r="V5" s="354" t="str">
        <f>IF(T5&lt;&gt;"",O5*(1+T$5)^COUNT($K$4:W$4),"")</f>
        <v/>
      </c>
      <c r="W5" s="354" t="str">
        <f>IF(U5&lt;&gt;"",P5*(1+U$5)^COUNT($K$4:X$4),"")</f>
        <v/>
      </c>
      <c r="X5" s="354" t="str">
        <f>IF(V5&lt;&gt;"",Q5*(1+V$5)^COUNT($K$4:Y$4),"")</f>
        <v/>
      </c>
      <c r="Y5" s="354" t="str">
        <f>IF(W5&lt;&gt;"",R5*(1+W$5)^COUNT($K$4:Z$4),"")</f>
        <v/>
      </c>
      <c r="Z5" s="354" t="str">
        <f>IF(X5&lt;&gt;"",S5*(1+X$5)^COUNT($K$4:AA$4),"")</f>
        <v/>
      </c>
      <c r="AA5" s="354" t="str">
        <f>IF(Y5&lt;&gt;"",T5*(1+Y$5)^COUNT($K$4:AB$4),"")</f>
        <v/>
      </c>
      <c r="AB5" s="354" t="str">
        <f>IF(Z5&lt;&gt;"",U5*(1+Z$5)^COUNT($K$4:AC$4),"")</f>
        <v/>
      </c>
      <c r="AC5" s="354" t="str">
        <f>IF(AA5&lt;&gt;"",V5*(1+AA$5)^COUNT($K$4:AD$4),"")</f>
        <v/>
      </c>
      <c r="AD5" s="354" t="str">
        <f>IF(AB5&lt;&gt;"",W5*(1+AB$5)^COUNT($K$4:AE$4),"")</f>
        <v/>
      </c>
      <c r="AE5" s="354" t="str">
        <f>IF(AC5&lt;&gt;"",X5*(1+AC$5)^COUNT($K$4:AF$4),"")</f>
        <v/>
      </c>
      <c r="AF5" s="354" t="str">
        <f>IF(AD5&lt;&gt;"",Y5*(1+AD$5)^COUNT($K$4:AG$4),"")</f>
        <v/>
      </c>
      <c r="AG5" s="354" t="str">
        <f>IF(AE5&lt;&gt;"",Z5*(1+AE$5)^COUNT($K$4:AH$4),"")</f>
        <v/>
      </c>
      <c r="AH5" s="354" t="str">
        <f>IF(AF5&lt;&gt;"",AA5*(1+AF$5)^COUNT($K$4:AI$4),"")</f>
        <v/>
      </c>
      <c r="AI5" s="354" t="str">
        <f>IF(AG5&lt;&gt;"",AB5*(1+AG$5)^COUNT($K$4:AJ$4),"")</f>
        <v/>
      </c>
    </row>
    <row r="6" spans="1:35">
      <c r="B6" s="343" t="s">
        <v>40</v>
      </c>
      <c r="C6" s="18">
        <f>'Eliminate Regular Meter Reading'!C6</f>
        <v>2396085</v>
      </c>
      <c r="D6" s="364">
        <f>C6</f>
        <v>2396085</v>
      </c>
      <c r="E6" s="365"/>
      <c r="F6" s="342"/>
      <c r="G6" s="17" t="s">
        <v>39</v>
      </c>
      <c r="H6" s="366"/>
      <c r="I6" s="361"/>
      <c r="J6" s="362"/>
      <c r="K6" s="367" t="str">
        <f>(IF($I6&lt;&gt;"",$E6*((1+$I6+$J6)^COUNT($K$4:K$4))*K$3,""))</f>
        <v/>
      </c>
      <c r="L6" s="367" t="str">
        <f>(IF($I6&lt;&gt;"",$E6*((1+$I6+$J6)^COUNT($K$4:L$4))*L$3,""))</f>
        <v/>
      </c>
      <c r="M6" s="367" t="str">
        <f>(IF($I6&lt;&gt;"",$E6*((1+$I6+$J6)^COUNT($K$4:M$4))*M$3,""))</f>
        <v/>
      </c>
      <c r="N6" s="367" t="str">
        <f>(IF($I6&lt;&gt;"",$E6*((1+$I6+$J6)^COUNT($K$4:N$4))*N$3,""))</f>
        <v/>
      </c>
      <c r="O6" s="367" t="str">
        <f>(IF($I6&lt;&gt;"",$E6*((1+$I6+$J6)^COUNT($K$4:O$4))*O$3,""))</f>
        <v/>
      </c>
      <c r="P6" s="367" t="str">
        <f>(IF($I6&lt;&gt;"",$E6*((1+$I6+$J6)^COUNT($K$4:P$4))*P$3,""))</f>
        <v/>
      </c>
      <c r="Q6" s="367" t="str">
        <f>(IF($I6&lt;&gt;"",$E6*((1+$I6+$J6)^COUNT($K$4:Q$4))*Q$3,""))</f>
        <v/>
      </c>
      <c r="R6" s="367" t="str">
        <f>(IF($I6&lt;&gt;"",$E6*((1+$I6+$J6)^COUNT($K$4:R$4))*R$3,""))</f>
        <v/>
      </c>
      <c r="S6" s="367" t="str">
        <f>(IF($I6&lt;&gt;"",$E6*((1+$I6+$J6)^COUNT($K$4:S$4))*S$3,""))</f>
        <v/>
      </c>
      <c r="T6" s="367" t="str">
        <f>(IF($I6&lt;&gt;"",$E6*((1+$I6+$J6)^COUNT($K$4:T$4))*T$3,""))</f>
        <v/>
      </c>
      <c r="U6" s="367" t="str">
        <f>(IF($I6&lt;&gt;"",$E6*((1+$I6+$J6)^COUNT($K$4:U$4))*U$3,""))</f>
        <v/>
      </c>
      <c r="V6" s="367" t="str">
        <f>(IF($I6&lt;&gt;"",$E6*((1+$I6+$J6)^COUNT($K$4:V$4))*V$3,""))</f>
        <v/>
      </c>
      <c r="W6" s="367" t="str">
        <f>(IF($I6&lt;&gt;"",$E6*((1+$I6+$J6)^COUNT($K$4:W$4))*W$3,""))</f>
        <v/>
      </c>
      <c r="X6" s="367" t="str">
        <f>(IF($I6&lt;&gt;"",$E6*((1+$I6+$J6)^COUNT($K$4:X$4))*X$3,""))</f>
        <v/>
      </c>
      <c r="Y6" s="367" t="str">
        <f>(IF($I6&lt;&gt;"",$E6*((1+$I6+$J6)^COUNT($K$4:Y$4))*Y$3,""))</f>
        <v/>
      </c>
      <c r="Z6" s="367" t="str">
        <f>(IF($I6&lt;&gt;"",$E6*((1+$I6+$J6)^COUNT($K$4:Z$4))*Z$3,""))</f>
        <v/>
      </c>
      <c r="AA6" s="367" t="str">
        <f>(IF($I6&lt;&gt;"",$E6*((1+$I6+$J6)^COUNT($K$4:AA$4))*AA$3,""))</f>
        <v/>
      </c>
      <c r="AB6" s="367" t="str">
        <f>(IF($I6&lt;&gt;"",$E6*((1+$I6+$J6)^COUNT($K$4:AB$4))*AB$3,""))</f>
        <v/>
      </c>
      <c r="AC6" s="367" t="str">
        <f>(IF($I6&lt;&gt;"",$E6*((1+$I6+$J6)^COUNT($K$4:AC$4))*AC$3,""))</f>
        <v/>
      </c>
      <c r="AD6" s="367" t="str">
        <f>(IF($I6&lt;&gt;"",$E6*((1+$I6+$J6)^COUNT($K$4:AD$4))*AD$3,""))</f>
        <v/>
      </c>
      <c r="AE6" s="367" t="str">
        <f>(IF($I6&lt;&gt;"",$E6*((1+$I6+$J6)^COUNT($K$4:AE$4))*AE$3,""))</f>
        <v/>
      </c>
      <c r="AF6" s="367" t="str">
        <f>(IF($I6&lt;&gt;"",$E6*((1+$I6+$J6)^COUNT($K$4:AF$4))*AF$3,""))</f>
        <v/>
      </c>
      <c r="AG6" s="367" t="str">
        <f>(IF($I6&lt;&gt;"",$E6*((1+$I6+$J6)^COUNT($K$4:AG$4))*AG$3,""))</f>
        <v/>
      </c>
      <c r="AH6" s="367" t="str">
        <f>(IF($I6&lt;&gt;"",$E6*((1+$I6+$J6)^COUNT($K$4:AH$4))*AH$3,""))</f>
        <v/>
      </c>
      <c r="AI6" s="367" t="str">
        <f>(IF($I6&lt;&gt;"",$E6*((1+$I6+$J6)^COUNT($K$4:AI$4))*AI$3,""))</f>
        <v/>
      </c>
    </row>
    <row r="7" spans="1:35">
      <c r="B7" s="343" t="s">
        <v>41</v>
      </c>
      <c r="C7" s="18">
        <f>'Eliminate Regular Meter Reading'!C7</f>
        <v>418704</v>
      </c>
      <c r="D7" s="358"/>
      <c r="E7" s="365">
        <f>C7</f>
        <v>418704</v>
      </c>
      <c r="F7" s="342"/>
      <c r="G7" s="17" t="s">
        <v>39</v>
      </c>
      <c r="H7" s="366">
        <f>IF(I7&lt;&gt;"",NPV(0.0643,K7:AI7),"")</f>
        <v>5209645.9375321856</v>
      </c>
      <c r="I7" s="361">
        <v>0.03</v>
      </c>
      <c r="J7" s="362">
        <v>0.01</v>
      </c>
      <c r="K7" s="367">
        <f>(IF($I7&lt;&gt;"",$E7*((1+$I7+$J7)^(COUNT($K$4:L$4)-1))*K$3,""))</f>
        <v>0</v>
      </c>
      <c r="L7" s="367">
        <f>(IF($I7&lt;&gt;"",$E7*((1+$I7+$J7)^(COUNT($K$4:M$4)-1))*L$3,""))</f>
        <v>0</v>
      </c>
      <c r="M7" s="367">
        <f>(IF($I7&lt;&gt;"",$E7*((1+$I7+$J7)^(COUNT($K$4:N$4)-1))*M$3,""))</f>
        <v>0</v>
      </c>
      <c r="N7" s="367">
        <f>(IF($I7&lt;&gt;"",$E7*((1+$I7+$J7)^(COUNT($K$4:O$4)-1))*N$3,""))</f>
        <v>146947.33755187201</v>
      </c>
      <c r="O7" s="367">
        <f>(IF($I7&lt;&gt;"",$E7*((1+$I7+$J7)^(COUNT($K$4:P$4)-1))*O$3,""))</f>
        <v>382063.07763486728</v>
      </c>
      <c r="P7" s="367">
        <f>(IF($I7&lt;&gt;"",$E7*((1+$I7+$J7)^(COUNT($K$4:Q$4)-1))*P$3,""))</f>
        <v>397345.60074026196</v>
      </c>
      <c r="Q7" s="367">
        <f>(IF($I7&lt;&gt;"",$E7*((1+$I7+$J7)^(COUNT($K$4:R$4)-1))*Q$3,""))</f>
        <v>413239.42476987245</v>
      </c>
      <c r="R7" s="367">
        <f>(IF($I7&lt;&gt;"",$E7*((1+$I7+$J7)^(COUNT($K$4:S$4)-1))*R$3,""))</f>
        <v>573025.3356808899</v>
      </c>
      <c r="S7" s="367">
        <f>(IF($I7&lt;&gt;"",$E7*((1+$I7+$J7)^(COUNT($K$4:T$4)-1))*S$3,""))</f>
        <v>595946.34910812555</v>
      </c>
      <c r="T7" s="367">
        <f>(IF($I7&lt;&gt;"",$E7*((1+$I7+$J7)^(COUNT($K$4:U$4)-1))*T$3,""))</f>
        <v>619784.20307245059</v>
      </c>
      <c r="U7" s="367">
        <f>(IF($I7&lt;&gt;"",$E7*((1+$I7+$J7)^(COUNT($K$4:V$4)-1))*U$3,""))</f>
        <v>644575.57119534852</v>
      </c>
      <c r="V7" s="367">
        <f>(IF($I7&lt;&gt;"",$E7*((1+$I7+$J7)^(COUNT($K$4:W$4)-1))*V$3,""))</f>
        <v>670358.59404316265</v>
      </c>
      <c r="W7" s="367">
        <f>(IF($I7&lt;&gt;"",$E7*((1+$I7+$J7)^(COUNT($K$4:X$4)-1))*W$3,""))</f>
        <v>697172.93780488917</v>
      </c>
      <c r="X7" s="367">
        <f>(IF($I7&lt;&gt;"",$E7*((1+$I7+$J7)^(COUNT($K$4:Y$4)-1))*X$3,""))</f>
        <v>725059.8553170847</v>
      </c>
      <c r="Y7" s="367">
        <f>(IF($I7&lt;&gt;"",$E7*((1+$I7+$J7)^(COUNT($K$4:Z$4)-1))*Y$3,""))</f>
        <v>754062.24952976801</v>
      </c>
      <c r="Z7" s="367">
        <f>(IF($I7&lt;&gt;"",$E7*((1+$I7+$J7)^(COUNT($K$4:AA$4)-1))*Z$3,""))</f>
        <v>784224.7395109589</v>
      </c>
      <c r="AA7" s="367">
        <f>(IF($I7&lt;&gt;"",$E7*((1+$I7+$J7)^(COUNT($K$4:AB$4)-1))*AA$3,""))</f>
        <v>815593.72909139725</v>
      </c>
      <c r="AB7" s="367">
        <f>(IF($I7&lt;&gt;"",$E7*((1+$I7+$J7)^(COUNT($K$4:AC$4)-1))*AB$3,""))</f>
        <v>848217.47825505328</v>
      </c>
      <c r="AC7" s="367">
        <f>(IF($I7&lt;&gt;"",$E7*((1+$I7+$J7)^(COUNT($K$4:AD$4)-1))*AC$3,""))</f>
        <v>882146.17738525535</v>
      </c>
      <c r="AD7" s="367">
        <f>(IF($I7&lt;&gt;"",$E7*((1+$I7+$J7)^(COUNT($K$4:AE$4)-1))*AD$3,""))</f>
        <v>917432.02448066557</v>
      </c>
      <c r="AE7" s="367">
        <f>(IF($I7&lt;&gt;"",$E7*((1+$I7+$J7)^(COUNT($K$4:AF$4)-1))*AE$3,""))</f>
        <v>954129.30545989249</v>
      </c>
      <c r="AF7" s="367">
        <f>(IF($I7&lt;&gt;"",$E7*((1+$I7+$J7)^(COUNT($K$4:AG$4)-1))*AF$3,""))</f>
        <v>248073.61941957203</v>
      </c>
      <c r="AG7" s="367">
        <f>(IF($I7&lt;&gt;"",$E7*((1+$I7+$J7)^(COUNT($K$4:AH$4)-1))*AG$3,""))</f>
        <v>0</v>
      </c>
      <c r="AH7" s="367">
        <f>(IF($I7&lt;&gt;"",$E7*((1+$I7+$J7)^(COUNT($K$4:AI$4)-1))*AH$3,""))</f>
        <v>0</v>
      </c>
      <c r="AI7" s="367">
        <f>(IF($I7&lt;&gt;"",$E7*((1+$I7+$J7)^(COUNT($K$4:AJ$4)-1))*AI$3,""))</f>
        <v>0</v>
      </c>
    </row>
    <row r="8" spans="1:35" ht="43.2">
      <c r="B8" s="343" t="s">
        <v>42</v>
      </c>
      <c r="C8" s="18"/>
      <c r="D8" s="368">
        <f>C6/(C6+C7)</f>
        <v>0.85124853052928662</v>
      </c>
      <c r="E8" s="369">
        <f>1-D8</f>
        <v>0.14875146947071338</v>
      </c>
      <c r="F8" s="342"/>
      <c r="G8" s="17" t="s">
        <v>43</v>
      </c>
      <c r="H8" s="366" t="str">
        <f>IF(I8&lt;&gt;"",NPV(0.0643,K8:AI8),"")</f>
        <v/>
      </c>
      <c r="I8" s="361"/>
      <c r="J8" s="362"/>
      <c r="K8" s="367" t="str">
        <f>(IF($I8&lt;&gt;"",$E8*((1+$I8+$J8)^COUNT($K$4:K$4))*K$3,""))</f>
        <v/>
      </c>
      <c r="L8" s="367" t="str">
        <f>(IF($I8&lt;&gt;"",$E8*((1+$I8+$J8)^COUNT($K$4:L$4))*L$3,""))</f>
        <v/>
      </c>
      <c r="M8" s="367" t="str">
        <f>(IF($I8&lt;&gt;"",$E8*((1+$I8+$J8)^COUNT($K$4:M$4))*M$3,""))</f>
        <v/>
      </c>
      <c r="N8" s="367" t="str">
        <f>(IF($I8&lt;&gt;"",$E8*((1+$I8+$J8)^COUNT($K$4:N$4))*N$3,""))</f>
        <v/>
      </c>
      <c r="O8" s="367" t="str">
        <f>(IF($I8&lt;&gt;"",$E8*((1+$I8+$J8)^COUNT($K$4:O$4))*O$3,""))</f>
        <v/>
      </c>
      <c r="P8" s="367" t="str">
        <f>(IF($I8&lt;&gt;"",$E8*((1+$I8+$J8)^COUNT($K$4:P$4))*P$3,""))</f>
        <v/>
      </c>
      <c r="Q8" s="367" t="str">
        <f>(IF($I8&lt;&gt;"",$E8*((1+$I8+$J8)^COUNT($K$4:Q$4))*Q$3,""))</f>
        <v/>
      </c>
      <c r="R8" s="367" t="str">
        <f>(IF($I8&lt;&gt;"",$E8*((1+$I8+$J8)^COUNT($K$4:R$4))*R$3,""))</f>
        <v/>
      </c>
      <c r="S8" s="367" t="str">
        <f>(IF($I8&lt;&gt;"",$E8*((1+$I8+$J8)^COUNT($K$4:S$4))*S$3,""))</f>
        <v/>
      </c>
      <c r="T8" s="367" t="str">
        <f>(IF($I8&lt;&gt;"",$E8*((1+$I8+$J8)^COUNT($K$4:T$4))*T$3,""))</f>
        <v/>
      </c>
      <c r="U8" s="367" t="str">
        <f>(IF($I8&lt;&gt;"",$E8*((1+$I8+$J8)^COUNT($K$4:U$4))*U$3,""))</f>
        <v/>
      </c>
      <c r="V8" s="367" t="str">
        <f>(IF($I8&lt;&gt;"",$E8*((1+$I8+$J8)^COUNT($K$4:V$4))*V$3,""))</f>
        <v/>
      </c>
      <c r="W8" s="367" t="str">
        <f>(IF($I8&lt;&gt;"",$E8*((1+$I8+$J8)^COUNT($K$4:W$4))*W$3,""))</f>
        <v/>
      </c>
      <c r="X8" s="367" t="str">
        <f>(IF($I8&lt;&gt;"",$E8*((1+$I8+$J8)^COUNT($K$4:X$4))*X$3,""))</f>
        <v/>
      </c>
      <c r="Y8" s="367" t="str">
        <f>(IF($I8&lt;&gt;"",$E8*((1+$I8+$J8)^COUNT($K$4:Y$4))*Y$3,""))</f>
        <v/>
      </c>
      <c r="Z8" s="367" t="str">
        <f>(IF($I8&lt;&gt;"",$E8*((1+$I8+$J8)^COUNT($K$4:Z$4))*Z$3,""))</f>
        <v/>
      </c>
      <c r="AA8" s="367" t="str">
        <f>(IF($I8&lt;&gt;"",$E8*((1+$I8+$J8)^COUNT($K$4:AA$4))*AA$3,""))</f>
        <v/>
      </c>
      <c r="AB8" s="367" t="str">
        <f>(IF($I8&lt;&gt;"",$E8*((1+$I8+$J8)^COUNT($K$4:AB$4))*AB$3,""))</f>
        <v/>
      </c>
      <c r="AC8" s="367" t="str">
        <f>(IF($I8&lt;&gt;"",$E8*((1+$I8+$J8)^COUNT($K$4:AC$4))*AC$3,""))</f>
        <v/>
      </c>
      <c r="AD8" s="367" t="str">
        <f>(IF($I8&lt;&gt;"",$E8*((1+$I8+$J8)^COUNT($K$4:AD$4))*AD$3,""))</f>
        <v/>
      </c>
      <c r="AE8" s="367" t="str">
        <f>(IF($I8&lt;&gt;"",$E8*((1+$I8+$J8)^COUNT($K$4:AE$4))*AE$3,""))</f>
        <v/>
      </c>
      <c r="AF8" s="367" t="str">
        <f>(IF($I8&lt;&gt;"",$E8*((1+$I8+$J8)^COUNT($K$4:AF$4))*AF$3,""))</f>
        <v/>
      </c>
      <c r="AG8" s="367" t="str">
        <f>(IF($I8&lt;&gt;"",$E8*((1+$I8+$J8)^COUNT($K$4:AG$4))*AG$3,""))</f>
        <v/>
      </c>
      <c r="AH8" s="367" t="str">
        <f>(IF($I8&lt;&gt;"",$E8*((1+$I8+$J8)^COUNT($K$4:AH$4))*AH$3,""))</f>
        <v/>
      </c>
      <c r="AI8" s="367" t="str">
        <f>(IF($I8&lt;&gt;"",$E8*((1+$I8+$J8)^COUNT($K$4:AI$4))*AI$3,""))</f>
        <v/>
      </c>
    </row>
    <row r="9" spans="1:35">
      <c r="B9" s="343" t="s">
        <v>44</v>
      </c>
      <c r="C9" s="18">
        <f>'Eliminate Regular Meter Reading'!C9</f>
        <v>177241.72</v>
      </c>
      <c r="D9" s="364">
        <f>D8*$C9</f>
        <v>150876.75369848328</v>
      </c>
      <c r="E9" s="365">
        <f>E8*$C9</f>
        <v>26364.966301516728</v>
      </c>
      <c r="F9" s="342"/>
      <c r="G9" s="17" t="s">
        <v>39</v>
      </c>
      <c r="H9" s="366">
        <f>IF(I9&lt;&gt;"",NPV(0.0643,K9:AI9),"")</f>
        <v>316241.99919927766</v>
      </c>
      <c r="I9" s="361">
        <v>0.03</v>
      </c>
      <c r="J9" s="362">
        <v>7.0000000000000001E-3</v>
      </c>
      <c r="K9" s="367">
        <f>(IF($I9&lt;&gt;"",$E9*((1+$I9+$J9)^COUNT($K$4:K$4))*K$3,""))</f>
        <v>0</v>
      </c>
      <c r="L9" s="367">
        <f>(IF($I9&lt;&gt;"",$E9*((1+$I9+$J9)^COUNT($K$4:L$4))*L$3,""))</f>
        <v>0</v>
      </c>
      <c r="M9" s="367">
        <f>(IF($I9&lt;&gt;"",$E9*((1+$I9+$J9)^COUNT($K$4:M$4))*M$3,""))</f>
        <v>0</v>
      </c>
      <c r="N9" s="367">
        <f>(IF($I9&lt;&gt;"",$E9*((1+$I9+$J9)^COUNT($K$4:N$4))*N$3,""))</f>
        <v>9146.6803254257229</v>
      </c>
      <c r="O9" s="367">
        <f>(IF($I9&lt;&gt;"",$E9*((1+$I9+$J9)^COUNT($K$4:O$4))*O$3,""))</f>
        <v>23712.768743666187</v>
      </c>
      <c r="P9" s="367">
        <f>(IF($I9&lt;&gt;"",$E9*((1+$I9+$J9)^COUNT($K$4:P$4))*P$3,""))</f>
        <v>24590.141187181835</v>
      </c>
      <c r="Q9" s="367">
        <f>(IF($I9&lt;&gt;"",$E9*((1+$I9+$J9)^COUNT($K$4:Q$4))*Q$3,""))</f>
        <v>25499.97641110756</v>
      </c>
      <c r="R9" s="367">
        <f>(IF($I9&lt;&gt;"",$E9*((1+$I9+$J9)^COUNT($K$4:R$4))*R$3,""))</f>
        <v>35257.967384424715</v>
      </c>
      <c r="S9" s="367">
        <f>(IF($I9&lt;&gt;"",$E9*((1+$I9+$J9)^COUNT($K$4:S$4))*S$3,""))</f>
        <v>36562.51217764843</v>
      </c>
      <c r="T9" s="367">
        <f>(IF($I9&lt;&gt;"",$E9*((1+$I9+$J9)^COUNT($K$4:T$4))*T$3,""))</f>
        <v>37915.325128221411</v>
      </c>
      <c r="U9" s="367">
        <f>(IF($I9&lt;&gt;"",$E9*((1+$I9+$J9)^COUNT($K$4:U$4))*U$3,""))</f>
        <v>39318.192157965605</v>
      </c>
      <c r="V9" s="367">
        <f>(IF($I9&lt;&gt;"",$E9*((1+$I9+$J9)^COUNT($K$4:V$4))*V$3,""))</f>
        <v>40772.96526781033</v>
      </c>
      <c r="W9" s="367">
        <f>(IF($I9&lt;&gt;"",$E9*((1+$I9+$J9)^COUNT($K$4:W$4))*W$3,""))</f>
        <v>42281.564982719312</v>
      </c>
      <c r="X9" s="367">
        <f>(IF($I9&lt;&gt;"",$E9*((1+$I9+$J9)^COUNT($K$4:X$4))*X$3,""))</f>
        <v>43845.982887079917</v>
      </c>
      <c r="Y9" s="367">
        <f>(IF($I9&lt;&gt;"",$E9*((1+$I9+$J9)^COUNT($K$4:Y$4))*Y$3,""))</f>
        <v>45468.284253901875</v>
      </c>
      <c r="Z9" s="367">
        <f>(IF($I9&lt;&gt;"",$E9*((1+$I9+$J9)^COUNT($K$4:Z$4))*Z$3,""))</f>
        <v>47150.61077129624</v>
      </c>
      <c r="AA9" s="367">
        <f>(IF($I9&lt;&gt;"",$E9*((1+$I9+$J9)^COUNT($K$4:AA$4))*AA$3,""))</f>
        <v>48895.183369834194</v>
      </c>
      <c r="AB9" s="367">
        <f>(IF($I9&lt;&gt;"",$E9*((1+$I9+$J9)^COUNT($K$4:AB$4))*AB$3,""))</f>
        <v>50704.305154518057</v>
      </c>
      <c r="AC9" s="367">
        <f>(IF($I9&lt;&gt;"",$E9*((1+$I9+$J9)^COUNT($K$4:AC$4))*AC$3,""))</f>
        <v>52580.364445235224</v>
      </c>
      <c r="AD9" s="367">
        <f>(IF($I9&lt;&gt;"",$E9*((1+$I9+$J9)^COUNT($K$4:AD$4))*AD$3,""))</f>
        <v>54525.837929708912</v>
      </c>
      <c r="AE9" s="367">
        <f>(IF($I9&lt;&gt;"",$E9*((1+$I9+$J9)^COUNT($K$4:AE$4))*AE$3,""))</f>
        <v>56543.293933108151</v>
      </c>
      <c r="AF9" s="367">
        <f>(IF($I9&lt;&gt;"",$E9*((1+$I9+$J9)^COUNT($K$4:AF$4))*AF$3,""))</f>
        <v>14658.848952158287</v>
      </c>
      <c r="AG9" s="367">
        <f>(IF($I9&lt;&gt;"",$E9*((1+$I9+$J9)^COUNT($K$4:AG$4))*AG$3,""))</f>
        <v>0</v>
      </c>
      <c r="AH9" s="367">
        <f>(IF($I9&lt;&gt;"",$E9*((1+$I9+$J9)^COUNT($K$4:AH$4))*AH$3,""))</f>
        <v>0</v>
      </c>
      <c r="AI9" s="367">
        <f>(IF($I9&lt;&gt;"",$E9*((1+$I9+$J9)^COUNT($K$4:AI$4))*AI$3,""))</f>
        <v>0</v>
      </c>
    </row>
    <row r="10" spans="1:35" ht="28.8">
      <c r="B10" s="343" t="s">
        <v>47</v>
      </c>
      <c r="C10" s="18">
        <f>'Eliminate Regular Meter Reading'!C10</f>
        <v>89000</v>
      </c>
      <c r="D10" s="371">
        <v>10000</v>
      </c>
      <c r="E10" s="372">
        <f>C10-D10</f>
        <v>79000</v>
      </c>
      <c r="F10" s="251"/>
      <c r="G10" s="373" t="s">
        <v>48</v>
      </c>
      <c r="H10" s="374">
        <f>IF(I10&lt;&gt;"",NPV(0.0643,K10:AI10),"")</f>
        <v>947587.70601219009</v>
      </c>
      <c r="I10" s="375">
        <v>0.03</v>
      </c>
      <c r="J10" s="376">
        <v>7.0000000000000001E-3</v>
      </c>
      <c r="K10" s="377">
        <f>(IF($I10&lt;&gt;"",$E10*((1+$I10+$J10)^COUNT($K$4:K$4))*K$3,""))</f>
        <v>0</v>
      </c>
      <c r="L10" s="377">
        <f>(IF($I10&lt;&gt;"",$E10*((1+$I10+$J10)^COUNT($K$4:L$4))*L$3,""))</f>
        <v>0</v>
      </c>
      <c r="M10" s="377">
        <f>(IF($I10&lt;&gt;"",$E10*((1+$I10+$J10)^COUNT($K$4:M$4))*M$3,""))</f>
        <v>0</v>
      </c>
      <c r="N10" s="377">
        <f>(IF($I10&lt;&gt;"",$E10*((1+$I10+$J10)^COUNT($K$4:N$4))*N$3,""))</f>
        <v>27407.11812201569</v>
      </c>
      <c r="O10" s="377">
        <f>(IF($I10&lt;&gt;"",$E10*((1+$I10+$J10)^COUNT($K$4:O$4))*O$3,""))</f>
        <v>71052.953731325673</v>
      </c>
      <c r="P10" s="377">
        <f>(IF($I10&lt;&gt;"",$E10*((1+$I10+$J10)^COUNT($K$4:P$4))*P$3,""))</f>
        <v>73681.913019384723</v>
      </c>
      <c r="Q10" s="377">
        <f>(IF($I10&lt;&gt;"",$E10*((1+$I10+$J10)^COUNT($K$4:Q$4))*Q$3,""))</f>
        <v>76408.143801101964</v>
      </c>
      <c r="R10" s="377">
        <f>(IF($I10&lt;&gt;"",$E10*((1+$I10+$J10)^COUNT($K$4:R$4))*R$3,""))</f>
        <v>105646.99349565695</v>
      </c>
      <c r="S10" s="377">
        <f>(IF($I10&lt;&gt;"",$E10*((1+$I10+$J10)^COUNT($K$4:S$4))*S$3,""))</f>
        <v>109555.93225499625</v>
      </c>
      <c r="T10" s="377">
        <f>(IF($I10&lt;&gt;"",$E10*((1+$I10+$J10)^COUNT($K$4:T$4))*T$3,""))</f>
        <v>113609.5017484311</v>
      </c>
      <c r="U10" s="377">
        <f>(IF($I10&lt;&gt;"",$E10*((1+$I10+$J10)^COUNT($K$4:U$4))*U$3,""))</f>
        <v>117813.05331312305</v>
      </c>
      <c r="V10" s="377">
        <f>(IF($I10&lt;&gt;"",$E10*((1+$I10+$J10)^COUNT($K$4:V$4))*V$3,""))</f>
        <v>122172.13628570858</v>
      </c>
      <c r="W10" s="377">
        <f>(IF($I10&lt;&gt;"",$E10*((1+$I10+$J10)^COUNT($K$4:W$4))*W$3,""))</f>
        <v>126692.5053282798</v>
      </c>
      <c r="X10" s="377">
        <f>(IF($I10&lt;&gt;"",$E10*((1+$I10+$J10)^COUNT($K$4:X$4))*X$3,""))</f>
        <v>131380.12802542612</v>
      </c>
      <c r="Y10" s="377">
        <f>(IF($I10&lt;&gt;"",$E10*((1+$I10+$J10)^COUNT($K$4:Y$4))*Y$3,""))</f>
        <v>136241.1927623669</v>
      </c>
      <c r="Z10" s="377">
        <f>(IF($I10&lt;&gt;"",$E10*((1+$I10+$J10)^COUNT($K$4:Z$4))*Z$3,""))</f>
        <v>141282.11689457446</v>
      </c>
      <c r="AA10" s="377">
        <f>(IF($I10&lt;&gt;"",$E10*((1+$I10+$J10)^COUNT($K$4:AA$4))*AA$3,""))</f>
        <v>146509.5552196737</v>
      </c>
      <c r="AB10" s="377">
        <f>(IF($I10&lt;&gt;"",$E10*((1+$I10+$J10)^COUNT($K$4:AB$4))*AB$3,""))</f>
        <v>151930.40876280161</v>
      </c>
      <c r="AC10" s="377">
        <f>(IF($I10&lt;&gt;"",$E10*((1+$I10+$J10)^COUNT($K$4:AC$4))*AC$3,""))</f>
        <v>157551.83388702528</v>
      </c>
      <c r="AD10" s="377">
        <f>(IF($I10&lt;&gt;"",$E10*((1+$I10+$J10)^COUNT($K$4:AD$4))*AD$3,""))</f>
        <v>163381.25174084518</v>
      </c>
      <c r="AE10" s="377">
        <f>(IF($I10&lt;&gt;"",$E10*((1+$I10+$J10)^COUNT($K$4:AE$4))*AE$3,""))</f>
        <v>169426.35805525645</v>
      </c>
      <c r="AF10" s="377">
        <f>(IF($I10&lt;&gt;"",$E10*((1+$I10+$J10)^COUNT($K$4:AF$4))*AF$3,""))</f>
        <v>43923.783325825236</v>
      </c>
      <c r="AG10" s="377">
        <f>(IF($I10&lt;&gt;"",$E10*((1+$I10+$J10)^COUNT($K$4:AG$4))*AG$3,""))</f>
        <v>0</v>
      </c>
      <c r="AH10" s="377">
        <f>(IF($I10&lt;&gt;"",$E10*((1+$I10+$J10)^COUNT($K$4:AH$4))*AH$3,""))</f>
        <v>0</v>
      </c>
      <c r="AI10" s="377">
        <f>(IF($I10&lt;&gt;"",$E10*((1+$I10+$J10)^COUNT($K$4:AI$4))*AI$3,""))</f>
        <v>0</v>
      </c>
    </row>
    <row r="11" spans="1:35" ht="15" thickBot="1">
      <c r="B11" s="343" t="s">
        <v>46</v>
      </c>
      <c r="C11" s="386">
        <f>'Eliminate Regular Meter Reading'!C11</f>
        <v>0</v>
      </c>
      <c r="D11" s="378">
        <f>D8*$C11</f>
        <v>0</v>
      </c>
      <c r="E11" s="379">
        <f>E8*$C11</f>
        <v>0</v>
      </c>
      <c r="F11" s="380"/>
      <c r="G11" s="381" t="s">
        <v>39</v>
      </c>
      <c r="H11" s="382">
        <f>IF(I11&lt;&gt;"",NPV(0.0643,K11:AI11),"")</f>
        <v>0</v>
      </c>
      <c r="I11" s="383">
        <v>0.03</v>
      </c>
      <c r="J11" s="384">
        <v>7.0000000000000001E-3</v>
      </c>
      <c r="K11" s="385">
        <f>(IF($I11&lt;&gt;"",$E11*((1+$I11+$J11)^COUNT($K$4:K$4))*K$3,""))</f>
        <v>0</v>
      </c>
      <c r="L11" s="385">
        <f>(IF($I11&lt;&gt;"",$E11*((1+$I11+$J11)^COUNT($K$4:L$4))*L$3,""))</f>
        <v>0</v>
      </c>
      <c r="M11" s="385">
        <f>(IF($I11&lt;&gt;"",$E11*((1+$I11+$J11)^COUNT($K$4:M$4))*M$3,""))</f>
        <v>0</v>
      </c>
      <c r="N11" s="385">
        <f>(IF($I11&lt;&gt;"",$E11*((1+$I11+$J11)^COUNT($K$4:N$4))*N$3,""))</f>
        <v>0</v>
      </c>
      <c r="O11" s="385">
        <f>(IF($I11&lt;&gt;"",$E11*((1+$I11+$J11)^COUNT($K$4:O$4))*O$3,""))</f>
        <v>0</v>
      </c>
      <c r="P11" s="385">
        <f>(IF($I11&lt;&gt;"",$E11*((1+$I11+$J11)^COUNT($K$4:P$4))*P$3,""))</f>
        <v>0</v>
      </c>
      <c r="Q11" s="385">
        <f>(IF($I11&lt;&gt;"",$E11*((1+$I11+$J11)^COUNT($K$4:Q$4))*Q$3,""))</f>
        <v>0</v>
      </c>
      <c r="R11" s="385">
        <f>(IF($I11&lt;&gt;"",$E11*((1+$I11+$J11)^COUNT($K$4:R$4))*R$3,""))</f>
        <v>0</v>
      </c>
      <c r="S11" s="385">
        <f>(IF($I11&lt;&gt;"",$E11*((1+$I11+$J11)^COUNT($K$4:S$4))*S$3,""))</f>
        <v>0</v>
      </c>
      <c r="T11" s="385">
        <f>(IF($I11&lt;&gt;"",$E11*((1+$I11+$J11)^COUNT($K$4:T$4))*T$3,""))</f>
        <v>0</v>
      </c>
      <c r="U11" s="385">
        <f>(IF($I11&lt;&gt;"",$E11*((1+$I11+$J11)^COUNT($K$4:U$4))*U$3,""))</f>
        <v>0</v>
      </c>
      <c r="V11" s="385">
        <f>(IF($I11&lt;&gt;"",$E11*((1+$I11+$J11)^COUNT($K$4:V$4))*V$3,""))</f>
        <v>0</v>
      </c>
      <c r="W11" s="385">
        <f>(IF($I11&lt;&gt;"",$E11*((1+$I11+$J11)^COUNT($K$4:W$4))*W$3,""))</f>
        <v>0</v>
      </c>
      <c r="X11" s="385">
        <f>(IF($I11&lt;&gt;"",$E11*((1+$I11+$J11)^COUNT($K$4:X$4))*X$3,""))</f>
        <v>0</v>
      </c>
      <c r="Y11" s="385">
        <f>(IF($I11&lt;&gt;"",$E11*((1+$I11+$J11)^COUNT($K$4:Y$4))*Y$3,""))</f>
        <v>0</v>
      </c>
      <c r="Z11" s="385">
        <f>(IF($I11&lt;&gt;"",$E11*((1+$I11+$J11)^COUNT($K$4:Z$4))*Z$3,""))</f>
        <v>0</v>
      </c>
      <c r="AA11" s="385">
        <f>(IF($I11&lt;&gt;"",$E11*((1+$I11+$J11)^COUNT($K$4:AA$4))*AA$3,""))</f>
        <v>0</v>
      </c>
      <c r="AB11" s="385">
        <f>(IF($I11&lt;&gt;"",$E11*((1+$I11+$J11)^COUNT($K$4:AB$4))*AB$3,""))</f>
        <v>0</v>
      </c>
      <c r="AC11" s="385">
        <f>(IF($I11&lt;&gt;"",$E11*((1+$I11+$J11)^COUNT($K$4:AC$4))*AC$3,""))</f>
        <v>0</v>
      </c>
      <c r="AD11" s="385">
        <f>(IF($I11&lt;&gt;"",$E11*((1+$I11+$J11)^COUNT($K$4:AD$4))*AD$3,""))</f>
        <v>0</v>
      </c>
      <c r="AE11" s="385">
        <f>(IF($I11&lt;&gt;"",$E11*((1+$I11+$J11)^COUNT($K$4:AE$4))*AE$3,""))</f>
        <v>0</v>
      </c>
      <c r="AF11" s="385">
        <f>(IF($I11&lt;&gt;"",$E11*((1+$I11+$J11)^COUNT($K$4:AF$4))*AF$3,""))</f>
        <v>0</v>
      </c>
      <c r="AG11" s="385">
        <f>(IF($I11&lt;&gt;"",$E11*((1+$I11+$J11)^COUNT($K$4:AG$4))*AG$3,""))</f>
        <v>0</v>
      </c>
      <c r="AH11" s="385">
        <f>(IF($I11&lt;&gt;"",$E11*((1+$I11+$J11)^COUNT($K$4:AH$4))*AH$3,""))</f>
        <v>0</v>
      </c>
      <c r="AI11" s="385">
        <f>(IF($I11&lt;&gt;"",$E11*((1+$I11+$J11)^COUNT($K$4:AI$4))*AI$3,""))</f>
        <v>0</v>
      </c>
    </row>
    <row r="12" spans="1:35" ht="15" thickTop="1">
      <c r="B12" s="343" t="s">
        <v>552</v>
      </c>
      <c r="C12" s="18">
        <f>SUM(C6:C7,C9,C10)</f>
        <v>3081030.72</v>
      </c>
      <c r="D12" s="364">
        <f>SUM(D6,D9:D10)</f>
        <v>2556961.7536984831</v>
      </c>
      <c r="E12" s="365">
        <f>SUM(E7,E9:E10)</f>
        <v>524068.96630151675</v>
      </c>
      <c r="F12" s="342" t="s">
        <v>553</v>
      </c>
      <c r="G12" s="17"/>
      <c r="H12" s="366">
        <f>SUM(H6:H10)</f>
        <v>6473475.6427436536</v>
      </c>
      <c r="I12" s="366"/>
      <c r="J12" s="366"/>
      <c r="K12" s="366">
        <f>SUM(K5:K11)</f>
        <v>0</v>
      </c>
      <c r="L12" s="366">
        <f>SUM(L5:L11)</f>
        <v>0</v>
      </c>
      <c r="M12" s="366">
        <f t="shared" ref="M12:AI12" si="0">SUM(M5:M11)</f>
        <v>0</v>
      </c>
      <c r="N12" s="366">
        <f t="shared" si="0"/>
        <v>183501.13599931344</v>
      </c>
      <c r="O12" s="366">
        <f t="shared" si="0"/>
        <v>476828.80010985915</v>
      </c>
      <c r="P12" s="366">
        <f t="shared" si="0"/>
        <v>495617.65494682849</v>
      </c>
      <c r="Q12" s="366">
        <f t="shared" si="0"/>
        <v>515147.54498208198</v>
      </c>
      <c r="R12" s="366">
        <f t="shared" si="0"/>
        <v>713930.29656097165</v>
      </c>
      <c r="S12" s="366">
        <f t="shared" si="0"/>
        <v>742064.7935407703</v>
      </c>
      <c r="T12" s="366">
        <f t="shared" si="0"/>
        <v>771309.02994910313</v>
      </c>
      <c r="U12" s="366">
        <f t="shared" si="0"/>
        <v>801706.8166664372</v>
      </c>
      <c r="V12" s="366">
        <f t="shared" si="0"/>
        <v>833303.69559668144</v>
      </c>
      <c r="W12" s="366">
        <f t="shared" si="0"/>
        <v>866147.00811588822</v>
      </c>
      <c r="X12" s="366">
        <f t="shared" si="0"/>
        <v>900285.96622959082</v>
      </c>
      <c r="Y12" s="366">
        <f t="shared" si="0"/>
        <v>935771.72654603678</v>
      </c>
      <c r="Z12" s="366">
        <f t="shared" si="0"/>
        <v>972657.46717682958</v>
      </c>
      <c r="AA12" s="366">
        <f t="shared" si="0"/>
        <v>1010998.4676809051</v>
      </c>
      <c r="AB12" s="366">
        <f t="shared" si="0"/>
        <v>1050852.1921723729</v>
      </c>
      <c r="AC12" s="366">
        <f t="shared" si="0"/>
        <v>1092278.3757175158</v>
      </c>
      <c r="AD12" s="366">
        <f t="shared" si="0"/>
        <v>1135339.1141512196</v>
      </c>
      <c r="AE12" s="366">
        <f t="shared" si="0"/>
        <v>1180098.9574482571</v>
      </c>
      <c r="AF12" s="366">
        <f t="shared" si="0"/>
        <v>306656.25169755553</v>
      </c>
      <c r="AG12" s="366">
        <f t="shared" si="0"/>
        <v>0</v>
      </c>
      <c r="AH12" s="366">
        <f t="shared" si="0"/>
        <v>0</v>
      </c>
      <c r="AI12" s="366">
        <f t="shared" si="0"/>
        <v>0</v>
      </c>
    </row>
    <row r="13" spans="1:35">
      <c r="B13" s="343"/>
      <c r="D13" s="358"/>
      <c r="E13" s="359"/>
      <c r="F13" s="342"/>
      <c r="G13" s="17"/>
      <c r="H13" s="366" t="str">
        <f>IF(I13&lt;&gt;"",NPV(0.0643,K13:AI13),"")</f>
        <v/>
      </c>
      <c r="I13" s="361"/>
      <c r="J13" s="362"/>
      <c r="K13" s="367" t="str">
        <f>(IF($I13&lt;&gt;"",$E13*((1+$I13+$J13)^COUNT($K$4:K$4))*K$3,""))</f>
        <v/>
      </c>
      <c r="L13" s="367" t="str">
        <f>(IF($I13&lt;&gt;"",$E13*((1+$I13+$J13)^COUNT($K$4:L$4))*L$3,""))</f>
        <v/>
      </c>
      <c r="M13" s="367" t="str">
        <f>(IF($I13&lt;&gt;"",$E13*((1+$I13+$J13)^COUNT($K$4:M$4))*M$3,""))</f>
        <v/>
      </c>
      <c r="N13" s="367" t="str">
        <f>(IF($I13&lt;&gt;"",$E13*((1+$I13+$J13)^COUNT($K$4:N$4))*N$3,""))</f>
        <v/>
      </c>
      <c r="O13" s="367" t="str">
        <f>(IF($I13&lt;&gt;"",$E13*((1+$I13+$J13)^COUNT($K$4:O$4))*O$3,""))</f>
        <v/>
      </c>
      <c r="P13" s="367" t="str">
        <f>(IF($I13&lt;&gt;"",$E13*((1+$I13+$J13)^COUNT($K$4:P$4))*P$3,""))</f>
        <v/>
      </c>
      <c r="Q13" s="367" t="str">
        <f>(IF($I13&lt;&gt;"",$E13*((1+$I13+$J13)^COUNT($K$4:Q$4))*Q$3,""))</f>
        <v/>
      </c>
      <c r="R13" s="367" t="str">
        <f>(IF($I13&lt;&gt;"",$E13*((1+$I13+$J13)^COUNT($K$4:R$4))*R$3,""))</f>
        <v/>
      </c>
      <c r="S13" s="367" t="str">
        <f>(IF($I13&lt;&gt;"",$E13*((1+$I13+$J13)^COUNT($K$4:S$4))*S$3,""))</f>
        <v/>
      </c>
      <c r="T13" s="367" t="str">
        <f>(IF($I13&lt;&gt;"",$E13*((1+$I13+$J13)^COUNT($K$4:T$4))*T$3,""))</f>
        <v/>
      </c>
      <c r="U13" s="367" t="str">
        <f>(IF($I13&lt;&gt;"",$E13*((1+$I13+$J13)^COUNT($K$4:U$4))*U$3,""))</f>
        <v/>
      </c>
      <c r="V13" s="367" t="str">
        <f>(IF($I13&lt;&gt;"",$E13*((1+$I13+$J13)^COUNT($K$4:V$4))*V$3,""))</f>
        <v/>
      </c>
      <c r="W13" s="367" t="str">
        <f>(IF($I13&lt;&gt;"",$E13*((1+$I13+$J13)^COUNT($K$4:W$4))*W$3,""))</f>
        <v/>
      </c>
      <c r="X13" s="367" t="str">
        <f>(IF($I13&lt;&gt;"",$E13*((1+$I13+$J13)^COUNT($K$4:X$4))*X$3,""))</f>
        <v/>
      </c>
      <c r="Y13" s="367" t="str">
        <f>(IF($I13&lt;&gt;"",$E13*((1+$I13+$J13)^COUNT($K$4:Y$4))*Y$3,""))</f>
        <v/>
      </c>
      <c r="Z13" s="367" t="str">
        <f>(IF($I13&lt;&gt;"",$E13*((1+$I13+$J13)^COUNT($K$4:Z$4))*Z$3,""))</f>
        <v/>
      </c>
      <c r="AA13" s="367" t="str">
        <f>(IF($I13&lt;&gt;"",$E13*((1+$I13+$J13)^COUNT($K$4:AA$4))*AA$3,""))</f>
        <v/>
      </c>
      <c r="AB13" s="367" t="str">
        <f>(IF($I13&lt;&gt;"",$E13*((1+$I13+$J13)^COUNT($K$4:AB$4))*AB$3,""))</f>
        <v/>
      </c>
      <c r="AC13" s="367" t="str">
        <f>(IF($I13&lt;&gt;"",$E13*((1+$I13+$J13)^COUNT($K$4:AC$4))*AC$3,""))</f>
        <v/>
      </c>
      <c r="AD13" s="367" t="str">
        <f>(IF($I13&lt;&gt;"",$E13*((1+$I13+$J13)^COUNT($K$4:AD$4))*AD$3,""))</f>
        <v/>
      </c>
      <c r="AE13" s="367" t="str">
        <f>(IF($I13&lt;&gt;"",$E13*((1+$I13+$J13)^COUNT($K$4:AE$4))*AE$3,""))</f>
        <v/>
      </c>
      <c r="AF13" s="367" t="str">
        <f>(IF($I13&lt;&gt;"",$E13*((1+$I13+$J13)^COUNT($K$4:AF$4))*AF$3,""))</f>
        <v/>
      </c>
      <c r="AG13" s="367" t="str">
        <f>(IF($I13&lt;&gt;"",$E13*((1+$I13+$J13)^COUNT($K$4:AG$4))*AG$3,""))</f>
        <v/>
      </c>
      <c r="AH13" s="367" t="str">
        <f>(IF($I13&lt;&gt;"",$E13*((1+$I13+$J13)^COUNT($K$4:AH$4))*AH$3,""))</f>
        <v/>
      </c>
      <c r="AI13" s="367" t="str">
        <f>(IF($I13&lt;&gt;"",$E13*((1+$I13+$J13)^COUNT($K$4:AI$4))*AI$3,""))</f>
        <v/>
      </c>
    </row>
    <row r="14" spans="1:35">
      <c r="A14" s="47" t="s">
        <v>86</v>
      </c>
      <c r="B14" s="343"/>
      <c r="D14" s="358"/>
      <c r="E14" s="359"/>
      <c r="F14" s="342"/>
      <c r="G14" s="17"/>
      <c r="H14" s="366" t="str">
        <f>IF(I14&lt;&gt;"",NPV(0.0643,K14:AI14),"")</f>
        <v/>
      </c>
      <c r="I14" s="361"/>
      <c r="J14" s="362"/>
      <c r="K14" s="367" t="str">
        <f>(IF($I14&lt;&gt;"",$E14*((1+$I14+$J14)^COUNT($K$4:K$4))*K$3,""))</f>
        <v/>
      </c>
      <c r="L14" s="367" t="str">
        <f>(IF($I14&lt;&gt;"",$E14*((1+$I14+$J14)^COUNT($K$4:L$4))*L$3,""))</f>
        <v/>
      </c>
      <c r="M14" s="367" t="str">
        <f>(IF($I14&lt;&gt;"",$E14*((1+$I14+$J14)^COUNT($K$4:M$4))*M$3,""))</f>
        <v/>
      </c>
      <c r="N14" s="367" t="str">
        <f>(IF($I14&lt;&gt;"",$E14*((1+$I14+$J14)^COUNT($K$4:N$4))*N$3,""))</f>
        <v/>
      </c>
      <c r="O14" s="367" t="str">
        <f>(IF($I14&lt;&gt;"",$E14*((1+$I14+$J14)^COUNT($K$4:O$4))*O$3,""))</f>
        <v/>
      </c>
      <c r="P14" s="367" t="str">
        <f>(IF($I14&lt;&gt;"",$E14*((1+$I14+$J14)^COUNT($K$4:P$4))*P$3,""))</f>
        <v/>
      </c>
      <c r="Q14" s="367" t="str">
        <f>(IF($I14&lt;&gt;"",$E14*((1+$I14+$J14)^COUNT($K$4:Q$4))*Q$3,""))</f>
        <v/>
      </c>
      <c r="R14" s="367" t="str">
        <f>(IF($I14&lt;&gt;"",$E14*((1+$I14+$J14)^COUNT($K$4:R$4))*R$3,""))</f>
        <v/>
      </c>
      <c r="S14" s="367" t="str">
        <f>(IF($I14&lt;&gt;"",$E14*((1+$I14+$J14)^COUNT($K$4:S$4))*S$3,""))</f>
        <v/>
      </c>
      <c r="T14" s="367" t="str">
        <f>(IF($I14&lt;&gt;"",$E14*((1+$I14+$J14)^COUNT($K$4:T$4))*T$3,""))</f>
        <v/>
      </c>
      <c r="U14" s="367" t="str">
        <f>(IF($I14&lt;&gt;"",$E14*((1+$I14+$J14)^COUNT($K$4:U$4))*U$3,""))</f>
        <v/>
      </c>
      <c r="V14" s="367" t="str">
        <f>(IF($I14&lt;&gt;"",$E14*((1+$I14+$J14)^COUNT($K$4:V$4))*V$3,""))</f>
        <v/>
      </c>
      <c r="W14" s="367" t="str">
        <f>(IF($I14&lt;&gt;"",$E14*((1+$I14+$J14)^COUNT($K$4:W$4))*W$3,""))</f>
        <v/>
      </c>
      <c r="X14" s="367" t="str">
        <f>(IF($I14&lt;&gt;"",$E14*((1+$I14+$J14)^COUNT($K$4:X$4))*X$3,""))</f>
        <v/>
      </c>
      <c r="Y14" s="367" t="str">
        <f>(IF($I14&lt;&gt;"",$E14*((1+$I14+$J14)^COUNT($K$4:Y$4))*Y$3,""))</f>
        <v/>
      </c>
      <c r="Z14" s="367" t="str">
        <f>(IF($I14&lt;&gt;"",$E14*((1+$I14+$J14)^COUNT($K$4:Z$4))*Z$3,""))</f>
        <v/>
      </c>
      <c r="AA14" s="367" t="str">
        <f>(IF($I14&lt;&gt;"",$E14*((1+$I14+$J14)^COUNT($K$4:AA$4))*AA$3,""))</f>
        <v/>
      </c>
      <c r="AB14" s="367" t="str">
        <f>(IF($I14&lt;&gt;"",$E14*((1+$I14+$J14)^COUNT($K$4:AB$4))*AB$3,""))</f>
        <v/>
      </c>
      <c r="AC14" s="367" t="str">
        <f>(IF($I14&lt;&gt;"",$E14*((1+$I14+$J14)^COUNT($K$4:AC$4))*AC$3,""))</f>
        <v/>
      </c>
      <c r="AD14" s="367" t="str">
        <f>(IF($I14&lt;&gt;"",$E14*((1+$I14+$J14)^COUNT($K$4:AD$4))*AD$3,""))</f>
        <v/>
      </c>
      <c r="AE14" s="367" t="str">
        <f>(IF($I14&lt;&gt;"",$E14*((1+$I14+$J14)^COUNT($K$4:AE$4))*AE$3,""))</f>
        <v/>
      </c>
      <c r="AF14" s="367" t="str">
        <f>(IF($I14&lt;&gt;"",$E14*((1+$I14+$J14)^COUNT($K$4:AF$4))*AF$3,""))</f>
        <v/>
      </c>
      <c r="AG14" s="367" t="str">
        <f>(IF($I14&lt;&gt;"",$E14*((1+$I14+$J14)^COUNT($K$4:AG$4))*AG$3,""))</f>
        <v/>
      </c>
      <c r="AH14" s="367" t="str">
        <f>(IF($I14&lt;&gt;"",$E14*((1+$I14+$J14)^COUNT($K$4:AH$4))*AH$3,""))</f>
        <v/>
      </c>
      <c r="AI14" s="367" t="str">
        <f>(IF($I14&lt;&gt;"",$E14*((1+$I14+$J14)^COUNT($K$4:AI$4))*AI$3,""))</f>
        <v/>
      </c>
    </row>
    <row r="15" spans="1:35" ht="28.8">
      <c r="B15" s="343" t="s">
        <v>85</v>
      </c>
      <c r="C15" s="18">
        <v>52000</v>
      </c>
      <c r="D15" s="364">
        <f>C15</f>
        <v>52000</v>
      </c>
      <c r="E15" s="365">
        <v>0</v>
      </c>
      <c r="F15" s="342"/>
      <c r="G15" s="17" t="s">
        <v>50</v>
      </c>
      <c r="H15" s="366">
        <f>IF(I15&lt;&gt;"",NPV(0.0643,K15:AI15),"")</f>
        <v>0</v>
      </c>
      <c r="I15" s="361">
        <v>0.03</v>
      </c>
      <c r="J15" s="362">
        <v>0</v>
      </c>
      <c r="K15" s="367">
        <f>(IF($I15&lt;&gt;"",$E15*((1+$I15+$J15)^COUNT($K$4:K$4))*K$3,""))</f>
        <v>0</v>
      </c>
      <c r="L15" s="367">
        <f>(IF($I15&lt;&gt;"",$E15*((1+$I15+$J15)^COUNT($K$4:L$4))*L$3,""))</f>
        <v>0</v>
      </c>
      <c r="M15" s="367">
        <f>(IF($I15&lt;&gt;"",$E15*((1+$I15+$J15)^COUNT($K$4:M$4))*M$3,""))</f>
        <v>0</v>
      </c>
      <c r="N15" s="367">
        <f>(IF($I15&lt;&gt;"",$E15*((1+$I15+$J15)^COUNT($K$4:N$4))*N$3,""))</f>
        <v>0</v>
      </c>
      <c r="O15" s="367">
        <f>(IF($I15&lt;&gt;"",$E15*((1+$I15+$J15)^COUNT($K$4:O$4))*O$3,""))</f>
        <v>0</v>
      </c>
      <c r="P15" s="367">
        <f>(IF($I15&lt;&gt;"",$E15*((1+$I15+$J15)^COUNT($K$4:P$4))*P$3,""))</f>
        <v>0</v>
      </c>
      <c r="Q15" s="367">
        <f>(IF($I15&lt;&gt;"",$E15*((1+$I15+$J15)^COUNT($K$4:Q$4))*Q$3,""))</f>
        <v>0</v>
      </c>
      <c r="R15" s="367">
        <f>(IF($I15&lt;&gt;"",$E15*((1+$I15+$J15)^COUNT($K$4:R$4))*R$3,""))</f>
        <v>0</v>
      </c>
      <c r="S15" s="367">
        <f>(IF($I15&lt;&gt;"",$E15*((1+$I15+$J15)^COUNT($K$4:S$4))*S$3,""))</f>
        <v>0</v>
      </c>
      <c r="T15" s="367">
        <f>(IF($I15&lt;&gt;"",$E15*((1+$I15+$J15)^COUNT($K$4:T$4))*T$3,""))</f>
        <v>0</v>
      </c>
      <c r="U15" s="367">
        <f>(IF($I15&lt;&gt;"",$E15*((1+$I15+$J15)^COUNT($K$4:U$4))*U$3,""))</f>
        <v>0</v>
      </c>
      <c r="V15" s="367">
        <f>(IF($I15&lt;&gt;"",$E15*((1+$I15+$J15)^COUNT($K$4:V$4))*V$3,""))</f>
        <v>0</v>
      </c>
      <c r="W15" s="367">
        <f>(IF($I15&lt;&gt;"",$E15*((1+$I15+$J15)^COUNT($K$4:W$4))*W$3,""))</f>
        <v>0</v>
      </c>
      <c r="X15" s="367">
        <f>(IF($I15&lt;&gt;"",$E15*((1+$I15+$J15)^COUNT($K$4:X$4))*X$3,""))</f>
        <v>0</v>
      </c>
      <c r="Y15" s="367">
        <f>(IF($I15&lt;&gt;"",$E15*((1+$I15+$J15)^COUNT($K$4:Y$4))*Y$3,""))</f>
        <v>0</v>
      </c>
      <c r="Z15" s="367">
        <f>(IF($I15&lt;&gt;"",$E15*((1+$I15+$J15)^COUNT($K$4:Z$4))*Z$3,""))</f>
        <v>0</v>
      </c>
      <c r="AA15" s="367">
        <f>(IF($I15&lt;&gt;"",$E15*((1+$I15+$J15)^COUNT($K$4:AA$4))*AA$3,""))</f>
        <v>0</v>
      </c>
      <c r="AB15" s="367">
        <f>(IF($I15&lt;&gt;"",$E15*((1+$I15+$J15)^COUNT($K$4:AB$4))*AB$3,""))</f>
        <v>0</v>
      </c>
      <c r="AC15" s="367">
        <f>(IF($I15&lt;&gt;"",$E15*((1+$I15+$J15)^COUNT($K$4:AC$4))*AC$3,""))</f>
        <v>0</v>
      </c>
      <c r="AD15" s="367">
        <f>(IF($I15&lt;&gt;"",$E15*((1+$I15+$J15)^COUNT($K$4:AD$4))*AD$3,""))</f>
        <v>0</v>
      </c>
      <c r="AE15" s="367">
        <f>(IF($I15&lt;&gt;"",$E15*((1+$I15+$J15)^COUNT($K$4:AE$4))*AE$3,""))</f>
        <v>0</v>
      </c>
      <c r="AF15" s="367">
        <f>(IF($I15&lt;&gt;"",$E15*((1+$I15+$J15)^COUNT($K$4:AF$4))*AF$3,""))</f>
        <v>0</v>
      </c>
      <c r="AG15" s="367">
        <f>(IF($I15&lt;&gt;"",$E15*((1+$I15+$J15)^COUNT($K$4:AG$4))*AG$3,""))</f>
        <v>0</v>
      </c>
      <c r="AH15" s="367">
        <f>(IF($I15&lt;&gt;"",$E15*((1+$I15+$J15)^COUNT($K$4:AH$4))*AH$3,""))</f>
        <v>0</v>
      </c>
      <c r="AI15" s="367">
        <f>(IF($I15&lt;&gt;"",$E15*((1+$I15+$J15)^COUNT($K$4:AI$4))*AI$3,""))</f>
        <v>0</v>
      </c>
    </row>
    <row r="16" spans="1:35" ht="43.2">
      <c r="B16" s="343" t="s">
        <v>84</v>
      </c>
      <c r="C16" s="18">
        <v>135122</v>
      </c>
      <c r="D16" s="364">
        <f>C16</f>
        <v>135122</v>
      </c>
      <c r="E16" s="365">
        <v>0</v>
      </c>
      <c r="F16" s="342"/>
      <c r="G16" s="17" t="s">
        <v>89</v>
      </c>
      <c r="H16" s="366">
        <f>IF(I16&lt;&gt;"",NPV(0.0643,K16:AI16),"")</f>
        <v>0</v>
      </c>
      <c r="I16" s="361">
        <v>0.03</v>
      </c>
      <c r="J16" s="362">
        <v>0</v>
      </c>
      <c r="K16" s="367">
        <f>(IF($I16&lt;&gt;"",$E16*((1+$I16+$J16)^COUNT($K$4:K$4))*K$3,""))</f>
        <v>0</v>
      </c>
      <c r="L16" s="367">
        <f>(IF($I16&lt;&gt;"",$E16*((1+$I16+$J16)^COUNT($K$4:L$4))*L$3,""))</f>
        <v>0</v>
      </c>
      <c r="M16" s="367">
        <f>(IF($I16&lt;&gt;"",$E16*((1+$I16+$J16)^COUNT($K$4:M$4))*M$3,""))</f>
        <v>0</v>
      </c>
      <c r="N16" s="367">
        <f>(IF($I16&lt;&gt;"",$E16*((1+$I16+$J16)^COUNT($K$4:N$4))*N$3,""))</f>
        <v>0</v>
      </c>
      <c r="O16" s="367">
        <f>(IF($I16&lt;&gt;"",$E16*((1+$I16+$J16)^COUNT($K$4:O$4))*O$3,""))</f>
        <v>0</v>
      </c>
      <c r="P16" s="367">
        <f>(IF($I16&lt;&gt;"",$E16*((1+$I16+$J16)^COUNT($K$4:P$4))*P$3,""))</f>
        <v>0</v>
      </c>
      <c r="Q16" s="367">
        <f>(IF($I16&lt;&gt;"",$E16*((1+$I16+$J16)^COUNT($K$4:Q$4))*Q$3,""))</f>
        <v>0</v>
      </c>
      <c r="R16" s="367">
        <f>(IF($I16&lt;&gt;"",$E16*((1+$I16+$J16)^COUNT($K$4:R$4))*R$3,""))</f>
        <v>0</v>
      </c>
      <c r="S16" s="367">
        <f>(IF($I16&lt;&gt;"",$E16*((1+$I16+$J16)^COUNT($K$4:S$4))*S$3,""))</f>
        <v>0</v>
      </c>
      <c r="T16" s="367">
        <f>(IF($I16&lt;&gt;"",$E16*((1+$I16+$J16)^COUNT($K$4:T$4))*T$3,""))</f>
        <v>0</v>
      </c>
      <c r="U16" s="367">
        <f>(IF($I16&lt;&gt;"",$E16*((1+$I16+$J16)^COUNT($K$4:U$4))*U$3,""))</f>
        <v>0</v>
      </c>
      <c r="V16" s="367">
        <f>(IF($I16&lt;&gt;"",$E16*((1+$I16+$J16)^COUNT($K$4:V$4))*V$3,""))</f>
        <v>0</v>
      </c>
      <c r="W16" s="367">
        <f>(IF($I16&lt;&gt;"",$E16*((1+$I16+$J16)^COUNT($K$4:W$4))*W$3,""))</f>
        <v>0</v>
      </c>
      <c r="X16" s="367">
        <f>(IF($I16&lt;&gt;"",$E16*((1+$I16+$J16)^COUNT($K$4:X$4))*X$3,""))</f>
        <v>0</v>
      </c>
      <c r="Y16" s="367">
        <f>(IF($I16&lt;&gt;"",$E16*((1+$I16+$J16)^COUNT($K$4:Y$4))*Y$3,""))</f>
        <v>0</v>
      </c>
      <c r="Z16" s="367">
        <f>(IF($I16&lt;&gt;"",$E16*((1+$I16+$J16)^COUNT($K$4:Z$4))*Z$3,""))</f>
        <v>0</v>
      </c>
      <c r="AA16" s="367">
        <f>(IF($I16&lt;&gt;"",$E16*((1+$I16+$J16)^COUNT($K$4:AA$4))*AA$3,""))</f>
        <v>0</v>
      </c>
      <c r="AB16" s="367">
        <f>(IF($I16&lt;&gt;"",$E16*((1+$I16+$J16)^COUNT($K$4:AB$4))*AB$3,""))</f>
        <v>0</v>
      </c>
      <c r="AC16" s="367">
        <f>(IF($I16&lt;&gt;"",$E16*((1+$I16+$J16)^COUNT($K$4:AC$4))*AC$3,""))</f>
        <v>0</v>
      </c>
      <c r="AD16" s="367">
        <f>(IF($I16&lt;&gt;"",$E16*((1+$I16+$J16)^COUNT($K$4:AD$4))*AD$3,""))</f>
        <v>0</v>
      </c>
      <c r="AE16" s="367">
        <f>(IF($I16&lt;&gt;"",$E16*((1+$I16+$J16)^COUNT($K$4:AE$4))*AE$3,""))</f>
        <v>0</v>
      </c>
      <c r="AF16" s="367">
        <f>(IF($I16&lt;&gt;"",$E16*((1+$I16+$J16)^COUNT($K$4:AF$4))*AF$3,""))</f>
        <v>0</v>
      </c>
      <c r="AG16" s="367">
        <f>(IF($I16&lt;&gt;"",$E16*((1+$I16+$J16)^COUNT($K$4:AG$4))*AG$3,""))</f>
        <v>0</v>
      </c>
      <c r="AH16" s="367">
        <f>(IF($I16&lt;&gt;"",$E16*((1+$I16+$J16)^COUNT($K$4:AH$4))*AH$3,""))</f>
        <v>0</v>
      </c>
      <c r="AI16" s="367">
        <f>(IF($I16&lt;&gt;"",$E16*((1+$I16+$J16)^COUNT($K$4:AI$4))*AI$3,""))</f>
        <v>0</v>
      </c>
    </row>
    <row r="17" spans="1:35" ht="15" thickBot="1">
      <c r="B17" s="343" t="s">
        <v>87</v>
      </c>
      <c r="C17" s="386">
        <v>92000</v>
      </c>
      <c r="D17" s="378">
        <f>C17</f>
        <v>92000</v>
      </c>
      <c r="E17" s="379">
        <v>0</v>
      </c>
      <c r="F17" s="380"/>
      <c r="G17" s="381" t="s">
        <v>88</v>
      </c>
      <c r="H17" s="382">
        <f>IF(I17&lt;&gt;"",NPV(0.0643,K17:AI17),"")</f>
        <v>0</v>
      </c>
      <c r="I17" s="383">
        <v>0.03</v>
      </c>
      <c r="J17" s="384">
        <v>7.0000000000000001E-3</v>
      </c>
      <c r="K17" s="385">
        <f>(IF($I17&lt;&gt;"",$E17*((1+$I17+$J17)^COUNT($K$4:K$4))*K$3,""))</f>
        <v>0</v>
      </c>
      <c r="L17" s="385">
        <f>(IF($I17&lt;&gt;"",$E17*((1+$I17+$J17)^COUNT($K$4:L$4))*L$3,""))</f>
        <v>0</v>
      </c>
      <c r="M17" s="385">
        <f>(IF($I17&lt;&gt;"",$E17*((1+$I17+$J17)^COUNT($K$4:M$4))*M$3,""))</f>
        <v>0</v>
      </c>
      <c r="N17" s="385">
        <f>(IF($I17&lt;&gt;"",$E17*((1+$I17+$J17)^COUNT($K$4:N$4))*N$3,""))</f>
        <v>0</v>
      </c>
      <c r="O17" s="385">
        <f>(IF($I17&lt;&gt;"",$E17*((1+$I17+$J17)^COUNT($K$4:O$4))*O$3,""))</f>
        <v>0</v>
      </c>
      <c r="P17" s="385">
        <f>(IF($I17&lt;&gt;"",$E17*((1+$I17+$J17)^COUNT($K$4:P$4))*P$3,""))</f>
        <v>0</v>
      </c>
      <c r="Q17" s="385">
        <f>(IF($I17&lt;&gt;"",$E17*((1+$I17+$J17)^COUNT($K$4:Q$4))*Q$3,""))</f>
        <v>0</v>
      </c>
      <c r="R17" s="385">
        <f>(IF($I17&lt;&gt;"",$E17*((1+$I17+$J17)^COUNT($K$4:R$4))*R$3,""))</f>
        <v>0</v>
      </c>
      <c r="S17" s="385">
        <f>(IF($I17&lt;&gt;"",$E17*((1+$I17+$J17)^COUNT($K$4:S$4))*S$3,""))</f>
        <v>0</v>
      </c>
      <c r="T17" s="385">
        <f>(IF($I17&lt;&gt;"",$E17*((1+$I17+$J17)^COUNT($K$4:T$4))*T$3,""))</f>
        <v>0</v>
      </c>
      <c r="U17" s="385">
        <f>(IF($I17&lt;&gt;"",$E17*((1+$I17+$J17)^COUNT($K$4:U$4))*U$3,""))</f>
        <v>0</v>
      </c>
      <c r="V17" s="385">
        <f>(IF($I17&lt;&gt;"",$E17*((1+$I17+$J17)^COUNT($K$4:V$4))*V$3,""))</f>
        <v>0</v>
      </c>
      <c r="W17" s="385">
        <f>(IF($I17&lt;&gt;"",$E17*((1+$I17+$J17)^COUNT($K$4:W$4))*W$3,""))</f>
        <v>0</v>
      </c>
      <c r="X17" s="385">
        <f>(IF($I17&lt;&gt;"",$E17*((1+$I17+$J17)^COUNT($K$4:X$4))*X$3,""))</f>
        <v>0</v>
      </c>
      <c r="Y17" s="385">
        <f>(IF($I17&lt;&gt;"",$E17*((1+$I17+$J17)^COUNT($K$4:Y$4))*Y$3,""))</f>
        <v>0</v>
      </c>
      <c r="Z17" s="385">
        <f>(IF($I17&lt;&gt;"",$E17*((1+$I17+$J17)^COUNT($K$4:Z$4))*Z$3,""))</f>
        <v>0</v>
      </c>
      <c r="AA17" s="385">
        <f>(IF($I17&lt;&gt;"",$E17*((1+$I17+$J17)^COUNT($K$4:AA$4))*AA$3,""))</f>
        <v>0</v>
      </c>
      <c r="AB17" s="385">
        <f>(IF($I17&lt;&gt;"",$E17*((1+$I17+$J17)^COUNT($K$4:AB$4))*AB$3,""))</f>
        <v>0</v>
      </c>
      <c r="AC17" s="385">
        <f>(IF($I17&lt;&gt;"",$E17*((1+$I17+$J17)^COUNT($K$4:AC$4))*AC$3,""))</f>
        <v>0</v>
      </c>
      <c r="AD17" s="385">
        <f>(IF($I17&lt;&gt;"",$E17*((1+$I17+$J17)^COUNT($K$4:AD$4))*AD$3,""))</f>
        <v>0</v>
      </c>
      <c r="AE17" s="385">
        <f>(IF($I17&lt;&gt;"",$E17*((1+$I17+$J17)^COUNT($K$4:AE$4))*AE$3,""))</f>
        <v>0</v>
      </c>
      <c r="AF17" s="385">
        <f>(IF($I17&lt;&gt;"",$E17*((1+$I17+$J17)^COUNT($K$4:AF$4))*AF$3,""))</f>
        <v>0</v>
      </c>
      <c r="AG17" s="385">
        <f>(IF($I17&lt;&gt;"",$E17*((1+$I17+$J17)^COUNT($K$4:AG$4))*AG$3,""))</f>
        <v>0</v>
      </c>
      <c r="AH17" s="385">
        <f>(IF($I17&lt;&gt;"",$E17*((1+$I17+$J17)^COUNT($K$4:AH$4))*AH$3,""))</f>
        <v>0</v>
      </c>
      <c r="AI17" s="385">
        <f>(IF($I17&lt;&gt;"",$E17*((1+$I17+$J17)^COUNT($K$4:AI$4))*AI$3,""))</f>
        <v>0</v>
      </c>
    </row>
    <row r="18" spans="1:35" ht="15" thickTop="1">
      <c r="B18" s="343" t="str">
        <f>"Total "&amp;A14</f>
        <v>Total IT Support &amp; Technologies</v>
      </c>
      <c r="C18" s="18">
        <f>SUM(C15:C17)</f>
        <v>279122</v>
      </c>
      <c r="D18" s="364">
        <f>SUM(D15:D17)</f>
        <v>279122</v>
      </c>
      <c r="E18" s="365">
        <f>SUM(E15:E17)</f>
        <v>0</v>
      </c>
      <c r="F18" s="342" t="s">
        <v>553</v>
      </c>
      <c r="G18" s="17"/>
      <c r="H18" s="366">
        <f>SUM(H15:H17)</f>
        <v>0</v>
      </c>
      <c r="I18" s="366"/>
      <c r="J18" s="366"/>
      <c r="K18" s="366">
        <f t="shared" ref="K18:AI18" si="1">SUM(K15:K17)</f>
        <v>0</v>
      </c>
      <c r="L18" s="366">
        <f t="shared" si="1"/>
        <v>0</v>
      </c>
      <c r="M18" s="366">
        <f t="shared" si="1"/>
        <v>0</v>
      </c>
      <c r="N18" s="366">
        <f t="shared" si="1"/>
        <v>0</v>
      </c>
      <c r="O18" s="366">
        <f t="shared" si="1"/>
        <v>0</v>
      </c>
      <c r="P18" s="366">
        <f t="shared" si="1"/>
        <v>0</v>
      </c>
      <c r="Q18" s="366">
        <f t="shared" si="1"/>
        <v>0</v>
      </c>
      <c r="R18" s="366">
        <f t="shared" si="1"/>
        <v>0</v>
      </c>
      <c r="S18" s="366">
        <f t="shared" si="1"/>
        <v>0</v>
      </c>
      <c r="T18" s="366">
        <f t="shared" si="1"/>
        <v>0</v>
      </c>
      <c r="U18" s="366">
        <f t="shared" si="1"/>
        <v>0</v>
      </c>
      <c r="V18" s="366">
        <f t="shared" si="1"/>
        <v>0</v>
      </c>
      <c r="W18" s="366">
        <f t="shared" si="1"/>
        <v>0</v>
      </c>
      <c r="X18" s="366">
        <f t="shared" si="1"/>
        <v>0</v>
      </c>
      <c r="Y18" s="366">
        <f t="shared" si="1"/>
        <v>0</v>
      </c>
      <c r="Z18" s="366">
        <f t="shared" si="1"/>
        <v>0</v>
      </c>
      <c r="AA18" s="366">
        <f t="shared" si="1"/>
        <v>0</v>
      </c>
      <c r="AB18" s="366">
        <f t="shared" si="1"/>
        <v>0</v>
      </c>
      <c r="AC18" s="366">
        <f t="shared" si="1"/>
        <v>0</v>
      </c>
      <c r="AD18" s="366">
        <f t="shared" si="1"/>
        <v>0</v>
      </c>
      <c r="AE18" s="366">
        <f t="shared" si="1"/>
        <v>0</v>
      </c>
      <c r="AF18" s="366">
        <f t="shared" si="1"/>
        <v>0</v>
      </c>
      <c r="AG18" s="366">
        <f t="shared" si="1"/>
        <v>0</v>
      </c>
      <c r="AH18" s="366">
        <f t="shared" si="1"/>
        <v>0</v>
      </c>
      <c r="AI18" s="366">
        <f t="shared" si="1"/>
        <v>0</v>
      </c>
    </row>
    <row r="19" spans="1:35">
      <c r="B19" s="343"/>
      <c r="D19" s="358"/>
      <c r="E19" s="359"/>
      <c r="F19" s="342"/>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1:35">
      <c r="A20" s="47" t="s">
        <v>554</v>
      </c>
      <c r="B20" s="343"/>
      <c r="D20" s="358"/>
      <c r="E20" s="359"/>
      <c r="F20" s="342"/>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1:35">
      <c r="B21" s="343" t="s">
        <v>51</v>
      </c>
      <c r="C21" s="19">
        <v>20000</v>
      </c>
      <c r="D21" s="364">
        <v>20000</v>
      </c>
      <c r="E21" s="365"/>
      <c r="F21" s="342"/>
      <c r="G21" s="17" t="s">
        <v>52</v>
      </c>
      <c r="H21" s="366">
        <f>IF(I21&lt;&gt;"",NPV(0.0643,K21:AI21),"")</f>
        <v>0</v>
      </c>
      <c r="I21" s="361">
        <v>0.03</v>
      </c>
      <c r="J21" s="362">
        <v>0.01</v>
      </c>
      <c r="K21" s="367">
        <f>(IF($I21&lt;&gt;"",$E21*((1+$I21+$J21)^COUNT($K$4:K$4))*K$3,""))</f>
        <v>0</v>
      </c>
      <c r="L21" s="367">
        <f>(IF($I21&lt;&gt;"",$E21*((1+$I21+$J21)^COUNT($K$4:L$4))*L$3,""))</f>
        <v>0</v>
      </c>
      <c r="M21" s="367">
        <f>(IF($I21&lt;&gt;"",$E21*((1+$I21+$J21)^COUNT($K$4:M$4))*M$3,""))</f>
        <v>0</v>
      </c>
      <c r="N21" s="367">
        <f>(IF($I21&lt;&gt;"",$E21*((1+$I21+$J21)^COUNT($K$4:N$4))*N$3,""))</f>
        <v>0</v>
      </c>
      <c r="O21" s="367">
        <f>(IF($I21&lt;&gt;"",$E21*((1+$I21+$J21)^COUNT($K$4:O$4))*O$3,""))</f>
        <v>0</v>
      </c>
      <c r="P21" s="367">
        <f>(IF($I21&lt;&gt;"",$E21*((1+$I21+$J21)^COUNT($K$4:P$4))*P$3,""))</f>
        <v>0</v>
      </c>
      <c r="Q21" s="367">
        <f>(IF($I21&lt;&gt;"",$E21*((1+$I21+$J21)^COUNT($K$4:Q$4))*Q$3,""))</f>
        <v>0</v>
      </c>
      <c r="R21" s="367">
        <f>(IF($I21&lt;&gt;"",$E21*((1+$I21+$J21)^COUNT($K$4:R$4))*R$3,""))</f>
        <v>0</v>
      </c>
      <c r="S21" s="367">
        <f>(IF($I21&lt;&gt;"",$E21*((1+$I21+$J21)^COUNT($K$4:S$4))*S$3,""))</f>
        <v>0</v>
      </c>
      <c r="T21" s="367">
        <f>(IF($I21&lt;&gt;"",$E21*((1+$I21+$J21)^COUNT($K$4:T$4))*T$3,""))</f>
        <v>0</v>
      </c>
      <c r="U21" s="367">
        <f>(IF($I21&lt;&gt;"",$E21*((1+$I21+$J21)^COUNT($K$4:U$4))*U$3,""))</f>
        <v>0</v>
      </c>
      <c r="V21" s="367">
        <f>(IF($I21&lt;&gt;"",$E21*((1+$I21+$J21)^COUNT($K$4:V$4))*V$3,""))</f>
        <v>0</v>
      </c>
      <c r="W21" s="367">
        <f>(IF($I21&lt;&gt;"",$E21*((1+$I21+$J21)^COUNT($K$4:W$4))*W$3,""))</f>
        <v>0</v>
      </c>
      <c r="X21" s="367">
        <f>(IF($I21&lt;&gt;"",$E21*((1+$I21+$J21)^COUNT($K$4:X$4))*X$3,""))</f>
        <v>0</v>
      </c>
      <c r="Y21" s="367">
        <f>(IF($I21&lt;&gt;"",$E21*((1+$I21+$J21)^COUNT($K$4:Y$4))*Y$3,""))</f>
        <v>0</v>
      </c>
      <c r="Z21" s="367">
        <f>(IF($I21&lt;&gt;"",$E21*((1+$I21+$J21)^COUNT($K$4:Z$4))*Z$3,""))</f>
        <v>0</v>
      </c>
      <c r="AA21" s="367">
        <f>(IF($I21&lt;&gt;"",$E21*((1+$I21+$J21)^COUNT($K$4:AA$4))*AA$3,""))</f>
        <v>0</v>
      </c>
      <c r="AB21" s="367">
        <f>(IF($I21&lt;&gt;"",$E21*((1+$I21+$J21)^COUNT($K$4:AB$4))*AB$3,""))</f>
        <v>0</v>
      </c>
      <c r="AC21" s="367">
        <f>(IF($I21&lt;&gt;"",$E21*((1+$I21+$J21)^COUNT($K$4:AC$4))*AC$3,""))</f>
        <v>0</v>
      </c>
      <c r="AD21" s="367">
        <f>(IF($I21&lt;&gt;"",$E21*((1+$I21+$J21)^COUNT($K$4:AD$4))*AD$3,""))</f>
        <v>0</v>
      </c>
      <c r="AE21" s="367">
        <f>(IF($I21&lt;&gt;"",$E21*((1+$I21+$J21)^COUNT($K$4:AE$4))*AE$3,""))</f>
        <v>0</v>
      </c>
      <c r="AF21" s="367">
        <f>(IF($I21&lt;&gt;"",$E21*((1+$I21+$J21)^COUNT($K$4:AF$4))*AF$3,""))</f>
        <v>0</v>
      </c>
      <c r="AG21" s="367">
        <f>(IF($I21&lt;&gt;"",$E21*((1+$I21+$J21)^COUNT($K$4:AG$4))*AG$3,""))</f>
        <v>0</v>
      </c>
      <c r="AH21" s="367">
        <f>(IF($I21&lt;&gt;"",$E21*((1+$I21+$J21)^COUNT($K$4:AH$4))*AH$3,""))</f>
        <v>0</v>
      </c>
      <c r="AI21" s="367">
        <f>(IF($I21&lt;&gt;"",$E21*((1+$I21+$J21)^COUNT($K$4:AI$4))*AI$3,""))</f>
        <v>0</v>
      </c>
    </row>
    <row r="22" spans="1:35" ht="28.8">
      <c r="B22" s="343" t="s">
        <v>53</v>
      </c>
      <c r="C22" s="21">
        <f>SUM(D22:E22)</f>
        <v>553306</v>
      </c>
      <c r="D22" s="387">
        <v>433306</v>
      </c>
      <c r="E22" s="365">
        <f>120000</f>
        <v>120000</v>
      </c>
      <c r="F22" s="342"/>
      <c r="G22" s="17" t="s">
        <v>54</v>
      </c>
      <c r="H22" s="366">
        <f>IF(I22&lt;&gt;"",NPV(0.0643,K22:AI22),"")</f>
        <v>1493077.4783710265</v>
      </c>
      <c r="I22" s="361">
        <v>0.03</v>
      </c>
      <c r="J22" s="362">
        <v>0.01</v>
      </c>
      <c r="K22" s="367">
        <f>(IF($I22&lt;&gt;"",$E22*((1+$I22+$J22)^COUNT($K$4:K$4))*K$3,""))</f>
        <v>0</v>
      </c>
      <c r="L22" s="367">
        <f>(IF($I22&lt;&gt;"",$E22*((1+$I22+$J22)^COUNT($K$4:L$4))*L$3,""))</f>
        <v>0</v>
      </c>
      <c r="M22" s="367">
        <f>(IF($I22&lt;&gt;"",$E22*((1+$I22+$J22)^COUNT($K$4:M$4))*M$3,""))</f>
        <v>0</v>
      </c>
      <c r="N22" s="367">
        <f>(IF($I22&lt;&gt;"",$E22*((1+$I22+$J22)^COUNT($K$4:N$4))*N$3,""))</f>
        <v>42114.908159999999</v>
      </c>
      <c r="O22" s="367">
        <f>(IF($I22&lt;&gt;"",$E22*((1+$I22+$J22)^COUNT($K$4:O$4))*O$3,""))</f>
        <v>109498.76121600003</v>
      </c>
      <c r="P22" s="367">
        <f>(IF($I22&lt;&gt;"",$E22*((1+$I22+$J22)^COUNT($K$4:P$4))*P$3,""))</f>
        <v>113878.71166464002</v>
      </c>
      <c r="Q22" s="367">
        <f>(IF($I22&lt;&gt;"",$E22*((1+$I22+$J22)^COUNT($K$4:Q$4))*Q$3,""))</f>
        <v>118433.86013122564</v>
      </c>
      <c r="R22" s="367">
        <f>(IF($I22&lt;&gt;"",$E22*((1+$I22+$J22)^COUNT($K$4:R$4))*R$3,""))</f>
        <v>164228.2860486329</v>
      </c>
      <c r="S22" s="367">
        <f>(IF($I22&lt;&gt;"",$E22*((1+$I22+$J22)^COUNT($K$4:S$4))*S$3,""))</f>
        <v>170797.41749057823</v>
      </c>
      <c r="T22" s="367">
        <f>(IF($I22&lt;&gt;"",$E22*((1+$I22+$J22)^COUNT($K$4:T$4))*T$3,""))</f>
        <v>177629.31419020134</v>
      </c>
      <c r="U22" s="367">
        <f>(IF($I22&lt;&gt;"",$E22*((1+$I22+$J22)^COUNT($K$4:U$4))*U$3,""))</f>
        <v>184734.48675780938</v>
      </c>
      <c r="V22" s="367">
        <f>(IF($I22&lt;&gt;"",$E22*((1+$I22+$J22)^COUNT($K$4:V$4))*V$3,""))</f>
        <v>192123.8662281218</v>
      </c>
      <c r="W22" s="367">
        <f>(IF($I22&lt;&gt;"",$E22*((1+$I22+$J22)^COUNT($K$4:W$4))*W$3,""))</f>
        <v>199808.82087724668</v>
      </c>
      <c r="X22" s="367">
        <f>(IF($I22&lt;&gt;"",$E22*((1+$I22+$J22)^COUNT($K$4:X$4))*X$3,""))</f>
        <v>207801.17371233655</v>
      </c>
      <c r="Y22" s="367">
        <f>(IF($I22&lt;&gt;"",$E22*((1+$I22+$J22)^COUNT($K$4:Y$4))*Y$3,""))</f>
        <v>216113.22066083</v>
      </c>
      <c r="Z22" s="367">
        <f>(IF($I22&lt;&gt;"",$E22*((1+$I22+$J22)^COUNT($K$4:Z$4))*Z$3,""))</f>
        <v>224757.74948726324</v>
      </c>
      <c r="AA22" s="367">
        <f>(IF($I22&lt;&gt;"",$E22*((1+$I22+$J22)^COUNT($K$4:AA$4))*AA$3,""))</f>
        <v>233748.0594667538</v>
      </c>
      <c r="AB22" s="367">
        <f>(IF($I22&lt;&gt;"",$E22*((1+$I22+$J22)^COUNT($K$4:AB$4))*AB$3,""))</f>
        <v>243097.98184542396</v>
      </c>
      <c r="AC22" s="367">
        <f>(IF($I22&lt;&gt;"",$E22*((1+$I22+$J22)^COUNT($K$4:AC$4))*AC$3,""))</f>
        <v>252821.90111924091</v>
      </c>
      <c r="AD22" s="367">
        <f>(IF($I22&lt;&gt;"",$E22*((1+$I22+$J22)^COUNT($K$4:AD$4))*AD$3,""))</f>
        <v>262934.77716401056</v>
      </c>
      <c r="AE22" s="367">
        <f>(IF($I22&lt;&gt;"",$E22*((1+$I22+$J22)^COUNT($K$4:AE$4))*AE$3,""))</f>
        <v>273452.16825057106</v>
      </c>
      <c r="AF22" s="367">
        <f>(IF($I22&lt;&gt;"",$E22*((1+$I22+$J22)^COUNT($K$4:AF$4))*AF$3,""))</f>
        <v>71097.563745148465</v>
      </c>
      <c r="AG22" s="367">
        <f>(IF($I22&lt;&gt;"",$E22*((1+$I22+$J22)^COUNT($K$4:AG$4))*AG$3,""))</f>
        <v>0</v>
      </c>
      <c r="AH22" s="367">
        <f>(IF($I22&lt;&gt;"",$E22*((1+$I22+$J22)^COUNT($K$4:AH$4))*AH$3,""))</f>
        <v>0</v>
      </c>
      <c r="AI22" s="367">
        <f>(IF($I22&lt;&gt;"",$E22*((1+$I22+$J22)^COUNT($K$4:AI$4))*AI$3,""))</f>
        <v>0</v>
      </c>
    </row>
    <row r="23" spans="1:35" ht="15" thickBot="1">
      <c r="B23" s="405" t="s">
        <v>55</v>
      </c>
      <c r="C23" s="388">
        <v>1.05</v>
      </c>
      <c r="D23" s="378"/>
      <c r="E23" s="379"/>
      <c r="F23" s="380"/>
      <c r="G23" s="381" t="s">
        <v>56</v>
      </c>
      <c r="H23" s="382" t="str">
        <f>IF(I23&lt;&gt;"",NPV(0.0643,K23:AI23),"")</f>
        <v/>
      </c>
      <c r="I23" s="383"/>
      <c r="J23" s="384"/>
      <c r="K23" s="385" t="str">
        <f>(IF($I23&lt;&gt;"",$E23*((1+$I23+$J23)^COUNT($K$4:K$4))*K$3,""))</f>
        <v/>
      </c>
      <c r="L23" s="385" t="str">
        <f>(IF($I23&lt;&gt;"",$E23*((1+$I23+$J23)^COUNT($K$4:L$4))*L$3,""))</f>
        <v/>
      </c>
      <c r="M23" s="385" t="str">
        <f>(IF($I23&lt;&gt;"",$E23*((1+$I23+$J23)^COUNT($K$4:M$4))*M$3,""))</f>
        <v/>
      </c>
      <c r="N23" s="385" t="str">
        <f>(IF($I23&lt;&gt;"",$E23*((1+$I23+$J23)^COUNT($K$4:N$4))*N$3,""))</f>
        <v/>
      </c>
      <c r="O23" s="385" t="str">
        <f>(IF($I23&lt;&gt;"",$E23*((1+$I23+$J23)^COUNT($K$4:O$4))*O$3,""))</f>
        <v/>
      </c>
      <c r="P23" s="385" t="str">
        <f>(IF($I23&lt;&gt;"",$E23*((1+$I23+$J23)^COUNT($K$4:P$4))*P$3,""))</f>
        <v/>
      </c>
      <c r="Q23" s="385" t="str">
        <f>(IF($I23&lt;&gt;"",$E23*((1+$I23+$J23)^COUNT($K$4:Q$4))*Q$3,""))</f>
        <v/>
      </c>
      <c r="R23" s="385" t="str">
        <f>(IF($I23&lt;&gt;"",$E23*((1+$I23+$J23)^COUNT($K$4:R$4))*R$3,""))</f>
        <v/>
      </c>
      <c r="S23" s="385" t="str">
        <f>(IF($I23&lt;&gt;"",$E23*((1+$I23+$J23)^COUNT($K$4:S$4))*S$3,""))</f>
        <v/>
      </c>
      <c r="T23" s="385" t="str">
        <f>(IF($I23&lt;&gt;"",$E23*((1+$I23+$J23)^COUNT($K$4:T$4))*T$3,""))</f>
        <v/>
      </c>
      <c r="U23" s="385" t="str">
        <f>(IF($I23&lt;&gt;"",$E23*((1+$I23+$J23)^COUNT($K$4:U$4))*U$3,""))</f>
        <v/>
      </c>
      <c r="V23" s="385" t="str">
        <f>(IF($I23&lt;&gt;"",$E23*((1+$I23+$J23)^COUNT($K$4:V$4))*V$3,""))</f>
        <v/>
      </c>
      <c r="W23" s="385" t="str">
        <f>(IF($I23&lt;&gt;"",$E23*((1+$I23+$J23)^COUNT($K$4:W$4))*W$3,""))</f>
        <v/>
      </c>
      <c r="X23" s="385" t="str">
        <f>(IF($I23&lt;&gt;"",$E23*((1+$I23+$J23)^COUNT($K$4:X$4))*X$3,""))</f>
        <v/>
      </c>
      <c r="Y23" s="385" t="str">
        <f>(IF($I23&lt;&gt;"",$E23*((1+$I23+$J23)^COUNT($K$4:Y$4))*Y$3,""))</f>
        <v/>
      </c>
      <c r="Z23" s="385" t="str">
        <f>(IF($I23&lt;&gt;"",$E23*((1+$I23+$J23)^COUNT($K$4:Z$4))*Z$3,""))</f>
        <v/>
      </c>
      <c r="AA23" s="385" t="str">
        <f>(IF($I23&lt;&gt;"",$E23*((1+$I23+$J23)^COUNT($K$4:AA$4))*AA$3,""))</f>
        <v/>
      </c>
      <c r="AB23" s="385" t="str">
        <f>(IF($I23&lt;&gt;"",$E23*((1+$I23+$J23)^COUNT($K$4:AB$4))*AB$3,""))</f>
        <v/>
      </c>
      <c r="AC23" s="385" t="str">
        <f>(IF($I23&lt;&gt;"",$E23*((1+$I23+$J23)^COUNT($K$4:AC$4))*AC$3,""))</f>
        <v/>
      </c>
      <c r="AD23" s="385" t="str">
        <f>(IF($I23&lt;&gt;"",$E23*((1+$I23+$J23)^COUNT($K$4:AD$4))*AD$3,""))</f>
        <v/>
      </c>
      <c r="AE23" s="385" t="str">
        <f>(IF($I23&lt;&gt;"",$E23*((1+$I23+$J23)^COUNT($K$4:AE$4))*AE$3,""))</f>
        <v/>
      </c>
      <c r="AF23" s="385" t="str">
        <f>(IF($I23&lt;&gt;"",$E23*((1+$I23+$J23)^COUNT($K$4:AF$4))*AF$3,""))</f>
        <v/>
      </c>
      <c r="AG23" s="385" t="str">
        <f>(IF($I23&lt;&gt;"",$E23*((1+$I23+$J23)^COUNT($K$4:AG$4))*AG$3,""))</f>
        <v/>
      </c>
      <c r="AH23" s="385" t="str">
        <f>(IF($I23&lt;&gt;"",$E23*((1+$I23+$J23)^COUNT($K$4:AH$4))*AH$3,""))</f>
        <v/>
      </c>
      <c r="AI23" s="385" t="str">
        <f>(IF($I23&lt;&gt;"",$E23*((1+$I23+$J23)^COUNT($K$4:AI$4))*AI$3,""))</f>
        <v/>
      </c>
    </row>
    <row r="24" spans="1:35" ht="29.4" thickTop="1">
      <c r="B24" s="343" t="str">
        <f>"Total "&amp;A20</f>
        <v>Total Vehicle Costs</v>
      </c>
      <c r="D24" s="371">
        <f>D22*C23</f>
        <v>454971.30000000005</v>
      </c>
      <c r="E24" s="365">
        <f>C23*E22</f>
        <v>126000</v>
      </c>
      <c r="F24" s="342"/>
      <c r="G24" s="17" t="s">
        <v>58</v>
      </c>
      <c r="H24" s="366">
        <f>SUM(H21:H23)</f>
        <v>1493077.4783710265</v>
      </c>
      <c r="I24" s="366"/>
      <c r="J24" s="366"/>
      <c r="K24" s="366">
        <f t="shared" ref="K24:AI24" si="2">SUM(K21:K23)</f>
        <v>0</v>
      </c>
      <c r="L24" s="366">
        <f t="shared" si="2"/>
        <v>0</v>
      </c>
      <c r="M24" s="366">
        <f t="shared" si="2"/>
        <v>0</v>
      </c>
      <c r="N24" s="366">
        <f t="shared" si="2"/>
        <v>42114.908159999999</v>
      </c>
      <c r="O24" s="366">
        <f t="shared" si="2"/>
        <v>109498.76121600003</v>
      </c>
      <c r="P24" s="366">
        <f t="shared" si="2"/>
        <v>113878.71166464002</v>
      </c>
      <c r="Q24" s="366">
        <f t="shared" si="2"/>
        <v>118433.86013122564</v>
      </c>
      <c r="R24" s="366">
        <f t="shared" si="2"/>
        <v>164228.2860486329</v>
      </c>
      <c r="S24" s="366">
        <f t="shared" si="2"/>
        <v>170797.41749057823</v>
      </c>
      <c r="T24" s="366">
        <f t="shared" si="2"/>
        <v>177629.31419020134</v>
      </c>
      <c r="U24" s="366">
        <f t="shared" si="2"/>
        <v>184734.48675780938</v>
      </c>
      <c r="V24" s="366">
        <f t="shared" si="2"/>
        <v>192123.8662281218</v>
      </c>
      <c r="W24" s="366">
        <f t="shared" si="2"/>
        <v>199808.82087724668</v>
      </c>
      <c r="X24" s="366">
        <f t="shared" si="2"/>
        <v>207801.17371233655</v>
      </c>
      <c r="Y24" s="366">
        <f t="shared" si="2"/>
        <v>216113.22066083</v>
      </c>
      <c r="Z24" s="366">
        <f t="shared" si="2"/>
        <v>224757.74948726324</v>
      </c>
      <c r="AA24" s="366">
        <f t="shared" si="2"/>
        <v>233748.0594667538</v>
      </c>
      <c r="AB24" s="366">
        <f t="shared" si="2"/>
        <v>243097.98184542396</v>
      </c>
      <c r="AC24" s="366">
        <f t="shared" si="2"/>
        <v>252821.90111924091</v>
      </c>
      <c r="AD24" s="366">
        <f t="shared" si="2"/>
        <v>262934.77716401056</v>
      </c>
      <c r="AE24" s="366">
        <f t="shared" si="2"/>
        <v>273452.16825057106</v>
      </c>
      <c r="AF24" s="366">
        <f t="shared" si="2"/>
        <v>71097.563745148465</v>
      </c>
      <c r="AG24" s="366">
        <f t="shared" si="2"/>
        <v>0</v>
      </c>
      <c r="AH24" s="366">
        <f t="shared" si="2"/>
        <v>0</v>
      </c>
      <c r="AI24" s="366">
        <f t="shared" si="2"/>
        <v>0</v>
      </c>
    </row>
    <row r="25" spans="1:35">
      <c r="B25" s="343"/>
      <c r="C25" s="19"/>
      <c r="D25" s="364"/>
      <c r="E25" s="365"/>
      <c r="F25" s="342"/>
      <c r="G25" s="17"/>
      <c r="H25" s="366" t="str">
        <f t="shared" ref="H25:H43" si="3">IF(I25&lt;&gt;"",NPV(0.0643,K25:AI25),"")</f>
        <v/>
      </c>
      <c r="I25" s="361"/>
      <c r="J25" s="362"/>
      <c r="K25" s="367" t="str">
        <f>(IF($I25&lt;&gt;"",$E25*((1+$I25+$J25)^COUNT($K$4:K$4))*K$3,""))</f>
        <v/>
      </c>
      <c r="L25" s="367" t="str">
        <f>(IF($I25&lt;&gt;"",$E25*((1+$I25+$J25)^COUNT($K$4:L$4))*L$3,""))</f>
        <v/>
      </c>
      <c r="M25" s="367" t="str">
        <f>(IF($I25&lt;&gt;"",$E25*((1+$I25+$J25)^COUNT($K$4:M$4))*M$3,""))</f>
        <v/>
      </c>
      <c r="N25" s="367" t="str">
        <f>(IF($I25&lt;&gt;"",$E25*((1+$I25+$J25)^COUNT($K$4:N$4))*N$3,""))</f>
        <v/>
      </c>
      <c r="O25" s="367" t="str">
        <f>(IF($I25&lt;&gt;"",$E25*((1+$I25+$J25)^COUNT($K$4:O$4))*O$3,""))</f>
        <v/>
      </c>
      <c r="P25" s="367" t="str">
        <f>(IF($I25&lt;&gt;"",$E25*((1+$I25+$J25)^COUNT($K$4:P$4))*P$3,""))</f>
        <v/>
      </c>
      <c r="Q25" s="367" t="str">
        <f>(IF($I25&lt;&gt;"",$E25*((1+$I25+$J25)^COUNT($K$4:Q$4))*Q$3,""))</f>
        <v/>
      </c>
      <c r="R25" s="367" t="str">
        <f>(IF($I25&lt;&gt;"",$E25*((1+$I25+$J25)^COUNT($K$4:R$4))*R$3,""))</f>
        <v/>
      </c>
      <c r="S25" s="367" t="str">
        <f>(IF($I25&lt;&gt;"",$E25*((1+$I25+$J25)^COUNT($K$4:S$4))*S$3,""))</f>
        <v/>
      </c>
      <c r="T25" s="367" t="str">
        <f>(IF($I25&lt;&gt;"",$E25*((1+$I25+$J25)^COUNT($K$4:T$4))*T$3,""))</f>
        <v/>
      </c>
      <c r="U25" s="367" t="str">
        <f>(IF($I25&lt;&gt;"",$E25*((1+$I25+$J25)^COUNT($K$4:U$4))*U$3,""))</f>
        <v/>
      </c>
      <c r="V25" s="367" t="str">
        <f>(IF($I25&lt;&gt;"",$E25*((1+$I25+$J25)^COUNT($K$4:V$4))*V$3,""))</f>
        <v/>
      </c>
      <c r="W25" s="367" t="str">
        <f>(IF($I25&lt;&gt;"",$E25*((1+$I25+$J25)^COUNT($K$4:W$4))*W$3,""))</f>
        <v/>
      </c>
      <c r="X25" s="367" t="str">
        <f>(IF($I25&lt;&gt;"",$E25*((1+$I25+$J25)^COUNT($K$4:X$4))*X$3,""))</f>
        <v/>
      </c>
      <c r="Y25" s="367" t="str">
        <f>(IF($I25&lt;&gt;"",$E25*((1+$I25+$J25)^COUNT($K$4:Y$4))*Y$3,""))</f>
        <v/>
      </c>
      <c r="Z25" s="367" t="str">
        <f>(IF($I25&lt;&gt;"",$E25*((1+$I25+$J25)^COUNT($K$4:Z$4))*Z$3,""))</f>
        <v/>
      </c>
      <c r="AA25" s="367" t="str">
        <f>(IF($I25&lt;&gt;"",$E25*((1+$I25+$J25)^COUNT($K$4:AA$4))*AA$3,""))</f>
        <v/>
      </c>
      <c r="AB25" s="367" t="str">
        <f>(IF($I25&lt;&gt;"",$E25*((1+$I25+$J25)^COUNT($K$4:AB$4))*AB$3,""))</f>
        <v/>
      </c>
      <c r="AC25" s="367" t="str">
        <f>(IF($I25&lt;&gt;"",$E25*((1+$I25+$J25)^COUNT($K$4:AC$4))*AC$3,""))</f>
        <v/>
      </c>
      <c r="AD25" s="367" t="str">
        <f>(IF($I25&lt;&gt;"",$E25*((1+$I25+$J25)^COUNT($K$4:AD$4))*AD$3,""))</f>
        <v/>
      </c>
      <c r="AE25" s="367" t="str">
        <f>(IF($I25&lt;&gt;"",$E25*((1+$I25+$J25)^COUNT($K$4:AE$4))*AE$3,""))</f>
        <v/>
      </c>
      <c r="AF25" s="367" t="str">
        <f>(IF($I25&lt;&gt;"",$E25*((1+$I25+$J25)^COUNT($K$4:AF$4))*AF$3,""))</f>
        <v/>
      </c>
      <c r="AG25" s="367" t="str">
        <f>(IF($I25&lt;&gt;"",$E25*((1+$I25+$J25)^COUNT($K$4:AG$4))*AG$3,""))</f>
        <v/>
      </c>
      <c r="AH25" s="367" t="str">
        <f>(IF($I25&lt;&gt;"",$E25*((1+$I25+$J25)^COUNT($K$4:AH$4))*AH$3,""))</f>
        <v/>
      </c>
      <c r="AI25" s="367" t="str">
        <f>(IF($I25&lt;&gt;"",$E25*((1+$I25+$J25)^COUNT($K$4:AI$4))*AI$3,""))</f>
        <v/>
      </c>
    </row>
    <row r="26" spans="1:35">
      <c r="A26" s="47" t="s">
        <v>59</v>
      </c>
      <c r="B26" s="343"/>
      <c r="C26" s="19"/>
      <c r="D26" s="364"/>
      <c r="E26" s="365"/>
      <c r="F26" s="342"/>
      <c r="G26" s="17"/>
      <c r="H26" s="366" t="str">
        <f t="shared" si="3"/>
        <v/>
      </c>
      <c r="I26" s="361"/>
      <c r="J26" s="362"/>
      <c r="K26" s="367" t="str">
        <f>(IF($I26&lt;&gt;"",$E26*((1+$I26+$J26)^COUNT($K$4:K$4))*K$3,""))</f>
        <v/>
      </c>
      <c r="L26" s="367" t="str">
        <f>(IF($I26&lt;&gt;"",$E26*((1+$I26+$J26)^COUNT($K$4:L$4))*L$3,""))</f>
        <v/>
      </c>
      <c r="M26" s="367" t="str">
        <f>(IF($I26&lt;&gt;"",$E26*((1+$I26+$J26)^COUNT($K$4:M$4))*M$3,""))</f>
        <v/>
      </c>
      <c r="N26" s="367" t="str">
        <f>(IF($I26&lt;&gt;"",$E26*((1+$I26+$J26)^COUNT($K$4:N$4))*N$3,""))</f>
        <v/>
      </c>
      <c r="O26" s="367" t="str">
        <f>(IF($I26&lt;&gt;"",$E26*((1+$I26+$J26)^COUNT($K$4:O$4))*O$3,""))</f>
        <v/>
      </c>
      <c r="P26" s="367" t="str">
        <f>(IF($I26&lt;&gt;"",$E26*((1+$I26+$J26)^COUNT($K$4:P$4))*P$3,""))</f>
        <v/>
      </c>
      <c r="Q26" s="367" t="str">
        <f>(IF($I26&lt;&gt;"",$E26*((1+$I26+$J26)^COUNT($K$4:Q$4))*Q$3,""))</f>
        <v/>
      </c>
      <c r="R26" s="367" t="str">
        <f>(IF($I26&lt;&gt;"",$E26*((1+$I26+$J26)^COUNT($K$4:R$4))*R$3,""))</f>
        <v/>
      </c>
      <c r="S26" s="367" t="str">
        <f>(IF($I26&lt;&gt;"",$E26*((1+$I26+$J26)^COUNT($K$4:S$4))*S$3,""))</f>
        <v/>
      </c>
      <c r="T26" s="367" t="str">
        <f>(IF($I26&lt;&gt;"",$E26*((1+$I26+$J26)^COUNT($K$4:T$4))*T$3,""))</f>
        <v/>
      </c>
      <c r="U26" s="367" t="str">
        <f>(IF($I26&lt;&gt;"",$E26*((1+$I26+$J26)^COUNT($K$4:U$4))*U$3,""))</f>
        <v/>
      </c>
      <c r="V26" s="367" t="str">
        <f>(IF($I26&lt;&gt;"",$E26*((1+$I26+$J26)^COUNT($K$4:V$4))*V$3,""))</f>
        <v/>
      </c>
      <c r="W26" s="367" t="str">
        <f>(IF($I26&lt;&gt;"",$E26*((1+$I26+$J26)^COUNT($K$4:W$4))*W$3,""))</f>
        <v/>
      </c>
      <c r="X26" s="367" t="str">
        <f>(IF($I26&lt;&gt;"",$E26*((1+$I26+$J26)^COUNT($K$4:X$4))*X$3,""))</f>
        <v/>
      </c>
      <c r="Y26" s="367" t="str">
        <f>(IF($I26&lt;&gt;"",$E26*((1+$I26+$J26)^COUNT($K$4:Y$4))*Y$3,""))</f>
        <v/>
      </c>
      <c r="Z26" s="367" t="str">
        <f>(IF($I26&lt;&gt;"",$E26*((1+$I26+$J26)^COUNT($K$4:Z$4))*Z$3,""))</f>
        <v/>
      </c>
      <c r="AA26" s="367" t="str">
        <f>(IF($I26&lt;&gt;"",$E26*((1+$I26+$J26)^COUNT($K$4:AA$4))*AA$3,""))</f>
        <v/>
      </c>
      <c r="AB26" s="367" t="str">
        <f>(IF($I26&lt;&gt;"",$E26*((1+$I26+$J26)^COUNT($K$4:AB$4))*AB$3,""))</f>
        <v/>
      </c>
      <c r="AC26" s="367" t="str">
        <f>(IF($I26&lt;&gt;"",$E26*((1+$I26+$J26)^COUNT($K$4:AC$4))*AC$3,""))</f>
        <v/>
      </c>
      <c r="AD26" s="367" t="str">
        <f>(IF($I26&lt;&gt;"",$E26*((1+$I26+$J26)^COUNT($K$4:AD$4))*AD$3,""))</f>
        <v/>
      </c>
      <c r="AE26" s="367" t="str">
        <f>(IF($I26&lt;&gt;"",$E26*((1+$I26+$J26)^COUNT($K$4:AE$4))*AE$3,""))</f>
        <v/>
      </c>
      <c r="AF26" s="367" t="str">
        <f>(IF($I26&lt;&gt;"",$E26*((1+$I26+$J26)^COUNT($K$4:AF$4))*AF$3,""))</f>
        <v/>
      </c>
      <c r="AG26" s="367" t="str">
        <f>(IF($I26&lt;&gt;"",$E26*((1+$I26+$J26)^COUNT($K$4:AG$4))*AG$3,""))</f>
        <v/>
      </c>
      <c r="AH26" s="367" t="str">
        <f>(IF($I26&lt;&gt;"",$E26*((1+$I26+$J26)^COUNT($K$4:AH$4))*AH$3,""))</f>
        <v/>
      </c>
      <c r="AI26" s="367" t="str">
        <f>(IF($I26&lt;&gt;"",$E26*((1+$I26+$J26)^COUNT($K$4:AI$4))*AI$3,""))</f>
        <v/>
      </c>
    </row>
    <row r="27" spans="1:35" ht="43.2">
      <c r="B27" s="343" t="s">
        <v>555</v>
      </c>
      <c r="C27" s="19">
        <v>56785</v>
      </c>
      <c r="D27" s="364">
        <f>C27</f>
        <v>56785</v>
      </c>
      <c r="E27" s="365"/>
      <c r="F27" s="342"/>
      <c r="G27" s="17" t="s">
        <v>61</v>
      </c>
      <c r="H27" s="366" t="str">
        <f t="shared" si="3"/>
        <v/>
      </c>
      <c r="I27" s="361"/>
      <c r="J27" s="362"/>
      <c r="K27" s="367" t="str">
        <f>(IF($I27&lt;&gt;"",$E27*((1+$I27+$J27)^COUNT($K$4:K$4))*K$3,""))</f>
        <v/>
      </c>
      <c r="L27" s="367" t="str">
        <f>(IF($I27&lt;&gt;"",$E27*((1+$I27+$J27)^COUNT($K$4:L$4))*L$3,""))</f>
        <v/>
      </c>
      <c r="M27" s="367" t="str">
        <f>(IF($I27&lt;&gt;"",$E27*((1+$I27+$J27)^COUNT($K$4:M$4))*M$3,""))</f>
        <v/>
      </c>
      <c r="N27" s="367" t="str">
        <f>(IF($I27&lt;&gt;"",$E27*((1+$I27+$J27)^COUNT($K$4:N$4))*N$3,""))</f>
        <v/>
      </c>
      <c r="O27" s="367" t="str">
        <f>(IF($I27&lt;&gt;"",$E27*((1+$I27+$J27)^COUNT($K$4:O$4))*O$3,""))</f>
        <v/>
      </c>
      <c r="P27" s="367" t="str">
        <f>(IF($I27&lt;&gt;"",$E27*((1+$I27+$J27)^COUNT($K$4:P$4))*P$3,""))</f>
        <v/>
      </c>
      <c r="Q27" s="367" t="str">
        <f>(IF($I27&lt;&gt;"",$E27*((1+$I27+$J27)^COUNT($K$4:Q$4))*Q$3,""))</f>
        <v/>
      </c>
      <c r="R27" s="367" t="str">
        <f>(IF($I27&lt;&gt;"",$E27*((1+$I27+$J27)^COUNT($K$4:R$4))*R$3,""))</f>
        <v/>
      </c>
      <c r="S27" s="367" t="str">
        <f>(IF($I27&lt;&gt;"",$E27*((1+$I27+$J27)^COUNT($K$4:S$4))*S$3,""))</f>
        <v/>
      </c>
      <c r="T27" s="367" t="str">
        <f>(IF($I27&lt;&gt;"",$E27*((1+$I27+$J27)^COUNT($K$4:T$4))*T$3,""))</f>
        <v/>
      </c>
      <c r="U27" s="367" t="str">
        <f>(IF($I27&lt;&gt;"",$E27*((1+$I27+$J27)^COUNT($K$4:U$4))*U$3,""))</f>
        <v/>
      </c>
      <c r="V27" s="367" t="str">
        <f>(IF($I27&lt;&gt;"",$E27*((1+$I27+$J27)^COUNT($K$4:V$4))*V$3,""))</f>
        <v/>
      </c>
      <c r="W27" s="367" t="str">
        <f>(IF($I27&lt;&gt;"",$E27*((1+$I27+$J27)^COUNT($K$4:W$4))*W$3,""))</f>
        <v/>
      </c>
      <c r="X27" s="367" t="str">
        <f>(IF($I27&lt;&gt;"",$E27*((1+$I27+$J27)^COUNT($K$4:X$4))*X$3,""))</f>
        <v/>
      </c>
      <c r="Y27" s="367" t="str">
        <f>(IF($I27&lt;&gt;"",$E27*((1+$I27+$J27)^COUNT($K$4:Y$4))*Y$3,""))</f>
        <v/>
      </c>
      <c r="Z27" s="367" t="str">
        <f>(IF($I27&lt;&gt;"",$E27*((1+$I27+$J27)^COUNT($K$4:Z$4))*Z$3,""))</f>
        <v/>
      </c>
      <c r="AA27" s="367" t="str">
        <f>(IF($I27&lt;&gt;"",$E27*((1+$I27+$J27)^COUNT($K$4:AA$4))*AA$3,""))</f>
        <v/>
      </c>
      <c r="AB27" s="367" t="str">
        <f>(IF($I27&lt;&gt;"",$E27*((1+$I27+$J27)^COUNT($K$4:AB$4))*AB$3,""))</f>
        <v/>
      </c>
      <c r="AC27" s="367" t="str">
        <f>(IF($I27&lt;&gt;"",$E27*((1+$I27+$J27)^COUNT($K$4:AC$4))*AC$3,""))</f>
        <v/>
      </c>
      <c r="AD27" s="367" t="str">
        <f>(IF($I27&lt;&gt;"",$E27*((1+$I27+$J27)^COUNT($K$4:AD$4))*AD$3,""))</f>
        <v/>
      </c>
      <c r="AE27" s="367" t="str">
        <f>(IF($I27&lt;&gt;"",$E27*((1+$I27+$J27)^COUNT($K$4:AE$4))*AE$3,""))</f>
        <v/>
      </c>
      <c r="AF27" s="367" t="str">
        <f>(IF($I27&lt;&gt;"",$E27*((1+$I27+$J27)^COUNT($K$4:AF$4))*AF$3,""))</f>
        <v/>
      </c>
      <c r="AG27" s="367" t="str">
        <f>(IF($I27&lt;&gt;"",$E27*((1+$I27+$J27)^COUNT($K$4:AG$4))*AG$3,""))</f>
        <v/>
      </c>
      <c r="AH27" s="367" t="str">
        <f>(IF($I27&lt;&gt;"",$E27*((1+$I27+$J27)^COUNT($K$4:AH$4))*AH$3,""))</f>
        <v/>
      </c>
      <c r="AI27" s="367" t="str">
        <f>(IF($I27&lt;&gt;"",$E27*((1+$I27+$J27)^COUNT($K$4:AI$4))*AI$3,""))</f>
        <v/>
      </c>
    </row>
    <row r="28" spans="1:35" ht="15" thickBot="1">
      <c r="B28" s="343" t="s">
        <v>556</v>
      </c>
      <c r="C28" s="390">
        <v>12000</v>
      </c>
      <c r="D28" s="378"/>
      <c r="E28" s="379">
        <v>12000</v>
      </c>
      <c r="F28" s="380"/>
      <c r="G28" s="381"/>
      <c r="H28" s="382">
        <f t="shared" si="3"/>
        <v>149307.74783710268</v>
      </c>
      <c r="I28" s="383">
        <v>0.03</v>
      </c>
      <c r="J28" s="384">
        <v>0.01</v>
      </c>
      <c r="K28" s="385">
        <f>(IF($I28&lt;&gt;"",$E28*((1+$I28+$J28)^COUNT($K$4:K$4))*K$3,""))</f>
        <v>0</v>
      </c>
      <c r="L28" s="385">
        <f>(IF($I28&lt;&gt;"",$E28*((1+$I28+$J28)^COUNT($K$4:L$4))*L$3,""))</f>
        <v>0</v>
      </c>
      <c r="M28" s="385">
        <f>(IF($I28&lt;&gt;"",$E28*((1+$I28+$J28)^COUNT($K$4:M$4))*M$3,""))</f>
        <v>0</v>
      </c>
      <c r="N28" s="385">
        <f>(IF($I28&lt;&gt;"",$E28*((1+$I28+$J28)^COUNT($K$4:N$4))*N$3,""))</f>
        <v>4211.4908160000005</v>
      </c>
      <c r="O28" s="385">
        <f>(IF($I28&lt;&gt;"",$E28*((1+$I28+$J28)^COUNT($K$4:O$4))*O$3,""))</f>
        <v>10949.876121600002</v>
      </c>
      <c r="P28" s="385">
        <f>(IF($I28&lt;&gt;"",$E28*((1+$I28+$J28)^COUNT($K$4:P$4))*P$3,""))</f>
        <v>11387.871166464003</v>
      </c>
      <c r="Q28" s="385">
        <f>(IF($I28&lt;&gt;"",$E28*((1+$I28+$J28)^COUNT($K$4:Q$4))*Q$3,""))</f>
        <v>11843.386013122563</v>
      </c>
      <c r="R28" s="385">
        <f>(IF($I28&lt;&gt;"",$E28*((1+$I28+$J28)^COUNT($K$4:R$4))*R$3,""))</f>
        <v>16422.828604863291</v>
      </c>
      <c r="S28" s="385">
        <f>(IF($I28&lt;&gt;"",$E28*((1+$I28+$J28)^COUNT($K$4:S$4))*S$3,""))</f>
        <v>17079.741749057823</v>
      </c>
      <c r="T28" s="385">
        <f>(IF($I28&lt;&gt;"",$E28*((1+$I28+$J28)^COUNT($K$4:T$4))*T$3,""))</f>
        <v>17762.931419020137</v>
      </c>
      <c r="U28" s="385">
        <f>(IF($I28&lt;&gt;"",$E28*((1+$I28+$J28)^COUNT($K$4:U$4))*U$3,""))</f>
        <v>18473.448675780939</v>
      </c>
      <c r="V28" s="385">
        <f>(IF($I28&lt;&gt;"",$E28*((1+$I28+$J28)^COUNT($K$4:V$4))*V$3,""))</f>
        <v>19212.386622812181</v>
      </c>
      <c r="W28" s="385">
        <f>(IF($I28&lt;&gt;"",$E28*((1+$I28+$J28)^COUNT($K$4:W$4))*W$3,""))</f>
        <v>19980.882087724669</v>
      </c>
      <c r="X28" s="385">
        <f>(IF($I28&lt;&gt;"",$E28*((1+$I28+$J28)^COUNT($K$4:X$4))*X$3,""))</f>
        <v>20780.117371233657</v>
      </c>
      <c r="Y28" s="385">
        <f>(IF($I28&lt;&gt;"",$E28*((1+$I28+$J28)^COUNT($K$4:Y$4))*Y$3,""))</f>
        <v>21611.322066083001</v>
      </c>
      <c r="Z28" s="385">
        <f>(IF($I28&lt;&gt;"",$E28*((1+$I28+$J28)^COUNT($K$4:Z$4))*Z$3,""))</f>
        <v>22475.774948726325</v>
      </c>
      <c r="AA28" s="385">
        <f>(IF($I28&lt;&gt;"",$E28*((1+$I28+$J28)^COUNT($K$4:AA$4))*AA$3,""))</f>
        <v>23374.805946675377</v>
      </c>
      <c r="AB28" s="385">
        <f>(IF($I28&lt;&gt;"",$E28*((1+$I28+$J28)^COUNT($K$4:AB$4))*AB$3,""))</f>
        <v>24309.798184542396</v>
      </c>
      <c r="AC28" s="385">
        <f>(IF($I28&lt;&gt;"",$E28*((1+$I28+$J28)^COUNT($K$4:AC$4))*AC$3,""))</f>
        <v>25282.19011192409</v>
      </c>
      <c r="AD28" s="385">
        <f>(IF($I28&lt;&gt;"",$E28*((1+$I28+$J28)^COUNT($K$4:AD$4))*AD$3,""))</f>
        <v>26293.477716401056</v>
      </c>
      <c r="AE28" s="385">
        <f>(IF($I28&lt;&gt;"",$E28*((1+$I28+$J28)^COUNT($K$4:AE$4))*AE$3,""))</f>
        <v>27345.216825057105</v>
      </c>
      <c r="AF28" s="385">
        <f>(IF($I28&lt;&gt;"",$E28*((1+$I28+$J28)^COUNT($K$4:AF$4))*AF$3,""))</f>
        <v>7109.7563745148464</v>
      </c>
      <c r="AG28" s="385">
        <f>(IF($I28&lt;&gt;"",$E28*((1+$I28+$J28)^COUNT($K$4:AG$4))*AG$3,""))</f>
        <v>0</v>
      </c>
      <c r="AH28" s="385">
        <f>(IF($I28&lt;&gt;"",$E28*((1+$I28+$J28)^COUNT($K$4:AH$4))*AH$3,""))</f>
        <v>0</v>
      </c>
      <c r="AI28" s="385">
        <f>(IF($I28&lt;&gt;"",$E28*((1+$I28+$J28)^COUNT($K$4:AI$4))*AI$3,""))</f>
        <v>0</v>
      </c>
    </row>
    <row r="29" spans="1:35" ht="15" thickTop="1">
      <c r="B29" s="343" t="str">
        <f>"Total "&amp;A26</f>
        <v>Total Safety</v>
      </c>
      <c r="C29" s="19">
        <f>SUM(C27:C28)</f>
        <v>68785</v>
      </c>
      <c r="D29" s="364">
        <f>SUM(D27:D28)</f>
        <v>56785</v>
      </c>
      <c r="E29" s="365">
        <f>SUM(E28)</f>
        <v>12000</v>
      </c>
      <c r="F29" s="342"/>
      <c r="G29" s="17"/>
      <c r="H29" s="366">
        <f t="shared" si="3"/>
        <v>149307.74783710268</v>
      </c>
      <c r="I29" s="361">
        <v>0.03</v>
      </c>
      <c r="J29" s="362">
        <v>0.01</v>
      </c>
      <c r="K29" s="367">
        <f>(IF($I29&lt;&gt;"",$E29*((1+$I29+$J29)^COUNT($K$4:K$4))*K$3,""))</f>
        <v>0</v>
      </c>
      <c r="L29" s="367">
        <f>(IF($I29&lt;&gt;"",$E29*((1+$I29+$J29)^COUNT($K$4:L$4))*L$3,""))</f>
        <v>0</v>
      </c>
      <c r="M29" s="367">
        <f>(IF($I29&lt;&gt;"",$E29*((1+$I29+$J29)^COUNT($K$4:M$4))*M$3,""))</f>
        <v>0</v>
      </c>
      <c r="N29" s="367">
        <f>(IF($I29&lt;&gt;"",$E29*((1+$I29+$J29)^COUNT($K$4:N$4))*N$3,""))</f>
        <v>4211.4908160000005</v>
      </c>
      <c r="O29" s="367">
        <f>(IF($I29&lt;&gt;"",$E29*((1+$I29+$J29)^COUNT($K$4:O$4))*O$3,""))</f>
        <v>10949.876121600002</v>
      </c>
      <c r="P29" s="367">
        <f>(IF($I29&lt;&gt;"",$E29*((1+$I29+$J29)^COUNT($K$4:P$4))*P$3,""))</f>
        <v>11387.871166464003</v>
      </c>
      <c r="Q29" s="367">
        <f>(IF($I29&lt;&gt;"",$E29*((1+$I29+$J29)^COUNT($K$4:Q$4))*Q$3,""))</f>
        <v>11843.386013122563</v>
      </c>
      <c r="R29" s="367">
        <f>(IF($I29&lt;&gt;"",$E29*((1+$I29+$J29)^COUNT($K$4:R$4))*R$3,""))</f>
        <v>16422.828604863291</v>
      </c>
      <c r="S29" s="367">
        <f>(IF($I29&lt;&gt;"",$E29*((1+$I29+$J29)^COUNT($K$4:S$4))*S$3,""))</f>
        <v>17079.741749057823</v>
      </c>
      <c r="T29" s="367">
        <f>(IF($I29&lt;&gt;"",$E29*((1+$I29+$J29)^COUNT($K$4:T$4))*T$3,""))</f>
        <v>17762.931419020137</v>
      </c>
      <c r="U29" s="367">
        <f>(IF($I29&lt;&gt;"",$E29*((1+$I29+$J29)^COUNT($K$4:U$4))*U$3,""))</f>
        <v>18473.448675780939</v>
      </c>
      <c r="V29" s="367">
        <f>(IF($I29&lt;&gt;"",$E29*((1+$I29+$J29)^COUNT($K$4:V$4))*V$3,""))</f>
        <v>19212.386622812181</v>
      </c>
      <c r="W29" s="367">
        <f>(IF($I29&lt;&gt;"",$E29*((1+$I29+$J29)^COUNT($K$4:W$4))*W$3,""))</f>
        <v>19980.882087724669</v>
      </c>
      <c r="X29" s="367">
        <f>(IF($I29&lt;&gt;"",$E29*((1+$I29+$J29)^COUNT($K$4:X$4))*X$3,""))</f>
        <v>20780.117371233657</v>
      </c>
      <c r="Y29" s="367">
        <f>(IF($I29&lt;&gt;"",$E29*((1+$I29+$J29)^COUNT($K$4:Y$4))*Y$3,""))</f>
        <v>21611.322066083001</v>
      </c>
      <c r="Z29" s="367">
        <f>(IF($I29&lt;&gt;"",$E29*((1+$I29+$J29)^COUNT($K$4:Z$4))*Z$3,""))</f>
        <v>22475.774948726325</v>
      </c>
      <c r="AA29" s="367">
        <f>(IF($I29&lt;&gt;"",$E29*((1+$I29+$J29)^COUNT($K$4:AA$4))*AA$3,""))</f>
        <v>23374.805946675377</v>
      </c>
      <c r="AB29" s="367">
        <f>(IF($I29&lt;&gt;"",$E29*((1+$I29+$J29)^COUNT($K$4:AB$4))*AB$3,""))</f>
        <v>24309.798184542396</v>
      </c>
      <c r="AC29" s="367">
        <f>(IF($I29&lt;&gt;"",$E29*((1+$I29+$J29)^COUNT($K$4:AC$4))*AC$3,""))</f>
        <v>25282.19011192409</v>
      </c>
      <c r="AD29" s="367">
        <f>(IF($I29&lt;&gt;"",$E29*((1+$I29+$J29)^COUNT($K$4:AD$4))*AD$3,""))</f>
        <v>26293.477716401056</v>
      </c>
      <c r="AE29" s="367">
        <f>(IF($I29&lt;&gt;"",$E29*((1+$I29+$J29)^COUNT($K$4:AE$4))*AE$3,""))</f>
        <v>27345.216825057105</v>
      </c>
      <c r="AF29" s="367">
        <f>(IF($I29&lt;&gt;"",$E29*((1+$I29+$J29)^COUNT($K$4:AF$4))*AF$3,""))</f>
        <v>7109.7563745148464</v>
      </c>
      <c r="AG29" s="367">
        <f>(IF($I29&lt;&gt;"",$E29*((1+$I29+$J29)^COUNT($K$4:AG$4))*AG$3,""))</f>
        <v>0</v>
      </c>
      <c r="AH29" s="367">
        <f>(IF($I29&lt;&gt;"",$E29*((1+$I29+$J29)^COUNT($K$4:AH$4))*AH$3,""))</f>
        <v>0</v>
      </c>
      <c r="AI29" s="367">
        <f>(IF($I29&lt;&gt;"",$E29*((1+$I29+$J29)^COUNT($K$4:AI$4))*AI$3,""))</f>
        <v>0</v>
      </c>
    </row>
    <row r="30" spans="1:35">
      <c r="B30" s="343"/>
      <c r="C30" s="19"/>
      <c r="D30" s="364"/>
      <c r="E30" s="365"/>
      <c r="F30" s="342"/>
      <c r="G30" s="17"/>
      <c r="H30" s="366" t="str">
        <f t="shared" si="3"/>
        <v/>
      </c>
      <c r="I30" s="361"/>
      <c r="J30" s="362"/>
      <c r="K30" s="367" t="str">
        <f>(IF($I30&lt;&gt;"",$E30*((1+$I30+$J30)^COUNT($K$4:K$4))*K$3,""))</f>
        <v/>
      </c>
      <c r="L30" s="367" t="str">
        <f>(IF($I30&lt;&gt;"",$E30*((1+$I30+$J30)^COUNT($K$4:L$4))*L$3,""))</f>
        <v/>
      </c>
      <c r="M30" s="367" t="str">
        <f>(IF($I30&lt;&gt;"",$E30*((1+$I30+$J30)^COUNT($K$4:M$4))*M$3,""))</f>
        <v/>
      </c>
      <c r="N30" s="367" t="str">
        <f>(IF($I30&lt;&gt;"",$E30*((1+$I30+$J30)^COUNT($K$4:N$4))*N$3,""))</f>
        <v/>
      </c>
      <c r="O30" s="367" t="str">
        <f>(IF($I30&lt;&gt;"",$E30*((1+$I30+$J30)^COUNT($K$4:O$4))*O$3,""))</f>
        <v/>
      </c>
      <c r="P30" s="367" t="str">
        <f>(IF($I30&lt;&gt;"",$E30*((1+$I30+$J30)^COUNT($K$4:P$4))*P$3,""))</f>
        <v/>
      </c>
      <c r="Q30" s="367" t="str">
        <f>(IF($I30&lt;&gt;"",$E30*((1+$I30+$J30)^COUNT($K$4:Q$4))*Q$3,""))</f>
        <v/>
      </c>
      <c r="R30" s="367" t="str">
        <f>(IF($I30&lt;&gt;"",$E30*((1+$I30+$J30)^COUNT($K$4:R$4))*R$3,""))</f>
        <v/>
      </c>
      <c r="S30" s="367" t="str">
        <f>(IF($I30&lt;&gt;"",$E30*((1+$I30+$J30)^COUNT($K$4:S$4))*S$3,""))</f>
        <v/>
      </c>
      <c r="T30" s="367" t="str">
        <f>(IF($I30&lt;&gt;"",$E30*((1+$I30+$J30)^COUNT($K$4:T$4))*T$3,""))</f>
        <v/>
      </c>
      <c r="U30" s="367" t="str">
        <f>(IF($I30&lt;&gt;"",$E30*((1+$I30+$J30)^COUNT($K$4:U$4))*U$3,""))</f>
        <v/>
      </c>
      <c r="V30" s="367" t="str">
        <f>(IF($I30&lt;&gt;"",$E30*((1+$I30+$J30)^COUNT($K$4:V$4))*V$3,""))</f>
        <v/>
      </c>
      <c r="W30" s="367" t="str">
        <f>(IF($I30&lt;&gt;"",$E30*((1+$I30+$J30)^COUNT($K$4:W$4))*W$3,""))</f>
        <v/>
      </c>
      <c r="X30" s="367" t="str">
        <f>(IF($I30&lt;&gt;"",$E30*((1+$I30+$J30)^COUNT($K$4:X$4))*X$3,""))</f>
        <v/>
      </c>
      <c r="Y30" s="367" t="str">
        <f>(IF($I30&lt;&gt;"",$E30*((1+$I30+$J30)^COUNT($K$4:Y$4))*Y$3,""))</f>
        <v/>
      </c>
      <c r="Z30" s="367" t="str">
        <f>(IF($I30&lt;&gt;"",$E30*((1+$I30+$J30)^COUNT($K$4:Z$4))*Z$3,""))</f>
        <v/>
      </c>
      <c r="AA30" s="367" t="str">
        <f>(IF($I30&lt;&gt;"",$E30*((1+$I30+$J30)^COUNT($K$4:AA$4))*AA$3,""))</f>
        <v/>
      </c>
      <c r="AB30" s="367" t="str">
        <f>(IF($I30&lt;&gt;"",$E30*((1+$I30+$J30)^COUNT($K$4:AB$4))*AB$3,""))</f>
        <v/>
      </c>
      <c r="AC30" s="367" t="str">
        <f>(IF($I30&lt;&gt;"",$E30*((1+$I30+$J30)^COUNT($K$4:AC$4))*AC$3,""))</f>
        <v/>
      </c>
      <c r="AD30" s="367" t="str">
        <f>(IF($I30&lt;&gt;"",$E30*((1+$I30+$J30)^COUNT($K$4:AD$4))*AD$3,""))</f>
        <v/>
      </c>
      <c r="AE30" s="367" t="str">
        <f>(IF($I30&lt;&gt;"",$E30*((1+$I30+$J30)^COUNT($K$4:AE$4))*AE$3,""))</f>
        <v/>
      </c>
      <c r="AF30" s="367" t="str">
        <f>(IF($I30&lt;&gt;"",$E30*((1+$I30+$J30)^COUNT($K$4:AF$4))*AF$3,""))</f>
        <v/>
      </c>
      <c r="AG30" s="367" t="str">
        <f>(IF($I30&lt;&gt;"",$E30*((1+$I30+$J30)^COUNT($K$4:AG$4))*AG$3,""))</f>
        <v/>
      </c>
      <c r="AH30" s="367" t="str">
        <f>(IF($I30&lt;&gt;"",$E30*((1+$I30+$J30)^COUNT($K$4:AH$4))*AH$3,""))</f>
        <v/>
      </c>
      <c r="AI30" s="367" t="str">
        <f>(IF($I30&lt;&gt;"",$E30*((1+$I30+$J30)^COUNT($K$4:AI$4))*AI$3,""))</f>
        <v/>
      </c>
    </row>
    <row r="31" spans="1:35">
      <c r="A31" s="47" t="s">
        <v>62</v>
      </c>
      <c r="B31" s="343"/>
      <c r="D31" s="364"/>
      <c r="E31" s="365"/>
      <c r="F31" s="342"/>
      <c r="G31" s="17"/>
      <c r="H31" s="366" t="str">
        <f t="shared" si="3"/>
        <v/>
      </c>
      <c r="I31" s="361"/>
      <c r="J31" s="362"/>
      <c r="K31" s="367" t="str">
        <f>(IF($I31&lt;&gt;"",$E31*((1+$I31+$J31)^COUNT($K$4:K$4))*K$3,""))</f>
        <v/>
      </c>
      <c r="L31" s="367" t="str">
        <f>(IF($I31&lt;&gt;"",$E31*((1+$I31+$J31)^COUNT($K$4:L$4))*L$3,""))</f>
        <v/>
      </c>
      <c r="M31" s="367" t="str">
        <f>(IF($I31&lt;&gt;"",$E31*((1+$I31+$J31)^COUNT($K$4:M$4))*M$3,""))</f>
        <v/>
      </c>
      <c r="N31" s="367" t="str">
        <f>(IF($I31&lt;&gt;"",$E31*((1+$I31+$J31)^COUNT($K$4:N$4))*N$3,""))</f>
        <v/>
      </c>
      <c r="O31" s="367" t="str">
        <f>(IF($I31&lt;&gt;"",$E31*((1+$I31+$J31)^COUNT($K$4:O$4))*O$3,""))</f>
        <v/>
      </c>
      <c r="P31" s="367" t="str">
        <f>(IF($I31&lt;&gt;"",$E31*((1+$I31+$J31)^COUNT($K$4:P$4))*P$3,""))</f>
        <v/>
      </c>
      <c r="Q31" s="367" t="str">
        <f>(IF($I31&lt;&gt;"",$E31*((1+$I31+$J31)^COUNT($K$4:Q$4))*Q$3,""))</f>
        <v/>
      </c>
      <c r="R31" s="367" t="str">
        <f>(IF($I31&lt;&gt;"",$E31*((1+$I31+$J31)^COUNT($K$4:R$4))*R$3,""))</f>
        <v/>
      </c>
      <c r="S31" s="367" t="str">
        <f>(IF($I31&lt;&gt;"",$E31*((1+$I31+$J31)^COUNT($K$4:S$4))*S$3,""))</f>
        <v/>
      </c>
      <c r="T31" s="367" t="str">
        <f>(IF($I31&lt;&gt;"",$E31*((1+$I31+$J31)^COUNT($K$4:T$4))*T$3,""))</f>
        <v/>
      </c>
      <c r="U31" s="367" t="str">
        <f>(IF($I31&lt;&gt;"",$E31*((1+$I31+$J31)^COUNT($K$4:U$4))*U$3,""))</f>
        <v/>
      </c>
      <c r="V31" s="367" t="str">
        <f>(IF($I31&lt;&gt;"",$E31*((1+$I31+$J31)^COUNT($K$4:V$4))*V$3,""))</f>
        <v/>
      </c>
      <c r="W31" s="367" t="str">
        <f>(IF($I31&lt;&gt;"",$E31*((1+$I31+$J31)^COUNT($K$4:W$4))*W$3,""))</f>
        <v/>
      </c>
      <c r="X31" s="367" t="str">
        <f>(IF($I31&lt;&gt;"",$E31*((1+$I31+$J31)^COUNT($K$4:X$4))*X$3,""))</f>
        <v/>
      </c>
      <c r="Y31" s="367" t="str">
        <f>(IF($I31&lt;&gt;"",$E31*((1+$I31+$J31)^COUNT($K$4:Y$4))*Y$3,""))</f>
        <v/>
      </c>
      <c r="Z31" s="367" t="str">
        <f>(IF($I31&lt;&gt;"",$E31*((1+$I31+$J31)^COUNT($K$4:Z$4))*Z$3,""))</f>
        <v/>
      </c>
      <c r="AA31" s="367" t="str">
        <f>(IF($I31&lt;&gt;"",$E31*((1+$I31+$J31)^COUNT($K$4:AA$4))*AA$3,""))</f>
        <v/>
      </c>
      <c r="AB31" s="367" t="str">
        <f>(IF($I31&lt;&gt;"",$E31*((1+$I31+$J31)^COUNT($K$4:AB$4))*AB$3,""))</f>
        <v/>
      </c>
      <c r="AC31" s="367" t="str">
        <f>(IF($I31&lt;&gt;"",$E31*((1+$I31+$J31)^COUNT($K$4:AC$4))*AC$3,""))</f>
        <v/>
      </c>
      <c r="AD31" s="367" t="str">
        <f>(IF($I31&lt;&gt;"",$E31*((1+$I31+$J31)^COUNT($K$4:AD$4))*AD$3,""))</f>
        <v/>
      </c>
      <c r="AE31" s="367" t="str">
        <f>(IF($I31&lt;&gt;"",$E31*((1+$I31+$J31)^COUNT($K$4:AE$4))*AE$3,""))</f>
        <v/>
      </c>
      <c r="AF31" s="367" t="str">
        <f>(IF($I31&lt;&gt;"",$E31*((1+$I31+$J31)^COUNT($K$4:AF$4))*AF$3,""))</f>
        <v/>
      </c>
      <c r="AG31" s="367" t="str">
        <f>(IF($I31&lt;&gt;"",$E31*((1+$I31+$J31)^COUNT($K$4:AG$4))*AG$3,""))</f>
        <v/>
      </c>
      <c r="AH31" s="367" t="str">
        <f>(IF($I31&lt;&gt;"",$E31*((1+$I31+$J31)^COUNT($K$4:AH$4))*AH$3,""))</f>
        <v/>
      </c>
      <c r="AI31" s="367" t="str">
        <f>(IF($I31&lt;&gt;"",$E31*((1+$I31+$J31)^COUNT($K$4:AI$4))*AI$3,""))</f>
        <v/>
      </c>
    </row>
    <row r="32" spans="1:35" ht="28.8">
      <c r="B32" s="343" t="s">
        <v>63</v>
      </c>
      <c r="D32" s="364"/>
      <c r="E32" s="365"/>
      <c r="F32" s="342"/>
      <c r="G32" s="17"/>
      <c r="H32" s="366" t="str">
        <f t="shared" si="3"/>
        <v/>
      </c>
      <c r="I32" s="361"/>
      <c r="J32" s="362"/>
      <c r="K32" s="367" t="str">
        <f>(IF($I32&lt;&gt;"",$E32*((1+$I32+$J32)^COUNT($K$4:K$4))*K$3,""))</f>
        <v/>
      </c>
      <c r="L32" s="367" t="str">
        <f>(IF($I32&lt;&gt;"",$E32*((1+$I32+$J32)^COUNT($K$4:L$4))*L$3,""))</f>
        <v/>
      </c>
      <c r="M32" s="367" t="str">
        <f>(IF($I32&lt;&gt;"",$E32*((1+$I32+$J32)^COUNT($K$4:M$4))*M$3,""))</f>
        <v/>
      </c>
      <c r="N32" s="367" t="str">
        <f>(IF($I32&lt;&gt;"",$E32*((1+$I32+$J32)^COUNT($K$4:N$4))*N$3,""))</f>
        <v/>
      </c>
      <c r="O32" s="367" t="str">
        <f>(IF($I32&lt;&gt;"",$E32*((1+$I32+$J32)^COUNT($K$4:O$4))*O$3,""))</f>
        <v/>
      </c>
      <c r="P32" s="367" t="str">
        <f>(IF($I32&lt;&gt;"",$E32*((1+$I32+$J32)^COUNT($K$4:P$4))*P$3,""))</f>
        <v/>
      </c>
      <c r="Q32" s="367" t="str">
        <f>(IF($I32&lt;&gt;"",$E32*((1+$I32+$J32)^COUNT($K$4:Q$4))*Q$3,""))</f>
        <v/>
      </c>
      <c r="R32" s="367" t="str">
        <f>(IF($I32&lt;&gt;"",$E32*((1+$I32+$J32)^COUNT($K$4:R$4))*R$3,""))</f>
        <v/>
      </c>
      <c r="S32" s="367" t="str">
        <f>(IF($I32&lt;&gt;"",$E32*((1+$I32+$J32)^COUNT($K$4:S$4))*S$3,""))</f>
        <v/>
      </c>
      <c r="T32" s="367" t="str">
        <f>(IF($I32&lt;&gt;"",$E32*((1+$I32+$J32)^COUNT($K$4:T$4))*T$3,""))</f>
        <v/>
      </c>
      <c r="U32" s="367" t="str">
        <f>(IF($I32&lt;&gt;"",$E32*((1+$I32+$J32)^COUNT($K$4:U$4))*U$3,""))</f>
        <v/>
      </c>
      <c r="V32" s="367" t="str">
        <f>(IF($I32&lt;&gt;"",$E32*((1+$I32+$J32)^COUNT($K$4:V$4))*V$3,""))</f>
        <v/>
      </c>
      <c r="W32" s="367" t="str">
        <f>(IF($I32&lt;&gt;"",$E32*((1+$I32+$J32)^COUNT($K$4:W$4))*W$3,""))</f>
        <v/>
      </c>
      <c r="X32" s="367" t="str">
        <f>(IF($I32&lt;&gt;"",$E32*((1+$I32+$J32)^COUNT($K$4:X$4))*X$3,""))</f>
        <v/>
      </c>
      <c r="Y32" s="367" t="str">
        <f>(IF($I32&lt;&gt;"",$E32*((1+$I32+$J32)^COUNT($K$4:Y$4))*Y$3,""))</f>
        <v/>
      </c>
      <c r="Z32" s="367" t="str">
        <f>(IF($I32&lt;&gt;"",$E32*((1+$I32+$J32)^COUNT($K$4:Z$4))*Z$3,""))</f>
        <v/>
      </c>
      <c r="AA32" s="367" t="str">
        <f>(IF($I32&lt;&gt;"",$E32*((1+$I32+$J32)^COUNT($K$4:AA$4))*AA$3,""))</f>
        <v/>
      </c>
      <c r="AB32" s="367" t="str">
        <f>(IF($I32&lt;&gt;"",$E32*((1+$I32+$J32)^COUNT($K$4:AB$4))*AB$3,""))</f>
        <v/>
      </c>
      <c r="AC32" s="367" t="str">
        <f>(IF($I32&lt;&gt;"",$E32*((1+$I32+$J32)^COUNT($K$4:AC$4))*AC$3,""))</f>
        <v/>
      </c>
      <c r="AD32" s="367" t="str">
        <f>(IF($I32&lt;&gt;"",$E32*((1+$I32+$J32)^COUNT($K$4:AD$4))*AD$3,""))</f>
        <v/>
      </c>
      <c r="AE32" s="367" t="str">
        <f>(IF($I32&lt;&gt;"",$E32*((1+$I32+$J32)^COUNT($K$4:AE$4))*AE$3,""))</f>
        <v/>
      </c>
      <c r="AF32" s="367" t="str">
        <f>(IF($I32&lt;&gt;"",$E32*((1+$I32+$J32)^COUNT($K$4:AF$4))*AF$3,""))</f>
        <v/>
      </c>
      <c r="AG32" s="367" t="str">
        <f>(IF($I32&lt;&gt;"",$E32*((1+$I32+$J32)^COUNT($K$4:AG$4))*AG$3,""))</f>
        <v/>
      </c>
      <c r="AH32" s="367" t="str">
        <f>(IF($I32&lt;&gt;"",$E32*((1+$I32+$J32)^COUNT($K$4:AH$4))*AH$3,""))</f>
        <v/>
      </c>
      <c r="AI32" s="367" t="str">
        <f>(IF($I32&lt;&gt;"",$E32*((1+$I32+$J32)^COUNT($K$4:AI$4))*AI$3,""))</f>
        <v/>
      </c>
    </row>
    <row r="33" spans="1:35" ht="28.8">
      <c r="B33" s="343" t="str">
        <f>B22</f>
        <v>Miles Driven</v>
      </c>
      <c r="C33" s="22"/>
      <c r="D33" s="387">
        <f>D22</f>
        <v>433306</v>
      </c>
      <c r="E33" s="391">
        <f>E22</f>
        <v>120000</v>
      </c>
      <c r="F33" s="342"/>
      <c r="G33" s="17" t="s">
        <v>54</v>
      </c>
      <c r="H33" s="366" t="str">
        <f t="shared" si="3"/>
        <v/>
      </c>
      <c r="I33" s="361"/>
      <c r="J33" s="362"/>
      <c r="K33" s="367" t="str">
        <f>(IF($I33&lt;&gt;"",$E33*((1+$I33+$J33)^COUNT($K$4:K$4))*K$3,""))</f>
        <v/>
      </c>
      <c r="L33" s="367" t="str">
        <f>(IF($I33&lt;&gt;"",$E33*((1+$I33+$J33)^COUNT($K$4:L$4))*L$3,""))</f>
        <v/>
      </c>
      <c r="M33" s="367" t="str">
        <f>(IF($I33&lt;&gt;"",$E33*((1+$I33+$J33)^COUNT($K$4:M$4))*M$3,""))</f>
        <v/>
      </c>
      <c r="N33" s="367" t="str">
        <f>(IF($I33&lt;&gt;"",$E33*((1+$I33+$J33)^COUNT($K$4:N$4))*N$3,""))</f>
        <v/>
      </c>
      <c r="O33" s="367" t="str">
        <f>(IF($I33&lt;&gt;"",$E33*((1+$I33+$J33)^COUNT($K$4:O$4))*O$3,""))</f>
        <v/>
      </c>
      <c r="P33" s="367" t="str">
        <f>(IF($I33&lt;&gt;"",$E33*((1+$I33+$J33)^COUNT($K$4:P$4))*P$3,""))</f>
        <v/>
      </c>
      <c r="Q33" s="367" t="str">
        <f>(IF($I33&lt;&gt;"",$E33*((1+$I33+$J33)^COUNT($K$4:Q$4))*Q$3,""))</f>
        <v/>
      </c>
      <c r="R33" s="367" t="str">
        <f>(IF($I33&lt;&gt;"",$E33*((1+$I33+$J33)^COUNT($K$4:R$4))*R$3,""))</f>
        <v/>
      </c>
      <c r="S33" s="367" t="str">
        <f>(IF($I33&lt;&gt;"",$E33*((1+$I33+$J33)^COUNT($K$4:S$4))*S$3,""))</f>
        <v/>
      </c>
      <c r="T33" s="367" t="str">
        <f>(IF($I33&lt;&gt;"",$E33*((1+$I33+$J33)^COUNT($K$4:T$4))*T$3,""))</f>
        <v/>
      </c>
      <c r="U33" s="367" t="str">
        <f>(IF($I33&lt;&gt;"",$E33*((1+$I33+$J33)^COUNT($K$4:U$4))*U$3,""))</f>
        <v/>
      </c>
      <c r="V33" s="367" t="str">
        <f>(IF($I33&lt;&gt;"",$E33*((1+$I33+$J33)^COUNT($K$4:V$4))*V$3,""))</f>
        <v/>
      </c>
      <c r="W33" s="367" t="str">
        <f>(IF($I33&lt;&gt;"",$E33*((1+$I33+$J33)^COUNT($K$4:W$4))*W$3,""))</f>
        <v/>
      </c>
      <c r="X33" s="367" t="str">
        <f>(IF($I33&lt;&gt;"",$E33*((1+$I33+$J33)^COUNT($K$4:X$4))*X$3,""))</f>
        <v/>
      </c>
      <c r="Y33" s="367" t="str">
        <f>(IF($I33&lt;&gt;"",$E33*((1+$I33+$J33)^COUNT($K$4:Y$4))*Y$3,""))</f>
        <v/>
      </c>
      <c r="Z33" s="367" t="str">
        <f>(IF($I33&lt;&gt;"",$E33*((1+$I33+$J33)^COUNT($K$4:Z$4))*Z$3,""))</f>
        <v/>
      </c>
      <c r="AA33" s="367" t="str">
        <f>(IF($I33&lt;&gt;"",$E33*((1+$I33+$J33)^COUNT($K$4:AA$4))*AA$3,""))</f>
        <v/>
      </c>
      <c r="AB33" s="367" t="str">
        <f>(IF($I33&lt;&gt;"",$E33*((1+$I33+$J33)^COUNT($K$4:AB$4))*AB$3,""))</f>
        <v/>
      </c>
      <c r="AC33" s="367" t="str">
        <f>(IF($I33&lt;&gt;"",$E33*((1+$I33+$J33)^COUNT($K$4:AC$4))*AC$3,""))</f>
        <v/>
      </c>
      <c r="AD33" s="367" t="str">
        <f>(IF($I33&lt;&gt;"",$E33*((1+$I33+$J33)^COUNT($K$4:AD$4))*AD$3,""))</f>
        <v/>
      </c>
      <c r="AE33" s="367" t="str">
        <f>(IF($I33&lt;&gt;"",$E33*((1+$I33+$J33)^COUNT($K$4:AE$4))*AE$3,""))</f>
        <v/>
      </c>
      <c r="AF33" s="367" t="str">
        <f>(IF($I33&lt;&gt;"",$E33*((1+$I33+$J33)^COUNT($K$4:AF$4))*AF$3,""))</f>
        <v/>
      </c>
      <c r="AG33" s="367" t="str">
        <f>(IF($I33&lt;&gt;"",$E33*((1+$I33+$J33)^COUNT($K$4:AG$4))*AG$3,""))</f>
        <v/>
      </c>
      <c r="AH33" s="367" t="str">
        <f>(IF($I33&lt;&gt;"",$E33*((1+$I33+$J33)^COUNT($K$4:AH$4))*AH$3,""))</f>
        <v/>
      </c>
      <c r="AI33" s="367" t="str">
        <f>(IF($I33&lt;&gt;"",$E33*((1+$I33+$J33)^COUNT($K$4:AI$4))*AI$3,""))</f>
        <v/>
      </c>
    </row>
    <row r="34" spans="1:35" ht="57.6">
      <c r="B34" s="343" t="s">
        <v>64</v>
      </c>
      <c r="C34" s="47">
        <v>0.96</v>
      </c>
      <c r="D34" s="364"/>
      <c r="E34" s="365"/>
      <c r="F34" s="342"/>
      <c r="G34" s="17" t="s">
        <v>65</v>
      </c>
      <c r="H34" s="366" t="str">
        <f t="shared" si="3"/>
        <v/>
      </c>
      <c r="I34" s="361"/>
      <c r="J34" s="362"/>
      <c r="K34" s="367" t="str">
        <f>(IF($I34&lt;&gt;"",$E34*((1+$I34+$J34)^COUNT($K$4:K$4))*K$3,""))</f>
        <v/>
      </c>
      <c r="L34" s="367" t="str">
        <f>(IF($I34&lt;&gt;"",$E34*((1+$I34+$J34)^COUNT($K$4:L$4))*L$3,""))</f>
        <v/>
      </c>
      <c r="M34" s="367" t="str">
        <f>(IF($I34&lt;&gt;"",$E34*((1+$I34+$J34)^COUNT($K$4:M$4))*M$3,""))</f>
        <v/>
      </c>
      <c r="N34" s="367" t="str">
        <f>(IF($I34&lt;&gt;"",$E34*((1+$I34+$J34)^COUNT($K$4:N$4))*N$3,""))</f>
        <v/>
      </c>
      <c r="O34" s="367" t="str">
        <f>(IF($I34&lt;&gt;"",$E34*((1+$I34+$J34)^COUNT($K$4:O$4))*O$3,""))</f>
        <v/>
      </c>
      <c r="P34" s="367" t="str">
        <f>(IF($I34&lt;&gt;"",$E34*((1+$I34+$J34)^COUNT($K$4:P$4))*P$3,""))</f>
        <v/>
      </c>
      <c r="Q34" s="367" t="str">
        <f>(IF($I34&lt;&gt;"",$E34*((1+$I34+$J34)^COUNT($K$4:Q$4))*Q$3,""))</f>
        <v/>
      </c>
      <c r="R34" s="367" t="str">
        <f>(IF($I34&lt;&gt;"",$E34*((1+$I34+$J34)^COUNT($K$4:R$4))*R$3,""))</f>
        <v/>
      </c>
      <c r="S34" s="367" t="str">
        <f>(IF($I34&lt;&gt;"",$E34*((1+$I34+$J34)^COUNT($K$4:S$4))*S$3,""))</f>
        <v/>
      </c>
      <c r="T34" s="367" t="str">
        <f>(IF($I34&lt;&gt;"",$E34*((1+$I34+$J34)^COUNT($K$4:T$4))*T$3,""))</f>
        <v/>
      </c>
      <c r="U34" s="367" t="str">
        <f>(IF($I34&lt;&gt;"",$E34*((1+$I34+$J34)^COUNT($K$4:U$4))*U$3,""))</f>
        <v/>
      </c>
      <c r="V34" s="367" t="str">
        <f>(IF($I34&lt;&gt;"",$E34*((1+$I34+$J34)^COUNT($K$4:V$4))*V$3,""))</f>
        <v/>
      </c>
      <c r="W34" s="367" t="str">
        <f>(IF($I34&lt;&gt;"",$E34*((1+$I34+$J34)^COUNT($K$4:W$4))*W$3,""))</f>
        <v/>
      </c>
      <c r="X34" s="367" t="str">
        <f>(IF($I34&lt;&gt;"",$E34*((1+$I34+$J34)^COUNT($K$4:X$4))*X$3,""))</f>
        <v/>
      </c>
      <c r="Y34" s="367" t="str">
        <f>(IF($I34&lt;&gt;"",$E34*((1+$I34+$J34)^COUNT($K$4:Y$4))*Y$3,""))</f>
        <v/>
      </c>
      <c r="Z34" s="367" t="str">
        <f>(IF($I34&lt;&gt;"",$E34*((1+$I34+$J34)^COUNT($K$4:Z$4))*Z$3,""))</f>
        <v/>
      </c>
      <c r="AA34" s="367" t="str">
        <f>(IF($I34&lt;&gt;"",$E34*((1+$I34+$J34)^COUNT($K$4:AA$4))*AA$3,""))</f>
        <v/>
      </c>
      <c r="AB34" s="367" t="str">
        <f>(IF($I34&lt;&gt;"",$E34*((1+$I34+$J34)^COUNT($K$4:AB$4))*AB$3,""))</f>
        <v/>
      </c>
      <c r="AC34" s="367" t="str">
        <f>(IF($I34&lt;&gt;"",$E34*((1+$I34+$J34)^COUNT($K$4:AC$4))*AC$3,""))</f>
        <v/>
      </c>
      <c r="AD34" s="367" t="str">
        <f>(IF($I34&lt;&gt;"",$E34*((1+$I34+$J34)^COUNT($K$4:AD$4))*AD$3,""))</f>
        <v/>
      </c>
      <c r="AE34" s="367" t="str">
        <f>(IF($I34&lt;&gt;"",$E34*((1+$I34+$J34)^COUNT($K$4:AE$4))*AE$3,""))</f>
        <v/>
      </c>
      <c r="AF34" s="367" t="str">
        <f>(IF($I34&lt;&gt;"",$E34*((1+$I34+$J34)^COUNT($K$4:AF$4))*AF$3,""))</f>
        <v/>
      </c>
      <c r="AG34" s="367" t="str">
        <f>(IF($I34&lt;&gt;"",$E34*((1+$I34+$J34)^COUNT($K$4:AG$4))*AG$3,""))</f>
        <v/>
      </c>
      <c r="AH34" s="367" t="str">
        <f>(IF($I34&lt;&gt;"",$E34*((1+$I34+$J34)^COUNT($K$4:AH$4))*AH$3,""))</f>
        <v/>
      </c>
      <c r="AI34" s="367" t="str">
        <f>(IF($I34&lt;&gt;"",$E34*((1+$I34+$J34)^COUNT($K$4:AI$4))*AI$3,""))</f>
        <v/>
      </c>
    </row>
    <row r="35" spans="1:35" ht="28.8">
      <c r="B35" s="343" t="s">
        <v>66</v>
      </c>
      <c r="C35" s="22"/>
      <c r="D35" s="387">
        <f>(D33*$C34)/2000</f>
        <v>207.98688000000001</v>
      </c>
      <c r="E35" s="391">
        <f>(E33*$C34)/2000</f>
        <v>57.6</v>
      </c>
      <c r="F35" s="342"/>
      <c r="G35" s="17" t="s">
        <v>67</v>
      </c>
      <c r="H35" s="366" t="str">
        <f t="shared" si="3"/>
        <v/>
      </c>
      <c r="I35" s="361"/>
      <c r="J35" s="362"/>
      <c r="K35" s="367" t="str">
        <f>(IF($I35&lt;&gt;"",$E35*((1+$I35+$J35)^COUNT($K$4:K$4))*K$3,""))</f>
        <v/>
      </c>
      <c r="L35" s="367" t="str">
        <f>(IF($I35&lt;&gt;"",$E35*((1+$I35+$J35)^COUNT($K$4:L$4))*L$3,""))</f>
        <v/>
      </c>
      <c r="M35" s="367" t="str">
        <f>(IF($I35&lt;&gt;"",$E35*((1+$I35+$J35)^COUNT($K$4:M$4))*M$3,""))</f>
        <v/>
      </c>
      <c r="N35" s="367" t="str">
        <f>(IF($I35&lt;&gt;"",$E35*((1+$I35+$J35)^COUNT($K$4:N$4))*N$3,""))</f>
        <v/>
      </c>
      <c r="O35" s="367" t="str">
        <f>(IF($I35&lt;&gt;"",$E35*((1+$I35+$J35)^COUNT($K$4:O$4))*O$3,""))</f>
        <v/>
      </c>
      <c r="P35" s="367" t="str">
        <f>(IF($I35&lt;&gt;"",$E35*((1+$I35+$J35)^COUNT($K$4:P$4))*P$3,""))</f>
        <v/>
      </c>
      <c r="Q35" s="367" t="str">
        <f>(IF($I35&lt;&gt;"",$E35*((1+$I35+$J35)^COUNT($K$4:Q$4))*Q$3,""))</f>
        <v/>
      </c>
      <c r="R35" s="367" t="str">
        <f>(IF($I35&lt;&gt;"",$E35*((1+$I35+$J35)^COUNT($K$4:R$4))*R$3,""))</f>
        <v/>
      </c>
      <c r="S35" s="367" t="str">
        <f>(IF($I35&lt;&gt;"",$E35*((1+$I35+$J35)^COUNT($K$4:S$4))*S$3,""))</f>
        <v/>
      </c>
      <c r="T35" s="367" t="str">
        <f>(IF($I35&lt;&gt;"",$E35*((1+$I35+$J35)^COUNT($K$4:T$4))*T$3,""))</f>
        <v/>
      </c>
      <c r="U35" s="367" t="str">
        <f>(IF($I35&lt;&gt;"",$E35*((1+$I35+$J35)^COUNT($K$4:U$4))*U$3,""))</f>
        <v/>
      </c>
      <c r="V35" s="367" t="str">
        <f>(IF($I35&lt;&gt;"",$E35*((1+$I35+$J35)^COUNT($K$4:V$4))*V$3,""))</f>
        <v/>
      </c>
      <c r="W35" s="367" t="str">
        <f>(IF($I35&lt;&gt;"",$E35*((1+$I35+$J35)^COUNT($K$4:W$4))*W$3,""))</f>
        <v/>
      </c>
      <c r="X35" s="367" t="str">
        <f>(IF($I35&lt;&gt;"",$E35*((1+$I35+$J35)^COUNT($K$4:X$4))*X$3,""))</f>
        <v/>
      </c>
      <c r="Y35" s="367" t="str">
        <f>(IF($I35&lt;&gt;"",$E35*((1+$I35+$J35)^COUNT($K$4:Y$4))*Y$3,""))</f>
        <v/>
      </c>
      <c r="Z35" s="367" t="str">
        <f>(IF($I35&lt;&gt;"",$E35*((1+$I35+$J35)^COUNT($K$4:Z$4))*Z$3,""))</f>
        <v/>
      </c>
      <c r="AA35" s="367" t="str">
        <f>(IF($I35&lt;&gt;"",$E35*((1+$I35+$J35)^COUNT($K$4:AA$4))*AA$3,""))</f>
        <v/>
      </c>
      <c r="AB35" s="367" t="str">
        <f>(IF($I35&lt;&gt;"",$E35*((1+$I35+$J35)^COUNT($K$4:AB$4))*AB$3,""))</f>
        <v/>
      </c>
      <c r="AC35" s="367" t="str">
        <f>(IF($I35&lt;&gt;"",$E35*((1+$I35+$J35)^COUNT($K$4:AC$4))*AC$3,""))</f>
        <v/>
      </c>
      <c r="AD35" s="367" t="str">
        <f>(IF($I35&lt;&gt;"",$E35*((1+$I35+$J35)^COUNT($K$4:AD$4))*AD$3,""))</f>
        <v/>
      </c>
      <c r="AE35" s="367" t="str">
        <f>(IF($I35&lt;&gt;"",$E35*((1+$I35+$J35)^COUNT($K$4:AE$4))*AE$3,""))</f>
        <v/>
      </c>
      <c r="AF35" s="367" t="str">
        <f>(IF($I35&lt;&gt;"",$E35*((1+$I35+$J35)^COUNT($K$4:AF$4))*AF$3,""))</f>
        <v/>
      </c>
      <c r="AG35" s="367" t="str">
        <f>(IF($I35&lt;&gt;"",$E35*((1+$I35+$J35)^COUNT($K$4:AG$4))*AG$3,""))</f>
        <v/>
      </c>
      <c r="AH35" s="367" t="str">
        <f>(IF($I35&lt;&gt;"",$E35*((1+$I35+$J35)^COUNT($K$4:AH$4))*AH$3,""))</f>
        <v/>
      </c>
      <c r="AI35" s="367" t="str">
        <f>(IF($I35&lt;&gt;"",$E35*((1+$I35+$J35)^COUNT($K$4:AI$4))*AI$3,""))</f>
        <v/>
      </c>
    </row>
    <row r="36" spans="1:35" ht="15" thickBot="1">
      <c r="B36" s="343" t="s">
        <v>68</v>
      </c>
      <c r="C36" s="392">
        <v>8</v>
      </c>
      <c r="D36" s="378"/>
      <c r="E36" s="379"/>
      <c r="F36" s="380"/>
      <c r="G36" s="381" t="s">
        <v>557</v>
      </c>
      <c r="H36" s="382" t="str">
        <f t="shared" si="3"/>
        <v/>
      </c>
      <c r="I36" s="383"/>
      <c r="J36" s="384"/>
      <c r="K36" s="385" t="str">
        <f>(IF($I36&lt;&gt;"",$E36*((1+$I36+$J36)^COUNT($K$4:K$4))*K$3,""))</f>
        <v/>
      </c>
      <c r="L36" s="385" t="str">
        <f>(IF($I36&lt;&gt;"",$E36*((1+$I36+$J36)^COUNT($K$4:L$4))*L$3,""))</f>
        <v/>
      </c>
      <c r="M36" s="385" t="str">
        <f>(IF($I36&lt;&gt;"",$E36*((1+$I36+$J36)^COUNT($K$4:M$4))*M$3,""))</f>
        <v/>
      </c>
      <c r="N36" s="385" t="str">
        <f>(IF($I36&lt;&gt;"",$E36*((1+$I36+$J36)^COUNT($K$4:N$4))*N$3,""))</f>
        <v/>
      </c>
      <c r="O36" s="385" t="str">
        <f>(IF($I36&lt;&gt;"",$E36*((1+$I36+$J36)^COUNT($K$4:O$4))*O$3,""))</f>
        <v/>
      </c>
      <c r="P36" s="385" t="str">
        <f>(IF($I36&lt;&gt;"",$E36*((1+$I36+$J36)^COUNT($K$4:P$4))*P$3,""))</f>
        <v/>
      </c>
      <c r="Q36" s="385" t="str">
        <f>(IF($I36&lt;&gt;"",$E36*((1+$I36+$J36)^COUNT($K$4:Q$4))*Q$3,""))</f>
        <v/>
      </c>
      <c r="R36" s="385" t="str">
        <f>(IF($I36&lt;&gt;"",$E36*((1+$I36+$J36)^COUNT($K$4:R$4))*R$3,""))</f>
        <v/>
      </c>
      <c r="S36" s="385" t="str">
        <f>(IF($I36&lt;&gt;"",$E36*((1+$I36+$J36)^COUNT($K$4:S$4))*S$3,""))</f>
        <v/>
      </c>
      <c r="T36" s="385" t="str">
        <f>(IF($I36&lt;&gt;"",$E36*((1+$I36+$J36)^COUNT($K$4:T$4))*T$3,""))</f>
        <v/>
      </c>
      <c r="U36" s="385" t="str">
        <f>(IF($I36&lt;&gt;"",$E36*((1+$I36+$J36)^COUNT($K$4:U$4))*U$3,""))</f>
        <v/>
      </c>
      <c r="V36" s="385" t="str">
        <f>(IF($I36&lt;&gt;"",$E36*((1+$I36+$J36)^COUNT($K$4:V$4))*V$3,""))</f>
        <v/>
      </c>
      <c r="W36" s="385" t="str">
        <f>(IF($I36&lt;&gt;"",$E36*((1+$I36+$J36)^COUNT($K$4:W$4))*W$3,""))</f>
        <v/>
      </c>
      <c r="X36" s="385" t="str">
        <f>(IF($I36&lt;&gt;"",$E36*((1+$I36+$J36)^COUNT($K$4:X$4))*X$3,""))</f>
        <v/>
      </c>
      <c r="Y36" s="385" t="str">
        <f>(IF($I36&lt;&gt;"",$E36*((1+$I36+$J36)^COUNT($K$4:Y$4))*Y$3,""))</f>
        <v/>
      </c>
      <c r="Z36" s="385" t="str">
        <f>(IF($I36&lt;&gt;"",$E36*((1+$I36+$J36)^COUNT($K$4:Z$4))*Z$3,""))</f>
        <v/>
      </c>
      <c r="AA36" s="385" t="str">
        <f>(IF($I36&lt;&gt;"",$E36*((1+$I36+$J36)^COUNT($K$4:AA$4))*AA$3,""))</f>
        <v/>
      </c>
      <c r="AB36" s="385" t="str">
        <f>(IF($I36&lt;&gt;"",$E36*((1+$I36+$J36)^COUNT($K$4:AB$4))*AB$3,""))</f>
        <v/>
      </c>
      <c r="AC36" s="385" t="str">
        <f>(IF($I36&lt;&gt;"",$E36*((1+$I36+$J36)^COUNT($K$4:AC$4))*AC$3,""))</f>
        <v/>
      </c>
      <c r="AD36" s="385" t="str">
        <f>(IF($I36&lt;&gt;"",$E36*((1+$I36+$J36)^COUNT($K$4:AD$4))*AD$3,""))</f>
        <v/>
      </c>
      <c r="AE36" s="385" t="str">
        <f>(IF($I36&lt;&gt;"",$E36*((1+$I36+$J36)^COUNT($K$4:AE$4))*AE$3,""))</f>
        <v/>
      </c>
      <c r="AF36" s="385" t="str">
        <f>(IF($I36&lt;&gt;"",$E36*((1+$I36+$J36)^COUNT($K$4:AF$4))*AF$3,""))</f>
        <v/>
      </c>
      <c r="AG36" s="385" t="str">
        <f>(IF($I36&lt;&gt;"",$E36*((1+$I36+$J36)^COUNT($K$4:AG$4))*AG$3,""))</f>
        <v/>
      </c>
      <c r="AH36" s="385" t="str">
        <f>(IF($I36&lt;&gt;"",$E36*((1+$I36+$J36)^COUNT($K$4:AH$4))*AH$3,""))</f>
        <v/>
      </c>
      <c r="AI36" s="385" t="str">
        <f>(IF($I36&lt;&gt;"",$E36*((1+$I36+$J36)^COUNT($K$4:AI$4))*AI$3,""))</f>
        <v/>
      </c>
    </row>
    <row r="37" spans="1:35" ht="15" thickTop="1">
      <c r="B37" s="343" t="s">
        <v>558</v>
      </c>
      <c r="D37" s="364">
        <f>D35*$C36</f>
        <v>1663.8950400000001</v>
      </c>
      <c r="E37" s="365">
        <f>E35*$C36</f>
        <v>460.8</v>
      </c>
      <c r="F37" s="342"/>
      <c r="G37" s="344" t="s">
        <v>69</v>
      </c>
      <c r="H37" s="366">
        <f t="shared" si="3"/>
        <v>5733.4175169447417</v>
      </c>
      <c r="I37" s="361">
        <v>0.03</v>
      </c>
      <c r="J37" s="362">
        <v>0.01</v>
      </c>
      <c r="K37" s="367">
        <f>(IF($I37&lt;&gt;"",$E37*((1+$I37+$J37)^COUNT($K$4:K$4))*K$3,""))</f>
        <v>0</v>
      </c>
      <c r="L37" s="367">
        <f>(IF($I37&lt;&gt;"",$E37*((1+$I37+$J37)^COUNT($K$4:L$4))*L$3,""))</f>
        <v>0</v>
      </c>
      <c r="M37" s="367">
        <f>(IF($I37&lt;&gt;"",$E37*((1+$I37+$J37)^COUNT($K$4:M$4))*M$3,""))</f>
        <v>0</v>
      </c>
      <c r="N37" s="367">
        <f>(IF($I37&lt;&gt;"",$E37*((1+$I37+$J37)^COUNT($K$4:N$4))*N$3,""))</f>
        <v>161.72124733440003</v>
      </c>
      <c r="O37" s="367">
        <f>(IF($I37&lt;&gt;"",$E37*((1+$I37+$J37)^COUNT($K$4:O$4))*O$3,""))</f>
        <v>420.47524306944013</v>
      </c>
      <c r="P37" s="367">
        <f>(IF($I37&lt;&gt;"",$E37*((1+$I37+$J37)^COUNT($K$4:P$4))*P$3,""))</f>
        <v>437.29425279221772</v>
      </c>
      <c r="Q37" s="367">
        <f>(IF($I37&lt;&gt;"",$E37*((1+$I37+$J37)^COUNT($K$4:Q$4))*Q$3,""))</f>
        <v>454.78602290390643</v>
      </c>
      <c r="R37" s="367">
        <f>(IF($I37&lt;&gt;"",$E37*((1+$I37+$J37)^COUNT($K$4:R$4))*R$3,""))</f>
        <v>630.63661842675037</v>
      </c>
      <c r="S37" s="367">
        <f>(IF($I37&lt;&gt;"",$E37*((1+$I37+$J37)^COUNT($K$4:S$4))*S$3,""))</f>
        <v>655.86208316382044</v>
      </c>
      <c r="T37" s="367">
        <f>(IF($I37&lt;&gt;"",$E37*((1+$I37+$J37)^COUNT($K$4:T$4))*T$3,""))</f>
        <v>682.09656649037322</v>
      </c>
      <c r="U37" s="367">
        <f>(IF($I37&lt;&gt;"",$E37*((1+$I37+$J37)^COUNT($K$4:U$4))*U$3,""))</f>
        <v>709.38042914998812</v>
      </c>
      <c r="V37" s="367">
        <f>(IF($I37&lt;&gt;"",$E37*((1+$I37+$J37)^COUNT($K$4:V$4))*V$3,""))</f>
        <v>737.75564631598775</v>
      </c>
      <c r="W37" s="367">
        <f>(IF($I37&lt;&gt;"",$E37*((1+$I37+$J37)^COUNT($K$4:W$4))*W$3,""))</f>
        <v>767.26587216862731</v>
      </c>
      <c r="X37" s="367">
        <f>(IF($I37&lt;&gt;"",$E37*((1+$I37+$J37)^COUNT($K$4:X$4))*X$3,""))</f>
        <v>797.95650705537241</v>
      </c>
      <c r="Y37" s="367">
        <f>(IF($I37&lt;&gt;"",$E37*((1+$I37+$J37)^COUNT($K$4:Y$4))*Y$3,""))</f>
        <v>829.87476733758729</v>
      </c>
      <c r="Z37" s="367">
        <f>(IF($I37&lt;&gt;"",$E37*((1+$I37+$J37)^COUNT($K$4:Z$4))*Z$3,""))</f>
        <v>863.06975803109083</v>
      </c>
      <c r="AA37" s="367">
        <f>(IF($I37&lt;&gt;"",$E37*((1+$I37+$J37)^COUNT($K$4:AA$4))*AA$3,""))</f>
        <v>897.59254835233457</v>
      </c>
      <c r="AB37" s="367">
        <f>(IF($I37&lt;&gt;"",$E37*((1+$I37+$J37)^COUNT($K$4:AB$4))*AB$3,""))</f>
        <v>933.49625028642799</v>
      </c>
      <c r="AC37" s="367">
        <f>(IF($I37&lt;&gt;"",$E37*((1+$I37+$J37)^COUNT($K$4:AC$4))*AC$3,""))</f>
        <v>970.83610029788508</v>
      </c>
      <c r="AD37" s="367">
        <f>(IF($I37&lt;&gt;"",$E37*((1+$I37+$J37)^COUNT($K$4:AD$4))*AD$3,""))</f>
        <v>1009.6695443098006</v>
      </c>
      <c r="AE37" s="367">
        <f>(IF($I37&lt;&gt;"",$E37*((1+$I37+$J37)^COUNT($K$4:AE$4))*AE$3,""))</f>
        <v>1050.0563260821928</v>
      </c>
      <c r="AF37" s="367">
        <f>(IF($I37&lt;&gt;"",$E37*((1+$I37+$J37)^COUNT($K$4:AF$4))*AF$3,""))</f>
        <v>273.01464478137012</v>
      </c>
      <c r="AG37" s="367">
        <f>(IF($I37&lt;&gt;"",$E37*((1+$I37+$J37)^COUNT($K$4:AG$4))*AG$3,""))</f>
        <v>0</v>
      </c>
      <c r="AH37" s="367">
        <f>(IF($I37&lt;&gt;"",$E37*((1+$I37+$J37)^COUNT($K$4:AH$4))*AH$3,""))</f>
        <v>0</v>
      </c>
      <c r="AI37" s="367">
        <f>(IF($I37&lt;&gt;"",$E37*((1+$I37+$J37)^COUNT($K$4:AI$4))*AI$3,""))</f>
        <v>0</v>
      </c>
    </row>
    <row r="38" spans="1:35">
      <c r="B38" s="343"/>
      <c r="C38" s="19"/>
      <c r="D38" s="364"/>
      <c r="E38" s="365"/>
      <c r="F38" s="342"/>
      <c r="G38" s="17"/>
      <c r="H38" s="366" t="str">
        <f t="shared" si="3"/>
        <v/>
      </c>
      <c r="I38" s="361"/>
      <c r="J38" s="362"/>
      <c r="K38" s="367" t="str">
        <f>(IF($I38&lt;&gt;"",$E38*((1+$I38+$J38)^COUNT($K$4:K$4))*K$3,""))</f>
        <v/>
      </c>
      <c r="L38" s="367" t="str">
        <f>(IF($I38&lt;&gt;"",$E38*((1+$I38+$J38)^COUNT($K$4:L$4))*L$3,""))</f>
        <v/>
      </c>
      <c r="M38" s="367" t="str">
        <f>(IF($I38&lt;&gt;"",$E38*((1+$I38+$J38)^COUNT($K$4:M$4))*M$3,""))</f>
        <v/>
      </c>
      <c r="N38" s="367" t="str">
        <f>(IF($I38&lt;&gt;"",$E38*((1+$I38+$J38)^COUNT($K$4:N$4))*N$3,""))</f>
        <v/>
      </c>
      <c r="O38" s="367" t="str">
        <f>(IF($I38&lt;&gt;"",$E38*((1+$I38+$J38)^COUNT($K$4:O$4))*O$3,""))</f>
        <v/>
      </c>
      <c r="P38" s="367" t="str">
        <f>(IF($I38&lt;&gt;"",$E38*((1+$I38+$J38)^COUNT($K$4:P$4))*P$3,""))</f>
        <v/>
      </c>
      <c r="Q38" s="367" t="str">
        <f>(IF($I38&lt;&gt;"",$E38*((1+$I38+$J38)^COUNT($K$4:Q$4))*Q$3,""))</f>
        <v/>
      </c>
      <c r="R38" s="367" t="str">
        <f>(IF($I38&lt;&gt;"",$E38*((1+$I38+$J38)^COUNT($K$4:R$4))*R$3,""))</f>
        <v/>
      </c>
      <c r="S38" s="367" t="str">
        <f>(IF($I38&lt;&gt;"",$E38*((1+$I38+$J38)^COUNT($K$4:S$4))*S$3,""))</f>
        <v/>
      </c>
      <c r="T38" s="367" t="str">
        <f>(IF($I38&lt;&gt;"",$E38*((1+$I38+$J38)^COUNT($K$4:T$4))*T$3,""))</f>
        <v/>
      </c>
      <c r="U38" s="367" t="str">
        <f>(IF($I38&lt;&gt;"",$E38*((1+$I38+$J38)^COUNT($K$4:U$4))*U$3,""))</f>
        <v/>
      </c>
      <c r="V38" s="367" t="str">
        <f>(IF($I38&lt;&gt;"",$E38*((1+$I38+$J38)^COUNT($K$4:V$4))*V$3,""))</f>
        <v/>
      </c>
      <c r="W38" s="367" t="str">
        <f>(IF($I38&lt;&gt;"",$E38*((1+$I38+$J38)^COUNT($K$4:W$4))*W$3,""))</f>
        <v/>
      </c>
      <c r="X38" s="367" t="str">
        <f>(IF($I38&lt;&gt;"",$E38*((1+$I38+$J38)^COUNT($K$4:X$4))*X$3,""))</f>
        <v/>
      </c>
      <c r="Y38" s="367" t="str">
        <f>(IF($I38&lt;&gt;"",$E38*((1+$I38+$J38)^COUNT($K$4:Y$4))*Y$3,""))</f>
        <v/>
      </c>
      <c r="Z38" s="367" t="str">
        <f>(IF($I38&lt;&gt;"",$E38*((1+$I38+$J38)^COUNT($K$4:Z$4))*Z$3,""))</f>
        <v/>
      </c>
      <c r="AA38" s="367" t="str">
        <f>(IF($I38&lt;&gt;"",$E38*((1+$I38+$J38)^COUNT($K$4:AA$4))*AA$3,""))</f>
        <v/>
      </c>
      <c r="AB38" s="367" t="str">
        <f>(IF($I38&lt;&gt;"",$E38*((1+$I38+$J38)^COUNT($K$4:AB$4))*AB$3,""))</f>
        <v/>
      </c>
      <c r="AC38" s="367" t="str">
        <f>(IF($I38&lt;&gt;"",$E38*((1+$I38+$J38)^COUNT($K$4:AC$4))*AC$3,""))</f>
        <v/>
      </c>
      <c r="AD38" s="367" t="str">
        <f>(IF($I38&lt;&gt;"",$E38*((1+$I38+$J38)^COUNT($K$4:AD$4))*AD$3,""))</f>
        <v/>
      </c>
      <c r="AE38" s="367" t="str">
        <f>(IF($I38&lt;&gt;"",$E38*((1+$I38+$J38)^COUNT($K$4:AE$4))*AE$3,""))</f>
        <v/>
      </c>
      <c r="AF38" s="367" t="str">
        <f>(IF($I38&lt;&gt;"",$E38*((1+$I38+$J38)^COUNT($K$4:AF$4))*AF$3,""))</f>
        <v/>
      </c>
      <c r="AG38" s="367" t="str">
        <f>(IF($I38&lt;&gt;"",$E38*((1+$I38+$J38)^COUNT($K$4:AG$4))*AG$3,""))</f>
        <v/>
      </c>
      <c r="AH38" s="367" t="str">
        <f>(IF($I38&lt;&gt;"",$E38*((1+$I38+$J38)^COUNT($K$4:AH$4))*AH$3,""))</f>
        <v/>
      </c>
      <c r="AI38" s="367" t="str">
        <f>(IF($I38&lt;&gt;"",$E38*((1+$I38+$J38)^COUNT($K$4:AI$4))*AI$3,""))</f>
        <v/>
      </c>
    </row>
    <row r="39" spans="1:35">
      <c r="A39" s="47" t="s">
        <v>70</v>
      </c>
      <c r="B39" s="343"/>
      <c r="D39" s="358"/>
      <c r="E39" s="359"/>
      <c r="F39" s="342"/>
      <c r="G39" s="17"/>
      <c r="H39" s="366" t="str">
        <f t="shared" si="3"/>
        <v/>
      </c>
      <c r="I39" s="361"/>
      <c r="J39" s="362"/>
      <c r="K39" s="367" t="str">
        <f>(IF($I39&lt;&gt;"",$E39*((1+$I39+$J39)^COUNT($K$4:K$4))*K$3,""))</f>
        <v/>
      </c>
      <c r="L39" s="367" t="str">
        <f>(IF($I39&lt;&gt;"",$E39*((1+$I39+$J39)^COUNT($K$4:L$4))*L$3,""))</f>
        <v/>
      </c>
      <c r="M39" s="367" t="str">
        <f>(IF($I39&lt;&gt;"",$E39*((1+$I39+$J39)^COUNT($K$4:M$4))*M$3,""))</f>
        <v/>
      </c>
      <c r="N39" s="367" t="str">
        <f>(IF($I39&lt;&gt;"",$E39*((1+$I39+$J39)^COUNT($K$4:N$4))*N$3,""))</f>
        <v/>
      </c>
      <c r="O39" s="367" t="str">
        <f>(IF($I39&lt;&gt;"",$E39*((1+$I39+$J39)^COUNT($K$4:O$4))*O$3,""))</f>
        <v/>
      </c>
      <c r="P39" s="367" t="str">
        <f>(IF($I39&lt;&gt;"",$E39*((1+$I39+$J39)^COUNT($K$4:P$4))*P$3,""))</f>
        <v/>
      </c>
      <c r="Q39" s="367" t="str">
        <f>(IF($I39&lt;&gt;"",$E39*((1+$I39+$J39)^COUNT($K$4:Q$4))*Q$3,""))</f>
        <v/>
      </c>
      <c r="R39" s="367" t="str">
        <f>(IF($I39&lt;&gt;"",$E39*((1+$I39+$J39)^COUNT($K$4:R$4))*R$3,""))</f>
        <v/>
      </c>
      <c r="S39" s="367" t="str">
        <f>(IF($I39&lt;&gt;"",$E39*((1+$I39+$J39)^COUNT($K$4:S$4))*S$3,""))</f>
        <v/>
      </c>
      <c r="T39" s="367" t="str">
        <f>(IF($I39&lt;&gt;"",$E39*((1+$I39+$J39)^COUNT($K$4:T$4))*T$3,""))</f>
        <v/>
      </c>
      <c r="U39" s="367" t="str">
        <f>(IF($I39&lt;&gt;"",$E39*((1+$I39+$J39)^COUNT($K$4:U$4))*U$3,""))</f>
        <v/>
      </c>
      <c r="V39" s="367" t="str">
        <f>(IF($I39&lt;&gt;"",$E39*((1+$I39+$J39)^COUNT($K$4:V$4))*V$3,""))</f>
        <v/>
      </c>
      <c r="W39" s="367" t="str">
        <f>(IF($I39&lt;&gt;"",$E39*((1+$I39+$J39)^COUNT($K$4:W$4))*W$3,""))</f>
        <v/>
      </c>
      <c r="X39" s="367" t="str">
        <f>(IF($I39&lt;&gt;"",$E39*((1+$I39+$J39)^COUNT($K$4:X$4))*X$3,""))</f>
        <v/>
      </c>
      <c r="Y39" s="367" t="str">
        <f>(IF($I39&lt;&gt;"",$E39*((1+$I39+$J39)^COUNT($K$4:Y$4))*Y$3,""))</f>
        <v/>
      </c>
      <c r="Z39" s="367" t="str">
        <f>(IF($I39&lt;&gt;"",$E39*((1+$I39+$J39)^COUNT($K$4:Z$4))*Z$3,""))</f>
        <v/>
      </c>
      <c r="AA39" s="367" t="str">
        <f>(IF($I39&lt;&gt;"",$E39*((1+$I39+$J39)^COUNT($K$4:AA$4))*AA$3,""))</f>
        <v/>
      </c>
      <c r="AB39" s="367" t="str">
        <f>(IF($I39&lt;&gt;"",$E39*((1+$I39+$J39)^COUNT($K$4:AB$4))*AB$3,""))</f>
        <v/>
      </c>
      <c r="AC39" s="367" t="str">
        <f>(IF($I39&lt;&gt;"",$E39*((1+$I39+$J39)^COUNT($K$4:AC$4))*AC$3,""))</f>
        <v/>
      </c>
      <c r="AD39" s="367" t="str">
        <f>(IF($I39&lt;&gt;"",$E39*((1+$I39+$J39)^COUNT($K$4:AD$4))*AD$3,""))</f>
        <v/>
      </c>
      <c r="AE39" s="367" t="str">
        <f>(IF($I39&lt;&gt;"",$E39*((1+$I39+$J39)^COUNT($K$4:AE$4))*AE$3,""))</f>
        <v/>
      </c>
      <c r="AF39" s="367" t="str">
        <f>(IF($I39&lt;&gt;"",$E39*((1+$I39+$J39)^COUNT($K$4:AF$4))*AF$3,""))</f>
        <v/>
      </c>
      <c r="AG39" s="367" t="str">
        <f>(IF($I39&lt;&gt;"",$E39*((1+$I39+$J39)^COUNT($K$4:AG$4))*AG$3,""))</f>
        <v/>
      </c>
      <c r="AH39" s="367" t="str">
        <f>(IF($I39&lt;&gt;"",$E39*((1+$I39+$J39)^COUNT($K$4:AH$4))*AH$3,""))</f>
        <v/>
      </c>
      <c r="AI39" s="367" t="str">
        <f>(IF($I39&lt;&gt;"",$E39*((1+$I39+$J39)^COUNT($K$4:AI$4))*AI$3,""))</f>
        <v/>
      </c>
    </row>
    <row r="40" spans="1:35" ht="28.8">
      <c r="B40" s="343" t="s">
        <v>71</v>
      </c>
      <c r="C40" s="20">
        <v>0.61</v>
      </c>
      <c r="D40" s="364">
        <f>C40*$D6</f>
        <v>1461611.8499999999</v>
      </c>
      <c r="E40" s="365">
        <f>C40*$E7</f>
        <v>255409.44</v>
      </c>
      <c r="F40" s="342"/>
      <c r="G40" s="17" t="s">
        <v>72</v>
      </c>
      <c r="H40" s="366">
        <f t="shared" si="3"/>
        <v>3177884.0218946333</v>
      </c>
      <c r="I40" s="361">
        <v>0.03</v>
      </c>
      <c r="J40" s="362">
        <v>0.01</v>
      </c>
      <c r="K40" s="367">
        <f>(IF($I40&lt;&gt;"",$E40*((1+$I40+$J40)^COUNT($K$4:K$4))*K$3,""))</f>
        <v>0</v>
      </c>
      <c r="L40" s="367">
        <f>(IF($I40&lt;&gt;"",$E40*((1+$I40+$J40)^COUNT($K$4:L$4))*L$3,""))</f>
        <v>0</v>
      </c>
      <c r="M40" s="367">
        <f>(IF($I40&lt;&gt;"",$E40*((1+$I40+$J40)^COUNT($K$4:M$4))*M$3,""))</f>
        <v>0</v>
      </c>
      <c r="N40" s="367">
        <f>(IF($I40&lt;&gt;"",$E40*((1+$I40+$J40)^COUNT($K$4:N$4))*N$3,""))</f>
        <v>89637.87590664193</v>
      </c>
      <c r="O40" s="367">
        <f>(IF($I40&lt;&gt;"",$E40*((1+$I40+$J40)^COUNT($K$4:O$4))*O$3,""))</f>
        <v>233058.47735726906</v>
      </c>
      <c r="P40" s="367">
        <f>(IF($I40&lt;&gt;"",$E40*((1+$I40+$J40)^COUNT($K$4:P$4))*P$3,""))</f>
        <v>242380.81645155983</v>
      </c>
      <c r="Q40" s="367">
        <f>(IF($I40&lt;&gt;"",$E40*((1+$I40+$J40)^COUNT($K$4:Q$4))*Q$3,""))</f>
        <v>252076.0491096222</v>
      </c>
      <c r="R40" s="367">
        <f>(IF($I40&lt;&gt;"",$E40*((1+$I40+$J40)^COUNT($K$4:R$4))*R$3,""))</f>
        <v>349545.45476534282</v>
      </c>
      <c r="S40" s="367">
        <f>(IF($I40&lt;&gt;"",$E40*((1+$I40+$J40)^COUNT($K$4:S$4))*S$3,""))</f>
        <v>363527.27295595658</v>
      </c>
      <c r="T40" s="367">
        <f>(IF($I40&lt;&gt;"",$E40*((1+$I40+$J40)^COUNT($K$4:T$4))*T$3,""))</f>
        <v>378068.36387419485</v>
      </c>
      <c r="U40" s="367">
        <f>(IF($I40&lt;&gt;"",$E40*((1+$I40+$J40)^COUNT($K$4:U$4))*U$3,""))</f>
        <v>393191.09842916258</v>
      </c>
      <c r="V40" s="367">
        <f>(IF($I40&lt;&gt;"",$E40*((1+$I40+$J40)^COUNT($K$4:V$4))*V$3,""))</f>
        <v>408918.74236632918</v>
      </c>
      <c r="W40" s="367">
        <f>(IF($I40&lt;&gt;"",$E40*((1+$I40+$J40)^COUNT($K$4:W$4))*W$3,""))</f>
        <v>425275.49206098239</v>
      </c>
      <c r="X40" s="367">
        <f>(IF($I40&lt;&gt;"",$E40*((1+$I40+$J40)^COUNT($K$4:X$4))*X$3,""))</f>
        <v>442286.51174342167</v>
      </c>
      <c r="Y40" s="367">
        <f>(IF($I40&lt;&gt;"",$E40*((1+$I40+$J40)^COUNT($K$4:Y$4))*Y$3,""))</f>
        <v>459977.9722131585</v>
      </c>
      <c r="Z40" s="367">
        <f>(IF($I40&lt;&gt;"",$E40*((1+$I40+$J40)^COUNT($K$4:Z$4))*Z$3,""))</f>
        <v>478377.09110168496</v>
      </c>
      <c r="AA40" s="367">
        <f>(IF($I40&lt;&gt;"",$E40*((1+$I40+$J40)^COUNT($K$4:AA$4))*AA$3,""))</f>
        <v>497512.17474575236</v>
      </c>
      <c r="AB40" s="367">
        <f>(IF($I40&lt;&gt;"",$E40*((1+$I40+$J40)^COUNT($K$4:AB$4))*AB$3,""))</f>
        <v>517412.66173558251</v>
      </c>
      <c r="AC40" s="367">
        <f>(IF($I40&lt;&gt;"",$E40*((1+$I40+$J40)^COUNT($K$4:AC$4))*AC$3,""))</f>
        <v>538109.16820500582</v>
      </c>
      <c r="AD40" s="367">
        <f>(IF($I40&lt;&gt;"",$E40*((1+$I40+$J40)^COUNT($K$4:AD$4))*AD$3,""))</f>
        <v>559633.53493320604</v>
      </c>
      <c r="AE40" s="367">
        <f>(IF($I40&lt;&gt;"",$E40*((1+$I40+$J40)^COUNT($K$4:AE$4))*AE$3,""))</f>
        <v>582018.87633053446</v>
      </c>
      <c r="AF40" s="367">
        <f>(IF($I40&lt;&gt;"",$E40*((1+$I40+$J40)^COUNT($K$4:AF$4))*AF$3,""))</f>
        <v>151324.90784593893</v>
      </c>
      <c r="AG40" s="367">
        <f>(IF($I40&lt;&gt;"",$E40*((1+$I40+$J40)^COUNT($K$4:AG$4))*AG$3,""))</f>
        <v>0</v>
      </c>
      <c r="AH40" s="367">
        <f>(IF($I40&lt;&gt;"",$E40*((1+$I40+$J40)^COUNT($K$4:AH$4))*AH$3,""))</f>
        <v>0</v>
      </c>
      <c r="AI40" s="367">
        <f>(IF($I40&lt;&gt;"",$E40*((1+$I40+$J40)^COUNT($K$4:AI$4))*AI$3,""))</f>
        <v>0</v>
      </c>
    </row>
    <row r="41" spans="1:35">
      <c r="B41" s="343" t="s">
        <v>73</v>
      </c>
      <c r="C41" s="18">
        <v>10000</v>
      </c>
      <c r="D41" s="358"/>
      <c r="E41" s="359"/>
      <c r="F41" s="342"/>
      <c r="G41" s="17" t="s">
        <v>265</v>
      </c>
      <c r="H41" s="366" t="str">
        <f t="shared" si="3"/>
        <v/>
      </c>
      <c r="I41" s="361"/>
      <c r="J41" s="362"/>
      <c r="K41" s="367" t="str">
        <f>(IF($I41&lt;&gt;"",$E41*((1+$I41+$J41)^COUNT($K$4:K$4))*K$3,""))</f>
        <v/>
      </c>
      <c r="L41" s="367" t="str">
        <f>(IF($I41&lt;&gt;"",$E41*((1+$I41+$J41)^COUNT($K$4:L$4))*L$3,""))</f>
        <v/>
      </c>
      <c r="M41" s="367" t="str">
        <f>(IF($I41&lt;&gt;"",$E41*((1+$I41+$J41)^COUNT($K$4:M$4))*M$3,""))</f>
        <v/>
      </c>
      <c r="N41" s="367" t="str">
        <f>(IF($I41&lt;&gt;"",$E41*((1+$I41+$J41)^COUNT($K$4:N$4))*N$3,""))</f>
        <v/>
      </c>
      <c r="O41" s="367" t="str">
        <f>(IF($I41&lt;&gt;"",$E41*((1+$I41+$J41)^COUNT($K$4:O$4))*O$3,""))</f>
        <v/>
      </c>
      <c r="P41" s="367" t="str">
        <f>(IF($I41&lt;&gt;"",$E41*((1+$I41+$J41)^COUNT($K$4:P$4))*P$3,""))</f>
        <v/>
      </c>
      <c r="Q41" s="367" t="str">
        <f>(IF($I41&lt;&gt;"",$E41*((1+$I41+$J41)^COUNT($K$4:Q$4))*Q$3,""))</f>
        <v/>
      </c>
      <c r="R41" s="367" t="str">
        <f>(IF($I41&lt;&gt;"",$E41*((1+$I41+$J41)^COUNT($K$4:R$4))*R$3,""))</f>
        <v/>
      </c>
      <c r="S41" s="367" t="str">
        <f>(IF($I41&lt;&gt;"",$E41*((1+$I41+$J41)^COUNT($K$4:S$4))*S$3,""))</f>
        <v/>
      </c>
      <c r="T41" s="367" t="str">
        <f>(IF($I41&lt;&gt;"",$E41*((1+$I41+$J41)^COUNT($K$4:T$4))*T$3,""))</f>
        <v/>
      </c>
      <c r="U41" s="367" t="str">
        <f>(IF($I41&lt;&gt;"",$E41*((1+$I41+$J41)^COUNT($K$4:U$4))*U$3,""))</f>
        <v/>
      </c>
      <c r="V41" s="367" t="str">
        <f>(IF($I41&lt;&gt;"",$E41*((1+$I41+$J41)^COUNT($K$4:V$4))*V$3,""))</f>
        <v/>
      </c>
      <c r="W41" s="367" t="str">
        <f>(IF($I41&lt;&gt;"",$E41*((1+$I41+$J41)^COUNT($K$4:W$4))*W$3,""))</f>
        <v/>
      </c>
      <c r="X41" s="367" t="str">
        <f>(IF($I41&lt;&gt;"",$E41*((1+$I41+$J41)^COUNT($K$4:X$4))*X$3,""))</f>
        <v/>
      </c>
      <c r="Y41" s="367" t="str">
        <f>(IF($I41&lt;&gt;"",$E41*((1+$I41+$J41)^COUNT($K$4:Y$4))*Y$3,""))</f>
        <v/>
      </c>
      <c r="Z41" s="367" t="str">
        <f>(IF($I41&lt;&gt;"",$E41*((1+$I41+$J41)^COUNT($K$4:Z$4))*Z$3,""))</f>
        <v/>
      </c>
      <c r="AA41" s="367" t="str">
        <f>(IF($I41&lt;&gt;"",$E41*((1+$I41+$J41)^COUNT($K$4:AA$4))*AA$3,""))</f>
        <v/>
      </c>
      <c r="AB41" s="367" t="str">
        <f>(IF($I41&lt;&gt;"",$E41*((1+$I41+$J41)^COUNT($K$4:AB$4))*AB$3,""))</f>
        <v/>
      </c>
      <c r="AC41" s="367" t="str">
        <f>(IF($I41&lt;&gt;"",$E41*((1+$I41+$J41)^COUNT($K$4:AC$4))*AC$3,""))</f>
        <v/>
      </c>
      <c r="AD41" s="367" t="str">
        <f>(IF($I41&lt;&gt;"",$E41*((1+$I41+$J41)^COUNT($K$4:AD$4))*AD$3,""))</f>
        <v/>
      </c>
      <c r="AE41" s="367" t="str">
        <f>(IF($I41&lt;&gt;"",$E41*((1+$I41+$J41)^COUNT($K$4:AE$4))*AE$3,""))</f>
        <v/>
      </c>
      <c r="AF41" s="367" t="str">
        <f>(IF($I41&lt;&gt;"",$E41*((1+$I41+$J41)^COUNT($K$4:AF$4))*AF$3,""))</f>
        <v/>
      </c>
      <c r="AG41" s="367" t="str">
        <f>(IF($I41&lt;&gt;"",$E41*((1+$I41+$J41)^COUNT($K$4:AG$4))*AG$3,""))</f>
        <v/>
      </c>
      <c r="AH41" s="367" t="str">
        <f>(IF($I41&lt;&gt;"",$E41*((1+$I41+$J41)^COUNT($K$4:AH$4))*AH$3,""))</f>
        <v/>
      </c>
      <c r="AI41" s="367" t="str">
        <f>(IF($I41&lt;&gt;"",$E41*((1+$I41+$J41)^COUNT($K$4:AI$4))*AI$3,""))</f>
        <v/>
      </c>
    </row>
    <row r="42" spans="1:35">
      <c r="B42" s="343" t="s">
        <v>74</v>
      </c>
      <c r="D42" s="393">
        <f>C6/C5</f>
        <v>0.78295550643922118</v>
      </c>
      <c r="E42" s="394">
        <f>1-D42</f>
        <v>0.21704449356077882</v>
      </c>
      <c r="F42" s="342"/>
      <c r="G42" s="47" t="s">
        <v>75</v>
      </c>
      <c r="H42" s="366" t="str">
        <f t="shared" si="3"/>
        <v/>
      </c>
      <c r="I42" s="361"/>
      <c r="J42" s="362"/>
      <c r="K42" s="367" t="str">
        <f>(IF($I42&lt;&gt;"",$E42*((1+$I42+$J42)^COUNT($K$4:K$4))*K$3,""))</f>
        <v/>
      </c>
      <c r="L42" s="367" t="str">
        <f>(IF($I42&lt;&gt;"",$E42*((1+$I42+$J42)^COUNT($K$4:L$4))*L$3,""))</f>
        <v/>
      </c>
      <c r="M42" s="367" t="str">
        <f>(IF($I42&lt;&gt;"",$E42*((1+$I42+$J42)^COUNT($K$4:M$4))*M$3,""))</f>
        <v/>
      </c>
      <c r="N42" s="367" t="str">
        <f>(IF($I42&lt;&gt;"",$E42*((1+$I42+$J42)^COUNT($K$4:N$4))*N$3,""))</f>
        <v/>
      </c>
      <c r="O42" s="367" t="str">
        <f>(IF($I42&lt;&gt;"",$E42*((1+$I42+$J42)^COUNT($K$4:O$4))*O$3,""))</f>
        <v/>
      </c>
      <c r="P42" s="367" t="str">
        <f>(IF($I42&lt;&gt;"",$E42*((1+$I42+$J42)^COUNT($K$4:P$4))*P$3,""))</f>
        <v/>
      </c>
      <c r="Q42" s="367" t="str">
        <f>(IF($I42&lt;&gt;"",$E42*((1+$I42+$J42)^COUNT($K$4:Q$4))*Q$3,""))</f>
        <v/>
      </c>
      <c r="R42" s="367" t="str">
        <f>(IF($I42&lt;&gt;"",$E42*((1+$I42+$J42)^COUNT($K$4:R$4))*R$3,""))</f>
        <v/>
      </c>
      <c r="S42" s="367" t="str">
        <f>(IF($I42&lt;&gt;"",$E42*((1+$I42+$J42)^COUNT($K$4:S$4))*S$3,""))</f>
        <v/>
      </c>
      <c r="T42" s="367" t="str">
        <f>(IF($I42&lt;&gt;"",$E42*((1+$I42+$J42)^COUNT($K$4:T$4))*T$3,""))</f>
        <v/>
      </c>
      <c r="U42" s="367" t="str">
        <f>(IF($I42&lt;&gt;"",$E42*((1+$I42+$J42)^COUNT($K$4:U$4))*U$3,""))</f>
        <v/>
      </c>
      <c r="V42" s="367" t="str">
        <f>(IF($I42&lt;&gt;"",$E42*((1+$I42+$J42)^COUNT($K$4:V$4))*V$3,""))</f>
        <v/>
      </c>
      <c r="W42" s="367" t="str">
        <f>(IF($I42&lt;&gt;"",$E42*((1+$I42+$J42)^COUNT($K$4:W$4))*W$3,""))</f>
        <v/>
      </c>
      <c r="X42" s="367" t="str">
        <f>(IF($I42&lt;&gt;"",$E42*((1+$I42+$J42)^COUNT($K$4:X$4))*X$3,""))</f>
        <v/>
      </c>
      <c r="Y42" s="367" t="str">
        <f>(IF($I42&lt;&gt;"",$E42*((1+$I42+$J42)^COUNT($K$4:Y$4))*Y$3,""))</f>
        <v/>
      </c>
      <c r="Z42" s="367" t="str">
        <f>(IF($I42&lt;&gt;"",$E42*((1+$I42+$J42)^COUNT($K$4:Z$4))*Z$3,""))</f>
        <v/>
      </c>
      <c r="AA42" s="367" t="str">
        <f>(IF($I42&lt;&gt;"",$E42*((1+$I42+$J42)^COUNT($K$4:AA$4))*AA$3,""))</f>
        <v/>
      </c>
      <c r="AB42" s="367" t="str">
        <f>(IF($I42&lt;&gt;"",$E42*((1+$I42+$J42)^COUNT($K$4:AB$4))*AB$3,""))</f>
        <v/>
      </c>
      <c r="AC42" s="367" t="str">
        <f>(IF($I42&lt;&gt;"",$E42*((1+$I42+$J42)^COUNT($K$4:AC$4))*AC$3,""))</f>
        <v/>
      </c>
      <c r="AD42" s="367" t="str">
        <f>(IF($I42&lt;&gt;"",$E42*((1+$I42+$J42)^COUNT($K$4:AD$4))*AD$3,""))</f>
        <v/>
      </c>
      <c r="AE42" s="367" t="str">
        <f>(IF($I42&lt;&gt;"",$E42*((1+$I42+$J42)^COUNT($K$4:AE$4))*AE$3,""))</f>
        <v/>
      </c>
      <c r="AF42" s="367" t="str">
        <f>(IF($I42&lt;&gt;"",$E42*((1+$I42+$J42)^COUNT($K$4:AF$4))*AF$3,""))</f>
        <v/>
      </c>
      <c r="AG42" s="367" t="str">
        <f>(IF($I42&lt;&gt;"",$E42*((1+$I42+$J42)^COUNT($K$4:AG$4))*AG$3,""))</f>
        <v/>
      </c>
      <c r="AH42" s="367" t="str">
        <f>(IF($I42&lt;&gt;"",$E42*((1+$I42+$J42)^COUNT($K$4:AH$4))*AH$3,""))</f>
        <v/>
      </c>
      <c r="AI42" s="367" t="str">
        <f>(IF($I42&lt;&gt;"",$E42*((1+$I42+$J42)^COUNT($K$4:AI$4))*AI$3,""))</f>
        <v/>
      </c>
    </row>
    <row r="43" spans="1:35" ht="15" thickBot="1">
      <c r="B43" s="343" t="s">
        <v>76</v>
      </c>
      <c r="C43" s="390"/>
      <c r="D43" s="378">
        <f>$C41*D42</f>
        <v>7829.5550643922115</v>
      </c>
      <c r="E43" s="379">
        <f>$C41*E42</f>
        <v>2170.444935607788</v>
      </c>
      <c r="F43" s="380"/>
      <c r="G43" s="395" t="s">
        <v>77</v>
      </c>
      <c r="H43" s="382">
        <f t="shared" si="3"/>
        <v>27005.353761670343</v>
      </c>
      <c r="I43" s="383">
        <v>0.03</v>
      </c>
      <c r="J43" s="384">
        <v>0.01</v>
      </c>
      <c r="K43" s="385">
        <f>(IF($I43&lt;&gt;"",$E43*((1+$I43+$J43)^COUNT($K$4:K$4))*K$3,""))</f>
        <v>0</v>
      </c>
      <c r="L43" s="385">
        <f>(IF($I43&lt;&gt;"",$E43*((1+$I43+$J43)^COUNT($K$4:L$4))*L$3,""))</f>
        <v>0</v>
      </c>
      <c r="M43" s="385">
        <f>(IF($I43&lt;&gt;"",$E43*((1+$I43+$J43)^COUNT($K$4:M$4))*M$3,""))</f>
        <v>0</v>
      </c>
      <c r="N43" s="385">
        <f>(IF($I43&lt;&gt;"",$E43*((1+$I43+$J43)^COUNT($K$4:N$4))*N$3,""))</f>
        <v>761.73407607882598</v>
      </c>
      <c r="O43" s="385">
        <f>(IF($I43&lt;&gt;"",$E43*((1+$I43+$J43)^COUNT($K$4:O$4))*O$3,""))</f>
        <v>1980.5085978049478</v>
      </c>
      <c r="P43" s="385">
        <f>(IF($I43&lt;&gt;"",$E43*((1+$I43+$J43)^COUNT($K$4:P$4))*P$3,""))</f>
        <v>2059.7289417171455</v>
      </c>
      <c r="Q43" s="385">
        <f>(IF($I43&lt;&gt;"",$E43*((1+$I43+$J43)^COUNT($K$4:Q$4))*Q$3,""))</f>
        <v>2142.1180993858316</v>
      </c>
      <c r="R43" s="385">
        <f>(IF($I43&lt;&gt;"",$E43*((1+$I43+$J43)^COUNT($K$4:R$4))*R$3,""))</f>
        <v>2970.4037644816867</v>
      </c>
      <c r="S43" s="385">
        <f>(IF($I43&lt;&gt;"",$E43*((1+$I43+$J43)^COUNT($K$4:S$4))*S$3,""))</f>
        <v>3089.2199150609545</v>
      </c>
      <c r="T43" s="385">
        <f>(IF($I43&lt;&gt;"",$E43*((1+$I43+$J43)^COUNT($K$4:T$4))*T$3,""))</f>
        <v>3212.7887116633924</v>
      </c>
      <c r="U43" s="385">
        <f>(IF($I43&lt;&gt;"",$E43*((1+$I43+$J43)^COUNT($K$4:U$4))*U$3,""))</f>
        <v>3341.3002601299281</v>
      </c>
      <c r="V43" s="385">
        <f>(IF($I43&lt;&gt;"",$E43*((1+$I43+$J43)^COUNT($K$4:V$4))*V$3,""))</f>
        <v>3474.952270535126</v>
      </c>
      <c r="W43" s="385">
        <f>(IF($I43&lt;&gt;"",$E43*((1+$I43+$J43)^COUNT($K$4:W$4))*W$3,""))</f>
        <v>3613.9503613565312</v>
      </c>
      <c r="X43" s="385">
        <f>(IF($I43&lt;&gt;"",$E43*((1+$I43+$J43)^COUNT($K$4:X$4))*X$3,""))</f>
        <v>3758.5083758107921</v>
      </c>
      <c r="Y43" s="385">
        <f>(IF($I43&lt;&gt;"",$E43*((1+$I43+$J43)^COUNT($K$4:Y$4))*Y$3,""))</f>
        <v>3908.8487108432237</v>
      </c>
      <c r="Z43" s="385">
        <f>(IF($I43&lt;&gt;"",$E43*((1+$I43+$J43)^COUNT($K$4:Z$4))*Z$3,""))</f>
        <v>4065.2026592769535</v>
      </c>
      <c r="AA43" s="385">
        <f>(IF($I43&lt;&gt;"",$E43*((1+$I43+$J43)^COUNT($K$4:AA$4))*AA$3,""))</f>
        <v>4227.8107656480315</v>
      </c>
      <c r="AB43" s="385">
        <f>(IF($I43&lt;&gt;"",$E43*((1+$I43+$J43)^COUNT($K$4:AB$4))*AB$3,""))</f>
        <v>4396.9231962739532</v>
      </c>
      <c r="AC43" s="385">
        <f>(IF($I43&lt;&gt;"",$E43*((1+$I43+$J43)^COUNT($K$4:AC$4))*AC$3,""))</f>
        <v>4572.8001241249112</v>
      </c>
      <c r="AD43" s="385">
        <f>(IF($I43&lt;&gt;"",$E43*((1+$I43+$J43)^COUNT($K$4:AD$4))*AD$3,""))</f>
        <v>4755.7121290899076</v>
      </c>
      <c r="AE43" s="385">
        <f>(IF($I43&lt;&gt;"",$E43*((1+$I43+$J43)^COUNT($K$4:AE$4))*AE$3,""))</f>
        <v>4945.9406142535054</v>
      </c>
      <c r="AF43" s="385">
        <f>(IF($I43&lt;&gt;"",$E43*((1+$I43+$J43)^COUNT($K$4:AF$4))*AF$3,""))</f>
        <v>1285.9445597059114</v>
      </c>
      <c r="AG43" s="385">
        <f>(IF($I43&lt;&gt;"",$E43*((1+$I43+$J43)^COUNT($K$4:AG$4))*AG$3,""))</f>
        <v>0</v>
      </c>
      <c r="AH43" s="385">
        <f>(IF($I43&lt;&gt;"",$E43*((1+$I43+$J43)^COUNT($K$4:AH$4))*AH$3,""))</f>
        <v>0</v>
      </c>
      <c r="AI43" s="385">
        <f>(IF($I43&lt;&gt;"",$E43*((1+$I43+$J43)^COUNT($K$4:AI$4))*AI$3,""))</f>
        <v>0</v>
      </c>
    </row>
    <row r="44" spans="1:35" ht="15" thickTop="1">
      <c r="B44" s="343" t="str">
        <f>"Total "&amp;A39</f>
        <v>Total Overheads</v>
      </c>
      <c r="D44" s="364">
        <f>SUM(D42:D43,D43,D40)</f>
        <v>1477271.7430842908</v>
      </c>
      <c r="E44" s="365">
        <f>SUM(E42:E43,E43,E40)</f>
        <v>259750.54691570913</v>
      </c>
      <c r="F44" s="342"/>
      <c r="G44" s="17"/>
      <c r="H44" s="366">
        <f>SUM(H40:H43)</f>
        <v>3204889.3756563035</v>
      </c>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row>
    <row r="45" spans="1:35">
      <c r="B45" s="343"/>
      <c r="D45" s="364"/>
      <c r="E45" s="365"/>
      <c r="F45" s="342"/>
      <c r="G45" s="17"/>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row>
    <row r="46" spans="1:35" ht="15" thickBot="1">
      <c r="A46" s="47" t="s">
        <v>565</v>
      </c>
      <c r="B46" s="410"/>
      <c r="C46" s="395"/>
      <c r="D46" s="378"/>
      <c r="E46" s="379">
        <f>F84</f>
        <v>26128.606213791445</v>
      </c>
      <c r="F46" s="380"/>
      <c r="G46" s="381"/>
      <c r="H46" s="382">
        <f>IF(I46&lt;&gt;"",NPV(0.0643,K46:AI46),"")</f>
        <v>325100.27899197733</v>
      </c>
      <c r="I46" s="383">
        <v>0.03</v>
      </c>
      <c r="J46" s="384">
        <v>0.01</v>
      </c>
      <c r="K46" s="385">
        <f>(IF($I46&lt;&gt;"",$E46*((1+$I46+$J46)^COUNT($K$4:K$4))*K$3,""))</f>
        <v>0</v>
      </c>
      <c r="L46" s="385">
        <f>(IF($I46&lt;&gt;"",$E46*((1+$I46+$J46)^COUNT($K$4:L$4))*L$3,""))</f>
        <v>0</v>
      </c>
      <c r="M46" s="385">
        <f>(IF($I46&lt;&gt;"",$E46*((1+$I46+$J46)^COUNT($K$4:M$4))*M$3,""))</f>
        <v>0</v>
      </c>
      <c r="N46" s="385">
        <f>(IF($I46&lt;&gt;"",$E46*((1+$I46+$J46)^COUNT($K$4:N$4))*N$3,""))</f>
        <v>9170.0320920219347</v>
      </c>
      <c r="O46" s="385">
        <f>(IF($I46&lt;&gt;"",$E46*((1+$I46+$J46)^COUNT($K$4:O$4))*O$3,""))</f>
        <v>23842.083439257036</v>
      </c>
      <c r="P46" s="385">
        <f>(IF($I46&lt;&gt;"",$E46*((1+$I46+$J46)^COUNT($K$4:P$4))*P$3,""))</f>
        <v>24795.766776827313</v>
      </c>
      <c r="Q46" s="385">
        <f>(IF($I46&lt;&gt;"",$E46*((1+$I46+$J46)^COUNT($K$4:Q$4))*Q$3,""))</f>
        <v>25787.597447900403</v>
      </c>
      <c r="R46" s="385">
        <f>(IF($I46&lt;&gt;"",$E46*((1+$I46+$J46)^COUNT($K$4:R$4))*R$3,""))</f>
        <v>35758.801794421903</v>
      </c>
      <c r="S46" s="385">
        <f>(IF($I46&lt;&gt;"",$E46*((1+$I46+$J46)^COUNT($K$4:S$4))*S$3,""))</f>
        <v>37189.15386619878</v>
      </c>
      <c r="T46" s="385">
        <f>(IF($I46&lt;&gt;"",$E46*((1+$I46+$J46)^COUNT($K$4:T$4))*T$3,""))</f>
        <v>38676.720020846733</v>
      </c>
      <c r="U46" s="385">
        <f>(IF($I46&lt;&gt;"",$E46*((1+$I46+$J46)^COUNT($K$4:U$4))*U$3,""))</f>
        <v>40223.788821680602</v>
      </c>
      <c r="V46" s="385">
        <f>(IF($I46&lt;&gt;"",$E46*((1+$I46+$J46)^COUNT($K$4:V$4))*V$3,""))</f>
        <v>41832.74037454783</v>
      </c>
      <c r="W46" s="385">
        <f>(IF($I46&lt;&gt;"",$E46*((1+$I46+$J46)^COUNT($K$4:W$4))*W$3,""))</f>
        <v>43506.049989529747</v>
      </c>
      <c r="X46" s="385">
        <f>(IF($I46&lt;&gt;"",$E46*((1+$I46+$J46)^COUNT($K$4:X$4))*X$3,""))</f>
        <v>45246.291989110934</v>
      </c>
      <c r="Y46" s="385">
        <f>(IF($I46&lt;&gt;"",$E46*((1+$I46+$J46)^COUNT($K$4:Y$4))*Y$3,""))</f>
        <v>47056.143668675373</v>
      </c>
      <c r="Z46" s="385">
        <f>(IF($I46&lt;&gt;"",$E46*((1+$I46+$J46)^COUNT($K$4:Z$4))*Z$3,""))</f>
        <v>48938.389415422396</v>
      </c>
      <c r="AA46" s="385">
        <f>(IF($I46&lt;&gt;"",$E46*((1+$I46+$J46)^COUNT($K$4:AA$4))*AA$3,""))</f>
        <v>50895.92499203929</v>
      </c>
      <c r="AB46" s="385">
        <f>(IF($I46&lt;&gt;"",$E46*((1+$I46+$J46)^COUNT($K$4:AB$4))*AB$3,""))</f>
        <v>52931.761991720872</v>
      </c>
      <c r="AC46" s="385">
        <f>(IF($I46&lt;&gt;"",$E46*((1+$I46+$J46)^COUNT($K$4:AC$4))*AC$3,""))</f>
        <v>55049.032471389706</v>
      </c>
      <c r="AD46" s="385">
        <f>(IF($I46&lt;&gt;"",$E46*((1+$I46+$J46)^COUNT($K$4:AD$4))*AD$3,""))</f>
        <v>57250.993770245295</v>
      </c>
      <c r="AE46" s="385">
        <f>(IF($I46&lt;&gt;"",$E46*((1+$I46+$J46)^COUNT($K$4:AE$4))*AE$3,""))</f>
        <v>59541.03352105512</v>
      </c>
      <c r="AF46" s="385">
        <f>(IF($I46&lt;&gt;"",$E46*((1+$I46+$J46)^COUNT($K$4:AF$4))*AF$3,""))</f>
        <v>15480.66871547433</v>
      </c>
      <c r="AG46" s="385">
        <f>(IF($I46&lt;&gt;"",$E46*((1+$I46+$J46)^COUNT($K$4:AG$4))*AG$3,""))</f>
        <v>0</v>
      </c>
      <c r="AH46" s="385">
        <f>(IF($I46&lt;&gt;"",$E46*((1+$I46+$J46)^COUNT($K$4:AH$4))*AH$3,""))</f>
        <v>0</v>
      </c>
      <c r="AI46" s="385">
        <f>(IF($I46&lt;&gt;"",$E46*((1+$I46+$J46)^COUNT($K$4:AI$4))*AI$3,""))</f>
        <v>0</v>
      </c>
    </row>
    <row r="47" spans="1:35" ht="15" thickTop="1">
      <c r="B47" s="343" t="s">
        <v>566</v>
      </c>
      <c r="D47" s="358"/>
      <c r="E47" s="365">
        <f>E46</f>
        <v>26128.606213791445</v>
      </c>
      <c r="F47" s="342"/>
      <c r="G47" s="17"/>
      <c r="H47" s="409">
        <f>H46</f>
        <v>325100.27899197733</v>
      </c>
      <c r="I47" s="354"/>
      <c r="J47" s="354"/>
      <c r="K47" s="409">
        <f>K46</f>
        <v>0</v>
      </c>
      <c r="L47" s="409">
        <f t="shared" ref="L47:AI47" si="4">L46</f>
        <v>0</v>
      </c>
      <c r="M47" s="409">
        <f t="shared" si="4"/>
        <v>0</v>
      </c>
      <c r="N47" s="409">
        <f t="shared" si="4"/>
        <v>9170.0320920219347</v>
      </c>
      <c r="O47" s="409">
        <f t="shared" si="4"/>
        <v>23842.083439257036</v>
      </c>
      <c r="P47" s="409">
        <f t="shared" si="4"/>
        <v>24795.766776827313</v>
      </c>
      <c r="Q47" s="409">
        <f t="shared" si="4"/>
        <v>25787.597447900403</v>
      </c>
      <c r="R47" s="409">
        <f t="shared" si="4"/>
        <v>35758.801794421903</v>
      </c>
      <c r="S47" s="409">
        <f t="shared" si="4"/>
        <v>37189.15386619878</v>
      </c>
      <c r="T47" s="409">
        <f t="shared" si="4"/>
        <v>38676.720020846733</v>
      </c>
      <c r="U47" s="409">
        <f t="shared" si="4"/>
        <v>40223.788821680602</v>
      </c>
      <c r="V47" s="409">
        <f t="shared" si="4"/>
        <v>41832.74037454783</v>
      </c>
      <c r="W47" s="409">
        <f t="shared" si="4"/>
        <v>43506.049989529747</v>
      </c>
      <c r="X47" s="409">
        <f t="shared" si="4"/>
        <v>45246.291989110934</v>
      </c>
      <c r="Y47" s="409">
        <f t="shared" si="4"/>
        <v>47056.143668675373</v>
      </c>
      <c r="Z47" s="409">
        <f t="shared" si="4"/>
        <v>48938.389415422396</v>
      </c>
      <c r="AA47" s="409">
        <f t="shared" si="4"/>
        <v>50895.92499203929</v>
      </c>
      <c r="AB47" s="409">
        <f t="shared" si="4"/>
        <v>52931.761991720872</v>
      </c>
      <c r="AC47" s="409">
        <f t="shared" si="4"/>
        <v>55049.032471389706</v>
      </c>
      <c r="AD47" s="409">
        <f t="shared" si="4"/>
        <v>57250.993770245295</v>
      </c>
      <c r="AE47" s="409">
        <f t="shared" si="4"/>
        <v>59541.03352105512</v>
      </c>
      <c r="AF47" s="409">
        <f t="shared" si="4"/>
        <v>15480.66871547433</v>
      </c>
      <c r="AG47" s="409">
        <f t="shared" si="4"/>
        <v>0</v>
      </c>
      <c r="AH47" s="409">
        <f t="shared" si="4"/>
        <v>0</v>
      </c>
      <c r="AI47" s="409">
        <f t="shared" si="4"/>
        <v>0</v>
      </c>
    </row>
    <row r="48" spans="1:35" ht="15" thickBot="1">
      <c r="B48" s="343"/>
      <c r="C48" s="8"/>
      <c r="D48" s="396"/>
      <c r="E48" s="397"/>
      <c r="F48" s="346"/>
      <c r="G48" s="398"/>
      <c r="H48" s="399"/>
      <c r="I48" s="400"/>
      <c r="J48" s="400"/>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row>
    <row r="49" spans="1:35" ht="28.8">
      <c r="A49" s="47" t="s">
        <v>564</v>
      </c>
      <c r="B49" s="343"/>
      <c r="D49" s="364">
        <f>SUM(D44,D37,D29,D24,D18,D12)</f>
        <v>4826775.6918227738</v>
      </c>
      <c r="E49" s="365">
        <f>SUM(E44,E37,E29,E24,E18,E12,E47)</f>
        <v>948408.91943101725</v>
      </c>
      <c r="F49" s="342"/>
      <c r="G49" s="17" t="s">
        <v>79</v>
      </c>
      <c r="H49" s="367">
        <f>SUM(H44,H37,H29,H24,H18,H12)</f>
        <v>11326483.662125032</v>
      </c>
      <c r="I49" s="367"/>
      <c r="J49" s="367"/>
      <c r="K49" s="367">
        <f>SUM(K44,K37,K29,K24,K18,K12)</f>
        <v>0</v>
      </c>
      <c r="L49" s="367">
        <f>SUM(L44,L37,L29,L24,L18,L12)</f>
        <v>0</v>
      </c>
      <c r="M49" s="367">
        <f t="shared" ref="M49:AI49" si="5">SUM(M44,M37,M29,M24,M18,M12)</f>
        <v>0</v>
      </c>
      <c r="N49" s="367">
        <f t="shared" si="5"/>
        <v>229989.25622264785</v>
      </c>
      <c r="O49" s="367">
        <f t="shared" si="5"/>
        <v>597697.91269052867</v>
      </c>
      <c r="P49" s="367">
        <f t="shared" si="5"/>
        <v>621321.53203072469</v>
      </c>
      <c r="Q49" s="367">
        <f t="shared" si="5"/>
        <v>645879.57714933413</v>
      </c>
      <c r="R49" s="367">
        <f t="shared" si="5"/>
        <v>895212.0478328946</v>
      </c>
      <c r="S49" s="367">
        <f t="shared" si="5"/>
        <v>930597.81486357015</v>
      </c>
      <c r="T49" s="367">
        <f t="shared" si="5"/>
        <v>967383.37212481501</v>
      </c>
      <c r="U49" s="367">
        <f t="shared" si="5"/>
        <v>1005624.1325291775</v>
      </c>
      <c r="V49" s="367">
        <f t="shared" si="5"/>
        <v>1045377.7040939315</v>
      </c>
      <c r="W49" s="367">
        <f t="shared" si="5"/>
        <v>1086703.9769530282</v>
      </c>
      <c r="X49" s="367">
        <f t="shared" si="5"/>
        <v>1129665.2138202165</v>
      </c>
      <c r="Y49" s="367">
        <f t="shared" si="5"/>
        <v>1174326.1440402875</v>
      </c>
      <c r="Z49" s="367">
        <f t="shared" si="5"/>
        <v>1220754.0613708503</v>
      </c>
      <c r="AA49" s="367">
        <f t="shared" si="5"/>
        <v>1269018.9256426867</v>
      </c>
      <c r="AB49" s="367">
        <f t="shared" si="5"/>
        <v>1319193.4684526257</v>
      </c>
      <c r="AC49" s="367">
        <f t="shared" si="5"/>
        <v>1371353.3030489788</v>
      </c>
      <c r="AD49" s="367">
        <f t="shared" si="5"/>
        <v>1425577.038575941</v>
      </c>
      <c r="AE49" s="367">
        <f t="shared" si="5"/>
        <v>1481946.3988499674</v>
      </c>
      <c r="AF49" s="367">
        <f t="shared" si="5"/>
        <v>385136.58646200021</v>
      </c>
      <c r="AG49" s="367">
        <f t="shared" si="5"/>
        <v>0</v>
      </c>
      <c r="AH49" s="367">
        <f t="shared" si="5"/>
        <v>0</v>
      </c>
      <c r="AI49" s="367">
        <f t="shared" si="5"/>
        <v>0</v>
      </c>
    </row>
    <row r="50" spans="1:35">
      <c r="E50" s="19"/>
      <c r="F50" s="17"/>
      <c r="G50" s="30"/>
      <c r="H50" s="342"/>
      <c r="I50" s="342"/>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row>
    <row r="51" spans="1:35">
      <c r="F51" s="17"/>
      <c r="G51" s="30"/>
      <c r="H51" s="342"/>
      <c r="I51" s="342"/>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row>
    <row r="52" spans="1:35">
      <c r="F52" s="17"/>
      <c r="G52" s="30"/>
      <c r="H52" s="342"/>
      <c r="I52" s="342"/>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row>
    <row r="55" spans="1:35" s="224" customFormat="1" ht="18">
      <c r="A55" s="47"/>
      <c r="B55" s="349" t="s">
        <v>356</v>
      </c>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row>
    <row r="56" spans="1:35" s="224" customFormat="1">
      <c r="A56" s="47"/>
      <c r="B56" s="344"/>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row>
    <row r="57" spans="1:35" s="224" customFormat="1" ht="18">
      <c r="A57" s="248" t="s">
        <v>355</v>
      </c>
      <c r="B57" s="406"/>
      <c r="C57" s="229"/>
      <c r="D57" s="1005">
        <v>2014</v>
      </c>
      <c r="E57" s="1005"/>
      <c r="F57" s="145"/>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row>
    <row r="58" spans="1:35" s="224" customFormat="1">
      <c r="B58" s="407" t="s">
        <v>358</v>
      </c>
      <c r="C58" s="225"/>
      <c r="D58" s="225"/>
      <c r="E58" s="225"/>
      <c r="F58" s="225"/>
      <c r="G58" s="225"/>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row>
    <row r="59" spans="1:35" s="224" customFormat="1" ht="18">
      <c r="A59" s="230" t="s">
        <v>357</v>
      </c>
      <c r="B59" s="408"/>
      <c r="C59" s="225" t="s">
        <v>359</v>
      </c>
      <c r="D59" s="225"/>
      <c r="E59" s="225"/>
      <c r="F59" s="225"/>
      <c r="G59" s="225"/>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row>
    <row r="60" spans="1:35" s="224" customFormat="1">
      <c r="A60" s="224">
        <v>1</v>
      </c>
      <c r="B60" s="408"/>
      <c r="C60" s="225" t="s">
        <v>360</v>
      </c>
      <c r="D60" s="231"/>
      <c r="E60" s="225"/>
      <c r="F60" s="225"/>
      <c r="G60" s="225"/>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row>
    <row r="61" spans="1:35" s="224" customFormat="1">
      <c r="A61" s="224">
        <v>2</v>
      </c>
      <c r="B61" s="408"/>
      <c r="C61" s="225" t="s">
        <v>361</v>
      </c>
      <c r="D61" s="225"/>
      <c r="E61" s="232"/>
      <c r="F61" s="232"/>
      <c r="G61" s="226" t="s">
        <v>362</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row>
    <row r="62" spans="1:35" s="224" customFormat="1">
      <c r="A62" s="224">
        <v>3</v>
      </c>
      <c r="B62" s="408"/>
      <c r="C62" s="225"/>
      <c r="D62" s="225"/>
      <c r="E62" s="232"/>
      <c r="F62" s="232"/>
      <c r="G62" s="227"/>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row>
    <row r="63" spans="1:35" s="224" customFormat="1">
      <c r="A63" s="224">
        <v>4</v>
      </c>
      <c r="B63" s="407" t="s">
        <v>363</v>
      </c>
      <c r="C63" s="225"/>
      <c r="D63" s="231"/>
      <c r="E63" s="225"/>
      <c r="F63" s="225"/>
      <c r="G63" s="225"/>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row>
    <row r="64" spans="1:35" s="224" customFormat="1">
      <c r="A64" s="224">
        <v>5</v>
      </c>
      <c r="B64" s="408"/>
      <c r="C64" s="225" t="s">
        <v>364</v>
      </c>
      <c r="D64" s="225">
        <v>3623</v>
      </c>
      <c r="E64" s="232"/>
      <c r="F64" s="232"/>
      <c r="G64" s="223" t="s">
        <v>365</v>
      </c>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row>
    <row r="65" spans="1:34" s="224" customFormat="1">
      <c r="A65" s="224">
        <v>6</v>
      </c>
      <c r="B65" s="408"/>
      <c r="C65" s="225" t="s">
        <v>366</v>
      </c>
      <c r="D65" s="233">
        <v>0.45839999999999997</v>
      </c>
      <c r="E65" s="234"/>
      <c r="F65" s="232"/>
      <c r="G65" s="225" t="s">
        <v>367</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row>
    <row r="66" spans="1:34" s="224" customFormat="1">
      <c r="A66" s="224">
        <v>7</v>
      </c>
      <c r="B66" s="408"/>
      <c r="C66" s="225" t="s">
        <v>368</v>
      </c>
      <c r="D66" s="225"/>
      <c r="E66" s="225">
        <v>6643.1327999999994</v>
      </c>
      <c r="F66" s="225"/>
      <c r="G66" s="225" t="s">
        <v>369</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row>
    <row r="67" spans="1:34" s="224" customFormat="1">
      <c r="A67" s="224">
        <v>8</v>
      </c>
      <c r="B67" s="408"/>
      <c r="C67" s="225" t="s">
        <v>370</v>
      </c>
      <c r="D67" s="225"/>
      <c r="E67" s="225">
        <v>3321.5663999999997</v>
      </c>
      <c r="F67" s="225"/>
      <c r="G67" s="225" t="s">
        <v>371</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row>
    <row r="68" spans="1:34" s="224" customFormat="1" ht="15" thickBot="1">
      <c r="A68" s="224">
        <v>9</v>
      </c>
      <c r="B68" s="408"/>
      <c r="C68" s="235" t="s">
        <v>372</v>
      </c>
      <c r="D68" s="235"/>
      <c r="E68" s="236"/>
      <c r="F68" s="237">
        <v>3321.5663999999997</v>
      </c>
      <c r="G68" s="225" t="s">
        <v>373</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row>
    <row r="69" spans="1:34" s="224" customFormat="1" ht="15" thickTop="1">
      <c r="A69" s="224">
        <v>10</v>
      </c>
      <c r="B69" s="407" t="s">
        <v>374</v>
      </c>
      <c r="C69" s="225"/>
      <c r="D69" s="225"/>
      <c r="E69" s="225"/>
      <c r="F69" s="225"/>
      <c r="G69" s="227"/>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row>
    <row r="70" spans="1:34" s="224" customFormat="1">
      <c r="A70" s="224">
        <v>11</v>
      </c>
      <c r="B70" s="408"/>
      <c r="C70" s="225" t="s">
        <v>375</v>
      </c>
      <c r="D70" s="225">
        <v>10848</v>
      </c>
      <c r="E70" s="225"/>
      <c r="F70" s="225"/>
      <c r="G70" s="223" t="s">
        <v>376</v>
      </c>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row>
    <row r="71" spans="1:34" s="224" customFormat="1">
      <c r="A71" s="224">
        <v>12</v>
      </c>
      <c r="B71" s="408"/>
      <c r="C71" s="225" t="s">
        <v>377</v>
      </c>
      <c r="D71" s="238">
        <v>1.0737084813531748</v>
      </c>
      <c r="E71" s="225"/>
      <c r="F71" s="225"/>
      <c r="G71" s="228" t="s">
        <v>378</v>
      </c>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row>
    <row r="72" spans="1:34" s="224" customFormat="1">
      <c r="A72" s="224">
        <v>13</v>
      </c>
      <c r="B72" s="408"/>
      <c r="C72" s="225" t="s">
        <v>379</v>
      </c>
      <c r="D72" s="233"/>
      <c r="E72" s="239">
        <v>11647.58960571924</v>
      </c>
      <c r="F72" s="225"/>
      <c r="G72" s="228" t="s">
        <v>380</v>
      </c>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row>
    <row r="73" spans="1:34" s="224" customFormat="1">
      <c r="A73" s="224">
        <v>14</v>
      </c>
      <c r="B73" s="408"/>
      <c r="C73" s="225" t="s">
        <v>381</v>
      </c>
      <c r="D73" s="225">
        <v>10695</v>
      </c>
      <c r="E73" s="225"/>
      <c r="F73" s="225"/>
      <c r="G73" s="223" t="s">
        <v>376</v>
      </c>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row>
    <row r="74" spans="1:34" s="224" customFormat="1">
      <c r="A74" s="224">
        <v>15</v>
      </c>
      <c r="B74" s="408"/>
      <c r="C74" s="225" t="s">
        <v>377</v>
      </c>
      <c r="D74" s="238">
        <v>1.0737084813531748</v>
      </c>
      <c r="E74" s="225"/>
      <c r="F74" s="225"/>
      <c r="G74" s="228" t="s">
        <v>378</v>
      </c>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row>
    <row r="75" spans="1:34" s="224" customFormat="1">
      <c r="A75" s="224">
        <v>16</v>
      </c>
      <c r="B75" s="408"/>
      <c r="C75" s="225" t="s">
        <v>382</v>
      </c>
      <c r="D75" s="233"/>
      <c r="E75" s="239">
        <v>11483.312208072204</v>
      </c>
      <c r="F75" s="225"/>
      <c r="G75" s="228" t="s">
        <v>383</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row>
    <row r="76" spans="1:34" s="224" customFormat="1" ht="15" thickBot="1">
      <c r="A76" s="224">
        <v>17</v>
      </c>
      <c r="B76" s="408"/>
      <c r="C76" s="235" t="s">
        <v>372</v>
      </c>
      <c r="D76" s="235"/>
      <c r="E76" s="235"/>
      <c r="F76" s="240">
        <v>23130.901813791446</v>
      </c>
      <c r="G76" s="225" t="s">
        <v>384</v>
      </c>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row>
    <row r="77" spans="1:34" s="224" customFormat="1" ht="15" thickTop="1">
      <c r="A77" s="224">
        <v>18</v>
      </c>
      <c r="B77" s="407" t="s">
        <v>385</v>
      </c>
      <c r="C77" s="225"/>
      <c r="D77" s="225"/>
      <c r="E77" s="225"/>
      <c r="F77" s="225"/>
      <c r="G77" s="225"/>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row>
    <row r="78" spans="1:34" s="224" customFormat="1">
      <c r="A78" s="224">
        <v>19</v>
      </c>
      <c r="B78" s="408"/>
      <c r="C78" s="225" t="s">
        <v>386</v>
      </c>
      <c r="D78" s="225">
        <v>22</v>
      </c>
      <c r="E78" s="225"/>
      <c r="F78" s="225"/>
      <c r="G78" s="225" t="s">
        <v>387</v>
      </c>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row>
    <row r="79" spans="1:34" s="224" customFormat="1">
      <c r="A79" s="224">
        <v>20</v>
      </c>
      <c r="B79" s="408"/>
      <c r="C79" s="225" t="s">
        <v>388</v>
      </c>
      <c r="D79" s="241">
        <v>2.2000000000000002</v>
      </c>
      <c r="F79" s="225"/>
      <c r="G79" s="225" t="s">
        <v>389</v>
      </c>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row>
    <row r="80" spans="1:34" s="224" customFormat="1">
      <c r="A80" s="224">
        <v>21</v>
      </c>
      <c r="B80" s="408"/>
      <c r="C80" s="225" t="s">
        <v>390</v>
      </c>
      <c r="D80" s="225">
        <v>3</v>
      </c>
      <c r="E80" s="242"/>
      <c r="F80" s="242"/>
      <c r="G80" s="225" t="s">
        <v>391</v>
      </c>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row>
    <row r="81" spans="1:34" s="224" customFormat="1">
      <c r="A81" s="224">
        <v>22</v>
      </c>
      <c r="B81" s="408"/>
      <c r="C81" s="228" t="s">
        <v>392</v>
      </c>
      <c r="D81" s="243">
        <v>49.07</v>
      </c>
      <c r="G81" s="225" t="s">
        <v>393</v>
      </c>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row>
    <row r="82" spans="1:34" s="224" customFormat="1" ht="15" thickBot="1">
      <c r="A82" s="224">
        <v>23</v>
      </c>
      <c r="B82" s="408"/>
      <c r="C82" s="235" t="s">
        <v>394</v>
      </c>
      <c r="D82" s="235"/>
      <c r="E82" s="244"/>
      <c r="F82" s="245">
        <v>-323.86200000000002</v>
      </c>
      <c r="G82" s="224" t="s">
        <v>304</v>
      </c>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row>
    <row r="83" spans="1:34" s="224" customFormat="1" ht="15" thickTop="1">
      <c r="A83" s="224">
        <v>24</v>
      </c>
      <c r="B83" s="408"/>
      <c r="G83" s="225"/>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row>
    <row r="84" spans="1:34" s="224" customFormat="1">
      <c r="A84" s="224">
        <v>25</v>
      </c>
      <c r="B84" s="408"/>
      <c r="C84" s="246" t="s">
        <v>324</v>
      </c>
      <c r="D84" s="246"/>
      <c r="E84" s="246"/>
      <c r="F84" s="247">
        <v>26128.606213791445</v>
      </c>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row>
    <row r="85" spans="1:34">
      <c r="A85" s="224"/>
    </row>
    <row r="86" spans="1:34">
      <c r="A86" s="224"/>
    </row>
  </sheetData>
  <mergeCells count="1">
    <mergeCell ref="D57:E57"/>
  </mergeCells>
  <hyperlinks>
    <hyperlink ref="A1" location="'Summary Detail'!A1" display="Back to Summary Detail"/>
  </hyperlink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9FF78"/>
  </sheetPr>
  <dimension ref="A2:AG27"/>
  <sheetViews>
    <sheetView workbookViewId="0">
      <selection activeCell="M10" sqref="M10"/>
    </sheetView>
  </sheetViews>
  <sheetFormatPr defaultColWidth="9.109375" defaultRowHeight="14.4"/>
  <cols>
    <col min="1" max="1" width="23.5546875" style="47" bestFit="1" customWidth="1"/>
    <col min="2" max="2" width="10.33203125" style="47" customWidth="1"/>
    <col min="3" max="3" width="14.33203125" style="47" customWidth="1"/>
    <col min="4" max="4" width="18.88671875" style="47" customWidth="1"/>
    <col min="5" max="7" width="15.88671875" style="47" customWidth="1"/>
    <col min="8" max="8" width="11.5546875" style="47" bestFit="1" customWidth="1"/>
    <col min="9" max="9" width="12.5546875" style="47" bestFit="1" customWidth="1"/>
    <col min="10" max="10" width="13.6640625" style="47" bestFit="1" customWidth="1"/>
    <col min="11" max="23" width="12.5546875" style="47" bestFit="1" customWidth="1"/>
    <col min="24" max="16384" width="9.109375" style="47"/>
  </cols>
  <sheetData>
    <row r="2" spans="1:33">
      <c r="A2" s="14"/>
    </row>
    <row r="3" spans="1:33">
      <c r="A3" s="47" t="s">
        <v>124</v>
      </c>
      <c r="C3" s="139"/>
      <c r="D3" s="139"/>
      <c r="E3" s="354">
        <f>MasterTimeline!C2</f>
        <v>0</v>
      </c>
      <c r="F3" s="354">
        <f>MasterTimeline!D2</f>
        <v>0</v>
      </c>
      <c r="G3" s="354">
        <f>MasterTimeline!E2</f>
        <v>0</v>
      </c>
      <c r="H3" s="836">
        <v>0</v>
      </c>
      <c r="I3" s="836">
        <v>0</v>
      </c>
      <c r="J3" s="836">
        <v>0</v>
      </c>
      <c r="K3" s="836">
        <v>1</v>
      </c>
      <c r="L3" s="354">
        <f>MasterTimeline!J2</f>
        <v>1</v>
      </c>
      <c r="M3" s="354">
        <f>MasterTimeline!K2</f>
        <v>1</v>
      </c>
      <c r="N3" s="354">
        <f>MasterTimeline!L2</f>
        <v>1</v>
      </c>
      <c r="O3" s="354">
        <f>MasterTimeline!M2</f>
        <v>1</v>
      </c>
      <c r="P3" s="354">
        <f>MasterTimeline!N2</f>
        <v>1</v>
      </c>
      <c r="Q3" s="354">
        <f>MasterTimeline!O2</f>
        <v>1</v>
      </c>
      <c r="R3" s="354">
        <f>MasterTimeline!P2</f>
        <v>1</v>
      </c>
      <c r="S3" s="354">
        <f>MasterTimeline!Q2</f>
        <v>1</v>
      </c>
      <c r="T3" s="354">
        <f>MasterTimeline!R2</f>
        <v>1</v>
      </c>
      <c r="U3" s="354">
        <f>MasterTimeline!S2</f>
        <v>1</v>
      </c>
      <c r="V3" s="354">
        <f>MasterTimeline!T2</f>
        <v>1</v>
      </c>
      <c r="W3" s="354">
        <f>MasterTimeline!U2</f>
        <v>1</v>
      </c>
      <c r="X3" s="354">
        <f>MasterTimeline!V2</f>
        <v>1</v>
      </c>
      <c r="Y3" s="354">
        <f>MasterTimeline!W2</f>
        <v>1</v>
      </c>
      <c r="Z3" s="354">
        <f>MasterTimeline!X2</f>
        <v>0.25</v>
      </c>
      <c r="AA3" s="354">
        <f>MasterTimeline!Y2</f>
        <v>0</v>
      </c>
      <c r="AB3" s="354">
        <f>MasterTimeline!Z2</f>
        <v>0</v>
      </c>
      <c r="AC3" s="354">
        <f>MasterTimeline!AA2</f>
        <v>0</v>
      </c>
    </row>
    <row r="4" spans="1:33" ht="28.8">
      <c r="A4" s="47" t="s">
        <v>354</v>
      </c>
      <c r="C4" s="138" t="s">
        <v>81</v>
      </c>
      <c r="D4" s="138" t="s">
        <v>83</v>
      </c>
      <c r="E4" s="139">
        <v>2016</v>
      </c>
      <c r="F4" s="139">
        <v>2017</v>
      </c>
      <c r="G4" s="139">
        <v>2018</v>
      </c>
      <c r="H4" s="139">
        <v>2019</v>
      </c>
      <c r="I4" s="139">
        <v>2020</v>
      </c>
      <c r="J4" s="139">
        <v>2021</v>
      </c>
      <c r="K4" s="139">
        <v>2022</v>
      </c>
      <c r="L4" s="139">
        <v>2023</v>
      </c>
      <c r="M4" s="139">
        <v>2024</v>
      </c>
      <c r="N4" s="139">
        <v>2025</v>
      </c>
      <c r="O4" s="139">
        <v>2026</v>
      </c>
      <c r="P4" s="139">
        <v>2027</v>
      </c>
      <c r="Q4" s="139">
        <v>2028</v>
      </c>
      <c r="R4" s="139">
        <v>2029</v>
      </c>
      <c r="S4" s="139">
        <v>2030</v>
      </c>
      <c r="T4" s="139">
        <v>2031</v>
      </c>
      <c r="U4" s="139">
        <v>2032</v>
      </c>
      <c r="V4" s="139">
        <v>2033</v>
      </c>
      <c r="W4" s="139">
        <v>2034</v>
      </c>
      <c r="X4" s="139">
        <v>2035</v>
      </c>
      <c r="Y4" s="139">
        <v>2036</v>
      </c>
      <c r="Z4" s="139">
        <v>2037</v>
      </c>
      <c r="AA4" s="139">
        <v>2038</v>
      </c>
      <c r="AB4" s="139">
        <v>2039</v>
      </c>
      <c r="AC4" s="139">
        <v>2040</v>
      </c>
      <c r="AD4" s="139"/>
      <c r="AE4" s="139"/>
      <c r="AF4" s="139"/>
      <c r="AG4" s="139"/>
    </row>
    <row r="5" spans="1:33">
      <c r="A5" s="47" t="s">
        <v>126</v>
      </c>
      <c r="B5" s="18">
        <f>NPV(0.0643,E5:AC5)</f>
        <v>331214.37502212374</v>
      </c>
      <c r="C5" s="27">
        <v>0.03</v>
      </c>
      <c r="D5" s="31">
        <v>0.01</v>
      </c>
      <c r="E5" s="29">
        <f>$G$27*(1+$D$5)^COUNT(C$3:$E$3)*E3</f>
        <v>0</v>
      </c>
      <c r="F5" s="29">
        <f>$G$27*(1+$D$5)^COUNT(D$3:$E$3)*F3</f>
        <v>0</v>
      </c>
      <c r="G5" s="29">
        <f>$G$27*(1+$D$5)^COUNT($E$3:E$3)*G3</f>
        <v>0</v>
      </c>
      <c r="H5" s="29">
        <f>$G$27*(1+$D$5)^COUNT($E$3:F$3)*H3</f>
        <v>0</v>
      </c>
      <c r="I5" s="29">
        <f>$G$27*(1+$D$5)^COUNT($E$3:G$3)*I3</f>
        <v>0</v>
      </c>
      <c r="J5" s="29">
        <f>$G$27*(1+$D$5)^COUNT($E$3:H$3)*J3</f>
        <v>0</v>
      </c>
      <c r="K5" s="29">
        <f>$G$27*(1+$D$5)^COUNT($E$3:$E3)*K3</f>
        <v>50473.85312</v>
      </c>
      <c r="L5" s="29">
        <f>$G$27*(1+$D$5)^COUNT($E$3:$E3)*L3</f>
        <v>50473.85312</v>
      </c>
      <c r="M5" s="29">
        <f>$G$27*(1+$D$5)^COUNT($E$3:$E3)*M3</f>
        <v>50473.85312</v>
      </c>
      <c r="N5" s="29">
        <f>$G$27*(1+$D$5)^COUNT($E$3:$E3)*N3</f>
        <v>50473.85312</v>
      </c>
      <c r="O5" s="29">
        <f>$G$27*(1+$D$5)^COUNT($E$3:$E3)*O3</f>
        <v>50473.85312</v>
      </c>
      <c r="P5" s="29">
        <f>$G$27*(1+$D$5)^COUNT($E$3:$E3)*P3</f>
        <v>50473.85312</v>
      </c>
      <c r="Q5" s="29">
        <f>$G$27*(1+$D$5)^COUNT($E$3:$E3)*Q3</f>
        <v>50473.85312</v>
      </c>
      <c r="R5" s="29">
        <f>$G$27*(1+$D$5)^COUNT($E$3:$E3)*R3</f>
        <v>50473.85312</v>
      </c>
      <c r="S5" s="29">
        <f>$G$27*(1+$D$5)^COUNT($E$3:$E3)*S3</f>
        <v>50473.85312</v>
      </c>
      <c r="T5" s="29">
        <f>$G$27*(1+$D$5)^COUNT($E$3:$E3)*T3</f>
        <v>50473.85312</v>
      </c>
      <c r="U5" s="29">
        <f>$G$27*(1+$D$5)^COUNT($E$3:$E3)*U3</f>
        <v>50473.85312</v>
      </c>
      <c r="V5" s="29">
        <f>$G$27*(1+$D$5)^COUNT($E$3:$E3)*V3</f>
        <v>50473.85312</v>
      </c>
      <c r="W5" s="29">
        <f>$G$27*(1+$D$5)^COUNT($E$3:$E3)*W3</f>
        <v>50473.85312</v>
      </c>
      <c r="X5" s="29">
        <f>$G$27*(1+$D$5)^COUNT($E$3:$E3)*X3</f>
        <v>50473.85312</v>
      </c>
      <c r="Y5" s="29">
        <f>$G$27*(1+$D$5)^COUNT($E$3:$E3)*Y3</f>
        <v>50473.85312</v>
      </c>
      <c r="Z5" s="29">
        <f>$G$27*(1+$D$5)^COUNT($E$3:$E3)*Z3</f>
        <v>12618.46328</v>
      </c>
      <c r="AA5" s="29">
        <f>$G$27*(1+$D$5)^COUNT($E$3:$E3)*AA3</f>
        <v>0</v>
      </c>
      <c r="AB5" s="29">
        <f>$G$27*(1+$D$5)^COUNT($E$3:$E3)*AB3</f>
        <v>0</v>
      </c>
      <c r="AC5" s="29">
        <f>$G$27*(1+$D$5)^COUNT($E$3:$E3)*AC3</f>
        <v>0</v>
      </c>
    </row>
    <row r="7" spans="1:33" ht="18">
      <c r="A7" s="189"/>
      <c r="B7" s="190" t="s">
        <v>19</v>
      </c>
      <c r="C7" s="189"/>
      <c r="D7" s="189"/>
      <c r="E7" s="1005">
        <v>2014</v>
      </c>
      <c r="F7" s="1005"/>
      <c r="G7" s="145"/>
    </row>
    <row r="8" spans="1:33">
      <c r="A8" s="47">
        <v>1</v>
      </c>
      <c r="C8" s="51" t="s">
        <v>326</v>
      </c>
      <c r="F8" s="5"/>
      <c r="G8" s="5"/>
    </row>
    <row r="9" spans="1:33">
      <c r="A9" s="47">
        <v>2</v>
      </c>
      <c r="D9" s="47" t="s">
        <v>327</v>
      </c>
      <c r="E9" s="204">
        <v>3027</v>
      </c>
      <c r="F9" s="5"/>
      <c r="G9" s="5"/>
      <c r="H9" s="211" t="s">
        <v>328</v>
      </c>
    </row>
    <row r="10" spans="1:33">
      <c r="A10" s="47">
        <v>3</v>
      </c>
      <c r="D10" s="47" t="s">
        <v>329</v>
      </c>
      <c r="E10" s="150">
        <v>32</v>
      </c>
      <c r="F10" s="5"/>
      <c r="G10" s="5"/>
      <c r="H10" s="47" t="s">
        <v>330</v>
      </c>
    </row>
    <row r="11" spans="1:33">
      <c r="A11" s="47">
        <v>4</v>
      </c>
      <c r="D11" s="47" t="s">
        <v>331</v>
      </c>
      <c r="F11" s="212">
        <f>E9*E10</f>
        <v>96864</v>
      </c>
      <c r="G11" s="19"/>
      <c r="H11" s="47" t="s">
        <v>332</v>
      </c>
    </row>
    <row r="12" spans="1:33">
      <c r="A12" s="47">
        <v>5</v>
      </c>
      <c r="D12" s="47" t="s">
        <v>333</v>
      </c>
      <c r="E12" s="150">
        <v>16</v>
      </c>
      <c r="F12" s="5"/>
      <c r="G12" s="5"/>
      <c r="H12" s="47" t="s">
        <v>330</v>
      </c>
    </row>
    <row r="13" spans="1:33">
      <c r="A13" s="47">
        <v>6</v>
      </c>
      <c r="D13" s="47" t="s">
        <v>334</v>
      </c>
      <c r="F13" s="212">
        <f>E9*E12</f>
        <v>48432</v>
      </c>
      <c r="G13" s="213"/>
      <c r="H13" s="47" t="s">
        <v>335</v>
      </c>
    </row>
    <row r="14" spans="1:33" ht="15" thickBot="1">
      <c r="A14" s="47">
        <v>7</v>
      </c>
      <c r="D14" s="201" t="s">
        <v>336</v>
      </c>
      <c r="E14" s="201"/>
      <c r="F14" s="214"/>
      <c r="G14" s="215">
        <f>F11-F13</f>
        <v>48432</v>
      </c>
      <c r="H14" s="47" t="s">
        <v>337</v>
      </c>
    </row>
    <row r="15" spans="1:33" ht="15" thickTop="1">
      <c r="A15" s="47">
        <v>8</v>
      </c>
      <c r="C15" s="51" t="s">
        <v>338</v>
      </c>
      <c r="F15" s="5"/>
      <c r="G15" s="5"/>
    </row>
    <row r="16" spans="1:33">
      <c r="A16" s="47">
        <v>9</v>
      </c>
      <c r="D16" s="47" t="s">
        <v>339</v>
      </c>
      <c r="E16" s="204">
        <v>29</v>
      </c>
      <c r="F16" s="5"/>
      <c r="G16" s="5"/>
      <c r="H16" s="216" t="s">
        <v>340</v>
      </c>
    </row>
    <row r="17" spans="1:8">
      <c r="A17" s="47">
        <v>10</v>
      </c>
      <c r="D17" s="47" t="s">
        <v>341</v>
      </c>
      <c r="E17" s="204">
        <v>66</v>
      </c>
      <c r="F17" s="5"/>
      <c r="G17" s="5"/>
      <c r="H17" s="216" t="s">
        <v>340</v>
      </c>
    </row>
    <row r="18" spans="1:8">
      <c r="A18" s="47">
        <v>11</v>
      </c>
      <c r="D18" s="47" t="s">
        <v>342</v>
      </c>
      <c r="E18" s="204">
        <v>5</v>
      </c>
      <c r="H18" s="216" t="s">
        <v>340</v>
      </c>
    </row>
    <row r="19" spans="1:8" ht="18.75" customHeight="1" thickBot="1">
      <c r="A19" s="47">
        <v>12</v>
      </c>
      <c r="D19" s="201" t="s">
        <v>343</v>
      </c>
      <c r="E19" s="201"/>
      <c r="F19" s="214"/>
      <c r="G19" s="217">
        <f>SUM(E16:E18)</f>
        <v>100</v>
      </c>
      <c r="H19" s="17" t="s">
        <v>344</v>
      </c>
    </row>
    <row r="20" spans="1:8" ht="15" thickTop="1">
      <c r="A20" s="47">
        <v>13</v>
      </c>
      <c r="C20" s="51" t="s">
        <v>345</v>
      </c>
    </row>
    <row r="21" spans="1:8">
      <c r="A21" s="47">
        <v>14</v>
      </c>
      <c r="D21" s="47" t="s">
        <v>346</v>
      </c>
      <c r="E21" s="204">
        <v>0.8</v>
      </c>
      <c r="H21" s="218" t="s">
        <v>347</v>
      </c>
    </row>
    <row r="22" spans="1:8">
      <c r="A22" s="47">
        <v>15</v>
      </c>
      <c r="D22" s="47" t="s">
        <v>348</v>
      </c>
      <c r="E22" s="47">
        <v>52</v>
      </c>
      <c r="F22" s="219"/>
      <c r="H22" s="47" t="s">
        <v>349</v>
      </c>
    </row>
    <row r="23" spans="1:8">
      <c r="A23" s="47">
        <v>16</v>
      </c>
      <c r="D23" s="47" t="s">
        <v>350</v>
      </c>
      <c r="F23" s="5">
        <f>E21*E22</f>
        <v>41.6</v>
      </c>
      <c r="H23" s="47" t="s">
        <v>351</v>
      </c>
    </row>
    <row r="24" spans="1:8">
      <c r="A24" s="47">
        <v>17</v>
      </c>
      <c r="D24" s="47" t="s">
        <v>352</v>
      </c>
      <c r="F24" s="220">
        <v>37.07</v>
      </c>
      <c r="G24" s="137"/>
      <c r="H24" s="47" t="s">
        <v>353</v>
      </c>
    </row>
    <row r="25" spans="1:8" ht="15" thickBot="1">
      <c r="A25" s="47">
        <v>18</v>
      </c>
      <c r="D25" s="221" t="s">
        <v>313</v>
      </c>
      <c r="E25" s="221"/>
      <c r="F25" s="214"/>
      <c r="G25" s="222">
        <f>F23*F24</f>
        <v>1542.1120000000001</v>
      </c>
    </row>
    <row r="26" spans="1:8" ht="15" thickTop="1"/>
    <row r="27" spans="1:8">
      <c r="D27" s="209" t="s">
        <v>324</v>
      </c>
      <c r="E27" s="209"/>
      <c r="F27" s="209"/>
      <c r="G27" s="210">
        <f>SUM(G14,G25)</f>
        <v>49974.112000000001</v>
      </c>
    </row>
  </sheetData>
  <mergeCells count="1">
    <mergeCell ref="E7:F7"/>
  </mergeCells>
  <hyperlinks>
    <hyperlink ref="H21" r:id="rId1"/>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00B0F0"/>
  </sheetPr>
  <dimension ref="A1:T56"/>
  <sheetViews>
    <sheetView topLeftCell="A19" workbookViewId="0">
      <selection activeCell="B31" sqref="B31"/>
    </sheetView>
  </sheetViews>
  <sheetFormatPr defaultColWidth="9.109375" defaultRowHeight="14.4"/>
  <cols>
    <col min="1" max="1" width="20.33203125" style="639" customWidth="1"/>
    <col min="2" max="2" width="19" style="639" bestFit="1" customWidth="1"/>
    <col min="3" max="3" width="15.5546875" style="639" bestFit="1" customWidth="1"/>
    <col min="4" max="4" width="13.109375" style="639" customWidth="1"/>
    <col min="5" max="5" width="17.109375" style="639" customWidth="1"/>
    <col min="6" max="6" width="19.5546875" style="639" customWidth="1"/>
    <col min="7" max="7" width="13.5546875" style="639" customWidth="1"/>
    <col min="8" max="8" width="15.33203125" style="639" customWidth="1"/>
    <col min="9" max="9" width="12.44140625" style="639" bestFit="1" customWidth="1"/>
    <col min="10" max="10" width="19" style="639" bestFit="1" customWidth="1"/>
    <col min="11" max="11" width="17.109375" style="639" customWidth="1"/>
    <col min="12" max="12" width="11.44140625" style="639" customWidth="1"/>
    <col min="13" max="13" width="14.33203125" style="639" bestFit="1" customWidth="1"/>
    <col min="14" max="17" width="9.109375" style="639"/>
    <col min="18" max="18" width="11.6640625" style="639" customWidth="1"/>
    <col min="19" max="16384" width="9.109375" style="639"/>
  </cols>
  <sheetData>
    <row r="1" spans="1:13">
      <c r="A1" s="47"/>
      <c r="B1" s="47"/>
      <c r="C1" s="671" t="s">
        <v>1092</v>
      </c>
      <c r="D1" s="47" t="s">
        <v>1102</v>
      </c>
      <c r="E1" s="47"/>
      <c r="F1" s="889" t="s">
        <v>1088</v>
      </c>
      <c r="G1" s="47"/>
      <c r="H1" s="47"/>
      <c r="I1" s="47"/>
      <c r="J1" s="47"/>
      <c r="K1" s="47"/>
      <c r="L1" s="47"/>
      <c r="M1"/>
    </row>
    <row r="2" spans="1:13">
      <c r="A2" s="47">
        <v>2016</v>
      </c>
      <c r="B2" s="21">
        <f>27107217+C2</f>
        <v>27107217</v>
      </c>
      <c r="C2" s="21">
        <v>0</v>
      </c>
      <c r="D2" s="21">
        <v>6238217</v>
      </c>
      <c r="E2" s="316">
        <v>0</v>
      </c>
      <c r="F2" s="47">
        <v>0</v>
      </c>
      <c r="G2" s="317">
        <v>3.39E-2</v>
      </c>
      <c r="H2" s="22">
        <f>B2*G2</f>
        <v>918934.65630000003</v>
      </c>
      <c r="I2" s="47"/>
      <c r="J2" s="47"/>
      <c r="K2" s="47"/>
      <c r="L2" s="47"/>
      <c r="M2"/>
    </row>
    <row r="3" spans="1:13">
      <c r="A3" s="47">
        <v>2017</v>
      </c>
      <c r="B3" s="21">
        <f>B2-F3+C3</f>
        <v>22092381.855</v>
      </c>
      <c r="C3" s="21">
        <f>C2*(1-(D24/2))</f>
        <v>0</v>
      </c>
      <c r="D3" s="21"/>
      <c r="E3" s="316">
        <v>0.185</v>
      </c>
      <c r="F3" s="22">
        <f>E3*$B$2</f>
        <v>5014835.1449999996</v>
      </c>
      <c r="G3" s="317">
        <f>G2</f>
        <v>3.39E-2</v>
      </c>
      <c r="H3" s="22">
        <f>(B2+B3)/2*G3</f>
        <v>833933.2005922501</v>
      </c>
      <c r="I3" s="22">
        <f>H2-H3</f>
        <v>85001.455707749934</v>
      </c>
      <c r="J3" s="47"/>
      <c r="K3" s="47"/>
      <c r="L3" s="47"/>
      <c r="M3"/>
    </row>
    <row r="4" spans="1:13">
      <c r="A4" s="47">
        <v>2018</v>
      </c>
      <c r="B4" s="21">
        <f>B3-F4+C4</f>
        <v>5041942.3619999997</v>
      </c>
      <c r="C4" s="21">
        <f>C2*(1-(D24+(E24/2)))</f>
        <v>0</v>
      </c>
      <c r="D4" s="21"/>
      <c r="E4" s="316">
        <v>0.629</v>
      </c>
      <c r="F4" s="22">
        <f>E4*$B$2</f>
        <v>17050439.493000001</v>
      </c>
      <c r="G4" s="317">
        <f>G3</f>
        <v>3.39E-2</v>
      </c>
      <c r="H4" s="22">
        <f>(B3+B4)/2*G4</f>
        <v>459926.79547815002</v>
      </c>
      <c r="I4" s="22">
        <f>H3-H4</f>
        <v>374006.40511410008</v>
      </c>
      <c r="J4" s="47"/>
      <c r="K4" s="47"/>
      <c r="L4" s="47"/>
      <c r="M4"/>
    </row>
    <row r="5" spans="1:13">
      <c r="A5" s="47">
        <v>2019</v>
      </c>
      <c r="B5" s="21">
        <f>B4-F5+C5</f>
        <v>623465.99099999946</v>
      </c>
      <c r="C5" s="21">
        <f>C2*(1-(D24+E24+(F24/2)))</f>
        <v>0</v>
      </c>
      <c r="D5" s="21"/>
      <c r="E5" s="316">
        <v>0.16300000000000001</v>
      </c>
      <c r="F5" s="22">
        <f>E5*$B$2</f>
        <v>4418476.3710000003</v>
      </c>
      <c r="G5" s="317">
        <f>G4</f>
        <v>3.39E-2</v>
      </c>
      <c r="H5" s="22">
        <f>(B4+B5)/2*G5</f>
        <v>96028.671583349991</v>
      </c>
      <c r="I5" s="22">
        <f>H4-H5</f>
        <v>363898.12389480002</v>
      </c>
      <c r="J5" s="47"/>
      <c r="K5" s="47"/>
      <c r="L5" s="47"/>
      <c r="M5"/>
    </row>
    <row r="6" spans="1:13">
      <c r="A6" s="47">
        <v>2020</v>
      </c>
      <c r="B6" s="21">
        <f>B5-F6+C6</f>
        <v>-5.8207660913467407E-10</v>
      </c>
      <c r="C6" s="21">
        <f>C2*(1-(D24+E24+F24+(G24/2)))</f>
        <v>0</v>
      </c>
      <c r="D6" s="21"/>
      <c r="E6" s="316">
        <v>2.3E-2</v>
      </c>
      <c r="F6" s="22">
        <f>E6*$B$2</f>
        <v>623465.99100000004</v>
      </c>
      <c r="G6" s="317">
        <f>G5</f>
        <v>3.39E-2</v>
      </c>
      <c r="H6" s="22">
        <f>(B5+B6)/2*G6</f>
        <v>10567.748547449981</v>
      </c>
      <c r="I6" s="22">
        <f>H5-H6</f>
        <v>85460.923035900007</v>
      </c>
      <c r="J6" s="47"/>
      <c r="K6" s="47"/>
      <c r="L6" s="47"/>
      <c r="M6"/>
    </row>
    <row r="7" spans="1:13">
      <c r="A7" s="47">
        <v>2021</v>
      </c>
      <c r="B7" s="21"/>
      <c r="C7" s="21"/>
      <c r="D7" s="21"/>
      <c r="E7" s="20"/>
      <c r="F7" s="22">
        <f>SUM(F2:F6)</f>
        <v>27107217</v>
      </c>
      <c r="G7" s="47"/>
      <c r="H7" s="22">
        <f>SUM(H2:H6)</f>
        <v>2319391.0725011998</v>
      </c>
      <c r="I7" s="47"/>
      <c r="J7" s="47"/>
      <c r="K7" s="47"/>
      <c r="L7" s="47"/>
      <c r="M7"/>
    </row>
    <row r="8" spans="1:13">
      <c r="A8" s="47">
        <v>2022</v>
      </c>
      <c r="B8" s="21"/>
      <c r="C8" s="21"/>
      <c r="D8" s="21"/>
      <c r="E8" s="21"/>
      <c r="F8" s="47"/>
      <c r="G8" s="47"/>
      <c r="H8" s="673">
        <f>D2</f>
        <v>6238217</v>
      </c>
      <c r="I8" s="47"/>
      <c r="J8" s="47"/>
      <c r="K8" s="47"/>
      <c r="L8" s="47"/>
      <c r="M8"/>
    </row>
    <row r="9" spans="1:13" ht="15" thickBot="1">
      <c r="A9" s="47">
        <v>2023</v>
      </c>
      <c r="B9" s="21"/>
      <c r="C9" s="21"/>
      <c r="D9" s="21"/>
      <c r="E9" s="21"/>
      <c r="F9" s="47"/>
      <c r="G9" s="47"/>
      <c r="H9" s="674">
        <f>SUM(H7:H8)</f>
        <v>8557608.0725011993</v>
      </c>
      <c r="I9" s="47"/>
      <c r="J9" s="47"/>
      <c r="K9" s="47"/>
      <c r="L9" s="47"/>
      <c r="M9"/>
    </row>
    <row r="10" spans="1:13" ht="15" thickTop="1">
      <c r="A10" s="47">
        <v>2024</v>
      </c>
      <c r="B10" s="21"/>
      <c r="C10" s="21"/>
      <c r="D10" s="21"/>
      <c r="E10" s="21"/>
      <c r="F10" s="47"/>
      <c r="G10" s="47"/>
      <c r="H10" s="47"/>
      <c r="I10" s="47"/>
      <c r="J10" s="47"/>
      <c r="K10" s="47"/>
      <c r="L10" s="47"/>
      <c r="M10"/>
    </row>
    <row r="11" spans="1:13">
      <c r="A11" s="47">
        <v>2025</v>
      </c>
      <c r="B11" s="21"/>
      <c r="C11" s="21"/>
      <c r="D11" s="21"/>
      <c r="E11" s="21"/>
      <c r="F11" s="47"/>
      <c r="G11" s="47"/>
      <c r="H11" s="22">
        <f>B2</f>
        <v>27107217</v>
      </c>
      <c r="I11" s="47"/>
      <c r="J11" s="47"/>
      <c r="K11" s="47"/>
      <c r="L11" s="47"/>
      <c r="M11"/>
    </row>
    <row r="12" spans="1:13">
      <c r="A12" s="47">
        <v>2026</v>
      </c>
      <c r="B12" s="21"/>
      <c r="C12" s="21"/>
      <c r="D12" s="21"/>
      <c r="E12" s="21"/>
      <c r="F12" s="47"/>
      <c r="G12" s="47" t="s">
        <v>1089</v>
      </c>
      <c r="H12" s="673">
        <f>H9</f>
        <v>8557608.0725011993</v>
      </c>
      <c r="I12" s="47"/>
      <c r="J12" s="47"/>
      <c r="K12" s="47"/>
      <c r="L12" s="47"/>
      <c r="M12"/>
    </row>
    <row r="13" spans="1:13" ht="15" thickBot="1">
      <c r="A13" s="47">
        <v>2027</v>
      </c>
      <c r="B13" s="21"/>
      <c r="C13" s="21"/>
      <c r="D13" s="21"/>
      <c r="E13" s="21"/>
      <c r="F13" s="47"/>
      <c r="G13" s="47" t="s">
        <v>1090</v>
      </c>
      <c r="H13" s="674">
        <f>H11-H12</f>
        <v>18549608.927498803</v>
      </c>
      <c r="I13" s="47" t="s">
        <v>1095</v>
      </c>
      <c r="J13" s="47"/>
      <c r="K13" s="23">
        <f>H13/15</f>
        <v>1236640.5951665868</v>
      </c>
      <c r="L13" s="47"/>
      <c r="M13"/>
    </row>
    <row r="14" spans="1:13" ht="15" thickTop="1">
      <c r="A14" s="47"/>
      <c r="B14" s="47"/>
      <c r="C14" s="47"/>
      <c r="D14" s="47"/>
      <c r="E14" s="47"/>
      <c r="F14" s="47"/>
      <c r="G14" s="47"/>
      <c r="H14" s="47"/>
      <c r="J14" s="47"/>
      <c r="K14" s="47"/>
      <c r="L14" s="47"/>
      <c r="M14"/>
    </row>
    <row r="15" spans="1:13">
      <c r="A15" s="47"/>
      <c r="B15" s="47"/>
      <c r="C15" s="47"/>
      <c r="D15" s="47"/>
      <c r="E15" s="47"/>
      <c r="F15" s="47"/>
      <c r="G15" s="47"/>
      <c r="H15" s="47"/>
      <c r="I15" s="47" t="s">
        <v>1091</v>
      </c>
      <c r="J15" s="136">
        <f>G2</f>
        <v>3.39E-2</v>
      </c>
      <c r="K15" s="675">
        <f>J15*H13</f>
        <v>628831.7426422094</v>
      </c>
      <c r="L15" s="47"/>
      <c r="M15"/>
    </row>
    <row r="16" spans="1:13">
      <c r="A16" s="47"/>
      <c r="B16" s="47"/>
      <c r="C16" s="47"/>
      <c r="D16" s="47"/>
      <c r="E16" s="47"/>
      <c r="F16" s="47"/>
      <c r="G16" s="47"/>
      <c r="H16" s="47"/>
      <c r="I16" s="47"/>
      <c r="J16" s="47"/>
      <c r="K16" s="47"/>
      <c r="L16" s="47"/>
      <c r="M16"/>
    </row>
    <row r="17" spans="1:20">
      <c r="A17" s="47"/>
      <c r="B17" s="47"/>
      <c r="C17" s="47"/>
      <c r="D17" s="47"/>
      <c r="E17" s="47"/>
      <c r="F17" s="47"/>
      <c r="G17" s="47"/>
      <c r="H17" s="47"/>
      <c r="I17" s="47"/>
      <c r="J17" s="47"/>
      <c r="K17" s="130">
        <f>K13-K15</f>
        <v>607808.85252437741</v>
      </c>
      <c r="L17" s="47"/>
      <c r="M17"/>
    </row>
    <row r="18" spans="1:20">
      <c r="A18"/>
      <c r="B18"/>
      <c r="C18"/>
      <c r="D18"/>
      <c r="E18"/>
      <c r="F18"/>
      <c r="G18"/>
      <c r="H18"/>
      <c r="I18"/>
      <c r="J18"/>
      <c r="K18"/>
      <c r="L18"/>
      <c r="M18"/>
    </row>
    <row r="19" spans="1:20">
      <c r="B19" s="47"/>
    </row>
    <row r="20" spans="1:20">
      <c r="A20" s="638"/>
      <c r="B20" s="638"/>
      <c r="C20" s="986" t="s">
        <v>1070</v>
      </c>
      <c r="D20" s="986"/>
      <c r="E20" s="986"/>
      <c r="F20" s="986"/>
      <c r="G20" s="986"/>
      <c r="H20" s="638"/>
      <c r="I20" s="986"/>
      <c r="J20" s="986"/>
      <c r="K20" s="986"/>
      <c r="L20" s="986"/>
      <c r="M20" s="986"/>
      <c r="P20" s="47"/>
      <c r="Q20" s="47"/>
      <c r="R20" s="47"/>
      <c r="S20" s="47"/>
      <c r="T20" s="47"/>
    </row>
    <row r="21" spans="1:20" ht="15" thickBot="1">
      <c r="A21" s="47"/>
      <c r="B21" s="47" t="s">
        <v>1071</v>
      </c>
      <c r="C21" s="676">
        <v>2016</v>
      </c>
      <c r="D21" s="676">
        <v>2017</v>
      </c>
      <c r="E21" s="676">
        <v>2018</v>
      </c>
      <c r="F21" s="676">
        <v>2019</v>
      </c>
      <c r="G21" s="676">
        <v>2020</v>
      </c>
      <c r="H21" s="264" t="s">
        <v>492</v>
      </c>
      <c r="I21" s="676"/>
      <c r="J21" s="676"/>
      <c r="K21" s="676"/>
      <c r="L21" s="676"/>
      <c r="M21" s="676"/>
    </row>
    <row r="22" spans="1:20">
      <c r="A22" s="47" t="s">
        <v>1072</v>
      </c>
      <c r="B22" s="645">
        <v>25200000</v>
      </c>
      <c r="C22" s="646">
        <v>0</v>
      </c>
      <c r="D22" s="646">
        <v>0.19400000000000001</v>
      </c>
      <c r="E22" s="646">
        <v>0.65600000000000003</v>
      </c>
      <c r="F22" s="646">
        <v>0.14899999999999999</v>
      </c>
      <c r="G22" s="646">
        <v>0</v>
      </c>
      <c r="H22" s="903">
        <v>220000</v>
      </c>
      <c r="I22" s="904">
        <f t="shared" ref="I22:M23" si="0">($H22*C22*25)+($B22*C22)</f>
        <v>0</v>
      </c>
      <c r="J22" s="906">
        <f>($H22*D22*25)+($B22*D22)</f>
        <v>5955800</v>
      </c>
      <c r="K22" s="907">
        <f>($H22*E22*25)+($B22*E22)</f>
        <v>20139200</v>
      </c>
      <c r="L22" s="907">
        <f t="shared" si="0"/>
        <v>4574300</v>
      </c>
      <c r="M22" s="908">
        <f t="shared" si="0"/>
        <v>0</v>
      </c>
    </row>
    <row r="23" spans="1:20" ht="15" thickBot="1">
      <c r="A23" s="47" t="s">
        <v>1073</v>
      </c>
      <c r="B23" s="645">
        <v>2800000</v>
      </c>
      <c r="C23" s="646">
        <v>0</v>
      </c>
      <c r="D23" s="646">
        <v>9.6000000000000002E-2</v>
      </c>
      <c r="E23" s="646">
        <v>0.38300000000000001</v>
      </c>
      <c r="F23" s="646">
        <v>0.28699999999999998</v>
      </c>
      <c r="G23" s="646">
        <f>19.1%+4.3%</f>
        <v>0.23399999999999999</v>
      </c>
      <c r="H23" s="903">
        <v>33000</v>
      </c>
      <c r="I23" s="904">
        <f t="shared" si="0"/>
        <v>0</v>
      </c>
      <c r="J23" s="909">
        <f t="shared" si="0"/>
        <v>348000</v>
      </c>
      <c r="K23" s="910">
        <f t="shared" si="0"/>
        <v>1388375</v>
      </c>
      <c r="L23" s="910">
        <f t="shared" si="0"/>
        <v>1040374.9999999999</v>
      </c>
      <c r="M23" s="911">
        <f t="shared" si="0"/>
        <v>848250</v>
      </c>
      <c r="N23" s="639" t="s">
        <v>1327</v>
      </c>
    </row>
    <row r="24" spans="1:20">
      <c r="A24" s="47"/>
      <c r="B24" s="645">
        <f>SUM(B22:B23)</f>
        <v>28000000</v>
      </c>
      <c r="C24" s="672">
        <f>(($B$22/$B$24)*C22)+(($B$23/$B$24)*C23)</f>
        <v>0</v>
      </c>
      <c r="D24" s="672">
        <f>(($B$22/$B$24)*D22)+(($B$23/$B$24)*D23)</f>
        <v>0.1842</v>
      </c>
      <c r="E24" s="672">
        <f>(($B$22/$B$24)*E22)+(($B$23/$B$24)*E23)</f>
        <v>0.62870000000000004</v>
      </c>
      <c r="F24" s="672">
        <f>(($B$22/$B$24)*F22)+(($B$23/$B$24)*F23)</f>
        <v>0.1628</v>
      </c>
      <c r="G24" s="672">
        <f>(($B$22/$B$24)*G22)+(($B$23/$B$24)*G23)</f>
        <v>2.3400000000000001E-2</v>
      </c>
      <c r="H24" s="645"/>
      <c r="I24" s="672"/>
      <c r="J24" s="905"/>
      <c r="K24" s="905"/>
      <c r="L24" s="905"/>
      <c r="M24" s="905"/>
    </row>
    <row r="25" spans="1:20">
      <c r="A25" s="47"/>
      <c r="B25" s="47"/>
      <c r="C25" s="47"/>
      <c r="D25" s="47"/>
      <c r="E25" s="47"/>
      <c r="F25" s="47"/>
      <c r="G25" s="47"/>
      <c r="H25" s="47"/>
      <c r="I25" s="47"/>
      <c r="J25" s="47"/>
      <c r="K25" s="47"/>
      <c r="L25" s="47"/>
      <c r="M25" s="47"/>
    </row>
    <row r="26" spans="1:20">
      <c r="A26" s="47" t="s">
        <v>1074</v>
      </c>
      <c r="B26" s="47"/>
      <c r="C26" s="47"/>
      <c r="D26" s="47"/>
      <c r="E26" s="47"/>
      <c r="F26" s="47"/>
      <c r="G26" s="47"/>
      <c r="H26" s="47"/>
      <c r="I26" s="47"/>
      <c r="J26" s="47"/>
      <c r="K26" s="47"/>
      <c r="L26" s="47"/>
      <c r="M26" s="47"/>
    </row>
    <row r="27" spans="1:20" ht="15" thickBot="1">
      <c r="A27" s="47"/>
      <c r="B27" s="47"/>
      <c r="C27" s="47"/>
      <c r="D27" s="47"/>
      <c r="E27" s="47"/>
      <c r="F27" s="47"/>
      <c r="G27" s="47"/>
      <c r="H27" s="47"/>
      <c r="I27" s="47"/>
      <c r="J27" s="47"/>
      <c r="K27" s="47"/>
      <c r="L27" s="47"/>
    </row>
    <row r="28" spans="1:20">
      <c r="A28" s="47"/>
      <c r="B28" s="47"/>
      <c r="C28" s="47"/>
      <c r="D28" s="652"/>
      <c r="E28" s="653"/>
      <c r="F28" s="987" t="s">
        <v>1075</v>
      </c>
      <c r="G28" s="988"/>
      <c r="H28" s="322"/>
      <c r="I28" s="661"/>
      <c r="J28" s="662"/>
      <c r="K28" s="989" t="s">
        <v>1076</v>
      </c>
      <c r="L28" s="990"/>
    </row>
    <row r="29" spans="1:20">
      <c r="A29" s="47"/>
      <c r="B29" s="47"/>
      <c r="C29" s="47"/>
      <c r="D29" s="991"/>
      <c r="E29" s="992"/>
      <c r="F29" s="647" t="s">
        <v>201</v>
      </c>
      <c r="G29" s="654" t="s">
        <v>1050</v>
      </c>
      <c r="H29" s="47"/>
      <c r="I29" s="983"/>
      <c r="J29" s="993"/>
      <c r="K29" s="648" t="s">
        <v>201</v>
      </c>
      <c r="L29" s="663" t="s">
        <v>1050</v>
      </c>
    </row>
    <row r="30" spans="1:20">
      <c r="A30" s="47"/>
      <c r="B30" s="47"/>
      <c r="C30" s="47"/>
      <c r="D30" s="655">
        <v>2017</v>
      </c>
      <c r="E30" s="647" t="s">
        <v>1077</v>
      </c>
      <c r="F30" s="649">
        <f>286588*3/12</f>
        <v>71647</v>
      </c>
      <c r="G30" s="656">
        <f>F30/F$42</f>
        <v>0.1944730956310258</v>
      </c>
      <c r="H30" s="47"/>
      <c r="I30" s="664">
        <v>2017</v>
      </c>
      <c r="J30" s="648" t="s">
        <v>1077</v>
      </c>
      <c r="K30" s="650">
        <f>667*3</f>
        <v>2001</v>
      </c>
      <c r="L30" s="665">
        <f>K30/K$46</f>
        <v>9.5723306544202066E-2</v>
      </c>
    </row>
    <row r="31" spans="1:20">
      <c r="A31" s="47"/>
      <c r="B31" s="47"/>
      <c r="C31" s="47"/>
      <c r="D31" s="981">
        <v>2018</v>
      </c>
      <c r="E31" s="647" t="s">
        <v>1077</v>
      </c>
      <c r="F31" s="649">
        <f>286588*9/12</f>
        <v>214941</v>
      </c>
      <c r="G31" s="982">
        <f>SUM(F31:F32)/F42</f>
        <v>0.65615228437418571</v>
      </c>
      <c r="H31" s="47"/>
      <c r="I31" s="664">
        <v>2018</v>
      </c>
      <c r="J31" s="648" t="s">
        <v>1077</v>
      </c>
      <c r="K31" s="650">
        <f>667*12</f>
        <v>8004</v>
      </c>
      <c r="L31" s="665">
        <f>SUM(K31)/K46</f>
        <v>0.38289322617680827</v>
      </c>
    </row>
    <row r="32" spans="1:20">
      <c r="A32" s="47"/>
      <c r="B32" s="47"/>
      <c r="C32" s="47"/>
      <c r="D32" s="981"/>
      <c r="E32" s="647" t="s">
        <v>1078</v>
      </c>
      <c r="F32" s="649">
        <v>26796</v>
      </c>
      <c r="G32" s="982"/>
      <c r="H32" s="47"/>
      <c r="I32" s="983">
        <v>2019</v>
      </c>
      <c r="J32" s="648" t="s">
        <v>1077</v>
      </c>
      <c r="K32" s="650">
        <f>667*6</f>
        <v>4002</v>
      </c>
      <c r="L32" s="984">
        <f>SUM(K32:K33)/K46</f>
        <v>0.28702640642939148</v>
      </c>
    </row>
    <row r="33" spans="1:12">
      <c r="A33" s="47"/>
      <c r="B33" s="47"/>
      <c r="C33" s="47"/>
      <c r="D33" s="981">
        <v>2019</v>
      </c>
      <c r="E33" s="647" t="s">
        <v>1079</v>
      </c>
      <c r="F33" s="649">
        <v>16708</v>
      </c>
      <c r="G33" s="982">
        <f>SUM(F33:F41)/F42</f>
        <v>0.14937461999478849</v>
      </c>
      <c r="H33" s="47"/>
      <c r="I33" s="983"/>
      <c r="J33" s="648" t="s">
        <v>1078</v>
      </c>
      <c r="K33" s="650">
        <f>333*6</f>
        <v>1998</v>
      </c>
      <c r="L33" s="984"/>
    </row>
    <row r="34" spans="1:12">
      <c r="A34" s="47"/>
      <c r="B34" s="47"/>
      <c r="C34" s="47"/>
      <c r="D34" s="981"/>
      <c r="E34" s="647" t="s">
        <v>1080</v>
      </c>
      <c r="F34" s="649">
        <v>5696</v>
      </c>
      <c r="G34" s="982"/>
      <c r="H34" s="47"/>
      <c r="I34" s="978">
        <v>2020</v>
      </c>
      <c r="J34" s="648" t="s">
        <v>1079</v>
      </c>
      <c r="K34" s="985">
        <f>350*6</f>
        <v>2100</v>
      </c>
      <c r="L34" s="980">
        <f>SUM(K34:K42)/K46</f>
        <v>0.19130309988518943</v>
      </c>
    </row>
    <row r="35" spans="1:12">
      <c r="A35" s="47"/>
      <c r="B35" s="47"/>
      <c r="C35" s="47"/>
      <c r="D35" s="981"/>
      <c r="E35" s="647" t="s">
        <v>1081</v>
      </c>
      <c r="F35" s="649">
        <v>209</v>
      </c>
      <c r="G35" s="982"/>
      <c r="H35" s="47"/>
      <c r="I35" s="978"/>
      <c r="J35" s="648" t="s">
        <v>1080</v>
      </c>
      <c r="K35" s="985"/>
      <c r="L35" s="980"/>
    </row>
    <row r="36" spans="1:12">
      <c r="A36" s="47"/>
      <c r="B36" s="47"/>
      <c r="C36" s="47"/>
      <c r="D36" s="981"/>
      <c r="E36" s="647" t="s">
        <v>1082</v>
      </c>
      <c r="F36" s="649">
        <v>12</v>
      </c>
      <c r="G36" s="982"/>
      <c r="H36" s="47"/>
      <c r="I36" s="978"/>
      <c r="J36" s="648" t="s">
        <v>1081</v>
      </c>
      <c r="K36" s="985"/>
      <c r="L36" s="980"/>
    </row>
    <row r="37" spans="1:12">
      <c r="A37" s="47"/>
      <c r="B37" s="47"/>
      <c r="C37" s="47"/>
      <c r="D37" s="981"/>
      <c r="E37" s="647" t="s">
        <v>1083</v>
      </c>
      <c r="F37" s="649">
        <v>5151</v>
      </c>
      <c r="G37" s="982"/>
      <c r="H37" s="47"/>
      <c r="I37" s="978"/>
      <c r="J37" s="648" t="s">
        <v>1082</v>
      </c>
      <c r="K37" s="979">
        <f>333*3</f>
        <v>999</v>
      </c>
      <c r="L37" s="980"/>
    </row>
    <row r="38" spans="1:12">
      <c r="A38" s="47"/>
      <c r="B38" s="47"/>
      <c r="C38" s="47"/>
      <c r="D38" s="981"/>
      <c r="E38" s="647" t="s">
        <v>1084</v>
      </c>
      <c r="F38" s="649">
        <v>1731</v>
      </c>
      <c r="G38" s="982"/>
      <c r="H38" s="47"/>
      <c r="I38" s="978"/>
      <c r="J38" s="648" t="s">
        <v>1083</v>
      </c>
      <c r="K38" s="979"/>
      <c r="L38" s="980"/>
    </row>
    <row r="39" spans="1:12">
      <c r="A39" s="47"/>
      <c r="B39" s="47"/>
      <c r="C39" s="47"/>
      <c r="D39" s="981"/>
      <c r="E39" s="647" t="s">
        <v>1085</v>
      </c>
      <c r="F39" s="649">
        <v>24355</v>
      </c>
      <c r="G39" s="982"/>
      <c r="H39" s="47"/>
      <c r="I39" s="978"/>
      <c r="J39" s="648" t="s">
        <v>1084</v>
      </c>
      <c r="K39" s="979"/>
      <c r="L39" s="980"/>
    </row>
    <row r="40" spans="1:12">
      <c r="A40" s="47"/>
      <c r="B40" s="47"/>
      <c r="C40" s="47"/>
      <c r="D40" s="981"/>
      <c r="E40" s="647" t="s">
        <v>1086</v>
      </c>
      <c r="F40" s="649">
        <v>823</v>
      </c>
      <c r="G40" s="982"/>
      <c r="H40" s="47"/>
      <c r="I40" s="978"/>
      <c r="J40" s="648" t="s">
        <v>1085</v>
      </c>
      <c r="K40" s="979">
        <f>300*3</f>
        <v>900</v>
      </c>
      <c r="L40" s="980"/>
    </row>
    <row r="41" spans="1:12">
      <c r="A41" s="47"/>
      <c r="B41" s="47"/>
      <c r="C41" s="47"/>
      <c r="D41" s="981"/>
      <c r="E41" s="647" t="s">
        <v>1087</v>
      </c>
      <c r="F41" s="649">
        <v>347</v>
      </c>
      <c r="G41" s="982"/>
      <c r="H41" s="651"/>
      <c r="I41" s="978"/>
      <c r="J41" s="648" t="s">
        <v>1086</v>
      </c>
      <c r="K41" s="979"/>
      <c r="L41" s="980"/>
    </row>
    <row r="42" spans="1:12" ht="15" thickBot="1">
      <c r="A42" s="47"/>
      <c r="B42" s="47"/>
      <c r="C42" s="47"/>
      <c r="D42" s="657"/>
      <c r="E42" s="658" t="s">
        <v>147</v>
      </c>
      <c r="F42" s="659">
        <v>368416</v>
      </c>
      <c r="G42" s="660">
        <f>SUM(G30:G41)</f>
        <v>1</v>
      </c>
      <c r="H42" s="47"/>
      <c r="I42" s="978"/>
      <c r="J42" s="648" t="s">
        <v>1087</v>
      </c>
      <c r="K42" s="979"/>
      <c r="L42" s="980"/>
    </row>
    <row r="43" spans="1:12">
      <c r="A43" s="47"/>
      <c r="B43" s="47"/>
      <c r="C43" s="47"/>
      <c r="D43" s="47"/>
      <c r="E43" s="47"/>
      <c r="F43" s="47"/>
      <c r="G43" s="47"/>
      <c r="H43" s="47"/>
      <c r="I43" s="978">
        <v>2021</v>
      </c>
      <c r="J43" s="648" t="s">
        <v>1085</v>
      </c>
      <c r="K43" s="979">
        <f>300*3</f>
        <v>900</v>
      </c>
      <c r="L43" s="980">
        <f>K43/K46</f>
        <v>4.3053960964408729E-2</v>
      </c>
    </row>
    <row r="44" spans="1:12">
      <c r="A44" s="47"/>
      <c r="B44" s="47"/>
      <c r="C44" s="47"/>
      <c r="D44" s="47"/>
      <c r="E44" s="47"/>
      <c r="F44" s="22"/>
      <c r="G44" s="47"/>
      <c r="H44" s="47"/>
      <c r="I44" s="978"/>
      <c r="J44" s="648" t="s">
        <v>1086</v>
      </c>
      <c r="K44" s="979"/>
      <c r="L44" s="980"/>
    </row>
    <row r="45" spans="1:12">
      <c r="A45" s="47"/>
      <c r="B45" s="47"/>
      <c r="C45" s="47"/>
      <c r="D45" s="47"/>
      <c r="E45" s="47"/>
      <c r="F45" s="47"/>
      <c r="G45" s="47"/>
      <c r="H45" s="47"/>
      <c r="I45" s="978"/>
      <c r="J45" s="648" t="s">
        <v>1087</v>
      </c>
      <c r="K45" s="979"/>
      <c r="L45" s="980"/>
    </row>
    <row r="46" spans="1:12" ht="15" thickBot="1">
      <c r="A46" s="47"/>
      <c r="B46" s="47"/>
      <c r="C46" s="47"/>
      <c r="D46" s="47"/>
      <c r="E46" s="47"/>
      <c r="F46" s="47"/>
      <c r="G46" s="47"/>
      <c r="H46" s="47"/>
      <c r="I46" s="666"/>
      <c r="J46" s="667" t="s">
        <v>147</v>
      </c>
      <c r="K46" s="668">
        <f>SUM(K30:K45)</f>
        <v>20904</v>
      </c>
      <c r="L46" s="669">
        <f>SUM(L30:L45)</f>
        <v>1</v>
      </c>
    </row>
    <row r="47" spans="1:12">
      <c r="A47" s="638"/>
      <c r="B47" s="638"/>
      <c r="C47" s="638"/>
      <c r="D47" s="638"/>
      <c r="E47" s="638"/>
      <c r="F47" s="638"/>
      <c r="G47" s="638"/>
      <c r="H47" s="638"/>
      <c r="I47" s="638"/>
      <c r="J47" s="638"/>
      <c r="K47" s="638"/>
    </row>
    <row r="48" spans="1:12">
      <c r="A48" s="638"/>
      <c r="B48" s="638"/>
      <c r="C48" s="638"/>
      <c r="D48" s="638"/>
      <c r="E48" s="638"/>
      <c r="F48" s="638"/>
      <c r="G48" s="638"/>
      <c r="H48" s="638"/>
      <c r="I48" s="638"/>
      <c r="J48" s="638"/>
      <c r="K48" s="638"/>
    </row>
    <row r="49" spans="1:19">
      <c r="A49" s="638"/>
      <c r="B49" s="638"/>
      <c r="C49" s="638"/>
      <c r="D49" s="638"/>
      <c r="E49" s="638"/>
      <c r="F49" s="638"/>
      <c r="G49" s="638"/>
      <c r="H49" s="638"/>
      <c r="I49" s="638"/>
      <c r="J49" s="638"/>
      <c r="K49" s="638"/>
      <c r="L49" s="638"/>
      <c r="M49" s="638"/>
      <c r="N49" s="638"/>
      <c r="O49" s="638"/>
      <c r="P49" s="638"/>
      <c r="Q49" s="638"/>
      <c r="R49" s="638"/>
      <c r="S49" s="638"/>
    </row>
    <row r="50" spans="1:19">
      <c r="A50" s="638"/>
      <c r="B50" s="638"/>
      <c r="C50" s="638"/>
      <c r="D50" s="638"/>
      <c r="E50" s="638"/>
      <c r="F50" s="638"/>
      <c r="G50" s="638"/>
      <c r="H50" s="638"/>
      <c r="I50" s="638"/>
      <c r="J50" s="638"/>
      <c r="K50" s="638"/>
      <c r="L50" s="638"/>
      <c r="M50" s="638"/>
      <c r="N50" s="638"/>
      <c r="O50" s="638"/>
      <c r="P50" s="638"/>
      <c r="Q50" s="638"/>
      <c r="R50" s="638"/>
      <c r="S50" s="638"/>
    </row>
    <row r="51" spans="1:19">
      <c r="A51" s="638"/>
      <c r="B51" s="638"/>
      <c r="C51" s="638"/>
      <c r="D51" s="638"/>
      <c r="E51" s="638"/>
      <c r="F51" s="638"/>
      <c r="G51" s="638"/>
      <c r="H51" s="638"/>
      <c r="I51" s="638"/>
      <c r="J51" s="638"/>
      <c r="K51" s="638"/>
      <c r="L51" s="638"/>
      <c r="M51" s="638"/>
      <c r="N51" s="638"/>
      <c r="O51" s="638"/>
      <c r="P51" s="638"/>
      <c r="Q51" s="638"/>
      <c r="R51" s="638"/>
      <c r="S51" s="638"/>
    </row>
    <row r="52" spans="1:19">
      <c r="A52" s="638"/>
      <c r="B52" s="638"/>
      <c r="C52" s="638"/>
      <c r="D52" s="638"/>
      <c r="E52" s="638"/>
      <c r="F52" s="638"/>
      <c r="G52" s="638"/>
      <c r="H52" s="638"/>
      <c r="I52" s="638"/>
      <c r="J52" s="638"/>
      <c r="K52" s="638"/>
      <c r="L52" s="638"/>
      <c r="M52" s="638"/>
      <c r="N52" s="638"/>
      <c r="O52" s="638"/>
      <c r="P52" s="638"/>
      <c r="Q52" s="638"/>
      <c r="R52" s="638"/>
      <c r="S52" s="638"/>
    </row>
    <row r="53" spans="1:19">
      <c r="A53" s="638"/>
      <c r="B53" s="638"/>
      <c r="C53" s="638"/>
      <c r="D53" s="638"/>
      <c r="E53" s="638"/>
      <c r="F53" s="638"/>
      <c r="G53" s="638"/>
      <c r="H53" s="638"/>
      <c r="I53" s="638"/>
      <c r="J53" s="638"/>
      <c r="K53" s="638"/>
      <c r="L53" s="638"/>
      <c r="M53" s="638"/>
      <c r="N53" s="638"/>
      <c r="O53" s="638"/>
      <c r="P53" s="638"/>
      <c r="Q53" s="638"/>
      <c r="R53" s="638"/>
      <c r="S53" s="638"/>
    </row>
    <row r="54" spans="1:19">
      <c r="A54" s="638"/>
      <c r="B54" s="638"/>
      <c r="C54" s="638"/>
      <c r="D54" s="638"/>
      <c r="E54" s="638"/>
      <c r="F54" s="638"/>
      <c r="G54" s="638"/>
      <c r="H54" s="638"/>
      <c r="I54" s="638"/>
      <c r="J54" s="638"/>
      <c r="K54" s="638"/>
      <c r="L54" s="638"/>
      <c r="M54" s="638"/>
      <c r="N54" s="638"/>
      <c r="O54" s="638"/>
      <c r="P54" s="638"/>
      <c r="Q54" s="638"/>
      <c r="R54" s="638"/>
      <c r="S54" s="638"/>
    </row>
    <row r="55" spans="1:19">
      <c r="A55" s="638"/>
      <c r="B55" s="638"/>
      <c r="C55" s="638"/>
      <c r="D55" s="638"/>
      <c r="E55" s="638"/>
      <c r="F55" s="638"/>
      <c r="G55" s="638"/>
      <c r="H55" s="638"/>
      <c r="I55" s="638"/>
      <c r="J55" s="638"/>
      <c r="K55" s="638"/>
      <c r="L55" s="638"/>
      <c r="M55" s="638"/>
      <c r="N55" s="638"/>
      <c r="O55" s="638"/>
      <c r="P55" s="638"/>
      <c r="Q55" s="638"/>
      <c r="R55" s="638"/>
      <c r="S55" s="638"/>
    </row>
    <row r="56" spans="1:19">
      <c r="I56" s="638"/>
      <c r="J56" s="638"/>
      <c r="K56" s="638"/>
      <c r="L56" s="638"/>
      <c r="M56" s="638"/>
      <c r="N56" s="638"/>
      <c r="O56" s="638"/>
      <c r="P56" s="638"/>
      <c r="Q56" s="638"/>
      <c r="R56" s="638"/>
      <c r="S56" s="638"/>
    </row>
  </sheetData>
  <mergeCells count="20">
    <mergeCell ref="C20:G20"/>
    <mergeCell ref="F28:G28"/>
    <mergeCell ref="K28:L28"/>
    <mergeCell ref="D29:E29"/>
    <mergeCell ref="I29:J29"/>
    <mergeCell ref="I20:M20"/>
    <mergeCell ref="I43:I45"/>
    <mergeCell ref="K43:K45"/>
    <mergeCell ref="L43:L45"/>
    <mergeCell ref="D31:D32"/>
    <mergeCell ref="G31:G32"/>
    <mergeCell ref="I32:I33"/>
    <mergeCell ref="L32:L33"/>
    <mergeCell ref="D33:D41"/>
    <mergeCell ref="G33:G41"/>
    <mergeCell ref="I34:I42"/>
    <mergeCell ref="K34:K36"/>
    <mergeCell ref="L34:L42"/>
    <mergeCell ref="K37:K39"/>
    <mergeCell ref="K40:K42"/>
  </mergeCells>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09FF78"/>
  </sheetPr>
  <dimension ref="A1:AA21"/>
  <sheetViews>
    <sheetView workbookViewId="0">
      <selection activeCell="B8" sqref="B8"/>
    </sheetView>
  </sheetViews>
  <sheetFormatPr defaultColWidth="9.109375" defaultRowHeight="14.4"/>
  <cols>
    <col min="1" max="1" width="78.5546875" style="64" bestFit="1" customWidth="1"/>
    <col min="2" max="2" width="12.5546875" style="64" bestFit="1" customWidth="1"/>
    <col min="3" max="21" width="12.109375" style="64" customWidth="1"/>
    <col min="22" max="24" width="10.88671875" style="64" bestFit="1" customWidth="1"/>
    <col min="25" max="16384" width="9.109375" style="64"/>
  </cols>
  <sheetData>
    <row r="1" spans="1:27">
      <c r="A1" s="63" t="s">
        <v>34</v>
      </c>
    </row>
    <row r="2" spans="1:27" ht="168" customHeight="1">
      <c r="A2" s="1006" t="s">
        <v>185</v>
      </c>
      <c r="B2" s="1006"/>
      <c r="C2" s="1006"/>
      <c r="D2" s="1006"/>
      <c r="E2" s="1006"/>
      <c r="F2" s="1006"/>
      <c r="G2" s="1006"/>
      <c r="H2" s="1006"/>
      <c r="I2" s="1006"/>
      <c r="J2" s="1006"/>
      <c r="K2" s="1006"/>
      <c r="L2" s="1006"/>
    </row>
    <row r="3" spans="1:27" ht="15.75" customHeight="1">
      <c r="A3" s="140"/>
      <c r="B3" s="140"/>
      <c r="C3" s="140"/>
      <c r="D3" s="140"/>
      <c r="E3" s="140"/>
      <c r="F3" s="140"/>
      <c r="G3" s="140"/>
      <c r="H3" s="140"/>
      <c r="I3" s="140"/>
      <c r="J3" s="140"/>
      <c r="K3" s="140"/>
      <c r="L3" s="140"/>
    </row>
    <row r="4" spans="1:27" ht="15.75" customHeight="1">
      <c r="A4" s="140" t="s">
        <v>275</v>
      </c>
      <c r="B4" s="147">
        <v>0.01</v>
      </c>
      <c r="C4" s="140"/>
      <c r="D4" s="140"/>
      <c r="E4" s="140"/>
      <c r="F4" s="140"/>
      <c r="G4" s="140"/>
      <c r="H4" s="140"/>
      <c r="I4" s="140"/>
      <c r="J4" s="140"/>
      <c r="K4" s="140"/>
      <c r="L4" s="140"/>
    </row>
    <row r="5" spans="1:27">
      <c r="A5" s="122" t="s">
        <v>573</v>
      </c>
      <c r="B5" s="148">
        <v>2.3800000000000002E-2</v>
      </c>
      <c r="C5" s="411" t="s">
        <v>574</v>
      </c>
      <c r="D5" s="84"/>
      <c r="E5" s="84"/>
      <c r="F5" s="84"/>
      <c r="G5" s="84"/>
      <c r="H5" s="84"/>
      <c r="I5" s="84"/>
      <c r="J5" s="84"/>
      <c r="K5" s="84"/>
      <c r="L5" s="84"/>
      <c r="M5" s="84"/>
      <c r="N5" s="84"/>
      <c r="O5" s="84"/>
      <c r="P5" s="84"/>
      <c r="Q5" s="84"/>
      <c r="R5" s="84"/>
      <c r="S5" s="84"/>
      <c r="T5" s="84"/>
      <c r="U5" s="84"/>
    </row>
    <row r="6" spans="1:27">
      <c r="B6" s="83"/>
      <c r="C6" s="84"/>
      <c r="D6" s="84"/>
      <c r="E6" s="84"/>
      <c r="F6" s="84"/>
      <c r="G6" s="84"/>
      <c r="H6" s="84"/>
      <c r="I6" s="84"/>
      <c r="J6" s="84"/>
      <c r="K6" s="84"/>
      <c r="L6" s="84"/>
      <c r="M6" s="84"/>
      <c r="N6" s="84"/>
      <c r="O6" s="84"/>
      <c r="P6" s="84"/>
      <c r="Q6" s="84"/>
      <c r="R6" s="84"/>
      <c r="S6" s="84"/>
      <c r="T6" s="84"/>
      <c r="U6" s="84"/>
    </row>
    <row r="7" spans="1:27">
      <c r="B7"/>
      <c r="C7" s="84"/>
      <c r="D7" s="84"/>
      <c r="E7" s="84"/>
      <c r="F7" s="84"/>
      <c r="G7" s="84"/>
      <c r="H7" s="84"/>
      <c r="I7" s="84"/>
      <c r="J7" s="84"/>
      <c r="K7" s="84"/>
      <c r="L7" s="84"/>
      <c r="M7" s="84"/>
      <c r="N7" s="84"/>
      <c r="O7" s="84"/>
      <c r="P7" s="84"/>
      <c r="Q7" s="84"/>
      <c r="R7" s="84"/>
      <c r="S7" s="84"/>
      <c r="T7" s="84"/>
      <c r="U7" s="84"/>
    </row>
    <row r="8" spans="1:27">
      <c r="A8" s="47" t="s">
        <v>186</v>
      </c>
      <c r="B8" s="912">
        <v>3190670</v>
      </c>
      <c r="C8" s="913" t="s">
        <v>1328</v>
      </c>
      <c r="D8" s="84"/>
      <c r="E8" s="84"/>
      <c r="F8" s="84"/>
      <c r="G8" s="84"/>
      <c r="H8" s="84"/>
      <c r="I8" s="84"/>
      <c r="J8" s="84"/>
      <c r="K8" s="84"/>
      <c r="L8" s="84"/>
      <c r="M8" s="84"/>
      <c r="N8" s="84"/>
      <c r="O8" s="84"/>
      <c r="P8" s="84"/>
      <c r="Q8" s="84"/>
      <c r="R8" s="84"/>
      <c r="S8" s="84"/>
      <c r="T8" s="84"/>
      <c r="U8" s="84"/>
    </row>
    <row r="9" spans="1:27">
      <c r="B9"/>
      <c r="C9" s="84"/>
      <c r="D9" s="84"/>
      <c r="E9" s="84"/>
      <c r="F9" s="84"/>
      <c r="G9" s="84"/>
      <c r="H9" s="84"/>
      <c r="I9" s="84"/>
      <c r="J9" s="84"/>
      <c r="K9" s="84"/>
      <c r="L9" s="84"/>
      <c r="M9" s="84"/>
      <c r="N9" s="84"/>
      <c r="O9" s="84"/>
      <c r="P9" s="84"/>
      <c r="Q9" s="84"/>
      <c r="R9" s="84"/>
      <c r="S9" s="84"/>
      <c r="T9" s="84"/>
      <c r="U9" s="84"/>
    </row>
    <row r="10" spans="1:27">
      <c r="C10" s="84">
        <f>MasterTimeline!C2</f>
        <v>0</v>
      </c>
      <c r="D10" s="84">
        <f>MasterTimeline!D2</f>
        <v>0</v>
      </c>
      <c r="E10" s="84">
        <f>MasterTimeline!E2</f>
        <v>0</v>
      </c>
      <c r="F10" s="712">
        <v>0</v>
      </c>
      <c r="G10" s="712">
        <v>0.2</v>
      </c>
      <c r="H10" s="712">
        <v>0.4</v>
      </c>
      <c r="I10" s="712">
        <v>0.6</v>
      </c>
      <c r="J10" s="712">
        <v>0.8</v>
      </c>
      <c r="K10" s="84">
        <f>MasterTimeline!K2</f>
        <v>1</v>
      </c>
      <c r="L10" s="84">
        <f>MasterTimeline!L2</f>
        <v>1</v>
      </c>
      <c r="M10" s="84">
        <f>MasterTimeline!M2</f>
        <v>1</v>
      </c>
      <c r="N10" s="84">
        <f>MasterTimeline!N2</f>
        <v>1</v>
      </c>
      <c r="O10" s="84">
        <f>MasterTimeline!O2</f>
        <v>1</v>
      </c>
      <c r="P10" s="84">
        <f>MasterTimeline!P2</f>
        <v>1</v>
      </c>
      <c r="Q10" s="84">
        <f>MasterTimeline!Q2</f>
        <v>1</v>
      </c>
      <c r="R10" s="84">
        <f>MasterTimeline!R2</f>
        <v>1</v>
      </c>
      <c r="S10" s="84">
        <f>MasterTimeline!S2</f>
        <v>1</v>
      </c>
      <c r="T10" s="84">
        <f>MasterTimeline!T2</f>
        <v>1</v>
      </c>
      <c r="U10" s="84">
        <f>MasterTimeline!U2</f>
        <v>1</v>
      </c>
      <c r="V10" s="84">
        <f>MasterTimeline!V2</f>
        <v>1</v>
      </c>
      <c r="W10" s="84">
        <f>MasterTimeline!W2</f>
        <v>1</v>
      </c>
      <c r="X10" s="84">
        <f>MasterTimeline!X2</f>
        <v>0.25</v>
      </c>
      <c r="Y10" s="84">
        <f>MasterTimeline!Y2</f>
        <v>0</v>
      </c>
      <c r="Z10" s="84">
        <f>MasterTimeline!Z2</f>
        <v>0</v>
      </c>
      <c r="AA10" s="84">
        <f>MasterTimeline!AA2</f>
        <v>0</v>
      </c>
    </row>
    <row r="11" spans="1:27">
      <c r="A11" s="64" t="s">
        <v>124</v>
      </c>
      <c r="C11" s="84">
        <v>2016</v>
      </c>
      <c r="D11" s="84">
        <v>2017</v>
      </c>
      <c r="E11" s="84">
        <v>2018</v>
      </c>
      <c r="F11" s="84">
        <v>2019</v>
      </c>
      <c r="G11" s="84">
        <v>2020</v>
      </c>
      <c r="H11" s="84">
        <v>2021</v>
      </c>
      <c r="I11" s="84">
        <v>2022</v>
      </c>
      <c r="J11" s="84">
        <v>2023</v>
      </c>
      <c r="K11" s="84">
        <v>2024</v>
      </c>
      <c r="L11" s="84">
        <v>2025</v>
      </c>
      <c r="M11" s="84">
        <v>2026</v>
      </c>
      <c r="N11" s="84">
        <v>2027</v>
      </c>
      <c r="O11" s="84">
        <v>2028</v>
      </c>
      <c r="P11" s="84">
        <v>2029</v>
      </c>
      <c r="Q11" s="84">
        <v>2030</v>
      </c>
      <c r="R11" s="84">
        <v>2031</v>
      </c>
      <c r="S11" s="84">
        <v>2032</v>
      </c>
      <c r="T11" s="84">
        <v>2033</v>
      </c>
      <c r="U11" s="84">
        <v>2034</v>
      </c>
      <c r="V11" s="84">
        <v>2035</v>
      </c>
      <c r="W11" s="84">
        <v>2036</v>
      </c>
      <c r="X11" s="84">
        <v>2037</v>
      </c>
      <c r="Y11" s="84">
        <v>2038</v>
      </c>
      <c r="Z11" s="84">
        <v>2039</v>
      </c>
      <c r="AA11" s="84">
        <v>2040</v>
      </c>
    </row>
    <row r="12" spans="1:27">
      <c r="A12" s="47" t="s">
        <v>266</v>
      </c>
      <c r="B12" s="915">
        <f>NPV(0.0658,C12:AA12)</f>
        <v>28009803.29321368</v>
      </c>
      <c r="C12" s="87">
        <f>(($B$8)*(1+$B$5+$B$4)^COUNT($C10:C10))*C10</f>
        <v>0</v>
      </c>
      <c r="D12" s="87">
        <f>(($B$8)*(1+$B$5+$B$4)^COUNT($C10:D10))*D10</f>
        <v>0</v>
      </c>
      <c r="E12" s="87">
        <f>(($B$8)*(1+$B$5+$B$4)^COUNT($C10:E10))*E10</f>
        <v>0</v>
      </c>
      <c r="F12" s="912">
        <f>B8*F10</f>
        <v>0</v>
      </c>
      <c r="G12" s="87">
        <f>$B$8*((1+SUM($B$4:$B$5))^ COUNT($G10:G10))*G10</f>
        <v>659702.92920000013</v>
      </c>
      <c r="H12" s="87">
        <f>$B$8*((1+SUM($B$4:$B$5))^ COUNT($G10:H10))*H10</f>
        <v>1364001.7764139203</v>
      </c>
      <c r="I12" s="87">
        <f>$B$8*((1+SUM($B$4:$B$5))^ COUNT($G10:I10))*I10</f>
        <v>2115157.554685066</v>
      </c>
      <c r="J12" s="87">
        <f>$B$8*((1+SUM($B$4:$B$5))^ COUNT($G10:J10))*J10</f>
        <v>2915533.1733778957</v>
      </c>
      <c r="K12" s="87">
        <f>$B$8*((1+SUM($B$4:$B$5))^ COUNT($G10:K10))*K10</f>
        <v>3767597.7432975858</v>
      </c>
      <c r="L12" s="87">
        <f>$B$8*((1+SUM($B$4:$B$5))^ COUNT($G10:L10))*L10</f>
        <v>3894942.5470210435</v>
      </c>
      <c r="M12" s="87">
        <f>$B$8*((1+SUM($B$4:$B$5))^ COUNT($G10:M10))*M10</f>
        <v>4026591.6051103557</v>
      </c>
      <c r="N12" s="87">
        <f>$B$8*((1+SUM($B$4:$B$5))^ COUNT($G10:N10))*N10</f>
        <v>4162690.4013630855</v>
      </c>
      <c r="O12" s="87">
        <f>$B$8*((1+SUM($B$4:$B$5))^ COUNT($G10:O10))*O10</f>
        <v>4303389.3369291574</v>
      </c>
      <c r="P12" s="87">
        <f>$B$8*((1+SUM($B$4:$B$5))^ COUNT($G10:P10))*P10</f>
        <v>4448843.8965173634</v>
      </c>
      <c r="Q12" s="87">
        <f>$B$8*((1+SUM($B$4:$B$5))^ COUNT($G10:Q10))*Q10</f>
        <v>4599214.8202196509</v>
      </c>
      <c r="R12" s="87">
        <f>$B$8*((1+SUM($B$4:$B$5))^ COUNT($G10:R10))*R10</f>
        <v>4754668.2811430749</v>
      </c>
      <c r="S12" s="87">
        <f>$B$8*((1+SUM($B$4:$B$5))^ COUNT($G10:S10))*S10</f>
        <v>4915376.0690457113</v>
      </c>
      <c r="T12" s="87">
        <f>$B$8*((1+SUM($B$4:$B$5))^ COUNT($G10:T10))*T10</f>
        <v>5081515.7801794559</v>
      </c>
      <c r="U12" s="87">
        <f>$B$8*((1+SUM($B$4:$B$5))^ COUNT($G10:U10))*U10</f>
        <v>5253271.0135495225</v>
      </c>
      <c r="V12" s="87">
        <f>$B$8*((1+SUM($B$4:$B$5))^ COUNT($G10:V10))*V10</f>
        <v>5430831.5738074966</v>
      </c>
      <c r="W12" s="87">
        <f>$B$8*((1+SUM($B$4:$B$5))^ COUNT($G10:W10))*W10</f>
        <v>5614393.6810021894</v>
      </c>
      <c r="X12" s="87">
        <f>$B$8*((1+SUM($B$4:$B$5))^ COUNT($G10:X10))*X10</f>
        <v>1451040.0468550159</v>
      </c>
      <c r="Y12" s="87">
        <f>$B$8*((1+SUM($B$4:$B$5))^ COUNT($G10:Y10))*Y10</f>
        <v>0</v>
      </c>
      <c r="Z12" s="87">
        <f>$B$8*((1+SUM($B$4:$B$5))^ COUNT($G10:Z10))*Z10</f>
        <v>0</v>
      </c>
      <c r="AA12" s="87">
        <f>$B$8*((1+SUM($B$4:$B$5))^ COUNT($G10:AA10))*AA10</f>
        <v>0</v>
      </c>
    </row>
    <row r="13" spans="1:27">
      <c r="B13" s="914">
        <f>SUM(C12:AA12)</f>
        <v>68758762.229717582</v>
      </c>
    </row>
    <row r="16" spans="1:27" s="848" customFormat="1">
      <c r="A16" s="848" t="s">
        <v>1228</v>
      </c>
    </row>
    <row r="17" spans="1:27" s="848" customFormat="1">
      <c r="A17" s="848" t="s">
        <v>186</v>
      </c>
      <c r="B17" s="849">
        <v>2622923.8497274392</v>
      </c>
    </row>
    <row r="18" spans="1:27" s="848" customFormat="1"/>
    <row r="19" spans="1:27" s="848" customFormat="1">
      <c r="C19" s="848">
        <v>0</v>
      </c>
      <c r="D19" s="848">
        <v>0</v>
      </c>
      <c r="E19" s="848">
        <v>0</v>
      </c>
      <c r="F19" s="848">
        <v>0.3</v>
      </c>
      <c r="G19" s="848">
        <v>0.75</v>
      </c>
      <c r="H19" s="848">
        <v>0.75</v>
      </c>
      <c r="I19" s="848">
        <v>0.75</v>
      </c>
      <c r="J19" s="848">
        <v>1</v>
      </c>
      <c r="K19" s="848">
        <v>1</v>
      </c>
      <c r="L19" s="848">
        <v>1</v>
      </c>
      <c r="M19" s="848">
        <v>1</v>
      </c>
      <c r="N19" s="848">
        <v>1</v>
      </c>
      <c r="O19" s="848">
        <v>1</v>
      </c>
      <c r="P19" s="848">
        <v>1</v>
      </c>
      <c r="Q19" s="848">
        <v>1</v>
      </c>
      <c r="R19" s="848">
        <v>1</v>
      </c>
      <c r="S19" s="848">
        <v>1</v>
      </c>
      <c r="T19" s="848">
        <v>1</v>
      </c>
      <c r="U19" s="848">
        <v>1</v>
      </c>
      <c r="V19" s="848">
        <v>1</v>
      </c>
      <c r="W19" s="848">
        <v>1</v>
      </c>
      <c r="X19" s="848">
        <v>0.25</v>
      </c>
      <c r="Y19" s="848">
        <v>0</v>
      </c>
      <c r="Z19" s="848">
        <v>0</v>
      </c>
      <c r="AA19" s="848">
        <v>0</v>
      </c>
    </row>
    <row r="20" spans="1:27" s="848" customFormat="1">
      <c r="A20" s="848" t="s">
        <v>124</v>
      </c>
      <c r="C20" s="850">
        <v>2016</v>
      </c>
      <c r="D20" s="848">
        <v>2017</v>
      </c>
      <c r="E20" s="848">
        <v>2018</v>
      </c>
      <c r="F20" s="848">
        <v>2019</v>
      </c>
      <c r="G20" s="848">
        <v>2020</v>
      </c>
      <c r="H20" s="848">
        <v>2021</v>
      </c>
      <c r="I20" s="848">
        <v>2022</v>
      </c>
      <c r="J20" s="848">
        <v>2023</v>
      </c>
      <c r="K20" s="848">
        <v>2024</v>
      </c>
      <c r="L20" s="848">
        <v>2025</v>
      </c>
      <c r="M20" s="848">
        <v>2026</v>
      </c>
      <c r="N20" s="848">
        <v>2027</v>
      </c>
      <c r="O20" s="848">
        <v>2028</v>
      </c>
      <c r="P20" s="848">
        <v>2029</v>
      </c>
      <c r="Q20" s="848">
        <v>2030</v>
      </c>
      <c r="R20" s="848">
        <v>2031</v>
      </c>
      <c r="S20" s="848">
        <v>2032</v>
      </c>
      <c r="T20" s="848">
        <v>2033</v>
      </c>
      <c r="U20" s="848">
        <v>2034</v>
      </c>
      <c r="V20" s="848">
        <v>2035</v>
      </c>
      <c r="W20" s="848">
        <v>2036</v>
      </c>
      <c r="X20" s="848">
        <v>2037</v>
      </c>
      <c r="Y20" s="848">
        <v>2038</v>
      </c>
      <c r="Z20" s="848">
        <v>2039</v>
      </c>
      <c r="AA20" s="848">
        <v>2040</v>
      </c>
    </row>
    <row r="21" spans="1:27" s="848" customFormat="1">
      <c r="A21" s="848" t="s">
        <v>266</v>
      </c>
      <c r="B21" s="916">
        <v>29913262.350978587</v>
      </c>
      <c r="C21" s="849">
        <v>0</v>
      </c>
      <c r="D21" s="849">
        <v>0</v>
      </c>
      <c r="E21" s="849">
        <v>0</v>
      </c>
      <c r="F21" s="849">
        <v>898779.27227562002</v>
      </c>
      <c r="G21" s="849">
        <v>2322895.0291963401</v>
      </c>
      <c r="H21" s="849">
        <v>2401408.8811831763</v>
      </c>
      <c r="I21" s="849">
        <v>2482576.501367168</v>
      </c>
      <c r="J21" s="849">
        <v>3421983.4494845043</v>
      </c>
      <c r="K21" s="849">
        <v>3537646.4900770807</v>
      </c>
      <c r="L21" s="849">
        <v>3657218.9414416859</v>
      </c>
      <c r="M21" s="849">
        <v>3780832.9416624154</v>
      </c>
      <c r="N21" s="849">
        <v>3908625.0950906049</v>
      </c>
      <c r="O21" s="849">
        <v>4040736.6233046679</v>
      </c>
      <c r="P21" s="849">
        <v>4177313.5211723656</v>
      </c>
      <c r="Q21" s="849">
        <v>4318506.7181879925</v>
      </c>
      <c r="R21" s="849">
        <v>4464472.2452627458</v>
      </c>
      <c r="S21" s="849">
        <v>4615371.4071526267</v>
      </c>
      <c r="T21" s="849">
        <v>4771370.9607143858</v>
      </c>
      <c r="U21" s="849">
        <v>4932643.2991865333</v>
      </c>
      <c r="V21" s="849">
        <v>5099366.6426990377</v>
      </c>
      <c r="W21" s="849">
        <v>5271725.2352222661</v>
      </c>
    </row>
  </sheetData>
  <mergeCells count="1">
    <mergeCell ref="A2:L2"/>
  </mergeCells>
  <hyperlinks>
    <hyperlink ref="A1" location="'Summary Detail'!A1" display="Back to Summary Detail"/>
    <hyperlink ref="C5" r:id="rId1"/>
  </hyperlinks>
  <pageMargins left="0.7" right="0.7" top="0.75" bottom="0.75" header="0.3" footer="0.3"/>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9FF78"/>
  </sheetPr>
  <dimension ref="A1:AG9"/>
  <sheetViews>
    <sheetView workbookViewId="0">
      <selection activeCell="M3" sqref="M3:P3"/>
    </sheetView>
  </sheetViews>
  <sheetFormatPr defaultRowHeight="14.4"/>
  <cols>
    <col min="2" max="2" width="23.88671875" bestFit="1" customWidth="1"/>
    <col min="4" max="4" width="13.5546875" bestFit="1" customWidth="1"/>
    <col min="5" max="5" width="24.5546875" bestFit="1" customWidth="1"/>
    <col min="6" max="6" width="5" bestFit="1" customWidth="1"/>
    <col min="7" max="7" width="14.5546875" bestFit="1" customWidth="1"/>
    <col min="8" max="8" width="12.5546875" bestFit="1" customWidth="1"/>
    <col min="9" max="9" width="14.88671875" bestFit="1" customWidth="1"/>
    <col min="10" max="10" width="10.88671875" bestFit="1" customWidth="1"/>
    <col min="11" max="12" width="10" bestFit="1" customWidth="1"/>
    <col min="13" max="33" width="11.5546875" bestFit="1" customWidth="1"/>
  </cols>
  <sheetData>
    <row r="1" spans="1:33" s="64" customFormat="1">
      <c r="A1" s="63" t="s">
        <v>34</v>
      </c>
      <c r="D1" s="63" t="s">
        <v>34</v>
      </c>
    </row>
    <row r="2" spans="1:33">
      <c r="A2" s="47"/>
      <c r="B2" s="47"/>
      <c r="C2" s="726"/>
      <c r="D2" s="883" t="s">
        <v>3</v>
      </c>
      <c r="E2" s="47"/>
      <c r="F2" s="47"/>
      <c r="G2" s="726" t="s">
        <v>80</v>
      </c>
      <c r="H2" s="726" t="s">
        <v>1306</v>
      </c>
      <c r="I2" s="725">
        <v>2016</v>
      </c>
      <c r="J2" s="725">
        <v>2017</v>
      </c>
      <c r="K2" s="725">
        <v>2018</v>
      </c>
      <c r="L2" s="725" t="s">
        <v>1307</v>
      </c>
      <c r="M2" s="725">
        <v>2020</v>
      </c>
      <c r="N2" s="725">
        <v>2021</v>
      </c>
      <c r="O2" s="725">
        <v>2022</v>
      </c>
      <c r="P2" s="725">
        <v>2023</v>
      </c>
      <c r="Q2" s="725">
        <v>2024</v>
      </c>
      <c r="R2" s="725">
        <v>2025</v>
      </c>
      <c r="S2" s="725">
        <v>2026</v>
      </c>
      <c r="T2" s="725">
        <v>2027</v>
      </c>
      <c r="U2" s="725">
        <v>2028</v>
      </c>
      <c r="V2" s="725">
        <v>2029</v>
      </c>
      <c r="W2" s="725">
        <v>2030</v>
      </c>
      <c r="X2" s="725">
        <v>2031</v>
      </c>
      <c r="Y2" s="725">
        <v>2032</v>
      </c>
      <c r="Z2" s="725">
        <v>2033</v>
      </c>
      <c r="AA2" s="725">
        <v>2034</v>
      </c>
      <c r="AB2" s="725">
        <v>2035</v>
      </c>
      <c r="AC2" s="725">
        <v>2036</v>
      </c>
      <c r="AD2" s="725">
        <v>2037</v>
      </c>
      <c r="AE2" s="725">
        <v>2038</v>
      </c>
      <c r="AF2" s="725">
        <v>2039</v>
      </c>
      <c r="AG2" s="725">
        <v>2040</v>
      </c>
    </row>
    <row r="3" spans="1:33">
      <c r="A3" s="47"/>
      <c r="B3" s="726"/>
      <c r="C3" s="726"/>
      <c r="D3" s="47"/>
      <c r="E3" s="726" t="s">
        <v>1308</v>
      </c>
      <c r="F3" s="726"/>
      <c r="G3" s="726"/>
      <c r="H3" s="726"/>
      <c r="I3" s="890">
        <v>0</v>
      </c>
      <c r="J3" s="890">
        <v>0</v>
      </c>
      <c r="K3" s="890">
        <v>0</v>
      </c>
      <c r="L3" s="886">
        <v>0</v>
      </c>
      <c r="M3" s="886">
        <v>0.2</v>
      </c>
      <c r="N3" s="886">
        <v>0.4</v>
      </c>
      <c r="O3" s="886">
        <v>0.6</v>
      </c>
      <c r="P3" s="886">
        <v>0.8</v>
      </c>
      <c r="Q3" s="886">
        <v>1</v>
      </c>
      <c r="R3" s="891">
        <v>1</v>
      </c>
      <c r="S3" s="891">
        <v>1</v>
      </c>
      <c r="T3" s="891">
        <v>1</v>
      </c>
      <c r="U3" s="891">
        <v>1</v>
      </c>
      <c r="V3" s="891">
        <v>1</v>
      </c>
      <c r="W3" s="891">
        <v>1</v>
      </c>
      <c r="X3" s="891">
        <v>1</v>
      </c>
      <c r="Y3" s="891">
        <v>1</v>
      </c>
      <c r="Z3" s="891">
        <v>1</v>
      </c>
      <c r="AA3" s="891">
        <v>1</v>
      </c>
      <c r="AB3" s="891">
        <v>1</v>
      </c>
      <c r="AC3" s="891">
        <v>1</v>
      </c>
      <c r="AD3" s="891">
        <v>0.25</v>
      </c>
      <c r="AE3" s="891">
        <v>0</v>
      </c>
      <c r="AF3" s="891">
        <v>0</v>
      </c>
      <c r="AG3" s="891">
        <v>0</v>
      </c>
    </row>
    <row r="4" spans="1:33">
      <c r="A4" s="883" t="s">
        <v>1305</v>
      </c>
      <c r="B4" s="47"/>
      <c r="C4" s="47"/>
      <c r="D4" s="47"/>
      <c r="E4" s="726" t="s">
        <v>1309</v>
      </c>
      <c r="F4" s="726"/>
      <c r="G4" s="892">
        <f>NPV(0.0658,I4:AG4)</f>
        <v>18673199.269256186</v>
      </c>
      <c r="H4" s="885">
        <f>SUM(I4:AG4)</f>
        <v>45839167.636496812</v>
      </c>
      <c r="I4" s="884">
        <v>0</v>
      </c>
      <c r="J4" s="884">
        <v>0</v>
      </c>
      <c r="K4" s="884">
        <v>0</v>
      </c>
      <c r="L4" s="885">
        <f>$J$6*L3</f>
        <v>0</v>
      </c>
      <c r="M4" s="885">
        <f>$J$6*(M3*((1+SUM($C$8:$C$9))^COUNT($M3:M3)))</f>
        <v>439801.88388000004</v>
      </c>
      <c r="N4" s="885">
        <f>$J$6*(N3*((1+SUM($C$8:$C$9))^COUNT($M3:N3)))</f>
        <v>909334.37511028803</v>
      </c>
      <c r="O4" s="885">
        <f>$J$6*(O3*((1+SUM($C$8:$C$9))^COUNT($M3:O3)))</f>
        <v>1410104.8154835238</v>
      </c>
      <c r="P4" s="885">
        <f>$J$6*(P3*((1+SUM($C$8:$C$9))^COUNT($M3:P3)))</f>
        <v>1943688.4776624895</v>
      </c>
      <c r="Q4" s="885">
        <f>$J$6*(Q3*((1+SUM($C$8:$C$9))^COUNT($M3:Q3)))</f>
        <v>2511731.435259352</v>
      </c>
      <c r="R4" s="885">
        <f>$J$6*(R3*((1+SUM($C$8:$C$9))^COUNT($M3:R3)))</f>
        <v>2596627.9577711178</v>
      </c>
      <c r="S4" s="885">
        <f>$J$6*(S3*((1+SUM($C$8:$C$9))^COUNT($M3:S3)))</f>
        <v>2684393.9827437825</v>
      </c>
      <c r="T4" s="885">
        <f>$J$6*(T3*((1+SUM($C$8:$C$9))^COUNT($M3:T3)))</f>
        <v>2775126.4993605218</v>
      </c>
      <c r="U4" s="885">
        <f>$J$6*(U3*((1+SUM($C$8:$C$9))^COUNT($M3:U3)))</f>
        <v>2868925.7750389078</v>
      </c>
      <c r="V4" s="885">
        <f>$J$6*(V3*((1+SUM($C$8:$C$9))^COUNT($M3:V3)))</f>
        <v>2965895.4662352228</v>
      </c>
      <c r="W4" s="885">
        <f>$J$6*(W3*((1+SUM($C$8:$C$9))^COUNT($M3:W3)))</f>
        <v>3066142.7329939734</v>
      </c>
      <c r="X4" s="885">
        <f>$J$6*(X3*((1+SUM($C$8:$C$9))^COUNT($M3:X3)))</f>
        <v>3169778.3573691701</v>
      </c>
      <c r="Y4" s="885">
        <f>$J$6*(Y3*((1+SUM($C$8:$C$9))^COUNT($M3:Y3)))</f>
        <v>3276916.8658482484</v>
      </c>
      <c r="Z4" s="885">
        <f>$J$6*(Z3*((1+SUM($C$8:$C$9))^COUNT($M3:Z3)))</f>
        <v>3387676.6559139187</v>
      </c>
      <c r="AA4" s="885">
        <f>$J$6*(AA3*((1+SUM($C$8:$C$9))^COUNT($M3:AA3)))</f>
        <v>3502180.1268838099</v>
      </c>
      <c r="AB4" s="885">
        <f>$J$6*(AB3*((1+SUM($C$8:$C$9))^COUNT($M3:AB3)))</f>
        <v>3620553.8151724827</v>
      </c>
      <c r="AC4" s="885">
        <f>$J$6*(AC3*((1+SUM($C$8:$C$9))^COUNT($M3:AC3)))</f>
        <v>3742928.5341253127</v>
      </c>
      <c r="AD4" s="885">
        <f>$J$6*(AD3*((1+SUM($C$8:$C$9))^COUNT($M3:AD3)))</f>
        <v>967359.87964468705</v>
      </c>
      <c r="AE4" s="885">
        <f>$J$6*(AE3*((1+SUM($C$8:$C$9))^COUNT($M3:AE3)))</f>
        <v>0</v>
      </c>
      <c r="AF4" s="885">
        <f>$J$6*(AF3*((1+SUM($C$8:$C$9))^COUNT($M3:AF3)))</f>
        <v>0</v>
      </c>
      <c r="AG4" s="885">
        <f>$J$6*(AG3*((1+SUM($C$8:$C$9))^COUNT($M3:AG3)))</f>
        <v>0</v>
      </c>
    </row>
    <row r="5" spans="1:33">
      <c r="G5" s="86"/>
    </row>
    <row r="6" spans="1:33">
      <c r="E6" s="546" t="s">
        <v>1311</v>
      </c>
      <c r="F6" s="546"/>
      <c r="G6" s="546"/>
      <c r="H6" s="546" t="s">
        <v>1312</v>
      </c>
      <c r="I6" s="546" t="s">
        <v>1310</v>
      </c>
      <c r="J6" s="912">
        <v>2127113</v>
      </c>
      <c r="K6" s="84" t="s">
        <v>1328</v>
      </c>
    </row>
    <row r="8" spans="1:33" ht="28.8">
      <c r="B8" s="902" t="s">
        <v>275</v>
      </c>
      <c r="C8" s="147">
        <v>0.01</v>
      </c>
      <c r="D8" s="902"/>
    </row>
    <row r="9" spans="1:33">
      <c r="B9" s="122" t="s">
        <v>573</v>
      </c>
      <c r="C9" s="148">
        <v>2.3800000000000002E-2</v>
      </c>
      <c r="D9" s="411" t="s">
        <v>574</v>
      </c>
    </row>
  </sheetData>
  <hyperlinks>
    <hyperlink ref="A1" location="'Summary Detail'!A1" display="Back to Summary Detail"/>
    <hyperlink ref="D1" location="'Summary Detail'!A1" display="Back to Summary Detail"/>
    <hyperlink ref="D9" r:id="rId1"/>
  </hyperlinks>
  <pageMargins left="0.7" right="0.7" top="0.75" bottom="0.75" header="0.3" footer="0.3"/>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9FF78"/>
  </sheetPr>
  <dimension ref="A1:AE36"/>
  <sheetViews>
    <sheetView workbookViewId="0"/>
  </sheetViews>
  <sheetFormatPr defaultColWidth="9.109375" defaultRowHeight="14.4"/>
  <cols>
    <col min="1" max="1" width="9.109375" style="64"/>
    <col min="2" max="2" width="23.6640625" style="64" customWidth="1"/>
    <col min="3" max="3" width="11.6640625" style="64" customWidth="1"/>
    <col min="4" max="4" width="61.44140625" style="64" bestFit="1" customWidth="1"/>
    <col min="5" max="8" width="11.6640625" style="64" customWidth="1"/>
    <col min="9" max="22" width="9.44140625" style="64" customWidth="1"/>
    <col min="23" max="16384" width="9.109375" style="64"/>
  </cols>
  <sheetData>
    <row r="1" spans="1:31">
      <c r="A1" s="63" t="s">
        <v>34</v>
      </c>
    </row>
    <row r="2" spans="1:31">
      <c r="C2" s="1007"/>
      <c r="D2" s="1007"/>
      <c r="E2" s="1007"/>
      <c r="F2" s="1007"/>
      <c r="G2" s="1007"/>
      <c r="H2" s="1007"/>
    </row>
    <row r="3" spans="1:31" ht="18">
      <c r="B3" s="90" t="s">
        <v>3</v>
      </c>
      <c r="C3" s="91"/>
      <c r="D3" s="91"/>
      <c r="E3" s="91"/>
      <c r="F3" s="65"/>
      <c r="G3" s="66"/>
      <c r="H3" s="66"/>
    </row>
    <row r="4" spans="1:31" ht="69.75" customHeight="1">
      <c r="B4" s="1008" t="s">
        <v>189</v>
      </c>
      <c r="C4" s="1008"/>
      <c r="D4" s="1008"/>
      <c r="E4" s="1008"/>
      <c r="F4" s="1008"/>
      <c r="G4" s="1008"/>
      <c r="H4" s="68"/>
      <c r="I4" s="69"/>
    </row>
    <row r="6" spans="1:31">
      <c r="B6" s="47" t="s">
        <v>294</v>
      </c>
      <c r="C6" s="83">
        <v>0.01</v>
      </c>
    </row>
    <row r="7" spans="1:31">
      <c r="B7" s="47" t="s">
        <v>325</v>
      </c>
      <c r="C7" s="83">
        <v>0.03</v>
      </c>
    </row>
    <row r="9" spans="1:31">
      <c r="B9" s="47" t="s">
        <v>190</v>
      </c>
      <c r="D9" s="354">
        <f>MasterTimeline!C2</f>
        <v>0</v>
      </c>
      <c r="E9" s="354">
        <f>MasterTimeline!D2</f>
        <v>0</v>
      </c>
      <c r="F9" s="354">
        <f>MasterTimeline!E2</f>
        <v>0</v>
      </c>
      <c r="G9" s="354">
        <f>MasterTimeline!F2</f>
        <v>0.3</v>
      </c>
      <c r="H9" s="354">
        <f>MasterTimeline!G2</f>
        <v>0.75</v>
      </c>
      <c r="I9" s="354">
        <f>MasterTimeline!H2</f>
        <v>0.75</v>
      </c>
      <c r="J9" s="354">
        <f>MasterTimeline!I2</f>
        <v>0.75</v>
      </c>
      <c r="K9" s="354">
        <f>MasterTimeline!J2</f>
        <v>1</v>
      </c>
      <c r="L9" s="354">
        <f>MasterTimeline!K2</f>
        <v>1</v>
      </c>
      <c r="M9" s="354">
        <f>MasterTimeline!L2</f>
        <v>1</v>
      </c>
      <c r="N9" s="354">
        <f>MasterTimeline!M2</f>
        <v>1</v>
      </c>
      <c r="O9" s="354">
        <f>MasterTimeline!N2</f>
        <v>1</v>
      </c>
      <c r="P9" s="354">
        <f>MasterTimeline!O2</f>
        <v>1</v>
      </c>
      <c r="Q9" s="354">
        <f>MasterTimeline!P2</f>
        <v>1</v>
      </c>
      <c r="R9" s="354">
        <f>MasterTimeline!Q2</f>
        <v>1</v>
      </c>
      <c r="S9" s="354">
        <f>MasterTimeline!R2</f>
        <v>1</v>
      </c>
      <c r="T9" s="354">
        <f>MasterTimeline!S2</f>
        <v>1</v>
      </c>
      <c r="U9" s="354">
        <f>MasterTimeline!T2</f>
        <v>1</v>
      </c>
      <c r="V9" s="354">
        <f>MasterTimeline!U2</f>
        <v>1</v>
      </c>
      <c r="W9" s="354">
        <f>MasterTimeline!V2</f>
        <v>1</v>
      </c>
      <c r="X9" s="354">
        <f>MasterTimeline!W2</f>
        <v>1</v>
      </c>
      <c r="Y9" s="354">
        <f>MasterTimeline!X2</f>
        <v>0.25</v>
      </c>
      <c r="Z9" s="354">
        <f>MasterTimeline!Y2</f>
        <v>0</v>
      </c>
      <c r="AA9" s="354">
        <f>MasterTimeline!Z2</f>
        <v>0</v>
      </c>
      <c r="AB9" s="354">
        <f>MasterTimeline!AA2</f>
        <v>0</v>
      </c>
    </row>
    <row r="10" spans="1:31">
      <c r="B10" s="64" t="s">
        <v>124</v>
      </c>
      <c r="D10" s="84">
        <v>2016</v>
      </c>
      <c r="E10" s="84">
        <v>2017</v>
      </c>
      <c r="F10" s="84">
        <v>2018</v>
      </c>
      <c r="G10" s="84">
        <v>2019</v>
      </c>
      <c r="H10" s="84">
        <v>2020</v>
      </c>
      <c r="I10" s="84">
        <v>2021</v>
      </c>
      <c r="J10" s="84">
        <v>2022</v>
      </c>
      <c r="K10" s="84">
        <v>2023</v>
      </c>
      <c r="L10" s="84">
        <v>2024</v>
      </c>
      <c r="M10" s="84">
        <v>2025</v>
      </c>
      <c r="N10" s="84">
        <v>2026</v>
      </c>
      <c r="O10" s="84">
        <v>2027</v>
      </c>
      <c r="P10" s="84">
        <v>2028</v>
      </c>
      <c r="Q10" s="84">
        <v>2029</v>
      </c>
      <c r="R10" s="84">
        <v>2030</v>
      </c>
      <c r="S10" s="84">
        <v>2031</v>
      </c>
      <c r="T10" s="84">
        <v>2032</v>
      </c>
      <c r="U10" s="84">
        <v>2033</v>
      </c>
      <c r="V10" s="84">
        <v>2034</v>
      </c>
      <c r="W10" s="84">
        <v>2035</v>
      </c>
      <c r="X10" s="84">
        <v>2036</v>
      </c>
      <c r="Y10" s="84">
        <v>2037</v>
      </c>
      <c r="Z10" s="84">
        <v>2038</v>
      </c>
      <c r="AA10" s="84">
        <v>2039</v>
      </c>
      <c r="AB10" s="84">
        <v>2040</v>
      </c>
    </row>
    <row r="11" spans="1:31">
      <c r="B11" s="64" t="s">
        <v>126</v>
      </c>
      <c r="C11" s="86">
        <f>NPV(0.0643,D11:AB11)</f>
        <v>1277163.4111527745</v>
      </c>
      <c r="D11" s="87">
        <f>((($G$36)*(1+$C$6+$C$7)^COUNT($D9:D9))*D9)</f>
        <v>0</v>
      </c>
      <c r="E11" s="87">
        <f>((($G$36)*(1+$C$6+$C$7)^COUNT($D9:E9))*E9)</f>
        <v>0</v>
      </c>
      <c r="F11" s="87">
        <f>((($G$36)*(1+$C$6+$C$7)^COUNT($D9:F9))*F9)</f>
        <v>0</v>
      </c>
      <c r="G11" s="87">
        <f>((($G$36)*(1+$C$6+$C$7)^COUNT($D9:G9))*G9)</f>
        <v>36024.667537477457</v>
      </c>
      <c r="H11" s="87">
        <f>((($G$36)*(1+$C$6+$C$7)^COUNT($D9:H9))*H9)</f>
        <v>93664.135597441404</v>
      </c>
      <c r="I11" s="87">
        <f>((($G$36)*(1+$C$6+$C$7)^COUNT($D9:I9))*I9)</f>
        <v>97410.70102133906</v>
      </c>
      <c r="J11" s="87">
        <f>((($G$36)*(1+$C$6+$C$7)^COUNT($D9:J9))*J9)</f>
        <v>101307.1290621926</v>
      </c>
      <c r="K11" s="87">
        <f>((($G$36)*(1+$C$6+$C$7)^COUNT($D9:K9))*K9)</f>
        <v>140479.21896624044</v>
      </c>
      <c r="L11" s="87">
        <f>((($G$36)*(1+$C$6+$C$7)^COUNT($D9:L9))*L9)</f>
        <v>146098.38772489008</v>
      </c>
      <c r="M11" s="87">
        <f>((($G$36)*(1+$C$6+$C$7)^COUNT($D9:M9))*M9)</f>
        <v>151942.32323388566</v>
      </c>
      <c r="N11" s="87">
        <f>((($G$36)*(1+$C$6+$C$7)^COUNT($D9:N9))*N9)</f>
        <v>158020.01616324109</v>
      </c>
      <c r="O11" s="87">
        <f>((($G$36)*(1+$C$6+$C$7)^COUNT($D9:O9))*O9)</f>
        <v>164340.81680977077</v>
      </c>
      <c r="P11" s="87">
        <f>((($G$36)*(1+$C$6+$C$7)^COUNT($D9:P9))*P9)</f>
        <v>170914.44948216161</v>
      </c>
      <c r="Q11" s="87">
        <f>((($G$36)*(1+$C$6+$C$7)^COUNT($D9:Q9))*Q9)</f>
        <v>177751.02746144807</v>
      </c>
      <c r="R11" s="87">
        <f>((($G$36)*(1+$C$6+$C$7)^COUNT($D9:R9))*R9)</f>
        <v>184861.06855990598</v>
      </c>
      <c r="S11" s="87">
        <f>((($G$36)*(1+$C$6+$C$7)^COUNT($D9:S9))*S9)</f>
        <v>192255.51130230224</v>
      </c>
      <c r="T11" s="87">
        <f>((($G$36)*(1+$C$6+$C$7)^COUNT($D9:T9))*T9)</f>
        <v>199945.73175439436</v>
      </c>
      <c r="U11" s="87">
        <f>((($G$36)*(1+$C$6+$C$7)^COUNT($D9:U9))*U9)</f>
        <v>207943.56102457014</v>
      </c>
      <c r="V11" s="87">
        <f>((($G$36)*(1+$C$6+$C$7)^COUNT($D9:V9))*V9)</f>
        <v>216261.30346555295</v>
      </c>
      <c r="W11" s="87">
        <f>((($G$36)*(1+$C$6+$C$7)^COUNT($D9:W9))*W9)</f>
        <v>224911.75560417506</v>
      </c>
      <c r="X11" s="87">
        <f>((($G$36)*(1+$C$6+$C$7)^COUNT($D9:X9))*X9)</f>
        <v>233908.22582834214</v>
      </c>
      <c r="Y11" s="87">
        <f>((($G$36)*(1+$C$6+$C$7)^COUNT($D9:Y9))*Y9)</f>
        <v>60816.13871536895</v>
      </c>
      <c r="Z11" s="87">
        <f>((($G$36)*(1+$C$6+$C$7)^COUNT($D9:Z9))*Z9)</f>
        <v>0</v>
      </c>
      <c r="AA11" s="87">
        <f>((($G$36)*(1+$C$6+$C$7)^COUNT($D9:AA9))*AA9)</f>
        <v>0</v>
      </c>
      <c r="AB11" s="87">
        <f>((($G$36)*(1+$C$6+$C$7)^COUNT($D9:AB9))*AB9)</f>
        <v>0</v>
      </c>
      <c r="AC11" s="87"/>
      <c r="AD11" s="87"/>
      <c r="AE11" s="87"/>
    </row>
    <row r="13" spans="1:31" ht="15.75" customHeight="1">
      <c r="B13" s="141"/>
      <c r="C13" s="141"/>
      <c r="D13" s="141"/>
      <c r="E13" s="141"/>
      <c r="F13" s="141"/>
      <c r="G13" s="141"/>
      <c r="H13" s="68"/>
      <c r="I13" s="69"/>
    </row>
    <row r="14" spans="1:31" ht="15.75" customHeight="1">
      <c r="A14" s="189"/>
      <c r="B14" s="190" t="s">
        <v>146</v>
      </c>
      <c r="C14" s="189"/>
      <c r="D14" s="189"/>
      <c r="E14" s="1005">
        <v>2014</v>
      </c>
      <c r="F14" s="1005"/>
      <c r="G14" s="145"/>
      <c r="H14" s="47"/>
      <c r="I14" s="69"/>
    </row>
    <row r="15" spans="1:31" ht="15.75" customHeight="1">
      <c r="A15" s="47">
        <v>1</v>
      </c>
      <c r="B15" s="47"/>
      <c r="C15" s="51" t="s">
        <v>296</v>
      </c>
      <c r="D15" s="47"/>
      <c r="E15" s="47"/>
      <c r="F15" s="47"/>
      <c r="G15" s="47"/>
      <c r="H15" s="47"/>
      <c r="I15" s="69"/>
    </row>
    <row r="16" spans="1:31" ht="15.75" customHeight="1">
      <c r="A16" s="47">
        <v>2</v>
      </c>
      <c r="B16" s="47"/>
      <c r="C16" s="47"/>
      <c r="D16" s="47" t="s">
        <v>297</v>
      </c>
      <c r="E16" s="21">
        <v>36863</v>
      </c>
      <c r="F16" s="47"/>
      <c r="G16" s="47"/>
      <c r="H16" s="47" t="s">
        <v>298</v>
      </c>
      <c r="I16" s="69"/>
    </row>
    <row r="17" spans="1:9" ht="15.75" customHeight="1">
      <c r="A17" s="47">
        <v>3</v>
      </c>
      <c r="B17" s="47"/>
      <c r="C17" s="47"/>
      <c r="D17" s="47" t="s">
        <v>299</v>
      </c>
      <c r="E17" s="21">
        <f>E16*0.67</f>
        <v>24698.210000000003</v>
      </c>
      <c r="F17" s="47"/>
      <c r="G17" s="47"/>
      <c r="H17" s="47" t="s">
        <v>300</v>
      </c>
      <c r="I17" s="69"/>
    </row>
    <row r="18" spans="1:9" ht="15.75" customHeight="1">
      <c r="A18" s="47">
        <v>4</v>
      </c>
      <c r="B18" s="47"/>
      <c r="C18" s="47"/>
      <c r="D18" s="47" t="s">
        <v>301</v>
      </c>
      <c r="E18" s="191">
        <v>16619</v>
      </c>
      <c r="F18" s="47"/>
      <c r="G18" s="47"/>
      <c r="H18" s="192" t="s">
        <v>302</v>
      </c>
      <c r="I18" s="69"/>
    </row>
    <row r="19" spans="1:9" ht="15.75" customHeight="1">
      <c r="A19" s="47">
        <v>5</v>
      </c>
      <c r="B19" s="47"/>
      <c r="C19" s="47"/>
      <c r="D19" s="47" t="s">
        <v>303</v>
      </c>
      <c r="E19" s="47"/>
      <c r="F19" s="193">
        <f>E18/E17</f>
        <v>0.67288277166644861</v>
      </c>
      <c r="G19" s="47"/>
      <c r="H19" s="47" t="s">
        <v>304</v>
      </c>
      <c r="I19" s="69"/>
    </row>
    <row r="20" spans="1:9" ht="15.75" customHeight="1">
      <c r="A20" s="47">
        <v>6</v>
      </c>
      <c r="B20" s="47"/>
      <c r="C20" s="47"/>
      <c r="D20" s="47" t="s">
        <v>305</v>
      </c>
      <c r="E20" s="194">
        <v>4.8958333333333328E-3</v>
      </c>
      <c r="F20" s="195"/>
      <c r="G20" s="47"/>
      <c r="H20" s="47" t="s">
        <v>306</v>
      </c>
      <c r="I20" s="69"/>
    </row>
    <row r="21" spans="1:9" ht="15.75" customHeight="1">
      <c r="A21" s="47">
        <v>7</v>
      </c>
      <c r="B21" s="47"/>
      <c r="C21" s="47"/>
      <c r="D21" s="192" t="s">
        <v>307</v>
      </c>
      <c r="E21" s="194">
        <v>3.580628147835648E-3</v>
      </c>
      <c r="F21" s="192"/>
      <c r="G21" s="192"/>
      <c r="H21" s="47" t="s">
        <v>298</v>
      </c>
      <c r="I21" s="69"/>
    </row>
    <row r="22" spans="1:9" ht="15.75" customHeight="1">
      <c r="A22" s="47">
        <v>8</v>
      </c>
      <c r="B22" s="47"/>
      <c r="C22" s="47"/>
      <c r="D22" s="47" t="s">
        <v>308</v>
      </c>
      <c r="E22" s="193">
        <f>E21/E20</f>
        <v>0.73136234508983455</v>
      </c>
      <c r="F22" s="47"/>
      <c r="G22" s="196"/>
      <c r="H22" s="192" t="s">
        <v>309</v>
      </c>
      <c r="I22" s="69"/>
    </row>
    <row r="23" spans="1:9" ht="15.75" customHeight="1">
      <c r="A23" s="47">
        <v>9</v>
      </c>
      <c r="B23" s="47"/>
      <c r="C23" s="47"/>
      <c r="D23" s="197" t="s">
        <v>310</v>
      </c>
      <c r="E23" s="198">
        <v>6.71</v>
      </c>
      <c r="F23" s="196"/>
      <c r="G23" s="196"/>
      <c r="H23" s="47"/>
      <c r="I23" s="69"/>
    </row>
    <row r="24" spans="1:9" ht="15.75" customHeight="1">
      <c r="A24" s="47">
        <v>10</v>
      </c>
      <c r="B24" s="47"/>
      <c r="C24" s="47"/>
      <c r="D24" s="197" t="s">
        <v>311</v>
      </c>
      <c r="E24" s="47"/>
      <c r="F24" s="199">
        <f>E22*E23</f>
        <v>4.9074413355527895</v>
      </c>
      <c r="G24" s="200"/>
      <c r="H24" s="47" t="s">
        <v>312</v>
      </c>
      <c r="I24" s="69"/>
    </row>
    <row r="25" spans="1:9" ht="15.75" customHeight="1" thickBot="1">
      <c r="A25" s="47">
        <v>11</v>
      </c>
      <c r="B25" s="47"/>
      <c r="C25" s="47"/>
      <c r="D25" s="201" t="s">
        <v>313</v>
      </c>
      <c r="E25" s="201"/>
      <c r="F25" s="202"/>
      <c r="G25" s="203">
        <f>F24*(F19*E17)</f>
        <v>81556.767555551807</v>
      </c>
      <c r="H25" s="204" t="s">
        <v>314</v>
      </c>
      <c r="I25" s="69"/>
    </row>
    <row r="26" spans="1:9" ht="15.75" customHeight="1" thickTop="1">
      <c r="A26" s="47">
        <v>12</v>
      </c>
      <c r="B26" s="122"/>
      <c r="C26" s="205" t="s">
        <v>315</v>
      </c>
      <c r="D26" s="206"/>
      <c r="E26" s="206"/>
      <c r="F26" s="206"/>
      <c r="G26" s="206"/>
      <c r="H26" s="206"/>
      <c r="I26" s="69"/>
    </row>
    <row r="27" spans="1:9" ht="15.75" customHeight="1">
      <c r="A27" s="47">
        <v>13</v>
      </c>
      <c r="B27" s="122"/>
      <c r="C27" s="192"/>
      <c r="D27" s="192" t="s">
        <v>307</v>
      </c>
      <c r="E27" s="194">
        <v>3.580628147835648E-3</v>
      </c>
      <c r="F27" s="47"/>
      <c r="G27" s="192"/>
      <c r="H27" s="47" t="s">
        <v>298</v>
      </c>
      <c r="I27" s="69"/>
    </row>
    <row r="28" spans="1:9" ht="15.75" customHeight="1">
      <c r="A28" s="47">
        <v>14</v>
      </c>
      <c r="B28" s="122"/>
      <c r="C28" s="192"/>
      <c r="D28" s="192" t="s">
        <v>316</v>
      </c>
      <c r="E28" s="194">
        <v>9.2592592592592585E-4</v>
      </c>
      <c r="F28" s="47"/>
      <c r="G28" s="47"/>
      <c r="H28" s="47" t="s">
        <v>317</v>
      </c>
      <c r="I28" s="69"/>
    </row>
    <row r="29" spans="1:9" ht="15.75" customHeight="1">
      <c r="A29" s="47">
        <v>15</v>
      </c>
      <c r="B29" s="122"/>
      <c r="C29" s="192"/>
      <c r="D29" s="47" t="s">
        <v>318</v>
      </c>
      <c r="E29" s="193">
        <f>E28/E27</f>
        <v>0.25859315396534893</v>
      </c>
      <c r="F29" s="47"/>
      <c r="G29" s="47"/>
      <c r="H29" s="192" t="s">
        <v>319</v>
      </c>
      <c r="I29" s="69"/>
    </row>
    <row r="30" spans="1:9" ht="15.75" customHeight="1">
      <c r="A30" s="47">
        <v>16</v>
      </c>
      <c r="B30" s="122"/>
      <c r="C30" s="192"/>
      <c r="D30" s="197" t="s">
        <v>311</v>
      </c>
      <c r="E30" s="198">
        <f>F24</f>
        <v>4.9074413355527895</v>
      </c>
      <c r="F30" s="47"/>
      <c r="G30" s="47"/>
      <c r="H30" s="47" t="s">
        <v>312</v>
      </c>
      <c r="I30" s="69"/>
    </row>
    <row r="31" spans="1:9" ht="15.75" customHeight="1">
      <c r="A31" s="47">
        <v>17</v>
      </c>
      <c r="B31" s="122"/>
      <c r="C31" s="192"/>
      <c r="D31" s="197" t="s">
        <v>320</v>
      </c>
      <c r="E31" s="47"/>
      <c r="F31" s="137">
        <f>E30*E29</f>
        <v>1.2690307328605201</v>
      </c>
      <c r="G31" s="47"/>
      <c r="H31" s="192" t="s">
        <v>321</v>
      </c>
      <c r="I31" s="69"/>
    </row>
    <row r="32" spans="1:9" ht="15.75" customHeight="1">
      <c r="A32" s="47">
        <v>18</v>
      </c>
      <c r="B32" s="122"/>
      <c r="C32" s="192"/>
      <c r="D32" s="47" t="s">
        <v>301</v>
      </c>
      <c r="E32" s="47"/>
      <c r="F32" s="191">
        <v>16619</v>
      </c>
      <c r="G32" s="196"/>
      <c r="H32" s="192" t="s">
        <v>302</v>
      </c>
      <c r="I32" s="69"/>
    </row>
    <row r="33" spans="1:22">
      <c r="A33" s="47">
        <v>19</v>
      </c>
      <c r="B33" s="122"/>
      <c r="C33" s="192"/>
      <c r="D33" s="201" t="s">
        <v>322</v>
      </c>
      <c r="E33" s="207"/>
      <c r="F33" s="201"/>
      <c r="G33" s="208">
        <f>F31*F32</f>
        <v>21090.021749408985</v>
      </c>
      <c r="H33" s="192" t="s">
        <v>323</v>
      </c>
    </row>
    <row r="34" spans="1:22">
      <c r="A34" s="47"/>
      <c r="B34" s="122"/>
      <c r="C34" s="192"/>
      <c r="D34" s="192"/>
      <c r="E34" s="192"/>
      <c r="F34" s="192"/>
      <c r="G34" s="192"/>
      <c r="H34" s="192"/>
    </row>
    <row r="35" spans="1:22">
      <c r="A35" s="47"/>
      <c r="B35" s="122"/>
      <c r="C35" s="192"/>
      <c r="D35" s="192"/>
      <c r="E35" s="192"/>
      <c r="F35" s="192"/>
      <c r="G35" s="192"/>
      <c r="H35" s="192"/>
      <c r="I35" s="84"/>
      <c r="J35" s="84"/>
      <c r="K35" s="84"/>
      <c r="L35" s="84"/>
      <c r="M35" s="84"/>
      <c r="N35" s="84"/>
      <c r="O35" s="84"/>
      <c r="P35" s="84"/>
      <c r="Q35" s="84"/>
      <c r="R35" s="84"/>
      <c r="S35" s="84"/>
      <c r="T35" s="84"/>
      <c r="U35" s="84"/>
      <c r="V35" s="84"/>
    </row>
    <row r="36" spans="1:22">
      <c r="A36" s="47"/>
      <c r="B36" s="122"/>
      <c r="C36" s="192"/>
      <c r="D36" s="209" t="s">
        <v>324</v>
      </c>
      <c r="E36" s="209"/>
      <c r="F36" s="209"/>
      <c r="G36" s="210">
        <f>SUM(G25,G33)</f>
        <v>102646.7893049608</v>
      </c>
      <c r="H36" s="192"/>
      <c r="I36" s="84"/>
      <c r="J36" s="84"/>
      <c r="K36" s="84"/>
      <c r="L36" s="84"/>
      <c r="M36" s="84"/>
      <c r="N36" s="84"/>
      <c r="O36" s="84"/>
      <c r="P36" s="84"/>
      <c r="Q36" s="84"/>
      <c r="R36" s="84"/>
      <c r="S36" s="84"/>
      <c r="T36" s="84"/>
      <c r="U36" s="84"/>
      <c r="V36" s="84"/>
    </row>
  </sheetData>
  <mergeCells count="4">
    <mergeCell ref="E14:F14"/>
    <mergeCell ref="C2:E2"/>
    <mergeCell ref="F2:H2"/>
    <mergeCell ref="B4:G4"/>
  </mergeCells>
  <hyperlinks>
    <hyperlink ref="A1" location="'Summary Detail'!A1" display="Back to Summary Detail"/>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9FF78"/>
  </sheetPr>
  <dimension ref="A1:AC87"/>
  <sheetViews>
    <sheetView workbookViewId="0">
      <selection activeCell="D11" sqref="D11"/>
    </sheetView>
  </sheetViews>
  <sheetFormatPr defaultColWidth="11.44140625" defaultRowHeight="15.6"/>
  <cols>
    <col min="1" max="1" width="4.109375" style="54" customWidth="1"/>
    <col min="2" max="2" width="6" style="54" customWidth="1"/>
    <col min="3" max="3" width="70.5546875" style="54" customWidth="1"/>
    <col min="4" max="10" width="15.33203125" style="56" customWidth="1"/>
    <col min="11" max="11" width="16.5546875" style="56" customWidth="1"/>
    <col min="12" max="16384" width="11.44140625" style="54"/>
  </cols>
  <sheetData>
    <row r="1" spans="1:29">
      <c r="A1" s="63" t="s">
        <v>34</v>
      </c>
    </row>
    <row r="2" spans="1:29" ht="18">
      <c r="C2" s="117" t="s">
        <v>3</v>
      </c>
      <c r="G2" s="118"/>
    </row>
    <row r="3" spans="1:29">
      <c r="C3" s="54" t="s">
        <v>191</v>
      </c>
    </row>
    <row r="4" spans="1:29" ht="102.75" customHeight="1">
      <c r="C4" s="1009" t="s">
        <v>240</v>
      </c>
      <c r="D4" s="1009"/>
      <c r="E4" s="1009"/>
      <c r="F4" s="1009"/>
      <c r="G4" s="1009"/>
      <c r="H4" s="1009"/>
      <c r="I4" s="1009"/>
      <c r="J4" s="1009"/>
      <c r="K4" s="1009"/>
    </row>
    <row r="5" spans="1:29" ht="15.75" customHeight="1">
      <c r="C5" s="55"/>
      <c r="D5" s="55"/>
      <c r="E5" s="55"/>
      <c r="F5" s="55"/>
      <c r="G5" s="55"/>
      <c r="H5" s="55"/>
      <c r="I5" s="55"/>
      <c r="J5" s="55"/>
      <c r="K5" s="55"/>
    </row>
    <row r="6" spans="1:29" ht="15.75" customHeight="1">
      <c r="C6" s="55" t="s">
        <v>234</v>
      </c>
      <c r="D6" s="188">
        <v>0.03</v>
      </c>
      <c r="E6" s="55"/>
      <c r="F6" s="55"/>
      <c r="G6" s="55"/>
      <c r="H6" s="55"/>
      <c r="I6" s="55"/>
      <c r="J6" s="55"/>
      <c r="K6" s="55"/>
    </row>
    <row r="7" spans="1:29" ht="15.75" customHeight="1">
      <c r="C7" s="143" t="s">
        <v>294</v>
      </c>
      <c r="D7" s="188">
        <v>0.01</v>
      </c>
      <c r="E7" s="143"/>
      <c r="F7" s="143"/>
      <c r="G7" s="143"/>
      <c r="H7" s="143"/>
      <c r="I7" s="143"/>
      <c r="J7" s="143"/>
      <c r="K7" s="143"/>
    </row>
    <row r="8" spans="1:29" ht="15.75" customHeight="1">
      <c r="C8" s="55"/>
      <c r="D8" s="55"/>
      <c r="E8" s="55"/>
      <c r="F8" s="55"/>
      <c r="G8" s="55"/>
      <c r="H8" s="55"/>
      <c r="I8" s="55"/>
      <c r="J8" s="55"/>
      <c r="K8" s="55"/>
    </row>
    <row r="9" spans="1:29" ht="15.75" customHeight="1">
      <c r="C9" s="47" t="s">
        <v>190</v>
      </c>
      <c r="D9" s="64"/>
      <c r="E9" s="84">
        <f>MasterTimeline!C2</f>
        <v>0</v>
      </c>
      <c r="F9" s="84">
        <f>MasterTimeline!D2</f>
        <v>0</v>
      </c>
      <c r="G9" s="84">
        <f>MasterTimeline!E2</f>
        <v>0</v>
      </c>
      <c r="H9" s="84">
        <f>MasterTimeline!F2</f>
        <v>0.3</v>
      </c>
      <c r="I9" s="84">
        <f>MasterTimeline!G2</f>
        <v>0.75</v>
      </c>
      <c r="J9" s="84">
        <f>MasterTimeline!H2</f>
        <v>0.75</v>
      </c>
      <c r="K9" s="84">
        <f>MasterTimeline!I2</f>
        <v>0.75</v>
      </c>
      <c r="L9" s="84">
        <f>MasterTimeline!J2</f>
        <v>1</v>
      </c>
      <c r="M9" s="84">
        <f>MasterTimeline!K2</f>
        <v>1</v>
      </c>
      <c r="N9" s="84">
        <f>MasterTimeline!L2</f>
        <v>1</v>
      </c>
      <c r="O9" s="84">
        <f>MasterTimeline!M2</f>
        <v>1</v>
      </c>
      <c r="P9" s="84">
        <f>MasterTimeline!N2</f>
        <v>1</v>
      </c>
      <c r="Q9" s="84">
        <f>MasterTimeline!O2</f>
        <v>1</v>
      </c>
      <c r="R9" s="84">
        <f>MasterTimeline!P2</f>
        <v>1</v>
      </c>
      <c r="S9" s="84">
        <f>MasterTimeline!Q2</f>
        <v>1</v>
      </c>
      <c r="T9" s="84">
        <f>MasterTimeline!R2</f>
        <v>1</v>
      </c>
      <c r="U9" s="84">
        <f>MasterTimeline!S2</f>
        <v>1</v>
      </c>
      <c r="V9" s="84">
        <f>MasterTimeline!T2</f>
        <v>1</v>
      </c>
      <c r="W9" s="84">
        <f>MasterTimeline!U2</f>
        <v>1</v>
      </c>
      <c r="X9" s="84">
        <f>MasterTimeline!V2</f>
        <v>1</v>
      </c>
      <c r="Y9" s="84">
        <f>MasterTimeline!W2</f>
        <v>1</v>
      </c>
      <c r="Z9" s="84">
        <f>MasterTimeline!X2</f>
        <v>0.25</v>
      </c>
      <c r="AA9" s="84">
        <f>MasterTimeline!Y2</f>
        <v>0</v>
      </c>
      <c r="AB9" s="84">
        <f>MasterTimeline!Z2</f>
        <v>0</v>
      </c>
      <c r="AC9" s="84">
        <f>MasterTimeline!AA2</f>
        <v>0</v>
      </c>
    </row>
    <row r="10" spans="1:29" ht="15.75" customHeight="1">
      <c r="C10" s="64" t="s">
        <v>124</v>
      </c>
      <c r="D10" s="64"/>
      <c r="E10" s="84">
        <v>2016</v>
      </c>
      <c r="F10" s="84">
        <v>2017</v>
      </c>
      <c r="G10" s="84">
        <v>2018</v>
      </c>
      <c r="H10" s="84">
        <v>2019</v>
      </c>
      <c r="I10" s="84">
        <v>2020</v>
      </c>
      <c r="J10" s="84">
        <v>2021</v>
      </c>
      <c r="K10" s="84">
        <v>2022</v>
      </c>
      <c r="L10" s="84">
        <v>2023</v>
      </c>
      <c r="M10" s="84">
        <v>2024</v>
      </c>
      <c r="N10" s="84">
        <v>2025</v>
      </c>
      <c r="O10" s="84">
        <v>2026</v>
      </c>
      <c r="P10" s="84">
        <v>2027</v>
      </c>
      <c r="Q10" s="84">
        <v>2028</v>
      </c>
      <c r="R10" s="84">
        <v>2029</v>
      </c>
      <c r="S10" s="84">
        <v>2030</v>
      </c>
      <c r="T10" s="84">
        <v>2031</v>
      </c>
      <c r="U10" s="84">
        <v>2032</v>
      </c>
      <c r="V10" s="84">
        <v>2033</v>
      </c>
      <c r="W10" s="84">
        <v>2034</v>
      </c>
      <c r="X10" s="84">
        <v>2035</v>
      </c>
      <c r="Y10" s="84">
        <v>2036</v>
      </c>
      <c r="Z10" s="84">
        <v>2037</v>
      </c>
      <c r="AA10" s="84">
        <v>2038</v>
      </c>
      <c r="AB10" s="84">
        <v>2039</v>
      </c>
      <c r="AC10" s="84">
        <v>2040</v>
      </c>
    </row>
    <row r="11" spans="1:29" ht="15.75" customHeight="1">
      <c r="C11" s="122" t="s">
        <v>255</v>
      </c>
      <c r="D11" s="86">
        <f>NPV(0.0643,E11:AC11)</f>
        <v>2730472.1574196671</v>
      </c>
      <c r="E11" s="87">
        <f>((($D$45)*(1+$D$6+$D$7)^COUNT($E9:E9))*E9)</f>
        <v>0</v>
      </c>
      <c r="F11" s="87">
        <f>((($D$45)*(1+$D$6+$D$7)^COUNT($E9:F9))*F9)</f>
        <v>0</v>
      </c>
      <c r="G11" s="87">
        <f>((($D$45)*(1+$D$6+$D$7)^COUNT($E9:G9))*G9)</f>
        <v>0</v>
      </c>
      <c r="H11" s="87">
        <f>((($D$45)*(1+$D$6+$D$7)^COUNT($E9:H9))*H9)</f>
        <v>77017.827814686738</v>
      </c>
      <c r="I11" s="87">
        <f>((($D$45)*(1+$D$6+$D$7)^COUNT($E9:I9))*I9)</f>
        <v>200246.35231818556</v>
      </c>
      <c r="J11" s="87">
        <f>((($D$45)*(1+$D$6+$D$7)^COUNT($E9:J9))*J9)</f>
        <v>208256.20641091297</v>
      </c>
      <c r="K11" s="87">
        <f>((($D$45)*(1+$D$6+$D$7)^COUNT($E9:K9))*K9)</f>
        <v>216586.45466734946</v>
      </c>
      <c r="L11" s="87">
        <f>((($D$45)*(1+$D$6+$D$7)^COUNT($E9:L9))*L9)</f>
        <v>300333.21713872463</v>
      </c>
      <c r="M11" s="87">
        <f>((($D$45)*(1+$D$6+$D$7)^COUNT($E9:M9))*M9)</f>
        <v>312346.54582427366</v>
      </c>
      <c r="N11" s="87">
        <f>((($D$45)*(1+$D$6+$D$7)^COUNT($E9:N9))*N9)</f>
        <v>324840.40765724459</v>
      </c>
      <c r="O11" s="87">
        <f>((($D$45)*(1+$D$6+$D$7)^COUNT($E9:O9))*O9)</f>
        <v>337834.02396353433</v>
      </c>
      <c r="P11" s="87">
        <f>((($D$45)*(1+$D$6+$D$7)^COUNT($E9:P9))*P9)</f>
        <v>351347.38492207578</v>
      </c>
      <c r="Q11" s="87">
        <f>((($D$45)*(1+$D$6+$D$7)^COUNT($E9:Q9))*Q9)</f>
        <v>365401.28031895886</v>
      </c>
      <c r="R11" s="87">
        <f>((($D$45)*(1+$D$6+$D$7)^COUNT($E9:R9))*R9)</f>
        <v>380017.33153171721</v>
      </c>
      <c r="S11" s="87">
        <f>((($D$45)*(1+$D$6+$D$7)^COUNT($E9:S9))*S9)</f>
        <v>395218.02479298587</v>
      </c>
      <c r="T11" s="87">
        <f>((($D$45)*(1+$D$6+$D$7)^COUNT($E9:T9))*T9)</f>
        <v>411026.74578470539</v>
      </c>
      <c r="U11" s="87">
        <f>((($D$45)*(1+$D$6+$D$7)^COUNT($E9:U9))*U9)</f>
        <v>427467.81561609358</v>
      </c>
      <c r="V11" s="87">
        <f>((($D$45)*(1+$D$6+$D$7)^COUNT($E9:V9))*V9)</f>
        <v>444566.52824073739</v>
      </c>
      <c r="W11" s="87">
        <f>((($D$45)*(1+$D$6+$D$7)^COUNT($E9:W9))*W9)</f>
        <v>462349.18937036686</v>
      </c>
      <c r="X11" s="87">
        <f>((($D$45)*(1+$D$6+$D$7)^COUNT($E9:X9))*X9)</f>
        <v>480843.15694518154</v>
      </c>
      <c r="Y11" s="87">
        <f>((($D$45)*(1+$D$6+$D$7)^COUNT($E9:Y9))*Y9)</f>
        <v>500076.88322298892</v>
      </c>
      <c r="Z11" s="87">
        <f>((($D$45)*(1+$D$6+$D$7)^COUNT($E9:Z9))*Z9)</f>
        <v>130019.98963797711</v>
      </c>
      <c r="AA11" s="87">
        <f>((($D$45)*(1+$D$6+$D$7)^COUNT($E9:AA9))*AA9)</f>
        <v>0</v>
      </c>
      <c r="AB11" s="87">
        <f>((($D$45)*(1+$D$6+$D$7)^COUNT($E9:AB9))*AB9)</f>
        <v>0</v>
      </c>
      <c r="AC11" s="87">
        <f>((($D$45)*(1+$D$6+$D$7)^COUNT($E9:AC9))*AC9)</f>
        <v>0</v>
      </c>
    </row>
    <row r="12" spans="1:29" ht="15.75" customHeight="1">
      <c r="C12" s="55"/>
      <c r="D12" s="55"/>
      <c r="E12" s="55"/>
      <c r="F12" s="55"/>
      <c r="G12" s="55"/>
      <c r="H12" s="55"/>
      <c r="I12" s="55"/>
      <c r="J12" s="55"/>
      <c r="K12" s="55"/>
    </row>
    <row r="13" spans="1:29">
      <c r="C13" s="143"/>
      <c r="D13" s="143"/>
      <c r="E13" s="143"/>
      <c r="F13" s="143"/>
      <c r="G13" s="143"/>
      <c r="H13" s="143"/>
      <c r="I13" s="143"/>
      <c r="J13" s="143"/>
    </row>
    <row r="14" spans="1:29">
      <c r="C14" s="54" t="s">
        <v>128</v>
      </c>
      <c r="D14" s="143"/>
      <c r="E14" s="92"/>
      <c r="F14" s="92"/>
      <c r="G14" s="92"/>
      <c r="H14" s="92"/>
      <c r="I14" s="92"/>
      <c r="J14" s="92"/>
    </row>
    <row r="15" spans="1:29">
      <c r="D15" s="56" t="s">
        <v>241</v>
      </c>
    </row>
    <row r="16" spans="1:29">
      <c r="B16" s="54" t="s">
        <v>242</v>
      </c>
    </row>
    <row r="17" spans="1:10">
      <c r="A17" s="56">
        <v>1</v>
      </c>
      <c r="B17" s="56"/>
      <c r="C17" s="54" t="s">
        <v>291</v>
      </c>
      <c r="D17" s="57">
        <f>J61</f>
        <v>1680.5</v>
      </c>
      <c r="F17" s="142" t="s">
        <v>278</v>
      </c>
      <c r="J17" s="54"/>
    </row>
    <row r="18" spans="1:10">
      <c r="A18" s="56">
        <v>2</v>
      </c>
      <c r="B18" s="56"/>
      <c r="C18" s="54" t="s">
        <v>292</v>
      </c>
      <c r="D18" s="57">
        <f>J60</f>
        <v>164.66666666666666</v>
      </c>
      <c r="F18" s="142" t="s">
        <v>278</v>
      </c>
      <c r="J18" s="54"/>
    </row>
    <row r="19" spans="1:10">
      <c r="A19" s="56">
        <v>3</v>
      </c>
      <c r="B19" s="56"/>
      <c r="C19" s="54" t="s">
        <v>293</v>
      </c>
      <c r="D19" s="57">
        <f>D17-D18</f>
        <v>1515.8333333333333</v>
      </c>
      <c r="F19" s="142" t="s">
        <v>278</v>
      </c>
      <c r="J19" s="54"/>
    </row>
    <row r="20" spans="1:10">
      <c r="A20" s="56">
        <v>4</v>
      </c>
      <c r="B20" s="142" t="s">
        <v>243</v>
      </c>
      <c r="D20" s="60"/>
      <c r="J20" s="54"/>
    </row>
    <row r="21" spans="1:10">
      <c r="A21" s="56">
        <v>5</v>
      </c>
      <c r="B21" s="56"/>
      <c r="C21" s="54" t="s">
        <v>192</v>
      </c>
      <c r="D21" s="56">
        <v>1</v>
      </c>
      <c r="J21" s="54"/>
    </row>
    <row r="22" spans="1:10">
      <c r="A22" s="56">
        <v>6</v>
      </c>
      <c r="B22" s="56"/>
      <c r="C22" s="54" t="s">
        <v>193</v>
      </c>
      <c r="D22" s="56">
        <v>4</v>
      </c>
      <c r="J22" s="54"/>
    </row>
    <row r="23" spans="1:10">
      <c r="A23" s="56">
        <v>7</v>
      </c>
      <c r="B23" s="56"/>
      <c r="C23" s="54" t="s">
        <v>194</v>
      </c>
      <c r="D23" s="153">
        <v>0.38</v>
      </c>
      <c r="E23" s="54" t="s">
        <v>279</v>
      </c>
      <c r="J23" s="54"/>
    </row>
    <row r="24" spans="1:10">
      <c r="A24" s="56">
        <v>8</v>
      </c>
      <c r="B24" s="56"/>
      <c r="C24" s="154" t="s">
        <v>195</v>
      </c>
      <c r="D24" s="155">
        <v>45</v>
      </c>
    </row>
    <row r="25" spans="1:10">
      <c r="A25" s="56">
        <v>9</v>
      </c>
      <c r="B25" s="56"/>
      <c r="C25" s="154" t="s">
        <v>196</v>
      </c>
      <c r="D25" s="156">
        <v>0.71</v>
      </c>
      <c r="E25" s="54"/>
    </row>
    <row r="26" spans="1:10">
      <c r="A26" s="56">
        <v>10</v>
      </c>
      <c r="B26" s="56"/>
      <c r="C26" s="54" t="s">
        <v>280</v>
      </c>
      <c r="D26" s="58">
        <f>((D24*(1+D25))+(D24*D23*2))*D22</f>
        <v>444.6</v>
      </c>
      <c r="E26" s="54"/>
    </row>
    <row r="27" spans="1:10">
      <c r="A27" s="56">
        <v>11</v>
      </c>
      <c r="B27" s="56"/>
      <c r="C27" s="54" t="s">
        <v>244</v>
      </c>
      <c r="D27" s="93">
        <v>60</v>
      </c>
      <c r="E27" s="54"/>
    </row>
    <row r="28" spans="1:10">
      <c r="A28" s="56">
        <v>12</v>
      </c>
      <c r="B28" s="56"/>
      <c r="C28" s="54" t="s">
        <v>245</v>
      </c>
      <c r="D28" s="157">
        <f>(D26*D21)+D27</f>
        <v>504.6</v>
      </c>
      <c r="E28" s="54"/>
    </row>
    <row r="29" spans="1:10">
      <c r="A29" s="56">
        <v>13</v>
      </c>
      <c r="B29" s="142" t="s">
        <v>246</v>
      </c>
      <c r="D29" s="54"/>
      <c r="E29" s="54"/>
    </row>
    <row r="30" spans="1:10">
      <c r="A30" s="56">
        <v>14</v>
      </c>
      <c r="B30" s="142"/>
      <c r="C30" s="154" t="s">
        <v>281</v>
      </c>
      <c r="D30" s="121">
        <v>1</v>
      </c>
      <c r="E30" s="54"/>
    </row>
    <row r="31" spans="1:10">
      <c r="A31" s="56">
        <v>15</v>
      </c>
      <c r="B31" s="142"/>
      <c r="C31" s="154" t="s">
        <v>282</v>
      </c>
      <c r="D31" s="121">
        <v>1</v>
      </c>
      <c r="E31" s="54"/>
    </row>
    <row r="32" spans="1:10">
      <c r="A32" s="56">
        <v>16</v>
      </c>
      <c r="B32" s="142"/>
      <c r="C32" s="54" t="s">
        <v>194</v>
      </c>
      <c r="D32" s="153">
        <v>0.38</v>
      </c>
      <c r="E32" s="54" t="s">
        <v>279</v>
      </c>
    </row>
    <row r="33" spans="1:10">
      <c r="A33" s="56">
        <v>17</v>
      </c>
      <c r="B33" s="142"/>
      <c r="C33" s="54" t="s">
        <v>195</v>
      </c>
      <c r="D33" s="59">
        <v>45</v>
      </c>
      <c r="E33" s="54"/>
    </row>
    <row r="34" spans="1:10">
      <c r="A34" s="56">
        <v>18</v>
      </c>
      <c r="B34" s="142"/>
      <c r="C34" s="54" t="s">
        <v>196</v>
      </c>
      <c r="D34" s="119">
        <v>0.71</v>
      </c>
      <c r="E34" s="54"/>
    </row>
    <row r="35" spans="1:10">
      <c r="A35" s="56">
        <v>19</v>
      </c>
      <c r="B35" s="142"/>
      <c r="C35" s="54" t="s">
        <v>283</v>
      </c>
      <c r="D35" s="58">
        <f>((D33*(1+D34))+(D33*D32*2))*D31</f>
        <v>111.15</v>
      </c>
      <c r="E35" s="54"/>
    </row>
    <row r="36" spans="1:10">
      <c r="A36" s="56">
        <v>20</v>
      </c>
      <c r="B36" s="142"/>
      <c r="C36" s="54" t="s">
        <v>244</v>
      </c>
      <c r="D36" s="58">
        <v>15</v>
      </c>
      <c r="E36" s="54"/>
    </row>
    <row r="37" spans="1:10">
      <c r="A37" s="56">
        <v>21</v>
      </c>
      <c r="B37" s="142"/>
      <c r="C37" s="54" t="s">
        <v>245</v>
      </c>
      <c r="D37" s="157">
        <f>(D35*D30)+D36</f>
        <v>126.15</v>
      </c>
      <c r="E37" s="54"/>
    </row>
    <row r="38" spans="1:10">
      <c r="A38" s="56">
        <v>22</v>
      </c>
      <c r="B38" s="142" t="s">
        <v>247</v>
      </c>
      <c r="D38" s="157"/>
      <c r="E38" s="54"/>
    </row>
    <row r="39" spans="1:10">
      <c r="A39" s="56">
        <v>23</v>
      </c>
      <c r="B39" s="142"/>
      <c r="C39" s="54" t="s">
        <v>248</v>
      </c>
      <c r="D39" s="54"/>
      <c r="E39" s="54"/>
    </row>
    <row r="40" spans="1:10">
      <c r="A40" s="56">
        <v>29</v>
      </c>
      <c r="B40" s="142" t="s">
        <v>249</v>
      </c>
      <c r="D40" s="54"/>
      <c r="E40" s="54"/>
    </row>
    <row r="41" spans="1:10">
      <c r="A41" s="56">
        <v>30</v>
      </c>
      <c r="B41" s="56"/>
      <c r="C41" s="54" t="s">
        <v>243</v>
      </c>
      <c r="D41" s="59">
        <f>D28*D18</f>
        <v>83090.8</v>
      </c>
      <c r="E41" s="54"/>
    </row>
    <row r="42" spans="1:10">
      <c r="A42" s="56">
        <v>31</v>
      </c>
      <c r="B42" s="56"/>
      <c r="C42" s="54" t="s">
        <v>246</v>
      </c>
      <c r="D42" s="59">
        <f>D19*D37</f>
        <v>191222.375</v>
      </c>
    </row>
    <row r="43" spans="1:10">
      <c r="A43" s="56">
        <v>32</v>
      </c>
      <c r="B43" s="56"/>
      <c r="C43" s="54" t="s">
        <v>250</v>
      </c>
      <c r="D43" s="58">
        <f>SUM(D41:D42)</f>
        <v>274313.17499999999</v>
      </c>
    </row>
    <row r="44" spans="1:10">
      <c r="A44" s="56">
        <v>33</v>
      </c>
      <c r="B44" s="56"/>
      <c r="C44" s="54" t="s">
        <v>251</v>
      </c>
      <c r="D44" s="60">
        <v>0.8</v>
      </c>
    </row>
    <row r="45" spans="1:10">
      <c r="A45" s="56">
        <v>34</v>
      </c>
      <c r="B45" s="56"/>
      <c r="C45" s="54" t="s">
        <v>252</v>
      </c>
      <c r="D45" s="59">
        <f>D43*D44</f>
        <v>219450.54</v>
      </c>
    </row>
    <row r="46" spans="1:10">
      <c r="A46" s="56">
        <v>35</v>
      </c>
      <c r="C46" s="120"/>
      <c r="D46" s="58"/>
      <c r="G46" s="58"/>
      <c r="H46" s="58"/>
    </row>
    <row r="47" spans="1:10">
      <c r="A47" s="56">
        <v>36</v>
      </c>
      <c r="B47" s="54" t="s">
        <v>154</v>
      </c>
    </row>
    <row r="48" spans="1:10">
      <c r="A48" s="56">
        <v>38</v>
      </c>
      <c r="C48" s="54" t="s">
        <v>253</v>
      </c>
      <c r="D48" s="59">
        <v>0</v>
      </c>
      <c r="E48" s="59"/>
      <c r="F48" s="59"/>
      <c r="G48" s="59"/>
      <c r="H48" s="59"/>
      <c r="I48" s="59"/>
      <c r="J48" s="59"/>
    </row>
    <row r="49" spans="1:10">
      <c r="A49" s="56">
        <v>39</v>
      </c>
      <c r="C49" s="54" t="s">
        <v>254</v>
      </c>
      <c r="D49" s="59">
        <v>0</v>
      </c>
      <c r="E49" s="158" t="s">
        <v>284</v>
      </c>
      <c r="F49" s="59"/>
      <c r="G49" s="59"/>
      <c r="H49" s="59"/>
      <c r="I49" s="59"/>
      <c r="J49" s="59"/>
    </row>
    <row r="50" spans="1:10">
      <c r="C50" s="120" t="s">
        <v>188</v>
      </c>
      <c r="E50" s="59"/>
      <c r="F50" s="59"/>
      <c r="G50" s="59"/>
      <c r="H50" s="59"/>
      <c r="I50" s="59"/>
      <c r="J50" s="59"/>
    </row>
    <row r="51" spans="1:10">
      <c r="C51" s="120"/>
      <c r="E51" s="59"/>
      <c r="F51" s="59"/>
      <c r="G51" s="59"/>
      <c r="H51" s="59"/>
      <c r="I51" s="59"/>
      <c r="J51" s="59"/>
    </row>
    <row r="52" spans="1:10" ht="16.2" thickBot="1">
      <c r="D52" s="54"/>
    </row>
    <row r="53" spans="1:10" ht="16.2" thickBot="1">
      <c r="C53" s="159"/>
      <c r="D53" s="160">
        <v>2009</v>
      </c>
      <c r="E53" s="160">
        <v>2010</v>
      </c>
      <c r="F53" s="160">
        <v>2011</v>
      </c>
      <c r="G53" s="160">
        <v>2012</v>
      </c>
      <c r="H53" s="160">
        <v>2013</v>
      </c>
      <c r="I53" s="161">
        <v>2014</v>
      </c>
      <c r="J53" s="161" t="s">
        <v>263</v>
      </c>
    </row>
    <row r="54" spans="1:10">
      <c r="C54" s="162" t="s">
        <v>285</v>
      </c>
      <c r="D54" s="163">
        <v>2792</v>
      </c>
      <c r="E54" s="163">
        <v>2426</v>
      </c>
      <c r="F54" s="163">
        <v>2370</v>
      </c>
      <c r="G54" s="163">
        <v>2282</v>
      </c>
      <c r="H54" s="163">
        <v>2062</v>
      </c>
      <c r="I54" s="164">
        <v>2278</v>
      </c>
      <c r="J54" s="164">
        <f>INT(AVERAGE(D54:I54))</f>
        <v>2368</v>
      </c>
    </row>
    <row r="55" spans="1:10">
      <c r="C55" s="165" t="s">
        <v>286</v>
      </c>
      <c r="D55" s="166">
        <v>339</v>
      </c>
      <c r="E55" s="166">
        <v>198</v>
      </c>
      <c r="F55" s="166">
        <v>249</v>
      </c>
      <c r="G55" s="166">
        <v>248</v>
      </c>
      <c r="H55" s="166">
        <v>247</v>
      </c>
      <c r="I55" s="167">
        <v>268</v>
      </c>
      <c r="J55" s="167">
        <f>INT(AVERAGE(D55:I55))</f>
        <v>258</v>
      </c>
    </row>
    <row r="56" spans="1:10" ht="16.2" thickBot="1">
      <c r="C56" s="168" t="s">
        <v>147</v>
      </c>
      <c r="D56" s="169">
        <v>3131</v>
      </c>
      <c r="E56" s="169">
        <v>2624</v>
      </c>
      <c r="F56" s="169">
        <v>2619</v>
      </c>
      <c r="G56" s="169">
        <v>2530</v>
      </c>
      <c r="H56" s="169">
        <v>2309</v>
      </c>
      <c r="I56" s="170">
        <v>2546</v>
      </c>
      <c r="J56" s="170">
        <f>INT(AVERAGE(D56:I56))</f>
        <v>2626</v>
      </c>
    </row>
    <row r="57" spans="1:10" ht="16.2" thickBot="1">
      <c r="C57" s="171"/>
      <c r="D57" s="172"/>
      <c r="E57" s="172"/>
      <c r="F57" s="172"/>
      <c r="G57" s="172"/>
      <c r="H57" s="172"/>
      <c r="I57" s="173"/>
      <c r="J57" s="173"/>
    </row>
    <row r="58" spans="1:10">
      <c r="C58" s="174" t="s">
        <v>287</v>
      </c>
      <c r="D58" s="175">
        <v>0.64</v>
      </c>
      <c r="E58" s="175">
        <v>0.64</v>
      </c>
      <c r="F58" s="175">
        <v>0.64</v>
      </c>
      <c r="G58" s="175">
        <v>0.64</v>
      </c>
      <c r="H58" s="175">
        <v>0.64</v>
      </c>
      <c r="I58" s="175">
        <v>0.64</v>
      </c>
      <c r="J58" s="184"/>
    </row>
    <row r="59" spans="1:10">
      <c r="C59" s="176" t="s">
        <v>285</v>
      </c>
      <c r="D59" s="177">
        <f t="shared" ref="D59:I61" si="0">INT(D$58*D54)</f>
        <v>1786</v>
      </c>
      <c r="E59" s="177">
        <f t="shared" si="0"/>
        <v>1552</v>
      </c>
      <c r="F59" s="177">
        <f t="shared" si="0"/>
        <v>1516</v>
      </c>
      <c r="G59" s="177">
        <f t="shared" si="0"/>
        <v>1460</v>
      </c>
      <c r="H59" s="177">
        <f t="shared" si="0"/>
        <v>1319</v>
      </c>
      <c r="I59" s="177">
        <f t="shared" si="0"/>
        <v>1457</v>
      </c>
      <c r="J59" s="185">
        <f>AVERAGE(D59:I59)</f>
        <v>1515</v>
      </c>
    </row>
    <row r="60" spans="1:10">
      <c r="C60" s="176" t="s">
        <v>286</v>
      </c>
      <c r="D60" s="177">
        <f t="shared" si="0"/>
        <v>216</v>
      </c>
      <c r="E60" s="177">
        <f t="shared" si="0"/>
        <v>126</v>
      </c>
      <c r="F60" s="177">
        <f t="shared" si="0"/>
        <v>159</v>
      </c>
      <c r="G60" s="177">
        <f t="shared" si="0"/>
        <v>158</v>
      </c>
      <c r="H60" s="177">
        <f t="shared" si="0"/>
        <v>158</v>
      </c>
      <c r="I60" s="177">
        <f t="shared" si="0"/>
        <v>171</v>
      </c>
      <c r="J60" s="186">
        <f>AVERAGE(D60:I60)</f>
        <v>164.66666666666666</v>
      </c>
    </row>
    <row r="61" spans="1:10" ht="16.2" thickBot="1">
      <c r="C61" s="178" t="s">
        <v>288</v>
      </c>
      <c r="D61" s="179">
        <f t="shared" si="0"/>
        <v>2003</v>
      </c>
      <c r="E61" s="179">
        <f t="shared" si="0"/>
        <v>1679</v>
      </c>
      <c r="F61" s="179">
        <f t="shared" si="0"/>
        <v>1676</v>
      </c>
      <c r="G61" s="179">
        <f t="shared" si="0"/>
        <v>1619</v>
      </c>
      <c r="H61" s="179">
        <f t="shared" si="0"/>
        <v>1477</v>
      </c>
      <c r="I61" s="179">
        <f t="shared" si="0"/>
        <v>1629</v>
      </c>
      <c r="J61" s="187">
        <f>AVERAGE(D61:I61)</f>
        <v>1680.5</v>
      </c>
    </row>
    <row r="62" spans="1:10">
      <c r="D62" s="180"/>
      <c r="E62" s="180"/>
      <c r="F62" s="180"/>
      <c r="G62" s="180"/>
      <c r="H62" s="180"/>
      <c r="I62" s="180"/>
    </row>
    <row r="63" spans="1:10">
      <c r="D63" s="180"/>
      <c r="E63" s="180"/>
      <c r="F63" s="47"/>
      <c r="G63" s="47"/>
      <c r="H63" s="47"/>
      <c r="I63" s="47"/>
      <c r="J63" s="47"/>
    </row>
    <row r="64" spans="1:10">
      <c r="A64" s="54" t="s">
        <v>187</v>
      </c>
      <c r="F64" s="54"/>
      <c r="G64" s="47"/>
      <c r="H64" s="47"/>
      <c r="I64" s="47"/>
      <c r="J64" s="47"/>
    </row>
    <row r="65" spans="2:10">
      <c r="B65" s="181" t="s">
        <v>124</v>
      </c>
      <c r="C65" s="181" t="s">
        <v>289</v>
      </c>
      <c r="D65" s="181" t="s">
        <v>290</v>
      </c>
      <c r="E65" s="47"/>
      <c r="F65" s="47"/>
      <c r="G65" s="47"/>
      <c r="H65" s="47"/>
      <c r="I65" s="47"/>
      <c r="J65" s="47"/>
    </row>
    <row r="66" spans="2:10">
      <c r="B66" s="182">
        <v>2005</v>
      </c>
      <c r="C66" s="183" t="s">
        <v>286</v>
      </c>
      <c r="D66" s="182">
        <v>89</v>
      </c>
      <c r="E66" s="47"/>
      <c r="F66" s="47"/>
      <c r="G66" s="47"/>
      <c r="H66" s="47"/>
      <c r="I66" s="47"/>
      <c r="J66" s="47"/>
    </row>
    <row r="67" spans="2:10">
      <c r="B67" s="182">
        <v>2005</v>
      </c>
      <c r="C67" s="183" t="s">
        <v>285</v>
      </c>
      <c r="D67" s="182">
        <v>1167</v>
      </c>
      <c r="E67" s="47"/>
      <c r="F67" s="47"/>
      <c r="G67" s="47"/>
      <c r="H67" s="47"/>
      <c r="I67" s="47"/>
      <c r="J67" s="47"/>
    </row>
    <row r="68" spans="2:10">
      <c r="B68" s="182">
        <v>2006</v>
      </c>
      <c r="C68" s="183" t="s">
        <v>285</v>
      </c>
      <c r="D68" s="182">
        <v>1657</v>
      </c>
      <c r="E68" s="47"/>
      <c r="F68" s="47"/>
      <c r="G68" s="47"/>
      <c r="H68" s="47"/>
      <c r="I68" s="47"/>
      <c r="J68" s="47"/>
    </row>
    <row r="69" spans="2:10">
      <c r="B69" s="182">
        <v>2006</v>
      </c>
      <c r="C69" s="183" t="s">
        <v>286</v>
      </c>
      <c r="D69" s="182">
        <v>118</v>
      </c>
      <c r="E69" s="47"/>
      <c r="F69" s="47"/>
      <c r="G69" s="47"/>
      <c r="H69" s="47"/>
      <c r="I69" s="47"/>
      <c r="J69" s="47"/>
    </row>
    <row r="70" spans="2:10">
      <c r="B70" s="182">
        <v>2007</v>
      </c>
      <c r="C70" s="183" t="s">
        <v>285</v>
      </c>
      <c r="D70" s="182">
        <v>1999</v>
      </c>
      <c r="E70" s="47"/>
      <c r="F70" s="47"/>
      <c r="G70" s="47"/>
      <c r="H70" s="47"/>
      <c r="I70" s="47"/>
      <c r="J70" s="47"/>
    </row>
    <row r="71" spans="2:10">
      <c r="B71" s="182">
        <v>2007</v>
      </c>
      <c r="C71" s="183" t="s">
        <v>286</v>
      </c>
      <c r="D71" s="182">
        <v>143</v>
      </c>
      <c r="E71" s="47"/>
      <c r="F71" s="47"/>
      <c r="G71" s="47"/>
      <c r="H71" s="47"/>
      <c r="I71" s="47"/>
      <c r="J71" s="47"/>
    </row>
    <row r="72" spans="2:10">
      <c r="B72" s="182">
        <v>2008</v>
      </c>
      <c r="C72" s="183" t="s">
        <v>285</v>
      </c>
      <c r="D72" s="182">
        <v>2762</v>
      </c>
      <c r="E72" s="47"/>
      <c r="F72" s="47"/>
      <c r="G72" s="47"/>
      <c r="H72" s="47"/>
      <c r="I72" s="47"/>
      <c r="J72" s="47"/>
    </row>
    <row r="73" spans="2:10">
      <c r="B73" s="182">
        <v>2008</v>
      </c>
      <c r="C73" s="183" t="s">
        <v>286</v>
      </c>
      <c r="D73" s="182">
        <v>247</v>
      </c>
      <c r="E73" s="47"/>
      <c r="F73" s="47"/>
      <c r="G73" s="47"/>
      <c r="H73" s="47"/>
      <c r="I73" s="47"/>
      <c r="J73" s="47"/>
    </row>
    <row r="74" spans="2:10">
      <c r="B74" s="182">
        <v>2009</v>
      </c>
      <c r="C74" s="183" t="s">
        <v>286</v>
      </c>
      <c r="D74" s="182">
        <v>288</v>
      </c>
      <c r="E74" s="47"/>
      <c r="F74" s="47"/>
      <c r="G74" s="47"/>
      <c r="H74" s="47"/>
      <c r="I74" s="47"/>
      <c r="J74" s="47"/>
    </row>
    <row r="75" spans="2:10">
      <c r="B75" s="182">
        <v>2009</v>
      </c>
      <c r="C75" s="183" t="s">
        <v>285</v>
      </c>
      <c r="D75" s="182">
        <v>2735</v>
      </c>
      <c r="E75" s="47"/>
    </row>
    <row r="76" spans="2:10">
      <c r="B76" s="182">
        <v>2010</v>
      </c>
      <c r="C76" s="183" t="s">
        <v>286</v>
      </c>
      <c r="D76" s="182">
        <v>339</v>
      </c>
      <c r="E76" s="47"/>
    </row>
    <row r="77" spans="2:10">
      <c r="B77" s="182">
        <v>2010</v>
      </c>
      <c r="C77" s="183" t="s">
        <v>285</v>
      </c>
      <c r="D77" s="182">
        <v>2792</v>
      </c>
      <c r="E77" s="47"/>
    </row>
    <row r="78" spans="2:10">
      <c r="B78" s="182">
        <v>2011</v>
      </c>
      <c r="C78" s="183" t="s">
        <v>285</v>
      </c>
      <c r="D78" s="182">
        <v>2426</v>
      </c>
      <c r="E78" s="47"/>
    </row>
    <row r="79" spans="2:10">
      <c r="B79" s="182">
        <v>2011</v>
      </c>
      <c r="C79" s="183" t="s">
        <v>286</v>
      </c>
      <c r="D79" s="182">
        <v>198</v>
      </c>
      <c r="E79" s="47"/>
    </row>
    <row r="80" spans="2:10">
      <c r="B80" s="182">
        <v>2012</v>
      </c>
      <c r="C80" s="183" t="s">
        <v>285</v>
      </c>
      <c r="D80" s="182">
        <v>2370</v>
      </c>
      <c r="E80" s="47"/>
    </row>
    <row r="81" spans="2:5">
      <c r="B81" s="182">
        <v>2012</v>
      </c>
      <c r="C81" s="183" t="s">
        <v>286</v>
      </c>
      <c r="D81" s="182">
        <v>249</v>
      </c>
      <c r="E81" s="47"/>
    </row>
    <row r="82" spans="2:5">
      <c r="B82" s="182">
        <v>2013</v>
      </c>
      <c r="C82" s="183" t="s">
        <v>285</v>
      </c>
      <c r="D82" s="182">
        <v>2282</v>
      </c>
      <c r="E82" s="47"/>
    </row>
    <row r="83" spans="2:5">
      <c r="B83" s="182">
        <v>2013</v>
      </c>
      <c r="C83" s="183" t="s">
        <v>286</v>
      </c>
      <c r="D83" s="182">
        <v>248</v>
      </c>
      <c r="E83" s="47"/>
    </row>
    <row r="84" spans="2:5">
      <c r="B84" s="182">
        <v>2014</v>
      </c>
      <c r="C84" s="183" t="s">
        <v>285</v>
      </c>
      <c r="D84" s="182">
        <v>2062</v>
      </c>
      <c r="E84" s="47"/>
    </row>
    <row r="85" spans="2:5">
      <c r="B85" s="182">
        <v>2014</v>
      </c>
      <c r="C85" s="183" t="s">
        <v>286</v>
      </c>
      <c r="D85" s="182">
        <v>247</v>
      </c>
      <c r="E85" s="47"/>
    </row>
    <row r="86" spans="2:5">
      <c r="B86" s="182">
        <v>2015</v>
      </c>
      <c r="C86" s="183" t="s">
        <v>286</v>
      </c>
      <c r="D86" s="182">
        <v>268</v>
      </c>
      <c r="E86" s="47"/>
    </row>
    <row r="87" spans="2:5">
      <c r="B87" s="182">
        <v>2015</v>
      </c>
      <c r="C87" s="183" t="s">
        <v>285</v>
      </c>
      <c r="D87" s="182">
        <v>2278</v>
      </c>
      <c r="E87" s="47"/>
    </row>
  </sheetData>
  <mergeCells count="1">
    <mergeCell ref="C4:K4"/>
  </mergeCells>
  <hyperlinks>
    <hyperlink ref="A1" location="'Summary Detail'!A1" display="Back to Summary Detail"/>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9FF78"/>
  </sheetPr>
  <dimension ref="A1:AA15"/>
  <sheetViews>
    <sheetView workbookViewId="0"/>
  </sheetViews>
  <sheetFormatPr defaultRowHeight="14.4"/>
  <cols>
    <col min="1" max="1" width="38.88671875" customWidth="1"/>
    <col min="2" max="2" width="14.44140625" customWidth="1"/>
    <col min="4" max="4" width="9.33203125" bestFit="1" customWidth="1"/>
    <col min="6" max="23" width="10.88671875" bestFit="1" customWidth="1"/>
  </cols>
  <sheetData>
    <row r="1" spans="1:27" s="47" customFormat="1">
      <c r="A1" s="63" t="s">
        <v>34</v>
      </c>
    </row>
    <row r="2" spans="1:27">
      <c r="A2" s="1006" t="s">
        <v>1105</v>
      </c>
      <c r="B2" s="1010"/>
      <c r="C2" s="1010"/>
      <c r="D2" s="1010"/>
      <c r="E2" s="1010"/>
      <c r="F2" s="1010"/>
      <c r="G2" s="1010"/>
      <c r="H2" s="1010"/>
      <c r="I2" s="1010"/>
      <c r="J2" s="1010"/>
      <c r="K2" s="1010"/>
    </row>
    <row r="3" spans="1:27">
      <c r="A3" s="1010"/>
      <c r="B3" s="1010"/>
      <c r="C3" s="1010"/>
      <c r="D3" s="1010"/>
      <c r="E3" s="1010"/>
      <c r="F3" s="1010"/>
      <c r="G3" s="1010"/>
      <c r="H3" s="1010"/>
      <c r="I3" s="1010"/>
      <c r="J3" s="1010"/>
      <c r="K3" s="1010"/>
    </row>
    <row r="4" spans="1:27">
      <c r="A4" s="1010"/>
      <c r="B4" s="1010"/>
      <c r="C4" s="1010"/>
      <c r="D4" s="1010"/>
      <c r="E4" s="1010"/>
      <c r="F4" s="1010"/>
      <c r="G4" s="1010"/>
      <c r="H4" s="1010"/>
      <c r="I4" s="1010"/>
      <c r="J4" s="1010"/>
      <c r="K4" s="1010"/>
      <c r="L4" s="47"/>
    </row>
    <row r="5" spans="1:27">
      <c r="A5" s="1010"/>
      <c r="B5" s="1010"/>
      <c r="C5" s="1010"/>
      <c r="D5" s="1010"/>
      <c r="E5" s="1010"/>
      <c r="F5" s="1010"/>
      <c r="G5" s="1010"/>
      <c r="H5" s="1010"/>
      <c r="I5" s="1010"/>
      <c r="J5" s="1010"/>
      <c r="K5" s="1010"/>
    </row>
    <row r="6" spans="1:27">
      <c r="A6" s="1010"/>
      <c r="B6" s="1010"/>
      <c r="C6" s="1010"/>
      <c r="D6" s="1010"/>
      <c r="E6" s="1010"/>
      <c r="F6" s="1010"/>
      <c r="G6" s="1010"/>
      <c r="H6" s="1010"/>
      <c r="I6" s="1010"/>
      <c r="J6" s="1010"/>
      <c r="K6" s="1010"/>
    </row>
    <row r="7" spans="1:27" hidden="1">
      <c r="A7" s="1010"/>
      <c r="B7" s="1010"/>
      <c r="C7" s="1010"/>
      <c r="D7" s="1010"/>
      <c r="E7" s="1010"/>
      <c r="F7" s="1010"/>
      <c r="G7" s="1010"/>
      <c r="H7" s="1010"/>
      <c r="I7" s="1010"/>
      <c r="J7" s="1010"/>
      <c r="K7" s="1010"/>
    </row>
    <row r="9" spans="1:27">
      <c r="A9" s="547" t="s">
        <v>83</v>
      </c>
      <c r="B9" s="149">
        <v>0.01</v>
      </c>
    </row>
    <row r="10" spans="1:27">
      <c r="A10" s="64" t="s">
        <v>123</v>
      </c>
      <c r="B10" s="151">
        <v>0.03</v>
      </c>
      <c r="C10" s="84"/>
      <c r="D10" s="84"/>
      <c r="E10" s="84"/>
      <c r="F10" s="84"/>
      <c r="G10" s="84"/>
      <c r="H10" s="84"/>
      <c r="I10" s="84"/>
      <c r="J10" s="84"/>
      <c r="K10" s="84"/>
      <c r="L10" s="84"/>
      <c r="M10" s="84"/>
      <c r="N10" s="84"/>
      <c r="O10" s="84"/>
      <c r="P10" s="84"/>
      <c r="Q10" s="84"/>
      <c r="R10" s="84"/>
      <c r="S10" s="84"/>
      <c r="T10" s="84"/>
      <c r="U10" s="84"/>
      <c r="V10" s="64"/>
      <c r="W10" s="64"/>
      <c r="X10" s="64"/>
      <c r="Y10" s="64"/>
      <c r="Z10" s="64"/>
      <c r="AA10" s="64"/>
    </row>
    <row r="11" spans="1:27" s="47" customFormat="1">
      <c r="A11" s="47" t="s">
        <v>276</v>
      </c>
      <c r="B11" s="86">
        <f>4170000*0.1*0.595</f>
        <v>248115</v>
      </c>
      <c r="C11" s="84"/>
      <c r="D11" s="84"/>
      <c r="E11" s="84"/>
      <c r="F11" s="84"/>
      <c r="G11" s="84"/>
      <c r="H11" s="84"/>
      <c r="I11" s="84"/>
      <c r="J11" s="84"/>
      <c r="K11" s="84"/>
      <c r="L11" s="84"/>
      <c r="M11" s="84"/>
      <c r="N11" s="84"/>
      <c r="O11" s="84"/>
      <c r="P11" s="84"/>
      <c r="Q11" s="84"/>
      <c r="R11" s="84"/>
      <c r="S11" s="84"/>
      <c r="T11" s="84"/>
      <c r="U11" s="84"/>
      <c r="V11" s="64"/>
      <c r="W11" s="64"/>
      <c r="X11" s="64"/>
      <c r="Y11" s="64"/>
      <c r="Z11" s="64"/>
      <c r="AA11" s="64"/>
    </row>
    <row r="12" spans="1:27">
      <c r="A12" s="64"/>
      <c r="B12" s="64"/>
      <c r="C12" s="84"/>
      <c r="D12" s="84"/>
      <c r="E12" s="84"/>
      <c r="F12" s="84"/>
      <c r="G12" s="84"/>
      <c r="H12" s="84"/>
      <c r="I12" s="84"/>
      <c r="J12" s="84"/>
      <c r="K12" s="84"/>
      <c r="L12" s="84"/>
      <c r="M12" s="84"/>
      <c r="N12" s="84"/>
      <c r="O12" s="84"/>
      <c r="P12" s="84"/>
      <c r="Q12" s="84"/>
      <c r="R12" s="84"/>
      <c r="S12" s="84"/>
      <c r="T12" s="84"/>
      <c r="U12" s="84"/>
      <c r="V12" s="64"/>
      <c r="W12" s="64"/>
      <c r="X12" s="64"/>
      <c r="Y12" s="64"/>
      <c r="Z12" s="64"/>
      <c r="AA12" s="64"/>
    </row>
    <row r="13" spans="1:27">
      <c r="A13" s="64"/>
      <c r="B13" s="64"/>
      <c r="C13" s="84">
        <f>MasterTimeline!C2</f>
        <v>0</v>
      </c>
      <c r="D13" s="84">
        <f>MasterTimeline!D2</f>
        <v>0</v>
      </c>
      <c r="E13" s="84">
        <f>MasterTimeline!E2</f>
        <v>0</v>
      </c>
      <c r="F13" s="84">
        <f>MasterTimeline!F2</f>
        <v>0.3</v>
      </c>
      <c r="G13" s="84">
        <f>MasterTimeline!G2</f>
        <v>0.75</v>
      </c>
      <c r="H13" s="84">
        <f>MasterTimeline!H2</f>
        <v>0.75</v>
      </c>
      <c r="I13" s="84">
        <f>MasterTimeline!I2</f>
        <v>0.75</v>
      </c>
      <c r="J13" s="84">
        <f>MasterTimeline!J2</f>
        <v>1</v>
      </c>
      <c r="K13" s="84">
        <f>MasterTimeline!K2</f>
        <v>1</v>
      </c>
      <c r="L13" s="84">
        <f>MasterTimeline!L2</f>
        <v>1</v>
      </c>
      <c r="M13" s="84">
        <f>MasterTimeline!M2</f>
        <v>1</v>
      </c>
      <c r="N13" s="84">
        <f>MasterTimeline!N2</f>
        <v>1</v>
      </c>
      <c r="O13" s="84">
        <f>MasterTimeline!O2</f>
        <v>1</v>
      </c>
      <c r="P13" s="84">
        <f>MasterTimeline!P2</f>
        <v>1</v>
      </c>
      <c r="Q13" s="84">
        <f>MasterTimeline!Q2</f>
        <v>1</v>
      </c>
      <c r="R13" s="84">
        <f>MasterTimeline!R2</f>
        <v>1</v>
      </c>
      <c r="S13" s="84">
        <f>MasterTimeline!S2</f>
        <v>1</v>
      </c>
      <c r="T13" s="84">
        <f>MasterTimeline!T2</f>
        <v>1</v>
      </c>
      <c r="U13" s="84">
        <f>MasterTimeline!U2</f>
        <v>1</v>
      </c>
      <c r="V13" s="84">
        <f>MasterTimeline!V2</f>
        <v>1</v>
      </c>
      <c r="W13" s="84">
        <f>MasterTimeline!W2</f>
        <v>1</v>
      </c>
      <c r="X13" s="84">
        <f>MasterTimeline!X2</f>
        <v>0.25</v>
      </c>
      <c r="Y13" s="84">
        <f>MasterTimeline!Y2</f>
        <v>0</v>
      </c>
      <c r="Z13" s="84">
        <f>MasterTimeline!Z2</f>
        <v>0</v>
      </c>
      <c r="AA13" s="84">
        <f>MasterTimeline!AA2</f>
        <v>0</v>
      </c>
    </row>
    <row r="14" spans="1:27">
      <c r="A14" s="64" t="s">
        <v>124</v>
      </c>
      <c r="B14" s="64"/>
      <c r="C14" s="84">
        <v>2016</v>
      </c>
      <c r="D14" s="84">
        <v>2017</v>
      </c>
      <c r="E14" s="84">
        <v>2018</v>
      </c>
      <c r="F14" s="84">
        <v>2019</v>
      </c>
      <c r="G14" s="84">
        <v>2020</v>
      </c>
      <c r="H14" s="84">
        <v>2021</v>
      </c>
      <c r="I14" s="84">
        <v>2022</v>
      </c>
      <c r="J14" s="84">
        <v>2023</v>
      </c>
      <c r="K14" s="84">
        <v>2024</v>
      </c>
      <c r="L14" s="84">
        <v>2025</v>
      </c>
      <c r="M14" s="84">
        <v>2026</v>
      </c>
      <c r="N14" s="84">
        <v>2027</v>
      </c>
      <c r="O14" s="84">
        <v>2028</v>
      </c>
      <c r="P14" s="84">
        <v>2029</v>
      </c>
      <c r="Q14" s="84">
        <v>2030</v>
      </c>
      <c r="R14" s="84">
        <v>2031</v>
      </c>
      <c r="S14" s="84">
        <v>2032</v>
      </c>
      <c r="T14" s="84">
        <v>2033</v>
      </c>
      <c r="U14" s="84">
        <v>2034</v>
      </c>
      <c r="V14" s="84">
        <v>2035</v>
      </c>
      <c r="W14" s="84">
        <v>2036</v>
      </c>
      <c r="X14" s="84">
        <v>2037</v>
      </c>
      <c r="Y14" s="84">
        <v>2038</v>
      </c>
      <c r="Z14" s="84">
        <v>2039</v>
      </c>
      <c r="AA14" s="84">
        <v>2040</v>
      </c>
    </row>
    <row r="15" spans="1:27">
      <c r="A15" s="122" t="s">
        <v>1106</v>
      </c>
      <c r="B15" s="86">
        <f>NPV(0.0658,C15:AA15)</f>
        <v>3032402.763290823</v>
      </c>
      <c r="C15" s="87">
        <f>(($B$11)*(1+$B$10+$B$9)^COUNT($C13:C13))*C13</f>
        <v>0</v>
      </c>
      <c r="D15" s="87">
        <f>(($B$11)*(1+$B$10+$B$9)^COUNT($C13:D13))*D13</f>
        <v>0</v>
      </c>
      <c r="E15" s="87">
        <f>(($B$11)*(1+$B$10+$B$9)^COUNT($C13:E13))*E13</f>
        <v>0</v>
      </c>
      <c r="F15" s="87">
        <f>(($B$11)*(1+$B$10+$B$9)^COUNT($C13:F13))*F13</f>
        <v>87077.836984320005</v>
      </c>
      <c r="G15" s="87">
        <f>(($B$11)*(1+$B$10+$B$9)^COUNT($C13:G13))*G13</f>
        <v>226402.37615923208</v>
      </c>
      <c r="H15" s="87">
        <f>(($B$11)*(1+$B$10+$B$9)^COUNT($C13:H13))*H13</f>
        <v>235458.47120560135</v>
      </c>
      <c r="I15" s="87">
        <f>(($B$11)*(1+$B$10+$B$9)^COUNT($C13:I13))*I13</f>
        <v>244876.81005382538</v>
      </c>
      <c r="J15" s="87">
        <f>(($B$11)*(1+$B$10+$B$9)^COUNT($C13:J13))*J13</f>
        <v>339562.50994130457</v>
      </c>
      <c r="K15" s="87">
        <f>(($B$11)*(1+$B$10+$B$9)^COUNT($C13:K13))*K13</f>
        <v>353145.01033895678</v>
      </c>
      <c r="L15" s="87">
        <f>(($B$11)*(1+$B$10+$B$9)^COUNT($C13:L13))*L13</f>
        <v>367270.81075251504</v>
      </c>
      <c r="M15" s="87">
        <f>(($B$11)*(1+$B$10+$B$9)^COUNT($C13:M13))*M13</f>
        <v>381961.64318261563</v>
      </c>
      <c r="N15" s="87">
        <f>(($B$11)*(1+$B$10+$B$9)^COUNT($C13:N13))*N13</f>
        <v>397240.10890992038</v>
      </c>
      <c r="O15" s="87">
        <f>(($B$11)*(1+$B$10+$B$9)^COUNT($C13:O13))*O13</f>
        <v>413129.71326631721</v>
      </c>
      <c r="P15" s="87">
        <f>(($B$11)*(1+$B$10+$B$9)^COUNT($C13:P13))*P13</f>
        <v>429654.90179696988</v>
      </c>
      <c r="Q15" s="87">
        <f>(($B$11)*(1+$B$10+$B$9)^COUNT($C13:Q13))*Q13</f>
        <v>446841.09786884865</v>
      </c>
      <c r="R15" s="87">
        <f>(($B$11)*(1+$B$10+$B$9)^COUNT($C13:R13))*R13</f>
        <v>464714.74178360269</v>
      </c>
      <c r="S15" s="87">
        <f>(($B$11)*(1+$B$10+$B$9)^COUNT($C13:S13))*S13</f>
        <v>483303.33145494678</v>
      </c>
      <c r="T15" s="87">
        <f>(($B$11)*(1+$B$10+$B$9)^COUNT($C13:T13))*T13</f>
        <v>502635.4647131447</v>
      </c>
      <c r="U15" s="87">
        <f>(($B$11)*(1+$B$10+$B$9)^COUNT($C13:U13))*U13</f>
        <v>522740.88330167049</v>
      </c>
      <c r="V15" s="87">
        <f>(($B$11)*(1+$B$10+$B$9)^COUNT($C13:V13))*V13</f>
        <v>543650.51863373735</v>
      </c>
      <c r="W15" s="87">
        <f>(($B$11)*(1+$B$10+$B$9)^COUNT($C13:W13))*W13</f>
        <v>565396.53937908693</v>
      </c>
      <c r="X15" s="87">
        <f>(($B$11)*(1+$B$10+$B$9)^COUNT($C13:X13))*X13</f>
        <v>147003.10023856259</v>
      </c>
      <c r="Y15" s="87">
        <f>(($B$11)*(1+$B$10+$B$9)^COUNT($C13:Y13))*Y13</f>
        <v>0</v>
      </c>
      <c r="Z15" s="87">
        <f>(($B$11)*(1+$B$10+$B$9)^COUNT($C13:Z13))*Z13</f>
        <v>0</v>
      </c>
      <c r="AA15" s="87">
        <f>(($B$11)*(1+$B$10+$B$9)^COUNT($C13:AA13))*AA13</f>
        <v>0</v>
      </c>
    </row>
  </sheetData>
  <mergeCells count="1">
    <mergeCell ref="A2:K7"/>
  </mergeCells>
  <hyperlinks>
    <hyperlink ref="A1" location="'Summary Detail'!A1" display="Back to Summary Detail"/>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9FF78"/>
  </sheetPr>
  <dimension ref="A1:AA79"/>
  <sheetViews>
    <sheetView workbookViewId="0">
      <selection activeCell="F11" sqref="F11"/>
    </sheetView>
  </sheetViews>
  <sheetFormatPr defaultColWidth="9.109375" defaultRowHeight="14.4"/>
  <cols>
    <col min="1" max="1" width="29.109375" style="47" bestFit="1" customWidth="1"/>
    <col min="2" max="2" width="14.6640625" style="47" customWidth="1"/>
    <col min="3" max="3" width="14.5546875" style="47" bestFit="1" customWidth="1"/>
    <col min="4" max="4" width="16.33203125" style="47" bestFit="1" customWidth="1"/>
    <col min="5" max="6" width="12.5546875" style="47" customWidth="1"/>
    <col min="7" max="7" width="14.33203125" style="47" bestFit="1" customWidth="1"/>
    <col min="8" max="8" width="16" style="47" customWidth="1"/>
    <col min="9" max="9" width="17.44140625" style="47" bestFit="1" customWidth="1"/>
    <col min="10" max="10" width="17" style="47" bestFit="1" customWidth="1"/>
    <col min="11" max="12" width="15.88671875" style="47" bestFit="1" customWidth="1"/>
    <col min="13" max="13" width="15.6640625" style="47" bestFit="1" customWidth="1"/>
    <col min="14" max="14" width="15.88671875" style="47" bestFit="1" customWidth="1"/>
    <col min="15" max="22" width="15.6640625" style="47" bestFit="1" customWidth="1"/>
    <col min="23" max="23" width="16.33203125" style="47" bestFit="1" customWidth="1"/>
    <col min="24" max="16384" width="9.109375" style="47"/>
  </cols>
  <sheetData>
    <row r="1" spans="1:27">
      <c r="A1" s="14" t="s">
        <v>34</v>
      </c>
    </row>
    <row r="2" spans="1:27">
      <c r="A2" s="47" t="s">
        <v>1240</v>
      </c>
      <c r="F2" s="47">
        <v>0.3</v>
      </c>
      <c r="G2" s="47">
        <v>0.3</v>
      </c>
      <c r="H2" s="47">
        <v>0.3</v>
      </c>
      <c r="I2" s="47">
        <v>0.3</v>
      </c>
      <c r="J2" s="47">
        <v>0.3</v>
      </c>
      <c r="K2" s="47">
        <v>0.4</v>
      </c>
      <c r="L2" s="47">
        <v>0.4</v>
      </c>
      <c r="M2" s="47">
        <v>0.4</v>
      </c>
      <c r="N2" s="47">
        <v>0.4</v>
      </c>
      <c r="O2" s="47">
        <v>0.4</v>
      </c>
      <c r="P2" s="47">
        <v>0.4</v>
      </c>
      <c r="Q2" s="47">
        <v>0.4</v>
      </c>
      <c r="R2" s="47">
        <v>0.4</v>
      </c>
      <c r="S2" s="47">
        <v>0.4</v>
      </c>
      <c r="T2" s="47">
        <v>0.4</v>
      </c>
      <c r="U2" s="47">
        <v>0.4</v>
      </c>
      <c r="V2" s="47">
        <v>0.4</v>
      </c>
      <c r="W2" s="47">
        <v>0.4</v>
      </c>
      <c r="X2" s="47">
        <v>0.4</v>
      </c>
      <c r="Y2" s="47">
        <v>0.4</v>
      </c>
      <c r="Z2" s="47">
        <v>0.4</v>
      </c>
      <c r="AA2" s="47">
        <v>0.4</v>
      </c>
    </row>
    <row r="3" spans="1:27">
      <c r="B3" s="47" t="s">
        <v>80</v>
      </c>
      <c r="C3" s="692">
        <v>2016</v>
      </c>
      <c r="D3" s="692">
        <v>2017</v>
      </c>
      <c r="E3" s="692">
        <v>2018</v>
      </c>
      <c r="F3" s="692">
        <v>2019</v>
      </c>
      <c r="G3" s="692">
        <v>2020</v>
      </c>
      <c r="H3" s="692">
        <v>2021</v>
      </c>
      <c r="I3" s="692">
        <v>2022</v>
      </c>
      <c r="J3" s="692">
        <v>2023</v>
      </c>
      <c r="K3" s="692">
        <v>2024</v>
      </c>
      <c r="L3" s="692">
        <v>2025</v>
      </c>
      <c r="M3" s="692">
        <v>2026</v>
      </c>
      <c r="N3" s="692">
        <v>2027</v>
      </c>
      <c r="O3" s="692">
        <v>2028</v>
      </c>
      <c r="P3" s="692">
        <v>2029</v>
      </c>
      <c r="Q3" s="692">
        <v>2030</v>
      </c>
      <c r="R3" s="692">
        <v>2031</v>
      </c>
      <c r="S3" s="692">
        <v>2032</v>
      </c>
      <c r="T3" s="692">
        <v>2033</v>
      </c>
      <c r="U3" s="692">
        <v>2034</v>
      </c>
      <c r="V3" s="692">
        <v>2035</v>
      </c>
      <c r="W3" s="692">
        <v>2036</v>
      </c>
      <c r="X3" s="342">
        <v>2037</v>
      </c>
      <c r="Y3" s="342">
        <v>2038</v>
      </c>
      <c r="Z3" s="342">
        <v>2039</v>
      </c>
      <c r="AA3" s="342">
        <v>2040</v>
      </c>
    </row>
    <row r="4" spans="1:27">
      <c r="A4" s="274" t="s">
        <v>459</v>
      </c>
      <c r="B4" s="18">
        <f>NPV(0.0643,C4:AA4)</f>
        <v>11058455.855448365</v>
      </c>
      <c r="C4" s="18">
        <f t="array" ref="C4:W6">TRANSPOSE(P14:R34)</f>
        <v>0</v>
      </c>
      <c r="D4" s="18">
        <v>0</v>
      </c>
      <c r="E4" s="18">
        <v>0</v>
      </c>
      <c r="F4" s="18">
        <v>310551.03385759273</v>
      </c>
      <c r="G4" s="18">
        <v>808985.44319902896</v>
      </c>
      <c r="H4" s="23">
        <v>842962.83181338804</v>
      </c>
      <c r="I4" s="23">
        <v>878367.2707495502</v>
      </c>
      <c r="J4" s="23">
        <v>1220344.9281613748</v>
      </c>
      <c r="K4" s="23">
        <v>1271599.4151441522</v>
      </c>
      <c r="L4" s="23">
        <v>1325006.5905802064</v>
      </c>
      <c r="M4" s="23">
        <v>1380656.8673845748</v>
      </c>
      <c r="N4" s="23">
        <v>1438644.4558147267</v>
      </c>
      <c r="O4" s="23">
        <v>1499067.522958945</v>
      </c>
      <c r="P4" s="23">
        <v>1562028.3589232205</v>
      </c>
      <c r="Q4" s="23">
        <v>1627633.5499979956</v>
      </c>
      <c r="R4" s="23">
        <v>1695994.1590979111</v>
      </c>
      <c r="S4" s="23">
        <v>1767225.9137800231</v>
      </c>
      <c r="T4" s="23">
        <v>1841449.4021587837</v>
      </c>
      <c r="U4" s="23">
        <v>1918790.2770494523</v>
      </c>
      <c r="V4" s="23">
        <v>1999379.468685529</v>
      </c>
      <c r="W4" s="23">
        <v>2083353.4063703208</v>
      </c>
      <c r="X4" s="47">
        <v>0</v>
      </c>
      <c r="Y4" s="47">
        <v>0</v>
      </c>
      <c r="Z4" s="47">
        <v>0</v>
      </c>
      <c r="AA4" s="47">
        <v>0</v>
      </c>
    </row>
    <row r="5" spans="1:27">
      <c r="A5" s="274" t="s">
        <v>460</v>
      </c>
      <c r="B5" s="18">
        <f>NPV(0.0643,C5:AA5)</f>
        <v>26740173.177853823</v>
      </c>
      <c r="C5" s="18">
        <v>0</v>
      </c>
      <c r="D5" s="18">
        <v>0</v>
      </c>
      <c r="E5" s="18">
        <v>0</v>
      </c>
      <c r="F5" s="18">
        <v>750935.6219767523</v>
      </c>
      <c r="G5" s="18">
        <v>1956187.2952494393</v>
      </c>
      <c r="H5" s="23">
        <v>2038347.1616499154</v>
      </c>
      <c r="I5" s="23">
        <v>2123957.7424392118</v>
      </c>
      <c r="J5" s="23">
        <v>2950885.2901622108</v>
      </c>
      <c r="K5" s="23">
        <v>3074822.472349023</v>
      </c>
      <c r="L5" s="23">
        <v>3203965.0161876814</v>
      </c>
      <c r="M5" s="23">
        <v>3338531.5468675634</v>
      </c>
      <c r="N5" s="23">
        <v>3478749.8718360006</v>
      </c>
      <c r="O5" s="23">
        <v>3624857.3664531121</v>
      </c>
      <c r="P5" s="23">
        <v>3777101.3758441419</v>
      </c>
      <c r="Q5" s="23">
        <v>3935739.6336295954</v>
      </c>
      <c r="R5" s="23">
        <v>4101040.6982420376</v>
      </c>
      <c r="S5" s="23">
        <v>4273284.4075682024</v>
      </c>
      <c r="T5" s="23">
        <v>4452762.3526860662</v>
      </c>
      <c r="U5" s="23">
        <v>4639778.37149888</v>
      </c>
      <c r="V5" s="23">
        <v>4834649.0631018318</v>
      </c>
      <c r="W5" s="23">
        <v>5037704.323752108</v>
      </c>
      <c r="X5" s="47">
        <v>0</v>
      </c>
      <c r="Y5" s="47">
        <v>0</v>
      </c>
      <c r="Z5" s="47">
        <v>0</v>
      </c>
      <c r="AA5" s="47">
        <v>0</v>
      </c>
    </row>
    <row r="6" spans="1:27">
      <c r="A6" s="274" t="s">
        <v>461</v>
      </c>
      <c r="B6" s="18">
        <f>NPV(0.0643,C6:AA6)</f>
        <v>11449965.263187455</v>
      </c>
      <c r="C6" s="18">
        <v>0</v>
      </c>
      <c r="D6" s="18">
        <v>0</v>
      </c>
      <c r="E6" s="18">
        <v>0</v>
      </c>
      <c r="F6" s="18">
        <v>310015.88592277287</v>
      </c>
      <c r="G6" s="18">
        <v>810051.72295611247</v>
      </c>
      <c r="H6" s="23">
        <v>846918.96208596427</v>
      </c>
      <c r="I6" s="23">
        <v>885370.84229839547</v>
      </c>
      <c r="J6" s="23">
        <v>1233442.3888544089</v>
      </c>
      <c r="K6" s="23">
        <v>1289673.147778522</v>
      </c>
      <c r="L6" s="23">
        <v>1349584.7964898467</v>
      </c>
      <c r="M6" s="23">
        <v>1412343.993944257</v>
      </c>
      <c r="N6" s="23">
        <v>1478819.083766639</v>
      </c>
      <c r="O6" s="23">
        <v>1550010.7595509905</v>
      </c>
      <c r="P6" s="23">
        <v>1624173.0529010231</v>
      </c>
      <c r="Q6" s="23">
        <v>1702249.130083326</v>
      </c>
      <c r="R6" s="23">
        <v>1783444.046661437</v>
      </c>
      <c r="S6" s="23">
        <v>1869426.0783624898</v>
      </c>
      <c r="T6" s="23">
        <v>1959403.5725036599</v>
      </c>
      <c r="U6" s="23">
        <v>2028615.065300256</v>
      </c>
      <c r="V6" s="23">
        <v>2127726.4849813748</v>
      </c>
      <c r="W6" s="23">
        <v>2316149.3916600114</v>
      </c>
      <c r="X6" s="47">
        <v>0</v>
      </c>
      <c r="Y6" s="47">
        <v>0</v>
      </c>
      <c r="Z6" s="47">
        <v>0</v>
      </c>
      <c r="AA6" s="47">
        <v>0</v>
      </c>
    </row>
    <row r="7" spans="1:27">
      <c r="A7" s="47" t="s">
        <v>462</v>
      </c>
      <c r="B7" s="18">
        <f>NPV(0.0643,C7:W7)</f>
        <v>0</v>
      </c>
      <c r="C7" s="18">
        <v>0</v>
      </c>
      <c r="D7" s="18">
        <v>0</v>
      </c>
      <c r="E7" s="18">
        <v>0</v>
      </c>
      <c r="F7" s="18">
        <v>0</v>
      </c>
      <c r="G7" s="18">
        <v>0</v>
      </c>
      <c r="H7" s="23">
        <v>0</v>
      </c>
      <c r="I7" s="23">
        <v>0</v>
      </c>
      <c r="J7" s="23">
        <v>0</v>
      </c>
      <c r="K7" s="23">
        <v>0</v>
      </c>
      <c r="L7" s="23">
        <v>0</v>
      </c>
      <c r="M7" s="23">
        <v>0</v>
      </c>
      <c r="N7" s="23">
        <v>0</v>
      </c>
      <c r="O7" s="23">
        <v>0</v>
      </c>
      <c r="P7" s="23">
        <v>0</v>
      </c>
      <c r="Q7" s="23">
        <v>0</v>
      </c>
      <c r="R7" s="23">
        <v>0</v>
      </c>
      <c r="S7" s="23">
        <v>0</v>
      </c>
      <c r="T7" s="23">
        <v>0</v>
      </c>
      <c r="U7" s="23">
        <v>0</v>
      </c>
      <c r="V7" s="23">
        <v>0</v>
      </c>
      <c r="W7" s="23">
        <v>0</v>
      </c>
      <c r="X7" s="47">
        <v>0</v>
      </c>
      <c r="Y7" s="47">
        <v>0</v>
      </c>
      <c r="Z7" s="47">
        <v>0</v>
      </c>
      <c r="AA7" s="47">
        <v>0</v>
      </c>
    </row>
    <row r="8" spans="1:27">
      <c r="A8" s="47" t="s">
        <v>463</v>
      </c>
      <c r="B8" s="18">
        <f>NPV(0.0643,C8:W8)</f>
        <v>0</v>
      </c>
      <c r="C8" s="18">
        <v>0</v>
      </c>
      <c r="D8" s="18">
        <v>0</v>
      </c>
      <c r="E8" s="18">
        <v>0</v>
      </c>
      <c r="F8" s="18">
        <v>0</v>
      </c>
      <c r="G8" s="18">
        <v>0</v>
      </c>
      <c r="H8" s="23">
        <v>0</v>
      </c>
      <c r="I8" s="23">
        <v>0</v>
      </c>
      <c r="J8" s="23">
        <v>0</v>
      </c>
      <c r="K8" s="23">
        <v>0</v>
      </c>
      <c r="L8" s="23">
        <v>0</v>
      </c>
      <c r="M8" s="23">
        <v>0</v>
      </c>
      <c r="N8" s="23">
        <v>0</v>
      </c>
      <c r="O8" s="23">
        <v>0</v>
      </c>
      <c r="P8" s="23">
        <v>0</v>
      </c>
      <c r="Q8" s="23">
        <v>0</v>
      </c>
      <c r="R8" s="23">
        <v>0</v>
      </c>
      <c r="S8" s="23">
        <v>0</v>
      </c>
      <c r="T8" s="23">
        <v>0</v>
      </c>
      <c r="U8" s="23">
        <v>0</v>
      </c>
      <c r="V8" s="23">
        <v>0</v>
      </c>
      <c r="W8" s="23">
        <v>0</v>
      </c>
      <c r="X8" s="47">
        <v>0</v>
      </c>
      <c r="Y8" s="47">
        <v>0</v>
      </c>
      <c r="Z8" s="47">
        <v>0</v>
      </c>
      <c r="AA8" s="47">
        <v>0</v>
      </c>
    </row>
    <row r="9" spans="1:27">
      <c r="A9" s="47" t="s">
        <v>464</v>
      </c>
      <c r="B9" s="18">
        <f>NPV(0.0643,C9:W9)</f>
        <v>-828689.75685778563</v>
      </c>
      <c r="C9" s="18">
        <v>0</v>
      </c>
      <c r="D9" s="18">
        <v>0</v>
      </c>
      <c r="E9" s="18">
        <v>0</v>
      </c>
      <c r="F9" s="18">
        <v>-32812.5</v>
      </c>
      <c r="G9" s="18">
        <v>-83125</v>
      </c>
      <c r="H9" s="23">
        <v>-95000</v>
      </c>
      <c r="I9" s="23">
        <v>-100000</v>
      </c>
      <c r="J9" s="23">
        <v>-100000</v>
      </c>
      <c r="K9" s="23">
        <v>-100000</v>
      </c>
      <c r="L9" s="23">
        <v>-100000</v>
      </c>
      <c r="M9" s="23">
        <v>-100000</v>
      </c>
      <c r="N9" s="23">
        <v>-100000</v>
      </c>
      <c r="O9" s="23">
        <v>-100000</v>
      </c>
      <c r="P9" s="23">
        <v>-100000</v>
      </c>
      <c r="Q9" s="23">
        <v>-100000</v>
      </c>
      <c r="R9" s="23">
        <v>-100000</v>
      </c>
      <c r="S9" s="23">
        <v>-100000</v>
      </c>
      <c r="T9" s="23">
        <v>-100000</v>
      </c>
      <c r="U9" s="23">
        <v>-100000</v>
      </c>
      <c r="V9" s="23">
        <v>-100000</v>
      </c>
      <c r="W9" s="23">
        <v>-200000</v>
      </c>
      <c r="X9" s="47">
        <v>0</v>
      </c>
      <c r="Y9" s="47">
        <v>0</v>
      </c>
      <c r="Z9" s="47">
        <v>0</v>
      </c>
      <c r="AA9" s="47">
        <v>0</v>
      </c>
    </row>
    <row r="10" spans="1:27">
      <c r="A10" s="47" t="s">
        <v>465</v>
      </c>
      <c r="B10" s="18">
        <f>NPV(0.0643,C10:W10)</f>
        <v>-2904385.8703221255</v>
      </c>
      <c r="C10" s="18">
        <v>0</v>
      </c>
      <c r="D10" s="18">
        <v>0</v>
      </c>
      <c r="E10" s="18">
        <v>0</v>
      </c>
      <c r="F10" s="18">
        <v>-83410.597519200004</v>
      </c>
      <c r="G10" s="18">
        <v>-217646.05246009922</v>
      </c>
      <c r="H10" s="23">
        <v>-256200.49603874533</v>
      </c>
      <c r="I10" s="23">
        <v>-277775.27465253446</v>
      </c>
      <c r="J10" s="23">
        <v>-286108.53289211052</v>
      </c>
      <c r="K10" s="23">
        <v>-294691.78887887386</v>
      </c>
      <c r="L10" s="23">
        <v>-303532.54254524008</v>
      </c>
      <c r="M10" s="23">
        <v>-312638.51882159727</v>
      </c>
      <c r="N10" s="23">
        <v>-322017.6743862452</v>
      </c>
      <c r="O10" s="23">
        <v>-331678.20461783255</v>
      </c>
      <c r="P10" s="23">
        <v>-341628.55075636756</v>
      </c>
      <c r="Q10" s="23">
        <v>-351877.40727905859</v>
      </c>
      <c r="R10" s="23">
        <v>-362433.72949743038</v>
      </c>
      <c r="S10" s="23">
        <v>-373306.7413823533</v>
      </c>
      <c r="T10" s="23">
        <v>-384505.94362382393</v>
      </c>
      <c r="U10" s="23">
        <v>-396041.12193253863</v>
      </c>
      <c r="V10" s="23">
        <v>-407922.35559051478</v>
      </c>
      <c r="W10" s="23">
        <v>-1680640.1050329208</v>
      </c>
      <c r="X10" s="47">
        <v>0</v>
      </c>
      <c r="Y10" s="47">
        <v>0</v>
      </c>
      <c r="Z10" s="47">
        <v>0</v>
      </c>
      <c r="AA10" s="47">
        <v>0</v>
      </c>
    </row>
    <row r="11" spans="1:27">
      <c r="A11" s="274" t="s">
        <v>10</v>
      </c>
      <c r="B11" s="19">
        <f>NPV(0.0643,C11:AA11)</f>
        <v>18494601.498745929</v>
      </c>
      <c r="C11" s="19">
        <f>SUM(C4:C6)</f>
        <v>0</v>
      </c>
      <c r="D11" s="19">
        <f>SUM(D4:D6)</f>
        <v>0</v>
      </c>
      <c r="E11" s="19">
        <f>SUM(E4:E6)</f>
        <v>0</v>
      </c>
      <c r="F11" s="130">
        <f>SUM(F4:F6)*F2</f>
        <v>411450.76252713538</v>
      </c>
      <c r="G11" s="19">
        <f t="shared" ref="G11:AA11" si="0">SUM(G4:G6)*G2</f>
        <v>1072567.3384213741</v>
      </c>
      <c r="H11" s="19">
        <f t="shared" si="0"/>
        <v>1118468.6866647801</v>
      </c>
      <c r="I11" s="19">
        <f t="shared" si="0"/>
        <v>1166308.7566461472</v>
      </c>
      <c r="J11" s="19">
        <f t="shared" si="0"/>
        <v>1621401.7821533983</v>
      </c>
      <c r="K11" s="19">
        <f t="shared" si="0"/>
        <v>2254438.0141086793</v>
      </c>
      <c r="L11" s="19">
        <f t="shared" si="0"/>
        <v>2351422.5613030936</v>
      </c>
      <c r="M11" s="19">
        <f t="shared" si="0"/>
        <v>2452612.9632785581</v>
      </c>
      <c r="N11" s="19">
        <f t="shared" si="0"/>
        <v>2558485.3645669469</v>
      </c>
      <c r="O11" s="19">
        <f t="shared" si="0"/>
        <v>2669574.259585219</v>
      </c>
      <c r="P11" s="19">
        <f t="shared" si="0"/>
        <v>2785321.1150673544</v>
      </c>
      <c r="Q11" s="19">
        <f t="shared" si="0"/>
        <v>2906248.9254843667</v>
      </c>
      <c r="R11" s="19">
        <f t="shared" si="0"/>
        <v>3032191.5616005543</v>
      </c>
      <c r="S11" s="19">
        <f t="shared" si="0"/>
        <v>3163974.5598842865</v>
      </c>
      <c r="T11" s="19">
        <f t="shared" si="0"/>
        <v>3301446.130939404</v>
      </c>
      <c r="U11" s="19">
        <f t="shared" si="0"/>
        <v>3434873.4855394349</v>
      </c>
      <c r="V11" s="19">
        <f t="shared" si="0"/>
        <v>3584702.0067074941</v>
      </c>
      <c r="W11" s="19">
        <f t="shared" si="0"/>
        <v>3774882.8487129766</v>
      </c>
      <c r="X11" s="19">
        <f t="shared" si="0"/>
        <v>0</v>
      </c>
      <c r="Y11" s="19">
        <f t="shared" si="0"/>
        <v>0</v>
      </c>
      <c r="Z11" s="19">
        <f t="shared" si="0"/>
        <v>0</v>
      </c>
      <c r="AA11" s="19">
        <f t="shared" si="0"/>
        <v>0</v>
      </c>
    </row>
    <row r="12" spans="1:27" ht="15" thickBot="1"/>
    <row r="13" spans="1:27" ht="43.8" thickBot="1">
      <c r="A13" s="265" t="s">
        <v>124</v>
      </c>
      <c r="B13" s="266" t="s">
        <v>459</v>
      </c>
      <c r="C13" s="267" t="s">
        <v>460</v>
      </c>
      <c r="D13" s="267" t="s">
        <v>461</v>
      </c>
      <c r="E13" s="268" t="s">
        <v>462</v>
      </c>
      <c r="F13" s="267" t="s">
        <v>463</v>
      </c>
      <c r="G13" s="267" t="s">
        <v>464</v>
      </c>
      <c r="H13" s="269" t="s">
        <v>465</v>
      </c>
      <c r="I13" s="266" t="s">
        <v>459</v>
      </c>
      <c r="J13" s="267" t="s">
        <v>460</v>
      </c>
      <c r="K13" s="267" t="s">
        <v>461</v>
      </c>
      <c r="L13" s="268" t="s">
        <v>462</v>
      </c>
      <c r="M13" s="267" t="s">
        <v>463</v>
      </c>
      <c r="N13" s="267" t="s">
        <v>464</v>
      </c>
      <c r="O13" s="269" t="s">
        <v>465</v>
      </c>
      <c r="P13" s="47" t="s">
        <v>459</v>
      </c>
      <c r="Q13" s="47" t="s">
        <v>460</v>
      </c>
      <c r="R13" s="47" t="s">
        <v>461</v>
      </c>
      <c r="S13" s="47" t="s">
        <v>462</v>
      </c>
      <c r="T13" s="47" t="s">
        <v>463</v>
      </c>
      <c r="U13" s="47" t="s">
        <v>464</v>
      </c>
      <c r="V13" s="47" t="s">
        <v>465</v>
      </c>
    </row>
    <row r="14" spans="1:27">
      <c r="A14" s="270">
        <v>2016</v>
      </c>
      <c r="B14" s="692">
        <f t="array" ref="B14:B38">TRANSPOSE(MasterTimeline!C2:AA2)</f>
        <v>0</v>
      </c>
      <c r="C14" s="692">
        <v>0</v>
      </c>
      <c r="D14" s="692">
        <v>0</v>
      </c>
      <c r="E14" s="271">
        <v>0</v>
      </c>
      <c r="F14" s="692">
        <v>1</v>
      </c>
      <c r="G14" s="692">
        <v>1</v>
      </c>
      <c r="H14" s="692">
        <v>0</v>
      </c>
      <c r="I14" s="18">
        <f t="shared" ref="I14:K17" si="1">B14*I56</f>
        <v>0</v>
      </c>
      <c r="J14" s="18">
        <f t="shared" si="1"/>
        <v>0</v>
      </c>
      <c r="K14" s="18">
        <f t="shared" si="1"/>
        <v>0</v>
      </c>
      <c r="L14" s="18">
        <f t="shared" ref="L14:O34" si="2">-L56</f>
        <v>0</v>
      </c>
      <c r="M14" s="18">
        <f t="shared" si="2"/>
        <v>-599028.47999999998</v>
      </c>
      <c r="N14" s="18">
        <f t="shared" si="2"/>
        <v>-580000</v>
      </c>
      <c r="O14" s="18">
        <f t="shared" si="2"/>
        <v>0</v>
      </c>
      <c r="P14" s="19">
        <f>I14</f>
        <v>0</v>
      </c>
      <c r="Q14" s="19">
        <f t="shared" ref="Q14:V29" si="3">J14</f>
        <v>0</v>
      </c>
      <c r="R14" s="19">
        <f t="shared" si="3"/>
        <v>0</v>
      </c>
      <c r="S14" s="19">
        <f t="shared" si="3"/>
        <v>0</v>
      </c>
      <c r="T14" s="19">
        <f t="shared" si="3"/>
        <v>-599028.47999999998</v>
      </c>
      <c r="U14" s="19">
        <f t="shared" si="3"/>
        <v>-580000</v>
      </c>
      <c r="V14" s="19">
        <f t="shared" si="3"/>
        <v>0</v>
      </c>
    </row>
    <row r="15" spans="1:27">
      <c r="A15" s="272">
        <v>2017</v>
      </c>
      <c r="B15" s="692">
        <v>0</v>
      </c>
      <c r="C15" s="696">
        <f t="shared" ref="C15:H30" si="4">B15</f>
        <v>0</v>
      </c>
      <c r="D15" s="696">
        <f t="shared" si="4"/>
        <v>0</v>
      </c>
      <c r="E15" s="692">
        <f t="shared" si="4"/>
        <v>0</v>
      </c>
      <c r="F15" s="692">
        <f t="shared" si="4"/>
        <v>0</v>
      </c>
      <c r="G15" s="692">
        <f t="shared" si="4"/>
        <v>0</v>
      </c>
      <c r="H15" s="692">
        <f t="shared" si="4"/>
        <v>0</v>
      </c>
      <c r="I15" s="18">
        <f t="shared" si="1"/>
        <v>0</v>
      </c>
      <c r="J15" s="18">
        <f t="shared" si="1"/>
        <v>0</v>
      </c>
      <c r="K15" s="18">
        <f t="shared" si="1"/>
        <v>0</v>
      </c>
      <c r="L15" s="18">
        <f t="shared" si="2"/>
        <v>0</v>
      </c>
      <c r="M15" s="18">
        <f t="shared" si="2"/>
        <v>0</v>
      </c>
      <c r="N15" s="18">
        <f t="shared" si="2"/>
        <v>-100000</v>
      </c>
      <c r="O15" s="18">
        <f t="shared" si="2"/>
        <v>-239611.39199999999</v>
      </c>
      <c r="P15" s="19">
        <f t="shared" ref="P15:P34" si="5">I15</f>
        <v>0</v>
      </c>
      <c r="Q15" s="19">
        <f t="shared" si="3"/>
        <v>0</v>
      </c>
      <c r="R15" s="19">
        <f t="shared" si="3"/>
        <v>0</v>
      </c>
      <c r="S15" s="19">
        <f t="shared" si="3"/>
        <v>0</v>
      </c>
      <c r="T15" s="19">
        <f t="shared" si="3"/>
        <v>0</v>
      </c>
      <c r="U15" s="19">
        <f t="shared" si="3"/>
        <v>-100000</v>
      </c>
      <c r="V15" s="19">
        <f t="shared" si="3"/>
        <v>-239611.39199999999</v>
      </c>
    </row>
    <row r="16" spans="1:27">
      <c r="A16" s="272">
        <v>2018</v>
      </c>
      <c r="B16" s="696">
        <v>0</v>
      </c>
      <c r="C16" s="696">
        <f t="shared" si="4"/>
        <v>0</v>
      </c>
      <c r="D16" s="696">
        <f t="shared" si="4"/>
        <v>0</v>
      </c>
      <c r="E16" s="692">
        <f t="shared" si="4"/>
        <v>0</v>
      </c>
      <c r="F16" s="692">
        <f t="shared" si="4"/>
        <v>0</v>
      </c>
      <c r="G16" s="692">
        <f t="shared" si="4"/>
        <v>0</v>
      </c>
      <c r="H16" s="692">
        <f t="shared" si="4"/>
        <v>0</v>
      </c>
      <c r="I16" s="18">
        <f t="shared" si="1"/>
        <v>0</v>
      </c>
      <c r="J16" s="18">
        <f t="shared" si="1"/>
        <v>0</v>
      </c>
      <c r="K16" s="18">
        <f t="shared" si="1"/>
        <v>0</v>
      </c>
      <c r="L16" s="18">
        <f t="shared" si="2"/>
        <v>0</v>
      </c>
      <c r="M16" s="18">
        <f t="shared" si="2"/>
        <v>0</v>
      </c>
      <c r="N16" s="18">
        <f t="shared" si="2"/>
        <v>-100000</v>
      </c>
      <c r="O16" s="18">
        <f t="shared" si="2"/>
        <v>-246799.73376</v>
      </c>
      <c r="P16" s="19">
        <f t="shared" si="5"/>
        <v>0</v>
      </c>
      <c r="Q16" s="19">
        <f t="shared" si="3"/>
        <v>0</v>
      </c>
      <c r="R16" s="19">
        <f t="shared" si="3"/>
        <v>0</v>
      </c>
      <c r="S16" s="19">
        <f t="shared" si="3"/>
        <v>0</v>
      </c>
      <c r="T16" s="19">
        <f t="shared" si="3"/>
        <v>0</v>
      </c>
      <c r="U16" s="19">
        <f t="shared" si="3"/>
        <v>-100000</v>
      </c>
      <c r="V16" s="19">
        <f t="shared" si="3"/>
        <v>-246799.73376</v>
      </c>
    </row>
    <row r="17" spans="1:22">
      <c r="A17" s="272">
        <v>2019</v>
      </c>
      <c r="B17" s="696">
        <v>0.3</v>
      </c>
      <c r="C17" s="696">
        <f t="shared" si="4"/>
        <v>0.3</v>
      </c>
      <c r="D17" s="696">
        <f t="shared" si="4"/>
        <v>0.3</v>
      </c>
      <c r="E17" s="692">
        <f t="shared" si="4"/>
        <v>0.3</v>
      </c>
      <c r="F17" s="692">
        <f t="shared" si="4"/>
        <v>0.3</v>
      </c>
      <c r="G17" s="692">
        <f t="shared" si="4"/>
        <v>0.3</v>
      </c>
      <c r="H17" s="692">
        <f t="shared" si="4"/>
        <v>0.3</v>
      </c>
      <c r="I17" s="18">
        <f t="shared" si="1"/>
        <v>310551.03385759273</v>
      </c>
      <c r="J17" s="18">
        <f t="shared" si="1"/>
        <v>750935.6219767523</v>
      </c>
      <c r="K17" s="18">
        <f t="shared" si="1"/>
        <v>310015.88592277287</v>
      </c>
      <c r="L17" s="18">
        <f t="shared" si="2"/>
        <v>0</v>
      </c>
      <c r="M17" s="18">
        <f t="shared" si="2"/>
        <v>0</v>
      </c>
      <c r="N17" s="18">
        <f t="shared" si="2"/>
        <v>-100000</v>
      </c>
      <c r="O17" s="18">
        <f t="shared" si="2"/>
        <v>-254203.72577280001</v>
      </c>
      <c r="P17" s="19">
        <f t="shared" si="5"/>
        <v>310551.03385759273</v>
      </c>
      <c r="Q17" s="19">
        <f t="shared" si="3"/>
        <v>750935.6219767523</v>
      </c>
      <c r="R17" s="19">
        <f t="shared" si="3"/>
        <v>310015.88592277287</v>
      </c>
      <c r="S17" s="19">
        <f t="shared" si="3"/>
        <v>0</v>
      </c>
      <c r="T17" s="19">
        <f t="shared" si="3"/>
        <v>0</v>
      </c>
      <c r="U17" s="19">
        <f t="shared" si="3"/>
        <v>-100000</v>
      </c>
      <c r="V17" s="19">
        <f t="shared" si="3"/>
        <v>-254203.72577280001</v>
      </c>
    </row>
    <row r="18" spans="1:22">
      <c r="A18" s="272">
        <v>2020</v>
      </c>
      <c r="B18" s="696">
        <v>0.75</v>
      </c>
      <c r="C18" s="696">
        <f t="shared" si="4"/>
        <v>0.75</v>
      </c>
      <c r="D18" s="696">
        <f t="shared" si="4"/>
        <v>0.75</v>
      </c>
      <c r="E18" s="692">
        <f t="shared" si="4"/>
        <v>0.75</v>
      </c>
      <c r="F18" s="692">
        <f t="shared" si="4"/>
        <v>0.75</v>
      </c>
      <c r="G18" s="692">
        <f t="shared" si="4"/>
        <v>0.75</v>
      </c>
      <c r="H18" s="692">
        <f t="shared" si="4"/>
        <v>0.75</v>
      </c>
      <c r="I18" s="18">
        <f t="shared" ref="I18:I34" si="6">B18*I60</f>
        <v>808985.44319902896</v>
      </c>
      <c r="J18" s="18">
        <f>C18*J60</f>
        <v>1956187.2952494393</v>
      </c>
      <c r="K18" s="18">
        <f>D18*K60</f>
        <v>810051.72295611247</v>
      </c>
      <c r="L18" s="18">
        <f t="shared" si="2"/>
        <v>0</v>
      </c>
      <c r="M18" s="18">
        <f t="shared" si="2"/>
        <v>0</v>
      </c>
      <c r="N18" s="18">
        <f t="shared" si="2"/>
        <v>-100000</v>
      </c>
      <c r="O18" s="18">
        <f t="shared" si="2"/>
        <v>-261829.83754598402</v>
      </c>
      <c r="P18" s="19">
        <f t="shared" si="5"/>
        <v>808985.44319902896</v>
      </c>
      <c r="Q18" s="19">
        <f t="shared" si="3"/>
        <v>1956187.2952494393</v>
      </c>
      <c r="R18" s="19">
        <f t="shared" si="3"/>
        <v>810051.72295611247</v>
      </c>
      <c r="S18" s="19">
        <f t="shared" si="3"/>
        <v>0</v>
      </c>
      <c r="T18" s="19">
        <f t="shared" si="3"/>
        <v>0</v>
      </c>
      <c r="U18" s="19">
        <f t="shared" si="3"/>
        <v>-100000</v>
      </c>
      <c r="V18" s="19">
        <f t="shared" si="3"/>
        <v>-261829.83754598402</v>
      </c>
    </row>
    <row r="19" spans="1:22">
      <c r="A19" s="272">
        <v>2021</v>
      </c>
      <c r="B19" s="696">
        <v>0.75</v>
      </c>
      <c r="C19" s="696">
        <f t="shared" si="4"/>
        <v>0.75</v>
      </c>
      <c r="D19" s="696">
        <f t="shared" si="4"/>
        <v>0.75</v>
      </c>
      <c r="E19" s="692">
        <f t="shared" si="4"/>
        <v>0.75</v>
      </c>
      <c r="F19" s="692">
        <f t="shared" si="4"/>
        <v>0.75</v>
      </c>
      <c r="G19" s="692">
        <f t="shared" si="4"/>
        <v>0.75</v>
      </c>
      <c r="H19" s="692">
        <f t="shared" si="4"/>
        <v>0.75</v>
      </c>
      <c r="I19" s="18">
        <f t="shared" si="6"/>
        <v>842962.83181338804</v>
      </c>
      <c r="J19" s="18">
        <f t="shared" ref="J19:J34" si="7">C19*J61</f>
        <v>2038347.1616499154</v>
      </c>
      <c r="K19" s="18">
        <f t="shared" ref="K19:K34" si="8">D19*K61</f>
        <v>846918.96208596427</v>
      </c>
      <c r="L19" s="18">
        <f t="shared" si="2"/>
        <v>0</v>
      </c>
      <c r="M19" s="18">
        <f t="shared" si="2"/>
        <v>0</v>
      </c>
      <c r="N19" s="18">
        <f t="shared" si="2"/>
        <v>-100000</v>
      </c>
      <c r="O19" s="18">
        <f t="shared" si="2"/>
        <v>-269684.73267236352</v>
      </c>
      <c r="P19" s="19">
        <f t="shared" si="5"/>
        <v>842962.83181338804</v>
      </c>
      <c r="Q19" s="19">
        <f t="shared" si="3"/>
        <v>2038347.1616499154</v>
      </c>
      <c r="R19" s="19">
        <f t="shared" si="3"/>
        <v>846918.96208596427</v>
      </c>
      <c r="S19" s="19">
        <f t="shared" si="3"/>
        <v>0</v>
      </c>
      <c r="T19" s="19">
        <f t="shared" si="3"/>
        <v>0</v>
      </c>
      <c r="U19" s="19">
        <f t="shared" si="3"/>
        <v>-100000</v>
      </c>
      <c r="V19" s="19">
        <f t="shared" si="3"/>
        <v>-269684.73267236352</v>
      </c>
    </row>
    <row r="20" spans="1:22">
      <c r="A20" s="272">
        <v>2022</v>
      </c>
      <c r="B20" s="692">
        <v>0.75</v>
      </c>
      <c r="C20" s="692">
        <f t="shared" si="4"/>
        <v>0.75</v>
      </c>
      <c r="D20" s="692">
        <f t="shared" si="4"/>
        <v>0.75</v>
      </c>
      <c r="E20" s="692">
        <v>1</v>
      </c>
      <c r="F20" s="692">
        <v>1</v>
      </c>
      <c r="G20" s="692">
        <v>1</v>
      </c>
      <c r="H20" s="692">
        <v>1</v>
      </c>
      <c r="I20" s="18">
        <f t="shared" si="6"/>
        <v>878367.2707495502</v>
      </c>
      <c r="J20" s="18">
        <f t="shared" si="7"/>
        <v>2123957.7424392118</v>
      </c>
      <c r="K20" s="18">
        <f t="shared" si="8"/>
        <v>885370.84229839547</v>
      </c>
      <c r="L20" s="18">
        <f t="shared" si="2"/>
        <v>0</v>
      </c>
      <c r="M20" s="18">
        <f t="shared" si="2"/>
        <v>0</v>
      </c>
      <c r="N20" s="18">
        <f t="shared" si="2"/>
        <v>-100000</v>
      </c>
      <c r="O20" s="18">
        <f t="shared" si="2"/>
        <v>-277775.27465253446</v>
      </c>
      <c r="P20" s="19">
        <f t="shared" si="5"/>
        <v>878367.2707495502</v>
      </c>
      <c r="Q20" s="19">
        <f t="shared" si="3"/>
        <v>2123957.7424392118</v>
      </c>
      <c r="R20" s="19">
        <f t="shared" si="3"/>
        <v>885370.84229839547</v>
      </c>
      <c r="S20" s="19">
        <f t="shared" si="3"/>
        <v>0</v>
      </c>
      <c r="T20" s="19">
        <f t="shared" si="3"/>
        <v>0</v>
      </c>
      <c r="U20" s="19">
        <f t="shared" si="3"/>
        <v>-100000</v>
      </c>
      <c r="V20" s="19">
        <f t="shared" si="3"/>
        <v>-277775.27465253446</v>
      </c>
    </row>
    <row r="21" spans="1:22">
      <c r="A21" s="272">
        <v>2023</v>
      </c>
      <c r="B21" s="692">
        <v>1</v>
      </c>
      <c r="C21" s="692">
        <f t="shared" si="4"/>
        <v>1</v>
      </c>
      <c r="D21" s="692">
        <f t="shared" si="4"/>
        <v>1</v>
      </c>
      <c r="E21" s="692">
        <v>1</v>
      </c>
      <c r="F21" s="692">
        <v>1</v>
      </c>
      <c r="G21" s="692">
        <v>1</v>
      </c>
      <c r="H21" s="692">
        <v>1</v>
      </c>
      <c r="I21" s="18">
        <f t="shared" si="6"/>
        <v>1220344.9281613748</v>
      </c>
      <c r="J21" s="18">
        <f t="shared" si="7"/>
        <v>2950885.2901622108</v>
      </c>
      <c r="K21" s="18">
        <f t="shared" si="8"/>
        <v>1233442.3888544089</v>
      </c>
      <c r="L21" s="18">
        <f t="shared" si="2"/>
        <v>0</v>
      </c>
      <c r="M21" s="18">
        <f t="shared" si="2"/>
        <v>0</v>
      </c>
      <c r="N21" s="18">
        <f t="shared" si="2"/>
        <v>-100000</v>
      </c>
      <c r="O21" s="18">
        <f t="shared" si="2"/>
        <v>-286108.53289211052</v>
      </c>
      <c r="P21" s="19">
        <f t="shared" si="5"/>
        <v>1220344.9281613748</v>
      </c>
      <c r="Q21" s="19">
        <f t="shared" si="3"/>
        <v>2950885.2901622108</v>
      </c>
      <c r="R21" s="19">
        <f t="shared" si="3"/>
        <v>1233442.3888544089</v>
      </c>
      <c r="S21" s="19">
        <f t="shared" si="3"/>
        <v>0</v>
      </c>
      <c r="T21" s="19">
        <f t="shared" si="3"/>
        <v>0</v>
      </c>
      <c r="U21" s="19">
        <f t="shared" si="3"/>
        <v>-100000</v>
      </c>
      <c r="V21" s="19">
        <f t="shared" si="3"/>
        <v>-286108.53289211052</v>
      </c>
    </row>
    <row r="22" spans="1:22">
      <c r="A22" s="272">
        <v>2024</v>
      </c>
      <c r="B22" s="692">
        <v>1</v>
      </c>
      <c r="C22" s="692">
        <f t="shared" si="4"/>
        <v>1</v>
      </c>
      <c r="D22" s="692">
        <f t="shared" si="4"/>
        <v>1</v>
      </c>
      <c r="E22" s="692">
        <v>1</v>
      </c>
      <c r="F22" s="692">
        <v>1</v>
      </c>
      <c r="G22" s="692">
        <v>1</v>
      </c>
      <c r="H22" s="692">
        <v>1</v>
      </c>
      <c r="I22" s="18">
        <f t="shared" si="6"/>
        <v>1271599.4151441522</v>
      </c>
      <c r="J22" s="18">
        <f t="shared" si="7"/>
        <v>3074822.472349023</v>
      </c>
      <c r="K22" s="18">
        <f t="shared" si="8"/>
        <v>1289673.147778522</v>
      </c>
      <c r="L22" s="18">
        <f t="shared" si="2"/>
        <v>0</v>
      </c>
      <c r="M22" s="18">
        <f t="shared" si="2"/>
        <v>0</v>
      </c>
      <c r="N22" s="18">
        <f t="shared" si="2"/>
        <v>-100000</v>
      </c>
      <c r="O22" s="18">
        <f t="shared" si="2"/>
        <v>-294691.78887887386</v>
      </c>
      <c r="P22" s="19">
        <f t="shared" si="5"/>
        <v>1271599.4151441522</v>
      </c>
      <c r="Q22" s="19">
        <f t="shared" si="3"/>
        <v>3074822.472349023</v>
      </c>
      <c r="R22" s="19">
        <f t="shared" si="3"/>
        <v>1289673.147778522</v>
      </c>
      <c r="S22" s="19">
        <f t="shared" si="3"/>
        <v>0</v>
      </c>
      <c r="T22" s="19">
        <f t="shared" si="3"/>
        <v>0</v>
      </c>
      <c r="U22" s="19">
        <f t="shared" si="3"/>
        <v>-100000</v>
      </c>
      <c r="V22" s="19">
        <f t="shared" si="3"/>
        <v>-294691.78887887386</v>
      </c>
    </row>
    <row r="23" spans="1:22">
      <c r="A23" s="272">
        <v>2025</v>
      </c>
      <c r="B23" s="692">
        <v>1</v>
      </c>
      <c r="C23" s="692">
        <f t="shared" si="4"/>
        <v>1</v>
      </c>
      <c r="D23" s="692">
        <f t="shared" si="4"/>
        <v>1</v>
      </c>
      <c r="E23" s="692">
        <v>1</v>
      </c>
      <c r="F23" s="692">
        <v>1</v>
      </c>
      <c r="G23" s="692">
        <v>1</v>
      </c>
      <c r="H23" s="692">
        <v>1</v>
      </c>
      <c r="I23" s="18">
        <f t="shared" si="6"/>
        <v>1325006.5905802064</v>
      </c>
      <c r="J23" s="18">
        <f t="shared" si="7"/>
        <v>3203965.0161876814</v>
      </c>
      <c r="K23" s="18">
        <f t="shared" si="8"/>
        <v>1349584.7964898467</v>
      </c>
      <c r="L23" s="18">
        <f t="shared" si="2"/>
        <v>0</v>
      </c>
      <c r="M23" s="18">
        <f t="shared" si="2"/>
        <v>0</v>
      </c>
      <c r="N23" s="18">
        <f t="shared" si="2"/>
        <v>-100000</v>
      </c>
      <c r="O23" s="18">
        <f t="shared" si="2"/>
        <v>-303532.54254524008</v>
      </c>
      <c r="P23" s="19">
        <f t="shared" si="5"/>
        <v>1325006.5905802064</v>
      </c>
      <c r="Q23" s="19">
        <f t="shared" si="3"/>
        <v>3203965.0161876814</v>
      </c>
      <c r="R23" s="19">
        <f t="shared" si="3"/>
        <v>1349584.7964898467</v>
      </c>
      <c r="S23" s="19">
        <f t="shared" si="3"/>
        <v>0</v>
      </c>
      <c r="T23" s="19">
        <f t="shared" si="3"/>
        <v>0</v>
      </c>
      <c r="U23" s="19">
        <f t="shared" si="3"/>
        <v>-100000</v>
      </c>
      <c r="V23" s="19">
        <f t="shared" si="3"/>
        <v>-303532.54254524008</v>
      </c>
    </row>
    <row r="24" spans="1:22">
      <c r="A24" s="272">
        <v>2026</v>
      </c>
      <c r="B24" s="692">
        <v>1</v>
      </c>
      <c r="C24" s="692">
        <f t="shared" si="4"/>
        <v>1</v>
      </c>
      <c r="D24" s="692">
        <f t="shared" si="4"/>
        <v>1</v>
      </c>
      <c r="E24" s="692">
        <v>1</v>
      </c>
      <c r="F24" s="692">
        <v>1</v>
      </c>
      <c r="G24" s="692">
        <v>1</v>
      </c>
      <c r="H24" s="692">
        <v>1</v>
      </c>
      <c r="I24" s="18">
        <f t="shared" si="6"/>
        <v>1380656.8673845748</v>
      </c>
      <c r="J24" s="18">
        <f t="shared" si="7"/>
        <v>3338531.5468675634</v>
      </c>
      <c r="K24" s="18">
        <f t="shared" si="8"/>
        <v>1412343.993944257</v>
      </c>
      <c r="L24" s="18">
        <f t="shared" si="2"/>
        <v>0</v>
      </c>
      <c r="M24" s="18">
        <f t="shared" si="2"/>
        <v>0</v>
      </c>
      <c r="N24" s="18">
        <f t="shared" si="2"/>
        <v>-100000</v>
      </c>
      <c r="O24" s="18">
        <f t="shared" si="2"/>
        <v>-312638.51882159727</v>
      </c>
      <c r="P24" s="19">
        <f t="shared" si="5"/>
        <v>1380656.8673845748</v>
      </c>
      <c r="Q24" s="19">
        <f t="shared" si="3"/>
        <v>3338531.5468675634</v>
      </c>
      <c r="R24" s="19">
        <f t="shared" si="3"/>
        <v>1412343.993944257</v>
      </c>
      <c r="S24" s="19">
        <f t="shared" si="3"/>
        <v>0</v>
      </c>
      <c r="T24" s="19">
        <f t="shared" si="3"/>
        <v>0</v>
      </c>
      <c r="U24" s="19">
        <f t="shared" si="3"/>
        <v>-100000</v>
      </c>
      <c r="V24" s="19">
        <f t="shared" si="3"/>
        <v>-312638.51882159727</v>
      </c>
    </row>
    <row r="25" spans="1:22">
      <c r="A25" s="272">
        <v>2027</v>
      </c>
      <c r="B25" s="692">
        <v>1</v>
      </c>
      <c r="C25" s="692">
        <f t="shared" si="4"/>
        <v>1</v>
      </c>
      <c r="D25" s="692">
        <f t="shared" si="4"/>
        <v>1</v>
      </c>
      <c r="E25" s="692">
        <v>1</v>
      </c>
      <c r="F25" s="692">
        <v>1</v>
      </c>
      <c r="G25" s="692">
        <v>1</v>
      </c>
      <c r="H25" s="692">
        <v>1</v>
      </c>
      <c r="I25" s="18">
        <f t="shared" si="6"/>
        <v>1438644.4558147267</v>
      </c>
      <c r="J25" s="18">
        <f t="shared" si="7"/>
        <v>3478749.8718360006</v>
      </c>
      <c r="K25" s="18">
        <f t="shared" si="8"/>
        <v>1478819.083766639</v>
      </c>
      <c r="L25" s="18">
        <f t="shared" si="2"/>
        <v>0</v>
      </c>
      <c r="M25" s="18">
        <f t="shared" si="2"/>
        <v>0</v>
      </c>
      <c r="N25" s="18">
        <f t="shared" si="2"/>
        <v>-100000</v>
      </c>
      <c r="O25" s="18">
        <f t="shared" si="2"/>
        <v>-322017.6743862452</v>
      </c>
      <c r="P25" s="19">
        <f t="shared" si="5"/>
        <v>1438644.4558147267</v>
      </c>
      <c r="Q25" s="19">
        <f t="shared" si="3"/>
        <v>3478749.8718360006</v>
      </c>
      <c r="R25" s="19">
        <f t="shared" si="3"/>
        <v>1478819.083766639</v>
      </c>
      <c r="S25" s="19">
        <f t="shared" si="3"/>
        <v>0</v>
      </c>
      <c r="T25" s="19">
        <f t="shared" si="3"/>
        <v>0</v>
      </c>
      <c r="U25" s="19">
        <f t="shared" si="3"/>
        <v>-100000</v>
      </c>
      <c r="V25" s="19">
        <f t="shared" si="3"/>
        <v>-322017.6743862452</v>
      </c>
    </row>
    <row r="26" spans="1:22">
      <c r="A26" s="272">
        <v>2028</v>
      </c>
      <c r="B26" s="692">
        <v>1</v>
      </c>
      <c r="C26" s="692">
        <f t="shared" si="4"/>
        <v>1</v>
      </c>
      <c r="D26" s="692">
        <f t="shared" si="4"/>
        <v>1</v>
      </c>
      <c r="E26" s="692">
        <v>1</v>
      </c>
      <c r="F26" s="692">
        <v>1</v>
      </c>
      <c r="G26" s="692">
        <v>1</v>
      </c>
      <c r="H26" s="692">
        <v>1</v>
      </c>
      <c r="I26" s="18">
        <f t="shared" si="6"/>
        <v>1499067.522958945</v>
      </c>
      <c r="J26" s="18">
        <f t="shared" si="7"/>
        <v>3624857.3664531121</v>
      </c>
      <c r="K26" s="18">
        <f t="shared" si="8"/>
        <v>1550010.7595509905</v>
      </c>
      <c r="L26" s="18">
        <f t="shared" si="2"/>
        <v>0</v>
      </c>
      <c r="M26" s="18">
        <f t="shared" si="2"/>
        <v>0</v>
      </c>
      <c r="N26" s="18">
        <f t="shared" si="2"/>
        <v>-100000</v>
      </c>
      <c r="O26" s="18">
        <f t="shared" si="2"/>
        <v>-331678.20461783255</v>
      </c>
      <c r="P26" s="19">
        <f t="shared" si="5"/>
        <v>1499067.522958945</v>
      </c>
      <c r="Q26" s="19">
        <f t="shared" si="3"/>
        <v>3624857.3664531121</v>
      </c>
      <c r="R26" s="19">
        <f t="shared" si="3"/>
        <v>1550010.7595509905</v>
      </c>
      <c r="S26" s="19">
        <f t="shared" si="3"/>
        <v>0</v>
      </c>
      <c r="T26" s="19">
        <f t="shared" si="3"/>
        <v>0</v>
      </c>
      <c r="U26" s="19">
        <f t="shared" si="3"/>
        <v>-100000</v>
      </c>
      <c r="V26" s="19">
        <f t="shared" si="3"/>
        <v>-331678.20461783255</v>
      </c>
    </row>
    <row r="27" spans="1:22">
      <c r="A27" s="272">
        <v>2029</v>
      </c>
      <c r="B27" s="692">
        <v>1</v>
      </c>
      <c r="C27" s="692">
        <f t="shared" si="4"/>
        <v>1</v>
      </c>
      <c r="D27" s="692">
        <f t="shared" si="4"/>
        <v>1</v>
      </c>
      <c r="E27" s="692">
        <v>1</v>
      </c>
      <c r="F27" s="692">
        <v>1</v>
      </c>
      <c r="G27" s="692">
        <v>1</v>
      </c>
      <c r="H27" s="692">
        <v>1</v>
      </c>
      <c r="I27" s="18">
        <f t="shared" si="6"/>
        <v>1562028.3589232205</v>
      </c>
      <c r="J27" s="18">
        <f t="shared" si="7"/>
        <v>3777101.3758441419</v>
      </c>
      <c r="K27" s="18">
        <f t="shared" si="8"/>
        <v>1624173.0529010231</v>
      </c>
      <c r="L27" s="18">
        <f t="shared" si="2"/>
        <v>0</v>
      </c>
      <c r="M27" s="18">
        <f t="shared" si="2"/>
        <v>0</v>
      </c>
      <c r="N27" s="18">
        <f t="shared" si="2"/>
        <v>-100000</v>
      </c>
      <c r="O27" s="18">
        <f t="shared" si="2"/>
        <v>-341628.55075636756</v>
      </c>
      <c r="P27" s="19">
        <f t="shared" si="5"/>
        <v>1562028.3589232205</v>
      </c>
      <c r="Q27" s="19">
        <f t="shared" si="3"/>
        <v>3777101.3758441419</v>
      </c>
      <c r="R27" s="19">
        <f t="shared" si="3"/>
        <v>1624173.0529010231</v>
      </c>
      <c r="S27" s="19">
        <f t="shared" si="3"/>
        <v>0</v>
      </c>
      <c r="T27" s="19">
        <f t="shared" si="3"/>
        <v>0</v>
      </c>
      <c r="U27" s="19">
        <f t="shared" si="3"/>
        <v>-100000</v>
      </c>
      <c r="V27" s="19">
        <f t="shared" si="3"/>
        <v>-341628.55075636756</v>
      </c>
    </row>
    <row r="28" spans="1:22">
      <c r="A28" s="272">
        <v>2030</v>
      </c>
      <c r="B28" s="692">
        <v>1</v>
      </c>
      <c r="C28" s="692">
        <f t="shared" si="4"/>
        <v>1</v>
      </c>
      <c r="D28" s="692">
        <f t="shared" si="4"/>
        <v>1</v>
      </c>
      <c r="E28" s="692">
        <v>1</v>
      </c>
      <c r="F28" s="692">
        <v>1</v>
      </c>
      <c r="G28" s="692">
        <v>1</v>
      </c>
      <c r="H28" s="692">
        <v>1</v>
      </c>
      <c r="I28" s="18">
        <f t="shared" si="6"/>
        <v>1627633.5499979956</v>
      </c>
      <c r="J28" s="18">
        <f t="shared" si="7"/>
        <v>3935739.6336295954</v>
      </c>
      <c r="K28" s="18">
        <f t="shared" si="8"/>
        <v>1702249.130083326</v>
      </c>
      <c r="L28" s="18">
        <f t="shared" si="2"/>
        <v>0</v>
      </c>
      <c r="M28" s="18">
        <f t="shared" si="2"/>
        <v>0</v>
      </c>
      <c r="N28" s="18">
        <f t="shared" si="2"/>
        <v>-100000</v>
      </c>
      <c r="O28" s="18">
        <f t="shared" si="2"/>
        <v>-351877.40727905859</v>
      </c>
      <c r="P28" s="19">
        <f t="shared" si="5"/>
        <v>1627633.5499979956</v>
      </c>
      <c r="Q28" s="19">
        <f t="shared" si="3"/>
        <v>3935739.6336295954</v>
      </c>
      <c r="R28" s="19">
        <f t="shared" si="3"/>
        <v>1702249.130083326</v>
      </c>
      <c r="S28" s="19">
        <f t="shared" si="3"/>
        <v>0</v>
      </c>
      <c r="T28" s="19">
        <f t="shared" si="3"/>
        <v>0</v>
      </c>
      <c r="U28" s="19">
        <f t="shared" si="3"/>
        <v>-100000</v>
      </c>
      <c r="V28" s="19">
        <f t="shared" si="3"/>
        <v>-351877.40727905859</v>
      </c>
    </row>
    <row r="29" spans="1:22">
      <c r="A29" s="272">
        <v>2031</v>
      </c>
      <c r="B29" s="692">
        <v>1</v>
      </c>
      <c r="C29" s="692">
        <f t="shared" si="4"/>
        <v>1</v>
      </c>
      <c r="D29" s="692">
        <f t="shared" si="4"/>
        <v>1</v>
      </c>
      <c r="E29" s="692">
        <v>1</v>
      </c>
      <c r="F29" s="692">
        <v>1</v>
      </c>
      <c r="G29" s="692">
        <v>1</v>
      </c>
      <c r="H29" s="692">
        <v>1</v>
      </c>
      <c r="I29" s="18">
        <f t="shared" si="6"/>
        <v>1695994.1590979111</v>
      </c>
      <c r="J29" s="18">
        <f t="shared" si="7"/>
        <v>4101040.6982420376</v>
      </c>
      <c r="K29" s="18">
        <f t="shared" si="8"/>
        <v>1783444.046661437</v>
      </c>
      <c r="L29" s="18">
        <f t="shared" si="2"/>
        <v>0</v>
      </c>
      <c r="M29" s="18">
        <f t="shared" si="2"/>
        <v>0</v>
      </c>
      <c r="N29" s="18">
        <f t="shared" si="2"/>
        <v>-100000</v>
      </c>
      <c r="O29" s="18">
        <f t="shared" si="2"/>
        <v>-362433.72949743038</v>
      </c>
      <c r="P29" s="19">
        <f t="shared" si="5"/>
        <v>1695994.1590979111</v>
      </c>
      <c r="Q29" s="19">
        <f t="shared" si="3"/>
        <v>4101040.6982420376</v>
      </c>
      <c r="R29" s="19">
        <f t="shared" si="3"/>
        <v>1783444.046661437</v>
      </c>
      <c r="S29" s="19">
        <f t="shared" si="3"/>
        <v>0</v>
      </c>
      <c r="T29" s="19">
        <f t="shared" si="3"/>
        <v>0</v>
      </c>
      <c r="U29" s="19">
        <f t="shared" si="3"/>
        <v>-100000</v>
      </c>
      <c r="V29" s="19">
        <f t="shared" si="3"/>
        <v>-362433.72949743038</v>
      </c>
    </row>
    <row r="30" spans="1:22">
      <c r="A30" s="272">
        <v>2032</v>
      </c>
      <c r="B30" s="692">
        <v>1</v>
      </c>
      <c r="C30" s="692">
        <f t="shared" si="4"/>
        <v>1</v>
      </c>
      <c r="D30" s="692">
        <f t="shared" si="4"/>
        <v>1</v>
      </c>
      <c r="E30" s="692">
        <v>1</v>
      </c>
      <c r="F30" s="692">
        <v>1</v>
      </c>
      <c r="G30" s="692">
        <v>1</v>
      </c>
      <c r="H30" s="692">
        <v>1</v>
      </c>
      <c r="I30" s="18">
        <f t="shared" si="6"/>
        <v>1767225.9137800231</v>
      </c>
      <c r="J30" s="18">
        <f t="shared" si="7"/>
        <v>4273284.4075682024</v>
      </c>
      <c r="K30" s="18">
        <f t="shared" si="8"/>
        <v>1869426.0783624898</v>
      </c>
      <c r="L30" s="18">
        <f t="shared" si="2"/>
        <v>0</v>
      </c>
      <c r="M30" s="18">
        <f t="shared" si="2"/>
        <v>0</v>
      </c>
      <c r="N30" s="18">
        <f t="shared" si="2"/>
        <v>-100000</v>
      </c>
      <c r="O30" s="18">
        <f t="shared" si="2"/>
        <v>-373306.7413823533</v>
      </c>
      <c r="P30" s="19">
        <f t="shared" si="5"/>
        <v>1767225.9137800231</v>
      </c>
      <c r="Q30" s="19">
        <f t="shared" ref="Q30:V34" si="9">J30</f>
        <v>4273284.4075682024</v>
      </c>
      <c r="R30" s="19">
        <f t="shared" si="9"/>
        <v>1869426.0783624898</v>
      </c>
      <c r="S30" s="19">
        <f t="shared" si="9"/>
        <v>0</v>
      </c>
      <c r="T30" s="19">
        <f t="shared" si="9"/>
        <v>0</v>
      </c>
      <c r="U30" s="19">
        <f t="shared" si="9"/>
        <v>-100000</v>
      </c>
      <c r="V30" s="19">
        <f t="shared" si="9"/>
        <v>-373306.7413823533</v>
      </c>
    </row>
    <row r="31" spans="1:22">
      <c r="A31" s="272">
        <v>2033</v>
      </c>
      <c r="B31" s="692">
        <v>1</v>
      </c>
      <c r="C31" s="692">
        <f t="shared" ref="C31:H38" si="10">B31</f>
        <v>1</v>
      </c>
      <c r="D31" s="692">
        <f t="shared" si="10"/>
        <v>1</v>
      </c>
      <c r="E31" s="692">
        <v>1</v>
      </c>
      <c r="F31" s="692">
        <v>1</v>
      </c>
      <c r="G31" s="692">
        <v>1</v>
      </c>
      <c r="H31" s="692">
        <v>1</v>
      </c>
      <c r="I31" s="18">
        <f t="shared" si="6"/>
        <v>1841449.4021587837</v>
      </c>
      <c r="J31" s="18">
        <f t="shared" si="7"/>
        <v>4452762.3526860662</v>
      </c>
      <c r="K31" s="18">
        <f t="shared" si="8"/>
        <v>1959403.5725036599</v>
      </c>
      <c r="L31" s="18">
        <f t="shared" si="2"/>
        <v>0</v>
      </c>
      <c r="M31" s="18">
        <f t="shared" si="2"/>
        <v>0</v>
      </c>
      <c r="N31" s="18">
        <f t="shared" si="2"/>
        <v>-100000</v>
      </c>
      <c r="O31" s="18">
        <f t="shared" si="2"/>
        <v>-384505.94362382393</v>
      </c>
      <c r="P31" s="19">
        <f t="shared" si="5"/>
        <v>1841449.4021587837</v>
      </c>
      <c r="Q31" s="19">
        <f t="shared" si="9"/>
        <v>4452762.3526860662</v>
      </c>
      <c r="R31" s="19">
        <f t="shared" si="9"/>
        <v>1959403.5725036599</v>
      </c>
      <c r="S31" s="19">
        <f t="shared" si="9"/>
        <v>0</v>
      </c>
      <c r="T31" s="19">
        <f t="shared" si="9"/>
        <v>0</v>
      </c>
      <c r="U31" s="19">
        <f t="shared" si="9"/>
        <v>-100000</v>
      </c>
      <c r="V31" s="19">
        <f t="shared" si="9"/>
        <v>-384505.94362382393</v>
      </c>
    </row>
    <row r="32" spans="1:22">
      <c r="A32" s="272">
        <v>2034</v>
      </c>
      <c r="B32" s="692">
        <v>1</v>
      </c>
      <c r="C32" s="692">
        <f t="shared" si="10"/>
        <v>1</v>
      </c>
      <c r="D32" s="692">
        <f t="shared" si="10"/>
        <v>1</v>
      </c>
      <c r="E32" s="692">
        <v>1</v>
      </c>
      <c r="F32" s="692">
        <v>1</v>
      </c>
      <c r="G32" s="692">
        <v>1</v>
      </c>
      <c r="H32" s="692">
        <v>1</v>
      </c>
      <c r="I32" s="18">
        <f t="shared" si="6"/>
        <v>1918790.2770494523</v>
      </c>
      <c r="J32" s="18">
        <f t="shared" si="7"/>
        <v>4639778.37149888</v>
      </c>
      <c r="K32" s="18">
        <f t="shared" si="8"/>
        <v>2028615.065300256</v>
      </c>
      <c r="L32" s="18">
        <f t="shared" si="2"/>
        <v>0</v>
      </c>
      <c r="M32" s="18">
        <f t="shared" si="2"/>
        <v>0</v>
      </c>
      <c r="N32" s="18">
        <f t="shared" si="2"/>
        <v>-100000</v>
      </c>
      <c r="O32" s="18">
        <f t="shared" si="2"/>
        <v>-396041.12193253863</v>
      </c>
      <c r="P32" s="19">
        <f t="shared" si="5"/>
        <v>1918790.2770494523</v>
      </c>
      <c r="Q32" s="19">
        <f t="shared" si="9"/>
        <v>4639778.37149888</v>
      </c>
      <c r="R32" s="19">
        <f t="shared" si="9"/>
        <v>2028615.065300256</v>
      </c>
      <c r="S32" s="19">
        <f t="shared" si="9"/>
        <v>0</v>
      </c>
      <c r="T32" s="19">
        <f t="shared" si="9"/>
        <v>0</v>
      </c>
      <c r="U32" s="19">
        <f t="shared" si="9"/>
        <v>-100000</v>
      </c>
      <c r="V32" s="19">
        <f t="shared" si="9"/>
        <v>-396041.12193253863</v>
      </c>
    </row>
    <row r="33" spans="1:23">
      <c r="A33" s="272">
        <v>2035</v>
      </c>
      <c r="B33" s="692">
        <v>1</v>
      </c>
      <c r="C33" s="692">
        <f t="shared" si="10"/>
        <v>1</v>
      </c>
      <c r="D33" s="692">
        <f t="shared" si="10"/>
        <v>1</v>
      </c>
      <c r="E33" s="692">
        <f t="shared" si="10"/>
        <v>1</v>
      </c>
      <c r="F33" s="692">
        <f t="shared" si="10"/>
        <v>1</v>
      </c>
      <c r="G33" s="692">
        <f t="shared" si="10"/>
        <v>1</v>
      </c>
      <c r="H33" s="692">
        <f t="shared" si="10"/>
        <v>1</v>
      </c>
      <c r="I33" s="18">
        <f t="shared" si="6"/>
        <v>1999379.468685529</v>
      </c>
      <c r="J33" s="18">
        <f t="shared" si="7"/>
        <v>4834649.0631018318</v>
      </c>
      <c r="K33" s="18">
        <f t="shared" si="8"/>
        <v>2127726.4849813748</v>
      </c>
      <c r="L33" s="18">
        <f t="shared" si="2"/>
        <v>0</v>
      </c>
      <c r="M33" s="18">
        <f t="shared" si="2"/>
        <v>0</v>
      </c>
      <c r="N33" s="18">
        <f t="shared" si="2"/>
        <v>-100000</v>
      </c>
      <c r="O33" s="18">
        <f t="shared" si="2"/>
        <v>-407922.35559051478</v>
      </c>
      <c r="P33" s="19">
        <f t="shared" si="5"/>
        <v>1999379.468685529</v>
      </c>
      <c r="Q33" s="19">
        <f t="shared" si="9"/>
        <v>4834649.0631018318</v>
      </c>
      <c r="R33" s="19">
        <f t="shared" si="9"/>
        <v>2127726.4849813748</v>
      </c>
      <c r="S33" s="19">
        <f t="shared" si="9"/>
        <v>0</v>
      </c>
      <c r="T33" s="19">
        <f t="shared" si="9"/>
        <v>0</v>
      </c>
      <c r="U33" s="19">
        <f t="shared" si="9"/>
        <v>-100000</v>
      </c>
      <c r="V33" s="19">
        <f t="shared" si="9"/>
        <v>-407922.35559051478</v>
      </c>
    </row>
    <row r="34" spans="1:23">
      <c r="A34" s="272">
        <v>2036</v>
      </c>
      <c r="B34" s="696">
        <v>1</v>
      </c>
      <c r="C34" s="696">
        <f t="shared" si="10"/>
        <v>1</v>
      </c>
      <c r="D34" s="696">
        <f t="shared" si="10"/>
        <v>1</v>
      </c>
      <c r="E34" s="692">
        <f>D34</f>
        <v>1</v>
      </c>
      <c r="F34" s="692">
        <f t="shared" si="10"/>
        <v>1</v>
      </c>
      <c r="G34" s="692">
        <f t="shared" si="10"/>
        <v>1</v>
      </c>
      <c r="H34" s="692">
        <f t="shared" si="10"/>
        <v>1</v>
      </c>
      <c r="I34" s="18">
        <f t="shared" si="6"/>
        <v>2083353.4063703208</v>
      </c>
      <c r="J34" s="18">
        <f t="shared" si="7"/>
        <v>5037704.323752108</v>
      </c>
      <c r="K34" s="18">
        <f t="shared" si="8"/>
        <v>2316149.3916600114</v>
      </c>
      <c r="L34" s="18">
        <f t="shared" si="2"/>
        <v>0</v>
      </c>
      <c r="M34" s="18">
        <f t="shared" si="2"/>
        <v>0</v>
      </c>
      <c r="N34" s="18">
        <f t="shared" si="2"/>
        <v>-50000</v>
      </c>
      <c r="O34" s="18">
        <f t="shared" si="2"/>
        <v>-420160.02625823021</v>
      </c>
      <c r="P34" s="19">
        <f t="shared" si="5"/>
        <v>2083353.4063703208</v>
      </c>
      <c r="Q34" s="19">
        <f t="shared" si="9"/>
        <v>5037704.323752108</v>
      </c>
      <c r="R34" s="19">
        <f t="shared" si="9"/>
        <v>2316149.3916600114</v>
      </c>
      <c r="S34" s="19">
        <f t="shared" si="9"/>
        <v>0</v>
      </c>
      <c r="T34" s="19">
        <f t="shared" si="9"/>
        <v>0</v>
      </c>
      <c r="U34" s="19">
        <f t="shared" si="9"/>
        <v>-50000</v>
      </c>
      <c r="V34" s="19">
        <f t="shared" si="9"/>
        <v>-420160.02625823021</v>
      </c>
    </row>
    <row r="35" spans="1:23">
      <c r="A35" s="272">
        <v>2037</v>
      </c>
      <c r="B35" s="692">
        <v>0.25</v>
      </c>
      <c r="C35" s="692">
        <f t="shared" si="10"/>
        <v>0.25</v>
      </c>
      <c r="D35" s="692">
        <f t="shared" si="10"/>
        <v>0.25</v>
      </c>
      <c r="E35" s="353">
        <f>D35</f>
        <v>0.25</v>
      </c>
      <c r="F35" s="692">
        <f t="shared" si="10"/>
        <v>0.25</v>
      </c>
      <c r="G35" s="692">
        <f t="shared" si="10"/>
        <v>0.25</v>
      </c>
      <c r="H35" s="692">
        <f t="shared" si="10"/>
        <v>0.25</v>
      </c>
      <c r="I35" s="18">
        <f>2162318.4396337*B35</f>
        <v>540579.60990842502</v>
      </c>
      <c r="J35" s="18">
        <f>5228647.67895999*C35</f>
        <v>1307161.9197399975</v>
      </c>
      <c r="K35" s="18">
        <f>2400310.84789887*D35</f>
        <v>600077.71197471744</v>
      </c>
      <c r="L35" s="18">
        <v>0</v>
      </c>
      <c r="M35" s="18">
        <v>0</v>
      </c>
      <c r="N35" s="18">
        <f>-100000*G35</f>
        <v>-25000</v>
      </c>
      <c r="O35" s="18">
        <v>0</v>
      </c>
      <c r="P35" s="19">
        <f>4572939.47506771*B35</f>
        <v>1143234.8687669274</v>
      </c>
      <c r="Q35" s="19">
        <f>11057709.6019159*C35</f>
        <v>2764427.4004789749</v>
      </c>
      <c r="R35" s="19">
        <f>5033339.91719919*D36</f>
        <v>0</v>
      </c>
      <c r="S35" s="19">
        <v>0</v>
      </c>
      <c r="T35" s="19">
        <v>0</v>
      </c>
      <c r="U35" s="19">
        <f>-213548.351656901*G35</f>
        <v>-53387.087914225252</v>
      </c>
      <c r="V35" s="19">
        <f>-796406.388288202*H35</f>
        <v>-199101.5970720505</v>
      </c>
    </row>
    <row r="36" spans="1:23">
      <c r="A36" s="272">
        <v>2038</v>
      </c>
      <c r="B36" s="692">
        <v>0</v>
      </c>
      <c r="C36" s="692">
        <f t="shared" si="10"/>
        <v>0</v>
      </c>
      <c r="D36" s="692">
        <f t="shared" si="10"/>
        <v>0</v>
      </c>
      <c r="E36" s="692">
        <v>0</v>
      </c>
      <c r="F36" s="692">
        <v>0</v>
      </c>
      <c r="G36" s="692">
        <v>0</v>
      </c>
      <c r="H36" s="692">
        <v>0</v>
      </c>
      <c r="I36" s="18">
        <v>0</v>
      </c>
      <c r="J36" s="18">
        <v>0</v>
      </c>
      <c r="K36" s="18">
        <v>0</v>
      </c>
      <c r="L36" s="18">
        <v>0</v>
      </c>
      <c r="M36" s="18">
        <v>0</v>
      </c>
      <c r="N36" s="18">
        <v>0</v>
      </c>
      <c r="O36" s="18">
        <v>0</v>
      </c>
      <c r="P36" s="19">
        <v>0</v>
      </c>
      <c r="Q36" s="19">
        <v>0</v>
      </c>
      <c r="R36" s="19">
        <v>0</v>
      </c>
      <c r="S36" s="19">
        <v>0</v>
      </c>
      <c r="T36" s="19">
        <v>0</v>
      </c>
      <c r="U36" s="19">
        <v>0</v>
      </c>
      <c r="V36" s="19">
        <v>0</v>
      </c>
    </row>
    <row r="37" spans="1:23">
      <c r="A37" s="272">
        <v>2039</v>
      </c>
      <c r="B37" s="692">
        <v>0</v>
      </c>
      <c r="C37" s="692">
        <f t="shared" si="10"/>
        <v>0</v>
      </c>
      <c r="D37" s="692">
        <f t="shared" si="10"/>
        <v>0</v>
      </c>
      <c r="E37" s="692">
        <v>0</v>
      </c>
      <c r="F37" s="692">
        <v>0</v>
      </c>
      <c r="G37" s="692">
        <v>0</v>
      </c>
      <c r="H37" s="692">
        <v>0</v>
      </c>
      <c r="I37" s="18">
        <v>0</v>
      </c>
      <c r="J37" s="18">
        <v>0</v>
      </c>
      <c r="K37" s="18">
        <v>0</v>
      </c>
      <c r="L37" s="18">
        <v>0</v>
      </c>
      <c r="M37" s="18">
        <v>0</v>
      </c>
      <c r="N37" s="18">
        <v>0</v>
      </c>
      <c r="O37" s="18">
        <v>0</v>
      </c>
      <c r="P37" s="19">
        <v>0</v>
      </c>
      <c r="Q37" s="19">
        <v>0</v>
      </c>
      <c r="R37" s="19">
        <v>0</v>
      </c>
      <c r="S37" s="19">
        <v>0</v>
      </c>
      <c r="T37" s="19">
        <v>0</v>
      </c>
      <c r="U37" s="19">
        <v>0</v>
      </c>
      <c r="V37" s="19">
        <v>0</v>
      </c>
    </row>
    <row r="38" spans="1:23">
      <c r="A38" s="273">
        <v>2040</v>
      </c>
      <c r="B38" s="692">
        <v>0</v>
      </c>
      <c r="C38" s="692">
        <f t="shared" si="10"/>
        <v>0</v>
      </c>
      <c r="D38" s="692">
        <f t="shared" si="10"/>
        <v>0</v>
      </c>
      <c r="E38" s="692">
        <v>0</v>
      </c>
      <c r="F38" s="692">
        <v>0</v>
      </c>
      <c r="G38" s="692">
        <v>0</v>
      </c>
      <c r="H38" s="692">
        <v>0</v>
      </c>
      <c r="I38" s="18">
        <v>0</v>
      </c>
      <c r="J38" s="18">
        <v>0</v>
      </c>
      <c r="K38" s="18">
        <v>0</v>
      </c>
      <c r="L38" s="18">
        <v>0</v>
      </c>
      <c r="M38" s="18">
        <v>0</v>
      </c>
      <c r="N38" s="18">
        <v>0</v>
      </c>
      <c r="O38" s="18">
        <v>0</v>
      </c>
      <c r="P38" s="19">
        <v>0</v>
      </c>
      <c r="Q38" s="19">
        <v>0</v>
      </c>
      <c r="R38" s="19">
        <v>0</v>
      </c>
      <c r="S38" s="19">
        <v>0</v>
      </c>
      <c r="T38" s="19">
        <v>0</v>
      </c>
      <c r="U38" s="19">
        <v>0</v>
      </c>
      <c r="V38" s="19">
        <v>0</v>
      </c>
    </row>
    <row r="39" spans="1:23">
      <c r="I39" s="61">
        <v>12366159.026515964</v>
      </c>
      <c r="J39" s="61">
        <v>29902297.23176029</v>
      </c>
      <c r="K39" s="61">
        <v>12746387.248247676</v>
      </c>
      <c r="L39" s="61">
        <v>0</v>
      </c>
      <c r="M39" s="61">
        <v>-582259.40902021772</v>
      </c>
      <c r="N39" s="61">
        <v>-1998495.0285897448</v>
      </c>
      <c r="O39" s="61">
        <v>-4578201.6220995663</v>
      </c>
      <c r="P39" s="19">
        <v>41213359.937876575</v>
      </c>
      <c r="Q39" s="19">
        <v>99656986.145771414</v>
      </c>
      <c r="R39" s="19">
        <v>42907457.637279272</v>
      </c>
      <c r="S39" s="19">
        <v>0</v>
      </c>
      <c r="T39" s="19">
        <v>-599028.47999999998</v>
      </c>
      <c r="U39" s="19">
        <v>-2890208.8572716727</v>
      </c>
      <c r="V39" s="19">
        <v>-9167000.4075604267</v>
      </c>
    </row>
    <row r="40" spans="1:23">
      <c r="K40" s="61">
        <v>55014843.50652393</v>
      </c>
      <c r="O40" s="61">
        <v>-7158956.0597095285</v>
      </c>
    </row>
    <row r="41" spans="1:23">
      <c r="K41" s="61"/>
    </row>
    <row r="43" spans="1:23">
      <c r="C43" s="19">
        <f t="shared" ref="C43:E50" si="11">0*C4</f>
        <v>0</v>
      </c>
      <c r="D43" s="19">
        <f t="shared" si="11"/>
        <v>0</v>
      </c>
      <c r="E43" s="19">
        <f t="shared" si="11"/>
        <v>0</v>
      </c>
      <c r="F43" s="19">
        <f>0.375*F4</f>
        <v>116456.63769659727</v>
      </c>
      <c r="G43" s="19">
        <f>0.875*G4</f>
        <v>707862.26279915031</v>
      </c>
      <c r="H43" s="130">
        <f>0.95*H4</f>
        <v>800814.69022271864</v>
      </c>
      <c r="I43" s="130">
        <f>1*I4</f>
        <v>878367.2707495502</v>
      </c>
      <c r="J43" s="130">
        <f t="shared" ref="J43:W43" si="12">1*J4</f>
        <v>1220344.9281613748</v>
      </c>
      <c r="K43" s="130">
        <f t="shared" si="12"/>
        <v>1271599.4151441522</v>
      </c>
      <c r="L43" s="130">
        <f t="shared" si="12"/>
        <v>1325006.5905802064</v>
      </c>
      <c r="M43" s="130">
        <f t="shared" si="12"/>
        <v>1380656.8673845748</v>
      </c>
      <c r="N43" s="130">
        <f t="shared" si="12"/>
        <v>1438644.4558147267</v>
      </c>
      <c r="O43" s="130">
        <f t="shared" si="12"/>
        <v>1499067.522958945</v>
      </c>
      <c r="P43" s="130">
        <f t="shared" si="12"/>
        <v>1562028.3589232205</v>
      </c>
      <c r="Q43" s="130">
        <f t="shared" si="12"/>
        <v>1627633.5499979956</v>
      </c>
      <c r="R43" s="130">
        <f t="shared" si="12"/>
        <v>1695994.1590979111</v>
      </c>
      <c r="S43" s="130">
        <f t="shared" si="12"/>
        <v>1767225.9137800231</v>
      </c>
      <c r="T43" s="130">
        <f t="shared" si="12"/>
        <v>1841449.4021587837</v>
      </c>
      <c r="U43" s="130">
        <f t="shared" si="12"/>
        <v>1918790.2770494523</v>
      </c>
      <c r="V43" s="130">
        <f t="shared" si="12"/>
        <v>1999379.468685529</v>
      </c>
      <c r="W43" s="130">
        <f t="shared" si="12"/>
        <v>2083353.4063703208</v>
      </c>
    </row>
    <row r="44" spans="1:23">
      <c r="C44" s="19">
        <f t="shared" si="11"/>
        <v>0</v>
      </c>
      <c r="D44" s="19">
        <f t="shared" si="11"/>
        <v>0</v>
      </c>
      <c r="E44" s="19">
        <f t="shared" si="11"/>
        <v>0</v>
      </c>
      <c r="F44" s="19">
        <f t="shared" ref="F44:F50" si="13">0.375*F5</f>
        <v>281600.85824128211</v>
      </c>
      <c r="G44" s="19">
        <f t="shared" ref="G44:G50" si="14">0.875*G5</f>
        <v>1711663.8833432593</v>
      </c>
      <c r="H44" s="130">
        <f t="shared" ref="H44:H50" si="15">0.95*H5</f>
        <v>1936429.8035674195</v>
      </c>
      <c r="I44" s="130">
        <f t="shared" ref="I44:W44" si="16">1*I5</f>
        <v>2123957.7424392118</v>
      </c>
      <c r="J44" s="130">
        <f t="shared" si="16"/>
        <v>2950885.2901622108</v>
      </c>
      <c r="K44" s="130">
        <f t="shared" si="16"/>
        <v>3074822.472349023</v>
      </c>
      <c r="L44" s="130">
        <f t="shared" si="16"/>
        <v>3203965.0161876814</v>
      </c>
      <c r="M44" s="130">
        <f t="shared" si="16"/>
        <v>3338531.5468675634</v>
      </c>
      <c r="N44" s="130">
        <f t="shared" si="16"/>
        <v>3478749.8718360006</v>
      </c>
      <c r="O44" s="130">
        <f t="shared" si="16"/>
        <v>3624857.3664531121</v>
      </c>
      <c r="P44" s="130">
        <f t="shared" si="16"/>
        <v>3777101.3758441419</v>
      </c>
      <c r="Q44" s="130">
        <f t="shared" si="16"/>
        <v>3935739.6336295954</v>
      </c>
      <c r="R44" s="130">
        <f t="shared" si="16"/>
        <v>4101040.6982420376</v>
      </c>
      <c r="S44" s="130">
        <f t="shared" si="16"/>
        <v>4273284.4075682024</v>
      </c>
      <c r="T44" s="130">
        <f t="shared" si="16"/>
        <v>4452762.3526860662</v>
      </c>
      <c r="U44" s="130">
        <f t="shared" si="16"/>
        <v>4639778.37149888</v>
      </c>
      <c r="V44" s="130">
        <f t="shared" si="16"/>
        <v>4834649.0631018318</v>
      </c>
      <c r="W44" s="130">
        <f t="shared" si="16"/>
        <v>5037704.323752108</v>
      </c>
    </row>
    <row r="45" spans="1:23">
      <c r="C45" s="19">
        <f t="shared" si="11"/>
        <v>0</v>
      </c>
      <c r="D45" s="19">
        <f t="shared" si="11"/>
        <v>0</v>
      </c>
      <c r="E45" s="19">
        <f t="shared" si="11"/>
        <v>0</v>
      </c>
      <c r="F45" s="19">
        <f t="shared" si="13"/>
        <v>116255.95722103983</v>
      </c>
      <c r="G45" s="19">
        <f t="shared" si="14"/>
        <v>708795.2575865984</v>
      </c>
      <c r="H45" s="130">
        <f t="shared" si="15"/>
        <v>804573.01398166607</v>
      </c>
      <c r="I45" s="130">
        <f t="shared" ref="I45:W45" si="17">1*I6</f>
        <v>885370.84229839547</v>
      </c>
      <c r="J45" s="130">
        <f t="shared" si="17"/>
        <v>1233442.3888544089</v>
      </c>
      <c r="K45" s="130">
        <f t="shared" si="17"/>
        <v>1289673.147778522</v>
      </c>
      <c r="L45" s="130">
        <f t="shared" si="17"/>
        <v>1349584.7964898467</v>
      </c>
      <c r="M45" s="130">
        <f t="shared" si="17"/>
        <v>1412343.993944257</v>
      </c>
      <c r="N45" s="130">
        <f t="shared" si="17"/>
        <v>1478819.083766639</v>
      </c>
      <c r="O45" s="130">
        <f t="shared" si="17"/>
        <v>1550010.7595509905</v>
      </c>
      <c r="P45" s="130">
        <f t="shared" si="17"/>
        <v>1624173.0529010231</v>
      </c>
      <c r="Q45" s="130">
        <f t="shared" si="17"/>
        <v>1702249.130083326</v>
      </c>
      <c r="R45" s="130">
        <f t="shared" si="17"/>
        <v>1783444.046661437</v>
      </c>
      <c r="S45" s="130">
        <f t="shared" si="17"/>
        <v>1869426.0783624898</v>
      </c>
      <c r="T45" s="130">
        <f t="shared" si="17"/>
        <v>1959403.5725036599</v>
      </c>
      <c r="U45" s="130">
        <f t="shared" si="17"/>
        <v>2028615.065300256</v>
      </c>
      <c r="V45" s="130">
        <f t="shared" si="17"/>
        <v>2127726.4849813748</v>
      </c>
      <c r="W45" s="130">
        <f t="shared" si="17"/>
        <v>2316149.3916600114</v>
      </c>
    </row>
    <row r="46" spans="1:23">
      <c r="C46" s="19">
        <f t="shared" si="11"/>
        <v>0</v>
      </c>
      <c r="D46" s="19">
        <f t="shared" si="11"/>
        <v>0</v>
      </c>
      <c r="E46" s="19">
        <f t="shared" si="11"/>
        <v>0</v>
      </c>
      <c r="F46" s="19">
        <f t="shared" si="13"/>
        <v>0</v>
      </c>
      <c r="G46" s="19">
        <f t="shared" si="14"/>
        <v>0</v>
      </c>
      <c r="H46" s="130">
        <f t="shared" si="15"/>
        <v>0</v>
      </c>
      <c r="I46" s="130">
        <f t="shared" ref="I46:W46" si="18">1*I7</f>
        <v>0</v>
      </c>
      <c r="J46" s="130">
        <f t="shared" si="18"/>
        <v>0</v>
      </c>
      <c r="K46" s="130">
        <f t="shared" si="18"/>
        <v>0</v>
      </c>
      <c r="L46" s="130">
        <f t="shared" si="18"/>
        <v>0</v>
      </c>
      <c r="M46" s="130">
        <f t="shared" si="18"/>
        <v>0</v>
      </c>
      <c r="N46" s="130">
        <f t="shared" si="18"/>
        <v>0</v>
      </c>
      <c r="O46" s="130">
        <f t="shared" si="18"/>
        <v>0</v>
      </c>
      <c r="P46" s="130">
        <f t="shared" si="18"/>
        <v>0</v>
      </c>
      <c r="Q46" s="130">
        <f t="shared" si="18"/>
        <v>0</v>
      </c>
      <c r="R46" s="130">
        <f t="shared" si="18"/>
        <v>0</v>
      </c>
      <c r="S46" s="130">
        <f t="shared" si="18"/>
        <v>0</v>
      </c>
      <c r="T46" s="130">
        <f t="shared" si="18"/>
        <v>0</v>
      </c>
      <c r="U46" s="130">
        <f t="shared" si="18"/>
        <v>0</v>
      </c>
      <c r="V46" s="130">
        <f t="shared" si="18"/>
        <v>0</v>
      </c>
      <c r="W46" s="130">
        <f t="shared" si="18"/>
        <v>0</v>
      </c>
    </row>
    <row r="47" spans="1:23">
      <c r="C47" s="19">
        <f t="shared" si="11"/>
        <v>0</v>
      </c>
      <c r="D47" s="19">
        <f t="shared" si="11"/>
        <v>0</v>
      </c>
      <c r="E47" s="19">
        <f t="shared" si="11"/>
        <v>0</v>
      </c>
      <c r="F47" s="19">
        <f t="shared" si="13"/>
        <v>0</v>
      </c>
      <c r="G47" s="19">
        <f t="shared" si="14"/>
        <v>0</v>
      </c>
      <c r="H47" s="130">
        <f t="shared" si="15"/>
        <v>0</v>
      </c>
      <c r="I47" s="130">
        <f t="shared" ref="I47:W47" si="19">1*I8</f>
        <v>0</v>
      </c>
      <c r="J47" s="130">
        <f t="shared" si="19"/>
        <v>0</v>
      </c>
      <c r="K47" s="130">
        <f t="shared" si="19"/>
        <v>0</v>
      </c>
      <c r="L47" s="130">
        <f t="shared" si="19"/>
        <v>0</v>
      </c>
      <c r="M47" s="130">
        <f t="shared" si="19"/>
        <v>0</v>
      </c>
      <c r="N47" s="130">
        <f t="shared" si="19"/>
        <v>0</v>
      </c>
      <c r="O47" s="130">
        <f t="shared" si="19"/>
        <v>0</v>
      </c>
      <c r="P47" s="130">
        <f t="shared" si="19"/>
        <v>0</v>
      </c>
      <c r="Q47" s="130">
        <f t="shared" si="19"/>
        <v>0</v>
      </c>
      <c r="R47" s="130">
        <f t="shared" si="19"/>
        <v>0</v>
      </c>
      <c r="S47" s="130">
        <f t="shared" si="19"/>
        <v>0</v>
      </c>
      <c r="T47" s="130">
        <f t="shared" si="19"/>
        <v>0</v>
      </c>
      <c r="U47" s="130">
        <f t="shared" si="19"/>
        <v>0</v>
      </c>
      <c r="V47" s="130">
        <f t="shared" si="19"/>
        <v>0</v>
      </c>
      <c r="W47" s="130">
        <f t="shared" si="19"/>
        <v>0</v>
      </c>
    </row>
    <row r="48" spans="1:23">
      <c r="C48" s="19">
        <f t="shared" si="11"/>
        <v>0</v>
      </c>
      <c r="D48" s="19">
        <f t="shared" si="11"/>
        <v>0</v>
      </c>
      <c r="E48" s="19">
        <f t="shared" si="11"/>
        <v>0</v>
      </c>
      <c r="F48" s="19">
        <f t="shared" si="13"/>
        <v>-12304.6875</v>
      </c>
      <c r="G48" s="19">
        <f t="shared" si="14"/>
        <v>-72734.375</v>
      </c>
      <c r="H48" s="130">
        <f t="shared" si="15"/>
        <v>-90250</v>
      </c>
      <c r="I48" s="130">
        <f t="shared" ref="I48:W48" si="20">1*I9</f>
        <v>-100000</v>
      </c>
      <c r="J48" s="130">
        <f t="shared" si="20"/>
        <v>-100000</v>
      </c>
      <c r="K48" s="130">
        <f t="shared" si="20"/>
        <v>-100000</v>
      </c>
      <c r="L48" s="130">
        <f t="shared" si="20"/>
        <v>-100000</v>
      </c>
      <c r="M48" s="130">
        <f t="shared" si="20"/>
        <v>-100000</v>
      </c>
      <c r="N48" s="130">
        <f t="shared" si="20"/>
        <v>-100000</v>
      </c>
      <c r="O48" s="130">
        <f t="shared" si="20"/>
        <v>-100000</v>
      </c>
      <c r="P48" s="130">
        <f t="shared" si="20"/>
        <v>-100000</v>
      </c>
      <c r="Q48" s="130">
        <f t="shared" si="20"/>
        <v>-100000</v>
      </c>
      <c r="R48" s="130">
        <f t="shared" si="20"/>
        <v>-100000</v>
      </c>
      <c r="S48" s="130">
        <f t="shared" si="20"/>
        <v>-100000</v>
      </c>
      <c r="T48" s="130">
        <f t="shared" si="20"/>
        <v>-100000</v>
      </c>
      <c r="U48" s="130">
        <f t="shared" si="20"/>
        <v>-100000</v>
      </c>
      <c r="V48" s="130">
        <f t="shared" si="20"/>
        <v>-100000</v>
      </c>
      <c r="W48" s="130">
        <f t="shared" si="20"/>
        <v>-200000</v>
      </c>
    </row>
    <row r="49" spans="3:23">
      <c r="C49" s="19">
        <f t="shared" si="11"/>
        <v>0</v>
      </c>
      <c r="D49" s="19">
        <f t="shared" si="11"/>
        <v>0</v>
      </c>
      <c r="E49" s="19">
        <f t="shared" si="11"/>
        <v>0</v>
      </c>
      <c r="F49" s="19">
        <f t="shared" si="13"/>
        <v>-31278.974069700002</v>
      </c>
      <c r="G49" s="19">
        <f t="shared" si="14"/>
        <v>-190440.29590258683</v>
      </c>
      <c r="H49" s="130">
        <f t="shared" si="15"/>
        <v>-243390.47123680805</v>
      </c>
      <c r="I49" s="130">
        <f t="shared" ref="I49:W50" si="21">1*I10</f>
        <v>-277775.27465253446</v>
      </c>
      <c r="J49" s="130">
        <f t="shared" si="21"/>
        <v>-286108.53289211052</v>
      </c>
      <c r="K49" s="130">
        <f t="shared" si="21"/>
        <v>-294691.78887887386</v>
      </c>
      <c r="L49" s="130">
        <f t="shared" si="21"/>
        <v>-303532.54254524008</v>
      </c>
      <c r="M49" s="130">
        <f t="shared" si="21"/>
        <v>-312638.51882159727</v>
      </c>
      <c r="N49" s="130">
        <f t="shared" si="21"/>
        <v>-322017.6743862452</v>
      </c>
      <c r="O49" s="130">
        <f t="shared" si="21"/>
        <v>-331678.20461783255</v>
      </c>
      <c r="P49" s="130">
        <f t="shared" si="21"/>
        <v>-341628.55075636756</v>
      </c>
      <c r="Q49" s="130">
        <f t="shared" si="21"/>
        <v>-351877.40727905859</v>
      </c>
      <c r="R49" s="130">
        <f t="shared" si="21"/>
        <v>-362433.72949743038</v>
      </c>
      <c r="S49" s="130">
        <f t="shared" si="21"/>
        <v>-373306.7413823533</v>
      </c>
      <c r="T49" s="130">
        <f t="shared" si="21"/>
        <v>-384505.94362382393</v>
      </c>
      <c r="U49" s="130">
        <f t="shared" si="21"/>
        <v>-396041.12193253863</v>
      </c>
      <c r="V49" s="130">
        <f t="shared" si="21"/>
        <v>-407922.35559051478</v>
      </c>
      <c r="W49" s="130">
        <f t="shared" si="21"/>
        <v>-1680640.1050329208</v>
      </c>
    </row>
    <row r="50" spans="3:23">
      <c r="C50" s="19">
        <f t="shared" si="11"/>
        <v>0</v>
      </c>
      <c r="D50" s="19">
        <f t="shared" si="11"/>
        <v>0</v>
      </c>
      <c r="E50" s="19">
        <f t="shared" si="11"/>
        <v>0</v>
      </c>
      <c r="F50" s="19">
        <f t="shared" si="13"/>
        <v>154294.03594767576</v>
      </c>
      <c r="G50" s="19">
        <f t="shared" si="14"/>
        <v>938496.42111870227</v>
      </c>
      <c r="H50" s="130">
        <f t="shared" si="15"/>
        <v>1062545.2523315412</v>
      </c>
      <c r="I50" s="130">
        <f t="shared" ref="I50:V50" si="22">1*I11</f>
        <v>1166308.7566461472</v>
      </c>
      <c r="J50" s="130">
        <f t="shared" si="22"/>
        <v>1621401.7821533983</v>
      </c>
      <c r="K50" s="130">
        <f t="shared" si="22"/>
        <v>2254438.0141086793</v>
      </c>
      <c r="L50" s="130">
        <f t="shared" si="22"/>
        <v>2351422.5613030936</v>
      </c>
      <c r="M50" s="130">
        <f t="shared" si="22"/>
        <v>2452612.9632785581</v>
      </c>
      <c r="N50" s="130">
        <f t="shared" si="22"/>
        <v>2558485.3645669469</v>
      </c>
      <c r="O50" s="130">
        <f t="shared" si="22"/>
        <v>2669574.259585219</v>
      </c>
      <c r="P50" s="130">
        <f t="shared" si="22"/>
        <v>2785321.1150673544</v>
      </c>
      <c r="Q50" s="130">
        <f t="shared" si="22"/>
        <v>2906248.9254843667</v>
      </c>
      <c r="R50" s="130">
        <f t="shared" si="22"/>
        <v>3032191.5616005543</v>
      </c>
      <c r="S50" s="130">
        <f t="shared" si="22"/>
        <v>3163974.5598842865</v>
      </c>
      <c r="T50" s="130">
        <f t="shared" si="22"/>
        <v>3301446.130939404</v>
      </c>
      <c r="U50" s="130">
        <f t="shared" si="22"/>
        <v>3434873.4855394349</v>
      </c>
      <c r="V50" s="130">
        <f t="shared" si="22"/>
        <v>3584702.0067074941</v>
      </c>
      <c r="W50" s="130">
        <f t="shared" si="21"/>
        <v>3774882.8487129766</v>
      </c>
    </row>
    <row r="53" spans="3:23" ht="15" thickBot="1"/>
    <row r="54" spans="3:23">
      <c r="H54" s="265"/>
      <c r="I54" s="2" t="s">
        <v>523</v>
      </c>
      <c r="J54" s="2"/>
      <c r="K54" s="2"/>
      <c r="L54" s="2" t="s">
        <v>835</v>
      </c>
      <c r="M54" s="2"/>
      <c r="N54" s="2"/>
      <c r="O54" s="3"/>
    </row>
    <row r="55" spans="3:23">
      <c r="H55" s="4" t="s">
        <v>124</v>
      </c>
      <c r="I55" s="5" t="s">
        <v>459</v>
      </c>
      <c r="J55" s="5" t="s">
        <v>460</v>
      </c>
      <c r="K55" s="5" t="s">
        <v>461</v>
      </c>
      <c r="L55" s="5" t="s">
        <v>462</v>
      </c>
      <c r="M55" s="5" t="s">
        <v>463</v>
      </c>
      <c r="N55" s="5" t="s">
        <v>464</v>
      </c>
      <c r="O55" s="6" t="s">
        <v>465</v>
      </c>
    </row>
    <row r="56" spans="3:23">
      <c r="H56" s="4">
        <v>1</v>
      </c>
      <c r="I56" s="759">
        <v>914973.60919540224</v>
      </c>
      <c r="J56" s="150">
        <v>2212474.6061175107</v>
      </c>
      <c r="K56" s="760">
        <v>920665.09195402276</v>
      </c>
      <c r="L56" s="5">
        <v>0</v>
      </c>
      <c r="M56" s="213">
        <v>599028.47999999998</v>
      </c>
      <c r="N56" s="213">
        <v>580000</v>
      </c>
      <c r="O56" s="6"/>
    </row>
    <row r="57" spans="3:23">
      <c r="H57" s="4">
        <v>2</v>
      </c>
      <c r="I57" s="759">
        <v>953402.50078160898</v>
      </c>
      <c r="J57" s="150">
        <v>2305398.5395744457</v>
      </c>
      <c r="K57" s="760">
        <v>952799.04880086414</v>
      </c>
      <c r="L57" s="213">
        <v>0</v>
      </c>
      <c r="M57" s="213">
        <v>0</v>
      </c>
      <c r="N57" s="213">
        <v>100000</v>
      </c>
      <c r="O57" s="763">
        <v>239611.39199999999</v>
      </c>
    </row>
    <row r="58" spans="3:23">
      <c r="H58" s="4">
        <v>3</v>
      </c>
      <c r="I58" s="759">
        <v>993445.40581443638</v>
      </c>
      <c r="J58" s="150">
        <v>2402225.2782365722</v>
      </c>
      <c r="K58" s="760">
        <v>1110048.2353586662</v>
      </c>
      <c r="L58" s="213">
        <v>0</v>
      </c>
      <c r="M58" s="213">
        <v>0</v>
      </c>
      <c r="N58" s="213">
        <v>100000</v>
      </c>
      <c r="O58" s="763">
        <v>246799.73376</v>
      </c>
    </row>
    <row r="59" spans="3:23">
      <c r="H59" s="4">
        <v>4</v>
      </c>
      <c r="I59" s="759">
        <v>1035170.1128586425</v>
      </c>
      <c r="J59" s="150">
        <v>2503118.7399225077</v>
      </c>
      <c r="K59" s="760">
        <v>1033386.2864092429</v>
      </c>
      <c r="L59" s="213">
        <v>0</v>
      </c>
      <c r="M59" s="213">
        <v>0</v>
      </c>
      <c r="N59" s="213">
        <v>100000</v>
      </c>
      <c r="O59" s="763">
        <v>254203.72577280001</v>
      </c>
    </row>
    <row r="60" spans="3:23">
      <c r="H60" s="4">
        <v>5</v>
      </c>
      <c r="I60" s="759">
        <v>1078647.2575987054</v>
      </c>
      <c r="J60" s="150">
        <v>2608249.7269992526</v>
      </c>
      <c r="K60" s="760">
        <v>1080068.9639414833</v>
      </c>
      <c r="L60" s="213">
        <v>0</v>
      </c>
      <c r="M60" s="213">
        <v>0</v>
      </c>
      <c r="N60" s="213">
        <v>100000</v>
      </c>
      <c r="O60" s="763">
        <v>261829.83754598402</v>
      </c>
    </row>
    <row r="61" spans="3:23">
      <c r="H61" s="4">
        <v>6</v>
      </c>
      <c r="I61" s="759">
        <v>1123950.4424178507</v>
      </c>
      <c r="J61" s="150">
        <v>2717796.2155332207</v>
      </c>
      <c r="K61" s="760">
        <v>1129225.2827812857</v>
      </c>
      <c r="L61" s="213">
        <v>0</v>
      </c>
      <c r="M61" s="213">
        <v>0</v>
      </c>
      <c r="N61" s="213">
        <v>100000</v>
      </c>
      <c r="O61" s="763">
        <v>269684.73267236352</v>
      </c>
    </row>
    <row r="62" spans="3:23">
      <c r="H62" s="4">
        <v>7</v>
      </c>
      <c r="I62" s="759">
        <v>1171156.3609994003</v>
      </c>
      <c r="J62" s="150">
        <v>2831943.6565856156</v>
      </c>
      <c r="K62" s="760">
        <v>1180494.4563978605</v>
      </c>
      <c r="L62" s="213">
        <v>0</v>
      </c>
      <c r="M62" s="213">
        <v>0</v>
      </c>
      <c r="N62" s="213">
        <v>100000</v>
      </c>
      <c r="O62" s="763">
        <v>277775.27465253446</v>
      </c>
    </row>
    <row r="63" spans="3:23">
      <c r="H63" s="4">
        <v>8</v>
      </c>
      <c r="I63" s="759">
        <v>1220344.9281613748</v>
      </c>
      <c r="J63" s="150">
        <v>2950885.2901622108</v>
      </c>
      <c r="K63" s="760">
        <v>1233442.3888544089</v>
      </c>
      <c r="L63" s="213">
        <v>0</v>
      </c>
      <c r="M63" s="213">
        <v>0</v>
      </c>
      <c r="N63" s="213">
        <v>100000</v>
      </c>
      <c r="O63" s="763">
        <v>286108.53289211052</v>
      </c>
    </row>
    <row r="64" spans="3:23">
      <c r="H64" s="4">
        <v>9</v>
      </c>
      <c r="I64" s="759">
        <v>1271599.4151441522</v>
      </c>
      <c r="J64" s="150">
        <v>3074822.472349023</v>
      </c>
      <c r="K64" s="760">
        <v>1289673.147778522</v>
      </c>
      <c r="L64" s="213">
        <v>0</v>
      </c>
      <c r="M64" s="213">
        <v>0</v>
      </c>
      <c r="N64" s="213">
        <v>100000</v>
      </c>
      <c r="O64" s="763">
        <v>294691.78887887386</v>
      </c>
    </row>
    <row r="65" spans="8:15">
      <c r="H65" s="4">
        <v>10</v>
      </c>
      <c r="I65" s="759">
        <v>1325006.5905802064</v>
      </c>
      <c r="J65" s="150">
        <v>3203965.0161876814</v>
      </c>
      <c r="K65" s="760">
        <v>1349584.7964898467</v>
      </c>
      <c r="L65" s="213">
        <v>0</v>
      </c>
      <c r="M65" s="213">
        <v>0</v>
      </c>
      <c r="N65" s="213">
        <v>100000</v>
      </c>
      <c r="O65" s="763">
        <v>303532.54254524008</v>
      </c>
    </row>
    <row r="66" spans="8:15">
      <c r="H66" s="4">
        <v>11</v>
      </c>
      <c r="I66" s="759">
        <v>1380656.8673845748</v>
      </c>
      <c r="J66" s="150">
        <v>3338531.5468675634</v>
      </c>
      <c r="K66" s="760">
        <v>1412343.993944257</v>
      </c>
      <c r="L66" s="213">
        <v>0</v>
      </c>
      <c r="M66" s="213">
        <v>0</v>
      </c>
      <c r="N66" s="213">
        <v>100000</v>
      </c>
      <c r="O66" s="763">
        <v>312638.51882159727</v>
      </c>
    </row>
    <row r="67" spans="8:15">
      <c r="H67" s="4">
        <v>12</v>
      </c>
      <c r="I67" s="759">
        <v>1438644.4558147267</v>
      </c>
      <c r="J67" s="150">
        <v>3478749.8718360006</v>
      </c>
      <c r="K67" s="760">
        <v>1478819.083766639</v>
      </c>
      <c r="L67" s="213">
        <v>0</v>
      </c>
      <c r="M67" s="213">
        <v>0</v>
      </c>
      <c r="N67" s="213">
        <v>100000</v>
      </c>
      <c r="O67" s="763">
        <v>322017.6743862452</v>
      </c>
    </row>
    <row r="68" spans="8:15">
      <c r="H68" s="4">
        <v>13</v>
      </c>
      <c r="I68" s="759">
        <v>1499067.522958945</v>
      </c>
      <c r="J68" s="150">
        <v>3624857.3664531121</v>
      </c>
      <c r="K68" s="760">
        <v>1550010.7595509905</v>
      </c>
      <c r="L68" s="213">
        <v>0</v>
      </c>
      <c r="M68" s="213">
        <v>0</v>
      </c>
      <c r="N68" s="213">
        <v>100000</v>
      </c>
      <c r="O68" s="763">
        <v>331678.20461783255</v>
      </c>
    </row>
    <row r="69" spans="8:15">
      <c r="H69" s="4">
        <v>14</v>
      </c>
      <c r="I69" s="759">
        <v>1562028.3589232205</v>
      </c>
      <c r="J69" s="150">
        <v>3777101.3758441419</v>
      </c>
      <c r="K69" s="760">
        <v>1624173.0529010231</v>
      </c>
      <c r="L69" s="213">
        <v>0</v>
      </c>
      <c r="M69" s="213">
        <v>0</v>
      </c>
      <c r="N69" s="213">
        <v>100000</v>
      </c>
      <c r="O69" s="763">
        <v>341628.55075636756</v>
      </c>
    </row>
    <row r="70" spans="8:15">
      <c r="H70" s="4">
        <v>15</v>
      </c>
      <c r="I70" s="759">
        <v>1627633.5499979956</v>
      </c>
      <c r="J70" s="150">
        <v>3935739.6336295954</v>
      </c>
      <c r="K70" s="760">
        <v>1702249.130083326</v>
      </c>
      <c r="L70" s="213">
        <v>0</v>
      </c>
      <c r="M70" s="213">
        <v>0</v>
      </c>
      <c r="N70" s="213">
        <v>100000</v>
      </c>
      <c r="O70" s="763">
        <v>351877.40727905859</v>
      </c>
    </row>
    <row r="71" spans="8:15">
      <c r="H71" s="4">
        <v>16</v>
      </c>
      <c r="I71" s="759">
        <v>1695994.1590979111</v>
      </c>
      <c r="J71" s="150">
        <v>4101040.6982420376</v>
      </c>
      <c r="K71" s="760">
        <v>1783444.046661437</v>
      </c>
      <c r="L71" s="213">
        <v>0</v>
      </c>
      <c r="M71" s="213">
        <v>0</v>
      </c>
      <c r="N71" s="213">
        <v>100000</v>
      </c>
      <c r="O71" s="763">
        <v>362433.72949743038</v>
      </c>
    </row>
    <row r="72" spans="8:15">
      <c r="H72" s="4">
        <v>17</v>
      </c>
      <c r="I72" s="759">
        <v>1767225.9137800231</v>
      </c>
      <c r="J72" s="150">
        <v>4273284.4075682024</v>
      </c>
      <c r="K72" s="760">
        <v>1869426.0783624898</v>
      </c>
      <c r="L72" s="213">
        <v>0</v>
      </c>
      <c r="M72" s="213">
        <v>0</v>
      </c>
      <c r="N72" s="213">
        <v>100000</v>
      </c>
      <c r="O72" s="763">
        <v>373306.7413823533</v>
      </c>
    </row>
    <row r="73" spans="8:15">
      <c r="H73" s="4">
        <v>18</v>
      </c>
      <c r="I73" s="759">
        <v>1841449.4021587837</v>
      </c>
      <c r="J73" s="150">
        <v>4452762.3526860662</v>
      </c>
      <c r="K73" s="760">
        <v>1959403.5725036599</v>
      </c>
      <c r="L73" s="213">
        <v>0</v>
      </c>
      <c r="M73" s="213">
        <v>0</v>
      </c>
      <c r="N73" s="213">
        <v>100000</v>
      </c>
      <c r="O73" s="763">
        <v>384505.94362382393</v>
      </c>
    </row>
    <row r="74" spans="8:15">
      <c r="H74" s="4">
        <v>19</v>
      </c>
      <c r="I74" s="759">
        <v>1918790.2770494523</v>
      </c>
      <c r="J74" s="150">
        <v>4639778.37149888</v>
      </c>
      <c r="K74" s="760">
        <v>2028615.065300256</v>
      </c>
      <c r="L74" s="213">
        <v>0</v>
      </c>
      <c r="M74" s="213">
        <v>0</v>
      </c>
      <c r="N74" s="213">
        <v>100000</v>
      </c>
      <c r="O74" s="763">
        <v>396041.12193253863</v>
      </c>
    </row>
    <row r="75" spans="8:15" ht="15" thickBot="1">
      <c r="H75" s="4">
        <v>20</v>
      </c>
      <c r="I75" s="761">
        <v>1999379.468685529</v>
      </c>
      <c r="J75" s="351">
        <v>4834649.0631018318</v>
      </c>
      <c r="K75" s="762">
        <v>2127726.4849813748</v>
      </c>
      <c r="L75" s="213">
        <v>0</v>
      </c>
      <c r="M75" s="213">
        <v>0</v>
      </c>
      <c r="N75" s="213">
        <v>100000</v>
      </c>
      <c r="O75" s="763">
        <v>407922.35559051478</v>
      </c>
    </row>
    <row r="76" spans="8:15" ht="15" thickBot="1">
      <c r="H76" s="7">
        <v>21</v>
      </c>
      <c r="I76" s="764">
        <v>2083353.4063703208</v>
      </c>
      <c r="J76" s="764">
        <v>5037704.323752108</v>
      </c>
      <c r="K76" s="764">
        <v>2316149.3916600114</v>
      </c>
      <c r="L76" s="764">
        <v>0</v>
      </c>
      <c r="M76" s="764">
        <v>0</v>
      </c>
      <c r="N76" s="764">
        <v>50000</v>
      </c>
      <c r="O76" s="765">
        <v>420160.02625823021</v>
      </c>
    </row>
    <row r="77" spans="8:15">
      <c r="H77" s="47" t="s">
        <v>811</v>
      </c>
      <c r="I77" s="19">
        <v>29901920.005773261</v>
      </c>
      <c r="J77" s="19">
        <v>72305078.553147584</v>
      </c>
      <c r="K77" s="19">
        <v>31131748.358481668</v>
      </c>
      <c r="L77" s="19">
        <v>0</v>
      </c>
      <c r="M77" s="19">
        <v>599028.47999999998</v>
      </c>
      <c r="N77" s="19">
        <v>2530000</v>
      </c>
      <c r="O77" s="19">
        <v>6438447.8348658979</v>
      </c>
    </row>
    <row r="78" spans="8:15">
      <c r="H78" s="47" t="s">
        <v>1178</v>
      </c>
      <c r="I78" s="136">
        <v>7.0000000000000001E-3</v>
      </c>
      <c r="J78" s="136">
        <v>7.0000000000000001E-3</v>
      </c>
      <c r="K78" s="136">
        <v>7.0000000000000001E-3</v>
      </c>
      <c r="N78" s="47" t="s">
        <v>837</v>
      </c>
      <c r="O78" s="52">
        <v>0.03</v>
      </c>
    </row>
    <row r="79" spans="8:15">
      <c r="H79" s="47" t="s">
        <v>1179</v>
      </c>
      <c r="I79" s="149">
        <v>3.5000000000000003E-2</v>
      </c>
      <c r="J79" s="149">
        <v>3.5000000000000003E-2</v>
      </c>
      <c r="K79" s="149">
        <v>3.5000000000000003E-2</v>
      </c>
      <c r="O79" s="52"/>
    </row>
  </sheetData>
  <hyperlinks>
    <hyperlink ref="A1" location="'Summary Detail'!A1" display="Back to Summary Detail"/>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09FF78"/>
  </sheetPr>
  <dimension ref="A1:AA52"/>
  <sheetViews>
    <sheetView workbookViewId="0">
      <selection activeCell="L27" sqref="L27"/>
    </sheetView>
  </sheetViews>
  <sheetFormatPr defaultRowHeight="14.4"/>
  <cols>
    <col min="1" max="1" width="24.88671875" customWidth="1"/>
    <col min="2" max="2" width="19.88671875" customWidth="1"/>
    <col min="4" max="4" width="20.88671875" bestFit="1" customWidth="1"/>
    <col min="5" max="5" width="25.33203125" bestFit="1" customWidth="1"/>
    <col min="6" max="6" width="11.5546875" bestFit="1" customWidth="1"/>
    <col min="7" max="7" width="16.5546875" customWidth="1"/>
    <col min="8" max="9" width="10.5546875" customWidth="1"/>
  </cols>
  <sheetData>
    <row r="1" spans="1:27">
      <c r="A1" s="63" t="s">
        <v>34</v>
      </c>
    </row>
    <row r="3" spans="1:27" s="47" customFormat="1">
      <c r="A3" s="47" t="s">
        <v>190</v>
      </c>
      <c r="B3" s="64"/>
      <c r="C3" s="84">
        <f>MasterTimeline!C2</f>
        <v>0</v>
      </c>
      <c r="D3" s="84">
        <f>MasterTimeline!D2</f>
        <v>0</v>
      </c>
      <c r="E3" s="84">
        <f>MasterTimeline!E2</f>
        <v>0</v>
      </c>
      <c r="F3" s="84">
        <f>MasterTimeline!F2</f>
        <v>0.3</v>
      </c>
      <c r="G3" s="84">
        <f>MasterTimeline!G2</f>
        <v>0.75</v>
      </c>
      <c r="H3" s="84">
        <f>MasterTimeline!H2</f>
        <v>0.75</v>
      </c>
      <c r="I3" s="84">
        <f>MasterTimeline!I2</f>
        <v>0.75</v>
      </c>
      <c r="J3" s="84">
        <f>MasterTimeline!J2</f>
        <v>1</v>
      </c>
      <c r="K3" s="84">
        <f>MasterTimeline!K2</f>
        <v>1</v>
      </c>
      <c r="L3" s="84">
        <f>MasterTimeline!L2</f>
        <v>1</v>
      </c>
      <c r="M3" s="84">
        <f>MasterTimeline!M2</f>
        <v>1</v>
      </c>
      <c r="N3" s="84">
        <f>MasterTimeline!N2</f>
        <v>1</v>
      </c>
      <c r="O3" s="84">
        <f>MasterTimeline!O2</f>
        <v>1</v>
      </c>
      <c r="P3" s="84">
        <f>MasterTimeline!P2</f>
        <v>1</v>
      </c>
      <c r="Q3" s="84">
        <f>MasterTimeline!Q2</f>
        <v>1</v>
      </c>
      <c r="R3" s="84">
        <f>MasterTimeline!R2</f>
        <v>1</v>
      </c>
      <c r="S3" s="84">
        <f>MasterTimeline!S2</f>
        <v>1</v>
      </c>
      <c r="T3" s="84">
        <f>MasterTimeline!T2</f>
        <v>1</v>
      </c>
      <c r="U3" s="84">
        <f>MasterTimeline!U2</f>
        <v>1</v>
      </c>
      <c r="V3" s="84">
        <f>MasterTimeline!V2</f>
        <v>1</v>
      </c>
      <c r="W3" s="84">
        <f>MasterTimeline!W2</f>
        <v>1</v>
      </c>
      <c r="X3" s="84">
        <f>MasterTimeline!X2</f>
        <v>0.25</v>
      </c>
      <c r="Y3" s="84">
        <f>MasterTimeline!Y2</f>
        <v>0</v>
      </c>
      <c r="Z3" s="84">
        <f>MasterTimeline!Z2</f>
        <v>0</v>
      </c>
      <c r="AA3" s="84">
        <f>MasterTimeline!AA2</f>
        <v>0</v>
      </c>
    </row>
    <row r="4" spans="1:27" s="47" customFormat="1">
      <c r="A4" s="64" t="s">
        <v>124</v>
      </c>
      <c r="B4" s="64"/>
      <c r="C4" s="84">
        <v>2016</v>
      </c>
      <c r="D4" s="84">
        <v>2017</v>
      </c>
      <c r="E4" s="84">
        <v>2018</v>
      </c>
      <c r="F4" s="84">
        <v>2019</v>
      </c>
      <c r="G4" s="84">
        <v>2020</v>
      </c>
      <c r="H4" s="84">
        <v>2021</v>
      </c>
      <c r="I4" s="84">
        <v>2022</v>
      </c>
      <c r="J4" s="84">
        <v>2023</v>
      </c>
      <c r="K4" s="84">
        <v>2024</v>
      </c>
      <c r="L4" s="84">
        <v>2025</v>
      </c>
      <c r="M4" s="84">
        <v>2026</v>
      </c>
      <c r="N4" s="84">
        <v>2027</v>
      </c>
      <c r="O4" s="84">
        <v>2028</v>
      </c>
      <c r="P4" s="84">
        <v>2029</v>
      </c>
      <c r="Q4" s="84">
        <v>2030</v>
      </c>
      <c r="R4" s="84">
        <v>2031</v>
      </c>
      <c r="S4" s="84">
        <v>2032</v>
      </c>
      <c r="T4" s="84">
        <v>2033</v>
      </c>
      <c r="U4" s="84">
        <v>2034</v>
      </c>
      <c r="V4" s="84">
        <v>2035</v>
      </c>
      <c r="W4" s="84">
        <v>2036</v>
      </c>
      <c r="X4" s="84">
        <v>2037</v>
      </c>
      <c r="Y4" s="84">
        <v>2038</v>
      </c>
      <c r="Z4" s="84">
        <v>2039</v>
      </c>
      <c r="AA4" s="84">
        <v>2040</v>
      </c>
    </row>
    <row r="5" spans="1:27" s="47" customFormat="1">
      <c r="A5" s="64" t="s">
        <v>126</v>
      </c>
      <c r="B5" s="86">
        <f>NPV(0.0643,C5:AA5)</f>
        <v>3655286.3609425626</v>
      </c>
      <c r="C5" s="87">
        <f>((($H$28)*(1+$B$7)^COUNT($C3:C3))*C3)</f>
        <v>0</v>
      </c>
      <c r="D5" s="87">
        <f>((($H$28)*(1+$B$8+$B$9)^COUNT($C3:D3))*D3)</f>
        <v>0</v>
      </c>
      <c r="E5" s="87">
        <f>((($H$28)*(1+$B$8+$B$9)^COUNT($C3:E3))*E3)</f>
        <v>0</v>
      </c>
      <c r="F5" s="87">
        <f>((($H$28)*(1+$B$8+$B$9)^COUNT($C3:F3))*F3)</f>
        <v>106780.99183796665</v>
      </c>
      <c r="G5" s="766">
        <f>((($H$28)*(1+$B$8+$B$9)^COUNT($C3:G3))*G3)-B7</f>
        <v>226829.72133992857</v>
      </c>
      <c r="H5" s="87">
        <f>((($H$28)*(1+$B$8+$B$9)^COUNT($C3:H3))*H3)</f>
        <v>287072.4210295059</v>
      </c>
      <c r="I5" s="87">
        <f>((($H$28)*(1+$B$8+$B$9)^COUNT($C3:I3))*I3)</f>
        <v>297694.10060759756</v>
      </c>
      <c r="J5" s="87">
        <f>((($H$28)*(1+$B$8+$B$9)^COUNT($C3:J3))*J3)</f>
        <v>411611.70977343817</v>
      </c>
      <c r="K5" s="87">
        <f>((($H$28)*(1+$B$8+$B$9)^COUNT($C3:K3))*K3)</f>
        <v>426841.34303505538</v>
      </c>
      <c r="L5" s="87">
        <f>((($H$28)*(1+$B$8+$B$9)^COUNT($C3:L3))*L3)</f>
        <v>442634.4727273524</v>
      </c>
      <c r="M5" s="87">
        <f>((($H$28)*(1+$B$8+$B$9)^COUNT($C3:M3))*M3)</f>
        <v>459011.94821826444</v>
      </c>
      <c r="N5" s="87">
        <f>((($H$28)*(1+$B$8+$B$9)^COUNT($C3:N3))*N3)</f>
        <v>475995.39030234015</v>
      </c>
      <c r="O5" s="87">
        <f>((($H$28)*(1+$B$8+$B$9)^COUNT($C3:O3))*O3)</f>
        <v>493607.21974352672</v>
      </c>
      <c r="P5" s="87">
        <f>((($H$28)*(1+$B$8+$B$9)^COUNT($C3:P3))*P3)</f>
        <v>511870.68687403708</v>
      </c>
      <c r="Q5" s="87">
        <f>((($H$28)*(1+$B$8+$B$9)^COUNT($C3:Q3))*Q3)</f>
        <v>530809.90228837647</v>
      </c>
      <c r="R5" s="87">
        <f>((($H$28)*(1+$B$8+$B$9)^COUNT($C3:R3))*R3)</f>
        <v>550449.86867304635</v>
      </c>
      <c r="S5" s="87">
        <f>((($H$28)*(1+$B$8+$B$9)^COUNT($C3:S3))*S3)</f>
        <v>570816.51381394907</v>
      </c>
      <c r="T5" s="87">
        <f>((($H$28)*(1+$B$8+$B$9)^COUNT($C3:T3))*T3)</f>
        <v>591936.72482506512</v>
      </c>
      <c r="U5" s="87">
        <f>((($H$28)*(1+$B$8+$B$9)^COUNT($C3:U3))*U3)</f>
        <v>613838.38364359247</v>
      </c>
      <c r="V5" s="87">
        <f>((($H$28)*(1+$B$8+$B$9)^COUNT($C3:V3))*V3)</f>
        <v>636550.40383840527</v>
      </c>
      <c r="W5" s="87">
        <f>((($H$28)*(1+$B$8+$B$9)^COUNT($C3:W3))*W3)</f>
        <v>660102.76878042636</v>
      </c>
      <c r="X5" s="87">
        <f>((($H$28)*(1+$B$8+$B$9)^COUNT($C3:X3))*X3)</f>
        <v>171131.64280632552</v>
      </c>
      <c r="Y5" s="87">
        <f>((($H$28)*(1+$B$8+$B$9)^COUNT($C3:Y3))*Y3)</f>
        <v>0</v>
      </c>
      <c r="Z5" s="87">
        <f>((($H$28)*(1+$B$8+$B$9)^COUNT($C3:Z3))*Z3)</f>
        <v>0</v>
      </c>
      <c r="AA5" s="87">
        <f>((($H$28)*(1+$B$8+$B$9)^COUNT($C3:AA3))*AA3)</f>
        <v>0</v>
      </c>
    </row>
    <row r="6" spans="1:27" s="47" customFormat="1"/>
    <row r="7" spans="1:27" s="47" customFormat="1">
      <c r="A7" s="47" t="s">
        <v>233</v>
      </c>
      <c r="B7" s="86">
        <v>50000</v>
      </c>
    </row>
    <row r="8" spans="1:27" s="47" customFormat="1">
      <c r="A8" s="47" t="s">
        <v>234</v>
      </c>
      <c r="B8" s="52">
        <v>0.03</v>
      </c>
    </row>
    <row r="9" spans="1:27" s="47" customFormat="1">
      <c r="A9" s="47" t="s">
        <v>277</v>
      </c>
      <c r="B9" s="52">
        <v>7.0000000000000001E-3</v>
      </c>
    </row>
    <row r="10" spans="1:27" s="47" customFormat="1">
      <c r="B10" s="52"/>
    </row>
    <row r="11" spans="1:27" ht="15.6">
      <c r="A11" s="98" t="s">
        <v>199</v>
      </c>
      <c r="B11" s="99"/>
      <c r="C11" s="99"/>
      <c r="D11" s="99"/>
      <c r="E11" s="99"/>
      <c r="F11" s="99"/>
      <c r="G11" s="99"/>
      <c r="H11" s="99"/>
      <c r="I11" s="99"/>
      <c r="J11" s="99"/>
      <c r="K11" s="99"/>
      <c r="L11" s="99"/>
      <c r="M11" s="99"/>
      <c r="N11" s="99"/>
      <c r="O11" s="99"/>
    </row>
    <row r="12" spans="1:27" ht="46.5" customHeight="1">
      <c r="A12" s="1011" t="s">
        <v>200</v>
      </c>
      <c r="B12" s="1011"/>
      <c r="C12" s="1011"/>
      <c r="D12" s="1011"/>
      <c r="E12" s="1011"/>
      <c r="F12" s="1011"/>
      <c r="G12" s="1011"/>
      <c r="H12" s="643"/>
      <c r="I12" s="643"/>
      <c r="J12" s="643"/>
      <c r="K12" s="643"/>
      <c r="L12" s="643"/>
      <c r="M12" s="643"/>
      <c r="N12" s="643"/>
      <c r="O12" s="643"/>
    </row>
    <row r="13" spans="1:27" ht="15.6">
      <c r="A13" s="98"/>
      <c r="B13" s="99"/>
      <c r="C13" s="99"/>
      <c r="D13" s="109" t="s">
        <v>201</v>
      </c>
      <c r="E13" s="109" t="s">
        <v>202</v>
      </c>
      <c r="F13" s="109" t="s">
        <v>203</v>
      </c>
      <c r="G13" s="99"/>
      <c r="H13" s="99"/>
      <c r="I13" s="99"/>
      <c r="J13" s="99"/>
      <c r="K13" s="99"/>
      <c r="L13" s="99"/>
      <c r="M13" s="99"/>
      <c r="N13" s="99"/>
      <c r="O13" s="99"/>
    </row>
    <row r="14" spans="1:27" ht="15.6">
      <c r="A14" s="99" t="s">
        <v>204</v>
      </c>
      <c r="B14" s="99"/>
      <c r="C14" s="99"/>
      <c r="D14" s="101">
        <f>D47</f>
        <v>23385</v>
      </c>
      <c r="E14" s="101">
        <f>E47</f>
        <v>1804801283</v>
      </c>
      <c r="F14" s="102">
        <f>E14/D14</f>
        <v>77177.73286294633</v>
      </c>
      <c r="G14" s="99"/>
      <c r="H14" s="99"/>
      <c r="I14" s="99"/>
      <c r="J14" s="99"/>
      <c r="K14" s="99"/>
      <c r="L14" s="99"/>
      <c r="M14" s="99"/>
      <c r="N14" s="99"/>
      <c r="O14" s="99"/>
    </row>
    <row r="15" spans="1:27" ht="15.6">
      <c r="A15" s="99" t="s">
        <v>205</v>
      </c>
      <c r="B15" s="99"/>
      <c r="C15" s="99"/>
      <c r="D15" s="101">
        <f>D46</f>
        <v>212659</v>
      </c>
      <c r="E15" s="101">
        <f>E46</f>
        <v>2482493050</v>
      </c>
      <c r="F15" s="102">
        <f>E15/D15</f>
        <v>11673.585646504498</v>
      </c>
      <c r="G15" s="99"/>
      <c r="H15" s="99"/>
      <c r="I15" s="99"/>
      <c r="J15" s="99"/>
      <c r="K15" s="99"/>
      <c r="L15" s="99"/>
      <c r="M15" s="99"/>
      <c r="N15" s="99"/>
      <c r="O15" s="99"/>
    </row>
    <row r="16" spans="1:27" ht="15.6">
      <c r="A16" s="99"/>
      <c r="B16" s="99" t="s">
        <v>206</v>
      </c>
      <c r="C16" s="99"/>
      <c r="D16" s="101">
        <v>46061</v>
      </c>
      <c r="E16" s="101">
        <v>154446492</v>
      </c>
      <c r="F16" s="102">
        <f>E16/D16</f>
        <v>3353.085951238575</v>
      </c>
      <c r="G16" s="102">
        <f>F16*0.01</f>
        <v>33.530859512385753</v>
      </c>
      <c r="H16" s="99"/>
      <c r="I16" s="99"/>
      <c r="J16" s="99"/>
      <c r="K16" s="99"/>
      <c r="L16" s="99"/>
      <c r="M16" s="99"/>
      <c r="N16" s="99"/>
      <c r="O16" s="99"/>
    </row>
    <row r="17" spans="1:15" ht="15.6">
      <c r="A17" s="99"/>
      <c r="B17" s="99" t="s">
        <v>207</v>
      </c>
      <c r="C17" s="99"/>
      <c r="D17" s="101">
        <v>85416</v>
      </c>
      <c r="E17" s="101">
        <v>762768267</v>
      </c>
      <c r="F17" s="102">
        <f>E17/D17</f>
        <v>8930.0396529924128</v>
      </c>
      <c r="G17" s="102">
        <f>F17*0.02</f>
        <v>178.60079305984826</v>
      </c>
      <c r="H17" s="99"/>
      <c r="I17" s="99"/>
      <c r="J17" s="99"/>
      <c r="K17" s="99"/>
      <c r="L17" s="99"/>
      <c r="M17" s="99"/>
      <c r="N17" s="99"/>
      <c r="O17" s="99"/>
    </row>
    <row r="18" spans="1:15" ht="15.6">
      <c r="A18" s="99"/>
      <c r="B18" s="99" t="s">
        <v>208</v>
      </c>
      <c r="C18" s="99"/>
      <c r="D18" s="101">
        <v>81121</v>
      </c>
      <c r="E18" s="101">
        <v>1564546291</v>
      </c>
      <c r="F18" s="102">
        <f>E18/D18</f>
        <v>19286.575498329657</v>
      </c>
      <c r="G18" s="102">
        <f>F18*0.03</f>
        <v>578.59726494988968</v>
      </c>
      <c r="H18" s="99"/>
      <c r="I18" s="99"/>
      <c r="J18" s="99"/>
      <c r="K18" s="99"/>
      <c r="L18" s="99"/>
      <c r="M18" s="99"/>
      <c r="N18" s="99"/>
      <c r="O18" s="99"/>
    </row>
    <row r="19" spans="1:15" ht="15.6">
      <c r="A19" s="99"/>
      <c r="B19" s="99"/>
      <c r="C19" s="99"/>
      <c r="D19" s="101"/>
      <c r="E19" s="101">
        <f>SUM(E14:E18)</f>
        <v>6769055383</v>
      </c>
      <c r="F19" s="102"/>
      <c r="G19" s="103">
        <f>E19*H22*0.085</f>
        <v>17261091.22665</v>
      </c>
      <c r="H19" s="1012" t="s">
        <v>209</v>
      </c>
      <c r="I19" s="1012"/>
      <c r="J19" s="99"/>
      <c r="K19" s="99"/>
      <c r="L19" s="99"/>
      <c r="M19" s="99"/>
      <c r="N19" s="99"/>
      <c r="O19" s="99"/>
    </row>
    <row r="20" spans="1:15" ht="15.6">
      <c r="A20" s="99"/>
      <c r="B20" s="99"/>
      <c r="C20" s="99"/>
      <c r="D20" s="101"/>
      <c r="E20" s="101"/>
      <c r="F20" s="102"/>
      <c r="G20" s="99"/>
      <c r="H20" s="1012"/>
      <c r="I20" s="1012"/>
      <c r="J20" s="99"/>
      <c r="K20" s="99"/>
      <c r="L20" s="99"/>
      <c r="M20" s="99"/>
      <c r="N20" s="99"/>
      <c r="O20" s="99"/>
    </row>
    <row r="21" spans="1:15" ht="15.6">
      <c r="A21" s="99"/>
      <c r="B21" s="99"/>
      <c r="C21" s="99"/>
      <c r="D21" s="99"/>
      <c r="E21" s="99"/>
      <c r="F21" s="99"/>
      <c r="G21" s="99"/>
      <c r="H21" s="99"/>
      <c r="I21" s="99"/>
      <c r="J21" s="99"/>
      <c r="K21" s="99"/>
      <c r="L21" s="99"/>
      <c r="M21" s="99"/>
      <c r="N21" s="99"/>
      <c r="O21" s="99"/>
    </row>
    <row r="22" spans="1:15" ht="15.6">
      <c r="A22" s="98"/>
      <c r="B22" s="99"/>
      <c r="C22" s="99"/>
      <c r="D22" s="109" t="s">
        <v>201</v>
      </c>
      <c r="E22" s="109" t="s">
        <v>211</v>
      </c>
      <c r="F22" s="109" t="s">
        <v>1055</v>
      </c>
      <c r="G22" s="109" t="s">
        <v>1056</v>
      </c>
      <c r="H22" s="104">
        <v>0.03</v>
      </c>
      <c r="I22" s="99"/>
      <c r="J22" s="99"/>
      <c r="K22" s="99"/>
      <c r="L22" s="99"/>
      <c r="M22" s="99"/>
      <c r="N22" s="99"/>
      <c r="O22" s="99"/>
    </row>
    <row r="23" spans="1:15" ht="15.6">
      <c r="A23" s="99" t="s">
        <v>204</v>
      </c>
      <c r="B23" s="99"/>
      <c r="C23" s="99"/>
      <c r="D23" s="101">
        <f>D47</f>
        <v>23385</v>
      </c>
      <c r="E23" s="105">
        <v>0.01</v>
      </c>
      <c r="F23" s="105">
        <v>0.03</v>
      </c>
      <c r="G23" s="101">
        <f>E23*E14*$F23</f>
        <v>541440.38490000006</v>
      </c>
      <c r="H23" s="99"/>
      <c r="I23" s="99"/>
      <c r="J23" s="99"/>
      <c r="K23" s="99"/>
      <c r="L23" s="99"/>
      <c r="M23" s="99"/>
      <c r="N23" s="99"/>
      <c r="O23" s="99"/>
    </row>
    <row r="24" spans="1:15" ht="15.6">
      <c r="A24" s="99" t="s">
        <v>205</v>
      </c>
      <c r="B24" s="99"/>
      <c r="C24" s="99"/>
      <c r="D24" s="101">
        <f>D46</f>
        <v>212659</v>
      </c>
      <c r="E24" s="100"/>
      <c r="F24" s="105"/>
      <c r="G24" s="101"/>
      <c r="H24" s="99"/>
      <c r="I24" s="99"/>
      <c r="J24" s="99"/>
      <c r="K24" s="99"/>
      <c r="L24" s="99"/>
      <c r="M24" s="99"/>
      <c r="N24" s="99"/>
      <c r="O24" s="99"/>
    </row>
    <row r="25" spans="1:15" ht="15.6">
      <c r="A25" s="99"/>
      <c r="B25" s="99" t="s">
        <v>206</v>
      </c>
      <c r="C25" s="99"/>
      <c r="D25" s="101">
        <v>46061</v>
      </c>
      <c r="E25" s="106">
        <v>0.01</v>
      </c>
      <c r="F25" s="105">
        <v>0.03</v>
      </c>
      <c r="G25" s="101">
        <f>E25*E16*$F25</f>
        <v>46333.9476</v>
      </c>
      <c r="H25" s="99"/>
      <c r="I25" s="99"/>
      <c r="J25" s="99"/>
      <c r="K25" s="99"/>
      <c r="L25" s="99"/>
      <c r="M25" s="99"/>
      <c r="N25" s="99"/>
      <c r="O25" s="99"/>
    </row>
    <row r="26" spans="1:15" ht="15.6">
      <c r="A26" s="99"/>
      <c r="B26" s="99" t="s">
        <v>207</v>
      </c>
      <c r="C26" s="99"/>
      <c r="D26" s="101">
        <v>85416</v>
      </c>
      <c r="E26" s="106">
        <v>0.03</v>
      </c>
      <c r="F26" s="105">
        <v>0.03</v>
      </c>
      <c r="G26" s="101">
        <f>E26*E17*$F26</f>
        <v>686491.4402999999</v>
      </c>
      <c r="H26" s="99"/>
      <c r="I26" s="99"/>
      <c r="J26" s="99"/>
      <c r="K26" s="99"/>
      <c r="L26" s="99"/>
      <c r="M26" s="99"/>
      <c r="N26" s="99"/>
      <c r="O26" s="99"/>
    </row>
    <row r="27" spans="1:15" ht="15.6">
      <c r="A27" s="99"/>
      <c r="B27" s="99" t="s">
        <v>208</v>
      </c>
      <c r="C27" s="99"/>
      <c r="D27" s="101">
        <v>81121</v>
      </c>
      <c r="E27" s="106">
        <v>0.05</v>
      </c>
      <c r="F27" s="105">
        <v>0.03</v>
      </c>
      <c r="G27" s="101">
        <f>E27*E18*$F27</f>
        <v>2346819.4364999998</v>
      </c>
      <c r="H27" s="99"/>
      <c r="I27" s="99"/>
      <c r="J27" s="99"/>
      <c r="K27" s="99"/>
      <c r="L27" s="99"/>
      <c r="M27" s="99"/>
      <c r="N27" s="99"/>
      <c r="O27" s="99"/>
    </row>
    <row r="28" spans="1:15" ht="15.6">
      <c r="A28" s="98"/>
      <c r="B28" s="99" t="s">
        <v>10</v>
      </c>
      <c r="C28" s="99"/>
      <c r="D28" s="99"/>
      <c r="E28" s="99"/>
      <c r="G28" s="101">
        <f>SUM(G23:G27)</f>
        <v>3621085.2092999998</v>
      </c>
      <c r="H28" s="103">
        <f>G28*0.085</f>
        <v>307792.24279049999</v>
      </c>
      <c r="I28" s="107"/>
      <c r="J28" s="99"/>
      <c r="K28" s="99"/>
      <c r="L28" s="99"/>
      <c r="M28" s="99"/>
      <c r="N28" s="99"/>
      <c r="O28" s="99"/>
    </row>
    <row r="29" spans="1:15" s="47" customFormat="1" ht="15.6">
      <c r="A29" s="98"/>
      <c r="B29" s="99"/>
      <c r="C29" s="99"/>
      <c r="D29" s="99"/>
      <c r="E29" s="99"/>
      <c r="G29" s="101"/>
      <c r="H29" s="103"/>
      <c r="I29" s="107"/>
      <c r="J29" s="99"/>
      <c r="K29" s="99"/>
      <c r="L29" s="99"/>
      <c r="M29" s="99"/>
      <c r="N29" s="99"/>
      <c r="O29" s="99"/>
    </row>
    <row r="30" spans="1:15" s="47" customFormat="1" ht="15.6">
      <c r="A30" s="98"/>
      <c r="B30" s="99"/>
      <c r="C30" s="99"/>
      <c r="D30" s="99"/>
      <c r="E30" s="99"/>
      <c r="G30" s="101"/>
      <c r="H30" s="103"/>
      <c r="I30" s="107"/>
      <c r="J30" s="99"/>
      <c r="K30" s="99"/>
      <c r="L30" s="99"/>
      <c r="M30" s="99"/>
      <c r="N30" s="99"/>
      <c r="O30" s="99"/>
    </row>
    <row r="31" spans="1:15" ht="15.6">
      <c r="A31" s="98"/>
      <c r="B31" s="99"/>
      <c r="C31" s="99"/>
      <c r="D31" s="99"/>
      <c r="E31" s="99">
        <f>SUMPRODUCT(D23,E23)</f>
        <v>233.85</v>
      </c>
      <c r="F31" s="99"/>
      <c r="G31" s="99"/>
      <c r="H31" s="99"/>
      <c r="I31" s="99"/>
      <c r="J31" s="99"/>
      <c r="K31" s="99"/>
      <c r="L31" s="99"/>
      <c r="M31" s="99"/>
      <c r="N31" s="99"/>
      <c r="O31" s="99"/>
    </row>
    <row r="32" spans="1:15" ht="15.6">
      <c r="A32" s="98"/>
      <c r="B32" s="99"/>
      <c r="C32" s="99"/>
      <c r="D32" s="99"/>
      <c r="E32" s="99">
        <f>SUMPRODUCT(D16:D18,E25:E27)</f>
        <v>7079.14</v>
      </c>
      <c r="F32" s="99"/>
      <c r="G32" s="99"/>
      <c r="H32" s="99"/>
      <c r="I32" s="99"/>
      <c r="J32" s="99"/>
      <c r="K32" s="99"/>
      <c r="L32" s="99"/>
      <c r="M32" s="99"/>
      <c r="N32" s="99"/>
      <c r="O32" s="99"/>
    </row>
    <row r="33" spans="1:15" ht="15.6">
      <c r="A33" s="98"/>
      <c r="B33" s="99"/>
      <c r="C33" s="99"/>
      <c r="D33" s="99"/>
      <c r="E33" s="99">
        <f>SUM(E31:E32)</f>
        <v>7312.9900000000007</v>
      </c>
      <c r="F33" s="99"/>
      <c r="G33" s="99"/>
      <c r="H33" s="99"/>
      <c r="I33" s="99"/>
      <c r="J33" s="99"/>
      <c r="K33" s="99"/>
      <c r="L33" s="99"/>
      <c r="M33" s="99"/>
      <c r="N33" s="99"/>
      <c r="O33" s="99"/>
    </row>
    <row r="34" spans="1:15" ht="15.6">
      <c r="A34" s="111">
        <v>0.06</v>
      </c>
      <c r="B34" s="99" t="s">
        <v>213</v>
      </c>
      <c r="C34" s="99"/>
      <c r="D34" s="99"/>
      <c r="E34" s="99"/>
      <c r="F34" s="99"/>
      <c r="G34" s="99"/>
      <c r="H34" s="99"/>
      <c r="I34" s="99"/>
      <c r="J34" s="99"/>
      <c r="K34" s="99"/>
      <c r="L34" s="99"/>
      <c r="M34" s="99"/>
      <c r="N34" s="99"/>
      <c r="O34" s="99"/>
    </row>
    <row r="35" spans="1:15" ht="15.6">
      <c r="A35" s="109"/>
      <c r="B35" s="108" t="s">
        <v>214</v>
      </c>
      <c r="C35" s="99"/>
      <c r="D35" s="99"/>
      <c r="E35" s="99"/>
      <c r="F35" s="99"/>
      <c r="G35" s="99"/>
      <c r="H35" s="99"/>
      <c r="I35" s="99"/>
      <c r="J35" s="99"/>
      <c r="K35" s="99"/>
      <c r="L35" s="99"/>
      <c r="M35" s="99"/>
      <c r="N35" s="99"/>
      <c r="O35" s="99"/>
    </row>
    <row r="36" spans="1:15" ht="15.6">
      <c r="A36" s="109" t="s">
        <v>215</v>
      </c>
      <c r="B36" s="110" t="s">
        <v>216</v>
      </c>
      <c r="C36" s="99"/>
      <c r="D36" s="99"/>
      <c r="E36" s="99"/>
      <c r="F36" s="99"/>
      <c r="G36" s="99"/>
      <c r="H36" s="99"/>
      <c r="I36" s="99"/>
      <c r="J36" s="99"/>
      <c r="K36" s="99"/>
      <c r="L36" s="99"/>
      <c r="M36" s="99"/>
      <c r="N36" s="99"/>
      <c r="O36" s="99"/>
    </row>
    <row r="37" spans="1:15" ht="15.6">
      <c r="A37" s="109"/>
      <c r="B37" s="99" t="s">
        <v>217</v>
      </c>
      <c r="C37" s="99"/>
      <c r="D37" s="99"/>
      <c r="E37" s="99"/>
      <c r="F37" s="99"/>
      <c r="G37" s="99"/>
      <c r="H37" s="99"/>
      <c r="I37" s="99"/>
      <c r="J37" s="99"/>
      <c r="K37" s="99"/>
      <c r="L37" s="99"/>
      <c r="M37" s="99"/>
      <c r="N37" s="99"/>
      <c r="O37" s="99"/>
    </row>
    <row r="38" spans="1:15" ht="15.6">
      <c r="A38" s="109"/>
      <c r="B38" s="99" t="s">
        <v>218</v>
      </c>
      <c r="C38" s="99"/>
      <c r="D38" s="99"/>
      <c r="E38" s="99"/>
      <c r="F38" s="99"/>
      <c r="G38" s="99"/>
      <c r="H38" s="99"/>
      <c r="I38" s="99"/>
      <c r="J38" s="99"/>
      <c r="K38" s="99"/>
      <c r="L38" s="99"/>
      <c r="M38" s="99"/>
      <c r="N38" s="99"/>
      <c r="O38" s="99"/>
    </row>
    <row r="39" spans="1:15" ht="15.6">
      <c r="A39" s="109"/>
      <c r="B39" s="99" t="s">
        <v>219</v>
      </c>
      <c r="C39" s="99"/>
      <c r="D39" s="99"/>
      <c r="E39" s="99"/>
      <c r="F39" s="99"/>
      <c r="G39" s="99"/>
      <c r="H39" s="99"/>
      <c r="I39" s="99"/>
      <c r="J39" s="99"/>
      <c r="K39" s="99"/>
      <c r="L39" s="99"/>
      <c r="M39" s="99"/>
      <c r="N39" s="99"/>
      <c r="O39" s="99"/>
    </row>
    <row r="40" spans="1:15" ht="15.6">
      <c r="A40" s="111">
        <v>0.02</v>
      </c>
      <c r="B40" s="99" t="s">
        <v>220</v>
      </c>
      <c r="C40" s="99"/>
      <c r="D40" s="99"/>
      <c r="E40" s="99"/>
      <c r="F40" s="99"/>
      <c r="G40" s="99"/>
      <c r="H40" s="99"/>
      <c r="I40" s="99"/>
      <c r="J40" s="99"/>
      <c r="K40" s="99"/>
      <c r="L40" s="99"/>
      <c r="M40" s="99"/>
      <c r="N40" s="99"/>
      <c r="O40" s="99"/>
    </row>
    <row r="41" spans="1:15" ht="15.6">
      <c r="A41" s="111">
        <v>0.02</v>
      </c>
      <c r="B41" s="99" t="s">
        <v>221</v>
      </c>
      <c r="C41" s="99"/>
      <c r="D41" s="99"/>
      <c r="E41" s="99"/>
      <c r="F41" s="99"/>
      <c r="G41" s="99"/>
      <c r="H41" s="99"/>
      <c r="I41" s="99"/>
      <c r="J41" s="99"/>
      <c r="K41" s="99"/>
      <c r="L41" s="99"/>
      <c r="M41" s="99"/>
      <c r="N41" s="99"/>
      <c r="O41" s="99"/>
    </row>
    <row r="42" spans="1:15" ht="15.6">
      <c r="A42" s="111">
        <v>0.04</v>
      </c>
      <c r="B42" s="99" t="s">
        <v>222</v>
      </c>
      <c r="C42" s="99"/>
      <c r="D42" s="99"/>
      <c r="E42" s="99"/>
      <c r="F42" s="99"/>
      <c r="G42" s="99"/>
      <c r="H42" s="99"/>
      <c r="I42" s="99"/>
      <c r="J42" s="99"/>
      <c r="K42" s="99"/>
      <c r="L42" s="99"/>
      <c r="M42" s="99"/>
      <c r="N42" s="99"/>
      <c r="O42" s="99"/>
    </row>
    <row r="43" spans="1:15" ht="15.6">
      <c r="A43" s="111">
        <v>0.03</v>
      </c>
      <c r="B43" s="99" t="s">
        <v>223</v>
      </c>
      <c r="C43" s="99"/>
      <c r="D43" s="99"/>
      <c r="E43" s="99"/>
      <c r="F43" s="99"/>
      <c r="G43" s="99"/>
      <c r="H43" s="99"/>
      <c r="I43" s="99"/>
      <c r="J43" s="99"/>
      <c r="K43" s="99"/>
      <c r="L43" s="99"/>
      <c r="M43" s="99"/>
      <c r="N43" s="99"/>
      <c r="O43" s="99"/>
    </row>
    <row r="44" spans="1:15" ht="15.6">
      <c r="A44" s="98"/>
      <c r="B44" s="99"/>
      <c r="C44" s="99"/>
      <c r="D44" s="99"/>
      <c r="E44" s="99"/>
      <c r="F44" s="99"/>
      <c r="G44" s="99"/>
      <c r="H44" s="99"/>
      <c r="I44" s="99"/>
      <c r="J44" s="99"/>
      <c r="K44" s="99"/>
      <c r="L44" s="99"/>
      <c r="M44" s="99"/>
      <c r="N44" s="99"/>
      <c r="O44" s="99"/>
    </row>
    <row r="45" spans="1:15" ht="15.6">
      <c r="A45" s="98"/>
      <c r="B45" s="99"/>
      <c r="C45" s="112" t="s">
        <v>224</v>
      </c>
      <c r="D45" s="112" t="s">
        <v>225</v>
      </c>
      <c r="E45" s="112" t="s">
        <v>226</v>
      </c>
      <c r="F45" s="99"/>
      <c r="G45" s="99"/>
      <c r="H45" s="99"/>
      <c r="I45" s="99"/>
      <c r="J45" s="99"/>
      <c r="K45" s="99"/>
      <c r="L45" s="99"/>
      <c r="M45" s="99"/>
      <c r="N45" s="99"/>
      <c r="O45" s="99"/>
    </row>
    <row r="46" spans="1:15" ht="15.6">
      <c r="A46" s="98"/>
      <c r="B46" s="99"/>
      <c r="C46" s="113" t="s">
        <v>227</v>
      </c>
      <c r="D46" s="114">
        <v>212659</v>
      </c>
      <c r="E46" s="114">
        <v>2482493050</v>
      </c>
      <c r="F46" s="99"/>
      <c r="G46" s="99"/>
      <c r="H46" s="99"/>
      <c r="I46" s="99"/>
      <c r="J46" s="99"/>
      <c r="K46" s="99"/>
      <c r="L46" s="99"/>
      <c r="M46" s="99"/>
      <c r="N46" s="99"/>
      <c r="O46" s="99"/>
    </row>
    <row r="47" spans="1:15" ht="15.6">
      <c r="A47" s="98"/>
      <c r="B47" s="99"/>
      <c r="C47" s="113" t="s">
        <v>228</v>
      </c>
      <c r="D47" s="114">
        <v>23385</v>
      </c>
      <c r="E47" s="114">
        <v>1804801283</v>
      </c>
      <c r="F47" s="99"/>
      <c r="G47" s="99"/>
      <c r="H47" s="99"/>
      <c r="I47" s="99"/>
      <c r="J47" s="99"/>
      <c r="K47" s="99"/>
      <c r="L47" s="99"/>
      <c r="M47" s="99"/>
      <c r="N47" s="99"/>
      <c r="O47" s="99"/>
    </row>
    <row r="48" spans="1:15" ht="15.6">
      <c r="A48" s="98"/>
      <c r="B48" s="99"/>
      <c r="C48" s="113" t="s">
        <v>229</v>
      </c>
      <c r="D48" s="114">
        <v>570</v>
      </c>
      <c r="E48" s="114">
        <v>80159</v>
      </c>
      <c r="F48" s="99"/>
      <c r="G48" s="99"/>
      <c r="H48" s="99"/>
      <c r="I48" s="99"/>
      <c r="J48" s="99"/>
      <c r="K48" s="99"/>
      <c r="L48" s="99"/>
      <c r="M48" s="99"/>
      <c r="N48" s="99"/>
      <c r="O48" s="99"/>
    </row>
    <row r="49" spans="1:15" ht="15.6">
      <c r="A49" s="98"/>
      <c r="B49" s="99"/>
      <c r="C49" s="113" t="s">
        <v>230</v>
      </c>
      <c r="D49" s="114">
        <v>359</v>
      </c>
      <c r="E49" s="114">
        <v>205546579</v>
      </c>
      <c r="F49" s="99"/>
      <c r="G49" s="99"/>
      <c r="H49" s="99"/>
      <c r="I49" s="99"/>
      <c r="J49" s="99"/>
      <c r="K49" s="99"/>
      <c r="L49" s="99"/>
      <c r="M49" s="99"/>
      <c r="N49" s="99"/>
      <c r="O49" s="99"/>
    </row>
    <row r="50" spans="1:15" ht="15.6">
      <c r="A50" s="98"/>
      <c r="B50" s="99"/>
      <c r="C50" s="113" t="s">
        <v>231</v>
      </c>
      <c r="D50" s="114">
        <v>56</v>
      </c>
      <c r="E50" s="114">
        <v>12095526</v>
      </c>
      <c r="F50" s="99"/>
      <c r="G50" s="99"/>
      <c r="H50" s="99"/>
      <c r="I50" s="99"/>
      <c r="J50" s="99"/>
      <c r="K50" s="99"/>
      <c r="L50" s="99"/>
      <c r="M50" s="99"/>
      <c r="N50" s="99"/>
      <c r="O50" s="99"/>
    </row>
    <row r="51" spans="1:15" ht="15.6">
      <c r="A51" s="98"/>
      <c r="B51" s="99"/>
      <c r="C51" s="113" t="s">
        <v>232</v>
      </c>
      <c r="D51" s="114">
        <v>1</v>
      </c>
      <c r="E51" s="114">
        <v>2875</v>
      </c>
      <c r="F51" s="99"/>
      <c r="G51" s="99"/>
      <c r="H51" s="99"/>
      <c r="I51" s="99"/>
      <c r="J51" s="99"/>
      <c r="K51" s="99"/>
      <c r="L51" s="99"/>
      <c r="M51" s="99"/>
      <c r="N51" s="99"/>
      <c r="O51" s="99"/>
    </row>
    <row r="52" spans="1:15" ht="15.6">
      <c r="A52" s="98"/>
      <c r="B52" s="99"/>
      <c r="C52" s="99"/>
      <c r="D52" s="99"/>
      <c r="E52" s="99"/>
      <c r="F52" s="99"/>
      <c r="G52" s="99"/>
      <c r="H52" s="99"/>
      <c r="I52" s="99"/>
      <c r="J52" s="99"/>
      <c r="K52" s="99"/>
      <c r="L52" s="99"/>
      <c r="M52" s="99"/>
      <c r="N52" s="99"/>
      <c r="O52" s="99"/>
    </row>
  </sheetData>
  <mergeCells count="2">
    <mergeCell ref="A12:G12"/>
    <mergeCell ref="H19:I20"/>
  </mergeCells>
  <hyperlinks>
    <hyperlink ref="B36" r:id="rId1"/>
    <hyperlink ref="A1" location="'Summary Detail'!A1" display="Back to Summary Detail"/>
  </hyperlinks>
  <pageMargins left="0.7" right="0.7" top="0.75" bottom="0.75" header="0.3" footer="0.3"/>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09FF78"/>
  </sheetPr>
  <dimension ref="A1:AB67"/>
  <sheetViews>
    <sheetView workbookViewId="0"/>
  </sheetViews>
  <sheetFormatPr defaultColWidth="9.109375" defaultRowHeight="14.4"/>
  <cols>
    <col min="1" max="1" width="29.44140625" style="47" customWidth="1"/>
    <col min="2" max="3" width="19.88671875" style="47" customWidth="1"/>
    <col min="4" max="4" width="9.109375" style="47"/>
    <col min="5" max="5" width="12.109375" style="47" customWidth="1"/>
    <col min="6" max="6" width="16.33203125" style="47" customWidth="1"/>
    <col min="7" max="8" width="12.109375" style="47" customWidth="1"/>
    <col min="9" max="11" width="11.109375" style="47" customWidth="1"/>
    <col min="12" max="12" width="12.44140625" style="47" customWidth="1"/>
    <col min="13" max="28" width="10.88671875" style="47" bestFit="1" customWidth="1"/>
    <col min="29" max="16384" width="9.109375" style="47"/>
  </cols>
  <sheetData>
    <row r="1" spans="1:28">
      <c r="A1" s="63" t="s">
        <v>34</v>
      </c>
    </row>
    <row r="3" spans="1:28">
      <c r="A3" s="47" t="s">
        <v>190</v>
      </c>
      <c r="B3" s="64"/>
      <c r="C3" s="64"/>
      <c r="D3" s="84">
        <f>MasterTimeline!C2</f>
        <v>0</v>
      </c>
      <c r="E3" s="84">
        <f>MasterTimeline!D2</f>
        <v>0</v>
      </c>
      <c r="F3" s="84">
        <f>MasterTimeline!E2</f>
        <v>0</v>
      </c>
      <c r="G3" s="84">
        <f>MasterTimeline!F2</f>
        <v>0.3</v>
      </c>
      <c r="H3" s="84">
        <f>MasterTimeline!G2</f>
        <v>0.75</v>
      </c>
      <c r="I3" s="84">
        <f>MasterTimeline!H2</f>
        <v>0.75</v>
      </c>
      <c r="J3" s="84">
        <f>MasterTimeline!I2</f>
        <v>0.75</v>
      </c>
      <c r="K3" s="84">
        <f>MasterTimeline!J2</f>
        <v>1</v>
      </c>
      <c r="L3" s="84">
        <f>MasterTimeline!K2</f>
        <v>1</v>
      </c>
      <c r="M3" s="84">
        <f>MasterTimeline!L2</f>
        <v>1</v>
      </c>
      <c r="N3" s="84">
        <f>MasterTimeline!M2</f>
        <v>1</v>
      </c>
      <c r="O3" s="84">
        <f>MasterTimeline!N2</f>
        <v>1</v>
      </c>
      <c r="P3" s="84">
        <f>MasterTimeline!O2</f>
        <v>1</v>
      </c>
      <c r="Q3" s="84">
        <f>MasterTimeline!P2</f>
        <v>1</v>
      </c>
      <c r="R3" s="84">
        <f>MasterTimeline!Q2</f>
        <v>1</v>
      </c>
      <c r="S3" s="84">
        <f>MasterTimeline!R2</f>
        <v>1</v>
      </c>
      <c r="T3" s="84">
        <f>MasterTimeline!S2</f>
        <v>1</v>
      </c>
      <c r="U3" s="84">
        <f>MasterTimeline!T2</f>
        <v>1</v>
      </c>
      <c r="V3" s="84">
        <f>MasterTimeline!U2</f>
        <v>1</v>
      </c>
      <c r="W3" s="84">
        <f>MasterTimeline!V2</f>
        <v>1</v>
      </c>
      <c r="X3" s="84">
        <f>MasterTimeline!W2</f>
        <v>1</v>
      </c>
      <c r="Y3" s="84">
        <f>MasterTimeline!X2</f>
        <v>0.25</v>
      </c>
      <c r="Z3" s="84">
        <f>MasterTimeline!Y2</f>
        <v>0</v>
      </c>
      <c r="AA3" s="84">
        <f>MasterTimeline!Z2</f>
        <v>0</v>
      </c>
      <c r="AB3" s="84">
        <f>MasterTimeline!AA2</f>
        <v>0</v>
      </c>
    </row>
    <row r="4" spans="1:28">
      <c r="A4" s="64" t="s">
        <v>124</v>
      </c>
      <c r="B4" s="64"/>
      <c r="C4" s="64"/>
      <c r="D4" s="84">
        <v>2016</v>
      </c>
      <c r="E4" s="84">
        <v>2017</v>
      </c>
      <c r="F4" s="84">
        <v>2018</v>
      </c>
      <c r="G4" s="84">
        <v>2019</v>
      </c>
      <c r="H4" s="84">
        <v>2020</v>
      </c>
      <c r="I4" s="84">
        <v>2021</v>
      </c>
      <c r="J4" s="84">
        <v>2022</v>
      </c>
      <c r="K4" s="84">
        <v>2023</v>
      </c>
      <c r="L4" s="84">
        <v>2024</v>
      </c>
      <c r="M4" s="84">
        <v>2025</v>
      </c>
      <c r="N4" s="84">
        <v>2026</v>
      </c>
      <c r="O4" s="84">
        <v>2027</v>
      </c>
      <c r="P4" s="84">
        <v>2028</v>
      </c>
      <c r="Q4" s="84">
        <v>2029</v>
      </c>
      <c r="R4" s="84">
        <v>2030</v>
      </c>
      <c r="S4" s="84">
        <v>2031</v>
      </c>
      <c r="T4" s="84">
        <v>2032</v>
      </c>
      <c r="U4" s="84">
        <v>2033</v>
      </c>
      <c r="V4" s="84">
        <v>2034</v>
      </c>
      <c r="W4" s="84">
        <v>2035</v>
      </c>
      <c r="X4" s="84">
        <v>2036</v>
      </c>
      <c r="Y4" s="84">
        <v>2037</v>
      </c>
      <c r="Z4" s="84">
        <v>2038</v>
      </c>
      <c r="AA4" s="84">
        <v>2039</v>
      </c>
      <c r="AB4" s="84">
        <v>2040</v>
      </c>
    </row>
    <row r="5" spans="1:28">
      <c r="A5" s="47" t="s">
        <v>237</v>
      </c>
      <c r="B5" s="86">
        <f>NPV(0.0643,D5:AB5)</f>
        <v>8927225.7733238954</v>
      </c>
      <c r="C5" s="86">
        <f>SUM(D5:AB5)</f>
        <v>21955037.574551363</v>
      </c>
      <c r="D5" s="87">
        <v>0</v>
      </c>
      <c r="E5" s="87">
        <v>0</v>
      </c>
      <c r="F5" s="87">
        <v>0</v>
      </c>
      <c r="G5" s="87">
        <v>0</v>
      </c>
      <c r="H5" s="87">
        <v>0</v>
      </c>
      <c r="I5" s="878">
        <v>296000</v>
      </c>
      <c r="J5" s="878">
        <v>592000</v>
      </c>
      <c r="K5" s="878">
        <v>888000</v>
      </c>
      <c r="L5" s="878">
        <v>1184000</v>
      </c>
      <c r="M5" s="87">
        <f>L5*(1+(SUM($B8:$B9)))*M3</f>
        <v>1231360</v>
      </c>
      <c r="N5" s="87">
        <f t="shared" ref="N5:AB5" si="0">M5*(1+(SUM($B8:$B9)))*N3</f>
        <v>1280614.4000000001</v>
      </c>
      <c r="O5" s="87">
        <f t="shared" si="0"/>
        <v>1331838.9760000003</v>
      </c>
      <c r="P5" s="87">
        <f t="shared" si="0"/>
        <v>1385112.5350400002</v>
      </c>
      <c r="Q5" s="87">
        <f t="shared" si="0"/>
        <v>1440517.0364416002</v>
      </c>
      <c r="R5" s="87">
        <f t="shared" si="0"/>
        <v>1498137.7178992643</v>
      </c>
      <c r="S5" s="87">
        <f t="shared" si="0"/>
        <v>1558063.226615235</v>
      </c>
      <c r="T5" s="87">
        <f t="shared" si="0"/>
        <v>1620385.7556798444</v>
      </c>
      <c r="U5" s="87">
        <f t="shared" si="0"/>
        <v>1685201.1859070382</v>
      </c>
      <c r="V5" s="87">
        <f t="shared" si="0"/>
        <v>1752609.2333433197</v>
      </c>
      <c r="W5" s="87">
        <f t="shared" si="0"/>
        <v>1822713.6026770526</v>
      </c>
      <c r="X5" s="87">
        <f t="shared" si="0"/>
        <v>1895622.1467841347</v>
      </c>
      <c r="Y5" s="87">
        <f t="shared" si="0"/>
        <v>492861.75816387503</v>
      </c>
      <c r="Z5" s="87">
        <f t="shared" si="0"/>
        <v>0</v>
      </c>
      <c r="AA5" s="87">
        <f t="shared" si="0"/>
        <v>0</v>
      </c>
      <c r="AB5" s="87">
        <f t="shared" si="0"/>
        <v>0</v>
      </c>
    </row>
    <row r="6" spans="1:28">
      <c r="A6" s="47" t="s">
        <v>1302</v>
      </c>
      <c r="B6" s="86"/>
      <c r="C6" s="86"/>
      <c r="D6" s="87"/>
      <c r="E6" s="87"/>
      <c r="F6" s="87"/>
      <c r="G6" s="87"/>
      <c r="H6" s="87"/>
      <c r="I6" s="253">
        <v>2839</v>
      </c>
      <c r="J6" s="253">
        <v>5679</v>
      </c>
      <c r="K6" s="253">
        <v>8518</v>
      </c>
      <c r="L6" s="253">
        <v>11357</v>
      </c>
      <c r="M6" s="253">
        <v>14200</v>
      </c>
      <c r="N6" s="253">
        <f>M6*(1+(SUM($B8)))*N3</f>
        <v>14342</v>
      </c>
      <c r="O6" s="253">
        <f t="shared" ref="O6:AB6" si="1">N6*(1+(SUM($B8)))*O3</f>
        <v>14485.42</v>
      </c>
      <c r="P6" s="253">
        <f t="shared" si="1"/>
        <v>14630.2742</v>
      </c>
      <c r="Q6" s="253">
        <f t="shared" si="1"/>
        <v>14776.576942</v>
      </c>
      <c r="R6" s="253">
        <f t="shared" si="1"/>
        <v>14924.34271142</v>
      </c>
      <c r="S6" s="253">
        <f t="shared" si="1"/>
        <v>15073.586138534201</v>
      </c>
      <c r="T6" s="253">
        <f t="shared" si="1"/>
        <v>15224.321999919544</v>
      </c>
      <c r="U6" s="253">
        <f t="shared" si="1"/>
        <v>15376.565219918741</v>
      </c>
      <c r="V6" s="253">
        <f t="shared" si="1"/>
        <v>15530.330872117927</v>
      </c>
      <c r="W6" s="253">
        <f t="shared" si="1"/>
        <v>15685.634180839106</v>
      </c>
      <c r="X6" s="253">
        <f t="shared" si="1"/>
        <v>15842.490522647497</v>
      </c>
      <c r="Y6" s="253">
        <f t="shared" si="1"/>
        <v>4000.2288569684929</v>
      </c>
      <c r="Z6" s="253">
        <f t="shared" si="1"/>
        <v>0</v>
      </c>
      <c r="AA6" s="253">
        <f t="shared" si="1"/>
        <v>0</v>
      </c>
      <c r="AB6" s="253">
        <f t="shared" si="1"/>
        <v>0</v>
      </c>
    </row>
    <row r="7" spans="1:28">
      <c r="B7" s="86"/>
      <c r="C7" s="86"/>
      <c r="D7" s="87"/>
      <c r="E7" s="87"/>
      <c r="F7" s="87"/>
      <c r="G7" s="87"/>
      <c r="H7" s="87"/>
      <c r="I7" s="87"/>
      <c r="J7" s="87"/>
      <c r="K7" s="87"/>
      <c r="L7" s="87"/>
      <c r="M7" s="87"/>
      <c r="N7" s="87"/>
      <c r="O7" s="87"/>
      <c r="P7" s="87"/>
      <c r="Q7" s="87"/>
      <c r="R7" s="87"/>
      <c r="S7" s="87"/>
      <c r="T7" s="87"/>
      <c r="U7" s="87"/>
      <c r="V7" s="87"/>
      <c r="W7" s="87"/>
      <c r="X7" s="87"/>
      <c r="Y7" s="87"/>
      <c r="Z7" s="87"/>
      <c r="AA7" s="87"/>
      <c r="AB7" s="87"/>
    </row>
    <row r="8" spans="1:28">
      <c r="A8" s="47" t="s">
        <v>1303</v>
      </c>
      <c r="B8" s="879">
        <v>0.01</v>
      </c>
      <c r="C8" s="879"/>
      <c r="D8" s="87"/>
      <c r="E8" s="87"/>
      <c r="F8" s="87"/>
      <c r="G8" s="87"/>
      <c r="H8" s="87"/>
      <c r="I8" s="87"/>
      <c r="J8" s="87"/>
      <c r="K8" s="87"/>
      <c r="L8" s="87"/>
      <c r="M8" s="87"/>
      <c r="N8" s="87"/>
      <c r="O8" s="87"/>
      <c r="P8" s="87"/>
      <c r="Q8" s="87"/>
      <c r="R8" s="87"/>
      <c r="S8" s="87"/>
      <c r="T8" s="87"/>
      <c r="U8" s="87"/>
      <c r="V8" s="87"/>
      <c r="W8" s="87"/>
      <c r="X8" s="87"/>
      <c r="Y8" s="87"/>
      <c r="Z8" s="87"/>
      <c r="AA8" s="87"/>
      <c r="AB8" s="87"/>
    </row>
    <row r="9" spans="1:28">
      <c r="A9" s="47" t="s">
        <v>1304</v>
      </c>
      <c r="B9" s="879">
        <v>0.03</v>
      </c>
      <c r="C9" s="879"/>
      <c r="D9" s="87"/>
      <c r="E9" s="87"/>
      <c r="F9" s="87"/>
      <c r="G9" s="87"/>
      <c r="H9" s="87"/>
      <c r="I9" s="87"/>
      <c r="J9" s="87"/>
      <c r="K9" s="87"/>
      <c r="L9" s="87"/>
      <c r="M9" s="87"/>
      <c r="N9" s="87"/>
      <c r="O9" s="87"/>
      <c r="P9" s="87"/>
      <c r="Q9" s="87"/>
      <c r="R9" s="87"/>
      <c r="S9" s="87"/>
      <c r="T9" s="87"/>
      <c r="U9" s="87"/>
      <c r="V9" s="87"/>
      <c r="W9" s="87"/>
      <c r="X9" s="87"/>
      <c r="Y9" s="87"/>
      <c r="Z9" s="87"/>
      <c r="AA9" s="87"/>
      <c r="AB9" s="87"/>
    </row>
    <row r="10" spans="1:28">
      <c r="B10" s="86"/>
      <c r="C10" s="86"/>
      <c r="D10" s="87"/>
      <c r="E10" s="87"/>
      <c r="F10" s="87"/>
      <c r="G10" s="87"/>
      <c r="H10" s="87"/>
      <c r="I10" s="87"/>
      <c r="J10" s="87"/>
      <c r="K10" s="87"/>
      <c r="L10" s="87"/>
      <c r="M10" s="87"/>
      <c r="N10" s="87"/>
      <c r="O10" s="87"/>
      <c r="P10" s="87"/>
      <c r="Q10" s="87"/>
      <c r="R10" s="87"/>
      <c r="S10" s="87"/>
      <c r="T10" s="87"/>
      <c r="U10" s="87"/>
      <c r="V10" s="87"/>
      <c r="W10" s="87"/>
      <c r="X10" s="87"/>
      <c r="Y10" s="87"/>
      <c r="Z10" s="87"/>
      <c r="AA10" s="87"/>
      <c r="AB10" s="87"/>
    </row>
    <row r="11" spans="1:28">
      <c r="B11" s="86"/>
      <c r="C11" s="86"/>
      <c r="D11" s="87"/>
      <c r="E11" s="87"/>
      <c r="F11" s="87"/>
      <c r="G11" s="87"/>
      <c r="H11" s="87"/>
      <c r="I11" s="87"/>
      <c r="J11" s="87"/>
      <c r="K11" s="87"/>
      <c r="L11" s="87"/>
      <c r="M11" s="87"/>
      <c r="N11" s="87"/>
      <c r="O11" s="87"/>
      <c r="P11" s="87"/>
      <c r="Q11" s="87"/>
      <c r="R11" s="87"/>
      <c r="S11" s="87"/>
      <c r="T11" s="87"/>
      <c r="U11" s="87"/>
      <c r="V11" s="87"/>
      <c r="W11" s="87"/>
      <c r="X11" s="87"/>
      <c r="Y11" s="87"/>
      <c r="Z11" s="87"/>
      <c r="AA11" s="87"/>
      <c r="AB11" s="87"/>
    </row>
    <row r="12" spans="1:28">
      <c r="B12" s="86"/>
      <c r="C12" s="86"/>
      <c r="D12" s="87"/>
      <c r="E12" s="87"/>
      <c r="F12" s="87"/>
      <c r="G12" s="87"/>
      <c r="H12" s="87"/>
      <c r="I12" s="87"/>
      <c r="J12" s="87"/>
      <c r="K12" s="87"/>
      <c r="L12" s="87"/>
      <c r="M12" s="87"/>
      <c r="N12" s="87"/>
      <c r="O12" s="87"/>
      <c r="P12" s="87"/>
      <c r="Q12" s="87"/>
      <c r="R12" s="87"/>
      <c r="S12" s="87"/>
      <c r="T12" s="87"/>
      <c r="U12" s="87"/>
      <c r="V12" s="87"/>
      <c r="W12" s="87"/>
      <c r="X12" s="87"/>
      <c r="Y12" s="87"/>
      <c r="Z12" s="87"/>
      <c r="AA12" s="87"/>
      <c r="AB12" s="87"/>
    </row>
    <row r="13" spans="1:28">
      <c r="B13" s="86"/>
      <c r="C13" s="86"/>
      <c r="D13" s="87"/>
      <c r="E13" s="87"/>
      <c r="F13" s="87"/>
      <c r="G13" s="87"/>
      <c r="H13" s="87"/>
      <c r="I13" s="87"/>
      <c r="J13" s="87"/>
      <c r="K13" s="87"/>
      <c r="L13" s="87"/>
      <c r="M13" s="87"/>
      <c r="N13" s="87"/>
      <c r="O13" s="87"/>
      <c r="P13" s="87"/>
      <c r="Q13" s="87"/>
      <c r="R13" s="87"/>
      <c r="S13" s="87"/>
      <c r="T13" s="87"/>
      <c r="U13" s="87"/>
      <c r="V13" s="87"/>
      <c r="W13" s="87"/>
      <c r="X13" s="87"/>
      <c r="Y13" s="87"/>
      <c r="Z13" s="87"/>
      <c r="AA13" s="87"/>
      <c r="AB13" s="87"/>
    </row>
    <row r="14" spans="1:28" s="852" customFormat="1">
      <c r="A14" s="852" t="s">
        <v>1228</v>
      </c>
    </row>
    <row r="15" spans="1:28" s="852" customFormat="1">
      <c r="A15" s="852" t="s">
        <v>190</v>
      </c>
      <c r="B15" s="874"/>
      <c r="C15" s="874"/>
      <c r="D15" s="875">
        <v>0</v>
      </c>
      <c r="E15" s="875">
        <v>0</v>
      </c>
      <c r="F15" s="875">
        <v>0</v>
      </c>
      <c r="G15" s="875">
        <v>0.3</v>
      </c>
      <c r="H15" s="875">
        <v>0.75</v>
      </c>
      <c r="I15" s="875">
        <v>0.75</v>
      </c>
      <c r="J15" s="875">
        <v>0.75</v>
      </c>
      <c r="K15" s="875">
        <v>1</v>
      </c>
      <c r="L15" s="875">
        <v>1</v>
      </c>
      <c r="M15" s="875">
        <v>1</v>
      </c>
      <c r="N15" s="875">
        <v>1</v>
      </c>
      <c r="O15" s="875">
        <v>1</v>
      </c>
      <c r="P15" s="875">
        <v>1</v>
      </c>
      <c r="Q15" s="875">
        <v>1</v>
      </c>
      <c r="R15" s="875">
        <v>1</v>
      </c>
      <c r="S15" s="875">
        <v>1</v>
      </c>
      <c r="T15" s="875">
        <v>1</v>
      </c>
      <c r="U15" s="875">
        <v>1</v>
      </c>
      <c r="V15" s="875">
        <v>1</v>
      </c>
      <c r="W15" s="875">
        <v>1</v>
      </c>
      <c r="X15" s="875">
        <v>1</v>
      </c>
      <c r="Y15" s="875">
        <v>0.25</v>
      </c>
      <c r="Z15" s="875">
        <v>0</v>
      </c>
      <c r="AA15" s="875">
        <v>0</v>
      </c>
      <c r="AB15" s="875">
        <v>0</v>
      </c>
    </row>
    <row r="16" spans="1:28" s="852" customFormat="1">
      <c r="A16" s="852" t="s">
        <v>124</v>
      </c>
      <c r="B16" s="874"/>
      <c r="C16" s="874"/>
      <c r="D16" s="875">
        <v>2016</v>
      </c>
      <c r="E16" s="875">
        <v>2017</v>
      </c>
      <c r="F16" s="875">
        <v>2018</v>
      </c>
      <c r="G16" s="875">
        <v>2019</v>
      </c>
      <c r="H16" s="875">
        <v>2020</v>
      </c>
      <c r="I16" s="875">
        <v>2021</v>
      </c>
      <c r="J16" s="875">
        <v>2022</v>
      </c>
      <c r="K16" s="875">
        <v>2023</v>
      </c>
      <c r="L16" s="875">
        <v>2024</v>
      </c>
      <c r="M16" s="875">
        <v>2025</v>
      </c>
      <c r="N16" s="875">
        <v>2026</v>
      </c>
      <c r="O16" s="875">
        <v>2027</v>
      </c>
      <c r="P16" s="875">
        <v>2028</v>
      </c>
      <c r="Q16" s="875">
        <v>2029</v>
      </c>
      <c r="R16" s="875">
        <v>2030</v>
      </c>
      <c r="S16" s="875">
        <v>2031</v>
      </c>
      <c r="T16" s="875">
        <v>2032</v>
      </c>
      <c r="U16" s="875">
        <v>2033</v>
      </c>
      <c r="V16" s="875">
        <v>2034</v>
      </c>
      <c r="W16" s="875">
        <v>2035</v>
      </c>
      <c r="X16" s="875">
        <v>2036</v>
      </c>
      <c r="Y16" s="875">
        <v>2037</v>
      </c>
      <c r="Z16" s="875">
        <v>2038</v>
      </c>
      <c r="AA16" s="875">
        <v>2039</v>
      </c>
      <c r="AB16" s="875">
        <v>2040</v>
      </c>
    </row>
    <row r="17" spans="1:28" s="852" customFormat="1">
      <c r="A17" s="852" t="s">
        <v>237</v>
      </c>
      <c r="B17" s="854">
        <v>391191.18134436611</v>
      </c>
      <c r="C17" s="854"/>
      <c r="D17" s="766">
        <v>0</v>
      </c>
      <c r="E17" s="766">
        <v>0</v>
      </c>
      <c r="F17" s="766">
        <v>0</v>
      </c>
      <c r="G17" s="766">
        <v>34642.288091036673</v>
      </c>
      <c r="H17" s="766">
        <v>-7723.4262200238009</v>
      </c>
      <c r="I17" s="766">
        <v>-4309.1929901646945</v>
      </c>
      <c r="J17" s="766">
        <v>-50768.633130800808</v>
      </c>
      <c r="K17" s="766">
        <v>37203.903257812752</v>
      </c>
      <c r="L17" s="766">
        <v>42280.447678351804</v>
      </c>
      <c r="M17" s="766">
        <v>47544.824242450821</v>
      </c>
      <c r="N17" s="766">
        <v>53003.98273942151</v>
      </c>
      <c r="O17" s="766">
        <v>58665.130100780079</v>
      </c>
      <c r="P17" s="766">
        <v>64535.739914508915</v>
      </c>
      <c r="Q17" s="766">
        <v>70623.562291345705</v>
      </c>
      <c r="R17" s="766">
        <v>76936.634096125519</v>
      </c>
      <c r="S17" s="766">
        <v>83483.289557682147</v>
      </c>
      <c r="T17" s="766">
        <v>90272.171271316387</v>
      </c>
      <c r="U17" s="766">
        <v>97312.241608355049</v>
      </c>
      <c r="V17" s="766">
        <v>104612.79454786418</v>
      </c>
      <c r="W17" s="766">
        <v>112183.46794613512</v>
      </c>
      <c r="X17" s="766">
        <v>120034.25626014214</v>
      </c>
      <c r="Y17" s="766">
        <v>0</v>
      </c>
      <c r="Z17" s="766">
        <v>0</v>
      </c>
      <c r="AA17" s="766">
        <v>0</v>
      </c>
      <c r="AB17" s="766">
        <v>0</v>
      </c>
    </row>
    <row r="18" spans="1:28" s="852" customFormat="1">
      <c r="A18" s="848" t="s">
        <v>238</v>
      </c>
      <c r="B18" s="854"/>
      <c r="C18" s="854"/>
      <c r="D18" s="876"/>
      <c r="E18" s="766"/>
      <c r="F18" s="766"/>
      <c r="G18" s="766"/>
      <c r="H18" s="766"/>
      <c r="I18" s="766"/>
      <c r="J18" s="766"/>
      <c r="K18" s="766"/>
      <c r="L18" s="766"/>
      <c r="M18" s="766"/>
      <c r="N18" s="766"/>
      <c r="O18" s="766"/>
      <c r="P18" s="766"/>
      <c r="Q18" s="766"/>
      <c r="R18" s="766"/>
      <c r="S18" s="766"/>
      <c r="T18" s="766"/>
      <c r="U18" s="766"/>
      <c r="V18" s="766"/>
      <c r="W18" s="766"/>
      <c r="X18" s="766"/>
      <c r="Y18" s="766"/>
      <c r="Z18" s="766"/>
      <c r="AA18" s="766"/>
      <c r="AB18" s="766"/>
    </row>
    <row r="19" spans="1:28" s="877" customFormat="1" ht="8.25" customHeight="1"/>
    <row r="20" spans="1:28" s="852" customFormat="1">
      <c r="A20" s="852" t="s">
        <v>239</v>
      </c>
      <c r="B20" s="853">
        <v>100000</v>
      </c>
      <c r="C20" s="853"/>
    </row>
    <row r="21" spans="1:28" s="852" customFormat="1">
      <c r="A21" s="852" t="s">
        <v>233</v>
      </c>
      <c r="B21" s="854">
        <v>50000</v>
      </c>
      <c r="C21" s="854"/>
    </row>
    <row r="22" spans="1:28" s="852" customFormat="1">
      <c r="A22" s="852" t="s">
        <v>234</v>
      </c>
      <c r="B22" s="855">
        <v>0.03</v>
      </c>
      <c r="C22" s="855"/>
    </row>
    <row r="23" spans="1:28" s="852" customFormat="1">
      <c r="A23" s="852" t="s">
        <v>277</v>
      </c>
      <c r="B23" s="855">
        <v>7.0000000000000001E-3</v>
      </c>
      <c r="C23" s="855"/>
    </row>
    <row r="24" spans="1:28" s="852" customFormat="1">
      <c r="A24" s="852" t="s">
        <v>235</v>
      </c>
      <c r="B24" s="855">
        <v>0.4</v>
      </c>
      <c r="C24" s="855"/>
    </row>
    <row r="25" spans="1:28" s="852" customFormat="1">
      <c r="A25" s="852" t="s">
        <v>236</v>
      </c>
      <c r="B25" s="855">
        <v>0.5</v>
      </c>
      <c r="C25" s="855"/>
    </row>
    <row r="26" spans="1:28" s="852" customFormat="1">
      <c r="B26" s="855"/>
      <c r="C26" s="855"/>
    </row>
    <row r="27" spans="1:28" s="852" customFormat="1">
      <c r="B27" s="855"/>
      <c r="C27" s="855"/>
    </row>
    <row r="28" spans="1:28" s="852" customFormat="1" ht="15.6">
      <c r="A28" s="856" t="s">
        <v>199</v>
      </c>
      <c r="B28" s="857"/>
      <c r="C28" s="857"/>
      <c r="D28" s="857"/>
      <c r="E28" s="857"/>
      <c r="F28" s="857"/>
      <c r="G28" s="857"/>
      <c r="H28" s="857"/>
      <c r="I28" s="857"/>
      <c r="J28" s="857"/>
      <c r="K28" s="857"/>
      <c r="L28" s="857"/>
      <c r="M28" s="857"/>
      <c r="N28" s="857"/>
      <c r="O28" s="857"/>
      <c r="P28" s="857"/>
    </row>
    <row r="29" spans="1:28" s="852" customFormat="1">
      <c r="A29" s="1013" t="s">
        <v>200</v>
      </c>
      <c r="B29" s="1014"/>
      <c r="C29" s="1014"/>
      <c r="D29" s="1014"/>
      <c r="E29" s="1014"/>
      <c r="F29" s="1014"/>
      <c r="G29" s="1014"/>
      <c r="H29" s="1014"/>
      <c r="I29" s="1014"/>
      <c r="J29" s="1014"/>
      <c r="K29" s="1014"/>
      <c r="L29" s="1014"/>
      <c r="M29" s="1014"/>
      <c r="N29" s="1014"/>
      <c r="O29" s="1014"/>
      <c r="P29" s="1014"/>
    </row>
    <row r="30" spans="1:28" s="852" customFormat="1" ht="15.6">
      <c r="A30" s="856"/>
      <c r="B30" s="857"/>
      <c r="C30" s="857"/>
      <c r="D30" s="857"/>
      <c r="E30" s="858" t="s">
        <v>201</v>
      </c>
      <c r="F30" s="858" t="s">
        <v>202</v>
      </c>
      <c r="G30" s="858" t="s">
        <v>203</v>
      </c>
      <c r="H30" s="857"/>
      <c r="I30" s="857"/>
      <c r="J30" s="857"/>
      <c r="K30" s="857"/>
      <c r="L30" s="857"/>
      <c r="M30" s="857"/>
      <c r="N30" s="857"/>
      <c r="O30" s="857"/>
      <c r="P30" s="857"/>
    </row>
    <row r="31" spans="1:28" s="852" customFormat="1" ht="15.6">
      <c r="A31" s="857" t="s">
        <v>204</v>
      </c>
      <c r="B31" s="857"/>
      <c r="C31" s="857"/>
      <c r="D31" s="857"/>
      <c r="E31" s="859">
        <f>E62</f>
        <v>23385</v>
      </c>
      <c r="F31" s="859">
        <f>F62</f>
        <v>1804801283</v>
      </c>
      <c r="G31" s="860">
        <f>F31/E31</f>
        <v>77177.73286294633</v>
      </c>
      <c r="H31" s="857"/>
      <c r="I31" s="857"/>
      <c r="J31" s="857"/>
      <c r="K31" s="857"/>
      <c r="L31" s="857"/>
      <c r="M31" s="857"/>
      <c r="N31" s="857"/>
      <c r="O31" s="857"/>
      <c r="P31" s="857"/>
    </row>
    <row r="32" spans="1:28" s="852" customFormat="1" ht="15.6">
      <c r="A32" s="857" t="s">
        <v>205</v>
      </c>
      <c r="B32" s="857"/>
      <c r="C32" s="857"/>
      <c r="D32" s="857"/>
      <c r="E32" s="859">
        <f>E61</f>
        <v>212659</v>
      </c>
      <c r="F32" s="859">
        <f>F61</f>
        <v>2482493050</v>
      </c>
      <c r="G32" s="860">
        <f>F32/E32</f>
        <v>11673.585646504498</v>
      </c>
      <c r="H32" s="857"/>
      <c r="I32" s="857"/>
      <c r="J32" s="857"/>
      <c r="K32" s="857"/>
      <c r="L32" s="857"/>
      <c r="M32" s="857"/>
      <c r="N32" s="857"/>
      <c r="O32" s="857"/>
      <c r="P32" s="857"/>
    </row>
    <row r="33" spans="1:16" s="852" customFormat="1" ht="15.6">
      <c r="A33" s="857"/>
      <c r="B33" s="857" t="s">
        <v>206</v>
      </c>
      <c r="C33" s="857"/>
      <c r="D33" s="857"/>
      <c r="E33" s="859">
        <v>46061</v>
      </c>
      <c r="F33" s="859">
        <v>154446492</v>
      </c>
      <c r="G33" s="860">
        <f>F33/E33</f>
        <v>3353.085951238575</v>
      </c>
      <c r="H33" s="860">
        <f>G33*0.01</f>
        <v>33.530859512385753</v>
      </c>
      <c r="I33" s="857"/>
      <c r="J33" s="857"/>
      <c r="K33" s="857"/>
      <c r="L33" s="857"/>
      <c r="M33" s="857"/>
      <c r="N33" s="857"/>
      <c r="O33" s="857"/>
      <c r="P33" s="857"/>
    </row>
    <row r="34" spans="1:16" s="852" customFormat="1" ht="15.6">
      <c r="A34" s="857"/>
      <c r="B34" s="857" t="s">
        <v>207</v>
      </c>
      <c r="C34" s="857"/>
      <c r="D34" s="857"/>
      <c r="E34" s="859">
        <v>85416</v>
      </c>
      <c r="F34" s="859">
        <v>762768267</v>
      </c>
      <c r="G34" s="860">
        <f>F34/E34</f>
        <v>8930.0396529924128</v>
      </c>
      <c r="H34" s="860">
        <f>G34*0.02</f>
        <v>178.60079305984826</v>
      </c>
      <c r="I34" s="857"/>
      <c r="J34" s="857"/>
      <c r="K34" s="857"/>
      <c r="L34" s="857"/>
      <c r="M34" s="857"/>
      <c r="N34" s="857"/>
      <c r="O34" s="857"/>
      <c r="P34" s="857"/>
    </row>
    <row r="35" spans="1:16" s="852" customFormat="1" ht="15.6">
      <c r="A35" s="857"/>
      <c r="B35" s="857" t="s">
        <v>208</v>
      </c>
      <c r="C35" s="857"/>
      <c r="D35" s="857"/>
      <c r="E35" s="859">
        <v>81121</v>
      </c>
      <c r="F35" s="859">
        <v>1564546291</v>
      </c>
      <c r="G35" s="860">
        <f>F35/E35</f>
        <v>19286.575498329657</v>
      </c>
      <c r="H35" s="860">
        <f>G35*0.03</f>
        <v>578.59726494988968</v>
      </c>
      <c r="I35" s="857"/>
      <c r="J35" s="857"/>
      <c r="K35" s="857"/>
      <c r="L35" s="857"/>
      <c r="M35" s="857"/>
      <c r="N35" s="857"/>
      <c r="O35" s="857"/>
      <c r="P35" s="857"/>
    </row>
    <row r="36" spans="1:16" s="852" customFormat="1" ht="15.6">
      <c r="A36" s="857"/>
      <c r="B36" s="857"/>
      <c r="C36" s="857"/>
      <c r="D36" s="857"/>
      <c r="E36" s="859"/>
      <c r="F36" s="859">
        <f>SUM(F31:F35)</f>
        <v>6769055383</v>
      </c>
      <c r="G36" s="860"/>
      <c r="H36" s="861">
        <f>F36*H39*0.085</f>
        <v>17261091.22665</v>
      </c>
      <c r="I36" s="857" t="s">
        <v>209</v>
      </c>
      <c r="J36" s="857"/>
      <c r="K36" s="857"/>
      <c r="L36" s="857"/>
      <c r="M36" s="857"/>
      <c r="N36" s="857"/>
      <c r="O36" s="857"/>
      <c r="P36" s="857"/>
    </row>
    <row r="37" spans="1:16" s="852" customFormat="1" ht="15.6">
      <c r="A37" s="857"/>
      <c r="B37" s="857"/>
      <c r="C37" s="857"/>
      <c r="D37" s="857"/>
      <c r="E37" s="859"/>
      <c r="F37" s="859"/>
      <c r="G37" s="860"/>
      <c r="H37" s="857"/>
      <c r="I37" s="857"/>
      <c r="J37" s="857"/>
      <c r="K37" s="857"/>
      <c r="L37" s="857"/>
      <c r="M37" s="857"/>
      <c r="N37" s="857"/>
      <c r="O37" s="857"/>
      <c r="P37" s="857"/>
    </row>
    <row r="38" spans="1:16" s="852" customFormat="1" ht="15.6">
      <c r="A38" s="857" t="s">
        <v>210</v>
      </c>
      <c r="B38" s="857"/>
      <c r="C38" s="857"/>
      <c r="D38" s="857"/>
      <c r="E38" s="857"/>
      <c r="F38" s="857"/>
      <c r="G38" s="857"/>
      <c r="H38" s="857"/>
      <c r="I38" s="857"/>
      <c r="J38" s="857"/>
      <c r="K38" s="857"/>
      <c r="L38" s="857"/>
      <c r="M38" s="857"/>
      <c r="N38" s="857"/>
      <c r="O38" s="857"/>
      <c r="P38" s="857"/>
    </row>
    <row r="39" spans="1:16" s="852" customFormat="1" ht="15.6">
      <c r="A39" s="856"/>
      <c r="B39" s="857"/>
      <c r="C39" s="857"/>
      <c r="D39" s="857"/>
      <c r="E39" s="858" t="s">
        <v>201</v>
      </c>
      <c r="F39" s="857" t="s">
        <v>211</v>
      </c>
      <c r="G39" s="857"/>
      <c r="H39" s="862">
        <v>0.03</v>
      </c>
      <c r="I39" s="857" t="s">
        <v>212</v>
      </c>
      <c r="J39" s="857"/>
      <c r="K39" s="857"/>
      <c r="L39" s="857"/>
      <c r="M39" s="857"/>
      <c r="N39" s="857"/>
      <c r="O39" s="857"/>
      <c r="P39" s="857"/>
    </row>
    <row r="40" spans="1:16" s="852" customFormat="1" ht="15.6">
      <c r="A40" s="857" t="s">
        <v>204</v>
      </c>
      <c r="B40" s="857"/>
      <c r="C40" s="857"/>
      <c r="D40" s="857"/>
      <c r="E40" s="859">
        <f>E62</f>
        <v>23385</v>
      </c>
      <c r="F40" s="863">
        <v>0.01</v>
      </c>
      <c r="G40" s="859">
        <f>F40*F31*$H$39</f>
        <v>541440.38490000006</v>
      </c>
      <c r="H40" s="857"/>
      <c r="I40" s="857"/>
      <c r="J40" s="857"/>
      <c r="K40" s="857"/>
      <c r="L40" s="857"/>
      <c r="M40" s="857"/>
      <c r="N40" s="857"/>
      <c r="O40" s="857"/>
      <c r="P40" s="857"/>
    </row>
    <row r="41" spans="1:16" s="852" customFormat="1" ht="15.6">
      <c r="A41" s="857" t="s">
        <v>205</v>
      </c>
      <c r="B41" s="857"/>
      <c r="C41" s="857"/>
      <c r="D41" s="857"/>
      <c r="E41" s="859">
        <f>E61</f>
        <v>212659</v>
      </c>
      <c r="F41" s="858"/>
      <c r="G41" s="859">
        <f>F41*F32*$H$39</f>
        <v>0</v>
      </c>
      <c r="H41" s="857"/>
      <c r="I41" s="857"/>
      <c r="J41" s="857"/>
      <c r="K41" s="857"/>
      <c r="L41" s="857"/>
      <c r="M41" s="857"/>
      <c r="N41" s="857"/>
      <c r="O41" s="857"/>
      <c r="P41" s="857"/>
    </row>
    <row r="42" spans="1:16" s="852" customFormat="1" ht="15.6">
      <c r="A42" s="857"/>
      <c r="B42" s="857" t="s">
        <v>206</v>
      </c>
      <c r="C42" s="857"/>
      <c r="D42" s="857"/>
      <c r="E42" s="859">
        <v>46061</v>
      </c>
      <c r="F42" s="864">
        <v>0.01</v>
      </c>
      <c r="G42" s="859">
        <f>F42*F33*$H$39</f>
        <v>46333.9476</v>
      </c>
      <c r="H42" s="857"/>
      <c r="I42" s="857"/>
      <c r="J42" s="857"/>
      <c r="K42" s="857"/>
      <c r="L42" s="857"/>
      <c r="M42" s="857"/>
      <c r="N42" s="857"/>
      <c r="O42" s="857"/>
      <c r="P42" s="857"/>
    </row>
    <row r="43" spans="1:16" s="852" customFormat="1" ht="15.6">
      <c r="A43" s="857"/>
      <c r="B43" s="857" t="s">
        <v>207</v>
      </c>
      <c r="C43" s="857"/>
      <c r="D43" s="857"/>
      <c r="E43" s="859">
        <v>85416</v>
      </c>
      <c r="F43" s="864">
        <v>0.03</v>
      </c>
      <c r="G43" s="859">
        <f>F43*F34*$H$39</f>
        <v>686491.4402999999</v>
      </c>
      <c r="H43" s="857"/>
      <c r="I43" s="857"/>
      <c r="J43" s="857"/>
      <c r="K43" s="857"/>
      <c r="L43" s="857"/>
      <c r="M43" s="857"/>
      <c r="N43" s="857"/>
      <c r="O43" s="857"/>
      <c r="P43" s="857"/>
    </row>
    <row r="44" spans="1:16" s="852" customFormat="1" ht="15.6">
      <c r="A44" s="857"/>
      <c r="B44" s="857" t="s">
        <v>208</v>
      </c>
      <c r="C44" s="857"/>
      <c r="D44" s="857"/>
      <c r="E44" s="859">
        <v>81121</v>
      </c>
      <c r="F44" s="864">
        <v>0.05</v>
      </c>
      <c r="G44" s="859">
        <f>F44*F35*$H$39</f>
        <v>2346819.4364999998</v>
      </c>
      <c r="H44" s="857"/>
      <c r="I44" s="857"/>
      <c r="J44" s="857"/>
      <c r="K44" s="857"/>
      <c r="L44" s="857"/>
      <c r="M44" s="857"/>
      <c r="N44" s="857"/>
      <c r="O44" s="857"/>
      <c r="P44" s="857"/>
    </row>
    <row r="45" spans="1:16" s="852" customFormat="1" ht="15.6">
      <c r="A45" s="856"/>
      <c r="B45" s="857" t="s">
        <v>10</v>
      </c>
      <c r="C45" s="857"/>
      <c r="D45" s="857"/>
      <c r="E45" s="857"/>
      <c r="F45" s="857"/>
      <c r="G45" s="859">
        <f>SUM(G40:G44)</f>
        <v>3621085.2092999998</v>
      </c>
      <c r="H45" s="861">
        <f>G45*0.085</f>
        <v>307792.24279049999</v>
      </c>
      <c r="I45" s="865">
        <f>G45/F36</f>
        <v>5.3494690239853807E-4</v>
      </c>
      <c r="J45" s="857"/>
      <c r="K45" s="857"/>
      <c r="L45" s="857"/>
      <c r="M45" s="857"/>
      <c r="N45" s="857"/>
      <c r="O45" s="857"/>
      <c r="P45" s="857"/>
    </row>
    <row r="46" spans="1:16" s="852" customFormat="1" ht="15.6">
      <c r="A46" s="856"/>
      <c r="B46" s="857"/>
      <c r="C46" s="857"/>
      <c r="D46" s="857"/>
      <c r="E46" s="857"/>
      <c r="F46" s="857">
        <f>SUMPRODUCT(E40,F40)</f>
        <v>233.85</v>
      </c>
      <c r="G46" s="857"/>
      <c r="H46" s="857"/>
      <c r="I46" s="857"/>
      <c r="J46" s="857"/>
      <c r="K46" s="857"/>
      <c r="L46" s="857"/>
      <c r="M46" s="857"/>
      <c r="N46" s="857"/>
      <c r="O46" s="857"/>
      <c r="P46" s="857"/>
    </row>
    <row r="47" spans="1:16" s="852" customFormat="1" ht="15.6">
      <c r="A47" s="856"/>
      <c r="B47" s="857"/>
      <c r="C47" s="857"/>
      <c r="D47" s="857"/>
      <c r="E47" s="857"/>
      <c r="F47" s="857">
        <f>SUMPRODUCT(E33:E35,F42:F44)</f>
        <v>7079.14</v>
      </c>
      <c r="G47" s="857"/>
      <c r="H47" s="857"/>
      <c r="I47" s="857"/>
      <c r="J47" s="857"/>
      <c r="K47" s="857"/>
      <c r="L47" s="857"/>
      <c r="M47" s="857"/>
      <c r="N47" s="857"/>
      <c r="O47" s="857"/>
      <c r="P47" s="857"/>
    </row>
    <row r="48" spans="1:16" s="852" customFormat="1" ht="15.6">
      <c r="A48" s="856"/>
      <c r="B48" s="857"/>
      <c r="C48" s="857"/>
      <c r="D48" s="857"/>
      <c r="E48" s="857"/>
      <c r="F48" s="857">
        <f>SUM(F46:F47)</f>
        <v>7312.9900000000007</v>
      </c>
      <c r="G48" s="857"/>
      <c r="H48" s="857"/>
      <c r="I48" s="857"/>
      <c r="J48" s="857"/>
      <c r="K48" s="857"/>
      <c r="L48" s="857"/>
      <c r="M48" s="857"/>
      <c r="N48" s="857"/>
      <c r="O48" s="857"/>
      <c r="P48" s="857"/>
    </row>
    <row r="49" spans="1:16" s="852" customFormat="1" ht="15.6">
      <c r="A49" s="866">
        <v>0.06</v>
      </c>
      <c r="B49" s="857" t="s">
        <v>213</v>
      </c>
      <c r="C49" s="857"/>
      <c r="D49" s="857"/>
      <c r="E49" s="857"/>
      <c r="F49" s="857"/>
      <c r="G49" s="857"/>
      <c r="H49" s="857"/>
      <c r="I49" s="857"/>
      <c r="J49" s="857"/>
      <c r="K49" s="857"/>
      <c r="L49" s="857"/>
      <c r="M49" s="857"/>
      <c r="N49" s="857"/>
      <c r="O49" s="857"/>
      <c r="P49" s="857"/>
    </row>
    <row r="50" spans="1:16" s="852" customFormat="1" ht="15.6">
      <c r="A50" s="856"/>
      <c r="B50" s="867" t="s">
        <v>214</v>
      </c>
      <c r="C50" s="867"/>
      <c r="D50" s="857"/>
      <c r="E50" s="857"/>
      <c r="F50" s="857"/>
      <c r="G50" s="857"/>
      <c r="H50" s="857"/>
      <c r="I50" s="857"/>
      <c r="J50" s="857"/>
      <c r="K50" s="857"/>
      <c r="L50" s="857"/>
      <c r="M50" s="857"/>
      <c r="N50" s="857"/>
      <c r="O50" s="857"/>
      <c r="P50" s="857"/>
    </row>
    <row r="51" spans="1:16" s="852" customFormat="1" ht="15.6">
      <c r="A51" s="868" t="s">
        <v>215</v>
      </c>
      <c r="B51" s="869" t="s">
        <v>216</v>
      </c>
      <c r="C51" s="869"/>
      <c r="D51" s="857"/>
      <c r="E51" s="857"/>
      <c r="F51" s="857"/>
      <c r="G51" s="857"/>
      <c r="H51" s="857"/>
      <c r="I51" s="857"/>
      <c r="J51" s="857"/>
      <c r="K51" s="857"/>
      <c r="L51" s="857"/>
      <c r="M51" s="857"/>
      <c r="N51" s="857"/>
      <c r="O51" s="857"/>
      <c r="P51" s="857"/>
    </row>
    <row r="52" spans="1:16" s="852" customFormat="1" ht="15.6">
      <c r="A52" s="868"/>
      <c r="B52" s="857" t="s">
        <v>217</v>
      </c>
      <c r="C52" s="857"/>
      <c r="D52" s="857"/>
      <c r="E52" s="857"/>
      <c r="F52" s="857"/>
      <c r="G52" s="857"/>
      <c r="H52" s="857"/>
      <c r="I52" s="857"/>
      <c r="J52" s="857"/>
      <c r="K52" s="857"/>
      <c r="L52" s="857"/>
      <c r="M52" s="857"/>
      <c r="N52" s="857"/>
      <c r="O52" s="857"/>
      <c r="P52" s="857"/>
    </row>
    <row r="53" spans="1:16" s="852" customFormat="1" ht="15.6">
      <c r="A53" s="868"/>
      <c r="B53" s="857" t="s">
        <v>218</v>
      </c>
      <c r="C53" s="857"/>
      <c r="D53" s="857"/>
      <c r="E53" s="857"/>
      <c r="F53" s="857"/>
      <c r="G53" s="857"/>
      <c r="H53" s="857"/>
      <c r="I53" s="857"/>
      <c r="J53" s="857"/>
      <c r="K53" s="857"/>
      <c r="L53" s="857"/>
      <c r="M53" s="857"/>
      <c r="N53" s="857"/>
      <c r="O53" s="857"/>
      <c r="P53" s="857"/>
    </row>
    <row r="54" spans="1:16" s="852" customFormat="1" ht="15.6">
      <c r="A54" s="868"/>
      <c r="B54" s="857" t="s">
        <v>219</v>
      </c>
      <c r="C54" s="857"/>
      <c r="D54" s="857"/>
      <c r="E54" s="857"/>
      <c r="F54" s="857"/>
      <c r="G54" s="857"/>
      <c r="H54" s="857"/>
      <c r="I54" s="857"/>
      <c r="J54" s="857"/>
      <c r="K54" s="857"/>
      <c r="L54" s="857"/>
      <c r="M54" s="857"/>
      <c r="N54" s="857"/>
      <c r="O54" s="857"/>
      <c r="P54" s="857"/>
    </row>
    <row r="55" spans="1:16" s="852" customFormat="1" ht="15.6">
      <c r="A55" s="870">
        <v>0.02</v>
      </c>
      <c r="B55" s="857" t="s">
        <v>220</v>
      </c>
      <c r="C55" s="857"/>
      <c r="D55" s="857"/>
      <c r="E55" s="857"/>
      <c r="F55" s="857"/>
      <c r="G55" s="857"/>
      <c r="H55" s="857"/>
      <c r="I55" s="857"/>
      <c r="J55" s="857"/>
      <c r="K55" s="857"/>
      <c r="L55" s="857"/>
      <c r="M55" s="857"/>
      <c r="N55" s="857"/>
      <c r="O55" s="857"/>
      <c r="P55" s="857"/>
    </row>
    <row r="56" spans="1:16" s="852" customFormat="1" ht="15.6">
      <c r="A56" s="870">
        <v>0.02</v>
      </c>
      <c r="B56" s="857" t="s">
        <v>221</v>
      </c>
      <c r="C56" s="857"/>
      <c r="D56" s="857"/>
      <c r="E56" s="857"/>
      <c r="F56" s="857"/>
      <c r="G56" s="857"/>
      <c r="H56" s="857"/>
      <c r="I56" s="857"/>
      <c r="J56" s="857"/>
      <c r="K56" s="857"/>
      <c r="L56" s="857"/>
      <c r="M56" s="857"/>
      <c r="N56" s="857"/>
      <c r="O56" s="857"/>
      <c r="P56" s="857"/>
    </row>
    <row r="57" spans="1:16" s="852" customFormat="1" ht="15.6">
      <c r="A57" s="870">
        <v>0.04</v>
      </c>
      <c r="B57" s="857" t="s">
        <v>222</v>
      </c>
      <c r="C57" s="857"/>
      <c r="D57" s="857"/>
      <c r="E57" s="857"/>
      <c r="F57" s="857"/>
      <c r="G57" s="857"/>
      <c r="H57" s="857"/>
      <c r="I57" s="857"/>
      <c r="J57" s="857"/>
      <c r="K57" s="857"/>
      <c r="L57" s="857"/>
      <c r="M57" s="857"/>
      <c r="N57" s="857"/>
      <c r="O57" s="857"/>
      <c r="P57" s="857"/>
    </row>
    <row r="58" spans="1:16" s="852" customFormat="1" ht="15.6">
      <c r="A58" s="866">
        <v>0.03</v>
      </c>
      <c r="B58" s="857" t="s">
        <v>223</v>
      </c>
      <c r="C58" s="857"/>
      <c r="D58" s="857"/>
      <c r="E58" s="857"/>
      <c r="F58" s="857"/>
      <c r="G58" s="857"/>
      <c r="H58" s="857"/>
      <c r="I58" s="857"/>
      <c r="J58" s="857"/>
      <c r="K58" s="857"/>
      <c r="L58" s="857"/>
      <c r="M58" s="857"/>
      <c r="N58" s="857"/>
      <c r="O58" s="857"/>
      <c r="P58" s="857"/>
    </row>
    <row r="59" spans="1:16" s="852" customFormat="1" ht="15.6">
      <c r="A59" s="856"/>
      <c r="B59" s="857"/>
      <c r="C59" s="857"/>
      <c r="D59" s="857"/>
      <c r="E59" s="857"/>
      <c r="F59" s="857"/>
      <c r="G59" s="857"/>
      <c r="H59" s="857"/>
      <c r="I59" s="857"/>
      <c r="J59" s="857"/>
      <c r="K59" s="857"/>
      <c r="L59" s="857"/>
      <c r="M59" s="857"/>
      <c r="N59" s="857"/>
      <c r="O59" s="857"/>
      <c r="P59" s="857"/>
    </row>
    <row r="60" spans="1:16" s="852" customFormat="1" ht="15.6">
      <c r="A60" s="856"/>
      <c r="B60" s="857"/>
      <c r="C60" s="857"/>
      <c r="D60" s="871" t="s">
        <v>224</v>
      </c>
      <c r="E60" s="871" t="s">
        <v>225</v>
      </c>
      <c r="F60" s="871" t="s">
        <v>226</v>
      </c>
      <c r="G60" s="857"/>
      <c r="H60" s="857"/>
      <c r="I60" s="857"/>
      <c r="J60" s="857"/>
      <c r="K60" s="857"/>
      <c r="L60" s="857"/>
      <c r="M60" s="857"/>
      <c r="N60" s="857"/>
      <c r="O60" s="857"/>
      <c r="P60" s="857"/>
    </row>
    <row r="61" spans="1:16" s="852" customFormat="1" ht="15.6">
      <c r="A61" s="856"/>
      <c r="B61" s="857"/>
      <c r="C61" s="857"/>
      <c r="D61" s="872" t="s">
        <v>227</v>
      </c>
      <c r="E61" s="873">
        <v>212659</v>
      </c>
      <c r="F61" s="873">
        <v>2482493050</v>
      </c>
      <c r="G61" s="857"/>
      <c r="H61" s="857"/>
      <c r="I61" s="857"/>
      <c r="J61" s="857"/>
      <c r="K61" s="857"/>
      <c r="L61" s="857"/>
      <c r="M61" s="857"/>
      <c r="N61" s="857"/>
      <c r="O61" s="857"/>
      <c r="P61" s="857"/>
    </row>
    <row r="62" spans="1:16" s="852" customFormat="1" ht="15.6">
      <c r="A62" s="856"/>
      <c r="B62" s="857"/>
      <c r="C62" s="857"/>
      <c r="D62" s="872" t="s">
        <v>228</v>
      </c>
      <c r="E62" s="873">
        <v>23385</v>
      </c>
      <c r="F62" s="873">
        <v>1804801283</v>
      </c>
      <c r="G62" s="857"/>
      <c r="H62" s="857"/>
      <c r="I62" s="857"/>
      <c r="J62" s="857"/>
      <c r="K62" s="857"/>
      <c r="L62" s="857"/>
      <c r="M62" s="857"/>
      <c r="N62" s="857"/>
      <c r="O62" s="857"/>
      <c r="P62" s="857"/>
    </row>
    <row r="63" spans="1:16" s="852" customFormat="1" ht="15.6">
      <c r="A63" s="856"/>
      <c r="B63" s="857"/>
      <c r="C63" s="857"/>
      <c r="D63" s="872" t="s">
        <v>229</v>
      </c>
      <c r="E63" s="873">
        <v>570</v>
      </c>
      <c r="F63" s="873">
        <v>80159</v>
      </c>
      <c r="G63" s="857"/>
      <c r="H63" s="857"/>
      <c r="I63" s="857"/>
      <c r="J63" s="857"/>
      <c r="K63" s="857"/>
      <c r="L63" s="857"/>
      <c r="M63" s="857"/>
      <c r="N63" s="857"/>
      <c r="O63" s="857"/>
      <c r="P63" s="857"/>
    </row>
    <row r="64" spans="1:16" s="852" customFormat="1" ht="15.6">
      <c r="A64" s="856"/>
      <c r="B64" s="857"/>
      <c r="C64" s="857"/>
      <c r="D64" s="872" t="s">
        <v>230</v>
      </c>
      <c r="E64" s="873">
        <v>359</v>
      </c>
      <c r="F64" s="873">
        <v>205546579</v>
      </c>
      <c r="G64" s="857"/>
      <c r="H64" s="857"/>
      <c r="I64" s="857"/>
      <c r="J64" s="857"/>
      <c r="K64" s="857"/>
      <c r="L64" s="857"/>
      <c r="M64" s="857"/>
      <c r="N64" s="857"/>
      <c r="O64" s="857"/>
      <c r="P64" s="857"/>
    </row>
    <row r="65" spans="1:16" s="852" customFormat="1" ht="15.6">
      <c r="A65" s="856"/>
      <c r="B65" s="857"/>
      <c r="C65" s="857"/>
      <c r="D65" s="872" t="s">
        <v>231</v>
      </c>
      <c r="E65" s="873">
        <v>56</v>
      </c>
      <c r="F65" s="873">
        <v>12095526</v>
      </c>
      <c r="G65" s="857"/>
      <c r="H65" s="857"/>
      <c r="I65" s="857"/>
      <c r="J65" s="857"/>
      <c r="K65" s="857"/>
      <c r="L65" s="857"/>
      <c r="M65" s="857"/>
      <c r="N65" s="857"/>
      <c r="O65" s="857"/>
      <c r="P65" s="857"/>
    </row>
    <row r="66" spans="1:16" s="852" customFormat="1" ht="15.6">
      <c r="A66" s="856"/>
      <c r="B66" s="857"/>
      <c r="C66" s="857"/>
      <c r="D66" s="872" t="s">
        <v>232</v>
      </c>
      <c r="E66" s="873">
        <v>1</v>
      </c>
      <c r="F66" s="873">
        <v>2875</v>
      </c>
      <c r="G66" s="857"/>
      <c r="H66" s="857"/>
      <c r="I66" s="857"/>
      <c r="J66" s="857"/>
      <c r="K66" s="857"/>
      <c r="L66" s="857"/>
      <c r="M66" s="857"/>
      <c r="N66" s="857"/>
      <c r="O66" s="857"/>
      <c r="P66" s="857"/>
    </row>
    <row r="67" spans="1:16" ht="15.6">
      <c r="A67" s="98"/>
      <c r="B67" s="99"/>
      <c r="C67" s="99"/>
      <c r="D67" s="99"/>
      <c r="E67" s="99"/>
      <c r="F67" s="99"/>
      <c r="G67" s="99"/>
      <c r="H67" s="99"/>
      <c r="I67" s="99"/>
      <c r="J67" s="99"/>
      <c r="K67" s="99"/>
      <c r="L67" s="99"/>
      <c r="M67" s="99"/>
      <c r="N67" s="99"/>
      <c r="O67" s="99"/>
      <c r="P67" s="99"/>
    </row>
  </sheetData>
  <mergeCells count="1">
    <mergeCell ref="A29:P29"/>
  </mergeCells>
  <hyperlinks>
    <hyperlink ref="B51" r:id="rId1"/>
    <hyperlink ref="A1" location="'Summary Detail'!A1" display="Back to Summary Detail"/>
  </hyperlinks>
  <pageMargins left="0.7" right="0.7" top="0.75" bottom="0.75" header="0.3" footer="0.3"/>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9FF78"/>
  </sheetPr>
  <dimension ref="A1:AB47"/>
  <sheetViews>
    <sheetView topLeftCell="A25" workbookViewId="0">
      <selection activeCell="D37" sqref="D37:T37"/>
    </sheetView>
  </sheetViews>
  <sheetFormatPr defaultColWidth="9.109375" defaultRowHeight="14.4"/>
  <cols>
    <col min="1" max="1" width="31.33203125" style="47" bestFit="1" customWidth="1"/>
    <col min="2" max="2" width="12.88671875" style="47" bestFit="1" customWidth="1"/>
    <col min="3" max="3" width="14.33203125" style="917" bestFit="1" customWidth="1"/>
    <col min="4" max="4" width="12.5546875" style="917" bestFit="1" customWidth="1"/>
    <col min="5" max="8" width="9.109375" style="917"/>
    <col min="9" max="17" width="10" style="917" bestFit="1" customWidth="1"/>
    <col min="18" max="18" width="11.5546875" style="917" bestFit="1" customWidth="1"/>
    <col min="19" max="22" width="10" style="917" bestFit="1" customWidth="1"/>
    <col min="23" max="28" width="11.5546875" style="917" bestFit="1" customWidth="1"/>
    <col min="29" max="16384" width="9.109375" style="47"/>
  </cols>
  <sheetData>
    <row r="1" spans="1:28">
      <c r="A1" s="63" t="s">
        <v>34</v>
      </c>
    </row>
    <row r="2" spans="1:28">
      <c r="A2" s="47" t="s">
        <v>1349</v>
      </c>
    </row>
    <row r="3" spans="1:28">
      <c r="B3" s="833" t="s">
        <v>1350</v>
      </c>
      <c r="C3" s="917" t="s">
        <v>1351</v>
      </c>
      <c r="D3" s="917">
        <v>2021</v>
      </c>
      <c r="E3" s="917">
        <v>2022</v>
      </c>
      <c r="F3" s="917">
        <v>2023</v>
      </c>
      <c r="G3" s="917">
        <v>2024</v>
      </c>
      <c r="H3" s="917">
        <v>2025</v>
      </c>
      <c r="I3" s="917">
        <v>2026</v>
      </c>
      <c r="J3" s="917">
        <v>2027</v>
      </c>
      <c r="K3" s="917">
        <v>2028</v>
      </c>
      <c r="L3" s="917">
        <v>2029</v>
      </c>
      <c r="M3" s="917">
        <v>2030</v>
      </c>
      <c r="N3" s="917">
        <v>2031</v>
      </c>
      <c r="O3" s="917">
        <v>2032</v>
      </c>
      <c r="P3" s="917">
        <v>2033</v>
      </c>
      <c r="Q3" s="917">
        <v>2034</v>
      </c>
      <c r="R3" s="917">
        <v>2035</v>
      </c>
      <c r="S3" s="917">
        <v>2036</v>
      </c>
      <c r="T3" s="917">
        <v>2037</v>
      </c>
      <c r="U3" s="917">
        <v>2038</v>
      </c>
      <c r="V3" s="917">
        <v>2039</v>
      </c>
      <c r="W3" s="917">
        <v>2040</v>
      </c>
      <c r="X3" s="917">
        <v>2041</v>
      </c>
      <c r="Y3" s="917">
        <v>2042</v>
      </c>
      <c r="Z3" s="917">
        <v>2043</v>
      </c>
      <c r="AA3" s="917">
        <v>2044</v>
      </c>
      <c r="AB3" s="917">
        <v>2045</v>
      </c>
    </row>
    <row r="4" spans="1:28">
      <c r="A4" s="47" t="s">
        <v>1352</v>
      </c>
      <c r="B4" s="833">
        <v>0.5</v>
      </c>
      <c r="C4" s="923">
        <v>33.009999999999955</v>
      </c>
      <c r="D4" s="255">
        <v>27.519217840282959</v>
      </c>
      <c r="E4" s="255">
        <v>28.069602197088617</v>
      </c>
      <c r="F4" s="255">
        <v>28.63099424103039</v>
      </c>
      <c r="G4" s="255">
        <v>29.203614125850997</v>
      </c>
      <c r="H4" s="255">
        <v>29.787686408368018</v>
      </c>
      <c r="I4" s="255">
        <v>30.383440136535377</v>
      </c>
      <c r="J4" s="255">
        <v>30.991108939266084</v>
      </c>
      <c r="K4" s="255">
        <v>31.610931118051408</v>
      </c>
      <c r="L4" s="255">
        <v>32.243149740412434</v>
      </c>
      <c r="M4" s="255">
        <v>32.888012735220684</v>
      </c>
      <c r="N4" s="255">
        <v>33.545772989925098</v>
      </c>
      <c r="O4" s="255">
        <v>34.216688449723598</v>
      </c>
      <c r="P4" s="255">
        <v>34.901022218718069</v>
      </c>
      <c r="Q4" s="255">
        <v>35.599042663092433</v>
      </c>
      <c r="R4" s="255">
        <v>36.311023516354282</v>
      </c>
      <c r="S4" s="255">
        <v>37.037243986681368</v>
      </c>
      <c r="T4" s="255">
        <v>37.777988866414994</v>
      </c>
      <c r="U4" s="255">
        <v>38.533548643743295</v>
      </c>
      <c r="V4" s="255">
        <v>39.304219616618163</v>
      </c>
      <c r="W4" s="255">
        <v>40.090304008950525</v>
      </c>
      <c r="X4" s="255">
        <v>40.892110089129538</v>
      </c>
      <c r="Y4" s="255">
        <v>41.709952290912128</v>
      </c>
      <c r="Z4" s="255">
        <v>42.544151336730373</v>
      </c>
      <c r="AA4" s="255">
        <v>43.39503436346498</v>
      </c>
      <c r="AB4" s="255">
        <v>44.262935050734278</v>
      </c>
    </row>
    <row r="5" spans="1:28">
      <c r="A5" s="47" t="s">
        <v>1353</v>
      </c>
      <c r="B5" s="833">
        <v>0.5</v>
      </c>
      <c r="C5" s="923">
        <v>81.841857935459984</v>
      </c>
      <c r="D5" s="917">
        <v>0</v>
      </c>
      <c r="E5" s="917">
        <v>0</v>
      </c>
      <c r="F5" s="917">
        <v>0</v>
      </c>
      <c r="G5" s="917">
        <v>0</v>
      </c>
      <c r="H5" s="917">
        <v>0</v>
      </c>
      <c r="I5" s="917">
        <v>107.7</v>
      </c>
      <c r="J5" s="917">
        <v>109.9</v>
      </c>
      <c r="K5" s="917">
        <v>112.1</v>
      </c>
      <c r="L5" s="917">
        <v>114.3</v>
      </c>
      <c r="M5" s="917">
        <v>116.6</v>
      </c>
      <c r="N5" s="917">
        <v>118.9</v>
      </c>
      <c r="O5" s="917">
        <v>121.3</v>
      </c>
      <c r="P5" s="917">
        <v>123.7</v>
      </c>
      <c r="Q5" s="917">
        <v>126.2</v>
      </c>
      <c r="R5" s="917">
        <v>128.69999999999999</v>
      </c>
      <c r="S5" s="917">
        <v>131.30000000000001</v>
      </c>
      <c r="T5" s="917">
        <v>133.9</v>
      </c>
      <c r="U5" s="917">
        <v>136.6</v>
      </c>
      <c r="V5" s="917">
        <v>139.30000000000001</v>
      </c>
      <c r="W5" s="917">
        <v>142.1</v>
      </c>
      <c r="X5" s="917">
        <v>145</v>
      </c>
      <c r="Y5" s="917">
        <v>147.9</v>
      </c>
      <c r="Z5" s="917">
        <v>150.80000000000001</v>
      </c>
      <c r="AA5" s="917">
        <v>153.9</v>
      </c>
      <c r="AB5" s="917">
        <v>156.9</v>
      </c>
    </row>
    <row r="6" spans="1:28">
      <c r="A6" s="47" t="s">
        <v>10</v>
      </c>
      <c r="C6" s="923">
        <v>114.85185793545995</v>
      </c>
      <c r="D6" s="255">
        <v>13.75960892014148</v>
      </c>
      <c r="E6" s="255">
        <v>14.034801098544309</v>
      </c>
      <c r="F6" s="255">
        <v>14.315497120515195</v>
      </c>
      <c r="G6" s="255">
        <v>14.601807062925499</v>
      </c>
      <c r="H6" s="255">
        <v>14.893843204184009</v>
      </c>
      <c r="I6" s="255">
        <v>69.041720068267693</v>
      </c>
      <c r="J6" s="255">
        <v>70.445554469633038</v>
      </c>
      <c r="K6" s="255">
        <v>71.855465559025703</v>
      </c>
      <c r="L6" s="255">
        <v>73.271574870206223</v>
      </c>
      <c r="M6" s="255">
        <v>74.744006367610339</v>
      </c>
      <c r="N6" s="255">
        <v>76.222886494962552</v>
      </c>
      <c r="O6" s="255">
        <v>77.758344224861801</v>
      </c>
      <c r="P6" s="255">
        <v>79.300511109359036</v>
      </c>
      <c r="Q6" s="255">
        <v>80.899521331546225</v>
      </c>
      <c r="R6" s="255">
        <v>82.505511758177136</v>
      </c>
      <c r="S6" s="255">
        <v>84.168621993340693</v>
      </c>
      <c r="T6" s="255">
        <v>85.838994433207503</v>
      </c>
      <c r="U6" s="255">
        <v>87.566774321871648</v>
      </c>
      <c r="V6" s="255">
        <v>89.302109808309083</v>
      </c>
      <c r="W6" s="255">
        <v>91.095152004475267</v>
      </c>
      <c r="X6" s="255">
        <v>92.946055044564773</v>
      </c>
      <c r="Y6" s="255">
        <v>94.804976145456067</v>
      </c>
      <c r="Z6" s="255">
        <v>96.672075668365196</v>
      </c>
      <c r="AA6" s="255">
        <v>98.647517181732496</v>
      </c>
      <c r="AB6" s="255">
        <v>100.58146752536715</v>
      </c>
    </row>
    <row r="7" spans="1:28">
      <c r="B7" s="833"/>
    </row>
    <row r="8" spans="1:28" ht="5.25" customHeight="1"/>
    <row r="9" spans="1:28">
      <c r="C9" s="917" t="s">
        <v>1354</v>
      </c>
      <c r="R9" s="917" t="s">
        <v>1355</v>
      </c>
    </row>
    <row r="10" spans="1:28">
      <c r="A10" s="47" t="s">
        <v>1356</v>
      </c>
      <c r="B10" s="917"/>
      <c r="C10" s="924">
        <v>11.906230727139533</v>
      </c>
      <c r="D10" s="917">
        <v>0.3</v>
      </c>
      <c r="E10" s="255">
        <v>0.3</v>
      </c>
      <c r="F10" s="255">
        <v>0.3</v>
      </c>
      <c r="G10" s="255">
        <v>0.3</v>
      </c>
      <c r="H10" s="255">
        <v>0.3</v>
      </c>
      <c r="I10" s="255">
        <v>0.3</v>
      </c>
      <c r="J10" s="255">
        <v>0.3</v>
      </c>
      <c r="K10" s="255">
        <v>0.3</v>
      </c>
      <c r="L10" s="255">
        <v>0.3</v>
      </c>
      <c r="M10" s="255">
        <v>0.3</v>
      </c>
      <c r="N10" s="255">
        <v>0.3</v>
      </c>
      <c r="O10" s="255">
        <v>0.3</v>
      </c>
      <c r="P10" s="255">
        <v>0.3</v>
      </c>
      <c r="Q10" s="255">
        <v>0.3</v>
      </c>
      <c r="R10" s="925">
        <v>0.70056642973995797</v>
      </c>
      <c r="S10" s="925">
        <v>0.70056642973995797</v>
      </c>
      <c r="T10" s="925">
        <v>0.70056642973995797</v>
      </c>
      <c r="U10" s="925">
        <v>0.70056642973995797</v>
      </c>
      <c r="V10" s="925">
        <v>0.70056642973995797</v>
      </c>
      <c r="W10" s="925">
        <v>0.70056642973995797</v>
      </c>
      <c r="X10" s="925">
        <v>0.70056642973995797</v>
      </c>
      <c r="Y10" s="925">
        <v>0.70056642973995797</v>
      </c>
      <c r="Z10" s="925">
        <v>0.70056642973995797</v>
      </c>
      <c r="AA10" s="925">
        <v>0.70056642973995797</v>
      </c>
      <c r="AB10" s="925">
        <v>0.70056642973995797</v>
      </c>
    </row>
    <row r="11" spans="1:28">
      <c r="B11" s="917" t="s">
        <v>80</v>
      </c>
    </row>
    <row r="12" spans="1:28">
      <c r="A12" s="917">
        <v>2021</v>
      </c>
      <c r="B12" s="61">
        <v>204435.02493560349</v>
      </c>
      <c r="C12" s="917">
        <v>0</v>
      </c>
      <c r="D12" s="29">
        <v>4127.8826760424436</v>
      </c>
      <c r="E12" s="29">
        <v>4210.4403295632928</v>
      </c>
      <c r="F12" s="29">
        <v>4294.6491361545586</v>
      </c>
      <c r="G12" s="29">
        <v>4380.54211887765</v>
      </c>
      <c r="H12" s="29">
        <v>4468.1529612552022</v>
      </c>
      <c r="I12" s="29">
        <v>20712.516020480307</v>
      </c>
      <c r="J12" s="29">
        <v>21133.666340889911</v>
      </c>
      <c r="K12" s="29">
        <v>21556.63966770771</v>
      </c>
      <c r="L12" s="29">
        <v>21981.472461061865</v>
      </c>
      <c r="M12" s="29">
        <v>22423.2019102831</v>
      </c>
      <c r="N12" s="29">
        <v>22866.865948488765</v>
      </c>
      <c r="O12" s="29">
        <v>23327.503267458542</v>
      </c>
      <c r="P12" s="29">
        <v>23790.153332807709</v>
      </c>
      <c r="Q12" s="29">
        <v>24269.856399463868</v>
      </c>
      <c r="R12" s="29">
        <v>24751.653527453142</v>
      </c>
      <c r="S12" s="29">
        <v>25250.586598002206</v>
      </c>
      <c r="T12" s="29">
        <v>25751.698329962252</v>
      </c>
      <c r="U12" s="29">
        <v>26270.032296561494</v>
      </c>
      <c r="V12" s="29">
        <v>26790.632942492724</v>
      </c>
      <c r="W12" s="29">
        <v>27328.545601342579</v>
      </c>
      <c r="X12" s="29">
        <v>27883.816513369431</v>
      </c>
      <c r="Y12" s="29">
        <v>28441.492843636821</v>
      </c>
      <c r="Z12" s="29">
        <v>29001.622700509557</v>
      </c>
      <c r="AA12" s="29">
        <v>29594.255154519749</v>
      </c>
      <c r="AB12" s="29">
        <v>30174.440257610142</v>
      </c>
    </row>
    <row r="13" spans="1:28">
      <c r="A13" s="917">
        <v>2022</v>
      </c>
      <c r="B13" s="61">
        <v>200569.96625017049</v>
      </c>
      <c r="C13" s="917">
        <v>0</v>
      </c>
      <c r="D13" s="917">
        <v>0</v>
      </c>
      <c r="E13" s="29">
        <v>4210.4403295632928</v>
      </c>
      <c r="F13" s="29">
        <v>4294.6491361545586</v>
      </c>
      <c r="G13" s="29">
        <v>4380.54211887765</v>
      </c>
      <c r="H13" s="29">
        <v>4468.1529612552022</v>
      </c>
      <c r="I13" s="29">
        <v>20712.516020480307</v>
      </c>
      <c r="J13" s="29">
        <v>21133.666340889911</v>
      </c>
      <c r="K13" s="29">
        <v>21556.63966770771</v>
      </c>
      <c r="L13" s="29">
        <v>21981.472461061865</v>
      </c>
      <c r="M13" s="29">
        <v>22423.2019102831</v>
      </c>
      <c r="N13" s="29">
        <v>22866.865948488765</v>
      </c>
      <c r="O13" s="29">
        <v>23327.503267458542</v>
      </c>
      <c r="P13" s="29">
        <v>23790.153332807709</v>
      </c>
      <c r="Q13" s="29">
        <v>24269.856399463868</v>
      </c>
      <c r="R13" s="29">
        <v>24751.653527453142</v>
      </c>
      <c r="S13" s="29">
        <v>25250.586598002206</v>
      </c>
      <c r="T13" s="29">
        <v>25751.698329962252</v>
      </c>
      <c r="U13" s="29">
        <v>26270.032296561494</v>
      </c>
      <c r="V13" s="29">
        <v>26790.632942492724</v>
      </c>
      <c r="W13" s="29">
        <v>27328.545601342579</v>
      </c>
      <c r="X13" s="29">
        <v>27883.816513369431</v>
      </c>
      <c r="Y13" s="29">
        <v>28441.492843636821</v>
      </c>
      <c r="Z13" s="29">
        <v>29001.622700509557</v>
      </c>
      <c r="AA13" s="29">
        <v>29594.255154519749</v>
      </c>
      <c r="AB13" s="29">
        <v>30174.440257610142</v>
      </c>
    </row>
    <row r="14" spans="1:28">
      <c r="A14" s="917">
        <v>2023</v>
      </c>
      <c r="B14" s="61">
        <v>196878.61806745359</v>
      </c>
      <c r="C14" s="917">
        <v>0</v>
      </c>
      <c r="D14" s="917">
        <v>0</v>
      </c>
      <c r="E14" s="917">
        <v>0</v>
      </c>
      <c r="F14" s="29">
        <v>4294.6491361545586</v>
      </c>
      <c r="G14" s="29">
        <v>4380.54211887765</v>
      </c>
      <c r="H14" s="29">
        <v>4468.1529612552022</v>
      </c>
      <c r="I14" s="29">
        <v>20712.516020480307</v>
      </c>
      <c r="J14" s="29">
        <v>21133.666340889911</v>
      </c>
      <c r="K14" s="29">
        <v>21556.63966770771</v>
      </c>
      <c r="L14" s="29">
        <v>21981.472461061865</v>
      </c>
      <c r="M14" s="29">
        <v>22423.2019102831</v>
      </c>
      <c r="N14" s="29">
        <v>22866.865948488765</v>
      </c>
      <c r="O14" s="29">
        <v>23327.503267458542</v>
      </c>
      <c r="P14" s="29">
        <v>23790.153332807709</v>
      </c>
      <c r="Q14" s="29">
        <v>24269.856399463868</v>
      </c>
      <c r="R14" s="29">
        <v>24751.653527453142</v>
      </c>
      <c r="S14" s="29">
        <v>25250.586598002206</v>
      </c>
      <c r="T14" s="29">
        <v>25751.698329962252</v>
      </c>
      <c r="U14" s="29">
        <v>26270.032296561494</v>
      </c>
      <c r="V14" s="29">
        <v>26790.632942492724</v>
      </c>
      <c r="W14" s="29">
        <v>27328.545601342579</v>
      </c>
      <c r="X14" s="29">
        <v>27883.816513369431</v>
      </c>
      <c r="Y14" s="29">
        <v>28441.492843636821</v>
      </c>
      <c r="Z14" s="29">
        <v>29001.622700509557</v>
      </c>
      <c r="AA14" s="29">
        <v>29594.255154519749</v>
      </c>
      <c r="AB14" s="29">
        <v>30174.440257610142</v>
      </c>
    </row>
    <row r="15" spans="1:28">
      <c r="A15" s="917">
        <v>2024</v>
      </c>
      <c r="B15" s="61">
        <v>193353.17317384758</v>
      </c>
      <c r="C15" s="917">
        <v>0</v>
      </c>
      <c r="D15" s="917">
        <v>0</v>
      </c>
      <c r="E15" s="917">
        <v>0</v>
      </c>
      <c r="F15" s="917">
        <v>0</v>
      </c>
      <c r="G15" s="29">
        <v>4380.54211887765</v>
      </c>
      <c r="H15" s="29">
        <v>4468.1529612552022</v>
      </c>
      <c r="I15" s="29">
        <v>20712.516020480307</v>
      </c>
      <c r="J15" s="29">
        <v>21133.666340889911</v>
      </c>
      <c r="K15" s="29">
        <v>21556.63966770771</v>
      </c>
      <c r="L15" s="29">
        <v>21981.472461061865</v>
      </c>
      <c r="M15" s="29">
        <v>22423.2019102831</v>
      </c>
      <c r="N15" s="29">
        <v>22866.865948488765</v>
      </c>
      <c r="O15" s="29">
        <v>23327.503267458542</v>
      </c>
      <c r="P15" s="29">
        <v>23790.153332807709</v>
      </c>
      <c r="Q15" s="29">
        <v>24269.856399463868</v>
      </c>
      <c r="R15" s="29">
        <v>24751.653527453142</v>
      </c>
      <c r="S15" s="29">
        <v>25250.586598002206</v>
      </c>
      <c r="T15" s="29">
        <v>25751.698329962252</v>
      </c>
      <c r="U15" s="29">
        <v>26270.032296561494</v>
      </c>
      <c r="V15" s="29">
        <v>26790.632942492724</v>
      </c>
      <c r="W15" s="29">
        <v>27328.545601342579</v>
      </c>
      <c r="X15" s="29">
        <v>27883.816513369431</v>
      </c>
      <c r="Y15" s="29">
        <v>28441.492843636821</v>
      </c>
      <c r="Z15" s="29">
        <v>29001.622700509557</v>
      </c>
      <c r="AA15" s="29">
        <v>29594.255154519749</v>
      </c>
      <c r="AB15" s="29">
        <v>30174.440257610142</v>
      </c>
    </row>
    <row r="16" spans="1:28">
      <c r="A16" s="917">
        <v>2025</v>
      </c>
      <c r="B16" s="61">
        <v>189986.17524175189</v>
      </c>
      <c r="C16" s="917">
        <v>0</v>
      </c>
      <c r="D16" s="917">
        <v>0</v>
      </c>
      <c r="E16" s="917">
        <v>0</v>
      </c>
      <c r="F16" s="917">
        <v>0</v>
      </c>
      <c r="G16" s="917">
        <v>0</v>
      </c>
      <c r="H16" s="29">
        <v>4468.1529612552022</v>
      </c>
      <c r="I16" s="29">
        <v>20712.516020480307</v>
      </c>
      <c r="J16" s="29">
        <v>21133.666340889911</v>
      </c>
      <c r="K16" s="29">
        <v>21556.63966770771</v>
      </c>
      <c r="L16" s="29">
        <v>21981.472461061865</v>
      </c>
      <c r="M16" s="29">
        <v>22423.2019102831</v>
      </c>
      <c r="N16" s="29">
        <v>22866.865948488765</v>
      </c>
      <c r="O16" s="29">
        <v>23327.503267458542</v>
      </c>
      <c r="P16" s="29">
        <v>23790.153332807709</v>
      </c>
      <c r="Q16" s="29">
        <v>24269.856399463868</v>
      </c>
      <c r="R16" s="29">
        <v>24751.653527453142</v>
      </c>
      <c r="S16" s="29">
        <v>25250.586598002206</v>
      </c>
      <c r="T16" s="29">
        <v>25751.698329962252</v>
      </c>
      <c r="U16" s="29">
        <v>26270.032296561494</v>
      </c>
      <c r="V16" s="29">
        <v>26790.632942492724</v>
      </c>
      <c r="W16" s="29">
        <v>27328.545601342579</v>
      </c>
      <c r="X16" s="29">
        <v>27883.816513369431</v>
      </c>
      <c r="Y16" s="29">
        <v>28441.492843636821</v>
      </c>
      <c r="Z16" s="29">
        <v>29001.622700509557</v>
      </c>
      <c r="AA16" s="29">
        <v>29594.255154519749</v>
      </c>
      <c r="AB16" s="29">
        <v>30174.440257610142</v>
      </c>
    </row>
    <row r="17" spans="1:28">
      <c r="A17" s="917">
        <v>2026</v>
      </c>
      <c r="B17" s="61">
        <v>186770.50305941337</v>
      </c>
      <c r="C17" s="917">
        <v>0</v>
      </c>
      <c r="D17" s="917">
        <v>0</v>
      </c>
      <c r="E17" s="917">
        <v>0</v>
      </c>
      <c r="F17" s="917">
        <v>0</v>
      </c>
      <c r="G17" s="917">
        <v>0</v>
      </c>
      <c r="H17" s="917">
        <v>0</v>
      </c>
      <c r="I17" s="29">
        <v>20712.516020480307</v>
      </c>
      <c r="J17" s="29">
        <v>21133.666340889911</v>
      </c>
      <c r="K17" s="29">
        <v>21556.63966770771</v>
      </c>
      <c r="L17" s="29">
        <v>21981.472461061865</v>
      </c>
      <c r="M17" s="29">
        <v>22423.2019102831</v>
      </c>
      <c r="N17" s="29">
        <v>22866.865948488765</v>
      </c>
      <c r="O17" s="29">
        <v>23327.503267458542</v>
      </c>
      <c r="P17" s="29">
        <v>23790.153332807709</v>
      </c>
      <c r="Q17" s="29">
        <v>24269.856399463868</v>
      </c>
      <c r="R17" s="29">
        <v>24751.653527453142</v>
      </c>
      <c r="S17" s="29">
        <v>25250.586598002206</v>
      </c>
      <c r="T17" s="29">
        <v>25751.698329962252</v>
      </c>
      <c r="U17" s="29">
        <v>26270.032296561494</v>
      </c>
      <c r="V17" s="29">
        <v>26790.632942492724</v>
      </c>
      <c r="W17" s="29">
        <v>27328.545601342579</v>
      </c>
      <c r="X17" s="29">
        <v>27883.816513369431</v>
      </c>
      <c r="Y17" s="29">
        <v>28441.492843636821</v>
      </c>
      <c r="Z17" s="29">
        <v>29001.622700509557</v>
      </c>
      <c r="AA17" s="29">
        <v>29594.255154519749</v>
      </c>
      <c r="AB17" s="29">
        <v>30174.440257610142</v>
      </c>
    </row>
    <row r="18" spans="1:28">
      <c r="A18" s="917">
        <v>2027</v>
      </c>
      <c r="B18" s="61">
        <v>172813.07682752077</v>
      </c>
      <c r="C18" s="917">
        <v>0</v>
      </c>
      <c r="D18" s="917">
        <v>0</v>
      </c>
      <c r="E18" s="917">
        <v>0</v>
      </c>
      <c r="F18" s="917">
        <v>0</v>
      </c>
      <c r="G18" s="917">
        <v>0</v>
      </c>
      <c r="H18" s="917">
        <v>0</v>
      </c>
      <c r="I18" s="917">
        <v>0</v>
      </c>
      <c r="J18" s="29">
        <v>21133.666340889911</v>
      </c>
      <c r="K18" s="29">
        <v>21556.63966770771</v>
      </c>
      <c r="L18" s="29">
        <v>21981.472461061865</v>
      </c>
      <c r="M18" s="29">
        <v>22423.2019102831</v>
      </c>
      <c r="N18" s="29">
        <v>22866.865948488765</v>
      </c>
      <c r="O18" s="29">
        <v>23327.503267458542</v>
      </c>
      <c r="P18" s="29">
        <v>23790.153332807709</v>
      </c>
      <c r="Q18" s="29">
        <v>24269.856399463868</v>
      </c>
      <c r="R18" s="29">
        <v>24751.653527453142</v>
      </c>
      <c r="S18" s="29">
        <v>25250.586598002206</v>
      </c>
      <c r="T18" s="29">
        <v>25751.698329962252</v>
      </c>
      <c r="U18" s="29">
        <v>26270.032296561494</v>
      </c>
      <c r="V18" s="29">
        <v>26790.632942492724</v>
      </c>
      <c r="W18" s="29">
        <v>27328.545601342579</v>
      </c>
      <c r="X18" s="29">
        <v>27883.816513369431</v>
      </c>
      <c r="Y18" s="29">
        <v>28441.492843636821</v>
      </c>
      <c r="Z18" s="29">
        <v>29001.622700509557</v>
      </c>
      <c r="AA18" s="29">
        <v>29594.255154519749</v>
      </c>
      <c r="AB18" s="29">
        <v>30174.440257610142</v>
      </c>
    </row>
    <row r="19" spans="1:28">
      <c r="A19" s="917">
        <v>2028</v>
      </c>
      <c r="B19" s="61">
        <v>159478.59703297549</v>
      </c>
      <c r="C19" s="917">
        <v>0</v>
      </c>
      <c r="D19" s="917">
        <v>0</v>
      </c>
      <c r="E19" s="917">
        <v>0</v>
      </c>
      <c r="F19" s="917">
        <v>0</v>
      </c>
      <c r="G19" s="917">
        <v>0</v>
      </c>
      <c r="H19" s="917">
        <v>0</v>
      </c>
      <c r="I19" s="917">
        <v>0</v>
      </c>
      <c r="J19" s="917">
        <v>0</v>
      </c>
      <c r="K19" s="29">
        <v>21556.63966770771</v>
      </c>
      <c r="L19" s="29">
        <v>21981.472461061865</v>
      </c>
      <c r="M19" s="29">
        <v>22423.2019102831</v>
      </c>
      <c r="N19" s="29">
        <v>22866.865948488765</v>
      </c>
      <c r="O19" s="29">
        <v>23327.503267458542</v>
      </c>
      <c r="P19" s="29">
        <v>23790.153332807709</v>
      </c>
      <c r="Q19" s="29">
        <v>24269.856399463868</v>
      </c>
      <c r="R19" s="29">
        <v>24751.653527453142</v>
      </c>
      <c r="S19" s="29">
        <v>25250.586598002206</v>
      </c>
      <c r="T19" s="29">
        <v>25751.698329962252</v>
      </c>
      <c r="U19" s="29">
        <v>26270.032296561494</v>
      </c>
      <c r="V19" s="29">
        <v>26790.632942492724</v>
      </c>
      <c r="W19" s="29">
        <v>27328.545601342579</v>
      </c>
      <c r="X19" s="29">
        <v>27883.816513369431</v>
      </c>
      <c r="Y19" s="29">
        <v>28441.492843636821</v>
      </c>
      <c r="Z19" s="29">
        <v>29001.622700509557</v>
      </c>
      <c r="AA19" s="29">
        <v>29594.255154519749</v>
      </c>
      <c r="AB19" s="29">
        <v>30174.440257610142</v>
      </c>
    </row>
    <row r="20" spans="1:28">
      <c r="A20" s="917">
        <v>2029</v>
      </c>
      <c r="B20" s="61">
        <v>146743.2424653949</v>
      </c>
      <c r="C20" s="917">
        <v>0</v>
      </c>
      <c r="D20" s="917">
        <v>0</v>
      </c>
      <c r="E20" s="917">
        <v>0</v>
      </c>
      <c r="F20" s="917">
        <v>0</v>
      </c>
      <c r="G20" s="917">
        <v>0</v>
      </c>
      <c r="H20" s="917">
        <v>0</v>
      </c>
      <c r="I20" s="917">
        <v>0</v>
      </c>
      <c r="J20" s="917">
        <v>0</v>
      </c>
      <c r="K20" s="917">
        <v>0</v>
      </c>
      <c r="L20" s="29">
        <v>21981.472461061865</v>
      </c>
      <c r="M20" s="29">
        <v>22423.2019102831</v>
      </c>
      <c r="N20" s="29">
        <v>22866.865948488765</v>
      </c>
      <c r="O20" s="29">
        <v>23327.503267458542</v>
      </c>
      <c r="P20" s="29">
        <v>23790.153332807709</v>
      </c>
      <c r="Q20" s="29">
        <v>24269.856399463868</v>
      </c>
      <c r="R20" s="29">
        <v>24751.653527453142</v>
      </c>
      <c r="S20" s="29">
        <v>25250.586598002206</v>
      </c>
      <c r="T20" s="29">
        <v>25751.698329962252</v>
      </c>
      <c r="U20" s="29">
        <v>26270.032296561494</v>
      </c>
      <c r="V20" s="29">
        <v>26790.632942492724</v>
      </c>
      <c r="W20" s="29">
        <v>27328.545601342579</v>
      </c>
      <c r="X20" s="29">
        <v>27883.816513369431</v>
      </c>
      <c r="Y20" s="29">
        <v>28441.492843636821</v>
      </c>
      <c r="Z20" s="29">
        <v>29001.622700509557</v>
      </c>
      <c r="AA20" s="29">
        <v>29594.255154519749</v>
      </c>
      <c r="AB20" s="29">
        <v>30174.440257610142</v>
      </c>
    </row>
    <row r="21" spans="1:28">
      <c r="A21" s="917">
        <v>2030</v>
      </c>
      <c r="B21" s="61">
        <v>134583.74835585413</v>
      </c>
      <c r="C21" s="917">
        <v>0</v>
      </c>
      <c r="D21" s="917">
        <v>0</v>
      </c>
      <c r="E21" s="917">
        <v>0</v>
      </c>
      <c r="F21" s="917">
        <v>0</v>
      </c>
      <c r="G21" s="917">
        <v>0</v>
      </c>
      <c r="H21" s="917">
        <v>0</v>
      </c>
      <c r="I21" s="917">
        <v>0</v>
      </c>
      <c r="J21" s="917">
        <v>0</v>
      </c>
      <c r="K21" s="917">
        <v>0</v>
      </c>
      <c r="L21" s="917">
        <v>0</v>
      </c>
      <c r="M21" s="29">
        <v>22423.2019102831</v>
      </c>
      <c r="N21" s="29">
        <v>22866.865948488765</v>
      </c>
      <c r="O21" s="29">
        <v>23327.503267458542</v>
      </c>
      <c r="P21" s="29">
        <v>23790.153332807709</v>
      </c>
      <c r="Q21" s="29">
        <v>24269.856399463868</v>
      </c>
      <c r="R21" s="29">
        <v>24751.653527453142</v>
      </c>
      <c r="S21" s="29">
        <v>25250.586598002206</v>
      </c>
      <c r="T21" s="29">
        <v>25751.698329962252</v>
      </c>
      <c r="U21" s="29">
        <v>26270.032296561494</v>
      </c>
      <c r="V21" s="29">
        <v>26790.632942492724</v>
      </c>
      <c r="W21" s="29">
        <v>27328.545601342579</v>
      </c>
      <c r="X21" s="29">
        <v>27883.816513369431</v>
      </c>
      <c r="Y21" s="29">
        <v>28441.492843636821</v>
      </c>
      <c r="Z21" s="29">
        <v>29001.622700509557</v>
      </c>
      <c r="AA21" s="29">
        <v>29594.255154519749</v>
      </c>
      <c r="AB21" s="29">
        <v>30174.440257610142</v>
      </c>
    </row>
    <row r="22" spans="1:28">
      <c r="A22" s="917">
        <v>2031</v>
      </c>
      <c r="B22" s="61">
        <v>122969.66066950854</v>
      </c>
      <c r="C22" s="917">
        <v>0</v>
      </c>
      <c r="D22" s="917">
        <v>0</v>
      </c>
      <c r="E22" s="917">
        <v>0</v>
      </c>
      <c r="F22" s="917">
        <v>0</v>
      </c>
      <c r="G22" s="917">
        <v>0</v>
      </c>
      <c r="H22" s="917">
        <v>0</v>
      </c>
      <c r="I22" s="917">
        <v>0</v>
      </c>
      <c r="J22" s="917">
        <v>0</v>
      </c>
      <c r="K22" s="917">
        <v>0</v>
      </c>
      <c r="L22" s="917">
        <v>0</v>
      </c>
      <c r="M22" s="917">
        <v>0</v>
      </c>
      <c r="N22" s="29">
        <v>22866.865948488765</v>
      </c>
      <c r="O22" s="29">
        <v>23327.503267458542</v>
      </c>
      <c r="P22" s="29">
        <v>23790.153332807709</v>
      </c>
      <c r="Q22" s="29">
        <v>24269.856399463868</v>
      </c>
      <c r="R22" s="29">
        <v>24751.653527453142</v>
      </c>
      <c r="S22" s="29">
        <v>25250.586598002206</v>
      </c>
      <c r="T22" s="29">
        <v>25751.698329962252</v>
      </c>
      <c r="U22" s="29">
        <v>26270.032296561494</v>
      </c>
      <c r="V22" s="29">
        <v>26790.632942492724</v>
      </c>
      <c r="W22" s="29">
        <v>27328.545601342579</v>
      </c>
      <c r="X22" s="29">
        <v>27883.816513369431</v>
      </c>
      <c r="Y22" s="29">
        <v>28441.492843636821</v>
      </c>
      <c r="Z22" s="29">
        <v>29001.622700509557</v>
      </c>
      <c r="AA22" s="29">
        <v>29594.255154519749</v>
      </c>
      <c r="AB22" s="29">
        <v>30174.440257610142</v>
      </c>
    </row>
    <row r="23" spans="1:28">
      <c r="A23" s="917">
        <v>2032</v>
      </c>
      <c r="B23" s="61">
        <v>111879.88231542788</v>
      </c>
      <c r="C23" s="917">
        <v>0</v>
      </c>
      <c r="D23" s="917">
        <v>0</v>
      </c>
      <c r="E23" s="917">
        <v>0</v>
      </c>
      <c r="F23" s="917">
        <v>0</v>
      </c>
      <c r="G23" s="917">
        <v>0</v>
      </c>
      <c r="H23" s="917">
        <v>0</v>
      </c>
      <c r="I23" s="917">
        <v>0</v>
      </c>
      <c r="J23" s="917">
        <v>0</v>
      </c>
      <c r="K23" s="917">
        <v>0</v>
      </c>
      <c r="L23" s="917">
        <v>0</v>
      </c>
      <c r="M23" s="917">
        <v>0</v>
      </c>
      <c r="N23" s="917">
        <v>0</v>
      </c>
      <c r="O23" s="29">
        <v>23327.503267458542</v>
      </c>
      <c r="P23" s="29">
        <v>23790.153332807709</v>
      </c>
      <c r="Q23" s="29">
        <v>24269.856399463868</v>
      </c>
      <c r="R23" s="29">
        <v>24751.653527453142</v>
      </c>
      <c r="S23" s="29">
        <v>25250.586598002206</v>
      </c>
      <c r="T23" s="29">
        <v>25751.698329962252</v>
      </c>
      <c r="U23" s="29">
        <v>26270.032296561494</v>
      </c>
      <c r="V23" s="29">
        <v>26790.632942492724</v>
      </c>
      <c r="W23" s="29">
        <v>27328.545601342579</v>
      </c>
      <c r="X23" s="29">
        <v>27883.816513369431</v>
      </c>
      <c r="Y23" s="29">
        <v>28441.492843636821</v>
      </c>
      <c r="Z23" s="29">
        <v>29001.622700509557</v>
      </c>
      <c r="AA23" s="29">
        <v>29594.255154519749</v>
      </c>
      <c r="AB23" s="29">
        <v>30174.440257610142</v>
      </c>
    </row>
    <row r="24" spans="1:28">
      <c r="A24" s="917">
        <v>2033</v>
      </c>
      <c r="B24" s="61">
        <v>101287.02245857105</v>
      </c>
      <c r="C24" s="917">
        <v>0</v>
      </c>
      <c r="D24" s="917">
        <v>0</v>
      </c>
      <c r="E24" s="917">
        <v>0</v>
      </c>
      <c r="F24" s="917">
        <v>0</v>
      </c>
      <c r="G24" s="917">
        <v>0</v>
      </c>
      <c r="H24" s="917">
        <v>0</v>
      </c>
      <c r="I24" s="917">
        <v>0</v>
      </c>
      <c r="J24" s="917">
        <v>0</v>
      </c>
      <c r="K24" s="917">
        <v>0</v>
      </c>
      <c r="L24" s="917">
        <v>0</v>
      </c>
      <c r="M24" s="917">
        <v>0</v>
      </c>
      <c r="N24" s="917">
        <v>0</v>
      </c>
      <c r="O24" s="917">
        <v>0</v>
      </c>
      <c r="P24" s="29">
        <v>23790.153332807709</v>
      </c>
      <c r="Q24" s="29">
        <v>24269.856399463868</v>
      </c>
      <c r="R24" s="29">
        <v>24751.653527453142</v>
      </c>
      <c r="S24" s="29">
        <v>25250.586598002206</v>
      </c>
      <c r="T24" s="29">
        <v>25751.698329962252</v>
      </c>
      <c r="U24" s="29">
        <v>26270.032296561494</v>
      </c>
      <c r="V24" s="29">
        <v>26790.632942492724</v>
      </c>
      <c r="W24" s="29">
        <v>27328.545601342579</v>
      </c>
      <c r="X24" s="29">
        <v>27883.816513369431</v>
      </c>
      <c r="Y24" s="29">
        <v>28441.492843636821</v>
      </c>
      <c r="Z24" s="29">
        <v>29001.622700509557</v>
      </c>
      <c r="AA24" s="29">
        <v>29594.255154519749</v>
      </c>
      <c r="AB24" s="29">
        <v>30174.440257610142</v>
      </c>
    </row>
    <row r="25" spans="1:28">
      <c r="A25" s="917">
        <v>2034</v>
      </c>
      <c r="B25" s="61">
        <v>91171.904396174694</v>
      </c>
      <c r="C25" s="917">
        <v>0</v>
      </c>
      <c r="D25" s="917">
        <v>0</v>
      </c>
      <c r="E25" s="917">
        <v>0</v>
      </c>
      <c r="F25" s="917">
        <v>0</v>
      </c>
      <c r="G25" s="917">
        <v>0</v>
      </c>
      <c r="H25" s="917">
        <v>0</v>
      </c>
      <c r="I25" s="917">
        <v>0</v>
      </c>
      <c r="J25" s="917">
        <v>0</v>
      </c>
      <c r="K25" s="917">
        <v>0</v>
      </c>
      <c r="L25" s="917">
        <v>0</v>
      </c>
      <c r="M25" s="917">
        <v>0</v>
      </c>
      <c r="N25" s="917">
        <v>0</v>
      </c>
      <c r="O25" s="917">
        <v>0</v>
      </c>
      <c r="P25" s="917">
        <v>0</v>
      </c>
      <c r="Q25" s="29">
        <v>24269.856399463868</v>
      </c>
      <c r="R25" s="29">
        <v>24751.653527453142</v>
      </c>
      <c r="S25" s="29">
        <v>25250.586598002206</v>
      </c>
      <c r="T25" s="29">
        <v>25751.698329962252</v>
      </c>
      <c r="U25" s="29">
        <v>26270.032296561494</v>
      </c>
      <c r="V25" s="29">
        <v>26790.632942492724</v>
      </c>
      <c r="W25" s="29">
        <v>27328.545601342579</v>
      </c>
      <c r="X25" s="29">
        <v>27883.816513369431</v>
      </c>
      <c r="Y25" s="29">
        <v>28441.492843636821</v>
      </c>
      <c r="Z25" s="29">
        <v>29001.622700509557</v>
      </c>
      <c r="AA25" s="29">
        <v>29594.255154519749</v>
      </c>
      <c r="AB25" s="29">
        <v>30174.440257610142</v>
      </c>
    </row>
    <row r="26" spans="1:28">
      <c r="A26" s="917">
        <v>2035</v>
      </c>
      <c r="B26" s="61">
        <v>190343.53876355273</v>
      </c>
      <c r="C26" s="917">
        <v>0</v>
      </c>
      <c r="D26" s="917">
        <v>0</v>
      </c>
      <c r="E26" s="917">
        <v>0</v>
      </c>
      <c r="F26" s="917">
        <v>0</v>
      </c>
      <c r="G26" s="917">
        <v>0</v>
      </c>
      <c r="H26" s="917">
        <v>0</v>
      </c>
      <c r="I26" s="917">
        <v>0</v>
      </c>
      <c r="J26" s="917">
        <v>0</v>
      </c>
      <c r="K26" s="917">
        <v>0</v>
      </c>
      <c r="L26" s="917">
        <v>0</v>
      </c>
      <c r="M26" s="917">
        <v>0</v>
      </c>
      <c r="N26" s="917">
        <v>0</v>
      </c>
      <c r="O26" s="917">
        <v>0</v>
      </c>
      <c r="P26" s="917">
        <v>0</v>
      </c>
      <c r="Q26" s="917">
        <v>0</v>
      </c>
      <c r="R26" s="29">
        <v>57800.591806294273</v>
      </c>
      <c r="S26" s="29">
        <v>58965.711006006793</v>
      </c>
      <c r="T26" s="29">
        <v>60135.917862540307</v>
      </c>
      <c r="U26" s="29">
        <v>61346.342450518248</v>
      </c>
      <c r="V26" s="29">
        <v>62562.060236652775</v>
      </c>
      <c r="W26" s="29">
        <v>63818.205406394009</v>
      </c>
      <c r="X26" s="29">
        <v>65114.88594098435</v>
      </c>
      <c r="Y26" s="29">
        <v>66417.183659804039</v>
      </c>
      <c r="Z26" s="29">
        <v>67725.210906537657</v>
      </c>
      <c r="AA26" s="29">
        <v>69109.138914717492</v>
      </c>
      <c r="AB26" s="29">
        <v>70463.999602251977</v>
      </c>
    </row>
    <row r="27" spans="1:28">
      <c r="A27" s="917">
        <v>2036</v>
      </c>
      <c r="B27" s="61">
        <v>168797.6955759101</v>
      </c>
      <c r="C27" s="917">
        <v>0</v>
      </c>
      <c r="D27" s="917">
        <v>0</v>
      </c>
      <c r="E27" s="917">
        <v>0</v>
      </c>
      <c r="F27" s="917">
        <v>0</v>
      </c>
      <c r="G27" s="917">
        <v>0</v>
      </c>
      <c r="H27" s="917">
        <v>0</v>
      </c>
      <c r="I27" s="917">
        <v>0</v>
      </c>
      <c r="J27" s="917">
        <v>0</v>
      </c>
      <c r="K27" s="917">
        <v>0</v>
      </c>
      <c r="L27" s="917">
        <v>0</v>
      </c>
      <c r="M27" s="917">
        <v>0</v>
      </c>
      <c r="N27" s="917">
        <v>0</v>
      </c>
      <c r="O27" s="917">
        <v>0</v>
      </c>
      <c r="P27" s="917">
        <v>0</v>
      </c>
      <c r="Q27" s="917">
        <v>0</v>
      </c>
      <c r="R27" s="917">
        <v>0</v>
      </c>
      <c r="S27" s="29">
        <v>58965.711006006793</v>
      </c>
      <c r="T27" s="29">
        <v>60135.917862540307</v>
      </c>
      <c r="U27" s="29">
        <v>61346.342450518248</v>
      </c>
      <c r="V27" s="29">
        <v>62562.060236652775</v>
      </c>
      <c r="W27" s="29">
        <v>63818.205406394009</v>
      </c>
      <c r="X27" s="29">
        <v>65114.88594098435</v>
      </c>
      <c r="Y27" s="29">
        <v>66417.183659804039</v>
      </c>
      <c r="Z27" s="29">
        <v>67725.210906537657</v>
      </c>
      <c r="AA27" s="29">
        <v>69109.138914717492</v>
      </c>
      <c r="AB27" s="29">
        <v>70463.999602251977</v>
      </c>
    </row>
    <row r="28" spans="1:28">
      <c r="A28" s="917">
        <v>2037</v>
      </c>
      <c r="B28" s="61">
        <v>148217.02616846678</v>
      </c>
      <c r="C28" s="917">
        <v>0</v>
      </c>
      <c r="D28" s="917">
        <v>0</v>
      </c>
      <c r="E28" s="917">
        <v>0</v>
      </c>
      <c r="F28" s="917">
        <v>0</v>
      </c>
      <c r="G28" s="917">
        <v>0</v>
      </c>
      <c r="H28" s="917">
        <v>0</v>
      </c>
      <c r="I28" s="917">
        <v>0</v>
      </c>
      <c r="J28" s="917">
        <v>0</v>
      </c>
      <c r="K28" s="917">
        <v>0</v>
      </c>
      <c r="L28" s="917">
        <v>0</v>
      </c>
      <c r="M28" s="917">
        <v>0</v>
      </c>
      <c r="N28" s="917">
        <v>0</v>
      </c>
      <c r="O28" s="917">
        <v>0</v>
      </c>
      <c r="P28" s="917">
        <v>0</v>
      </c>
      <c r="Q28" s="917">
        <v>0</v>
      </c>
      <c r="R28" s="917">
        <v>0</v>
      </c>
      <c r="S28" s="917">
        <v>0</v>
      </c>
      <c r="T28" s="29">
        <v>60135.917862540307</v>
      </c>
      <c r="U28" s="29">
        <v>61346.342450518248</v>
      </c>
      <c r="V28" s="29">
        <v>62562.060236652775</v>
      </c>
      <c r="W28" s="29">
        <v>63818.205406394009</v>
      </c>
      <c r="X28" s="29">
        <v>65114.88594098435</v>
      </c>
      <c r="Y28" s="29">
        <v>66417.183659804039</v>
      </c>
      <c r="Z28" s="29">
        <v>67725.210906537657</v>
      </c>
      <c r="AA28" s="29">
        <v>69109.138914717492</v>
      </c>
      <c r="AB28" s="29">
        <v>70463.999602251977</v>
      </c>
    </row>
    <row r="29" spans="1:28">
      <c r="A29" s="917">
        <v>2038</v>
      </c>
      <c r="B29" s="61">
        <v>128564.3069990135</v>
      </c>
      <c r="C29" s="917">
        <v>0</v>
      </c>
      <c r="D29" s="917">
        <v>0</v>
      </c>
      <c r="E29" s="917">
        <v>0</v>
      </c>
      <c r="F29" s="917">
        <v>0</v>
      </c>
      <c r="G29" s="917">
        <v>0</v>
      </c>
      <c r="H29" s="917">
        <v>0</v>
      </c>
      <c r="I29" s="917">
        <v>0</v>
      </c>
      <c r="J29" s="917">
        <v>0</v>
      </c>
      <c r="K29" s="917">
        <v>0</v>
      </c>
      <c r="L29" s="917">
        <v>0</v>
      </c>
      <c r="M29" s="917">
        <v>0</v>
      </c>
      <c r="N29" s="917">
        <v>0</v>
      </c>
      <c r="O29" s="917">
        <v>0</v>
      </c>
      <c r="P29" s="917">
        <v>0</v>
      </c>
      <c r="Q29" s="917">
        <v>0</v>
      </c>
      <c r="R29" s="917">
        <v>0</v>
      </c>
      <c r="S29" s="917">
        <v>0</v>
      </c>
      <c r="T29" s="917">
        <v>0</v>
      </c>
      <c r="U29" s="29">
        <v>61346.342450518248</v>
      </c>
      <c r="V29" s="29">
        <v>62562.060236652775</v>
      </c>
      <c r="W29" s="29">
        <v>63818.205406394009</v>
      </c>
      <c r="X29" s="29">
        <v>65114.88594098435</v>
      </c>
      <c r="Y29" s="29">
        <v>66417.183659804039</v>
      </c>
      <c r="Z29" s="29">
        <v>67725.210906537657</v>
      </c>
      <c r="AA29" s="29">
        <v>69109.138914717492</v>
      </c>
      <c r="AB29" s="29">
        <v>70463.999602251977</v>
      </c>
    </row>
    <row r="30" spans="1:28">
      <c r="A30" s="917">
        <v>2039</v>
      </c>
      <c r="B30" s="61">
        <v>109792.49802181937</v>
      </c>
      <c r="C30" s="917">
        <v>0</v>
      </c>
      <c r="D30" s="917">
        <v>0</v>
      </c>
      <c r="E30" s="917">
        <v>0</v>
      </c>
      <c r="F30" s="917">
        <v>0</v>
      </c>
      <c r="G30" s="917">
        <v>0</v>
      </c>
      <c r="H30" s="917">
        <v>0</v>
      </c>
      <c r="I30" s="917">
        <v>0</v>
      </c>
      <c r="J30" s="917">
        <v>0</v>
      </c>
      <c r="K30" s="917">
        <v>0</v>
      </c>
      <c r="L30" s="917">
        <v>0</v>
      </c>
      <c r="M30" s="917">
        <v>0</v>
      </c>
      <c r="N30" s="917">
        <v>0</v>
      </c>
      <c r="O30" s="917">
        <v>0</v>
      </c>
      <c r="P30" s="917">
        <v>0</v>
      </c>
      <c r="Q30" s="917">
        <v>0</v>
      </c>
      <c r="R30" s="917">
        <v>0</v>
      </c>
      <c r="S30" s="917">
        <v>0</v>
      </c>
      <c r="T30" s="917">
        <v>0</v>
      </c>
      <c r="U30" s="917">
        <v>0</v>
      </c>
      <c r="V30" s="29">
        <v>62562.060236652775</v>
      </c>
      <c r="W30" s="29">
        <v>63818.205406394009</v>
      </c>
      <c r="X30" s="29">
        <v>65114.88594098435</v>
      </c>
      <c r="Y30" s="29">
        <v>66417.183659804039</v>
      </c>
      <c r="Z30" s="29">
        <v>67725.210906537657</v>
      </c>
      <c r="AA30" s="29">
        <v>69109.138914717492</v>
      </c>
      <c r="AB30" s="29">
        <v>70463.999602251977</v>
      </c>
    </row>
    <row r="31" spans="1:28">
      <c r="A31" s="917">
        <v>2040</v>
      </c>
      <c r="B31" s="61">
        <v>91867.577408625293</v>
      </c>
      <c r="C31" s="917">
        <v>0</v>
      </c>
      <c r="D31" s="917">
        <v>0</v>
      </c>
      <c r="E31" s="917">
        <v>0</v>
      </c>
      <c r="F31" s="917">
        <v>0</v>
      </c>
      <c r="G31" s="917">
        <v>0</v>
      </c>
      <c r="H31" s="917">
        <v>0</v>
      </c>
      <c r="I31" s="917">
        <v>0</v>
      </c>
      <c r="J31" s="917">
        <v>0</v>
      </c>
      <c r="K31" s="917">
        <v>0</v>
      </c>
      <c r="L31" s="917">
        <v>0</v>
      </c>
      <c r="M31" s="917">
        <v>0</v>
      </c>
      <c r="N31" s="917">
        <v>0</v>
      </c>
      <c r="O31" s="917">
        <v>0</v>
      </c>
      <c r="P31" s="917">
        <v>0</v>
      </c>
      <c r="Q31" s="917">
        <v>0</v>
      </c>
      <c r="R31" s="917">
        <v>0</v>
      </c>
      <c r="S31" s="917">
        <v>0</v>
      </c>
      <c r="T31" s="917">
        <v>0</v>
      </c>
      <c r="U31" s="917">
        <v>0</v>
      </c>
      <c r="V31" s="917">
        <v>0</v>
      </c>
      <c r="W31" s="29">
        <v>63818.205406394009</v>
      </c>
      <c r="X31" s="29">
        <v>65114.88594098435</v>
      </c>
      <c r="Y31" s="29">
        <v>66417.183659804039</v>
      </c>
      <c r="Z31" s="29">
        <v>67725.210906537657</v>
      </c>
      <c r="AA31" s="29">
        <v>69109.138914717492</v>
      </c>
      <c r="AB31" s="29">
        <v>70463.999602251977</v>
      </c>
    </row>
    <row r="32" spans="1:28">
      <c r="A32" s="917">
        <v>2041</v>
      </c>
      <c r="B32" s="61">
        <v>74746.955609726603</v>
      </c>
      <c r="C32" s="917">
        <v>0</v>
      </c>
      <c r="D32" s="917">
        <v>0</v>
      </c>
      <c r="E32" s="917">
        <v>0</v>
      </c>
      <c r="F32" s="917">
        <v>0</v>
      </c>
      <c r="G32" s="917">
        <v>0</v>
      </c>
      <c r="H32" s="917">
        <v>0</v>
      </c>
      <c r="I32" s="917">
        <v>0</v>
      </c>
      <c r="J32" s="917">
        <v>0</v>
      </c>
      <c r="K32" s="917">
        <v>0</v>
      </c>
      <c r="L32" s="917">
        <v>0</v>
      </c>
      <c r="M32" s="917">
        <v>0</v>
      </c>
      <c r="N32" s="917">
        <v>0</v>
      </c>
      <c r="O32" s="917">
        <v>0</v>
      </c>
      <c r="P32" s="917">
        <v>0</v>
      </c>
      <c r="Q32" s="917">
        <v>0</v>
      </c>
      <c r="R32" s="917">
        <v>0</v>
      </c>
      <c r="S32" s="917">
        <v>0</v>
      </c>
      <c r="T32" s="917">
        <v>0</v>
      </c>
      <c r="U32" s="917">
        <v>0</v>
      </c>
      <c r="V32" s="917">
        <v>0</v>
      </c>
      <c r="W32" s="917">
        <v>0</v>
      </c>
      <c r="X32" s="29">
        <v>65114.88594098435</v>
      </c>
      <c r="Y32" s="29">
        <v>66417.183659804039</v>
      </c>
      <c r="Z32" s="29">
        <v>67725.210906537657</v>
      </c>
      <c r="AA32" s="29">
        <v>69109.138914717492</v>
      </c>
      <c r="AB32" s="29">
        <v>70463.999602251977</v>
      </c>
    </row>
    <row r="33" spans="1:28">
      <c r="A33" s="917">
        <v>2042</v>
      </c>
      <c r="B33" s="61">
        <v>58390.696660095418</v>
      </c>
      <c r="C33" s="917">
        <v>0</v>
      </c>
      <c r="D33" s="917">
        <v>0</v>
      </c>
      <c r="E33" s="917">
        <v>0</v>
      </c>
      <c r="F33" s="917">
        <v>0</v>
      </c>
      <c r="G33" s="917">
        <v>0</v>
      </c>
      <c r="H33" s="917">
        <v>0</v>
      </c>
      <c r="I33" s="917">
        <v>0</v>
      </c>
      <c r="J33" s="917">
        <v>0</v>
      </c>
      <c r="K33" s="917">
        <v>0</v>
      </c>
      <c r="L33" s="917">
        <v>0</v>
      </c>
      <c r="M33" s="917">
        <v>0</v>
      </c>
      <c r="N33" s="917">
        <v>0</v>
      </c>
      <c r="O33" s="917">
        <v>0</v>
      </c>
      <c r="P33" s="917">
        <v>0</v>
      </c>
      <c r="Q33" s="917">
        <v>0</v>
      </c>
      <c r="R33" s="917">
        <v>0</v>
      </c>
      <c r="S33" s="917">
        <v>0</v>
      </c>
      <c r="T33" s="917">
        <v>0</v>
      </c>
      <c r="U33" s="917">
        <v>0</v>
      </c>
      <c r="V33" s="917">
        <v>0</v>
      </c>
      <c r="W33" s="917">
        <v>0</v>
      </c>
      <c r="X33" s="917">
        <v>0</v>
      </c>
      <c r="Y33" s="29">
        <v>66417.183659804039</v>
      </c>
      <c r="Z33" s="29">
        <v>67725.210906537657</v>
      </c>
      <c r="AA33" s="29">
        <v>69109.138914717492</v>
      </c>
      <c r="AB33" s="29">
        <v>70463.999602251977</v>
      </c>
    </row>
    <row r="34" spans="1:28">
      <c r="A34" s="917">
        <v>2043</v>
      </c>
      <c r="B34" s="61">
        <v>42769.550472245406</v>
      </c>
      <c r="C34" s="917">
        <v>0</v>
      </c>
      <c r="D34" s="917">
        <v>0</v>
      </c>
      <c r="E34" s="917">
        <v>0</v>
      </c>
      <c r="F34" s="917">
        <v>0</v>
      </c>
      <c r="G34" s="917">
        <v>0</v>
      </c>
      <c r="H34" s="917">
        <v>0</v>
      </c>
      <c r="I34" s="917">
        <v>0</v>
      </c>
      <c r="J34" s="917">
        <v>0</v>
      </c>
      <c r="K34" s="917">
        <v>0</v>
      </c>
      <c r="L34" s="917">
        <v>0</v>
      </c>
      <c r="M34" s="917">
        <v>0</v>
      </c>
      <c r="N34" s="917">
        <v>0</v>
      </c>
      <c r="O34" s="917">
        <v>0</v>
      </c>
      <c r="P34" s="917">
        <v>0</v>
      </c>
      <c r="Q34" s="917">
        <v>0</v>
      </c>
      <c r="R34" s="917">
        <v>0</v>
      </c>
      <c r="S34" s="917">
        <v>0</v>
      </c>
      <c r="T34" s="917">
        <v>0</v>
      </c>
      <c r="U34" s="917">
        <v>0</v>
      </c>
      <c r="V34" s="917">
        <v>0</v>
      </c>
      <c r="W34" s="917">
        <v>0</v>
      </c>
      <c r="X34" s="917">
        <v>0</v>
      </c>
      <c r="Y34" s="917">
        <v>0</v>
      </c>
      <c r="Z34" s="29">
        <v>67725.210906537657</v>
      </c>
      <c r="AA34" s="29">
        <v>69109.138914717492</v>
      </c>
      <c r="AB34" s="29">
        <v>70463.999602251977</v>
      </c>
    </row>
    <row r="35" spans="1:28">
      <c r="A35" s="917">
        <v>2044</v>
      </c>
      <c r="B35" s="61">
        <v>27854.95239943729</v>
      </c>
      <c r="C35" s="917">
        <v>0</v>
      </c>
      <c r="D35" s="917">
        <v>0</v>
      </c>
      <c r="E35" s="917">
        <v>0</v>
      </c>
      <c r="F35" s="917">
        <v>0</v>
      </c>
      <c r="G35" s="917">
        <v>0</v>
      </c>
      <c r="H35" s="917">
        <v>0</v>
      </c>
      <c r="I35" s="917">
        <v>0</v>
      </c>
      <c r="J35" s="917">
        <v>0</v>
      </c>
      <c r="K35" s="917">
        <v>0</v>
      </c>
      <c r="L35" s="917">
        <v>0</v>
      </c>
      <c r="M35" s="917">
        <v>0</v>
      </c>
      <c r="N35" s="917">
        <v>0</v>
      </c>
      <c r="O35" s="917">
        <v>0</v>
      </c>
      <c r="P35" s="917">
        <v>0</v>
      </c>
      <c r="Q35" s="917">
        <v>0</v>
      </c>
      <c r="R35" s="917">
        <v>0</v>
      </c>
      <c r="S35" s="917">
        <v>0</v>
      </c>
      <c r="T35" s="917">
        <v>0</v>
      </c>
      <c r="U35" s="917">
        <v>0</v>
      </c>
      <c r="V35" s="917">
        <v>0</v>
      </c>
      <c r="W35" s="917">
        <v>0</v>
      </c>
      <c r="X35" s="917">
        <v>0</v>
      </c>
      <c r="Y35" s="917">
        <v>0</v>
      </c>
      <c r="Z35" s="917">
        <v>0</v>
      </c>
      <c r="AA35" s="29">
        <v>69109.138914717492</v>
      </c>
      <c r="AB35" s="29">
        <v>70463.999602251977</v>
      </c>
    </row>
    <row r="36" spans="1:28">
      <c r="A36" s="917">
        <v>2045</v>
      </c>
      <c r="B36" s="61">
        <v>13604.606137825176</v>
      </c>
      <c r="C36" s="917">
        <v>0</v>
      </c>
      <c r="D36" s="917">
        <v>0</v>
      </c>
      <c r="E36" s="917">
        <v>0</v>
      </c>
      <c r="F36" s="917">
        <v>0</v>
      </c>
      <c r="G36" s="917">
        <v>0</v>
      </c>
      <c r="H36" s="917">
        <v>0</v>
      </c>
      <c r="I36" s="917">
        <v>0</v>
      </c>
      <c r="J36" s="917">
        <v>0</v>
      </c>
      <c r="K36" s="917">
        <v>0</v>
      </c>
      <c r="L36" s="917">
        <v>0</v>
      </c>
      <c r="M36" s="917">
        <v>0</v>
      </c>
      <c r="N36" s="917">
        <v>0</v>
      </c>
      <c r="O36" s="917">
        <v>0</v>
      </c>
      <c r="P36" s="917">
        <v>0</v>
      </c>
      <c r="Q36" s="917">
        <v>0</v>
      </c>
      <c r="R36" s="917">
        <v>0</v>
      </c>
      <c r="S36" s="917">
        <v>0</v>
      </c>
      <c r="T36" s="917">
        <v>0</v>
      </c>
      <c r="U36" s="917">
        <v>0</v>
      </c>
      <c r="V36" s="917">
        <v>0</v>
      </c>
      <c r="W36" s="917">
        <v>0</v>
      </c>
      <c r="X36" s="917">
        <v>0</v>
      </c>
      <c r="Y36" s="917">
        <v>0</v>
      </c>
      <c r="Z36" s="917">
        <v>0</v>
      </c>
      <c r="AA36" s="917">
        <v>0</v>
      </c>
      <c r="AB36" s="29">
        <v>70463.999602251977</v>
      </c>
    </row>
    <row r="37" spans="1:28">
      <c r="B37" s="61">
        <v>3267869.9994663857</v>
      </c>
      <c r="C37" s="124">
        <v>3123536.5988169089</v>
      </c>
      <c r="D37" s="124">
        <v>4127.8826760424436</v>
      </c>
      <c r="E37" s="124">
        <v>8420.8806591265857</v>
      </c>
      <c r="F37" s="124">
        <v>12883.947408463675</v>
      </c>
      <c r="G37" s="124">
        <v>17522.1684755106</v>
      </c>
      <c r="H37" s="124">
        <v>22340.764806276013</v>
      </c>
      <c r="I37" s="124">
        <v>124275.09612288185</v>
      </c>
      <c r="J37" s="124">
        <v>147935.66438622936</v>
      </c>
      <c r="K37" s="124">
        <v>172453.11734166168</v>
      </c>
      <c r="L37" s="124">
        <v>197833.25214955682</v>
      </c>
      <c r="M37" s="124">
        <v>224232.01910283099</v>
      </c>
      <c r="N37" s="124">
        <v>251535.5254333764</v>
      </c>
      <c r="O37" s="124">
        <v>279930.03920950257</v>
      </c>
      <c r="P37" s="124">
        <v>309271.99332650023</v>
      </c>
      <c r="Q37" s="124">
        <v>339777.98959249409</v>
      </c>
      <c r="R37" s="124">
        <v>404323.74119063822</v>
      </c>
      <c r="S37" s="124">
        <v>471439.63438404456</v>
      </c>
      <c r="T37" s="124">
        <v>135232.88255177313</v>
      </c>
      <c r="U37" s="124"/>
      <c r="V37" s="124"/>
      <c r="W37" s="124"/>
    </row>
    <row r="38" spans="1:28">
      <c r="C38" s="926">
        <v>2609116.0861312477</v>
      </c>
    </row>
    <row r="39" spans="1:28" ht="33" customHeight="1">
      <c r="A39" s="1015" t="s">
        <v>1361</v>
      </c>
      <c r="B39" s="1015"/>
      <c r="C39" s="1015"/>
      <c r="D39" s="1015"/>
      <c r="E39" s="1015"/>
      <c r="F39" s="1015"/>
      <c r="G39" s="1015"/>
      <c r="H39" s="1015"/>
      <c r="I39" s="1015"/>
      <c r="J39" s="1015"/>
      <c r="K39" s="1015"/>
      <c r="L39" s="1015"/>
      <c r="M39" s="1015"/>
      <c r="N39" s="1015"/>
      <c r="O39" s="1015"/>
      <c r="P39" s="1015"/>
      <c r="Q39" s="1015"/>
      <c r="R39" s="1015"/>
      <c r="S39" s="1015"/>
      <c r="T39" s="1015"/>
      <c r="U39" s="1015"/>
      <c r="V39" s="1015"/>
      <c r="W39" s="1015"/>
      <c r="X39" s="1015"/>
      <c r="Y39" s="1015"/>
      <c r="Z39" s="1015"/>
      <c r="AA39" s="1015"/>
      <c r="AB39" s="1015"/>
    </row>
    <row r="40" spans="1:28">
      <c r="B40" s="927">
        <v>43313</v>
      </c>
    </row>
    <row r="41" spans="1:28" ht="15.6">
      <c r="A41" s="928" t="s">
        <v>1357</v>
      </c>
      <c r="B41" s="929">
        <v>220231.39432660266</v>
      </c>
      <c r="D41" s="930"/>
    </row>
    <row r="42" spans="1:28" ht="15.6">
      <c r="A42" s="928" t="s">
        <v>1358</v>
      </c>
      <c r="B42" s="929">
        <v>13290.74892005002</v>
      </c>
    </row>
    <row r="43" spans="1:28">
      <c r="A43" s="47" t="s">
        <v>10</v>
      </c>
      <c r="B43" s="253">
        <v>233522.14324665267</v>
      </c>
      <c r="C43" s="930"/>
      <c r="D43" s="918" t="s">
        <v>1359</v>
      </c>
    </row>
    <row r="44" spans="1:28">
      <c r="A44" s="47" t="s">
        <v>1360</v>
      </c>
      <c r="B44" s="931">
        <v>233.52214324665266</v>
      </c>
      <c r="D44" s="932">
        <v>1.2846747457397713E-3</v>
      </c>
    </row>
    <row r="47" spans="1:28">
      <c r="A47" s="933"/>
      <c r="B47" s="931"/>
    </row>
  </sheetData>
  <mergeCells count="1">
    <mergeCell ref="A39:AB39"/>
  </mergeCells>
  <hyperlinks>
    <hyperlink ref="A1" location="'Summary Detail'!A1" display="Back to Summary Detail"/>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9FF78"/>
  </sheetPr>
  <dimension ref="A1:AD25"/>
  <sheetViews>
    <sheetView workbookViewId="0"/>
  </sheetViews>
  <sheetFormatPr defaultRowHeight="14.4"/>
  <cols>
    <col min="1" max="1" width="54" bestFit="1" customWidth="1"/>
    <col min="2" max="4" width="14.44140625" bestFit="1" customWidth="1"/>
    <col min="5" max="27" width="13" customWidth="1"/>
  </cols>
  <sheetData>
    <row r="1" spans="1:30" s="47" customFormat="1">
      <c r="A1" s="63" t="s">
        <v>34</v>
      </c>
    </row>
    <row r="2" spans="1:30" s="47" customFormat="1"/>
    <row r="3" spans="1:30" s="47" customFormat="1">
      <c r="A3" s="47" t="s">
        <v>274</v>
      </c>
      <c r="B3" s="149">
        <v>7.0000000000000001E-3</v>
      </c>
    </row>
    <row r="4" spans="1:30" s="47" customFormat="1">
      <c r="A4" s="47" t="s">
        <v>234</v>
      </c>
      <c r="B4" s="149">
        <v>0.03</v>
      </c>
    </row>
    <row r="5" spans="1:30" s="47" customFormat="1">
      <c r="A5" s="47" t="s">
        <v>1239</v>
      </c>
      <c r="B5" s="851">
        <v>0.33300000000000002</v>
      </c>
    </row>
    <row r="6" spans="1:30" s="47" customFormat="1"/>
    <row r="7" spans="1:30" s="64" customFormat="1">
      <c r="A7" s="47" t="s">
        <v>190</v>
      </c>
      <c r="C7" s="84">
        <f>MasterTimeline!C2</f>
        <v>0</v>
      </c>
      <c r="D7" s="84">
        <f>MasterTimeline!D2</f>
        <v>0</v>
      </c>
      <c r="E7" s="84">
        <f>MasterTimeline!E2</f>
        <v>0</v>
      </c>
      <c r="F7" s="84">
        <f>MasterTimeline!F2</f>
        <v>0.3</v>
      </c>
      <c r="G7" s="84">
        <f>MasterTimeline!G2</f>
        <v>0.75</v>
      </c>
      <c r="H7" s="84">
        <f>MasterTimeline!H2</f>
        <v>0.75</v>
      </c>
      <c r="I7" s="84">
        <f>MasterTimeline!I2</f>
        <v>0.75</v>
      </c>
      <c r="J7" s="84">
        <f>MasterTimeline!J2</f>
        <v>1</v>
      </c>
      <c r="K7" s="84">
        <f>MasterTimeline!K2</f>
        <v>1</v>
      </c>
      <c r="L7" s="84">
        <f>MasterTimeline!L2</f>
        <v>1</v>
      </c>
      <c r="M7" s="84">
        <f>MasterTimeline!M2</f>
        <v>1</v>
      </c>
      <c r="N7" s="84">
        <f>MasterTimeline!N2</f>
        <v>1</v>
      </c>
      <c r="O7" s="84">
        <f>MasterTimeline!O2</f>
        <v>1</v>
      </c>
      <c r="P7" s="84">
        <f>MasterTimeline!P2</f>
        <v>1</v>
      </c>
      <c r="Q7" s="84">
        <f>MasterTimeline!Q2</f>
        <v>1</v>
      </c>
      <c r="R7" s="84">
        <f>MasterTimeline!R2</f>
        <v>1</v>
      </c>
      <c r="S7" s="84">
        <f>MasterTimeline!S2</f>
        <v>1</v>
      </c>
      <c r="T7" s="84">
        <f>MasterTimeline!T2</f>
        <v>1</v>
      </c>
      <c r="U7" s="84">
        <f>MasterTimeline!U2</f>
        <v>1</v>
      </c>
      <c r="V7" s="84">
        <f>MasterTimeline!V2</f>
        <v>1</v>
      </c>
      <c r="W7" s="84">
        <f>MasterTimeline!W2</f>
        <v>1</v>
      </c>
      <c r="X7" s="84">
        <f>MasterTimeline!X2</f>
        <v>0.25</v>
      </c>
      <c r="Y7" s="84">
        <f>MasterTimeline!Y2</f>
        <v>0</v>
      </c>
      <c r="Z7" s="84">
        <f>MasterTimeline!Z2</f>
        <v>0</v>
      </c>
      <c r="AA7" s="84">
        <f>MasterTimeline!AA2</f>
        <v>0</v>
      </c>
    </row>
    <row r="8" spans="1:30" s="64" customFormat="1">
      <c r="A8" s="64" t="s">
        <v>124</v>
      </c>
      <c r="C8" s="84">
        <v>2016</v>
      </c>
      <c r="D8" s="84">
        <v>2017</v>
      </c>
      <c r="E8" s="84">
        <v>2018</v>
      </c>
      <c r="F8" s="84">
        <v>2019</v>
      </c>
      <c r="G8" s="84">
        <v>2020</v>
      </c>
      <c r="H8" s="84">
        <v>2021</v>
      </c>
      <c r="I8" s="84">
        <v>2022</v>
      </c>
      <c r="J8" s="84">
        <v>2023</v>
      </c>
      <c r="K8" s="84">
        <v>2024</v>
      </c>
      <c r="L8" s="84">
        <v>2025</v>
      </c>
      <c r="M8" s="84">
        <v>2026</v>
      </c>
      <c r="N8" s="84">
        <v>2027</v>
      </c>
      <c r="O8" s="84">
        <v>2028</v>
      </c>
      <c r="P8" s="84">
        <v>2029</v>
      </c>
      <c r="Q8" s="84">
        <v>2030</v>
      </c>
      <c r="R8" s="84">
        <v>2031</v>
      </c>
      <c r="S8" s="84">
        <v>2032</v>
      </c>
      <c r="T8" s="84">
        <v>2033</v>
      </c>
      <c r="U8" s="84">
        <v>2034</v>
      </c>
      <c r="V8" s="84">
        <v>2035</v>
      </c>
      <c r="W8" s="84">
        <v>2036</v>
      </c>
      <c r="X8" s="84">
        <v>2037</v>
      </c>
      <c r="Y8" s="84">
        <v>2038</v>
      </c>
      <c r="Z8" s="84">
        <v>2039</v>
      </c>
      <c r="AA8" s="84">
        <v>2040</v>
      </c>
    </row>
    <row r="9" spans="1:30" s="64" customFormat="1">
      <c r="A9" s="64" t="s">
        <v>126</v>
      </c>
      <c r="B9" s="86">
        <f>NPV(0.0643,C9:AA9)</f>
        <v>4499423.5895445114</v>
      </c>
      <c r="C9" s="419">
        <v>0</v>
      </c>
      <c r="D9" s="87">
        <f>((($C$25)*(1+$B$4+$B$3)^COUNT($C7:D7))*D7)*$B$5</f>
        <v>0</v>
      </c>
      <c r="E9" s="87">
        <f>((($C$25)*(1+$B$4+$B$3)^COUNT($C7:E7))*E7)*$B$5</f>
        <v>0</v>
      </c>
      <c r="F9" s="87">
        <f>((($C$25)*(1+$B$4+$B$3)^COUNT($C7:F7))*F7)*$B$5</f>
        <v>130137.01319384135</v>
      </c>
      <c r="G9" s="87">
        <f>((($C$25)*(1+$B$4+$B$3)^COUNT($C7:G7))*G7)*$B$5</f>
        <v>337380.20670503378</v>
      </c>
      <c r="H9" s="87">
        <f>((($C$25)*(1+$B$4+$B$3)^COUNT($C7:H7))*H7)*$B$5</f>
        <v>349863.27435311995</v>
      </c>
      <c r="I9" s="87">
        <f>((($C$25)*(1+$B$4+$B$3)^COUNT($C7:I7))*I7)*$B$5</f>
        <v>362808.21550418541</v>
      </c>
      <c r="J9" s="87">
        <f>((($C$25)*(1+$B$4+$B$3)^COUNT($C7:J7))*J7)*$B$5</f>
        <v>501642.82597045356</v>
      </c>
      <c r="K9" s="87">
        <f>((($C$25)*(1+$B$4+$B$3)^COUNT($C7:K7))*K7)*$B$5</f>
        <v>520203.61053136038</v>
      </c>
      <c r="L9" s="87">
        <f>((($C$25)*(1+$B$4+$B$3)^COUNT($C7:L7))*L7)*$B$5</f>
        <v>539451.14412102057</v>
      </c>
      <c r="M9" s="87">
        <f>((($C$25)*(1+$B$4+$B$3)^COUNT($C7:M7))*M7)*$B$5</f>
        <v>559410.83645349834</v>
      </c>
      <c r="N9" s="87">
        <f>((($C$25)*(1+$B$4+$B$3)^COUNT($C7:N7))*N7)*$B$5</f>
        <v>580109.0374022777</v>
      </c>
      <c r="O9" s="87">
        <f>((($C$25)*(1+$B$4+$B$3)^COUNT($C7:O7))*O7)*$B$5</f>
        <v>601573.07178616198</v>
      </c>
      <c r="P9" s="87">
        <f>((($C$25)*(1+$B$4+$B$3)^COUNT($C7:P7))*P7)*$B$5</f>
        <v>623831.27544224984</v>
      </c>
      <c r="Q9" s="87">
        <f>((($C$25)*(1+$B$4+$B$3)^COUNT($C7:Q7))*Q7)*$B$5</f>
        <v>646913.0326336131</v>
      </c>
      <c r="R9" s="87">
        <f>((($C$25)*(1+$B$4+$B$3)^COUNT($C7:R7))*R7)*$B$5</f>
        <v>670848.81484105682</v>
      </c>
      <c r="S9" s="87">
        <f>((($C$25)*(1+$B$4+$B$3)^COUNT($C7:S7))*S7)*$B$5</f>
        <v>695670.22099017585</v>
      </c>
      <c r="T9" s="87">
        <f>((($C$25)*(1+$B$4+$B$3)^COUNT($C7:T7))*T7)*$B$5</f>
        <v>721410.0191668123</v>
      </c>
      <c r="U9" s="87">
        <f>((($C$25)*(1+$B$4+$B$3)^COUNT($C7:U7))*U7)*$B$5</f>
        <v>748102.18987598433</v>
      </c>
      <c r="V9" s="87">
        <f>((($C$25)*(1+$B$4+$B$3)^COUNT($C7:V7))*V7)*$B$5</f>
        <v>775781.97090139554</v>
      </c>
      <c r="W9" s="87">
        <f>((($C$25)*(1+$B$4+$B$3)^COUNT($C7:W7))*W7)*$B$5</f>
        <v>804485.90382474731</v>
      </c>
      <c r="X9" s="87">
        <f>((($C$25)*(1+$B$4+$B$3)^COUNT($C7:X7))*X7)*$B$5</f>
        <v>208562.97056656572</v>
      </c>
      <c r="Y9" s="87">
        <f>((($C$25)*(1+$B$4+$B$3)^COUNT($C7:Y7))*Y7)*$B$5</f>
        <v>0</v>
      </c>
      <c r="Z9" s="87">
        <f>((($C$25)*(1+$B$4+$B$3)^COUNT($C7:Z7))*Z7)*$B$5</f>
        <v>0</v>
      </c>
      <c r="AA9" s="87">
        <f>((($C$25)*(1+$B$4+$B$3)^COUNT($C7:AA7))*AA7)*$B$5</f>
        <v>0</v>
      </c>
      <c r="AB9" s="87"/>
      <c r="AC9" s="87"/>
      <c r="AD9" s="87"/>
    </row>
    <row r="10" spans="1:30" s="47" customFormat="1"/>
    <row r="11" spans="1:30" s="47" customFormat="1"/>
    <row r="12" spans="1:30" s="47" customFormat="1">
      <c r="A12" s="47" t="s">
        <v>577</v>
      </c>
      <c r="B12" s="18">
        <v>400000</v>
      </c>
      <c r="C12" s="47" t="s">
        <v>822</v>
      </c>
    </row>
    <row r="13" spans="1:30" s="47" customFormat="1">
      <c r="A13" s="47" t="s">
        <v>578</v>
      </c>
      <c r="B13" s="18">
        <v>375000</v>
      </c>
      <c r="C13" s="47" t="s">
        <v>822</v>
      </c>
    </row>
    <row r="14" spans="1:30" s="47" customFormat="1"/>
    <row r="15" spans="1:30" s="47" customFormat="1"/>
    <row r="16" spans="1:30" s="47" customFormat="1"/>
    <row r="18" spans="1:8" ht="15.6">
      <c r="A18" s="132"/>
      <c r="B18" s="1016" t="s">
        <v>267</v>
      </c>
      <c r="C18" s="1016"/>
      <c r="D18" s="1016"/>
      <c r="H18" s="758">
        <v>3.7499999999999999E-3</v>
      </c>
    </row>
    <row r="19" spans="1:8" ht="15.6">
      <c r="A19" s="133" t="s">
        <v>128</v>
      </c>
      <c r="B19" s="134" t="s">
        <v>13</v>
      </c>
      <c r="C19" s="135" t="s">
        <v>176</v>
      </c>
      <c r="D19" s="135" t="s">
        <v>11</v>
      </c>
    </row>
    <row r="20" spans="1:8" ht="15.6">
      <c r="A20" s="132" t="s">
        <v>268</v>
      </c>
      <c r="B20" s="59">
        <v>577955705.51999998</v>
      </c>
      <c r="C20" s="59">
        <v>577955705.51999998</v>
      </c>
      <c r="D20" s="59">
        <v>577955705.51999998</v>
      </c>
    </row>
    <row r="21" spans="1:8">
      <c r="A21" s="47" t="s">
        <v>269</v>
      </c>
      <c r="B21" s="757">
        <f>0.25%*0.65+0.125%*0.35</f>
        <v>2.0625000000000001E-3</v>
      </c>
      <c r="C21" s="757">
        <f>((((0.0025+0.005)*0.65)+((0.00125+0.0025)*0.35)))/2</f>
        <v>3.0937500000000001E-3</v>
      </c>
      <c r="D21" s="757">
        <f>0.5%*0.65+0.25%*0.35</f>
        <v>4.1250000000000002E-3</v>
      </c>
    </row>
    <row r="22" spans="1:8">
      <c r="A22" s="47" t="s">
        <v>270</v>
      </c>
      <c r="B22" s="52">
        <v>0.85</v>
      </c>
      <c r="C22" s="52">
        <v>0.9</v>
      </c>
      <c r="D22" s="52">
        <v>0.95</v>
      </c>
    </row>
    <row r="23" spans="1:8">
      <c r="A23" s="47" t="s">
        <v>271</v>
      </c>
      <c r="B23" s="137">
        <f>B20*B21*B22</f>
        <v>1013228.5962397499</v>
      </c>
      <c r="C23" s="137">
        <f>C20*C21*C22</f>
        <v>1609245.4175572502</v>
      </c>
      <c r="D23" s="137">
        <f>D20*D21*D22</f>
        <v>2264863.9210064998</v>
      </c>
    </row>
    <row r="24" spans="1:8">
      <c r="A24" s="47" t="s">
        <v>272</v>
      </c>
      <c r="B24" s="137">
        <f>B23*0.3</f>
        <v>303968.57887192495</v>
      </c>
      <c r="C24" s="137">
        <f>C23*0.3</f>
        <v>482773.62526717503</v>
      </c>
      <c r="D24" s="137">
        <f>D23*0.3</f>
        <v>679459.17630194989</v>
      </c>
    </row>
    <row r="25" spans="1:8">
      <c r="A25" s="47" t="s">
        <v>273</v>
      </c>
      <c r="B25" s="137">
        <f>B23-B24</f>
        <v>709260.01736782491</v>
      </c>
      <c r="C25" s="137">
        <f>C23-C24</f>
        <v>1126471.7922900752</v>
      </c>
      <c r="D25" s="137">
        <f>D23-D24</f>
        <v>1585404.7447045499</v>
      </c>
    </row>
  </sheetData>
  <mergeCells count="1">
    <mergeCell ref="B18:D18"/>
  </mergeCells>
  <hyperlinks>
    <hyperlink ref="A1" location="'Summary Detail'!A1" display="Back to Summary Detail"/>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00B0F0"/>
  </sheetPr>
  <dimension ref="A1:AA40"/>
  <sheetViews>
    <sheetView zoomScaleNormal="100" workbookViewId="0">
      <selection activeCell="C9" sqref="C9:X9"/>
    </sheetView>
  </sheetViews>
  <sheetFormatPr defaultColWidth="9.109375" defaultRowHeight="13.2"/>
  <cols>
    <col min="1" max="1" width="3.109375" style="570" customWidth="1"/>
    <col min="2" max="2" width="34" style="570" customWidth="1"/>
    <col min="3" max="3" width="15.5546875" style="570" bestFit="1" customWidth="1"/>
    <col min="4" max="6" width="15.33203125" style="570" bestFit="1" customWidth="1"/>
    <col min="7" max="7" width="15.5546875" style="570" bestFit="1" customWidth="1"/>
    <col min="8" max="22" width="15.44140625" style="570" bestFit="1" customWidth="1"/>
    <col min="23" max="23" width="11.5546875" style="570" bestFit="1" customWidth="1"/>
    <col min="24" max="24" width="10.5546875" style="570" bestFit="1" customWidth="1"/>
    <col min="25" max="16384" width="9.109375" style="570"/>
  </cols>
  <sheetData>
    <row r="1" spans="1:27" ht="15">
      <c r="A1" s="574" t="s">
        <v>835</v>
      </c>
      <c r="C1" s="576">
        <v>2016</v>
      </c>
      <c r="D1" s="576">
        <v>2017</v>
      </c>
      <c r="E1" s="576">
        <v>2018</v>
      </c>
      <c r="F1" s="576">
        <v>2019</v>
      </c>
      <c r="G1" s="576">
        <v>2020</v>
      </c>
      <c r="H1" s="576">
        <v>2021</v>
      </c>
      <c r="I1" s="576">
        <v>2022</v>
      </c>
      <c r="J1" s="576">
        <v>2023</v>
      </c>
      <c r="K1" s="576">
        <v>2024</v>
      </c>
      <c r="L1" s="576">
        <v>2025</v>
      </c>
      <c r="M1" s="576">
        <v>2026</v>
      </c>
      <c r="N1" s="576">
        <v>2027</v>
      </c>
      <c r="O1" s="576">
        <v>2028</v>
      </c>
      <c r="P1" s="576">
        <v>2029</v>
      </c>
      <c r="Q1" s="576">
        <v>2030</v>
      </c>
      <c r="R1" s="576">
        <v>2031</v>
      </c>
      <c r="S1" s="576">
        <v>2032</v>
      </c>
      <c r="T1" s="576">
        <v>2033</v>
      </c>
      <c r="U1" s="576">
        <v>2034</v>
      </c>
      <c r="V1" s="576">
        <v>2035</v>
      </c>
      <c r="W1" s="576">
        <v>2036</v>
      </c>
      <c r="X1" s="576">
        <v>2037</v>
      </c>
    </row>
    <row r="2" spans="1:27" ht="13.8">
      <c r="B2" s="569" t="s">
        <v>836</v>
      </c>
      <c r="C2" s="573">
        <v>0</v>
      </c>
      <c r="D2" s="573">
        <v>18948101.752340008</v>
      </c>
      <c r="E2" s="573">
        <v>35676678.247201078</v>
      </c>
      <c r="F2" s="573">
        <v>52198847.310977831</v>
      </c>
      <c r="G2" s="573">
        <f>46643609.8552044+G23</f>
        <v>46882972.855204403</v>
      </c>
      <c r="H2" s="573">
        <v>1000000</v>
      </c>
      <c r="I2" s="571"/>
      <c r="L2" s="637">
        <f>L23</f>
        <v>11309637</v>
      </c>
      <c r="Q2" s="637">
        <f>Q23+Q24</f>
        <v>14024605</v>
      </c>
      <c r="R2" s="637">
        <f t="shared" ref="R2:X2" si="0">R23+R24</f>
        <v>0</v>
      </c>
      <c r="S2" s="637">
        <f t="shared" si="0"/>
        <v>0</v>
      </c>
      <c r="T2" s="637">
        <f t="shared" si="0"/>
        <v>2750000</v>
      </c>
      <c r="U2" s="637">
        <f t="shared" si="0"/>
        <v>2750000</v>
      </c>
      <c r="V2" s="637">
        <f t="shared" si="0"/>
        <v>14202637</v>
      </c>
      <c r="W2" s="637">
        <f t="shared" si="0"/>
        <v>5762106</v>
      </c>
      <c r="X2" s="637">
        <f t="shared" si="0"/>
        <v>0</v>
      </c>
    </row>
    <row r="3" spans="1:27" ht="13.8">
      <c r="B3" s="569" t="s">
        <v>837</v>
      </c>
      <c r="C3" s="570">
        <v>0</v>
      </c>
      <c r="D3" s="637">
        <f>D17</f>
        <v>124000</v>
      </c>
      <c r="E3" s="637">
        <f t="shared" ref="E3:X3" si="1">E17</f>
        <v>1301115</v>
      </c>
      <c r="F3" s="637">
        <f t="shared" si="1"/>
        <v>3279030</v>
      </c>
      <c r="G3" s="637">
        <f t="shared" si="1"/>
        <v>3407918</v>
      </c>
      <c r="H3" s="637">
        <f t="shared" si="1"/>
        <v>3254969</v>
      </c>
      <c r="I3" s="637">
        <f t="shared" si="1"/>
        <v>3352618.0700000003</v>
      </c>
      <c r="J3" s="637">
        <f t="shared" si="1"/>
        <v>3453196.6121000005</v>
      </c>
      <c r="K3" s="637">
        <f t="shared" si="1"/>
        <v>3344792.5104630007</v>
      </c>
      <c r="L3" s="637">
        <f t="shared" si="1"/>
        <v>3445136.2857768908</v>
      </c>
      <c r="M3" s="637">
        <f t="shared" si="1"/>
        <v>3548490.3743501976</v>
      </c>
      <c r="N3" s="637">
        <f t="shared" si="1"/>
        <v>3654945.0855807038</v>
      </c>
      <c r="O3" s="637">
        <f t="shared" si="1"/>
        <v>3764593.4381481251</v>
      </c>
      <c r="P3" s="637">
        <f t="shared" si="1"/>
        <v>3877531.2412925689</v>
      </c>
      <c r="Q3" s="637">
        <f t="shared" si="1"/>
        <v>3993857.1785313459</v>
      </c>
      <c r="R3" s="637">
        <f t="shared" si="1"/>
        <v>4113672.8938872865</v>
      </c>
      <c r="S3" s="637">
        <f t="shared" si="1"/>
        <v>4237083.0807039049</v>
      </c>
      <c r="T3" s="637">
        <f t="shared" si="1"/>
        <v>4364195.5731250225</v>
      </c>
      <c r="U3" s="637">
        <f t="shared" si="1"/>
        <v>4495121.4403187735</v>
      </c>
      <c r="V3" s="637">
        <f t="shared" si="1"/>
        <v>4629975.0835283371</v>
      </c>
      <c r="W3" s="637">
        <f>W17</f>
        <v>4768874.3360341871</v>
      </c>
      <c r="X3" s="637">
        <f t="shared" si="1"/>
        <v>4911940.5661152126</v>
      </c>
    </row>
    <row r="4" spans="1:27" ht="13.8">
      <c r="B4" s="569" t="s">
        <v>492</v>
      </c>
      <c r="D4" s="572">
        <f>DepreciationSchForExistingMeter!K17-DepreciationSchForExistingMeter!I3</f>
        <v>522807.39681662747</v>
      </c>
      <c r="E4" s="572">
        <f>DepreciationSchForExistingMeter!K17-DepreciationSchForExistingMeter!I4</f>
        <v>233802.44741027732</v>
      </c>
      <c r="F4" s="572">
        <f>DepreciationSchForExistingMeter!K17-DepreciationSchForExistingMeter!I5</f>
        <v>243910.72862957738</v>
      </c>
      <c r="G4" s="572">
        <f>DepreciationSchForExistingMeter!K17-DepreciationSchForExistingMeter!I6</f>
        <v>522347.92948847741</v>
      </c>
      <c r="H4" s="572">
        <f>DepreciationSchForExistingMeter!K17</f>
        <v>607808.85252437741</v>
      </c>
      <c r="I4" s="572">
        <f t="shared" ref="I4:R4" si="2">H4</f>
        <v>607808.85252437741</v>
      </c>
      <c r="J4" s="572">
        <f t="shared" si="2"/>
        <v>607808.85252437741</v>
      </c>
      <c r="K4" s="572">
        <f t="shared" si="2"/>
        <v>607808.85252437741</v>
      </c>
      <c r="L4" s="572">
        <f t="shared" si="2"/>
        <v>607808.85252437741</v>
      </c>
      <c r="M4" s="572">
        <f t="shared" si="2"/>
        <v>607808.85252437741</v>
      </c>
      <c r="N4" s="572">
        <f t="shared" si="2"/>
        <v>607808.85252437741</v>
      </c>
      <c r="O4" s="572">
        <f t="shared" si="2"/>
        <v>607808.85252437741</v>
      </c>
      <c r="P4" s="572">
        <f t="shared" si="2"/>
        <v>607808.85252437741</v>
      </c>
      <c r="Q4" s="572">
        <f t="shared" si="2"/>
        <v>607808.85252437741</v>
      </c>
      <c r="R4" s="572">
        <f t="shared" si="2"/>
        <v>607808.85252437741</v>
      </c>
    </row>
    <row r="6" spans="1:27" ht="15">
      <c r="A6" s="574" t="s">
        <v>523</v>
      </c>
    </row>
    <row r="7" spans="1:27" ht="13.8">
      <c r="B7" s="569" t="s">
        <v>522</v>
      </c>
      <c r="C7" s="828"/>
      <c r="D7" s="828"/>
      <c r="E7" s="828"/>
      <c r="F7" s="828"/>
      <c r="G7" s="828"/>
      <c r="H7" s="828"/>
      <c r="I7" s="828"/>
      <c r="J7" s="828"/>
      <c r="K7" s="828"/>
      <c r="L7" s="828"/>
      <c r="M7" s="828"/>
      <c r="N7" s="828"/>
      <c r="O7" s="828"/>
      <c r="P7" s="828"/>
      <c r="Q7" s="828"/>
      <c r="R7" s="828"/>
      <c r="S7" s="828"/>
      <c r="T7" s="828"/>
      <c r="U7" s="828"/>
      <c r="V7" s="828"/>
      <c r="W7" s="828"/>
    </row>
    <row r="8" spans="1:27" ht="14.4" thickBot="1">
      <c r="B8" s="575" t="s">
        <v>519</v>
      </c>
      <c r="C8" s="829"/>
      <c r="D8" s="829"/>
      <c r="E8" s="829"/>
      <c r="F8" s="829"/>
      <c r="G8" s="829"/>
      <c r="H8" s="829"/>
      <c r="I8" s="829"/>
      <c r="J8" s="829"/>
      <c r="K8" s="829"/>
      <c r="L8" s="829"/>
      <c r="M8" s="829"/>
      <c r="N8" s="829"/>
      <c r="O8" s="829"/>
      <c r="P8" s="829"/>
      <c r="Q8" s="829"/>
      <c r="R8" s="829"/>
      <c r="S8" s="829"/>
      <c r="T8" s="829"/>
      <c r="U8" s="829"/>
      <c r="V8" s="829"/>
      <c r="W8" s="829"/>
    </row>
    <row r="9" spans="1:27" ht="13.8">
      <c r="B9" s="569" t="s">
        <v>10</v>
      </c>
      <c r="C9" s="830">
        <f>Summary_RealizationSchedule!H55</f>
        <v>4911737.7970782705</v>
      </c>
      <c r="D9" s="830">
        <f>Summary_RealizationSchedule!I55</f>
        <v>8738790.6575518753</v>
      </c>
      <c r="E9" s="830">
        <f>Summary_RealizationSchedule!J55</f>
        <v>6177905.6225635232</v>
      </c>
      <c r="F9" s="830">
        <f>Summary_RealizationSchedule!K55</f>
        <v>15973877.603117628</v>
      </c>
      <c r="G9" s="830">
        <f>Summary_RealizationSchedule!L55</f>
        <v>24189252.015822478</v>
      </c>
      <c r="H9" s="830">
        <f>Summary_RealizationSchedule!M55</f>
        <v>16331312.352540294</v>
      </c>
      <c r="I9" s="830">
        <f>Summary_RealizationSchedule!N55</f>
        <v>17516306.755453765</v>
      </c>
      <c r="J9" s="830">
        <f>Summary_RealizationSchedule!O55</f>
        <v>24371782.834515341</v>
      </c>
      <c r="K9" s="830">
        <f>Summary_RealizationSchedule!P55</f>
        <v>28047759.865903992</v>
      </c>
      <c r="L9" s="830">
        <f>Summary_RealizationSchedule!Q55</f>
        <v>29289703.09300736</v>
      </c>
      <c r="M9" s="830">
        <f>Summary_RealizationSchedule!R55</f>
        <v>30705360.145421572</v>
      </c>
      <c r="N9" s="830">
        <f>Summary_RealizationSchedule!S55</f>
        <v>32824956.818835068</v>
      </c>
      <c r="O9" s="830">
        <f>Summary_RealizationSchedule!T55</f>
        <v>34269949.253425285</v>
      </c>
      <c r="P9" s="830">
        <f>Summary_RealizationSchedule!U55</f>
        <v>35703154.179417096</v>
      </c>
      <c r="Q9" s="830">
        <f>Summary_RealizationSchedule!V55</f>
        <v>35271753.859845705</v>
      </c>
      <c r="R9" s="830">
        <f>Summary_RealizationSchedule!W55</f>
        <v>36448523.797276698</v>
      </c>
      <c r="S9" s="830">
        <f>Summary_RealizationSchedule!X55</f>
        <v>37540439.301759794</v>
      </c>
      <c r="T9" s="830">
        <f>Summary_RealizationSchedule!Y55</f>
        <v>37753918.001013964</v>
      </c>
      <c r="U9" s="830">
        <f>Summary_RealizationSchedule!Z55</f>
        <v>38746883.035540454</v>
      </c>
      <c r="V9" s="830">
        <f>Summary_RealizationSchedule!AA55</f>
        <v>40116865.825792804</v>
      </c>
      <c r="W9" s="830">
        <f>Summary_RealizationSchedule!AB55</f>
        <v>41658187.328885898</v>
      </c>
      <c r="X9" s="830">
        <f>Summary_RealizationSchedule!AC55</f>
        <v>10143009.703386953</v>
      </c>
      <c r="Y9" s="830">
        <f>Summary_RealizationSchedule!AD55</f>
        <v>0</v>
      </c>
      <c r="Z9" s="830">
        <f>Summary_RealizationSchedule!AE55</f>
        <v>0</v>
      </c>
      <c r="AA9" s="830">
        <f>Summary_RealizationSchedule!AF55</f>
        <v>0</v>
      </c>
    </row>
    <row r="11" spans="1:27" ht="13.8">
      <c r="B11" s="569" t="s">
        <v>1287</v>
      </c>
      <c r="C11" s="830">
        <v>716399.74949076923</v>
      </c>
      <c r="D11" s="830">
        <v>1041259.2551754926</v>
      </c>
      <c r="E11" s="830">
        <v>3746238.4948815526</v>
      </c>
      <c r="F11" s="830">
        <v>5682565.6107345428</v>
      </c>
      <c r="G11" s="830">
        <v>14568366.190108337</v>
      </c>
      <c r="H11" s="830">
        <v>17644391.047724187</v>
      </c>
      <c r="I11" s="830">
        <v>18308926.042111933</v>
      </c>
      <c r="J11" s="830">
        <v>19153321.394999165</v>
      </c>
      <c r="K11" s="830">
        <v>21852083.944625199</v>
      </c>
      <c r="L11" s="830">
        <v>22856322.178637251</v>
      </c>
      <c r="M11" s="830">
        <v>23898872.600987121</v>
      </c>
      <c r="N11" s="830">
        <v>25007295.646811835</v>
      </c>
      <c r="O11" s="830">
        <v>26151587.540177841</v>
      </c>
      <c r="P11" s="830">
        <v>27273334.783586048</v>
      </c>
      <c r="Q11" s="830">
        <v>28071124.688269347</v>
      </c>
      <c r="R11" s="830">
        <v>28967566.706143692</v>
      </c>
      <c r="S11" s="830">
        <v>29768882.475834541</v>
      </c>
      <c r="T11" s="830">
        <v>30599139.581183903</v>
      </c>
      <c r="U11" s="830">
        <v>31446609.542910181</v>
      </c>
      <c r="V11" s="830">
        <v>32483961.101086296</v>
      </c>
      <c r="W11" s="830">
        <v>34624306.534029275</v>
      </c>
      <c r="X11" s="830">
        <v>0</v>
      </c>
      <c r="Y11" s="830">
        <v>0</v>
      </c>
      <c r="Z11" s="830">
        <v>0</v>
      </c>
      <c r="AA11" s="830">
        <v>0</v>
      </c>
    </row>
    <row r="12" spans="1:27">
      <c r="C12" s="680"/>
    </row>
    <row r="13" spans="1:27">
      <c r="C13" s="680"/>
    </row>
    <row r="14" spans="1:27">
      <c r="C14" s="680"/>
    </row>
    <row r="15" spans="1:27" ht="15">
      <c r="A15" s="574" t="s">
        <v>1189</v>
      </c>
      <c r="C15" s="576">
        <v>2016</v>
      </c>
      <c r="D15" s="576">
        <v>2017</v>
      </c>
      <c r="E15" s="576">
        <v>2018</v>
      </c>
      <c r="F15" s="576">
        <v>2019</v>
      </c>
      <c r="G15" s="576">
        <v>2020</v>
      </c>
      <c r="H15" s="576">
        <v>2021</v>
      </c>
      <c r="I15" s="576">
        <v>2022</v>
      </c>
      <c r="J15" s="576">
        <v>2023</v>
      </c>
      <c r="K15" s="576">
        <v>2024</v>
      </c>
      <c r="L15" s="576">
        <v>2025</v>
      </c>
      <c r="M15" s="576">
        <v>2026</v>
      </c>
      <c r="N15" s="576">
        <v>2027</v>
      </c>
      <c r="O15" s="576">
        <v>2028</v>
      </c>
      <c r="P15" s="576">
        <v>2029</v>
      </c>
      <c r="Q15" s="576">
        <v>2030</v>
      </c>
      <c r="R15" s="576">
        <v>2031</v>
      </c>
      <c r="S15" s="576">
        <v>2032</v>
      </c>
      <c r="T15" s="576">
        <v>2033</v>
      </c>
      <c r="U15" s="576">
        <v>2034</v>
      </c>
      <c r="V15" s="576">
        <v>2035</v>
      </c>
      <c r="W15" s="576">
        <v>2036</v>
      </c>
    </row>
    <row r="16" spans="1:27" ht="13.8">
      <c r="B16" s="569" t="s">
        <v>836</v>
      </c>
      <c r="C16" s="573">
        <v>0</v>
      </c>
      <c r="D16" s="573">
        <v>18948101.752340008</v>
      </c>
      <c r="E16" s="573">
        <v>35676678.247201078</v>
      </c>
      <c r="F16" s="573">
        <v>52198847.310977831</v>
      </c>
      <c r="G16" s="573">
        <v>46643609.855204426</v>
      </c>
      <c r="H16" s="573">
        <v>1000000</v>
      </c>
      <c r="I16" s="571"/>
    </row>
    <row r="17" spans="1:24" ht="13.8">
      <c r="B17" s="569" t="s">
        <v>837</v>
      </c>
      <c r="D17" s="637">
        <f>SteveCarrozoInputs!B7</f>
        <v>124000</v>
      </c>
      <c r="E17" s="637">
        <f>SteveCarrozoInputs!C7</f>
        <v>1301115</v>
      </c>
      <c r="F17" s="637">
        <f>SteveCarrozoInputs!D7</f>
        <v>3279030</v>
      </c>
      <c r="G17" s="637">
        <f>SteveCarrozoInputs!E7</f>
        <v>3407918</v>
      </c>
      <c r="H17" s="637">
        <f>SteveCarrozoInputs!F7</f>
        <v>3254969</v>
      </c>
      <c r="I17" s="637">
        <f>SteveCarrozoInputs!G7</f>
        <v>3352618.0700000003</v>
      </c>
      <c r="J17" s="637">
        <f>SteveCarrozoInputs!H7</f>
        <v>3453196.6121000005</v>
      </c>
      <c r="K17" s="637">
        <f>SteveCarrozoInputs!I7</f>
        <v>3344792.5104630007</v>
      </c>
      <c r="L17" s="637">
        <f>SteveCarrozoInputs!J7</f>
        <v>3445136.2857768908</v>
      </c>
      <c r="M17" s="637">
        <f>SteveCarrozoInputs!K7</f>
        <v>3548490.3743501976</v>
      </c>
      <c r="N17" s="637">
        <f>SteveCarrozoInputs!L7</f>
        <v>3654945.0855807038</v>
      </c>
      <c r="O17" s="637">
        <f>SteveCarrozoInputs!M7</f>
        <v>3764593.4381481251</v>
      </c>
      <c r="P17" s="637">
        <f>SteveCarrozoInputs!N7</f>
        <v>3877531.2412925689</v>
      </c>
      <c r="Q17" s="637">
        <f>SteveCarrozoInputs!O7</f>
        <v>3993857.1785313459</v>
      </c>
      <c r="R17" s="637">
        <f>SteveCarrozoInputs!P7</f>
        <v>4113672.8938872865</v>
      </c>
      <c r="S17" s="637">
        <f>SteveCarrozoInputs!Q7</f>
        <v>4237083.0807039049</v>
      </c>
      <c r="T17" s="637">
        <f>SteveCarrozoInputs!R7</f>
        <v>4364195.5731250225</v>
      </c>
      <c r="U17" s="637">
        <f>SteveCarrozoInputs!S7</f>
        <v>4495121.4403187735</v>
      </c>
      <c r="V17" s="637">
        <f>SteveCarrozoInputs!T7</f>
        <v>4629975.0835283371</v>
      </c>
      <c r="W17" s="637">
        <f>SteveCarrozoInputs!U7</f>
        <v>4768874.3360341871</v>
      </c>
      <c r="X17" s="637">
        <f>SteveCarrozoInputs!V7</f>
        <v>4911940.5661152126</v>
      </c>
    </row>
    <row r="18" spans="1:24">
      <c r="C18" s="680"/>
    </row>
    <row r="19" spans="1:24">
      <c r="C19" s="680"/>
      <c r="D19" s="680"/>
      <c r="E19" s="680"/>
      <c r="F19" s="680"/>
      <c r="G19" s="680"/>
      <c r="H19" s="680"/>
      <c r="I19" s="680"/>
    </row>
    <row r="20" spans="1:24">
      <c r="C20" s="680"/>
    </row>
    <row r="21" spans="1:24">
      <c r="C21" s="680"/>
    </row>
    <row r="22" spans="1:24">
      <c r="A22" s="770" t="s">
        <v>1188</v>
      </c>
      <c r="C22" s="680"/>
    </row>
    <row r="23" spans="1:24" ht="14.4">
      <c r="B23" s="47" t="s">
        <v>1193</v>
      </c>
      <c r="G23" s="772">
        <v>239363</v>
      </c>
      <c r="L23" s="772">
        <v>11309637</v>
      </c>
      <c r="Q23" s="772">
        <v>14024605</v>
      </c>
      <c r="V23" s="772">
        <v>11452637</v>
      </c>
      <c r="W23" s="772">
        <v>3012106</v>
      </c>
    </row>
    <row r="24" spans="1:24" ht="15.6">
      <c r="B24" s="570" t="s">
        <v>1190</v>
      </c>
      <c r="T24" s="585">
        <v>2750000</v>
      </c>
      <c r="U24" s="585">
        <v>2750000</v>
      </c>
      <c r="V24" s="585">
        <v>2750000</v>
      </c>
      <c r="W24" s="585">
        <v>2750000</v>
      </c>
    </row>
    <row r="25" spans="1:24">
      <c r="A25" s="770" t="s">
        <v>1186</v>
      </c>
    </row>
    <row r="26" spans="1:24" ht="24.75" customHeight="1">
      <c r="B26" s="768" t="s">
        <v>1185</v>
      </c>
      <c r="F26" s="637">
        <v>0</v>
      </c>
      <c r="G26" s="637">
        <v>0</v>
      </c>
      <c r="H26" s="637">
        <v>0</v>
      </c>
      <c r="I26" s="637">
        <v>0</v>
      </c>
      <c r="J26" s="637">
        <f>ABS(I26)*-1.03</f>
        <v>0</v>
      </c>
      <c r="K26" s="637">
        <f>ABS(J26)*-1.03</f>
        <v>0</v>
      </c>
      <c r="L26" s="637">
        <f t="shared" ref="L26:W26" si="3">ABS(K26)*-1.03</f>
        <v>0</v>
      </c>
      <c r="M26" s="637">
        <f t="shared" si="3"/>
        <v>0</v>
      </c>
      <c r="N26" s="637">
        <f t="shared" si="3"/>
        <v>0</v>
      </c>
      <c r="O26" s="637">
        <f t="shared" si="3"/>
        <v>0</v>
      </c>
      <c r="P26" s="637">
        <f t="shared" si="3"/>
        <v>0</v>
      </c>
      <c r="Q26" s="637">
        <f t="shared" si="3"/>
        <v>0</v>
      </c>
      <c r="R26" s="637">
        <f t="shared" si="3"/>
        <v>0</v>
      </c>
      <c r="S26" s="637">
        <f t="shared" si="3"/>
        <v>0</v>
      </c>
      <c r="T26" s="637">
        <f t="shared" si="3"/>
        <v>0</v>
      </c>
      <c r="U26" s="637">
        <f t="shared" si="3"/>
        <v>0</v>
      </c>
      <c r="V26" s="637">
        <f t="shared" si="3"/>
        <v>0</v>
      </c>
      <c r="W26" s="637">
        <f t="shared" si="3"/>
        <v>0</v>
      </c>
    </row>
    <row r="27" spans="1:24" ht="26.4">
      <c r="B27" s="769" t="s">
        <v>1187</v>
      </c>
      <c r="F27" s="637">
        <v>0</v>
      </c>
      <c r="G27" s="637">
        <v>0</v>
      </c>
    </row>
    <row r="28" spans="1:24" ht="14.4">
      <c r="B28" s="47" t="s">
        <v>1194</v>
      </c>
      <c r="E28" s="637">
        <v>0</v>
      </c>
      <c r="F28" s="637">
        <v>0</v>
      </c>
      <c r="G28" s="775">
        <v>529221</v>
      </c>
      <c r="H28" s="637">
        <v>0</v>
      </c>
      <c r="I28" s="637">
        <f>H28*1.03</f>
        <v>0</v>
      </c>
      <c r="J28" s="637">
        <f>I28</f>
        <v>0</v>
      </c>
      <c r="K28" s="637">
        <f>J28</f>
        <v>0</v>
      </c>
      <c r="L28" s="775">
        <v>913160</v>
      </c>
      <c r="M28" s="637">
        <v>0</v>
      </c>
      <c r="N28" s="637">
        <f t="shared" ref="N28:U28" si="4">M28*1.03</f>
        <v>0</v>
      </c>
      <c r="O28" s="637">
        <f t="shared" si="4"/>
        <v>0</v>
      </c>
      <c r="P28" s="637">
        <f t="shared" si="4"/>
        <v>0</v>
      </c>
      <c r="Q28" s="775">
        <v>913160</v>
      </c>
      <c r="R28" s="637">
        <v>0</v>
      </c>
      <c r="S28" s="637">
        <f t="shared" si="4"/>
        <v>0</v>
      </c>
      <c r="T28" s="637">
        <f t="shared" si="4"/>
        <v>0</v>
      </c>
      <c r="U28" s="637">
        <f t="shared" si="4"/>
        <v>0</v>
      </c>
      <c r="V28" s="775">
        <v>913160</v>
      </c>
      <c r="W28" s="775">
        <v>182632</v>
      </c>
    </row>
    <row r="35" spans="2:8" ht="14.4">
      <c r="B35" s="773"/>
      <c r="C35" s="774">
        <v>2016</v>
      </c>
      <c r="D35" s="774">
        <v>2017</v>
      </c>
      <c r="E35" s="774">
        <v>2018</v>
      </c>
      <c r="F35" s="774">
        <v>2019</v>
      </c>
      <c r="G35" s="774">
        <v>2020</v>
      </c>
      <c r="H35" s="774">
        <v>2021</v>
      </c>
    </row>
    <row r="36" spans="2:8" ht="14.4">
      <c r="B36" s="773" t="s">
        <v>1191</v>
      </c>
      <c r="C36" s="773">
        <v>0</v>
      </c>
      <c r="D36" s="772">
        <v>124042</v>
      </c>
      <c r="E36" s="772">
        <v>1509665</v>
      </c>
      <c r="F36" s="772">
        <v>4127191</v>
      </c>
      <c r="G36" s="772">
        <v>4943155</v>
      </c>
      <c r="H36" s="772">
        <v>4788878</v>
      </c>
    </row>
    <row r="37" spans="2:8" ht="14.4">
      <c r="B37" s="47"/>
      <c r="C37" s="47"/>
      <c r="D37" s="47"/>
      <c r="E37" s="47"/>
      <c r="F37" s="47"/>
      <c r="G37" s="47"/>
      <c r="H37" s="47"/>
    </row>
    <row r="38" spans="2:8" ht="14.4">
      <c r="B38" s="47" t="s">
        <v>1192</v>
      </c>
      <c r="C38" s="51">
        <v>2020</v>
      </c>
      <c r="D38" s="51">
        <v>2025</v>
      </c>
      <c r="E38" s="51">
        <v>2030</v>
      </c>
      <c r="F38" s="51">
        <v>2035</v>
      </c>
      <c r="G38" s="51">
        <v>2036</v>
      </c>
      <c r="H38" s="47"/>
    </row>
    <row r="39" spans="2:8" ht="14.4">
      <c r="B39" s="47" t="s">
        <v>1193</v>
      </c>
      <c r="C39" s="772">
        <v>239363</v>
      </c>
      <c r="D39" s="772">
        <v>11309637</v>
      </c>
      <c r="E39" s="772">
        <v>14024605</v>
      </c>
      <c r="F39" s="772">
        <v>11452637</v>
      </c>
      <c r="G39" s="772">
        <v>3012106</v>
      </c>
      <c r="H39" s="47"/>
    </row>
    <row r="40" spans="2:8" ht="14.4">
      <c r="B40" s="47" t="s">
        <v>1194</v>
      </c>
      <c r="C40" s="775">
        <v>529221</v>
      </c>
      <c r="D40" s="775">
        <v>913160</v>
      </c>
      <c r="E40" s="775">
        <v>913160</v>
      </c>
      <c r="F40" s="775">
        <v>913160</v>
      </c>
      <c r="G40" s="775">
        <v>182632</v>
      </c>
      <c r="H40" s="47"/>
    </row>
  </sheetData>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9FF78"/>
  </sheetPr>
  <dimension ref="A1:AG103"/>
  <sheetViews>
    <sheetView workbookViewId="0"/>
  </sheetViews>
  <sheetFormatPr defaultColWidth="9.109375" defaultRowHeight="14.4"/>
  <cols>
    <col min="1" max="1" width="50.5546875" style="47" customWidth="1"/>
    <col min="2" max="2" width="35.33203125" style="139" customWidth="1"/>
    <col min="3" max="6" width="16.88671875" style="139" customWidth="1"/>
    <col min="7" max="7" width="16.88671875" style="47" customWidth="1"/>
    <col min="8" max="8" width="10" style="47" bestFit="1" customWidth="1"/>
    <col min="9" max="10" width="15.44140625" style="47" customWidth="1"/>
    <col min="11" max="29" width="10.6640625" style="47" customWidth="1"/>
    <col min="30" max="16384" width="9.109375" style="47"/>
  </cols>
  <sheetData>
    <row r="1" spans="1:33">
      <c r="A1" s="14" t="s">
        <v>34</v>
      </c>
    </row>
    <row r="2" spans="1:33">
      <c r="A2" s="14"/>
      <c r="B2" s="27"/>
    </row>
    <row r="3" spans="1:33">
      <c r="A3" s="47" t="s">
        <v>124</v>
      </c>
      <c r="B3" s="47"/>
      <c r="E3" s="139">
        <f>MasterTimeline!C2</f>
        <v>0</v>
      </c>
      <c r="F3" s="708">
        <f>MasterTimeline!D2</f>
        <v>0</v>
      </c>
      <c r="G3" s="708">
        <f>MasterTimeline!E2</f>
        <v>0</v>
      </c>
      <c r="H3" s="708">
        <f>MasterTimeline!F2</f>
        <v>0.3</v>
      </c>
      <c r="I3" s="708">
        <f>MasterTimeline!G2</f>
        <v>0.75</v>
      </c>
      <c r="J3" s="708">
        <f>MasterTimeline!H2</f>
        <v>0.75</v>
      </c>
      <c r="K3" s="708">
        <f>MasterTimeline!I2</f>
        <v>0.75</v>
      </c>
      <c r="L3" s="708">
        <f>MasterTimeline!J2</f>
        <v>1</v>
      </c>
      <c r="M3" s="708">
        <f>MasterTimeline!K2</f>
        <v>1</v>
      </c>
      <c r="N3" s="708">
        <f>MasterTimeline!L2</f>
        <v>1</v>
      </c>
      <c r="O3" s="708">
        <f>MasterTimeline!M2</f>
        <v>1</v>
      </c>
      <c r="P3" s="708">
        <f>MasterTimeline!N2</f>
        <v>1</v>
      </c>
      <c r="Q3" s="708">
        <f>MasterTimeline!O2</f>
        <v>1</v>
      </c>
      <c r="R3" s="708">
        <f>MasterTimeline!P2</f>
        <v>1</v>
      </c>
      <c r="S3" s="708">
        <f>MasterTimeline!Q2</f>
        <v>1</v>
      </c>
      <c r="T3" s="708">
        <f>MasterTimeline!R2</f>
        <v>1</v>
      </c>
      <c r="U3" s="708">
        <f>MasterTimeline!S2</f>
        <v>1</v>
      </c>
      <c r="V3" s="708">
        <f>MasterTimeline!T2</f>
        <v>1</v>
      </c>
      <c r="W3" s="708">
        <f>MasterTimeline!U2</f>
        <v>1</v>
      </c>
      <c r="X3" s="708">
        <f>MasterTimeline!V2</f>
        <v>1</v>
      </c>
      <c r="Y3" s="708">
        <f>MasterTimeline!W2</f>
        <v>1</v>
      </c>
      <c r="Z3" s="708">
        <f>MasterTimeline!X2</f>
        <v>0.25</v>
      </c>
      <c r="AA3" s="708">
        <f>MasterTimeline!Y2</f>
        <v>0</v>
      </c>
      <c r="AB3" s="708">
        <f>MasterTimeline!Z2</f>
        <v>0</v>
      </c>
      <c r="AC3" s="708">
        <f>MasterTimeline!AA2</f>
        <v>0</v>
      </c>
    </row>
    <row r="4" spans="1:33" ht="28.8">
      <c r="A4" s="47" t="s">
        <v>354</v>
      </c>
      <c r="B4" s="47"/>
      <c r="C4" s="138" t="s">
        <v>81</v>
      </c>
      <c r="D4" s="138" t="s">
        <v>83</v>
      </c>
      <c r="E4" s="139">
        <v>2016</v>
      </c>
      <c r="F4" s="139">
        <v>2017</v>
      </c>
      <c r="G4" s="139">
        <v>2018</v>
      </c>
      <c r="H4" s="139">
        <v>2019</v>
      </c>
      <c r="I4" s="139">
        <v>2020</v>
      </c>
      <c r="J4" s="139">
        <v>2021</v>
      </c>
      <c r="K4" s="139">
        <v>2022</v>
      </c>
      <c r="L4" s="139">
        <v>2023</v>
      </c>
      <c r="M4" s="139">
        <v>2024</v>
      </c>
      <c r="N4" s="139">
        <v>2025</v>
      </c>
      <c r="O4" s="139">
        <v>2026</v>
      </c>
      <c r="P4" s="139">
        <v>2027</v>
      </c>
      <c r="Q4" s="139">
        <v>2028</v>
      </c>
      <c r="R4" s="139">
        <v>2029</v>
      </c>
      <c r="S4" s="139">
        <v>2030</v>
      </c>
      <c r="T4" s="139">
        <v>2031</v>
      </c>
      <c r="U4" s="139">
        <v>2032</v>
      </c>
      <c r="V4" s="139">
        <v>2033</v>
      </c>
      <c r="W4" s="139">
        <v>2034</v>
      </c>
      <c r="X4" s="139">
        <v>2035</v>
      </c>
      <c r="Y4" s="139">
        <v>2036</v>
      </c>
      <c r="Z4" s="139">
        <v>2037</v>
      </c>
      <c r="AA4" s="139">
        <v>2038</v>
      </c>
      <c r="AB4" s="139">
        <v>2039</v>
      </c>
      <c r="AC4" s="139">
        <v>2040</v>
      </c>
      <c r="AD4" s="139"/>
      <c r="AE4" s="139"/>
      <c r="AF4" s="139"/>
      <c r="AG4" s="139"/>
    </row>
    <row r="5" spans="1:33">
      <c r="A5" s="47" t="s">
        <v>126</v>
      </c>
      <c r="B5" s="18">
        <f>NPV(0.0643,E5:AC5)</f>
        <v>1951969.8227914567</v>
      </c>
      <c r="C5" s="27">
        <v>0.03</v>
      </c>
      <c r="D5" s="31">
        <v>0.01</v>
      </c>
      <c r="E5" s="29">
        <f>$D$16*(1+$C$5+$D$5)^COUNT($E$4:E$4)*E3</f>
        <v>0</v>
      </c>
      <c r="F5" s="29">
        <f>$D$16*(1+$C$5+$D$5)^COUNT($E$4:F$4)*F3</f>
        <v>0</v>
      </c>
      <c r="G5" s="29">
        <f>$D$16*(1+$C$5+$D$5)^COUNT($E$4:G$4)*G3</f>
        <v>0</v>
      </c>
      <c r="H5" s="29">
        <f>$D$16*(1+$C$5+$D$5)^COUNT($E$4:H$4)*H3</f>
        <v>55058.783625644784</v>
      </c>
      <c r="I5" s="29">
        <f>$D$16*(1+$C$5+$D$5)^COUNT($E$4:I$4)*I3</f>
        <v>143152.83742667644</v>
      </c>
      <c r="J5" s="29">
        <f>$D$16*(1+$C$5+$D$5)^COUNT($E$4:J$4)*J3</f>
        <v>148878.95092374351</v>
      </c>
      <c r="K5" s="29">
        <f>$D$16*(1+$C$5+$D$5)^COUNT($E$4:K$4)*K3</f>
        <v>154834.10896069324</v>
      </c>
      <c r="L5" s="29">
        <f>$D$16*(1+$C$5+$D$5)^COUNT($E$4:L$4)*L3</f>
        <v>214703.297758828</v>
      </c>
      <c r="M5" s="29">
        <f>$D$16*(1+$C$5+$D$5)^COUNT($E$4:M$4)*M3</f>
        <v>223291.42966918115</v>
      </c>
      <c r="N5" s="29">
        <f>$D$16*(1+$C$5+$D$5)^COUNT($E$4:N$4)*N3</f>
        <v>232223.08685594838</v>
      </c>
      <c r="O5" s="29">
        <f>$D$16*(1+$C$5+$D$5)^COUNT($E$4:O$4)*O3</f>
        <v>241512.01033018631</v>
      </c>
      <c r="P5" s="29">
        <f>$D$16*(1+$C$5+$D$5)^COUNT($E$4:P$4)*P3</f>
        <v>251172.49074339381</v>
      </c>
      <c r="Q5" s="29">
        <f>$D$16*(1+$C$5+$D$5)^COUNT($E$4:Q$4)*Q3</f>
        <v>261219.39037312957</v>
      </c>
      <c r="R5" s="29">
        <f>$D$16*(1+$C$5+$D$5)^COUNT($E$4:R$4)*R3</f>
        <v>271668.16598805477</v>
      </c>
      <c r="S5" s="29">
        <f>$D$16*(1+$C$5+$D$5)^COUNT($E$4:S$4)*S3</f>
        <v>282534.89262757695</v>
      </c>
      <c r="T5" s="29">
        <f>$D$16*(1+$C$5+$D$5)^COUNT($E$4:T$4)*T3</f>
        <v>293836.28833268007</v>
      </c>
      <c r="U5" s="29">
        <f>$D$16*(1+$C$5+$D$5)^COUNT($E$4:U$4)*U3</f>
        <v>305589.73986598727</v>
      </c>
      <c r="V5" s="29">
        <f>$D$16*(1+$C$5+$D$5)^COUNT($E$4:V$4)*V3</f>
        <v>317813.32946062682</v>
      </c>
      <c r="W5" s="29">
        <f>$D$16*(1+$C$5+$D$5)^COUNT($E$4:W$4)*W3</f>
        <v>330525.86263905186</v>
      </c>
      <c r="X5" s="29">
        <f>$D$16*(1+$C$5+$D$5)^COUNT($E$4:X$4)*X3</f>
        <v>343746.8971446139</v>
      </c>
      <c r="Y5" s="29">
        <f>$D$16*(1+$C$5+$D$5)^COUNT($E$4:Y$4)*Y3</f>
        <v>357496.77303039859</v>
      </c>
      <c r="Z5" s="29">
        <f>$D$16*(1+$C$5+$D$5)^COUNT($E$4:Z$4)*Z3</f>
        <v>92949.160987903626</v>
      </c>
      <c r="AA5" s="29">
        <f>$D$16*(1+$C$5+$D$5)^COUNT($E$4:AA$4)*AA3</f>
        <v>0</v>
      </c>
      <c r="AB5" s="29">
        <f>$D$16*(1+$C$5+$D$5)^COUNT($E$4:AB$4)*AB3</f>
        <v>0</v>
      </c>
      <c r="AC5" s="29">
        <f>$D$16*(1+$C$5+$D$5)^COUNT($E$4:AC$4)*AC3</f>
        <v>0</v>
      </c>
    </row>
    <row r="7" spans="1:33">
      <c r="J7"/>
      <c r="K7"/>
      <c r="L7"/>
      <c r="M7"/>
    </row>
    <row r="8" spans="1:33" ht="15.6">
      <c r="A8" s="133" t="s">
        <v>128</v>
      </c>
      <c r="B8" s="264" t="s">
        <v>174</v>
      </c>
      <c r="C8" s="264" t="s">
        <v>175</v>
      </c>
      <c r="D8" s="264" t="s">
        <v>10</v>
      </c>
      <c r="E8" s="123" t="s">
        <v>36</v>
      </c>
    </row>
    <row r="9" spans="1:33" ht="15.6">
      <c r="A9" s="132" t="s">
        <v>457</v>
      </c>
      <c r="B9" s="254">
        <f>G35</f>
        <v>3645.6</v>
      </c>
      <c r="C9" s="254">
        <f>G47</f>
        <v>1782.8</v>
      </c>
      <c r="D9" s="254">
        <f>SUM(B9:C9)</f>
        <v>5428.4</v>
      </c>
      <c r="E9" s="123" t="s">
        <v>456</v>
      </c>
    </row>
    <row r="10" spans="1:33" ht="15.6">
      <c r="A10" s="132" t="s">
        <v>455</v>
      </c>
      <c r="B10" s="254">
        <f>G34</f>
        <v>1009563.2</v>
      </c>
      <c r="C10" s="254">
        <f>G46</f>
        <v>50894.6</v>
      </c>
      <c r="E10" s="123" t="s">
        <v>454</v>
      </c>
    </row>
    <row r="11" spans="1:33">
      <c r="A11" s="47" t="s">
        <v>453</v>
      </c>
      <c r="B11" s="262">
        <f>J34</f>
        <v>91497.879003999988</v>
      </c>
      <c r="C11" s="262">
        <f>J46</f>
        <v>45678.625650000002</v>
      </c>
      <c r="D11" s="124">
        <f>SUM(B11:C11)</f>
        <v>137176.50465399999</v>
      </c>
      <c r="E11" s="123" t="s">
        <v>452</v>
      </c>
    </row>
    <row r="12" spans="1:33">
      <c r="A12" s="47" t="s">
        <v>161</v>
      </c>
      <c r="B12" s="139">
        <v>0.66</v>
      </c>
      <c r="C12" s="139">
        <v>0.66</v>
      </c>
      <c r="D12" s="124"/>
    </row>
    <row r="13" spans="1:33">
      <c r="A13" s="47" t="s">
        <v>451</v>
      </c>
      <c r="B13" s="139">
        <f>H58</f>
        <v>5.5</v>
      </c>
      <c r="C13" s="139">
        <f>B13</f>
        <v>5.5</v>
      </c>
      <c r="D13" s="124"/>
    </row>
    <row r="14" spans="1:33">
      <c r="A14" s="47" t="s">
        <v>450</v>
      </c>
      <c r="B14" s="139">
        <f>B12*B13</f>
        <v>3.6300000000000003</v>
      </c>
      <c r="C14" s="139">
        <f>C12*C13</f>
        <v>3.6300000000000003</v>
      </c>
      <c r="D14" s="124"/>
      <c r="E14" s="123" t="s">
        <v>449</v>
      </c>
    </row>
    <row r="15" spans="1:33">
      <c r="A15" s="47" t="s">
        <v>448</v>
      </c>
      <c r="B15" s="262">
        <f>B14*B9</f>
        <v>13233.528</v>
      </c>
      <c r="C15" s="262">
        <f>C14*C9</f>
        <v>6471.5640000000003</v>
      </c>
      <c r="D15" s="124">
        <f>SUM(B15:C15)</f>
        <v>19705.092000000001</v>
      </c>
      <c r="E15" s="123" t="s">
        <v>447</v>
      </c>
    </row>
    <row r="16" spans="1:33" ht="15.6">
      <c r="A16" s="263" t="s">
        <v>250</v>
      </c>
      <c r="B16" s="262">
        <f>B11+B15</f>
        <v>104731.40700399999</v>
      </c>
      <c r="C16" s="262">
        <f>C11+C15</f>
        <v>52150.18965</v>
      </c>
      <c r="D16" s="124">
        <f>D11+D15</f>
        <v>156881.59665399999</v>
      </c>
      <c r="E16" s="123" t="s">
        <v>446</v>
      </c>
    </row>
    <row r="19" spans="1:10" ht="18">
      <c r="A19" s="261" t="s">
        <v>187</v>
      </c>
    </row>
    <row r="20" spans="1:10">
      <c r="A20" s="47" t="s">
        <v>445</v>
      </c>
      <c r="B20" s="139" t="s">
        <v>444</v>
      </c>
    </row>
    <row r="22" spans="1:10">
      <c r="B22" s="139" t="s">
        <v>256</v>
      </c>
      <c r="G22" s="47" t="s">
        <v>443</v>
      </c>
    </row>
    <row r="23" spans="1:10">
      <c r="A23" s="47" t="s">
        <v>259</v>
      </c>
      <c r="B23" s="139">
        <v>2010</v>
      </c>
      <c r="C23" s="139">
        <v>2011</v>
      </c>
      <c r="D23" s="139">
        <v>2012</v>
      </c>
      <c r="E23" s="139">
        <v>2013</v>
      </c>
      <c r="F23" s="139">
        <v>2014</v>
      </c>
      <c r="G23" s="260" t="s">
        <v>263</v>
      </c>
      <c r="H23" s="260" t="s">
        <v>442</v>
      </c>
      <c r="I23" s="260" t="s">
        <v>441</v>
      </c>
      <c r="J23" s="259" t="s">
        <v>440</v>
      </c>
    </row>
    <row r="24" spans="1:10">
      <c r="A24" s="123" t="s">
        <v>439</v>
      </c>
      <c r="B24" s="255"/>
      <c r="C24" s="255"/>
      <c r="D24" s="255"/>
      <c r="E24" s="255"/>
      <c r="F24" s="255"/>
    </row>
    <row r="25" spans="1:10">
      <c r="A25" s="125" t="s">
        <v>227</v>
      </c>
      <c r="B25" s="255"/>
      <c r="C25" s="255"/>
      <c r="D25" s="255"/>
      <c r="E25" s="255"/>
      <c r="F25" s="255"/>
    </row>
    <row r="26" spans="1:10">
      <c r="A26" s="256" t="s">
        <v>433</v>
      </c>
      <c r="B26" s="255">
        <v>24.228578824747604</v>
      </c>
      <c r="C26" s="255">
        <v>26.185430463576157</v>
      </c>
      <c r="D26" s="255">
        <v>28.482091276718659</v>
      </c>
      <c r="E26" s="255">
        <v>32.283792240300379</v>
      </c>
      <c r="F26" s="255">
        <v>32.117607973421926</v>
      </c>
      <c r="I26" s="139" t="s">
        <v>438</v>
      </c>
      <c r="J26" s="47" t="s">
        <v>437</v>
      </c>
    </row>
    <row r="27" spans="1:10" ht="15.6">
      <c r="A27" s="256" t="s">
        <v>432</v>
      </c>
      <c r="B27" s="254">
        <v>898811</v>
      </c>
      <c r="C27" s="254">
        <v>918452</v>
      </c>
      <c r="D27" s="254">
        <v>918911</v>
      </c>
      <c r="E27" s="254">
        <v>888242</v>
      </c>
      <c r="F27" s="254">
        <v>850114</v>
      </c>
      <c r="G27" s="253">
        <f xml:space="preserve"> AVERAGE(B27:F27)</f>
        <v>894906</v>
      </c>
      <c r="H27" s="20">
        <f>G27/G$34</f>
        <v>0.88642890311374267</v>
      </c>
      <c r="I27" s="257">
        <f>0.0875</f>
        <v>8.7499999999999994E-2</v>
      </c>
      <c r="J27" s="130">
        <f>G27*I27</f>
        <v>78304.274999999994</v>
      </c>
    </row>
    <row r="28" spans="1:10">
      <c r="A28" s="256" t="s">
        <v>431</v>
      </c>
      <c r="B28" s="254">
        <v>3863</v>
      </c>
      <c r="C28" s="254">
        <v>3926</v>
      </c>
      <c r="D28" s="254">
        <v>3462</v>
      </c>
      <c r="E28" s="254">
        <v>3196</v>
      </c>
      <c r="F28" s="254">
        <v>3010</v>
      </c>
    </row>
    <row r="29" spans="1:10">
      <c r="A29" s="125" t="s">
        <v>228</v>
      </c>
      <c r="B29" s="255"/>
      <c r="C29" s="255"/>
      <c r="D29" s="255"/>
      <c r="E29" s="255"/>
      <c r="F29" s="255"/>
    </row>
    <row r="30" spans="1:10">
      <c r="A30" s="256" t="s">
        <v>433</v>
      </c>
      <c r="B30" s="255">
        <v>53.918032786885249</v>
      </c>
      <c r="C30" s="255">
        <v>49.297872340425535</v>
      </c>
      <c r="D30" s="255">
        <v>47.701986754966889</v>
      </c>
      <c r="E30" s="255">
        <v>50.773109243697476</v>
      </c>
      <c r="F30" s="255">
        <v>46.4</v>
      </c>
    </row>
    <row r="31" spans="1:10" ht="15.6">
      <c r="A31" s="256" t="s">
        <v>432</v>
      </c>
      <c r="B31" s="254">
        <v>145046</v>
      </c>
      <c r="C31" s="254">
        <v>114756</v>
      </c>
      <c r="D31" s="254">
        <v>48276</v>
      </c>
      <c r="E31" s="254">
        <v>157515</v>
      </c>
      <c r="F31" s="254">
        <v>107693</v>
      </c>
      <c r="G31" s="253">
        <f xml:space="preserve"> AVERAGE(B31:F31)</f>
        <v>114657.2</v>
      </c>
      <c r="H31" s="20">
        <f>G31/G$34</f>
        <v>0.11357109688625734</v>
      </c>
      <c r="I31" s="258">
        <f>0.11507</f>
        <v>0.11507000000000001</v>
      </c>
      <c r="J31" s="130">
        <f>G31*I31</f>
        <v>13193.604004000001</v>
      </c>
    </row>
    <row r="32" spans="1:10">
      <c r="A32" s="256" t="s">
        <v>431</v>
      </c>
      <c r="B32" s="254">
        <v>183</v>
      </c>
      <c r="C32" s="254">
        <v>188</v>
      </c>
      <c r="D32" s="254">
        <v>151</v>
      </c>
      <c r="E32" s="254">
        <v>119</v>
      </c>
      <c r="F32" s="254">
        <v>130</v>
      </c>
    </row>
    <row r="33" spans="1:10">
      <c r="A33" s="123" t="s">
        <v>436</v>
      </c>
      <c r="B33" s="255">
        <v>25.571428571428573</v>
      </c>
      <c r="C33" s="255">
        <v>27.241614000972291</v>
      </c>
      <c r="D33" s="255">
        <v>29.285358427899254</v>
      </c>
      <c r="E33" s="255">
        <v>32.947511312217195</v>
      </c>
      <c r="F33" s="255">
        <v>32.70891719745223</v>
      </c>
      <c r="G33" s="253">
        <f xml:space="preserve"> AVERAGE(B33:F33)</f>
        <v>29.550965901993909</v>
      </c>
    </row>
    <row r="34" spans="1:10">
      <c r="A34" s="123" t="s">
        <v>435</v>
      </c>
      <c r="B34" s="254">
        <v>1043857</v>
      </c>
      <c r="C34" s="254">
        <v>1033208</v>
      </c>
      <c r="D34" s="254">
        <v>967187</v>
      </c>
      <c r="E34" s="254">
        <v>1045757</v>
      </c>
      <c r="F34" s="254">
        <v>957807</v>
      </c>
      <c r="G34" s="253">
        <f xml:space="preserve"> AVERAGE(B34:F34)</f>
        <v>1009563.2</v>
      </c>
      <c r="J34" s="130">
        <f>SUM(J27:J33)</f>
        <v>91497.879003999988</v>
      </c>
    </row>
    <row r="35" spans="1:10">
      <c r="A35" s="123" t="s">
        <v>434</v>
      </c>
      <c r="B35" s="254">
        <v>4046</v>
      </c>
      <c r="C35" s="254">
        <v>4114</v>
      </c>
      <c r="D35" s="254">
        <v>3613</v>
      </c>
      <c r="E35" s="254">
        <v>3315</v>
      </c>
      <c r="F35" s="254">
        <v>3140</v>
      </c>
      <c r="G35" s="253">
        <f xml:space="preserve"> AVERAGE(B35:F35)</f>
        <v>3645.6</v>
      </c>
    </row>
    <row r="36" spans="1:10">
      <c r="A36" s="123" t="s">
        <v>197</v>
      </c>
      <c r="B36" s="255"/>
      <c r="C36" s="255"/>
      <c r="D36" s="255"/>
      <c r="E36" s="255"/>
      <c r="F36" s="255"/>
    </row>
    <row r="37" spans="1:10">
      <c r="A37" s="125" t="s">
        <v>227</v>
      </c>
      <c r="B37" s="255"/>
      <c r="C37" s="255"/>
      <c r="D37" s="255"/>
      <c r="E37" s="255"/>
      <c r="F37" s="255"/>
    </row>
    <row r="38" spans="1:10">
      <c r="A38" s="256" t="s">
        <v>433</v>
      </c>
      <c r="B38" s="255">
        <v>29.844565217391306</v>
      </c>
      <c r="C38" s="255">
        <v>32.047441364605547</v>
      </c>
      <c r="D38" s="255">
        <v>34.047675804529199</v>
      </c>
      <c r="E38" s="255">
        <v>35.055831265508687</v>
      </c>
      <c r="F38" s="255">
        <v>33.379066478076382</v>
      </c>
    </row>
    <row r="39" spans="1:10" ht="15.6">
      <c r="A39" s="256" t="s">
        <v>432</v>
      </c>
      <c r="B39" s="254">
        <v>40087</v>
      </c>
      <c r="C39" s="254">
        <v>44767</v>
      </c>
      <c r="D39" s="254">
        <v>38109</v>
      </c>
      <c r="E39" s="254">
        <v>37562</v>
      </c>
      <c r="F39" s="254">
        <v>30887</v>
      </c>
      <c r="G39" s="253">
        <f xml:space="preserve"> AVERAGE(B39:F39)</f>
        <v>38282.400000000001</v>
      </c>
      <c r="H39" s="20">
        <f>G39/G$46</f>
        <v>0.75218981974512034</v>
      </c>
      <c r="I39" s="257">
        <f>0.86998</f>
        <v>0.86997999999999998</v>
      </c>
      <c r="J39" s="130">
        <f>G39*I39</f>
        <v>33304.922352000001</v>
      </c>
    </row>
    <row r="40" spans="1:10">
      <c r="A40" s="256" t="s">
        <v>431</v>
      </c>
      <c r="B40" s="254">
        <v>1840</v>
      </c>
      <c r="C40" s="254">
        <v>1876</v>
      </c>
      <c r="D40" s="254">
        <v>1678</v>
      </c>
      <c r="E40" s="254">
        <v>1612</v>
      </c>
      <c r="F40" s="254">
        <v>1414</v>
      </c>
    </row>
    <row r="41" spans="1:10">
      <c r="A41" s="125" t="s">
        <v>228</v>
      </c>
      <c r="B41" s="255"/>
      <c r="C41" s="255"/>
      <c r="D41" s="255"/>
      <c r="E41" s="255"/>
      <c r="F41" s="255"/>
    </row>
    <row r="42" spans="1:10">
      <c r="A42" s="256" t="s">
        <v>433</v>
      </c>
      <c r="B42" s="255">
        <v>48.609756097560975</v>
      </c>
      <c r="C42" s="255">
        <v>49.730769230769234</v>
      </c>
      <c r="D42" s="255">
        <v>52.215909090909093</v>
      </c>
      <c r="E42" s="255">
        <v>45.802325581395351</v>
      </c>
      <c r="F42" s="255">
        <v>58.149253731343286</v>
      </c>
    </row>
    <row r="43" spans="1:10" ht="15.6">
      <c r="A43" s="256" t="s">
        <v>432</v>
      </c>
      <c r="B43" s="254">
        <v>10711</v>
      </c>
      <c r="C43" s="254">
        <v>18840</v>
      </c>
      <c r="D43" s="254">
        <v>7777</v>
      </c>
      <c r="E43" s="254">
        <v>9976</v>
      </c>
      <c r="F43" s="254">
        <v>15757</v>
      </c>
      <c r="G43" s="253">
        <f xml:space="preserve"> AVERAGE(B43:F43)</f>
        <v>12612.2</v>
      </c>
      <c r="H43" s="20">
        <f>G43/G$46</f>
        <v>0.24781018025487972</v>
      </c>
      <c r="I43" s="257">
        <f>0.98109</f>
        <v>0.98109000000000002</v>
      </c>
      <c r="J43" s="130">
        <f>G43*I43</f>
        <v>12373.703298</v>
      </c>
    </row>
    <row r="44" spans="1:10">
      <c r="A44" s="256" t="s">
        <v>431</v>
      </c>
      <c r="B44" s="254">
        <v>123</v>
      </c>
      <c r="C44" s="254">
        <v>130</v>
      </c>
      <c r="D44" s="254">
        <v>88</v>
      </c>
      <c r="E44" s="254">
        <v>86</v>
      </c>
      <c r="F44" s="254">
        <v>67</v>
      </c>
    </row>
    <row r="45" spans="1:10">
      <c r="A45" s="123" t="s">
        <v>430</v>
      </c>
      <c r="B45" s="255">
        <v>31.020376974019356</v>
      </c>
      <c r="C45" s="255">
        <v>33.193419740777664</v>
      </c>
      <c r="D45" s="255">
        <v>34.953001132502834</v>
      </c>
      <c r="E45" s="255">
        <v>35.600117785630154</v>
      </c>
      <c r="F45" s="255">
        <v>34.499662390276839</v>
      </c>
      <c r="G45" s="253">
        <f xml:space="preserve"> AVERAGE(B45:F45)</f>
        <v>33.853315604641367</v>
      </c>
    </row>
    <row r="46" spans="1:10">
      <c r="A46" s="123" t="s">
        <v>429</v>
      </c>
      <c r="B46" s="254">
        <v>50798</v>
      </c>
      <c r="C46" s="254">
        <v>63607</v>
      </c>
      <c r="D46" s="254">
        <v>45886</v>
      </c>
      <c r="E46" s="254">
        <v>47538</v>
      </c>
      <c r="F46" s="254">
        <v>46644</v>
      </c>
      <c r="G46" s="253">
        <f xml:space="preserve"> AVERAGE(B46:F46)</f>
        <v>50894.6</v>
      </c>
      <c r="J46" s="130">
        <f>SUM(J39:J45)</f>
        <v>45678.625650000002</v>
      </c>
    </row>
    <row r="47" spans="1:10">
      <c r="A47" s="123" t="s">
        <v>428</v>
      </c>
      <c r="B47" s="254">
        <v>1963</v>
      </c>
      <c r="C47" s="254">
        <v>2006</v>
      </c>
      <c r="D47" s="254">
        <v>1766</v>
      </c>
      <c r="E47" s="254">
        <v>1698</v>
      </c>
      <c r="F47" s="254">
        <v>1481</v>
      </c>
      <c r="G47" s="253">
        <f xml:space="preserve"> AVERAGE(B47:F47)</f>
        <v>1782.8</v>
      </c>
    </row>
    <row r="48" spans="1:10">
      <c r="A48" s="123"/>
      <c r="B48" s="254"/>
      <c r="C48" s="254"/>
      <c r="D48" s="254"/>
      <c r="E48" s="254"/>
      <c r="F48" s="254"/>
      <c r="G48" s="253"/>
    </row>
    <row r="49" spans="1:10">
      <c r="A49" s="123"/>
      <c r="B49" s="254"/>
      <c r="C49" s="254"/>
      <c r="D49" s="254"/>
      <c r="E49" s="254"/>
      <c r="F49" s="254"/>
      <c r="G49" s="253"/>
    </row>
    <row r="50" spans="1:10">
      <c r="A50" s="123"/>
      <c r="B50" s="123"/>
      <c r="C50" s="123"/>
      <c r="D50" s="123"/>
      <c r="E50" s="123"/>
      <c r="F50" s="123"/>
      <c r="G50" s="253"/>
    </row>
    <row r="51" spans="1:10" ht="21">
      <c r="A51" s="420" t="s">
        <v>579</v>
      </c>
      <c r="B51"/>
      <c r="E51" s="513" t="s">
        <v>629</v>
      </c>
      <c r="F51" s="468"/>
      <c r="G51" s="525" t="s">
        <v>630</v>
      </c>
      <c r="H51" s="468"/>
      <c r="I51" s="467"/>
      <c r="J51" s="467"/>
    </row>
    <row r="52" spans="1:10" ht="15.6">
      <c r="A52" s="422" t="s">
        <v>580</v>
      </c>
      <c r="B52"/>
      <c r="E52" s="468"/>
      <c r="F52" s="522" t="s">
        <v>631</v>
      </c>
      <c r="G52" s="1020" t="s">
        <v>98</v>
      </c>
      <c r="H52" s="1020"/>
      <c r="I52" s="467"/>
      <c r="J52" s="467"/>
    </row>
    <row r="53" spans="1:10" ht="15.6">
      <c r="A53" s="423" t="s">
        <v>581</v>
      </c>
      <c r="B53"/>
      <c r="E53" s="468"/>
      <c r="F53" s="468" t="s">
        <v>632</v>
      </c>
      <c r="G53" s="469">
        <v>1</v>
      </c>
      <c r="H53" s="469">
        <v>1</v>
      </c>
      <c r="I53" s="467"/>
      <c r="J53" s="467"/>
    </row>
    <row r="54" spans="1:10" ht="15.6">
      <c r="A54" s="423" t="s">
        <v>582</v>
      </c>
      <c r="B54"/>
      <c r="E54" s="468"/>
      <c r="F54" s="468" t="s">
        <v>633</v>
      </c>
      <c r="G54" s="469">
        <v>1</v>
      </c>
      <c r="H54" s="469">
        <v>2</v>
      </c>
      <c r="I54" s="467"/>
      <c r="J54" s="467"/>
    </row>
    <row r="55" spans="1:10" ht="15.6">
      <c r="A55" s="424" t="s">
        <v>583</v>
      </c>
      <c r="B55"/>
      <c r="E55" s="468"/>
      <c r="F55" s="468" t="s">
        <v>634</v>
      </c>
      <c r="G55" s="469">
        <v>1</v>
      </c>
      <c r="H55" s="469">
        <v>1</v>
      </c>
      <c r="I55" s="467"/>
      <c r="J55" s="467"/>
    </row>
    <row r="56" spans="1:10" ht="15.6">
      <c r="A56" s="421" t="s">
        <v>584</v>
      </c>
      <c r="B56"/>
      <c r="E56" s="468"/>
      <c r="F56" s="468" t="s">
        <v>635</v>
      </c>
      <c r="G56" s="469">
        <v>1</v>
      </c>
      <c r="H56" s="469">
        <v>3</v>
      </c>
      <c r="I56" s="467"/>
      <c r="J56" s="467"/>
    </row>
    <row r="57" spans="1:10" ht="15.6">
      <c r="A57" s="425" t="s">
        <v>585</v>
      </c>
      <c r="B57"/>
      <c r="E57" s="468"/>
      <c r="F57" s="468" t="s">
        <v>10</v>
      </c>
      <c r="G57" s="523">
        <v>4</v>
      </c>
      <c r="H57" s="523">
        <v>7</v>
      </c>
      <c r="I57" s="467"/>
      <c r="J57" s="467"/>
    </row>
    <row r="58" spans="1:10" ht="15.6">
      <c r="A58" s="425" t="s">
        <v>586</v>
      </c>
      <c r="B58"/>
      <c r="E58" s="468"/>
      <c r="F58" s="468"/>
      <c r="G58" s="469" t="s">
        <v>636</v>
      </c>
      <c r="H58" s="524">
        <v>5.5</v>
      </c>
      <c r="I58" s="467"/>
      <c r="J58" s="467"/>
    </row>
    <row r="59" spans="1:10" ht="15.6">
      <c r="A59" s="422" t="s">
        <v>587</v>
      </c>
      <c r="B59"/>
      <c r="E59" s="417"/>
      <c r="F59" s="417"/>
    </row>
    <row r="60" spans="1:10" ht="16.2" thickBot="1">
      <c r="A60" s="421" t="s">
        <v>588</v>
      </c>
      <c r="B60"/>
    </row>
    <row r="61" spans="1:10" ht="15" thickBot="1">
      <c r="A61" s="426" t="s">
        <v>589</v>
      </c>
      <c r="B61" s="429" t="s">
        <v>590</v>
      </c>
    </row>
    <row r="62" spans="1:10">
      <c r="A62" s="1017" t="s">
        <v>591</v>
      </c>
      <c r="B62" s="430" t="s">
        <v>592</v>
      </c>
    </row>
    <row r="63" spans="1:10" ht="15.6">
      <c r="A63" s="1018"/>
      <c r="B63" s="431" t="s">
        <v>593</v>
      </c>
    </row>
    <row r="64" spans="1:10" ht="15.6">
      <c r="A64" s="1018"/>
      <c r="B64" s="432" t="s">
        <v>594</v>
      </c>
    </row>
    <row r="65" spans="1:2" ht="15.6">
      <c r="A65" s="1018"/>
      <c r="B65" s="432" t="s">
        <v>595</v>
      </c>
    </row>
    <row r="66" spans="1:2" ht="15.6">
      <c r="A66" s="1018"/>
      <c r="B66" s="432" t="s">
        <v>596</v>
      </c>
    </row>
    <row r="67" spans="1:2" ht="15.6">
      <c r="A67" s="1018"/>
      <c r="B67" s="432" t="s">
        <v>597</v>
      </c>
    </row>
    <row r="68" spans="1:2" ht="31.2">
      <c r="A68" s="1018"/>
      <c r="B68" s="432" t="s">
        <v>598</v>
      </c>
    </row>
    <row r="69" spans="1:2" ht="15.6">
      <c r="A69" s="1018"/>
      <c r="B69" s="432" t="s">
        <v>599</v>
      </c>
    </row>
    <row r="70" spans="1:2" ht="15.6">
      <c r="A70" s="1018"/>
      <c r="B70" s="432" t="s">
        <v>600</v>
      </c>
    </row>
    <row r="71" spans="1:2" ht="15.6">
      <c r="A71" s="1018"/>
      <c r="B71" s="432" t="s">
        <v>601</v>
      </c>
    </row>
    <row r="72" spans="1:2" ht="15.6">
      <c r="A72" s="1018"/>
      <c r="B72" s="432" t="s">
        <v>602</v>
      </c>
    </row>
    <row r="73" spans="1:2" ht="16.2" thickBot="1">
      <c r="A73" s="1019"/>
      <c r="B73" s="433" t="s">
        <v>603</v>
      </c>
    </row>
    <row r="74" spans="1:2">
      <c r="A74" s="1017" t="s">
        <v>604</v>
      </c>
      <c r="B74" s="427" t="s">
        <v>592</v>
      </c>
    </row>
    <row r="75" spans="1:2" ht="15.6">
      <c r="A75" s="1018"/>
      <c r="B75" s="432" t="s">
        <v>593</v>
      </c>
    </row>
    <row r="76" spans="1:2" ht="15.6">
      <c r="A76" s="1018"/>
      <c r="B76" s="432" t="s">
        <v>605</v>
      </c>
    </row>
    <row r="77" spans="1:2" ht="15.6">
      <c r="A77" s="1018"/>
      <c r="B77" s="432" t="s">
        <v>606</v>
      </c>
    </row>
    <row r="78" spans="1:2" ht="15.6">
      <c r="A78" s="1018"/>
      <c r="B78" s="432" t="s">
        <v>607</v>
      </c>
    </row>
    <row r="79" spans="1:2" ht="15.6">
      <c r="A79" s="1018"/>
      <c r="B79" s="432" t="s">
        <v>597</v>
      </c>
    </row>
    <row r="80" spans="1:2" ht="43.2">
      <c r="A80" s="1018"/>
      <c r="B80" s="434" t="s">
        <v>608</v>
      </c>
    </row>
    <row r="81" spans="1:2">
      <c r="A81" s="1018"/>
      <c r="B81" s="434" t="s">
        <v>609</v>
      </c>
    </row>
    <row r="82" spans="1:2" ht="62.4">
      <c r="A82" s="1018"/>
      <c r="B82" s="428" t="s">
        <v>610</v>
      </c>
    </row>
    <row r="83" spans="1:2" ht="15.6">
      <c r="A83" s="1018"/>
      <c r="B83" s="432" t="s">
        <v>599</v>
      </c>
    </row>
    <row r="84" spans="1:2" ht="15.6">
      <c r="A84" s="1018"/>
      <c r="B84" s="432" t="s">
        <v>600</v>
      </c>
    </row>
    <row r="85" spans="1:2" ht="15.6">
      <c r="A85" s="1018"/>
      <c r="B85" s="432" t="s">
        <v>611</v>
      </c>
    </row>
    <row r="86" spans="1:2" ht="15.6">
      <c r="A86" s="1018"/>
      <c r="B86" s="432" t="s">
        <v>612</v>
      </c>
    </row>
    <row r="87" spans="1:2" ht="15.6">
      <c r="A87" s="1018"/>
      <c r="B87" s="432" t="s">
        <v>613</v>
      </c>
    </row>
    <row r="88" spans="1:2" ht="15.6">
      <c r="A88" s="1018"/>
      <c r="B88" s="432" t="s">
        <v>614</v>
      </c>
    </row>
    <row r="89" spans="1:2" ht="15.6">
      <c r="A89" s="1018"/>
      <c r="B89" s="432" t="s">
        <v>615</v>
      </c>
    </row>
    <row r="90" spans="1:2" ht="31.2">
      <c r="A90" s="1018"/>
      <c r="B90" s="432" t="s">
        <v>616</v>
      </c>
    </row>
    <row r="91" spans="1:2" ht="15.6">
      <c r="A91" s="1018"/>
      <c r="B91" s="432" t="s">
        <v>617</v>
      </c>
    </row>
    <row r="92" spans="1:2" ht="31.2">
      <c r="A92" s="1018"/>
      <c r="B92" s="432" t="s">
        <v>618</v>
      </c>
    </row>
    <row r="93" spans="1:2" ht="46.8">
      <c r="A93" s="1018"/>
      <c r="B93" s="435" t="s">
        <v>619</v>
      </c>
    </row>
    <row r="94" spans="1:2" ht="15.6">
      <c r="A94" s="1018"/>
      <c r="B94" s="432" t="s">
        <v>620</v>
      </c>
    </row>
    <row r="95" spans="1:2" ht="15.6">
      <c r="A95" s="1018"/>
      <c r="B95" s="432" t="s">
        <v>621</v>
      </c>
    </row>
    <row r="96" spans="1:2" ht="46.8">
      <c r="A96" s="1018"/>
      <c r="B96" s="432" t="s">
        <v>622</v>
      </c>
    </row>
    <row r="97" spans="1:2" ht="28.8">
      <c r="A97" s="1018"/>
      <c r="B97" s="434" t="s">
        <v>623</v>
      </c>
    </row>
    <row r="98" spans="1:2">
      <c r="A98" s="1018"/>
      <c r="B98" s="434" t="s">
        <v>609</v>
      </c>
    </row>
    <row r="99" spans="1:2" ht="31.2">
      <c r="A99" s="1018"/>
      <c r="B99" s="428" t="s">
        <v>624</v>
      </c>
    </row>
    <row r="100" spans="1:2" ht="62.4">
      <c r="A100" s="1018"/>
      <c r="B100" s="432" t="s">
        <v>625</v>
      </c>
    </row>
    <row r="101" spans="1:2" ht="15.6">
      <c r="A101" s="1018"/>
      <c r="B101" s="432" t="s">
        <v>626</v>
      </c>
    </row>
    <row r="102" spans="1:2" ht="15.6">
      <c r="A102" s="1018"/>
      <c r="B102" s="432" t="s">
        <v>627</v>
      </c>
    </row>
    <row r="103" spans="1:2" ht="16.2" thickBot="1">
      <c r="A103" s="1019"/>
      <c r="B103" s="433" t="s">
        <v>628</v>
      </c>
    </row>
  </sheetData>
  <mergeCells count="3">
    <mergeCell ref="A62:A73"/>
    <mergeCell ref="A74:A103"/>
    <mergeCell ref="G52:H52"/>
  </mergeCells>
  <hyperlinks>
    <hyperlink ref="I31" r:id="rId2" display="http://www.avistautilities.com/services/energypricing/wa/elect/Documents/WA_011.pdf"/>
    <hyperlink ref="I43" r:id="rId3" display="http://www.avistautilities.com/services/energypricing/wa/gas/Documents/WA_111.pdf"/>
    <hyperlink ref="I39" r:id="rId4" display="http://www.avistautilities.com/services/energypricing/wa/gas/Documents/WA_101.pdf"/>
    <hyperlink ref="A1" location="'Summary Detail'!A1" display="Back to Summary Detail"/>
    <hyperlink ref="A57" r:id="rId5" display="javascript:void(0);"/>
    <hyperlink ref="A58" r:id="rId6" display="javascript:void(0);"/>
  </hyperlinks>
  <pageMargins left="0.7" right="0.7" top="0.75" bottom="0.75" header="0.3" footer="0.3"/>
  <pageSetup orientation="portrait" r:id="rId7"/>
  <drawing r:id="rId8"/>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09FF78"/>
  </sheetPr>
  <dimension ref="A1:AD21"/>
  <sheetViews>
    <sheetView workbookViewId="0"/>
  </sheetViews>
  <sheetFormatPr defaultRowHeight="14.4"/>
  <cols>
    <col min="1" max="1" width="29.33203125" customWidth="1"/>
    <col min="2" max="2" width="22.6640625" bestFit="1" customWidth="1"/>
    <col min="3" max="27" width="12.33203125" customWidth="1"/>
  </cols>
  <sheetData>
    <row r="1" spans="1:30">
      <c r="A1" s="63" t="s">
        <v>34</v>
      </c>
    </row>
    <row r="3" spans="1:30" s="47" customFormat="1">
      <c r="A3" s="47" t="s">
        <v>274</v>
      </c>
      <c r="B3" s="149">
        <v>7.0000000000000001E-3</v>
      </c>
    </row>
    <row r="4" spans="1:30" s="47" customFormat="1">
      <c r="A4" s="47" t="s">
        <v>234</v>
      </c>
      <c r="B4" s="149">
        <v>0.03</v>
      </c>
    </row>
    <row r="5" spans="1:30" s="47" customFormat="1"/>
    <row r="6" spans="1:30" s="64" customFormat="1">
      <c r="A6" s="47" t="s">
        <v>190</v>
      </c>
      <c r="C6" s="84">
        <f>MasterTimeline!C2</f>
        <v>0</v>
      </c>
      <c r="D6" s="84">
        <f>MasterTimeline!D2</f>
        <v>0</v>
      </c>
      <c r="E6" s="84">
        <f>MasterTimeline!E2</f>
        <v>0</v>
      </c>
      <c r="F6" s="84">
        <f>MasterTimeline!F2</f>
        <v>0.3</v>
      </c>
      <c r="G6" s="84">
        <f>MasterTimeline!G2</f>
        <v>0.75</v>
      </c>
      <c r="H6" s="84">
        <f>MasterTimeline!H2</f>
        <v>0.75</v>
      </c>
      <c r="I6" s="84">
        <f>MasterTimeline!I2</f>
        <v>0.75</v>
      </c>
      <c r="J6" s="84">
        <f>MasterTimeline!J2</f>
        <v>1</v>
      </c>
      <c r="K6" s="84">
        <f>MasterTimeline!K2</f>
        <v>1</v>
      </c>
      <c r="L6" s="84">
        <f>MasterTimeline!L2</f>
        <v>1</v>
      </c>
      <c r="M6" s="84">
        <f>MasterTimeline!M2</f>
        <v>1</v>
      </c>
      <c r="N6" s="84">
        <f>MasterTimeline!N2</f>
        <v>1</v>
      </c>
      <c r="O6" s="84">
        <f>MasterTimeline!O2</f>
        <v>1</v>
      </c>
      <c r="P6" s="84">
        <f>MasterTimeline!P2</f>
        <v>1</v>
      </c>
      <c r="Q6" s="84">
        <f>MasterTimeline!Q2</f>
        <v>1</v>
      </c>
      <c r="R6" s="84">
        <f>MasterTimeline!R2</f>
        <v>1</v>
      </c>
      <c r="S6" s="84">
        <f>MasterTimeline!S2</f>
        <v>1</v>
      </c>
      <c r="T6" s="84">
        <f>MasterTimeline!T2</f>
        <v>1</v>
      </c>
      <c r="U6" s="84">
        <f>MasterTimeline!U2</f>
        <v>1</v>
      </c>
      <c r="V6" s="84">
        <f>MasterTimeline!V2</f>
        <v>1</v>
      </c>
      <c r="W6" s="84">
        <f>MasterTimeline!W2</f>
        <v>1</v>
      </c>
      <c r="X6" s="84">
        <f>MasterTimeline!X2</f>
        <v>0.25</v>
      </c>
      <c r="Y6" s="84">
        <f>MasterTimeline!Y2</f>
        <v>0</v>
      </c>
      <c r="Z6" s="84">
        <f>MasterTimeline!Z2</f>
        <v>0</v>
      </c>
      <c r="AA6" s="84">
        <f>MasterTimeline!AA2</f>
        <v>0</v>
      </c>
    </row>
    <row r="7" spans="1:30" s="64" customFormat="1">
      <c r="A7" s="64" t="s">
        <v>124</v>
      </c>
      <c r="C7" s="84">
        <v>2016</v>
      </c>
      <c r="D7" s="84">
        <v>2017</v>
      </c>
      <c r="E7" s="84">
        <v>2018</v>
      </c>
      <c r="F7" s="84">
        <v>2019</v>
      </c>
      <c r="G7" s="84">
        <v>2020</v>
      </c>
      <c r="H7" s="84">
        <v>2021</v>
      </c>
      <c r="I7" s="84">
        <v>2022</v>
      </c>
      <c r="J7" s="84">
        <v>2023</v>
      </c>
      <c r="K7" s="84">
        <v>2024</v>
      </c>
      <c r="L7" s="84">
        <v>2025</v>
      </c>
      <c r="M7" s="84">
        <v>2026</v>
      </c>
      <c r="N7" s="84">
        <v>2027</v>
      </c>
      <c r="O7" s="84">
        <v>2028</v>
      </c>
      <c r="P7" s="84">
        <v>2029</v>
      </c>
      <c r="Q7" s="84">
        <v>2030</v>
      </c>
      <c r="R7" s="84">
        <v>2031</v>
      </c>
      <c r="S7" s="84">
        <v>2032</v>
      </c>
      <c r="T7" s="84">
        <v>2033</v>
      </c>
      <c r="U7" s="84">
        <v>2034</v>
      </c>
      <c r="V7" s="84">
        <v>2035</v>
      </c>
      <c r="W7" s="84">
        <v>2036</v>
      </c>
      <c r="X7" s="84">
        <v>2037</v>
      </c>
      <c r="Y7" s="84">
        <v>2038</v>
      </c>
      <c r="Z7" s="84">
        <v>2039</v>
      </c>
      <c r="AA7" s="84">
        <v>2040</v>
      </c>
    </row>
    <row r="8" spans="1:30" s="64" customFormat="1">
      <c r="A8" s="64" t="s">
        <v>126</v>
      </c>
      <c r="B8" s="86">
        <f>NPV(0.0643,C8:AA8)</f>
        <v>3995883.4080789024</v>
      </c>
      <c r="C8" s="737">
        <v>42117</v>
      </c>
      <c r="D8" s="737">
        <f>C8*1.03</f>
        <v>43380.51</v>
      </c>
      <c r="E8" s="737">
        <f>D8*1.03</f>
        <v>44681.925300000003</v>
      </c>
      <c r="F8" s="87">
        <f>((($E$20+$I$20)*(1+$B$4+$B$3)^COUNT($C6:F6))*F6)</f>
        <v>112432.0550149968</v>
      </c>
      <c r="G8" s="87">
        <f>((($E$20+$I$20)*(1+$B$4+$B$3)^COUNT($C6:G6))*G6)</f>
        <v>291480.10262637923</v>
      </c>
      <c r="H8" s="87">
        <f>((($E$20+$I$20)*(1+$B$4+$B$3)^COUNT($C6:H6))*H6)</f>
        <v>302264.86642355524</v>
      </c>
      <c r="I8" s="87">
        <f>((($E$20+$I$20)*(1+$B$4+$B$3)^COUNT($C6:I6))*I6)</f>
        <v>313448.6664812268</v>
      </c>
      <c r="J8" s="87">
        <f>((($E$20+$I$20)*(1+$B$4+$B$3)^COUNT($C6:J6))*J6)</f>
        <v>433395.02285470947</v>
      </c>
      <c r="K8" s="87">
        <f>((($E$20+$I$20)*(1+$B$4+$B$3)^COUNT($C6:K6))*K6)</f>
        <v>449430.63870033371</v>
      </c>
      <c r="L8" s="87">
        <f>((($E$20+$I$20)*(1+$B$4+$B$3)^COUNT($C6:L6))*L6)</f>
        <v>466059.572332246</v>
      </c>
      <c r="M8" s="87">
        <f>((($E$20+$I$20)*(1+$B$4+$B$3)^COUNT($C6:M6))*M6)</f>
        <v>483303.77650853916</v>
      </c>
      <c r="N8" s="87">
        <f>((($E$20+$I$20)*(1+$B$4+$B$3)^COUNT($C6:N6))*N6)</f>
        <v>501186.01623935497</v>
      </c>
      <c r="O8" s="87">
        <f>((($E$20+$I$20)*(1+$B$4+$B$3)^COUNT($C6:O6))*O6)</f>
        <v>519729.89884021116</v>
      </c>
      <c r="P8" s="87">
        <f>((($E$20+$I$20)*(1+$B$4+$B$3)^COUNT($C6:P6))*P6)</f>
        <v>538959.90509729879</v>
      </c>
      <c r="Q8" s="87">
        <f>((($E$20+$I$20)*(1+$B$4+$B$3)^COUNT($C6:Q6))*Q6)</f>
        <v>558901.42158589896</v>
      </c>
      <c r="R8" s="87">
        <f>((($E$20+$I$20)*(1+$B$4+$B$3)^COUNT($C6:R6))*R6)</f>
        <v>579580.77418457705</v>
      </c>
      <c r="S8" s="87">
        <f>((($E$20+$I$20)*(1+$B$4+$B$3)^COUNT($C6:S6))*S6)</f>
        <v>601025.26282940642</v>
      </c>
      <c r="T8" s="87">
        <f>((($E$20+$I$20)*(1+$B$4+$B$3)^COUNT($C6:T6))*T6)</f>
        <v>623263.19755409437</v>
      </c>
      <c r="U8" s="87">
        <f>((($E$20+$I$20)*(1+$B$4+$B$3)^COUNT($C6:U6))*U6)</f>
        <v>646323.93586359592</v>
      </c>
      <c r="V8" s="87">
        <f>((($E$20+$I$20)*(1+$B$4+$B$3)^COUNT($C6:V6))*V6)</f>
        <v>670237.92149054876</v>
      </c>
      <c r="W8" s="87">
        <f>((($E$20+$I$20)*(1+$B$4+$B$3)^COUNT($C6:W6))*W6)</f>
        <v>695036.72458569915</v>
      </c>
      <c r="X8" s="87">
        <f>((($E$20+$I$20)*(1+$B$4)^COUNT($C6:X6))*X6)</f>
        <v>155243.28379500474</v>
      </c>
      <c r="Y8" s="87">
        <f>((($E$20+$I$20)*(1+$B$4)^COUNT($C6:Y6))*Y6)</f>
        <v>0</v>
      </c>
      <c r="Z8" s="87">
        <f>((($E$20+$I$20)*(1+$B$4)^COUNT($C6:Z6))*Z6)</f>
        <v>0</v>
      </c>
      <c r="AA8" s="87">
        <f>((($E$20+$I$20)*(1+$B$4)^COUNT($C6:AA6))*AA6)</f>
        <v>0</v>
      </c>
      <c r="AB8" s="87"/>
      <c r="AC8" s="87"/>
      <c r="AD8" s="87"/>
    </row>
    <row r="11" spans="1:30">
      <c r="A11" s="47"/>
      <c r="B11" s="127" t="s">
        <v>256</v>
      </c>
      <c r="C11" s="128"/>
      <c r="D11" s="116"/>
      <c r="E11" s="116"/>
      <c r="F11" s="116"/>
      <c r="G11" s="116"/>
      <c r="H11" s="116"/>
      <c r="I11" s="116"/>
    </row>
    <row r="12" spans="1:30">
      <c r="A12" s="47"/>
      <c r="B12" s="47" t="s">
        <v>257</v>
      </c>
      <c r="C12" s="47"/>
      <c r="D12" s="47"/>
      <c r="E12" s="47"/>
      <c r="F12" s="47" t="s">
        <v>258</v>
      </c>
      <c r="G12" s="47"/>
      <c r="H12" s="47"/>
      <c r="I12" s="47"/>
    </row>
    <row r="13" spans="1:30">
      <c r="A13" s="127" t="s">
        <v>259</v>
      </c>
      <c r="B13" s="116">
        <v>2011</v>
      </c>
      <c r="C13" s="116">
        <v>2012</v>
      </c>
      <c r="D13" s="116">
        <v>2013</v>
      </c>
      <c r="E13" s="116">
        <v>2014</v>
      </c>
      <c r="F13" s="116">
        <v>2011</v>
      </c>
      <c r="G13" s="116">
        <v>2012</v>
      </c>
      <c r="H13" s="116">
        <v>2013</v>
      </c>
      <c r="I13" s="116">
        <v>2014</v>
      </c>
    </row>
    <row r="14" spans="1:30">
      <c r="A14" s="123" t="s">
        <v>260</v>
      </c>
      <c r="B14" s="124">
        <v>167044.20000000001</v>
      </c>
      <c r="C14" s="124">
        <v>83938.67</v>
      </c>
      <c r="D14" s="124">
        <v>67241.869999999981</v>
      </c>
      <c r="E14" s="124">
        <v>81917.409999999989</v>
      </c>
      <c r="F14" s="124">
        <v>344143.8</v>
      </c>
      <c r="G14" s="124">
        <v>104630.88999999997</v>
      </c>
      <c r="H14" s="124">
        <v>298930.17999999993</v>
      </c>
      <c r="I14" s="124">
        <v>148477.86999999997</v>
      </c>
    </row>
    <row r="15" spans="1:30">
      <c r="A15" s="125" t="s">
        <v>261</v>
      </c>
      <c r="B15" s="124">
        <v>0</v>
      </c>
      <c r="C15" s="124">
        <v>0</v>
      </c>
      <c r="D15" s="124"/>
      <c r="E15" s="124"/>
      <c r="F15" s="124">
        <v>0</v>
      </c>
      <c r="G15" s="124">
        <v>0</v>
      </c>
      <c r="H15" s="124"/>
      <c r="I15" s="124">
        <v>3583.4100000000003</v>
      </c>
    </row>
    <row r="16" spans="1:30">
      <c r="A16" s="125" t="s">
        <v>262</v>
      </c>
      <c r="B16" s="124"/>
      <c r="C16" s="124"/>
      <c r="D16" s="124">
        <v>302.89999999999998</v>
      </c>
      <c r="E16" s="124"/>
      <c r="F16" s="124"/>
      <c r="G16" s="124"/>
      <c r="H16" s="124">
        <v>273.66000000000003</v>
      </c>
      <c r="I16" s="124"/>
    </row>
    <row r="17" spans="1:9">
      <c r="A17" s="125" t="s">
        <v>174</v>
      </c>
      <c r="B17" s="124">
        <v>0</v>
      </c>
      <c r="C17" s="124">
        <v>0</v>
      </c>
      <c r="D17" s="124"/>
      <c r="E17" s="124"/>
      <c r="F17" s="124">
        <v>344143.8</v>
      </c>
      <c r="G17" s="124">
        <v>104330.01999999997</v>
      </c>
      <c r="H17" s="124">
        <v>298656.51999999996</v>
      </c>
      <c r="I17" s="124">
        <v>144894.45999999996</v>
      </c>
    </row>
    <row r="18" spans="1:9">
      <c r="A18" s="125" t="s">
        <v>175</v>
      </c>
      <c r="B18" s="124">
        <v>167044.20000000001</v>
      </c>
      <c r="C18" s="124">
        <v>83938.67</v>
      </c>
      <c r="D18" s="124">
        <v>66938.969999999987</v>
      </c>
      <c r="E18" s="124">
        <v>81917.409999999989</v>
      </c>
      <c r="F18" s="124">
        <v>0</v>
      </c>
      <c r="G18" s="124">
        <v>300.87</v>
      </c>
      <c r="H18" s="124"/>
      <c r="I18" s="124"/>
    </row>
    <row r="19" spans="1:9">
      <c r="A19" s="123" t="s">
        <v>147</v>
      </c>
      <c r="B19" s="124">
        <v>167044.20000000001</v>
      </c>
      <c r="C19" s="124">
        <v>83938.67</v>
      </c>
      <c r="D19" s="124">
        <v>67241.869999999981</v>
      </c>
      <c r="E19" s="124">
        <v>81917.409999999989</v>
      </c>
      <c r="F19" s="124">
        <v>344143.8</v>
      </c>
      <c r="G19" s="124">
        <v>104630.88999999997</v>
      </c>
      <c r="H19" s="124">
        <v>298930.17999999993</v>
      </c>
      <c r="I19" s="124">
        <v>148477.86999999997</v>
      </c>
    </row>
    <row r="20" spans="1:9">
      <c r="A20" s="47"/>
      <c r="B20" s="47"/>
      <c r="C20" s="47"/>
      <c r="D20" s="126" t="s">
        <v>263</v>
      </c>
      <c r="E20" s="19">
        <f>AVERAGE(B19:E19)</f>
        <v>100035.53749999999</v>
      </c>
      <c r="F20" s="47"/>
      <c r="G20" s="47"/>
      <c r="H20" s="126" t="s">
        <v>263</v>
      </c>
      <c r="I20" s="19">
        <f>AVERAGE(F19:I19)</f>
        <v>224045.68499999997</v>
      </c>
    </row>
    <row r="21" spans="1:9">
      <c r="A21" s="125" t="s">
        <v>264</v>
      </c>
    </row>
  </sheetData>
  <hyperlinks>
    <hyperlink ref="A1" location="'Summary Detail'!A1" display="Back to Summary Detail"/>
  </hyperlinks>
  <pageMargins left="0.7" right="0.7" top="0.75" bottom="0.75" header="0.3" footer="0.3"/>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9FF78"/>
  </sheetPr>
  <dimension ref="A1:AA28"/>
  <sheetViews>
    <sheetView workbookViewId="0"/>
  </sheetViews>
  <sheetFormatPr defaultColWidth="9.109375" defaultRowHeight="14.4"/>
  <cols>
    <col min="1" max="1" width="78.5546875" style="64" bestFit="1" customWidth="1"/>
    <col min="2" max="7" width="11.6640625" style="64" customWidth="1"/>
    <col min="8" max="21" width="9.44140625" style="64" customWidth="1"/>
    <col min="22" max="16384" width="9.109375" style="64"/>
  </cols>
  <sheetData>
    <row r="1" spans="1:8">
      <c r="A1" s="63" t="s">
        <v>34</v>
      </c>
    </row>
    <row r="2" spans="1:8">
      <c r="B2" s="1007" t="s">
        <v>174</v>
      </c>
      <c r="C2" s="1007"/>
      <c r="D2" s="1007"/>
      <c r="E2" s="1007" t="s">
        <v>175</v>
      </c>
      <c r="F2" s="1007"/>
      <c r="G2" s="1007"/>
    </row>
    <row r="3" spans="1:8">
      <c r="B3" s="65" t="s">
        <v>13</v>
      </c>
      <c r="C3" s="66" t="s">
        <v>176</v>
      </c>
      <c r="D3" s="66" t="s">
        <v>11</v>
      </c>
      <c r="E3" s="65" t="s">
        <v>13</v>
      </c>
      <c r="F3" s="66" t="s">
        <v>176</v>
      </c>
      <c r="G3" s="66" t="s">
        <v>11</v>
      </c>
    </row>
    <row r="4" spans="1:8">
      <c r="A4" s="67" t="s">
        <v>182</v>
      </c>
      <c r="B4" s="68">
        <v>4233</v>
      </c>
      <c r="C4" s="68">
        <v>4233</v>
      </c>
      <c r="D4" s="68">
        <v>4233</v>
      </c>
      <c r="E4" s="68">
        <v>3295</v>
      </c>
      <c r="F4" s="68">
        <v>3295</v>
      </c>
      <c r="G4" s="68">
        <v>3295</v>
      </c>
      <c r="H4" s="69" t="s">
        <v>155</v>
      </c>
    </row>
    <row r="5" spans="1:8">
      <c r="A5" s="67" t="s">
        <v>183</v>
      </c>
      <c r="B5" s="70">
        <v>0.13700000000000001</v>
      </c>
      <c r="C5" s="70">
        <v>0.13700000000000001</v>
      </c>
      <c r="D5" s="70">
        <v>0.13700000000000001</v>
      </c>
      <c r="E5" s="70">
        <v>7.0999999999999994E-2</v>
      </c>
      <c r="F5" s="70">
        <v>7.0999999999999994E-2</v>
      </c>
      <c r="G5" s="70">
        <v>7.0999999999999994E-2</v>
      </c>
    </row>
    <row r="6" spans="1:8" ht="15.6">
      <c r="A6" s="67" t="s">
        <v>184</v>
      </c>
      <c r="B6" s="71">
        <v>0.7</v>
      </c>
      <c r="C6" s="72">
        <v>0.8</v>
      </c>
      <c r="D6" s="71">
        <v>0.9</v>
      </c>
      <c r="E6" s="71">
        <v>0.6</v>
      </c>
      <c r="F6" s="72">
        <v>0.75</v>
      </c>
      <c r="G6" s="71">
        <v>0.9</v>
      </c>
      <c r="H6" s="73" t="s">
        <v>156</v>
      </c>
    </row>
    <row r="7" spans="1:8">
      <c r="A7" s="67" t="s">
        <v>157</v>
      </c>
      <c r="B7" s="71">
        <f t="shared" ref="B7:G7" si="0">B6-B5</f>
        <v>0.56299999999999994</v>
      </c>
      <c r="C7" s="71">
        <f t="shared" si="0"/>
        <v>0.66300000000000003</v>
      </c>
      <c r="D7" s="71">
        <f t="shared" si="0"/>
        <v>0.76300000000000001</v>
      </c>
      <c r="E7" s="71">
        <f t="shared" si="0"/>
        <v>0.52900000000000003</v>
      </c>
      <c r="F7" s="71">
        <f t="shared" si="0"/>
        <v>0.67900000000000005</v>
      </c>
      <c r="G7" s="71">
        <f t="shared" si="0"/>
        <v>0.82900000000000007</v>
      </c>
      <c r="H7" s="73" t="s">
        <v>158</v>
      </c>
    </row>
    <row r="8" spans="1:8">
      <c r="A8" s="67" t="s">
        <v>159</v>
      </c>
      <c r="B8" s="68">
        <f t="shared" ref="B8:G8" si="1">B7*B4</f>
        <v>2383.1789999999996</v>
      </c>
      <c r="C8" s="74">
        <f t="shared" si="1"/>
        <v>2806.4790000000003</v>
      </c>
      <c r="D8" s="68">
        <f t="shared" si="1"/>
        <v>3229.779</v>
      </c>
      <c r="E8" s="68">
        <f t="shared" si="1"/>
        <v>1743.0550000000001</v>
      </c>
      <c r="F8" s="74">
        <f t="shared" si="1"/>
        <v>2237.3050000000003</v>
      </c>
      <c r="G8" s="68">
        <f t="shared" si="1"/>
        <v>2731.5550000000003</v>
      </c>
      <c r="H8" s="73" t="s">
        <v>158</v>
      </c>
    </row>
    <row r="9" spans="1:8">
      <c r="A9" s="67" t="s">
        <v>160</v>
      </c>
      <c r="B9" s="75">
        <v>5</v>
      </c>
      <c r="C9" s="75">
        <v>5</v>
      </c>
      <c r="D9" s="75">
        <v>5</v>
      </c>
      <c r="E9" s="75">
        <v>5</v>
      </c>
      <c r="F9" s="75">
        <v>5</v>
      </c>
      <c r="G9" s="75">
        <v>5</v>
      </c>
      <c r="H9" s="76"/>
    </row>
    <row r="10" spans="1:8">
      <c r="A10" s="67" t="s">
        <v>161</v>
      </c>
      <c r="B10" s="77">
        <v>0.65</v>
      </c>
      <c r="C10" s="77">
        <v>0.65</v>
      </c>
      <c r="D10" s="77">
        <v>0.65</v>
      </c>
      <c r="E10" s="77">
        <v>0.65</v>
      </c>
      <c r="F10" s="77">
        <v>0.65</v>
      </c>
      <c r="G10" s="77">
        <v>0.65</v>
      </c>
      <c r="H10" s="78"/>
    </row>
    <row r="11" spans="1:8">
      <c r="A11" s="67" t="s">
        <v>162</v>
      </c>
      <c r="B11" s="77">
        <v>3.25</v>
      </c>
      <c r="C11" s="77">
        <v>3.25</v>
      </c>
      <c r="D11" s="77">
        <v>3.25</v>
      </c>
      <c r="E11" s="77">
        <v>3.25</v>
      </c>
      <c r="F11" s="77">
        <v>3.25</v>
      </c>
      <c r="G11" s="77">
        <v>3.25</v>
      </c>
      <c r="H11" s="78" t="s">
        <v>163</v>
      </c>
    </row>
    <row r="12" spans="1:8">
      <c r="A12" s="67" t="s">
        <v>164</v>
      </c>
      <c r="B12" s="77">
        <v>10140</v>
      </c>
      <c r="C12" s="77">
        <v>7390.5</v>
      </c>
      <c r="D12" s="77">
        <v>4637.75</v>
      </c>
      <c r="E12" s="77">
        <v>6652.75</v>
      </c>
      <c r="F12" s="77">
        <v>5044</v>
      </c>
      <c r="G12" s="77">
        <v>3438.5</v>
      </c>
      <c r="H12" s="78" t="s">
        <v>165</v>
      </c>
    </row>
    <row r="13" spans="1:8">
      <c r="A13" s="67" t="s">
        <v>177</v>
      </c>
      <c r="B13" s="77">
        <v>2.5</v>
      </c>
      <c r="C13" s="77">
        <f>B13</f>
        <v>2.5</v>
      </c>
      <c r="D13" s="77">
        <f>C13</f>
        <v>2.5</v>
      </c>
      <c r="E13" s="77">
        <f>D13</f>
        <v>2.5</v>
      </c>
      <c r="F13" s="77">
        <f>E13</f>
        <v>2.5</v>
      </c>
      <c r="G13" s="77">
        <f>F13</f>
        <v>2.5</v>
      </c>
      <c r="H13" s="78" t="s">
        <v>178</v>
      </c>
    </row>
    <row r="14" spans="1:8">
      <c r="A14" s="67" t="s">
        <v>179</v>
      </c>
      <c r="B14" s="77">
        <f t="shared" ref="B14:G14" si="2">B13*B8</f>
        <v>5957.9474999999993</v>
      </c>
      <c r="C14" s="77">
        <f t="shared" si="2"/>
        <v>7016.1975000000002</v>
      </c>
      <c r="D14" s="77">
        <f t="shared" si="2"/>
        <v>8074.4475000000002</v>
      </c>
      <c r="E14" s="77">
        <f t="shared" si="2"/>
        <v>4357.6374999999998</v>
      </c>
      <c r="F14" s="77">
        <f t="shared" si="2"/>
        <v>5593.2625000000007</v>
      </c>
      <c r="G14" s="77">
        <f t="shared" si="2"/>
        <v>6828.8875000000007</v>
      </c>
      <c r="H14" s="78" t="s">
        <v>180</v>
      </c>
    </row>
    <row r="15" spans="1:8">
      <c r="A15" s="67" t="s">
        <v>166</v>
      </c>
      <c r="B15" s="79">
        <v>15.75</v>
      </c>
      <c r="C15" s="79">
        <v>15.75</v>
      </c>
      <c r="D15" s="79">
        <v>15.75</v>
      </c>
      <c r="E15" s="79">
        <v>15.75</v>
      </c>
      <c r="F15" s="79">
        <v>15.75</v>
      </c>
      <c r="G15" s="79">
        <v>15.75</v>
      </c>
      <c r="H15" s="80" t="s">
        <v>167</v>
      </c>
    </row>
    <row r="16" spans="1:8">
      <c r="A16" s="67" t="s">
        <v>168</v>
      </c>
      <c r="B16" s="77">
        <v>0.95833333333333337</v>
      </c>
      <c r="C16" s="77">
        <v>0.95833333333333337</v>
      </c>
      <c r="D16" s="77">
        <v>0.95833333333333337</v>
      </c>
      <c r="E16" s="77">
        <v>0.95833333333333337</v>
      </c>
      <c r="F16" s="77">
        <v>0.95833333333333337</v>
      </c>
      <c r="G16" s="77">
        <v>0.95833333333333337</v>
      </c>
      <c r="H16" s="80" t="s">
        <v>167</v>
      </c>
    </row>
    <row r="17" spans="1:27">
      <c r="A17" s="67" t="s">
        <v>169</v>
      </c>
      <c r="B17" s="65">
        <v>45</v>
      </c>
      <c r="C17" s="65">
        <v>45</v>
      </c>
      <c r="D17" s="65">
        <v>45</v>
      </c>
      <c r="E17" s="65">
        <v>45</v>
      </c>
      <c r="F17" s="65">
        <v>45</v>
      </c>
      <c r="G17" s="65">
        <v>45</v>
      </c>
      <c r="H17" s="81" t="s">
        <v>170</v>
      </c>
    </row>
    <row r="18" spans="1:27">
      <c r="A18" s="67" t="s">
        <v>171</v>
      </c>
      <c r="B18" s="77">
        <v>58.875</v>
      </c>
      <c r="C18" s="77">
        <v>58.875</v>
      </c>
      <c r="D18" s="77">
        <v>58.875</v>
      </c>
      <c r="E18" s="77">
        <v>58.875</v>
      </c>
      <c r="F18" s="77">
        <v>58.875</v>
      </c>
      <c r="G18" s="77">
        <v>58.875</v>
      </c>
      <c r="H18" s="78" t="s">
        <v>172</v>
      </c>
    </row>
    <row r="19" spans="1:27">
      <c r="A19" s="67" t="s">
        <v>173</v>
      </c>
      <c r="B19" s="82">
        <f t="shared" ref="B19:G19" si="3">-B12+B14+(B18*B8)</f>
        <v>136127.611125</v>
      </c>
      <c r="C19" s="82">
        <f t="shared" si="3"/>
        <v>164857.14862500003</v>
      </c>
      <c r="D19" s="82">
        <f t="shared" si="3"/>
        <v>193589.93612500001</v>
      </c>
      <c r="E19" s="82">
        <f t="shared" si="3"/>
        <v>100327.250625</v>
      </c>
      <c r="F19" s="82">
        <f t="shared" si="3"/>
        <v>132270.59437500002</v>
      </c>
      <c r="G19" s="82">
        <f t="shared" si="3"/>
        <v>164210.68812500002</v>
      </c>
      <c r="H19" s="78" t="s">
        <v>172</v>
      </c>
    </row>
    <row r="23" spans="1:27">
      <c r="A23" s="64" t="s">
        <v>123</v>
      </c>
      <c r="B23" s="83">
        <v>0.03</v>
      </c>
      <c r="C23" s="84"/>
      <c r="D23" s="84"/>
      <c r="E23" s="84"/>
      <c r="F23" s="84"/>
      <c r="G23" s="84"/>
      <c r="H23" s="84"/>
      <c r="I23" s="84"/>
      <c r="J23" s="84"/>
      <c r="K23" s="84"/>
      <c r="L23" s="84"/>
      <c r="M23" s="84"/>
      <c r="N23" s="84"/>
      <c r="O23" s="84"/>
      <c r="P23" s="84"/>
      <c r="Q23" s="84"/>
      <c r="R23" s="84"/>
      <c r="S23" s="84"/>
      <c r="T23" s="84"/>
      <c r="U23" s="84"/>
    </row>
    <row r="24" spans="1:27">
      <c r="A24" s="47" t="s">
        <v>274</v>
      </c>
      <c r="B24" s="146">
        <v>7.0000000000000001E-3</v>
      </c>
      <c r="C24" s="84"/>
      <c r="D24" s="84"/>
      <c r="E24" s="84"/>
      <c r="F24" s="84"/>
      <c r="G24" s="84"/>
      <c r="H24" s="84"/>
      <c r="I24" s="84"/>
      <c r="J24" s="84"/>
      <c r="K24" s="84"/>
      <c r="L24" s="84"/>
      <c r="M24" s="84"/>
      <c r="N24" s="84"/>
      <c r="O24" s="84"/>
      <c r="P24" s="84"/>
      <c r="Q24" s="84"/>
      <c r="R24" s="84"/>
      <c r="S24" s="84"/>
      <c r="T24" s="84"/>
      <c r="U24" s="84"/>
    </row>
    <row r="25" spans="1:27">
      <c r="C25" s="84">
        <f>MasterTimeline!C2</f>
        <v>0</v>
      </c>
      <c r="D25" s="84">
        <f>MasterTimeline!D2</f>
        <v>0</v>
      </c>
      <c r="E25" s="84">
        <f>MasterTimeline!E2</f>
        <v>0</v>
      </c>
      <c r="F25" s="84">
        <f>MasterTimeline!F2</f>
        <v>0.3</v>
      </c>
      <c r="G25" s="84">
        <f>MasterTimeline!G2</f>
        <v>0.75</v>
      </c>
      <c r="H25" s="84">
        <f>MasterTimeline!H2</f>
        <v>0.75</v>
      </c>
      <c r="I25" s="84">
        <f>MasterTimeline!I2</f>
        <v>0.75</v>
      </c>
      <c r="J25" s="84">
        <f>MasterTimeline!J2</f>
        <v>1</v>
      </c>
      <c r="K25" s="84">
        <f>MasterTimeline!K2</f>
        <v>1</v>
      </c>
      <c r="L25" s="84">
        <f>MasterTimeline!L2</f>
        <v>1</v>
      </c>
      <c r="M25" s="84">
        <f>MasterTimeline!M2</f>
        <v>1</v>
      </c>
      <c r="N25" s="84">
        <f>MasterTimeline!N2</f>
        <v>1</v>
      </c>
      <c r="O25" s="84">
        <f>MasterTimeline!O2</f>
        <v>1</v>
      </c>
      <c r="P25" s="84">
        <f>MasterTimeline!P2</f>
        <v>1</v>
      </c>
      <c r="Q25" s="84">
        <f>MasterTimeline!Q2</f>
        <v>1</v>
      </c>
      <c r="R25" s="84">
        <f>MasterTimeline!R2</f>
        <v>1</v>
      </c>
      <c r="S25" s="84">
        <f>MasterTimeline!S2</f>
        <v>1</v>
      </c>
      <c r="T25" s="84">
        <f>MasterTimeline!T2</f>
        <v>1</v>
      </c>
      <c r="U25" s="84">
        <f>MasterTimeline!U2</f>
        <v>1</v>
      </c>
      <c r="V25" s="84">
        <f>MasterTimeline!V2</f>
        <v>1</v>
      </c>
      <c r="W25" s="84">
        <f>MasterTimeline!W2</f>
        <v>1</v>
      </c>
      <c r="X25" s="84">
        <f>MasterTimeline!X2</f>
        <v>0.25</v>
      </c>
      <c r="Y25" s="84">
        <f>MasterTimeline!Y2</f>
        <v>0</v>
      </c>
      <c r="Z25" s="84">
        <f>MasterTimeline!Z2</f>
        <v>0</v>
      </c>
      <c r="AA25" s="84">
        <f>MasterTimeline!AA2</f>
        <v>0</v>
      </c>
    </row>
    <row r="26" spans="1:27">
      <c r="A26" s="64" t="s">
        <v>124</v>
      </c>
      <c r="C26" s="84">
        <v>2016</v>
      </c>
      <c r="D26" s="84">
        <v>2017</v>
      </c>
      <c r="E26" s="84">
        <v>2018</v>
      </c>
      <c r="F26" s="84">
        <v>2019</v>
      </c>
      <c r="G26" s="84">
        <v>2020</v>
      </c>
      <c r="H26" s="84">
        <v>2021</v>
      </c>
      <c r="I26" s="84">
        <v>2022</v>
      </c>
      <c r="J26" s="84">
        <v>2023</v>
      </c>
      <c r="K26" s="84">
        <v>2024</v>
      </c>
      <c r="L26" s="84">
        <v>2025</v>
      </c>
      <c r="M26" s="84">
        <v>2026</v>
      </c>
      <c r="N26" s="84">
        <v>2027</v>
      </c>
      <c r="O26" s="84">
        <v>2028</v>
      </c>
      <c r="P26" s="84">
        <v>2029</v>
      </c>
      <c r="Q26" s="84">
        <v>2030</v>
      </c>
      <c r="R26" s="84">
        <v>2031</v>
      </c>
      <c r="S26" s="84">
        <v>2032</v>
      </c>
      <c r="T26" s="84">
        <v>2033</v>
      </c>
      <c r="U26" s="84">
        <v>2034</v>
      </c>
      <c r="V26" s="84">
        <v>2035</v>
      </c>
      <c r="W26" s="84">
        <v>2036</v>
      </c>
      <c r="X26" s="84">
        <v>2037</v>
      </c>
      <c r="Y26" s="84">
        <v>2038</v>
      </c>
      <c r="Z26" s="84">
        <v>2039</v>
      </c>
      <c r="AA26" s="84">
        <v>2040</v>
      </c>
    </row>
    <row r="27" spans="1:27">
      <c r="A27" s="64" t="s">
        <v>181</v>
      </c>
      <c r="C27" s="85">
        <f>($C$8+$F$8)*C25</f>
        <v>0</v>
      </c>
      <c r="D27" s="85">
        <f t="shared" ref="D27:U27" si="4">($C$8+$F$8)*D25</f>
        <v>0</v>
      </c>
      <c r="E27" s="85">
        <f t="shared" si="4"/>
        <v>0</v>
      </c>
      <c r="F27" s="85">
        <f t="shared" si="4"/>
        <v>1513.1352000000002</v>
      </c>
      <c r="G27" s="85">
        <f t="shared" si="4"/>
        <v>3782.8380000000006</v>
      </c>
      <c r="H27" s="85">
        <f t="shared" si="4"/>
        <v>3782.8380000000006</v>
      </c>
      <c r="I27" s="85">
        <f t="shared" si="4"/>
        <v>3782.8380000000006</v>
      </c>
      <c r="J27" s="85">
        <f t="shared" si="4"/>
        <v>5043.7840000000006</v>
      </c>
      <c r="K27" s="85">
        <f t="shared" si="4"/>
        <v>5043.7840000000006</v>
      </c>
      <c r="L27" s="85">
        <f t="shared" si="4"/>
        <v>5043.7840000000006</v>
      </c>
      <c r="M27" s="85">
        <f t="shared" si="4"/>
        <v>5043.7840000000006</v>
      </c>
      <c r="N27" s="85">
        <f t="shared" si="4"/>
        <v>5043.7840000000006</v>
      </c>
      <c r="O27" s="85">
        <f t="shared" si="4"/>
        <v>5043.7840000000006</v>
      </c>
      <c r="P27" s="85">
        <f t="shared" si="4"/>
        <v>5043.7840000000006</v>
      </c>
      <c r="Q27" s="85">
        <f t="shared" si="4"/>
        <v>5043.7840000000006</v>
      </c>
      <c r="R27" s="85">
        <f t="shared" si="4"/>
        <v>5043.7840000000006</v>
      </c>
      <c r="S27" s="85">
        <f t="shared" si="4"/>
        <v>5043.7840000000006</v>
      </c>
      <c r="T27" s="85">
        <f t="shared" si="4"/>
        <v>5043.7840000000006</v>
      </c>
      <c r="U27" s="85">
        <f t="shared" si="4"/>
        <v>5043.7840000000006</v>
      </c>
      <c r="V27" s="85">
        <f t="shared" ref="V27:AA27" si="5">($C$8+$F$8)*V25</f>
        <v>5043.7840000000006</v>
      </c>
      <c r="W27" s="85">
        <f t="shared" si="5"/>
        <v>5043.7840000000006</v>
      </c>
      <c r="X27" s="85">
        <f t="shared" si="5"/>
        <v>1260.9460000000001</v>
      </c>
      <c r="Y27" s="85">
        <f t="shared" si="5"/>
        <v>0</v>
      </c>
      <c r="Z27" s="85">
        <f t="shared" si="5"/>
        <v>0</v>
      </c>
      <c r="AA27" s="85">
        <f t="shared" si="5"/>
        <v>0</v>
      </c>
    </row>
    <row r="28" spans="1:27">
      <c r="A28" s="64" t="s">
        <v>126</v>
      </c>
      <c r="B28" s="86">
        <f>NPV(0.0643,C28:AA28)</f>
        <v>3558176.41690649</v>
      </c>
      <c r="C28" s="87">
        <f>(($C$19+$F$19)*(1+$B$23)^COUNT($C25:C25))*C25</f>
        <v>0</v>
      </c>
      <c r="D28" s="87">
        <f>(($C$19+$F$19)*(1+$B$23+$B$24)^COUNT($C25:D25))*D25</f>
        <v>0</v>
      </c>
      <c r="E28" s="87">
        <f>(($C$19+$F$19)*(1+$B$23+$B$24)^COUNT($C25:E25))*E25</f>
        <v>0</v>
      </c>
      <c r="F28" s="87">
        <f>(($C$19+$F$19)*(1+$B$23+$B$24)^COUNT($C25:F25))*F25</f>
        <v>103081.20442694836</v>
      </c>
      <c r="G28" s="87">
        <f>(($C$19+$F$19)*(1+$B$23+$B$24)^COUNT($C25:G25))*G25</f>
        <v>267238.02247686364</v>
      </c>
      <c r="H28" s="87">
        <f>(($C$19+$F$19)*(1+$B$23+$B$24)^COUNT($C25:H25))*H25</f>
        <v>277125.82930850761</v>
      </c>
      <c r="I28" s="87">
        <f>(($C$19+$F$19)*(1+$B$23+$B$24)^COUNT($C25:I25))*I25</f>
        <v>287379.48499292234</v>
      </c>
      <c r="J28" s="87">
        <f>(($C$19+$F$19)*(1+$B$23+$B$24)^COUNT($C25:J25))*J25</f>
        <v>397350.03458354721</v>
      </c>
      <c r="K28" s="87">
        <f>(($C$19+$F$19)*(1+$B$23+$B$24)^COUNT($C25:K25))*K25</f>
        <v>412051.98586313846</v>
      </c>
      <c r="L28" s="87">
        <f>(($C$19+$F$19)*(1+$B$23+$B$24)^COUNT($C25:L25))*L25</f>
        <v>427297.90934007452</v>
      </c>
      <c r="M28" s="87">
        <f>(($C$19+$F$19)*(1+$B$23+$B$24)^COUNT($C25:M25))*M25</f>
        <v>443107.93198565731</v>
      </c>
      <c r="N28" s="87">
        <f>(($C$19+$F$19)*(1+$B$23+$B$24)^COUNT($C25:N25))*N25</f>
        <v>459502.92546912655</v>
      </c>
      <c r="O28" s="87">
        <f>(($C$19+$F$19)*(1+$B$23+$B$24)^COUNT($C25:O25))*O25</f>
        <v>476504.53371148423</v>
      </c>
      <c r="P28" s="87">
        <f>(($C$19+$F$19)*(1+$B$23+$B$24)^COUNT($C25:P25))*P25</f>
        <v>494135.20145880902</v>
      </c>
      <c r="Q28" s="87">
        <f>(($C$19+$F$19)*(1+$B$23+$B$24)^COUNT($C25:Q25))*Q25</f>
        <v>512418.20391278499</v>
      </c>
      <c r="R28" s="87">
        <f>(($C$19+$F$19)*(1+$B$23+$B$24)^COUNT($C25:R25))*R25</f>
        <v>531377.67745755799</v>
      </c>
      <c r="S28" s="87">
        <f>(($C$19+$F$19)*(1+$B$23+$B$24)^COUNT($C25:S25))*S25</f>
        <v>551038.65152348764</v>
      </c>
      <c r="T28" s="87">
        <f>(($C$19+$F$19)*(1+$B$23+$B$24)^COUNT($C25:T25))*T25</f>
        <v>571427.08162985661</v>
      </c>
      <c r="U28" s="87">
        <f>(($C$19+$F$19)*(1+$B$23+$B$24)^COUNT($C25:U25))*U25</f>
        <v>592569.88365016133</v>
      </c>
      <c r="V28" s="87">
        <f>(($C$19+$F$19)*(1+$B$23+$B$24)^COUNT($C25:V25))*V25</f>
        <v>614494.96934521711</v>
      </c>
      <c r="W28" s="87">
        <f>(($C$19+$F$19)*(1+$B$23+$B$24)^COUNT($C25:W25))*W25</f>
        <v>637231.28321099025</v>
      </c>
      <c r="X28" s="87">
        <f>(($C$19+$F$19)*(1+$B$23)^COUNT($C25:X25))*X25</f>
        <v>142331.87030735248</v>
      </c>
      <c r="Y28" s="87">
        <f>(($C$19+$F$19)*(1+$B$23)^COUNT($C25:Y25))*Y25</f>
        <v>0</v>
      </c>
      <c r="Z28" s="87">
        <f>(($C$19+$F$19)*(1+$B$23)^COUNT($C25:Z25))*Z25</f>
        <v>0</v>
      </c>
      <c r="AA28" s="87">
        <f>(($C$19+$F$19)*(1+$B$23)^COUNT($C25:AA25))*AA25</f>
        <v>0</v>
      </c>
    </row>
  </sheetData>
  <mergeCells count="2">
    <mergeCell ref="B2:D2"/>
    <mergeCell ref="E2:G2"/>
  </mergeCells>
  <hyperlinks>
    <hyperlink ref="A1" location="'Summary Detail'!A1" display="Back to Summary Detail"/>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9FF78"/>
  </sheetPr>
  <dimension ref="A1:AD21"/>
  <sheetViews>
    <sheetView workbookViewId="0"/>
  </sheetViews>
  <sheetFormatPr defaultColWidth="9.109375" defaultRowHeight="14.4"/>
  <cols>
    <col min="1" max="1" width="29.33203125" style="47" customWidth="1"/>
    <col min="2" max="2" width="22.6640625" style="47" bestFit="1" customWidth="1"/>
    <col min="3" max="27" width="12.33203125" style="47" customWidth="1"/>
    <col min="28" max="16384" width="9.109375" style="47"/>
  </cols>
  <sheetData>
    <row r="1" spans="1:30">
      <c r="A1" s="63" t="s">
        <v>34</v>
      </c>
    </row>
    <row r="3" spans="1:30">
      <c r="A3" s="47" t="s">
        <v>274</v>
      </c>
      <c r="B3" s="149">
        <v>0</v>
      </c>
    </row>
    <row r="4" spans="1:30">
      <c r="A4" s="47" t="s">
        <v>1292</v>
      </c>
      <c r="B4" s="149">
        <v>0.03</v>
      </c>
    </row>
    <row r="6" spans="1:30" s="64" customFormat="1">
      <c r="A6" s="64" t="s">
        <v>124</v>
      </c>
      <c r="C6" s="264">
        <v>2016</v>
      </c>
      <c r="D6" s="264">
        <v>2017</v>
      </c>
      <c r="E6" s="264">
        <v>2018</v>
      </c>
      <c r="F6" s="264">
        <v>2019</v>
      </c>
      <c r="G6" s="264">
        <v>2020</v>
      </c>
      <c r="H6" s="264">
        <v>2021</v>
      </c>
      <c r="I6" s="264">
        <v>2022</v>
      </c>
      <c r="J6" s="264">
        <v>2023</v>
      </c>
      <c r="K6" s="264">
        <v>2024</v>
      </c>
      <c r="L6" s="264">
        <v>2025</v>
      </c>
      <c r="M6" s="264">
        <v>2026</v>
      </c>
      <c r="N6" s="264">
        <v>2027</v>
      </c>
      <c r="O6" s="264">
        <v>2028</v>
      </c>
      <c r="P6" s="264">
        <v>2029</v>
      </c>
      <c r="Q6" s="264">
        <v>2030</v>
      </c>
      <c r="R6" s="264">
        <v>2031</v>
      </c>
      <c r="S6" s="264">
        <v>2032</v>
      </c>
      <c r="T6" s="264">
        <v>2033</v>
      </c>
      <c r="U6" s="264">
        <v>2034</v>
      </c>
      <c r="V6" s="264">
        <v>2035</v>
      </c>
      <c r="W6" s="264">
        <v>2036</v>
      </c>
      <c r="X6" s="264">
        <v>2037</v>
      </c>
      <c r="Y6" s="264">
        <v>2038</v>
      </c>
      <c r="Z6" s="264">
        <v>2039</v>
      </c>
      <c r="AA6" s="264">
        <v>2040</v>
      </c>
    </row>
    <row r="7" spans="1:30" s="64" customFormat="1">
      <c r="A7" s="64" t="s">
        <v>1301</v>
      </c>
      <c r="B7" s="86">
        <f>NPV(0.0643,C7:AA7)</f>
        <v>9390317.1778832786</v>
      </c>
      <c r="C7" s="847">
        <f>B16</f>
        <v>75660.720000000016</v>
      </c>
      <c r="D7" s="847">
        <f>C16</f>
        <v>332259.02999999985</v>
      </c>
      <c r="E7" s="847">
        <f>D16</f>
        <v>405039.55999999971</v>
      </c>
      <c r="F7" s="847">
        <f>E16</f>
        <v>488500.5300000002</v>
      </c>
      <c r="G7" s="419">
        <f>F16</f>
        <v>820883.15836799995</v>
      </c>
      <c r="H7" s="419">
        <f>G7*(1+$B$3+$B$4)</f>
        <v>845509.65311903995</v>
      </c>
      <c r="I7" s="419">
        <f t="shared" ref="I7:X7" si="0">H7*(1+$B$3+$B$4)</f>
        <v>870874.94271261117</v>
      </c>
      <c r="J7" s="419">
        <f t="shared" si="0"/>
        <v>897001.19099398958</v>
      </c>
      <c r="K7" s="419">
        <f t="shared" si="0"/>
        <v>923911.22672380926</v>
      </c>
      <c r="L7" s="419">
        <f t="shared" si="0"/>
        <v>951628.56352552352</v>
      </c>
      <c r="M7" s="419">
        <f t="shared" si="0"/>
        <v>980177.42043128924</v>
      </c>
      <c r="N7" s="419">
        <f t="shared" si="0"/>
        <v>1009582.7430442279</v>
      </c>
      <c r="O7" s="419">
        <f t="shared" si="0"/>
        <v>1039870.2253355548</v>
      </c>
      <c r="P7" s="419">
        <f t="shared" si="0"/>
        <v>1071066.3320956214</v>
      </c>
      <c r="Q7" s="419">
        <f t="shared" si="0"/>
        <v>1103198.32205849</v>
      </c>
      <c r="R7" s="419">
        <f t="shared" si="0"/>
        <v>1136294.2717202448</v>
      </c>
      <c r="S7" s="419">
        <f t="shared" si="0"/>
        <v>1170383.0998718522</v>
      </c>
      <c r="T7" s="419">
        <f t="shared" si="0"/>
        <v>1205494.5928680077</v>
      </c>
      <c r="U7" s="419">
        <f t="shared" si="0"/>
        <v>1241659.430654048</v>
      </c>
      <c r="V7" s="419">
        <f t="shared" si="0"/>
        <v>1278909.2135736695</v>
      </c>
      <c r="W7" s="419">
        <f t="shared" si="0"/>
        <v>1317276.4899808797</v>
      </c>
      <c r="X7" s="419">
        <f t="shared" si="0"/>
        <v>1356794.7846803062</v>
      </c>
      <c r="Y7" s="419">
        <v>0</v>
      </c>
      <c r="Z7" s="419">
        <v>0</v>
      </c>
      <c r="AA7" s="419">
        <v>0</v>
      </c>
      <c r="AB7" s="87"/>
      <c r="AC7" s="87"/>
      <c r="AD7" s="87"/>
    </row>
    <row r="8" spans="1:30">
      <c r="B8" s="19">
        <f>SUM(C7:AA7)</f>
        <v>20521975.501757164</v>
      </c>
    </row>
    <row r="12" spans="1:30">
      <c r="A12" s="846" t="s">
        <v>1293</v>
      </c>
    </row>
    <row r="13" spans="1:30">
      <c r="A13" s="47" t="s">
        <v>124</v>
      </c>
      <c r="B13" s="128">
        <v>2016</v>
      </c>
      <c r="C13" s="128">
        <v>2017</v>
      </c>
      <c r="D13" s="128">
        <v>2018</v>
      </c>
      <c r="E13" s="128">
        <v>2019</v>
      </c>
      <c r="F13" s="845">
        <v>2020</v>
      </c>
      <c r="H13" s="127"/>
      <c r="I13" s="127"/>
    </row>
    <row r="14" spans="1:30">
      <c r="A14" s="47" t="s">
        <v>153</v>
      </c>
      <c r="B14" s="29">
        <v>75660.720000000016</v>
      </c>
      <c r="C14" s="29">
        <v>332259.02999999985</v>
      </c>
      <c r="D14" s="29">
        <v>405039.55999999971</v>
      </c>
      <c r="E14" s="29">
        <v>488500.5300000002</v>
      </c>
      <c r="F14" s="29">
        <v>320858.01999999996</v>
      </c>
    </row>
    <row r="15" spans="1:30">
      <c r="A15" s="47" t="s">
        <v>1288</v>
      </c>
      <c r="B15" s="29">
        <v>75660.720000000016</v>
      </c>
      <c r="C15" s="29">
        <v>332259.02999999985</v>
      </c>
      <c r="D15" s="29">
        <v>405039.55999999971</v>
      </c>
      <c r="E15" s="29">
        <v>488500.5300000002</v>
      </c>
      <c r="F15" s="29">
        <f>(F14/5)*12</f>
        <v>770059.24799999991</v>
      </c>
      <c r="G15" s="47" t="s">
        <v>1290</v>
      </c>
    </row>
    <row r="16" spans="1:30">
      <c r="A16" s="47" t="s">
        <v>1289</v>
      </c>
      <c r="B16" s="29">
        <v>75660.720000000016</v>
      </c>
      <c r="C16" s="29">
        <v>332259.02999999985</v>
      </c>
      <c r="D16" s="29">
        <v>405039.55999999971</v>
      </c>
      <c r="E16" s="29">
        <v>488500.5300000002</v>
      </c>
      <c r="F16" s="29">
        <f>F15+(F15*0.33*0.2)</f>
        <v>820883.15836799995</v>
      </c>
      <c r="G16" s="47" t="s">
        <v>1291</v>
      </c>
    </row>
    <row r="19" spans="1:1">
      <c r="A19" s="47" t="s">
        <v>1294</v>
      </c>
    </row>
    <row r="20" spans="1:1">
      <c r="A20" s="47" t="s">
        <v>1295</v>
      </c>
    </row>
    <row r="21" spans="1:1">
      <c r="A21" s="47" t="s">
        <v>1296</v>
      </c>
    </row>
  </sheetData>
  <hyperlinks>
    <hyperlink ref="A1" location="'Summary Detail'!A1" display="Back to Summary Detail"/>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9FF78"/>
  </sheetPr>
  <dimension ref="A1:AG87"/>
  <sheetViews>
    <sheetView workbookViewId="0"/>
  </sheetViews>
  <sheetFormatPr defaultColWidth="11.44140625" defaultRowHeight="15.6"/>
  <cols>
    <col min="1" max="1" width="4.109375" style="54" customWidth="1"/>
    <col min="2" max="2" width="28.109375" style="54" customWidth="1"/>
    <col min="3" max="3" width="16.33203125" style="56" customWidth="1"/>
    <col min="4" max="5" width="10.5546875" style="56" customWidth="1"/>
    <col min="6" max="6" width="11.33203125" style="56" customWidth="1"/>
    <col min="7" max="7" width="19.44140625" style="56" bestFit="1" customWidth="1"/>
    <col min="8" max="8" width="7.6640625" style="56" bestFit="1" customWidth="1"/>
    <col min="9" max="9" width="16" style="56" bestFit="1" customWidth="1"/>
    <col min="10" max="10" width="28.109375" style="56" bestFit="1" customWidth="1"/>
    <col min="11" max="11" width="16.33203125" style="56" bestFit="1" customWidth="1"/>
    <col min="12" max="13" width="12.6640625" style="54" bestFit="1" customWidth="1"/>
    <col min="14" max="14" width="13.33203125" style="54" bestFit="1" customWidth="1"/>
    <col min="15" max="15" width="14.44140625" style="54" bestFit="1" customWidth="1"/>
    <col min="16" max="16" width="23" style="54" bestFit="1" customWidth="1"/>
    <col min="17" max="31" width="14.44140625" style="54" bestFit="1" customWidth="1"/>
    <col min="32" max="32" width="14.44140625" style="54" customWidth="1"/>
    <col min="33" max="33" width="6.6640625" style="54" bestFit="1" customWidth="1"/>
    <col min="34" max="16384" width="11.44140625" style="54"/>
  </cols>
  <sheetData>
    <row r="1" spans="1:33">
      <c r="A1" s="14" t="s">
        <v>34</v>
      </c>
    </row>
    <row r="2" spans="1:33" ht="18">
      <c r="B2" s="117" t="s">
        <v>637</v>
      </c>
      <c r="K2" s="54"/>
    </row>
    <row r="3" spans="1:33">
      <c r="B3" s="54" t="s">
        <v>638</v>
      </c>
      <c r="K3" s="54"/>
    </row>
    <row r="4" spans="1:33" ht="10.5" customHeight="1"/>
    <row r="5" spans="1:33">
      <c r="C5" s="54"/>
      <c r="D5" s="54"/>
      <c r="E5" s="54"/>
      <c r="F5" s="54"/>
      <c r="G5" s="54"/>
      <c r="H5" s="466"/>
      <c r="I5" s="466"/>
      <c r="J5" s="466" t="s">
        <v>639</v>
      </c>
      <c r="K5" s="466" t="s">
        <v>640</v>
      </c>
      <c r="L5" s="466" t="s">
        <v>641</v>
      </c>
      <c r="M5" s="466" t="s">
        <v>642</v>
      </c>
      <c r="N5" s="466" t="s">
        <v>643</v>
      </c>
      <c r="O5" s="466" t="s">
        <v>644</v>
      </c>
      <c r="P5" s="466" t="s">
        <v>645</v>
      </c>
      <c r="Q5" s="466" t="s">
        <v>646</v>
      </c>
      <c r="R5" s="466" t="s">
        <v>647</v>
      </c>
      <c r="S5" s="466" t="s">
        <v>648</v>
      </c>
      <c r="T5" s="466" t="s">
        <v>649</v>
      </c>
      <c r="U5" s="466" t="s">
        <v>650</v>
      </c>
      <c r="V5" s="466" t="s">
        <v>651</v>
      </c>
      <c r="W5" s="466" t="s">
        <v>652</v>
      </c>
      <c r="X5" s="466" t="s">
        <v>653</v>
      </c>
      <c r="Y5" s="466" t="s">
        <v>654</v>
      </c>
      <c r="Z5" s="466" t="s">
        <v>655</v>
      </c>
      <c r="AA5" s="466" t="s">
        <v>656</v>
      </c>
      <c r="AB5" s="466" t="s">
        <v>657</v>
      </c>
      <c r="AC5" s="466" t="s">
        <v>658</v>
      </c>
      <c r="AD5" s="466" t="s">
        <v>659</v>
      </c>
      <c r="AE5" s="466" t="s">
        <v>660</v>
      </c>
      <c r="AF5" s="466" t="s">
        <v>1332</v>
      </c>
    </row>
    <row r="6" spans="1:33">
      <c r="B6" s="465"/>
      <c r="C6" s="465"/>
      <c r="D6" s="465"/>
      <c r="E6" s="465"/>
      <c r="F6" s="465"/>
      <c r="G6" s="465"/>
      <c r="H6" s="466"/>
      <c r="I6" s="466"/>
      <c r="J6" s="466">
        <v>2015</v>
      </c>
      <c r="K6" s="466">
        <v>2016</v>
      </c>
      <c r="L6" s="54">
        <v>2017</v>
      </c>
      <c r="M6" s="466">
        <v>2018</v>
      </c>
      <c r="N6" s="54">
        <v>2019</v>
      </c>
      <c r="O6" s="466">
        <v>2020</v>
      </c>
      <c r="P6" s="54">
        <v>2021</v>
      </c>
      <c r="Q6" s="466">
        <v>2022</v>
      </c>
      <c r="R6" s="54">
        <v>2023</v>
      </c>
      <c r="S6" s="466">
        <v>2024</v>
      </c>
      <c r="T6" s="54">
        <v>2025</v>
      </c>
      <c r="U6" s="466">
        <v>2026</v>
      </c>
      <c r="V6" s="54">
        <v>2027</v>
      </c>
      <c r="W6" s="466">
        <v>2028</v>
      </c>
      <c r="X6" s="54">
        <v>2029</v>
      </c>
      <c r="Y6" s="466">
        <v>2030</v>
      </c>
      <c r="Z6" s="54">
        <v>2031</v>
      </c>
      <c r="AA6" s="466">
        <v>2032</v>
      </c>
      <c r="AB6" s="54">
        <v>2033</v>
      </c>
      <c r="AC6" s="466">
        <v>2034</v>
      </c>
      <c r="AD6" s="54">
        <v>2035</v>
      </c>
      <c r="AE6" s="54">
        <v>2036</v>
      </c>
      <c r="AF6" s="54">
        <v>2037</v>
      </c>
    </row>
    <row r="7" spans="1:33">
      <c r="B7" s="54" t="s">
        <v>128</v>
      </c>
      <c r="C7" s="418"/>
      <c r="D7" s="693"/>
      <c r="E7" s="693"/>
      <c r="F7" s="693"/>
      <c r="G7" s="693"/>
      <c r="H7" s="693"/>
      <c r="J7" s="418">
        <v>0</v>
      </c>
      <c r="K7" s="354">
        <f>MasterTimeline!C2</f>
        <v>0</v>
      </c>
      <c r="L7" s="354">
        <f>MasterTimeline!D2</f>
        <v>0</v>
      </c>
      <c r="M7" s="354">
        <f>MasterTimeline!E2</f>
        <v>0</v>
      </c>
      <c r="N7" s="354">
        <f>MasterTimeline!F2</f>
        <v>0.3</v>
      </c>
      <c r="O7" s="354">
        <f>MasterTimeline!G2</f>
        <v>0.75</v>
      </c>
      <c r="P7" s="354">
        <f>MasterTimeline!H2</f>
        <v>0.75</v>
      </c>
      <c r="Q7" s="354">
        <f>MasterTimeline!I2</f>
        <v>0.75</v>
      </c>
      <c r="R7" s="354">
        <f>MasterTimeline!J2</f>
        <v>1</v>
      </c>
      <c r="S7" s="354">
        <f>MasterTimeline!K2</f>
        <v>1</v>
      </c>
      <c r="T7" s="354">
        <f>MasterTimeline!L2</f>
        <v>1</v>
      </c>
      <c r="U7" s="354">
        <f>MasterTimeline!M2</f>
        <v>1</v>
      </c>
      <c r="V7" s="354">
        <f>MasterTimeline!N2</f>
        <v>1</v>
      </c>
      <c r="W7" s="354">
        <f>MasterTimeline!O2</f>
        <v>1</v>
      </c>
      <c r="X7" s="354">
        <f>MasterTimeline!P2</f>
        <v>1</v>
      </c>
      <c r="Y7" s="354">
        <f>MasterTimeline!Q2</f>
        <v>1</v>
      </c>
      <c r="Z7" s="354">
        <f>MasterTimeline!R2</f>
        <v>1</v>
      </c>
      <c r="AA7" s="354">
        <f>MasterTimeline!S2</f>
        <v>1</v>
      </c>
      <c r="AB7" s="354">
        <f>MasterTimeline!T2</f>
        <v>1</v>
      </c>
      <c r="AC7" s="354">
        <f>MasterTimeline!U2</f>
        <v>1</v>
      </c>
      <c r="AD7" s="354">
        <f>MasterTimeline!V2</f>
        <v>1</v>
      </c>
      <c r="AE7" s="354">
        <f>MasterTimeline!W2</f>
        <v>1</v>
      </c>
      <c r="AF7" s="354">
        <f>MasterTimeline!X2</f>
        <v>0.25</v>
      </c>
      <c r="AG7" s="54">
        <f>SUM(J7:AE7)</f>
        <v>16.55</v>
      </c>
    </row>
    <row r="8" spans="1:33">
      <c r="C8" s="464" t="s">
        <v>661</v>
      </c>
      <c r="I8" s="418" t="s">
        <v>80</v>
      </c>
    </row>
    <row r="9" spans="1:33">
      <c r="A9" s="47"/>
      <c r="B9" s="54" t="s">
        <v>129</v>
      </c>
      <c r="I9" s="498">
        <v>6.5799999999999997E-2</v>
      </c>
      <c r="J9" s="119"/>
    </row>
    <row r="10" spans="1:33">
      <c r="A10" s="47">
        <v>1</v>
      </c>
      <c r="B10" s="54" t="s">
        <v>662</v>
      </c>
      <c r="C10" s="529">
        <f>G52</f>
        <v>92419.000000000015</v>
      </c>
      <c r="D10" s="142" t="s">
        <v>663</v>
      </c>
      <c r="J10" s="463">
        <f>C10*1.01</f>
        <v>93343.190000000017</v>
      </c>
      <c r="K10" s="463">
        <f>J10*1.01</f>
        <v>94276.621900000013</v>
      </c>
      <c r="L10" s="463">
        <f>K10*1.01</f>
        <v>95219.38811900001</v>
      </c>
      <c r="M10" s="463">
        <f t="shared" ref="M10:AC10" si="0">L10*1.01</f>
        <v>96171.582000190014</v>
      </c>
      <c r="N10" s="463">
        <f t="shared" si="0"/>
        <v>97133.297820191918</v>
      </c>
      <c r="O10" s="463">
        <f t="shared" si="0"/>
        <v>98104.630798393831</v>
      </c>
      <c r="P10" s="463">
        <f t="shared" si="0"/>
        <v>99085.677106377771</v>
      </c>
      <c r="Q10" s="463">
        <f t="shared" si="0"/>
        <v>100076.53387744154</v>
      </c>
      <c r="R10" s="463">
        <f t="shared" si="0"/>
        <v>101077.29921621596</v>
      </c>
      <c r="S10" s="463">
        <f t="shared" si="0"/>
        <v>102088.07220837813</v>
      </c>
      <c r="T10" s="463">
        <f t="shared" si="0"/>
        <v>103108.95293046191</v>
      </c>
      <c r="U10" s="463">
        <f t="shared" si="0"/>
        <v>104140.04245976653</v>
      </c>
      <c r="V10" s="463">
        <f t="shared" si="0"/>
        <v>105181.44288436419</v>
      </c>
      <c r="W10" s="463">
        <f t="shared" si="0"/>
        <v>106233.25731320784</v>
      </c>
      <c r="X10" s="463">
        <f t="shared" si="0"/>
        <v>107295.58988633992</v>
      </c>
      <c r="Y10" s="463">
        <f t="shared" si="0"/>
        <v>108368.54578520331</v>
      </c>
      <c r="Z10" s="463">
        <f t="shared" si="0"/>
        <v>109452.23124305534</v>
      </c>
      <c r="AA10" s="463">
        <f t="shared" si="0"/>
        <v>110546.75355548589</v>
      </c>
      <c r="AB10" s="463">
        <f t="shared" si="0"/>
        <v>111652.22109104074</v>
      </c>
      <c r="AC10" s="463">
        <f t="shared" si="0"/>
        <v>112768.74330195115</v>
      </c>
      <c r="AD10" s="463">
        <f>AC10*1.01</f>
        <v>113896.43073497067</v>
      </c>
      <c r="AE10" s="463">
        <f>AD10*1.01</f>
        <v>115035.39504232038</v>
      </c>
      <c r="AF10" s="463">
        <f>AE10*1.01</f>
        <v>116185.74899274358</v>
      </c>
    </row>
    <row r="11" spans="1:33">
      <c r="A11" s="47">
        <v>2</v>
      </c>
      <c r="B11" s="54" t="s">
        <v>664</v>
      </c>
      <c r="C11" s="121">
        <v>9</v>
      </c>
      <c r="D11" s="142" t="s">
        <v>187</v>
      </c>
      <c r="J11" s="56">
        <f>$C$11</f>
        <v>9</v>
      </c>
      <c r="K11" s="56">
        <f t="shared" ref="K11:AF11" si="1">$C$11</f>
        <v>9</v>
      </c>
      <c r="L11" s="56">
        <f t="shared" si="1"/>
        <v>9</v>
      </c>
      <c r="M11" s="56">
        <f t="shared" si="1"/>
        <v>9</v>
      </c>
      <c r="N11" s="56">
        <f t="shared" si="1"/>
        <v>9</v>
      </c>
      <c r="O11" s="56">
        <f t="shared" si="1"/>
        <v>9</v>
      </c>
      <c r="P11" s="56">
        <f t="shared" si="1"/>
        <v>9</v>
      </c>
      <c r="Q11" s="56">
        <f t="shared" si="1"/>
        <v>9</v>
      </c>
      <c r="R11" s="56">
        <f t="shared" si="1"/>
        <v>9</v>
      </c>
      <c r="S11" s="56">
        <f t="shared" si="1"/>
        <v>9</v>
      </c>
      <c r="T11" s="56">
        <f t="shared" si="1"/>
        <v>9</v>
      </c>
      <c r="U11" s="56">
        <f t="shared" si="1"/>
        <v>9</v>
      </c>
      <c r="V11" s="56">
        <f t="shared" si="1"/>
        <v>9</v>
      </c>
      <c r="W11" s="56">
        <f t="shared" si="1"/>
        <v>9</v>
      </c>
      <c r="X11" s="56">
        <f t="shared" si="1"/>
        <v>9</v>
      </c>
      <c r="Y11" s="56">
        <f t="shared" si="1"/>
        <v>9</v>
      </c>
      <c r="Z11" s="56">
        <f t="shared" si="1"/>
        <v>9</v>
      </c>
      <c r="AA11" s="56">
        <f t="shared" si="1"/>
        <v>9</v>
      </c>
      <c r="AB11" s="56">
        <f t="shared" si="1"/>
        <v>9</v>
      </c>
      <c r="AC11" s="56">
        <f t="shared" si="1"/>
        <v>9</v>
      </c>
      <c r="AD11" s="56">
        <f t="shared" si="1"/>
        <v>9</v>
      </c>
      <c r="AE11" s="56">
        <f t="shared" si="1"/>
        <v>9</v>
      </c>
      <c r="AF11" s="56">
        <f t="shared" si="1"/>
        <v>9</v>
      </c>
    </row>
    <row r="12" spans="1:33">
      <c r="A12" s="47">
        <v>3</v>
      </c>
      <c r="B12" s="54" t="s">
        <v>665</v>
      </c>
      <c r="C12" s="482">
        <f>39.53/60</f>
        <v>0.65883333333333338</v>
      </c>
      <c r="D12" s="142" t="s">
        <v>666</v>
      </c>
      <c r="J12" s="462">
        <f>C12*1.03</f>
        <v>0.67859833333333341</v>
      </c>
      <c r="K12" s="462">
        <f>J12*1.03</f>
        <v>0.69895628333333348</v>
      </c>
      <c r="L12" s="157">
        <f>K12*1.03</f>
        <v>0.71992497183333348</v>
      </c>
      <c r="M12" s="462">
        <f t="shared" ref="M12:AF12" si="2">L12*1.03</f>
        <v>0.74152272098833349</v>
      </c>
      <c r="N12" s="157">
        <f t="shared" si="2"/>
        <v>0.76376840261798351</v>
      </c>
      <c r="O12" s="462">
        <f t="shared" si="2"/>
        <v>0.78668145469652306</v>
      </c>
      <c r="P12" s="157">
        <f t="shared" si="2"/>
        <v>0.81028189833741882</v>
      </c>
      <c r="Q12" s="462">
        <f t="shared" si="2"/>
        <v>0.83459035528754144</v>
      </c>
      <c r="R12" s="157">
        <f t="shared" si="2"/>
        <v>0.8596280659461677</v>
      </c>
      <c r="S12" s="462">
        <f t="shared" si="2"/>
        <v>0.88541690792455274</v>
      </c>
      <c r="T12" s="157">
        <f t="shared" si="2"/>
        <v>0.91197941516228931</v>
      </c>
      <c r="U12" s="462">
        <f t="shared" si="2"/>
        <v>0.93933879761715799</v>
      </c>
      <c r="V12" s="157">
        <f t="shared" si="2"/>
        <v>0.96751896154567274</v>
      </c>
      <c r="W12" s="462">
        <f t="shared" si="2"/>
        <v>0.99654453039204294</v>
      </c>
      <c r="X12" s="157">
        <f t="shared" si="2"/>
        <v>1.0264408663038043</v>
      </c>
      <c r="Y12" s="462">
        <f t="shared" si="2"/>
        <v>1.0572340922929184</v>
      </c>
      <c r="Z12" s="157">
        <f t="shared" si="2"/>
        <v>1.0889511150617059</v>
      </c>
      <c r="AA12" s="462">
        <f t="shared" si="2"/>
        <v>1.1216196485135572</v>
      </c>
      <c r="AB12" s="157">
        <f t="shared" si="2"/>
        <v>1.1552682379689641</v>
      </c>
      <c r="AC12" s="462">
        <f t="shared" si="2"/>
        <v>1.189926285108033</v>
      </c>
      <c r="AD12" s="157">
        <f t="shared" si="2"/>
        <v>1.225624073661274</v>
      </c>
      <c r="AE12" s="157">
        <f t="shared" si="2"/>
        <v>1.2623927958711123</v>
      </c>
      <c r="AF12" s="157">
        <f t="shared" si="2"/>
        <v>1.3002645797472456</v>
      </c>
    </row>
    <row r="13" spans="1:33">
      <c r="A13" s="47">
        <v>4</v>
      </c>
      <c r="B13" s="54" t="s">
        <v>667</v>
      </c>
      <c r="C13" s="482">
        <f>C11*C12</f>
        <v>5.9295000000000009</v>
      </c>
      <c r="D13" s="142" t="s">
        <v>172</v>
      </c>
      <c r="J13" s="462">
        <f>J11*J12</f>
        <v>6.1073850000000007</v>
      </c>
      <c r="K13" s="462">
        <f t="shared" ref="K13:AD13" si="3">K11*K12</f>
        <v>6.2906065500000015</v>
      </c>
      <c r="L13" s="462">
        <f t="shared" si="3"/>
        <v>6.4793247465000015</v>
      </c>
      <c r="M13" s="462">
        <f t="shared" si="3"/>
        <v>6.6737044888950017</v>
      </c>
      <c r="N13" s="462">
        <f t="shared" si="3"/>
        <v>6.8739156235618513</v>
      </c>
      <c r="O13" s="462">
        <f t="shared" si="3"/>
        <v>7.0801330922687074</v>
      </c>
      <c r="P13" s="462">
        <f t="shared" si="3"/>
        <v>7.292537085036769</v>
      </c>
      <c r="Q13" s="462">
        <f t="shared" si="3"/>
        <v>7.5113131975878726</v>
      </c>
      <c r="R13" s="462">
        <f t="shared" si="3"/>
        <v>7.736652593515509</v>
      </c>
      <c r="S13" s="462">
        <f t="shared" si="3"/>
        <v>7.9687521713209746</v>
      </c>
      <c r="T13" s="462">
        <f t="shared" si="3"/>
        <v>8.2078147364606036</v>
      </c>
      <c r="U13" s="462">
        <f t="shared" si="3"/>
        <v>8.4540491785544223</v>
      </c>
      <c r="V13" s="462">
        <f t="shared" si="3"/>
        <v>8.7076706539110553</v>
      </c>
      <c r="W13" s="462">
        <f t="shared" si="3"/>
        <v>8.9689007735283859</v>
      </c>
      <c r="X13" s="462">
        <f t="shared" si="3"/>
        <v>9.2379677967342388</v>
      </c>
      <c r="Y13" s="462">
        <f t="shared" si="3"/>
        <v>9.5151068306362667</v>
      </c>
      <c r="Z13" s="462">
        <f t="shared" si="3"/>
        <v>9.8005600355553533</v>
      </c>
      <c r="AA13" s="462">
        <f t="shared" si="3"/>
        <v>10.094576836622014</v>
      </c>
      <c r="AB13" s="462">
        <f t="shared" si="3"/>
        <v>10.397414141720677</v>
      </c>
      <c r="AC13" s="462">
        <f t="shared" si="3"/>
        <v>10.709336565972297</v>
      </c>
      <c r="AD13" s="462">
        <f t="shared" si="3"/>
        <v>11.030616662951466</v>
      </c>
      <c r="AE13" s="462">
        <f>AE11*AE12</f>
        <v>11.36153516284001</v>
      </c>
      <c r="AF13" s="462">
        <f>AF11*AF12</f>
        <v>11.702381217725211</v>
      </c>
    </row>
    <row r="14" spans="1:33" ht="18">
      <c r="A14" s="47">
        <v>5</v>
      </c>
      <c r="B14" s="54" t="s">
        <v>668</v>
      </c>
      <c r="C14" s="512">
        <v>0.83</v>
      </c>
      <c r="D14" s="142" t="s">
        <v>669</v>
      </c>
      <c r="J14" s="536">
        <v>0.97</v>
      </c>
      <c r="K14" s="536">
        <v>0.97</v>
      </c>
      <c r="L14" s="536">
        <v>0.97</v>
      </c>
      <c r="M14" s="536">
        <v>0.97</v>
      </c>
      <c r="N14" s="536">
        <v>0.97</v>
      </c>
      <c r="O14" s="536">
        <v>0.97</v>
      </c>
      <c r="P14" s="536">
        <v>0.97</v>
      </c>
      <c r="Q14" s="536">
        <v>0.97</v>
      </c>
      <c r="R14" s="536">
        <v>0.97</v>
      </c>
      <c r="S14" s="536">
        <v>0.97</v>
      </c>
      <c r="T14" s="536">
        <v>0.97</v>
      </c>
      <c r="U14" s="536">
        <v>0.97</v>
      </c>
      <c r="V14" s="536">
        <v>0.97</v>
      </c>
      <c r="W14" s="536">
        <v>0.97</v>
      </c>
      <c r="X14" s="536">
        <v>0.97</v>
      </c>
      <c r="Y14" s="536">
        <v>0.97</v>
      </c>
      <c r="Z14" s="536">
        <v>0.97</v>
      </c>
      <c r="AA14" s="536">
        <v>0.97</v>
      </c>
      <c r="AB14" s="536">
        <v>0.97</v>
      </c>
      <c r="AC14" s="536">
        <v>0.97</v>
      </c>
      <c r="AD14" s="536">
        <v>0.97</v>
      </c>
      <c r="AE14" s="536">
        <v>0.97</v>
      </c>
      <c r="AF14" s="536">
        <v>0.97</v>
      </c>
    </row>
    <row r="15" spans="1:33" ht="16.2" thickBot="1">
      <c r="A15" s="47">
        <v>6</v>
      </c>
      <c r="B15" s="54" t="s">
        <v>670</v>
      </c>
      <c r="C15" s="471">
        <f>C14*C13*C10</f>
        <v>454838.72221500013</v>
      </c>
      <c r="D15" s="142" t="s">
        <v>172</v>
      </c>
      <c r="J15" s="530">
        <f>J14*J13*J10</f>
        <v>552980.31450440572</v>
      </c>
      <c r="K15" s="530">
        <f t="shared" ref="K15:AE15" si="4">K14*K13*K10</f>
        <v>575265.42117893323</v>
      </c>
      <c r="L15" s="530">
        <f t="shared" si="4"/>
        <v>598448.61765244417</v>
      </c>
      <c r="M15" s="530">
        <f t="shared" si="4"/>
        <v>622566.09694383771</v>
      </c>
      <c r="N15" s="530">
        <f t="shared" si="4"/>
        <v>647655.51065067435</v>
      </c>
      <c r="O15" s="530">
        <f t="shared" si="4"/>
        <v>673756.0277298966</v>
      </c>
      <c r="P15" s="530">
        <f t="shared" si="4"/>
        <v>700908.39564741147</v>
      </c>
      <c r="Q15" s="530">
        <f t="shared" si="4"/>
        <v>729155.00399200222</v>
      </c>
      <c r="R15" s="530">
        <f t="shared" si="4"/>
        <v>758539.9506528799</v>
      </c>
      <c r="S15" s="530">
        <f t="shared" si="4"/>
        <v>789109.11066419107</v>
      </c>
      <c r="T15" s="530">
        <f t="shared" si="4"/>
        <v>820910.2078239579</v>
      </c>
      <c r="U15" s="530">
        <f t="shared" si="4"/>
        <v>853992.88919926342</v>
      </c>
      <c r="V15" s="530">
        <f t="shared" si="4"/>
        <v>888408.80263399379</v>
      </c>
      <c r="W15" s="530">
        <f t="shared" si="4"/>
        <v>924211.67738014378</v>
      </c>
      <c r="X15" s="530">
        <f t="shared" si="4"/>
        <v>961457.40797856369</v>
      </c>
      <c r="Y15" s="530">
        <f t="shared" si="4"/>
        <v>1000204.1415200998</v>
      </c>
      <c r="Z15" s="530">
        <f t="shared" si="4"/>
        <v>1040512.3684233596</v>
      </c>
      <c r="AA15" s="530">
        <f t="shared" si="4"/>
        <v>1082445.0168708209</v>
      </c>
      <c r="AB15" s="530">
        <f t="shared" si="4"/>
        <v>1126067.5510507154</v>
      </c>
      <c r="AC15" s="530">
        <f t="shared" si="4"/>
        <v>1171448.0733580592</v>
      </c>
      <c r="AD15" s="530">
        <f t="shared" si="4"/>
        <v>1218657.4307143891</v>
      </c>
      <c r="AE15" s="530">
        <f t="shared" si="4"/>
        <v>1267769.3251721787</v>
      </c>
      <c r="AF15" s="530">
        <f t="shared" ref="AF15" si="5">AF14*AF13*AF10</f>
        <v>1318860.428976618</v>
      </c>
    </row>
    <row r="16" spans="1:33" ht="16.2" thickBot="1">
      <c r="A16" s="47"/>
      <c r="B16" s="120" t="s">
        <v>188</v>
      </c>
      <c r="C16" s="461">
        <f>C15</f>
        <v>454838.72221500013</v>
      </c>
      <c r="F16" s="461">
        <f>C16</f>
        <v>454838.72221500013</v>
      </c>
    </row>
    <row r="17" spans="1:32" ht="16.2" thickBot="1">
      <c r="A17" s="47"/>
      <c r="I17" s="460">
        <f>NPV(I9, K17:AF17)</f>
        <v>6783165.9458894841</v>
      </c>
      <c r="J17" s="459">
        <f>J15*J7</f>
        <v>0</v>
      </c>
      <c r="K17" s="459">
        <f>K15*K7</f>
        <v>0</v>
      </c>
      <c r="L17" s="459">
        <f>L15*L7</f>
        <v>0</v>
      </c>
      <c r="M17" s="459">
        <f>M15*M7</f>
        <v>0</v>
      </c>
      <c r="N17" s="459">
        <f t="shared" ref="N17:AE17" si="6">N15*N7</f>
        <v>194296.65319520229</v>
      </c>
      <c r="O17" s="459">
        <f t="shared" si="6"/>
        <v>505317.02079742245</v>
      </c>
      <c r="P17" s="459">
        <f t="shared" si="6"/>
        <v>525681.29673555866</v>
      </c>
      <c r="Q17" s="459">
        <f t="shared" si="6"/>
        <v>546866.25299400161</v>
      </c>
      <c r="R17" s="459">
        <f t="shared" si="6"/>
        <v>758539.9506528799</v>
      </c>
      <c r="S17" s="459">
        <f t="shared" si="6"/>
        <v>789109.11066419107</v>
      </c>
      <c r="T17" s="459">
        <f t="shared" si="6"/>
        <v>820910.2078239579</v>
      </c>
      <c r="U17" s="459">
        <f t="shared" si="6"/>
        <v>853992.88919926342</v>
      </c>
      <c r="V17" s="459">
        <f t="shared" si="6"/>
        <v>888408.80263399379</v>
      </c>
      <c r="W17" s="459">
        <f t="shared" si="6"/>
        <v>924211.67738014378</v>
      </c>
      <c r="X17" s="459">
        <f t="shared" si="6"/>
        <v>961457.40797856369</v>
      </c>
      <c r="Y17" s="459">
        <f t="shared" si="6"/>
        <v>1000204.1415200998</v>
      </c>
      <c r="Z17" s="459">
        <f t="shared" si="6"/>
        <v>1040512.3684233596</v>
      </c>
      <c r="AA17" s="459">
        <f t="shared" si="6"/>
        <v>1082445.0168708209</v>
      </c>
      <c r="AB17" s="459">
        <f t="shared" si="6"/>
        <v>1126067.5510507154</v>
      </c>
      <c r="AC17" s="459">
        <f t="shared" si="6"/>
        <v>1171448.0733580592</v>
      </c>
      <c r="AD17" s="459">
        <f t="shared" si="6"/>
        <v>1218657.4307143891</v>
      </c>
      <c r="AE17" s="459">
        <f t="shared" si="6"/>
        <v>1267769.3251721787</v>
      </c>
      <c r="AF17" s="459">
        <f t="shared" ref="AF17" si="7">AF15*AF7</f>
        <v>329715.1072441545</v>
      </c>
    </row>
    <row r="18" spans="1:32" ht="21">
      <c r="A18" s="458" t="s">
        <v>671</v>
      </c>
      <c r="B18" s="457"/>
      <c r="C18" s="180"/>
      <c r="D18" s="180"/>
      <c r="E18" s="180"/>
      <c r="F18" s="180"/>
      <c r="G18" s="180"/>
    </row>
    <row r="19" spans="1:32">
      <c r="A19" s="204">
        <v>1</v>
      </c>
      <c r="B19" s="457" t="s">
        <v>672</v>
      </c>
      <c r="C19" s="180"/>
      <c r="D19" s="180"/>
      <c r="E19" s="180"/>
      <c r="F19" s="180"/>
      <c r="G19" s="180"/>
    </row>
    <row r="20" spans="1:32">
      <c r="A20" s="47"/>
    </row>
    <row r="21" spans="1:32">
      <c r="A21" s="47"/>
    </row>
    <row r="22" spans="1:32" ht="21">
      <c r="A22" s="275" t="s">
        <v>673</v>
      </c>
      <c r="C22" s="216" t="s">
        <v>630</v>
      </c>
      <c r="D22" s="54"/>
    </row>
    <row r="23" spans="1:32">
      <c r="B23" s="456" t="s">
        <v>631</v>
      </c>
      <c r="C23" s="1021" t="s">
        <v>98</v>
      </c>
      <c r="D23" s="1021"/>
      <c r="E23" s="58"/>
      <c r="G23" s="58"/>
    </row>
    <row r="24" spans="1:32">
      <c r="B24" s="54" t="s">
        <v>674</v>
      </c>
      <c r="C24" s="56">
        <v>2</v>
      </c>
      <c r="D24" s="56">
        <v>3</v>
      </c>
    </row>
    <row r="25" spans="1:32">
      <c r="B25" s="54" t="s">
        <v>675</v>
      </c>
      <c r="C25" s="56">
        <v>1</v>
      </c>
      <c r="D25" s="56">
        <v>1</v>
      </c>
      <c r="E25" s="455"/>
      <c r="F25" s="455"/>
      <c r="G25" s="455"/>
      <c r="H25" s="455"/>
      <c r="I25" s="455"/>
      <c r="J25" s="455"/>
      <c r="K25" s="455"/>
    </row>
    <row r="26" spans="1:32">
      <c r="B26" s="54" t="s">
        <v>676</v>
      </c>
      <c r="C26" s="56">
        <v>1</v>
      </c>
      <c r="D26" s="56">
        <v>2</v>
      </c>
    </row>
    <row r="27" spans="1:32">
      <c r="B27" s="54" t="s">
        <v>677</v>
      </c>
      <c r="C27" s="56">
        <v>1</v>
      </c>
      <c r="D27" s="56">
        <v>2</v>
      </c>
    </row>
    <row r="28" spans="1:32">
      <c r="B28" s="54" t="s">
        <v>10</v>
      </c>
      <c r="C28" s="454">
        <f>SUM(C24:C27)</f>
        <v>5</v>
      </c>
      <c r="D28" s="454">
        <f>SUM(D24:D27)</f>
        <v>8</v>
      </c>
    </row>
    <row r="29" spans="1:32">
      <c r="C29" s="56" t="s">
        <v>636</v>
      </c>
      <c r="D29" s="453">
        <f>AVERAGE(C28:D28)</f>
        <v>6.5</v>
      </c>
    </row>
    <row r="30" spans="1:32" ht="21">
      <c r="A30" s="275" t="s">
        <v>678</v>
      </c>
      <c r="I30" s="54"/>
      <c r="J30" s="54"/>
      <c r="K30" s="54"/>
    </row>
    <row r="31" spans="1:32">
      <c r="B31" s="127" t="s">
        <v>679</v>
      </c>
      <c r="C31" s="47" t="s">
        <v>260</v>
      </c>
      <c r="D31" s="47"/>
      <c r="E31" s="47"/>
      <c r="F31" s="47"/>
      <c r="G31" s="47"/>
      <c r="J31" s="127" t="s">
        <v>679</v>
      </c>
      <c r="K31" s="47" t="s">
        <v>771</v>
      </c>
      <c r="L31" s="47"/>
      <c r="M31" s="47"/>
      <c r="N31" s="47"/>
    </row>
    <row r="32" spans="1:32">
      <c r="B32" s="47"/>
      <c r="C32" s="47"/>
      <c r="D32" s="47"/>
      <c r="E32" s="47"/>
      <c r="F32" s="47"/>
      <c r="G32" s="47"/>
      <c r="J32" s="47"/>
      <c r="K32" s="47"/>
      <c r="L32" s="47"/>
      <c r="M32" s="47"/>
      <c r="N32" s="47"/>
    </row>
    <row r="33" spans="2:16">
      <c r="B33" s="127" t="s">
        <v>680</v>
      </c>
      <c r="C33" s="127" t="s">
        <v>256</v>
      </c>
      <c r="D33"/>
      <c r="E33"/>
      <c r="F33"/>
      <c r="G33" s="47"/>
      <c r="J33" s="127" t="s">
        <v>680</v>
      </c>
      <c r="K33" s="127" t="s">
        <v>256</v>
      </c>
      <c r="L33"/>
      <c r="M33"/>
      <c r="N33"/>
    </row>
    <row r="34" spans="2:16">
      <c r="B34" s="127" t="s">
        <v>259</v>
      </c>
      <c r="C34" s="47">
        <v>2012</v>
      </c>
      <c r="D34" s="47">
        <v>2013</v>
      </c>
      <c r="E34" s="47">
        <v>2014</v>
      </c>
      <c r="F34" s="47" t="s">
        <v>147</v>
      </c>
      <c r="G34" s="47" t="s">
        <v>263</v>
      </c>
      <c r="J34" s="127" t="s">
        <v>259</v>
      </c>
      <c r="K34" s="47">
        <v>2012</v>
      </c>
      <c r="L34" s="47">
        <v>2013</v>
      </c>
      <c r="M34" s="47">
        <v>2014</v>
      </c>
      <c r="N34" s="47" t="s">
        <v>147</v>
      </c>
    </row>
    <row r="35" spans="2:16">
      <c r="B35" s="824" t="s">
        <v>681</v>
      </c>
      <c r="C35" s="22">
        <v>1419309</v>
      </c>
      <c r="D35" s="22">
        <v>1496613</v>
      </c>
      <c r="E35" s="22">
        <v>1569142</v>
      </c>
      <c r="F35" s="22">
        <v>4485064</v>
      </c>
      <c r="G35" s="22">
        <f>AVERAGE(C35:E35)</f>
        <v>1495021.3333333333</v>
      </c>
      <c r="J35" s="882" t="s">
        <v>681</v>
      </c>
      <c r="K35" s="22">
        <v>2494405</v>
      </c>
      <c r="L35" s="22">
        <v>2518436</v>
      </c>
      <c r="M35" s="22">
        <v>2546052</v>
      </c>
      <c r="N35" s="22">
        <v>7558893</v>
      </c>
    </row>
    <row r="36" spans="2:16">
      <c r="B36" s="824" t="s">
        <v>682</v>
      </c>
      <c r="C36" s="22">
        <v>6250</v>
      </c>
      <c r="D36" s="22">
        <v>7920</v>
      </c>
      <c r="E36" s="22">
        <v>9447</v>
      </c>
      <c r="F36" s="22">
        <v>23617</v>
      </c>
      <c r="G36" s="22">
        <f t="shared" ref="G36:G49" si="8">AVERAGE(C36:E36)</f>
        <v>7872.333333333333</v>
      </c>
      <c r="J36" s="882" t="s">
        <v>682</v>
      </c>
      <c r="K36" s="22">
        <v>151</v>
      </c>
      <c r="L36" s="22">
        <v>228</v>
      </c>
      <c r="M36" s="22">
        <v>181</v>
      </c>
      <c r="N36" s="22">
        <v>560</v>
      </c>
    </row>
    <row r="37" spans="2:16">
      <c r="B37" s="452" t="s">
        <v>683</v>
      </c>
      <c r="C37" s="451">
        <v>1179</v>
      </c>
      <c r="D37" s="451">
        <v>1183</v>
      </c>
      <c r="E37" s="451">
        <v>921</v>
      </c>
      <c r="F37" s="451">
        <v>3283</v>
      </c>
      <c r="G37" s="450">
        <f t="shared" si="8"/>
        <v>1094.3333333333333</v>
      </c>
      <c r="J37" s="449" t="s">
        <v>683</v>
      </c>
      <c r="K37" s="448">
        <v>181</v>
      </c>
      <c r="L37" s="448">
        <v>194</v>
      </c>
      <c r="M37" s="448">
        <v>265</v>
      </c>
      <c r="N37" s="448">
        <v>640</v>
      </c>
    </row>
    <row r="38" spans="2:16">
      <c r="B38" s="452" t="s">
        <v>439</v>
      </c>
      <c r="C38" s="451">
        <v>54976</v>
      </c>
      <c r="D38" s="451">
        <v>58882</v>
      </c>
      <c r="E38" s="451">
        <v>57561</v>
      </c>
      <c r="F38" s="451">
        <v>171419</v>
      </c>
      <c r="G38" s="450">
        <f t="shared" si="8"/>
        <v>57139.666666666664</v>
      </c>
      <c r="H38" s="895">
        <f>F38/F50</f>
        <v>1.1378517191737431E-2</v>
      </c>
      <c r="I38" s="893">
        <v>0.77375565610859731</v>
      </c>
      <c r="J38" s="449" t="s">
        <v>439</v>
      </c>
      <c r="K38" s="448">
        <v>4536</v>
      </c>
      <c r="L38" s="448">
        <v>5002</v>
      </c>
      <c r="M38" s="448">
        <v>5762</v>
      </c>
      <c r="N38" s="448">
        <v>15300</v>
      </c>
      <c r="O38" s="895">
        <f>N38/N50</f>
        <v>1.9712559954205016E-3</v>
      </c>
      <c r="P38" s="894">
        <f>O38/H38</f>
        <v>0.17324366279043277</v>
      </c>
    </row>
    <row r="39" spans="2:16">
      <c r="B39" s="452" t="s">
        <v>684</v>
      </c>
      <c r="C39" s="451">
        <v>9772</v>
      </c>
      <c r="D39" s="451">
        <v>10760</v>
      </c>
      <c r="E39" s="451">
        <v>10859</v>
      </c>
      <c r="F39" s="451">
        <v>31391</v>
      </c>
      <c r="G39" s="450">
        <f t="shared" si="8"/>
        <v>10463.666666666666</v>
      </c>
      <c r="J39" s="449" t="s">
        <v>684</v>
      </c>
      <c r="K39" s="448">
        <v>378</v>
      </c>
      <c r="L39" s="448">
        <v>366</v>
      </c>
      <c r="M39" s="448">
        <v>368</v>
      </c>
      <c r="N39" s="448">
        <v>1112</v>
      </c>
    </row>
    <row r="40" spans="2:16">
      <c r="B40" s="449" t="s">
        <v>685</v>
      </c>
      <c r="C40" s="448">
        <v>5272</v>
      </c>
      <c r="D40" s="448">
        <v>6593</v>
      </c>
      <c r="E40" s="448">
        <v>7211</v>
      </c>
      <c r="F40" s="448">
        <v>19076</v>
      </c>
      <c r="G40" s="448">
        <f t="shared" si="8"/>
        <v>6358.666666666667</v>
      </c>
      <c r="J40" s="449" t="s">
        <v>685</v>
      </c>
      <c r="K40" s="448">
        <v>2785</v>
      </c>
      <c r="L40" s="448">
        <v>3784</v>
      </c>
      <c r="M40" s="448">
        <v>3873</v>
      </c>
      <c r="N40" s="448">
        <v>10442</v>
      </c>
    </row>
    <row r="41" spans="2:16">
      <c r="B41" s="449" t="s">
        <v>686</v>
      </c>
      <c r="C41" s="448">
        <v>24297</v>
      </c>
      <c r="D41" s="448">
        <v>23659</v>
      </c>
      <c r="E41" s="448">
        <v>22037</v>
      </c>
      <c r="F41" s="448">
        <v>69993</v>
      </c>
      <c r="G41" s="559">
        <f t="shared" si="8"/>
        <v>23331</v>
      </c>
      <c r="J41" s="449" t="s">
        <v>686</v>
      </c>
      <c r="K41" s="448">
        <v>1033</v>
      </c>
      <c r="L41" s="448">
        <v>922</v>
      </c>
      <c r="M41" s="448">
        <v>2930</v>
      </c>
      <c r="N41" s="448">
        <v>4885</v>
      </c>
    </row>
    <row r="42" spans="2:16">
      <c r="B42" s="452" t="s">
        <v>547</v>
      </c>
      <c r="C42" s="451">
        <v>5617</v>
      </c>
      <c r="D42" s="451">
        <v>4170</v>
      </c>
      <c r="E42" s="451">
        <v>4373</v>
      </c>
      <c r="F42" s="451">
        <v>14160</v>
      </c>
      <c r="G42" s="450">
        <f t="shared" si="8"/>
        <v>4720</v>
      </c>
      <c r="J42" s="449" t="s">
        <v>547</v>
      </c>
      <c r="K42" s="448">
        <v>55</v>
      </c>
      <c r="L42" s="448">
        <v>80</v>
      </c>
      <c r="M42" s="448">
        <v>78</v>
      </c>
      <c r="N42" s="448">
        <v>213</v>
      </c>
    </row>
    <row r="43" spans="2:16">
      <c r="B43" s="452" t="s">
        <v>687</v>
      </c>
      <c r="C43" s="451">
        <v>167</v>
      </c>
      <c r="D43" s="451">
        <v>316</v>
      </c>
      <c r="E43" s="451">
        <v>476</v>
      </c>
      <c r="F43" s="451">
        <v>959</v>
      </c>
      <c r="G43" s="450">
        <f t="shared" si="8"/>
        <v>319.66666666666669</v>
      </c>
      <c r="J43" s="449" t="s">
        <v>687</v>
      </c>
      <c r="K43" s="448">
        <v>78</v>
      </c>
      <c r="L43" s="448">
        <v>73</v>
      </c>
      <c r="M43" s="448">
        <v>106</v>
      </c>
      <c r="N43" s="448">
        <v>257</v>
      </c>
    </row>
    <row r="44" spans="2:16">
      <c r="B44" s="449" t="s">
        <v>688</v>
      </c>
      <c r="C44" s="448">
        <v>10686</v>
      </c>
      <c r="D44" s="448">
        <v>12190</v>
      </c>
      <c r="E44" s="448">
        <v>7583</v>
      </c>
      <c r="F44" s="448">
        <v>30459</v>
      </c>
      <c r="G44" s="448">
        <f t="shared" si="8"/>
        <v>10153</v>
      </c>
      <c r="J44" s="449" t="s">
        <v>688</v>
      </c>
      <c r="K44" s="448">
        <v>2641</v>
      </c>
      <c r="L44" s="448">
        <v>2869</v>
      </c>
      <c r="M44" s="448">
        <v>3172</v>
      </c>
      <c r="N44" s="448">
        <v>8682</v>
      </c>
    </row>
    <row r="45" spans="2:16">
      <c r="B45" s="449" t="s">
        <v>689</v>
      </c>
      <c r="C45" s="448">
        <v>3127153</v>
      </c>
      <c r="D45" s="448">
        <v>3071472</v>
      </c>
      <c r="E45" s="448">
        <v>3084141</v>
      </c>
      <c r="F45" s="448">
        <v>9282766</v>
      </c>
      <c r="G45" s="448">
        <f t="shared" si="8"/>
        <v>3094255.3333333335</v>
      </c>
      <c r="J45" s="449" t="s">
        <v>689</v>
      </c>
      <c r="K45" s="448">
        <v>8534</v>
      </c>
      <c r="L45" s="448">
        <v>8115</v>
      </c>
      <c r="M45" s="448">
        <v>8158</v>
      </c>
      <c r="N45" s="448">
        <v>24807</v>
      </c>
    </row>
    <row r="46" spans="2:16">
      <c r="B46" s="449" t="s">
        <v>690</v>
      </c>
      <c r="C46" s="448">
        <v>19517</v>
      </c>
      <c r="D46" s="448">
        <v>20574</v>
      </c>
      <c r="E46" s="448">
        <v>18397</v>
      </c>
      <c r="F46" s="448">
        <v>58488</v>
      </c>
      <c r="G46" s="448">
        <f t="shared" si="8"/>
        <v>19496</v>
      </c>
      <c r="J46" s="449" t="s">
        <v>690</v>
      </c>
      <c r="K46" s="448">
        <v>42734</v>
      </c>
      <c r="L46" s="448">
        <v>44873</v>
      </c>
      <c r="M46" s="448">
        <v>44797</v>
      </c>
      <c r="N46" s="448">
        <v>132404</v>
      </c>
    </row>
    <row r="47" spans="2:16">
      <c r="B47" s="452" t="s">
        <v>198</v>
      </c>
      <c r="C47" s="451">
        <v>19131</v>
      </c>
      <c r="D47" s="451">
        <v>18616</v>
      </c>
      <c r="E47" s="451">
        <v>18298</v>
      </c>
      <c r="F47" s="451">
        <v>56045</v>
      </c>
      <c r="G47" s="450">
        <f t="shared" si="8"/>
        <v>18681.666666666668</v>
      </c>
      <c r="J47" s="449" t="s">
        <v>198</v>
      </c>
      <c r="K47" s="448">
        <v>763</v>
      </c>
      <c r="L47" s="448">
        <v>1043</v>
      </c>
      <c r="M47" s="448">
        <v>1276</v>
      </c>
      <c r="N47" s="448">
        <v>3082</v>
      </c>
    </row>
    <row r="48" spans="2:16">
      <c r="B48" s="824" t="s">
        <v>691</v>
      </c>
      <c r="C48" s="22">
        <v>266026</v>
      </c>
      <c r="D48" s="22">
        <v>287862</v>
      </c>
      <c r="E48" s="22">
        <v>264535</v>
      </c>
      <c r="F48" s="22">
        <v>818423</v>
      </c>
      <c r="G48" s="22">
        <f t="shared" si="8"/>
        <v>272807.66666666669</v>
      </c>
      <c r="J48" s="882" t="s">
        <v>691</v>
      </c>
      <c r="K48" s="22">
        <v>103</v>
      </c>
      <c r="L48" s="22">
        <v>80</v>
      </c>
      <c r="M48" s="22">
        <v>88</v>
      </c>
      <c r="N48" s="22">
        <v>271</v>
      </c>
    </row>
    <row r="49" spans="1:14">
      <c r="B49" s="824" t="s">
        <v>692</v>
      </c>
      <c r="C49" s="22"/>
      <c r="D49" s="22"/>
      <c r="E49" s="22">
        <v>1</v>
      </c>
      <c r="F49" s="22">
        <v>1</v>
      </c>
      <c r="G49" s="22">
        <f t="shared" si="8"/>
        <v>1</v>
      </c>
      <c r="J49" s="882" t="s">
        <v>692</v>
      </c>
      <c r="K49" s="22">
        <v>1</v>
      </c>
      <c r="L49" s="22"/>
      <c r="M49" s="22"/>
      <c r="N49" s="22">
        <v>1</v>
      </c>
    </row>
    <row r="50" spans="1:14">
      <c r="B50" s="824" t="s">
        <v>147</v>
      </c>
      <c r="C50" s="447">
        <v>4969352</v>
      </c>
      <c r="D50" s="447">
        <v>5020810</v>
      </c>
      <c r="E50" s="447">
        <v>5074982</v>
      </c>
      <c r="F50" s="447">
        <v>15065144</v>
      </c>
      <c r="G50" s="47"/>
      <c r="I50" s="893">
        <v>0.56544333148444703</v>
      </c>
      <c r="J50" s="882" t="s">
        <v>147</v>
      </c>
      <c r="K50" s="447">
        <v>2558378</v>
      </c>
      <c r="L50" s="447">
        <v>2586065</v>
      </c>
      <c r="M50" s="447">
        <v>2617106</v>
      </c>
      <c r="N50" s="896">
        <v>7761549</v>
      </c>
    </row>
    <row r="51" spans="1:14" s="56" customFormat="1">
      <c r="A51" s="54"/>
      <c r="B51" s="47"/>
      <c r="C51" s="47"/>
      <c r="D51" s="446">
        <f>(GETPIVOTDATA("CountOfUSAGE_PT_KY",$B$33,"Year",2013)-GETPIVOTDATA("CountOfUSAGE_PT_KY",$B$33,"Year",2012))/GETPIVOTDATA("CountOfUSAGE_PT_KY",$B$33,"Year",2012)</f>
        <v>1.0355072452102407E-2</v>
      </c>
      <c r="E51" s="446">
        <f>(GETPIVOTDATA("CountOfUSAGE_PT_KY",$B$33,"Year",2014)-GETPIVOTDATA("CountOfUSAGE_PT_KY",$B$33,"Year",2013))/GETPIVOTDATA("CountOfUSAGE_PT_KY",$B$33,"Year",2013)</f>
        <v>1.0789494125449878E-2</v>
      </c>
      <c r="F51" s="47"/>
      <c r="G51" s="47"/>
    </row>
    <row r="52" spans="1:14" s="56" customFormat="1" ht="16.2" thickBot="1">
      <c r="A52" s="54"/>
      <c r="B52" s="47"/>
      <c r="C52" s="47"/>
      <c r="D52" s="47"/>
      <c r="E52" s="47"/>
      <c r="F52" s="126" t="s">
        <v>693</v>
      </c>
      <c r="G52" s="445">
        <f>G37+G38+G39+G42+G43+G47</f>
        <v>92419.000000000015</v>
      </c>
    </row>
    <row r="53" spans="1:14" s="56" customFormat="1">
      <c r="A53" s="54"/>
      <c r="B53" s="54"/>
      <c r="C53" s="54"/>
      <c r="D53" s="54"/>
      <c r="E53" s="54"/>
      <c r="F53" s="54"/>
      <c r="G53" s="54"/>
    </row>
    <row r="54" spans="1:14" s="56" customFormat="1">
      <c r="A54" s="54"/>
      <c r="B54" s="54"/>
      <c r="C54" s="54"/>
      <c r="D54" s="54"/>
      <c r="E54" s="54"/>
      <c r="F54" s="54"/>
      <c r="G54" s="54"/>
    </row>
    <row r="55" spans="1:14" s="56" customFormat="1">
      <c r="A55" s="54"/>
      <c r="B55" s="54"/>
      <c r="C55" s="54"/>
      <c r="D55" s="54"/>
      <c r="E55" s="54"/>
      <c r="F55" s="54"/>
      <c r="G55" s="54"/>
    </row>
    <row r="56" spans="1:14" s="56" customFormat="1">
      <c r="A56" s="54"/>
      <c r="B56" s="54"/>
      <c r="C56" s="54"/>
      <c r="D56" s="54"/>
      <c r="E56" s="54"/>
      <c r="F56" s="54"/>
      <c r="G56" s="54"/>
    </row>
    <row r="57" spans="1:14" s="56" customFormat="1">
      <c r="A57" s="54"/>
      <c r="B57" s="54"/>
      <c r="C57" s="54"/>
      <c r="D57" s="54"/>
      <c r="E57" s="54"/>
      <c r="F57" s="54"/>
      <c r="G57" s="54"/>
    </row>
    <row r="58" spans="1:14" s="56" customFormat="1">
      <c r="A58" s="54"/>
      <c r="B58" s="54"/>
      <c r="C58" s="54"/>
      <c r="D58" s="54"/>
      <c r="E58" s="54"/>
      <c r="F58" s="54"/>
      <c r="G58" s="54"/>
    </row>
    <row r="59" spans="1:14" s="56" customFormat="1">
      <c r="A59" s="54"/>
      <c r="B59" s="54"/>
      <c r="C59" s="54"/>
      <c r="D59" s="54"/>
      <c r="E59" s="54"/>
      <c r="F59" s="54"/>
      <c r="G59" s="54"/>
    </row>
    <row r="60" spans="1:14" s="56" customFormat="1">
      <c r="A60" s="54"/>
      <c r="B60" s="54"/>
      <c r="C60" s="54"/>
      <c r="D60" s="54"/>
      <c r="E60" s="54"/>
      <c r="F60" s="54"/>
      <c r="G60" s="54"/>
    </row>
    <row r="61" spans="1:14" s="56" customFormat="1">
      <c r="A61" s="54"/>
      <c r="B61" s="54"/>
      <c r="C61" s="54"/>
      <c r="D61" s="54"/>
      <c r="E61" s="54"/>
      <c r="F61" s="54"/>
      <c r="G61" s="54"/>
    </row>
    <row r="62" spans="1:14" s="56" customFormat="1">
      <c r="A62" s="54"/>
      <c r="B62" s="54"/>
      <c r="C62" s="54"/>
      <c r="D62" s="54"/>
      <c r="E62" s="54"/>
      <c r="F62" s="54"/>
      <c r="G62" s="54"/>
    </row>
    <row r="63" spans="1:14" s="56" customFormat="1">
      <c r="A63" s="54"/>
      <c r="B63" s="54"/>
      <c r="C63" s="54"/>
      <c r="D63" s="54"/>
      <c r="E63" s="54"/>
      <c r="F63" s="54"/>
      <c r="G63" s="54"/>
    </row>
    <row r="64" spans="1:14" s="56" customFormat="1">
      <c r="A64" s="54"/>
      <c r="B64" s="54"/>
      <c r="D64" s="54"/>
      <c r="E64" s="54"/>
      <c r="F64" s="54"/>
      <c r="G64" s="54"/>
    </row>
    <row r="65" spans="1:7" s="56" customFormat="1">
      <c r="A65" s="54"/>
      <c r="B65" s="54"/>
      <c r="D65" s="54"/>
      <c r="E65" s="54"/>
      <c r="F65" s="54"/>
      <c r="G65" s="54"/>
    </row>
    <row r="66" spans="1:7" s="56" customFormat="1">
      <c r="A66" s="54"/>
      <c r="B66" s="54"/>
      <c r="D66" s="54"/>
      <c r="E66" s="54"/>
      <c r="F66" s="54"/>
      <c r="G66" s="54"/>
    </row>
    <row r="87" spans="3:5">
      <c r="C87" s="54"/>
      <c r="D87" s="54"/>
      <c r="E87" s="54"/>
    </row>
  </sheetData>
  <mergeCells count="1">
    <mergeCell ref="C23:D23"/>
  </mergeCells>
  <phoneticPr fontId="82" type="noConversion"/>
  <hyperlinks>
    <hyperlink ref="A2" location="'Summary Detail'!A1" display="Back to Summary Detail"/>
    <hyperlink ref="A1" location="'Summary Detail'!A1" display="Back to Summary Detail"/>
  </hyperlinks>
  <pageMargins left="0.7" right="0.7" top="0.75" bottom="0.75" header="0.3" footer="0.3"/>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9FF78"/>
  </sheetPr>
  <dimension ref="A1:AI47"/>
  <sheetViews>
    <sheetView topLeftCell="K1" workbookViewId="0"/>
  </sheetViews>
  <sheetFormatPr defaultColWidth="11.44140625" defaultRowHeight="15.6"/>
  <cols>
    <col min="1" max="1" width="4.109375" style="472" customWidth="1"/>
    <col min="2" max="2" width="62" style="472" customWidth="1"/>
    <col min="3" max="3" width="26.33203125" style="474" bestFit="1" customWidth="1"/>
    <col min="4" max="4" width="14.109375" style="474" customWidth="1"/>
    <col min="5" max="8" width="16.5546875" style="474" customWidth="1"/>
    <col min="9" max="9" width="4.5546875" style="474" customWidth="1"/>
    <col min="10" max="10" width="16.5546875" style="474" customWidth="1"/>
    <col min="11" max="11" width="12" style="472" bestFit="1" customWidth="1"/>
    <col min="12" max="33" width="12.6640625" style="472" bestFit="1" customWidth="1"/>
    <col min="34" max="34" width="12.6640625" style="472" customWidth="1"/>
    <col min="35" max="16384" width="11.44140625" style="472"/>
  </cols>
  <sheetData>
    <row r="1" spans="1:35">
      <c r="A1" s="14" t="s">
        <v>34</v>
      </c>
    </row>
    <row r="2" spans="1:35" ht="18">
      <c r="B2" s="473" t="s">
        <v>497</v>
      </c>
    </row>
    <row r="3" spans="1:35">
      <c r="B3" s="493" t="s">
        <v>21</v>
      </c>
    </row>
    <row r="5" spans="1:35" ht="50.25" customHeight="1">
      <c r="B5" s="1008" t="s">
        <v>694</v>
      </c>
      <c r="C5" s="1008"/>
      <c r="D5" s="1008"/>
      <c r="E5" s="1008"/>
      <c r="F5" s="1008"/>
      <c r="G5" s="1008"/>
      <c r="H5" s="1008"/>
      <c r="I5" s="1008"/>
      <c r="J5" s="1008"/>
      <c r="K5" s="466"/>
      <c r="L5" s="466" t="s">
        <v>639</v>
      </c>
      <c r="M5" s="466" t="s">
        <v>640</v>
      </c>
      <c r="N5" s="466" t="s">
        <v>641</v>
      </c>
      <c r="O5" s="466" t="s">
        <v>642</v>
      </c>
      <c r="P5" s="466" t="s">
        <v>643</v>
      </c>
      <c r="Q5" s="466" t="s">
        <v>644</v>
      </c>
      <c r="R5" s="466" t="s">
        <v>645</v>
      </c>
      <c r="S5" s="466" t="s">
        <v>646</v>
      </c>
      <c r="T5" s="466" t="s">
        <v>647</v>
      </c>
      <c r="U5" s="466" t="s">
        <v>648</v>
      </c>
      <c r="V5" s="466" t="s">
        <v>649</v>
      </c>
      <c r="W5" s="466" t="s">
        <v>650</v>
      </c>
      <c r="X5" s="466" t="s">
        <v>651</v>
      </c>
      <c r="Y5" s="466" t="s">
        <v>652</v>
      </c>
      <c r="Z5" s="466" t="s">
        <v>653</v>
      </c>
      <c r="AA5" s="466" t="s">
        <v>654</v>
      </c>
      <c r="AB5" s="466" t="s">
        <v>655</v>
      </c>
      <c r="AC5" s="466" t="s">
        <v>656</v>
      </c>
      <c r="AD5" s="466" t="s">
        <v>657</v>
      </c>
      <c r="AE5" s="466" t="s">
        <v>658</v>
      </c>
      <c r="AF5" s="466" t="s">
        <v>659</v>
      </c>
      <c r="AG5" s="466" t="s">
        <v>660</v>
      </c>
      <c r="AH5" s="466" t="s">
        <v>1332</v>
      </c>
      <c r="AI5" s="54"/>
    </row>
    <row r="6" spans="1:35" ht="34.5" customHeight="1">
      <c r="B6" s="472" t="s">
        <v>128</v>
      </c>
      <c r="C6" s="475"/>
      <c r="D6" s="476"/>
      <c r="E6" s="476"/>
      <c r="F6" s="476"/>
      <c r="G6" s="476"/>
      <c r="H6" s="476"/>
      <c r="I6" s="476"/>
      <c r="J6" s="476"/>
      <c r="K6" s="466"/>
      <c r="L6" s="466">
        <v>2015</v>
      </c>
      <c r="M6" s="466">
        <v>2016</v>
      </c>
      <c r="N6" s="54">
        <v>2017</v>
      </c>
      <c r="O6" s="466">
        <v>2018</v>
      </c>
      <c r="P6" s="54">
        <v>2019</v>
      </c>
      <c r="Q6" s="466">
        <v>2020</v>
      </c>
      <c r="R6" s="54">
        <v>2021</v>
      </c>
      <c r="S6" s="466">
        <v>2022</v>
      </c>
      <c r="T6" s="54">
        <v>2023</v>
      </c>
      <c r="U6" s="466">
        <v>2024</v>
      </c>
      <c r="V6" s="54">
        <v>2025</v>
      </c>
      <c r="W6" s="466">
        <v>2026</v>
      </c>
      <c r="X6" s="54">
        <v>2027</v>
      </c>
      <c r="Y6" s="466">
        <v>2028</v>
      </c>
      <c r="Z6" s="54">
        <v>2029</v>
      </c>
      <c r="AA6" s="466">
        <v>2030</v>
      </c>
      <c r="AB6" s="54">
        <v>2031</v>
      </c>
      <c r="AC6" s="466">
        <v>2032</v>
      </c>
      <c r="AD6" s="54">
        <v>2033</v>
      </c>
      <c r="AE6" s="466">
        <v>2034</v>
      </c>
      <c r="AF6" s="54">
        <v>2035</v>
      </c>
      <c r="AG6" s="54">
        <v>2036</v>
      </c>
      <c r="AH6" s="54">
        <v>2037</v>
      </c>
      <c r="AI6" s="54"/>
    </row>
    <row r="7" spans="1:35" ht="31.2">
      <c r="C7" s="464" t="s">
        <v>661</v>
      </c>
      <c r="D7" s="475" t="s">
        <v>36</v>
      </c>
      <c r="F7" s="443"/>
      <c r="G7" s="443"/>
      <c r="H7" s="442"/>
      <c r="K7" s="56"/>
      <c r="L7" s="418">
        <v>0</v>
      </c>
      <c r="M7" s="354">
        <f>MasterTimeline!C2</f>
        <v>0</v>
      </c>
      <c r="N7" s="354">
        <f>MasterTimeline!D2</f>
        <v>0</v>
      </c>
      <c r="O7" s="354">
        <f>MasterTimeline!E2</f>
        <v>0</v>
      </c>
      <c r="P7" s="354">
        <f>MasterTimeline!F2</f>
        <v>0.3</v>
      </c>
      <c r="Q7" s="354">
        <f>MasterTimeline!G2</f>
        <v>0.75</v>
      </c>
      <c r="R7" s="354">
        <f>MasterTimeline!H2</f>
        <v>0.75</v>
      </c>
      <c r="S7" s="354">
        <f>MasterTimeline!I2</f>
        <v>0.75</v>
      </c>
      <c r="T7" s="354">
        <f>MasterTimeline!J2</f>
        <v>1</v>
      </c>
      <c r="U7" s="354">
        <f>MasterTimeline!K2</f>
        <v>1</v>
      </c>
      <c r="V7" s="354">
        <f>MasterTimeline!L2</f>
        <v>1</v>
      </c>
      <c r="W7" s="354">
        <f>MasterTimeline!M2</f>
        <v>1</v>
      </c>
      <c r="X7" s="354">
        <f>MasterTimeline!N2</f>
        <v>1</v>
      </c>
      <c r="Y7" s="354">
        <f>MasterTimeline!O2</f>
        <v>1</v>
      </c>
      <c r="Z7" s="354">
        <f>MasterTimeline!P2</f>
        <v>1</v>
      </c>
      <c r="AA7" s="354">
        <f>MasterTimeline!Q2</f>
        <v>1</v>
      </c>
      <c r="AB7" s="354">
        <f>MasterTimeline!R2</f>
        <v>1</v>
      </c>
      <c r="AC7" s="354">
        <f>MasterTimeline!S2</f>
        <v>1</v>
      </c>
      <c r="AD7" s="354">
        <f>MasterTimeline!T2</f>
        <v>1</v>
      </c>
      <c r="AE7" s="354">
        <f>MasterTimeline!U2</f>
        <v>1</v>
      </c>
      <c r="AF7" s="354">
        <f>MasterTimeline!V2</f>
        <v>1</v>
      </c>
      <c r="AG7" s="354">
        <f>MasterTimeline!W2</f>
        <v>1</v>
      </c>
      <c r="AH7" s="354">
        <f>MasterTimeline!X2</f>
        <v>0.25</v>
      </c>
      <c r="AI7" s="54">
        <f>SUM(L7:AG7)</f>
        <v>16.55</v>
      </c>
    </row>
    <row r="8" spans="1:35">
      <c r="B8" s="472" t="s">
        <v>129</v>
      </c>
      <c r="F8" s="441"/>
      <c r="G8" s="441"/>
      <c r="H8" s="441"/>
      <c r="K8" s="418" t="s">
        <v>80</v>
      </c>
      <c r="L8" s="56"/>
      <c r="M8" s="56"/>
      <c r="N8" s="54"/>
      <c r="O8" s="54"/>
      <c r="P8" s="54"/>
      <c r="Q8" s="54"/>
      <c r="R8" s="54"/>
      <c r="S8" s="54"/>
      <c r="T8" s="54"/>
      <c r="U8" s="54"/>
      <c r="V8" s="54"/>
      <c r="W8" s="54"/>
      <c r="X8" s="54"/>
      <c r="Y8" s="54"/>
      <c r="Z8" s="54"/>
      <c r="AA8" s="54"/>
      <c r="AB8" s="54"/>
      <c r="AC8" s="54"/>
      <c r="AD8" s="54"/>
      <c r="AE8" s="54"/>
      <c r="AF8" s="54"/>
      <c r="AG8" s="54"/>
      <c r="AH8" s="54"/>
      <c r="AI8" s="54"/>
    </row>
    <row r="9" spans="1:35">
      <c r="A9" s="474"/>
      <c r="B9" s="472" t="s">
        <v>695</v>
      </c>
      <c r="C9" s="527">
        <f>F33</f>
        <v>650129.66666666663</v>
      </c>
      <c r="D9" s="477" t="s">
        <v>187</v>
      </c>
      <c r="F9" s="441"/>
      <c r="G9" s="441"/>
      <c r="H9" s="441"/>
      <c r="K9" s="498">
        <v>6.5799999999999997E-2</v>
      </c>
      <c r="L9" s="119"/>
      <c r="M9" s="56"/>
      <c r="N9" s="54"/>
      <c r="O9" s="54"/>
      <c r="P9" s="54"/>
      <c r="Q9" s="54"/>
      <c r="R9" s="54"/>
      <c r="S9" s="54"/>
      <c r="T9" s="54"/>
      <c r="U9" s="54"/>
      <c r="V9" s="54"/>
      <c r="W9" s="54"/>
      <c r="X9" s="54"/>
      <c r="Y9" s="54"/>
      <c r="Z9" s="54"/>
      <c r="AA9" s="54"/>
      <c r="AB9" s="54"/>
      <c r="AC9" s="54"/>
      <c r="AD9" s="54"/>
      <c r="AE9" s="54"/>
      <c r="AF9" s="54"/>
      <c r="AG9" s="54"/>
      <c r="AH9" s="54"/>
      <c r="AI9" s="54"/>
    </row>
    <row r="10" spans="1:35">
      <c r="A10" s="474"/>
      <c r="B10" s="472" t="s">
        <v>696</v>
      </c>
      <c r="C10" s="477">
        <f>F35</f>
        <v>0.42666666666666669</v>
      </c>
      <c r="D10" s="477" t="s">
        <v>187</v>
      </c>
      <c r="F10" s="441"/>
      <c r="G10" s="441"/>
      <c r="H10" s="441"/>
      <c r="K10" s="56"/>
      <c r="L10" s="463">
        <f>C14*1.01</f>
        <v>39609.18730544061</v>
      </c>
      <c r="M10" s="463">
        <f>L10*1.01</f>
        <v>40005.279178495017</v>
      </c>
      <c r="N10" s="463">
        <f>M10*1.01</f>
        <v>40405.331970279971</v>
      </c>
      <c r="O10" s="463">
        <f t="shared" ref="O10:AE10" si="0">N10*1.01</f>
        <v>40809.385289982769</v>
      </c>
      <c r="P10" s="463">
        <f t="shared" si="0"/>
        <v>41217.479142882599</v>
      </c>
      <c r="Q10" s="463">
        <f t="shared" si="0"/>
        <v>41629.653934311427</v>
      </c>
      <c r="R10" s="463">
        <f t="shared" si="0"/>
        <v>42045.950473654542</v>
      </c>
      <c r="S10" s="463">
        <f t="shared" si="0"/>
        <v>42466.409978391086</v>
      </c>
      <c r="T10" s="463">
        <f t="shared" si="0"/>
        <v>42891.074078174999</v>
      </c>
      <c r="U10" s="463">
        <f t="shared" si="0"/>
        <v>43319.984818956749</v>
      </c>
      <c r="V10" s="463">
        <f t="shared" si="0"/>
        <v>43753.184667146314</v>
      </c>
      <c r="W10" s="463">
        <f t="shared" si="0"/>
        <v>44190.716513817781</v>
      </c>
      <c r="X10" s="463">
        <f t="shared" si="0"/>
        <v>44632.623678955955</v>
      </c>
      <c r="Y10" s="463">
        <f t="shared" si="0"/>
        <v>45078.949915745514</v>
      </c>
      <c r="Z10" s="463">
        <f t="shared" si="0"/>
        <v>45529.739414902971</v>
      </c>
      <c r="AA10" s="463">
        <f t="shared" si="0"/>
        <v>45985.036809051999</v>
      </c>
      <c r="AB10" s="463">
        <f t="shared" si="0"/>
        <v>46444.887177142518</v>
      </c>
      <c r="AC10" s="463">
        <f t="shared" si="0"/>
        <v>46909.336048913945</v>
      </c>
      <c r="AD10" s="463">
        <f t="shared" si="0"/>
        <v>47378.429409403085</v>
      </c>
      <c r="AE10" s="463">
        <f t="shared" si="0"/>
        <v>47852.213703497117</v>
      </c>
      <c r="AF10" s="463">
        <f>AE10*1.01</f>
        <v>48330.735840532085</v>
      </c>
      <c r="AG10" s="463">
        <f>AF10*1.01</f>
        <v>48814.043198937405</v>
      </c>
      <c r="AH10" s="463">
        <f>AG10*1.01</f>
        <v>49302.183630926782</v>
      </c>
      <c r="AI10" s="54"/>
    </row>
    <row r="11" spans="1:35">
      <c r="A11" s="474"/>
      <c r="B11" s="472" t="s">
        <v>697</v>
      </c>
      <c r="C11" s="478">
        <f>C9*C10</f>
        <v>277388.65777777776</v>
      </c>
      <c r="D11" s="477" t="s">
        <v>172</v>
      </c>
      <c r="E11" s="479"/>
      <c r="F11" s="440"/>
      <c r="G11" s="441"/>
      <c r="H11" s="441"/>
      <c r="K11" s="56"/>
      <c r="L11" s="444">
        <f>$C$15</f>
        <v>7.5</v>
      </c>
      <c r="M11" s="444">
        <f t="shared" ref="M11:AH11" si="1">$C$15</f>
        <v>7.5</v>
      </c>
      <c r="N11" s="444">
        <f t="shared" si="1"/>
        <v>7.5</v>
      </c>
      <c r="O11" s="444">
        <f t="shared" si="1"/>
        <v>7.5</v>
      </c>
      <c r="P11" s="444">
        <f t="shared" si="1"/>
        <v>7.5</v>
      </c>
      <c r="Q11" s="444">
        <f t="shared" si="1"/>
        <v>7.5</v>
      </c>
      <c r="R11" s="444">
        <f t="shared" si="1"/>
        <v>7.5</v>
      </c>
      <c r="S11" s="444">
        <f t="shared" si="1"/>
        <v>7.5</v>
      </c>
      <c r="T11" s="444">
        <f t="shared" si="1"/>
        <v>7.5</v>
      </c>
      <c r="U11" s="444">
        <f t="shared" si="1"/>
        <v>7.5</v>
      </c>
      <c r="V11" s="444">
        <f t="shared" si="1"/>
        <v>7.5</v>
      </c>
      <c r="W11" s="444">
        <f t="shared" si="1"/>
        <v>7.5</v>
      </c>
      <c r="X11" s="444">
        <f t="shared" si="1"/>
        <v>7.5</v>
      </c>
      <c r="Y11" s="444">
        <f t="shared" si="1"/>
        <v>7.5</v>
      </c>
      <c r="Z11" s="444">
        <f t="shared" si="1"/>
        <v>7.5</v>
      </c>
      <c r="AA11" s="444">
        <f t="shared" si="1"/>
        <v>7.5</v>
      </c>
      <c r="AB11" s="444">
        <f t="shared" si="1"/>
        <v>7.5</v>
      </c>
      <c r="AC11" s="444">
        <f t="shared" si="1"/>
        <v>7.5</v>
      </c>
      <c r="AD11" s="444">
        <f t="shared" si="1"/>
        <v>7.5</v>
      </c>
      <c r="AE11" s="444">
        <f t="shared" si="1"/>
        <v>7.5</v>
      </c>
      <c r="AF11" s="444">
        <f t="shared" si="1"/>
        <v>7.5</v>
      </c>
      <c r="AG11" s="444">
        <f t="shared" si="1"/>
        <v>7.5</v>
      </c>
      <c r="AH11" s="444">
        <f t="shared" si="1"/>
        <v>7.5</v>
      </c>
      <c r="AI11" s="54"/>
    </row>
    <row r="12" spans="1:35">
      <c r="A12" s="474"/>
      <c r="B12" s="472" t="s">
        <v>698</v>
      </c>
      <c r="C12" s="512">
        <v>0.25</v>
      </c>
      <c r="D12" s="479" t="s">
        <v>699</v>
      </c>
      <c r="F12" s="440"/>
      <c r="G12" s="441"/>
      <c r="H12" s="441"/>
      <c r="K12" s="56"/>
      <c r="L12" s="462">
        <f>C16*1.03</f>
        <v>0.67859833333333341</v>
      </c>
      <c r="M12" s="462">
        <f>L12*1.03</f>
        <v>0.69895628333333348</v>
      </c>
      <c r="N12" s="157">
        <f>M12*1.03</f>
        <v>0.71992497183333348</v>
      </c>
      <c r="O12" s="462">
        <f t="shared" ref="O12:AE12" si="2">N12*1.03</f>
        <v>0.74152272098833349</v>
      </c>
      <c r="P12" s="157">
        <f t="shared" si="2"/>
        <v>0.76376840261798351</v>
      </c>
      <c r="Q12" s="462">
        <f t="shared" si="2"/>
        <v>0.78668145469652306</v>
      </c>
      <c r="R12" s="157">
        <f t="shared" si="2"/>
        <v>0.81028189833741882</v>
      </c>
      <c r="S12" s="462">
        <f t="shared" si="2"/>
        <v>0.83459035528754144</v>
      </c>
      <c r="T12" s="157">
        <f t="shared" si="2"/>
        <v>0.8596280659461677</v>
      </c>
      <c r="U12" s="462">
        <f t="shared" si="2"/>
        <v>0.88541690792455274</v>
      </c>
      <c r="V12" s="157">
        <f t="shared" si="2"/>
        <v>0.91197941516228931</v>
      </c>
      <c r="W12" s="462">
        <f t="shared" si="2"/>
        <v>0.93933879761715799</v>
      </c>
      <c r="X12" s="157">
        <f t="shared" si="2"/>
        <v>0.96751896154567274</v>
      </c>
      <c r="Y12" s="462">
        <f t="shared" si="2"/>
        <v>0.99654453039204294</v>
      </c>
      <c r="Z12" s="157">
        <f t="shared" si="2"/>
        <v>1.0264408663038043</v>
      </c>
      <c r="AA12" s="462">
        <f t="shared" si="2"/>
        <v>1.0572340922929184</v>
      </c>
      <c r="AB12" s="157">
        <f t="shared" si="2"/>
        <v>1.0889511150617059</v>
      </c>
      <c r="AC12" s="462">
        <f t="shared" si="2"/>
        <v>1.1216196485135572</v>
      </c>
      <c r="AD12" s="157">
        <f t="shared" si="2"/>
        <v>1.1552682379689641</v>
      </c>
      <c r="AE12" s="462">
        <f t="shared" si="2"/>
        <v>1.189926285108033</v>
      </c>
      <c r="AF12" s="157">
        <f>AE12*1.03</f>
        <v>1.225624073661274</v>
      </c>
      <c r="AG12" s="157">
        <f>AF12*1.03</f>
        <v>1.2623927958711123</v>
      </c>
      <c r="AH12" s="157">
        <f>AG12*1.03</f>
        <v>1.3002645797472456</v>
      </c>
      <c r="AI12" s="54"/>
    </row>
    <row r="13" spans="1:35">
      <c r="A13" s="474"/>
      <c r="B13" s="472" t="s">
        <v>700</v>
      </c>
      <c r="C13" s="512">
        <f>410/725</f>
        <v>0.56551724137931036</v>
      </c>
      <c r="D13" s="479" t="s">
        <v>701</v>
      </c>
      <c r="F13" s="441"/>
      <c r="G13" s="441"/>
      <c r="H13" s="441"/>
      <c r="K13" s="56"/>
      <c r="L13" s="462">
        <f>L11*L12</f>
        <v>5.0894875000000006</v>
      </c>
      <c r="M13" s="462">
        <f t="shared" ref="M13:AF13" si="3">M11*M12</f>
        <v>5.2421721250000015</v>
      </c>
      <c r="N13" s="462">
        <f t="shared" si="3"/>
        <v>5.3994372887500015</v>
      </c>
      <c r="O13" s="462">
        <f t="shared" si="3"/>
        <v>5.5614204074125011</v>
      </c>
      <c r="P13" s="462">
        <f t="shared" si="3"/>
        <v>5.7282630196348761</v>
      </c>
      <c r="Q13" s="462">
        <f t="shared" si="3"/>
        <v>5.9001109102239226</v>
      </c>
      <c r="R13" s="462">
        <f t="shared" si="3"/>
        <v>6.0771142375306413</v>
      </c>
      <c r="S13" s="462">
        <f t="shared" si="3"/>
        <v>6.2594276646565605</v>
      </c>
      <c r="T13" s="462">
        <f t="shared" si="3"/>
        <v>6.4472104945962574</v>
      </c>
      <c r="U13" s="462">
        <f t="shared" si="3"/>
        <v>6.6406268094341456</v>
      </c>
      <c r="V13" s="462">
        <f t="shared" si="3"/>
        <v>6.8398456137171699</v>
      </c>
      <c r="W13" s="462">
        <f t="shared" si="3"/>
        <v>7.0450409821286852</v>
      </c>
      <c r="X13" s="462">
        <f t="shared" si="3"/>
        <v>7.2563922115925452</v>
      </c>
      <c r="Y13" s="462">
        <f t="shared" si="3"/>
        <v>7.4740839779403219</v>
      </c>
      <c r="Z13" s="462">
        <f t="shared" si="3"/>
        <v>7.6983064972785318</v>
      </c>
      <c r="AA13" s="462">
        <f t="shared" si="3"/>
        <v>7.9292556921968878</v>
      </c>
      <c r="AB13" s="462">
        <f t="shared" si="3"/>
        <v>8.1671333629627938</v>
      </c>
      <c r="AC13" s="462">
        <f t="shared" si="3"/>
        <v>8.4121473638516786</v>
      </c>
      <c r="AD13" s="462">
        <f t="shared" si="3"/>
        <v>8.6645117847672299</v>
      </c>
      <c r="AE13" s="462">
        <f t="shared" si="3"/>
        <v>8.9244471383102475</v>
      </c>
      <c r="AF13" s="462">
        <f t="shared" si="3"/>
        <v>9.1921805524595559</v>
      </c>
      <c r="AG13" s="462">
        <f>AG11*AG12</f>
        <v>9.4679459690333427</v>
      </c>
      <c r="AH13" s="462">
        <f>AH11*AH12</f>
        <v>9.751984348104342</v>
      </c>
      <c r="AI13" s="54"/>
    </row>
    <row r="14" spans="1:35">
      <c r="A14" s="474"/>
      <c r="B14" s="472" t="s">
        <v>702</v>
      </c>
      <c r="C14" s="531">
        <f>(C11*C12)*C13</f>
        <v>39217.017134099617</v>
      </c>
      <c r="D14" s="479" t="s">
        <v>172</v>
      </c>
      <c r="F14" s="441"/>
      <c r="G14" s="441"/>
      <c r="H14" s="441"/>
      <c r="K14" s="56"/>
      <c r="L14" s="536"/>
      <c r="M14" s="536"/>
      <c r="N14" s="536"/>
      <c r="O14" s="536"/>
      <c r="P14" s="536"/>
      <c r="Q14" s="536"/>
      <c r="R14" s="536"/>
      <c r="S14" s="536"/>
      <c r="T14" s="536"/>
      <c r="U14" s="536"/>
      <c r="V14" s="536"/>
      <c r="W14" s="536"/>
      <c r="X14" s="536"/>
      <c r="Y14" s="536"/>
      <c r="Z14" s="536"/>
      <c r="AA14" s="536"/>
      <c r="AB14" s="536"/>
      <c r="AC14" s="536"/>
      <c r="AD14" s="536"/>
      <c r="AE14" s="536"/>
      <c r="AF14" s="536"/>
      <c r="AG14" s="536"/>
      <c r="AH14" s="536"/>
      <c r="AI14" s="54"/>
    </row>
    <row r="15" spans="1:35" ht="16.2" thickBot="1">
      <c r="A15" s="474"/>
      <c r="B15" s="54" t="s">
        <v>828</v>
      </c>
      <c r="C15" s="474">
        <f>D47</f>
        <v>7.5</v>
      </c>
      <c r="D15" s="479" t="s">
        <v>663</v>
      </c>
      <c r="F15" s="441"/>
      <c r="G15" s="441"/>
      <c r="H15" s="441"/>
      <c r="K15" s="56"/>
      <c r="L15" s="530">
        <f>L10*L13</f>
        <v>201590.46367619868</v>
      </c>
      <c r="M15" s="530">
        <f t="shared" ref="M15:AG15" si="4">M10*M13</f>
        <v>209714.55936234954</v>
      </c>
      <c r="N15" s="530">
        <f t="shared" si="4"/>
        <v>218166.05610465223</v>
      </c>
      <c r="O15" s="530">
        <f t="shared" si="4"/>
        <v>226958.1481656697</v>
      </c>
      <c r="P15" s="530">
        <f t="shared" si="4"/>
        <v>236104.56153674619</v>
      </c>
      <c r="Q15" s="530">
        <f t="shared" si="4"/>
        <v>245619.57536667711</v>
      </c>
      <c r="R15" s="530">
        <f t="shared" si="4"/>
        <v>255518.04425395423</v>
      </c>
      <c r="S15" s="530">
        <f t="shared" si="4"/>
        <v>265815.42143738858</v>
      </c>
      <c r="T15" s="530">
        <f t="shared" si="4"/>
        <v>276527.78292131535</v>
      </c>
      <c r="U15" s="530">
        <f t="shared" si="4"/>
        <v>287671.85257304437</v>
      </c>
      <c r="V15" s="530">
        <f t="shared" si="4"/>
        <v>299265.02823173802</v>
      </c>
      <c r="W15" s="530">
        <f t="shared" si="4"/>
        <v>311325.40886947711</v>
      </c>
      <c r="X15" s="530">
        <f t="shared" si="4"/>
        <v>323871.82284691703</v>
      </c>
      <c r="Y15" s="530">
        <f t="shared" si="4"/>
        <v>336923.85730764776</v>
      </c>
      <c r="Z15" s="530">
        <f t="shared" si="4"/>
        <v>350501.88875714602</v>
      </c>
      <c r="AA15" s="530">
        <f t="shared" si="4"/>
        <v>364627.11487405899</v>
      </c>
      <c r="AB15" s="530">
        <f t="shared" si="4"/>
        <v>379321.58760348352</v>
      </c>
      <c r="AC15" s="530">
        <f t="shared" si="4"/>
        <v>394608.24758390395</v>
      </c>
      <c r="AD15" s="530">
        <f t="shared" si="4"/>
        <v>410510.95996153535</v>
      </c>
      <c r="AE15" s="530">
        <f t="shared" si="4"/>
        <v>427054.55164798524</v>
      </c>
      <c r="AF15" s="530">
        <f t="shared" si="4"/>
        <v>444264.85007939907</v>
      </c>
      <c r="AG15" s="530">
        <f t="shared" si="4"/>
        <v>462168.72353759885</v>
      </c>
      <c r="AH15" s="530">
        <f t="shared" ref="AH15" si="5">AH10*AH13</f>
        <v>480794.12309616408</v>
      </c>
      <c r="AI15" s="54"/>
    </row>
    <row r="16" spans="1:35">
      <c r="A16" s="474"/>
      <c r="B16" s="54" t="s">
        <v>665</v>
      </c>
      <c r="C16" s="482">
        <f>39.53/60</f>
        <v>0.65883333333333338</v>
      </c>
      <c r="D16" s="142" t="s">
        <v>666</v>
      </c>
      <c r="F16" s="441"/>
      <c r="G16" s="441"/>
      <c r="H16" s="441"/>
      <c r="K16" s="56"/>
      <c r="L16" s="56"/>
      <c r="M16" s="56"/>
      <c r="N16" s="54"/>
      <c r="O16" s="54"/>
      <c r="P16" s="54"/>
      <c r="Q16" s="54"/>
      <c r="R16" s="54"/>
      <c r="S16" s="54"/>
      <c r="T16" s="54"/>
      <c r="U16" s="54"/>
      <c r="V16" s="54"/>
      <c r="W16" s="54"/>
      <c r="X16" s="54"/>
      <c r="Y16" s="54"/>
      <c r="Z16" s="54"/>
      <c r="AA16" s="54"/>
      <c r="AB16" s="54"/>
      <c r="AC16" s="54"/>
      <c r="AD16" s="54"/>
      <c r="AE16" s="54"/>
      <c r="AF16" s="54"/>
      <c r="AG16" s="54"/>
      <c r="AH16" s="54"/>
      <c r="AI16" s="54"/>
    </row>
    <row r="17" spans="1:35" ht="16.2" thickBot="1">
      <c r="A17" s="474"/>
      <c r="B17" s="54" t="s">
        <v>667</v>
      </c>
      <c r="C17" s="481">
        <f>C15*C16</f>
        <v>4.9412500000000001</v>
      </c>
      <c r="D17" s="479"/>
      <c r="F17" s="441"/>
      <c r="G17" s="441"/>
      <c r="H17" s="441"/>
      <c r="K17" s="460">
        <f>NPV(K9, M17:AH17)</f>
        <v>2472821.4230374163</v>
      </c>
      <c r="L17" s="459">
        <f>L15*L7</f>
        <v>0</v>
      </c>
      <c r="M17" s="459">
        <f>M15*M7</f>
        <v>0</v>
      </c>
      <c r="N17" s="459">
        <f>N15*N7</f>
        <v>0</v>
      </c>
      <c r="O17" s="459">
        <f t="shared" ref="O17:AG17" si="6">O15*O7</f>
        <v>0</v>
      </c>
      <c r="P17" s="459">
        <f t="shared" si="6"/>
        <v>70831.368461023856</v>
      </c>
      <c r="Q17" s="459">
        <f t="shared" si="6"/>
        <v>184214.68152500782</v>
      </c>
      <c r="R17" s="459">
        <f t="shared" si="6"/>
        <v>191638.53319046568</v>
      </c>
      <c r="S17" s="459">
        <f t="shared" si="6"/>
        <v>199361.56607804145</v>
      </c>
      <c r="T17" s="459">
        <f t="shared" si="6"/>
        <v>276527.78292131535</v>
      </c>
      <c r="U17" s="459">
        <f t="shared" si="6"/>
        <v>287671.85257304437</v>
      </c>
      <c r="V17" s="459">
        <f t="shared" si="6"/>
        <v>299265.02823173802</v>
      </c>
      <c r="W17" s="459">
        <f t="shared" si="6"/>
        <v>311325.40886947711</v>
      </c>
      <c r="X17" s="459">
        <f t="shared" si="6"/>
        <v>323871.82284691703</v>
      </c>
      <c r="Y17" s="459">
        <f t="shared" si="6"/>
        <v>336923.85730764776</v>
      </c>
      <c r="Z17" s="459">
        <f t="shared" si="6"/>
        <v>350501.88875714602</v>
      </c>
      <c r="AA17" s="459">
        <f t="shared" si="6"/>
        <v>364627.11487405899</v>
      </c>
      <c r="AB17" s="459">
        <f t="shared" si="6"/>
        <v>379321.58760348352</v>
      </c>
      <c r="AC17" s="459">
        <f t="shared" si="6"/>
        <v>394608.24758390395</v>
      </c>
      <c r="AD17" s="459">
        <f t="shared" si="6"/>
        <v>410510.95996153535</v>
      </c>
      <c r="AE17" s="459">
        <f t="shared" si="6"/>
        <v>427054.55164798524</v>
      </c>
      <c r="AF17" s="459">
        <f t="shared" si="6"/>
        <v>444264.85007939907</v>
      </c>
      <c r="AG17" s="459">
        <f t="shared" si="6"/>
        <v>462168.72353759885</v>
      </c>
      <c r="AH17" s="459">
        <f t="shared" ref="AH17" si="7">AH15*AH7</f>
        <v>120198.53077404102</v>
      </c>
      <c r="AI17" s="54"/>
    </row>
    <row r="18" spans="1:35" ht="16.2" thickBot="1">
      <c r="A18" s="474"/>
      <c r="B18" s="484" t="s">
        <v>188</v>
      </c>
      <c r="C18" s="528">
        <f>C14*C17</f>
        <v>193781.08591386973</v>
      </c>
      <c r="D18" s="477"/>
      <c r="F18" s="441"/>
      <c r="G18" s="439"/>
      <c r="H18" s="441"/>
      <c r="K18" s="56"/>
      <c r="L18" s="56"/>
      <c r="M18" s="56"/>
      <c r="N18" s="54"/>
      <c r="O18" s="54"/>
      <c r="P18" s="54"/>
      <c r="Q18" s="54"/>
      <c r="R18" s="54"/>
      <c r="S18" s="54"/>
      <c r="T18" s="54"/>
      <c r="U18" s="54"/>
      <c r="V18" s="54"/>
      <c r="W18" s="54"/>
      <c r="X18" s="54"/>
      <c r="Y18" s="54"/>
      <c r="Z18" s="54"/>
      <c r="AA18" s="54"/>
      <c r="AB18" s="54"/>
      <c r="AC18" s="54"/>
      <c r="AD18" s="54"/>
      <c r="AE18" s="54"/>
      <c r="AF18" s="54"/>
      <c r="AG18" s="54"/>
      <c r="AH18" s="54"/>
      <c r="AI18" s="54"/>
    </row>
    <row r="19" spans="1:35">
      <c r="K19" s="56"/>
      <c r="L19" s="56"/>
      <c r="M19" s="56"/>
      <c r="N19" s="54"/>
      <c r="O19" s="54"/>
      <c r="P19" s="54"/>
      <c r="Q19" s="54"/>
      <c r="R19" s="54"/>
      <c r="S19" s="54"/>
      <c r="T19" s="54"/>
      <c r="U19" s="54"/>
      <c r="V19" s="54"/>
      <c r="W19" s="54"/>
      <c r="X19" s="54"/>
      <c r="Y19" s="54"/>
      <c r="Z19" s="54"/>
      <c r="AA19" s="54"/>
      <c r="AB19" s="54"/>
      <c r="AC19" s="54"/>
      <c r="AD19" s="54"/>
      <c r="AE19" s="54"/>
      <c r="AF19" s="54"/>
      <c r="AG19" s="54"/>
      <c r="AH19" s="54"/>
      <c r="AI19" s="54"/>
    </row>
    <row r="20" spans="1:35">
      <c r="K20" s="56"/>
      <c r="L20" s="56"/>
      <c r="M20" s="56"/>
      <c r="N20" s="54"/>
      <c r="O20" s="54"/>
      <c r="P20" s="54"/>
      <c r="Q20" s="54"/>
      <c r="R20" s="54"/>
      <c r="S20" s="54"/>
      <c r="T20" s="54"/>
      <c r="U20" s="54"/>
      <c r="V20" s="54"/>
      <c r="W20" s="54"/>
      <c r="X20" s="54"/>
      <c r="Y20" s="54"/>
      <c r="Z20" s="54"/>
      <c r="AA20" s="54"/>
      <c r="AB20" s="54"/>
      <c r="AC20" s="54"/>
      <c r="AD20" s="54"/>
      <c r="AE20" s="54"/>
      <c r="AF20" s="54"/>
      <c r="AG20" s="54"/>
      <c r="AH20" s="54"/>
      <c r="AI20" s="54"/>
    </row>
    <row r="21" spans="1:35" ht="18">
      <c r="A21" s="473" t="s">
        <v>703</v>
      </c>
    </row>
    <row r="22" spans="1:35" ht="16.2" thickBot="1">
      <c r="B22" s="486" t="s">
        <v>704</v>
      </c>
      <c r="C22" s="487">
        <v>2012</v>
      </c>
      <c r="D22" s="487">
        <v>2013</v>
      </c>
      <c r="E22" s="487">
        <v>2014</v>
      </c>
    </row>
    <row r="23" spans="1:35" ht="16.2" thickBot="1">
      <c r="B23" s="488" t="s">
        <v>705</v>
      </c>
      <c r="C23" s="515">
        <v>1158458</v>
      </c>
      <c r="D23" s="514">
        <v>1112163</v>
      </c>
      <c r="E23" s="514">
        <v>1162947</v>
      </c>
    </row>
    <row r="24" spans="1:35" ht="16.2" thickBot="1">
      <c r="B24" s="489" t="s">
        <v>706</v>
      </c>
      <c r="C24" s="517">
        <v>175148</v>
      </c>
      <c r="D24" s="516">
        <v>170156</v>
      </c>
      <c r="E24" s="516">
        <v>153285</v>
      </c>
    </row>
    <row r="25" spans="1:35" ht="16.2" thickBot="1">
      <c r="B25" s="490" t="s">
        <v>707</v>
      </c>
      <c r="C25" s="518">
        <v>1333606</v>
      </c>
      <c r="D25" s="518">
        <v>1282319</v>
      </c>
      <c r="E25" s="518">
        <v>1316232</v>
      </c>
    </row>
    <row r="26" spans="1:35">
      <c r="B26" s="491"/>
      <c r="C26" s="491"/>
      <c r="D26" s="491"/>
      <c r="E26" s="491"/>
    </row>
    <row r="27" spans="1:35" ht="16.2" thickBot="1">
      <c r="B27" s="486" t="s">
        <v>708</v>
      </c>
      <c r="C27" s="487">
        <v>2012</v>
      </c>
      <c r="D27" s="487">
        <v>2013</v>
      </c>
      <c r="E27" s="487">
        <v>2014</v>
      </c>
    </row>
    <row r="28" spans="1:35" ht="16.2" thickBot="1">
      <c r="B28" s="488" t="s">
        <v>709</v>
      </c>
      <c r="C28" s="515">
        <v>445609</v>
      </c>
      <c r="D28" s="514">
        <v>421136</v>
      </c>
      <c r="E28" s="514">
        <v>407971</v>
      </c>
    </row>
    <row r="29" spans="1:35" ht="16.2" thickBot="1">
      <c r="B29" s="489" t="s">
        <v>710</v>
      </c>
      <c r="C29" s="517">
        <v>303065</v>
      </c>
      <c r="D29" s="516">
        <v>271122</v>
      </c>
      <c r="E29" s="516">
        <v>256628</v>
      </c>
    </row>
    <row r="30" spans="1:35" ht="16.2" thickBot="1">
      <c r="B30" s="490" t="s">
        <v>711</v>
      </c>
      <c r="C30" s="518">
        <v>748674</v>
      </c>
      <c r="D30" s="518">
        <v>692258</v>
      </c>
      <c r="E30" s="518">
        <v>664599</v>
      </c>
    </row>
    <row r="31" spans="1:35">
      <c r="B31" s="491"/>
      <c r="C31" s="491"/>
      <c r="D31" s="491"/>
      <c r="E31" s="491"/>
    </row>
    <row r="32" spans="1:35" ht="16.2" thickBot="1">
      <c r="B32" s="486" t="s">
        <v>712</v>
      </c>
      <c r="C32" s="487">
        <v>2012</v>
      </c>
      <c r="D32" s="487">
        <v>2013</v>
      </c>
      <c r="E32" s="487">
        <v>2014</v>
      </c>
      <c r="F32" s="487" t="s">
        <v>263</v>
      </c>
    </row>
    <row r="33" spans="1:6" ht="16.2" thickBot="1">
      <c r="B33" s="488" t="s">
        <v>713</v>
      </c>
      <c r="C33" s="515">
        <v>664109</v>
      </c>
      <c r="D33" s="514">
        <v>640287</v>
      </c>
      <c r="E33" s="514">
        <v>645993</v>
      </c>
      <c r="F33" s="514">
        <f>AVERAGE(C33:E33)</f>
        <v>650129.66666666663</v>
      </c>
    </row>
    <row r="34" spans="1:6" ht="16.2" thickBot="1">
      <c r="B34" s="489" t="s">
        <v>708</v>
      </c>
      <c r="C34" s="517">
        <v>303065</v>
      </c>
      <c r="D34" s="516">
        <v>271122</v>
      </c>
      <c r="E34" s="516">
        <v>256628</v>
      </c>
      <c r="F34" s="516">
        <f>AVERAGE(C34:E34)</f>
        <v>276938.33333333331</v>
      </c>
    </row>
    <row r="35" spans="1:6" ht="16.2" thickBot="1">
      <c r="B35" s="526" t="s">
        <v>714</v>
      </c>
      <c r="C35" s="492">
        <v>0.46</v>
      </c>
      <c r="D35" s="492">
        <v>0.42</v>
      </c>
      <c r="E35" s="492">
        <v>0.4</v>
      </c>
      <c r="F35" s="492">
        <f>AVERAGE(C35:E35)</f>
        <v>0.42666666666666669</v>
      </c>
    </row>
    <row r="36" spans="1:6">
      <c r="A36" s="1022" t="s">
        <v>715</v>
      </c>
      <c r="B36" s="1022"/>
      <c r="C36" s="1022"/>
      <c r="D36" s="1022"/>
      <c r="E36" s="1022"/>
      <c r="F36" s="1022"/>
    </row>
    <row r="38" spans="1:6">
      <c r="A38" s="493" t="s">
        <v>716</v>
      </c>
    </row>
    <row r="40" spans="1:6" ht="21">
      <c r="A40" s="275" t="s">
        <v>717</v>
      </c>
      <c r="B40" s="54"/>
      <c r="C40" s="216" t="s">
        <v>630</v>
      </c>
      <c r="D40" s="54"/>
      <c r="E40" s="56"/>
      <c r="F40" s="56"/>
    </row>
    <row r="41" spans="1:6">
      <c r="A41" s="54"/>
      <c r="B41" s="456" t="s">
        <v>631</v>
      </c>
      <c r="C41" s="1021" t="s">
        <v>98</v>
      </c>
      <c r="D41" s="1021"/>
      <c r="E41" s="58"/>
      <c r="F41" s="56"/>
    </row>
    <row r="42" spans="1:6">
      <c r="A42" s="54"/>
      <c r="B42" s="54" t="s">
        <v>718</v>
      </c>
      <c r="C42" s="56">
        <v>0.5</v>
      </c>
      <c r="D42" s="56">
        <v>0.5</v>
      </c>
      <c r="E42" s="56"/>
      <c r="F42" s="56"/>
    </row>
    <row r="43" spans="1:6">
      <c r="A43" s="54"/>
      <c r="B43" s="54" t="s">
        <v>719</v>
      </c>
      <c r="C43" s="56">
        <v>2</v>
      </c>
      <c r="D43" s="56">
        <v>4</v>
      </c>
      <c r="E43" s="455"/>
      <c r="F43" s="455"/>
    </row>
    <row r="44" spans="1:6">
      <c r="A44" s="54"/>
      <c r="B44" s="54" t="s">
        <v>720</v>
      </c>
      <c r="C44" s="56">
        <v>1</v>
      </c>
      <c r="D44" s="56">
        <v>3</v>
      </c>
      <c r="E44" s="56"/>
      <c r="F44" s="56"/>
    </row>
    <row r="45" spans="1:6">
      <c r="A45" s="54"/>
      <c r="B45" s="54" t="s">
        <v>721</v>
      </c>
      <c r="C45" s="56">
        <v>1</v>
      </c>
      <c r="D45" s="56">
        <v>3</v>
      </c>
      <c r="E45" s="56"/>
      <c r="F45" s="56"/>
    </row>
    <row r="46" spans="1:6">
      <c r="A46" s="54"/>
      <c r="B46" s="54" t="s">
        <v>10</v>
      </c>
      <c r="C46" s="454">
        <f>SUM(C42:C45)</f>
        <v>4.5</v>
      </c>
      <c r="D46" s="454">
        <f>SUM(D42:D45)</f>
        <v>10.5</v>
      </c>
      <c r="E46" s="56"/>
      <c r="F46" s="56"/>
    </row>
    <row r="47" spans="1:6">
      <c r="A47" s="54"/>
      <c r="B47" s="54"/>
      <c r="C47" s="56" t="s">
        <v>636</v>
      </c>
      <c r="D47" s="453">
        <f>AVERAGE(C46:D46)</f>
        <v>7.5</v>
      </c>
      <c r="E47" s="56"/>
      <c r="F47" s="56"/>
    </row>
  </sheetData>
  <mergeCells count="3">
    <mergeCell ref="B5:J5"/>
    <mergeCell ref="A36:F36"/>
    <mergeCell ref="C41:D41"/>
  </mergeCells>
  <phoneticPr fontId="82" type="noConversion"/>
  <hyperlinks>
    <hyperlink ref="A1" location="'Summary Detail'!A1" display="Back to Summary Detail"/>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09FF78"/>
  </sheetPr>
  <dimension ref="A1:AC48"/>
  <sheetViews>
    <sheetView topLeftCell="F1" workbookViewId="0"/>
  </sheetViews>
  <sheetFormatPr defaultColWidth="11.44140625" defaultRowHeight="15.6"/>
  <cols>
    <col min="1" max="1" width="4.109375" style="472" customWidth="1"/>
    <col min="2" max="2" width="69.109375" style="472" bestFit="1" customWidth="1"/>
    <col min="3" max="3" width="14.109375" style="474" bestFit="1" customWidth="1"/>
    <col min="4" max="4" width="61.5546875" style="474" customWidth="1"/>
    <col min="5" max="9" width="16.5546875" style="474" customWidth="1"/>
    <col min="10" max="28" width="12.6640625" style="472" bestFit="1" customWidth="1"/>
    <col min="29" max="16384" width="11.44140625" style="472"/>
  </cols>
  <sheetData>
    <row r="1" spans="1:29">
      <c r="A1" s="14" t="s">
        <v>34</v>
      </c>
    </row>
    <row r="2" spans="1:29" ht="18">
      <c r="B2" s="473" t="s">
        <v>500</v>
      </c>
    </row>
    <row r="3" spans="1:29">
      <c r="B3" s="472" t="s">
        <v>501</v>
      </c>
    </row>
    <row r="4" spans="1:29" ht="51" customHeight="1">
      <c r="B4" s="1008" t="s">
        <v>832</v>
      </c>
      <c r="C4" s="1008"/>
      <c r="D4" s="1008"/>
      <c r="E4" s="1008"/>
      <c r="F4" s="1008"/>
      <c r="G4" s="1008"/>
      <c r="H4" s="1008"/>
      <c r="I4" s="1008"/>
    </row>
    <row r="5" spans="1:29" ht="34.5" customHeight="1">
      <c r="C5" s="476"/>
      <c r="D5" s="476"/>
      <c r="E5" s="476"/>
      <c r="F5" s="476"/>
      <c r="G5" s="476"/>
      <c r="H5" s="476"/>
      <c r="I5" s="476"/>
    </row>
    <row r="6" spans="1:29">
      <c r="B6" s="472" t="s">
        <v>128</v>
      </c>
      <c r="C6" s="474" t="s">
        <v>722</v>
      </c>
      <c r="D6" s="475" t="s">
        <v>723</v>
      </c>
      <c r="F6" s="442"/>
      <c r="G6" s="442"/>
      <c r="H6" s="442"/>
    </row>
    <row r="7" spans="1:29">
      <c r="B7" s="472" t="s">
        <v>129</v>
      </c>
      <c r="D7" s="479"/>
    </row>
    <row r="8" spans="1:29">
      <c r="A8" s="474">
        <v>1</v>
      </c>
      <c r="B8" s="472" t="s">
        <v>724</v>
      </c>
      <c r="C8" s="470">
        <f>(5939794+6008277)/2</f>
        <v>5974035.5</v>
      </c>
      <c r="D8" s="479" t="s">
        <v>725</v>
      </c>
      <c r="F8" s="466"/>
      <c r="G8" s="466" t="s">
        <v>639</v>
      </c>
      <c r="H8" s="466" t="s">
        <v>640</v>
      </c>
      <c r="I8" s="466" t="s">
        <v>641</v>
      </c>
      <c r="J8" s="466" t="s">
        <v>642</v>
      </c>
      <c r="K8" s="466" t="s">
        <v>643</v>
      </c>
      <c r="L8" s="466" t="s">
        <v>644</v>
      </c>
      <c r="M8" s="466" t="s">
        <v>645</v>
      </c>
      <c r="N8" s="466" t="s">
        <v>646</v>
      </c>
      <c r="O8" s="466" t="s">
        <v>647</v>
      </c>
      <c r="P8" s="466" t="s">
        <v>648</v>
      </c>
      <c r="Q8" s="466" t="s">
        <v>649</v>
      </c>
      <c r="R8" s="466" t="s">
        <v>650</v>
      </c>
      <c r="S8" s="466" t="s">
        <v>651</v>
      </c>
      <c r="T8" s="466" t="s">
        <v>652</v>
      </c>
      <c r="U8" s="466" t="s">
        <v>653</v>
      </c>
      <c r="V8" s="466" t="s">
        <v>654</v>
      </c>
      <c r="W8" s="466" t="s">
        <v>655</v>
      </c>
      <c r="X8" s="466" t="s">
        <v>656</v>
      </c>
      <c r="Y8" s="466" t="s">
        <v>657</v>
      </c>
      <c r="Z8" s="466" t="s">
        <v>658</v>
      </c>
      <c r="AA8" s="466" t="s">
        <v>659</v>
      </c>
      <c r="AB8" s="466" t="s">
        <v>660</v>
      </c>
      <c r="AC8" s="466" t="s">
        <v>1332</v>
      </c>
    </row>
    <row r="9" spans="1:29">
      <c r="A9" s="474">
        <v>2</v>
      </c>
      <c r="B9" s="472" t="s">
        <v>726</v>
      </c>
      <c r="C9" s="480">
        <v>0.03</v>
      </c>
      <c r="D9" s="479" t="s">
        <v>727</v>
      </c>
      <c r="F9" s="466"/>
      <c r="G9" s="466">
        <v>2015</v>
      </c>
      <c r="H9" s="466">
        <v>2016</v>
      </c>
      <c r="I9" s="54">
        <v>2017</v>
      </c>
      <c r="J9" s="466">
        <v>2018</v>
      </c>
      <c r="K9" s="54">
        <v>2019</v>
      </c>
      <c r="L9" s="466">
        <v>2020</v>
      </c>
      <c r="M9" s="54">
        <v>2021</v>
      </c>
      <c r="N9" s="466">
        <v>2022</v>
      </c>
      <c r="O9" s="54">
        <v>2023</v>
      </c>
      <c r="P9" s="466">
        <v>2024</v>
      </c>
      <c r="Q9" s="54">
        <v>2025</v>
      </c>
      <c r="R9" s="466">
        <v>2026</v>
      </c>
      <c r="S9" s="54">
        <v>2027</v>
      </c>
      <c r="T9" s="466">
        <v>2028</v>
      </c>
      <c r="U9" s="54">
        <v>2029</v>
      </c>
      <c r="V9" s="466">
        <v>2030</v>
      </c>
      <c r="W9" s="54">
        <v>2031</v>
      </c>
      <c r="X9" s="466">
        <v>2032</v>
      </c>
      <c r="Y9" s="54">
        <v>2033</v>
      </c>
      <c r="Z9" s="466">
        <v>2034</v>
      </c>
      <c r="AA9" s="54">
        <v>2035</v>
      </c>
      <c r="AB9" s="54">
        <v>2036</v>
      </c>
      <c r="AC9" s="54">
        <v>2037</v>
      </c>
    </row>
    <row r="10" spans="1:29">
      <c r="A10" s="474">
        <v>3</v>
      </c>
      <c r="B10" s="472" t="s">
        <v>728</v>
      </c>
      <c r="C10" s="478">
        <f>C8*C9</f>
        <v>179221.065</v>
      </c>
      <c r="D10" s="479" t="s">
        <v>172</v>
      </c>
      <c r="F10" s="56"/>
      <c r="G10" s="418">
        <v>0</v>
      </c>
      <c r="H10" s="354">
        <f>MasterTimeline!C2</f>
        <v>0</v>
      </c>
      <c r="I10" s="354">
        <f>MasterTimeline!D2</f>
        <v>0</v>
      </c>
      <c r="J10" s="354">
        <f>MasterTimeline!E2</f>
        <v>0</v>
      </c>
      <c r="K10" s="354">
        <f>MasterTimeline!F2</f>
        <v>0.3</v>
      </c>
      <c r="L10" s="354">
        <f>MasterTimeline!G2</f>
        <v>0.75</v>
      </c>
      <c r="M10" s="354">
        <f>MasterTimeline!H2</f>
        <v>0.75</v>
      </c>
      <c r="N10" s="354">
        <f>MasterTimeline!I2</f>
        <v>0.75</v>
      </c>
      <c r="O10" s="354">
        <f>MasterTimeline!J2</f>
        <v>1</v>
      </c>
      <c r="P10" s="354">
        <f>MasterTimeline!K2</f>
        <v>1</v>
      </c>
      <c r="Q10" s="354">
        <f>MasterTimeline!L2</f>
        <v>1</v>
      </c>
      <c r="R10" s="354">
        <f>MasterTimeline!M2</f>
        <v>1</v>
      </c>
      <c r="S10" s="354">
        <f>MasterTimeline!N2</f>
        <v>1</v>
      </c>
      <c r="T10" s="354">
        <f>MasterTimeline!O2</f>
        <v>1</v>
      </c>
      <c r="U10" s="354">
        <f>MasterTimeline!P2</f>
        <v>1</v>
      </c>
      <c r="V10" s="354">
        <f>MasterTimeline!Q2</f>
        <v>1</v>
      </c>
      <c r="W10" s="354">
        <f>MasterTimeline!R2</f>
        <v>1</v>
      </c>
      <c r="X10" s="354">
        <f>MasterTimeline!S2</f>
        <v>1</v>
      </c>
      <c r="Y10" s="354">
        <f>MasterTimeline!T2</f>
        <v>1</v>
      </c>
      <c r="Z10" s="354">
        <f>MasterTimeline!U2</f>
        <v>1</v>
      </c>
      <c r="AA10" s="354">
        <f>MasterTimeline!V2</f>
        <v>1</v>
      </c>
      <c r="AB10" s="354">
        <f>MasterTimeline!W2</f>
        <v>1</v>
      </c>
      <c r="AC10" s="354">
        <f>MasterTimeline!X2</f>
        <v>0.25</v>
      </c>
    </row>
    <row r="11" spans="1:29">
      <c r="A11" s="474">
        <v>4</v>
      </c>
      <c r="B11" s="472" t="s">
        <v>729</v>
      </c>
      <c r="C11" s="512">
        <f>410/725</f>
        <v>0.56551724137931036</v>
      </c>
      <c r="D11" s="479" t="s">
        <v>701</v>
      </c>
      <c r="F11" s="418" t="s">
        <v>80</v>
      </c>
      <c r="G11" s="56"/>
      <c r="H11" s="56"/>
      <c r="I11" s="54"/>
      <c r="J11" s="54"/>
      <c r="K11" s="54"/>
      <c r="L11" s="54"/>
      <c r="M11" s="54"/>
      <c r="N11" s="54"/>
      <c r="O11" s="54"/>
      <c r="P11" s="54"/>
      <c r="Q11" s="54"/>
      <c r="R11" s="54"/>
      <c r="S11" s="54"/>
      <c r="T11" s="54"/>
      <c r="U11" s="54"/>
      <c r="V11" s="54"/>
      <c r="W11" s="54"/>
      <c r="X11" s="54"/>
      <c r="Y11" s="54"/>
      <c r="Z11" s="54"/>
      <c r="AA11" s="54"/>
      <c r="AB11" s="54"/>
      <c r="AC11" s="54"/>
    </row>
    <row r="12" spans="1:29">
      <c r="A12" s="474">
        <v>5</v>
      </c>
      <c r="B12" s="472" t="s">
        <v>730</v>
      </c>
      <c r="C12" s="480">
        <v>0.89</v>
      </c>
      <c r="D12" s="479" t="s">
        <v>725</v>
      </c>
      <c r="F12" s="498">
        <v>6.5799999999999997E-2</v>
      </c>
      <c r="G12" s="119"/>
      <c r="H12" s="56"/>
      <c r="I12" s="54"/>
      <c r="J12" s="54"/>
      <c r="K12" s="54"/>
      <c r="L12" s="54"/>
      <c r="M12" s="54"/>
      <c r="N12" s="54"/>
      <c r="O12" s="54"/>
      <c r="P12" s="54"/>
      <c r="Q12" s="54"/>
      <c r="R12" s="54"/>
      <c r="S12" s="54"/>
      <c r="T12" s="54"/>
      <c r="U12" s="54"/>
      <c r="V12" s="54"/>
      <c r="W12" s="54"/>
      <c r="X12" s="54"/>
      <c r="Y12" s="54"/>
      <c r="Z12" s="54"/>
      <c r="AA12" s="54"/>
      <c r="AB12" s="54"/>
      <c r="AC12" s="54"/>
    </row>
    <row r="13" spans="1:29">
      <c r="A13" s="474">
        <v>6</v>
      </c>
      <c r="B13" s="472" t="s">
        <v>731</v>
      </c>
      <c r="C13" s="494">
        <f>(C10*C12*C11)/252</f>
        <v>357.95165089490973</v>
      </c>
      <c r="D13" s="479" t="s">
        <v>725</v>
      </c>
      <c r="F13" s="56"/>
      <c r="G13" s="463">
        <f>C17*1.01</f>
        <v>167027.39934058278</v>
      </c>
      <c r="H13" s="463">
        <f>G13*1.01</f>
        <v>168697.67333398861</v>
      </c>
      <c r="I13" s="463">
        <f>H13*1.01</f>
        <v>170384.6500673285</v>
      </c>
      <c r="J13" s="463">
        <f t="shared" ref="J13:Z13" si="0">I13*1.01</f>
        <v>172088.49656800178</v>
      </c>
      <c r="K13" s="463">
        <f t="shared" si="0"/>
        <v>173809.38153368179</v>
      </c>
      <c r="L13" s="463">
        <f t="shared" si="0"/>
        <v>175547.47534901861</v>
      </c>
      <c r="M13" s="463">
        <f t="shared" si="0"/>
        <v>177302.9501025088</v>
      </c>
      <c r="N13" s="463">
        <f t="shared" si="0"/>
        <v>179075.97960353389</v>
      </c>
      <c r="O13" s="463">
        <f t="shared" si="0"/>
        <v>180866.73939956923</v>
      </c>
      <c r="P13" s="463">
        <f t="shared" si="0"/>
        <v>182675.40679356491</v>
      </c>
      <c r="Q13" s="463">
        <f t="shared" si="0"/>
        <v>184502.16086150057</v>
      </c>
      <c r="R13" s="463">
        <f t="shared" si="0"/>
        <v>186347.18247011557</v>
      </c>
      <c r="S13" s="463">
        <f t="shared" si="0"/>
        <v>188210.65429481672</v>
      </c>
      <c r="T13" s="463">
        <f t="shared" si="0"/>
        <v>190092.76083776489</v>
      </c>
      <c r="U13" s="463">
        <f t="shared" si="0"/>
        <v>191993.68844614254</v>
      </c>
      <c r="V13" s="463">
        <f t="shared" si="0"/>
        <v>193913.62533060397</v>
      </c>
      <c r="W13" s="463">
        <f t="shared" si="0"/>
        <v>195852.76158391</v>
      </c>
      <c r="X13" s="463">
        <f t="shared" si="0"/>
        <v>197811.2891997491</v>
      </c>
      <c r="Y13" s="463">
        <f t="shared" si="0"/>
        <v>199789.4020917466</v>
      </c>
      <c r="Z13" s="463">
        <f t="shared" si="0"/>
        <v>201787.29611266407</v>
      </c>
      <c r="AA13" s="463">
        <f>Z13*1.01</f>
        <v>203805.16907379072</v>
      </c>
      <c r="AB13" s="463">
        <f>AA13*1.01</f>
        <v>205843.22076452864</v>
      </c>
      <c r="AC13" s="463">
        <f>AB13*1.01</f>
        <v>207901.65297217394</v>
      </c>
    </row>
    <row r="14" spans="1:29">
      <c r="A14" s="474">
        <v>7</v>
      </c>
      <c r="B14" s="472" t="s">
        <v>732</v>
      </c>
      <c r="C14" s="480">
        <f>1/3</f>
        <v>0.33333333333333331</v>
      </c>
      <c r="D14" s="479"/>
      <c r="F14" s="56"/>
      <c r="G14" s="444"/>
      <c r="H14" s="444"/>
      <c r="I14" s="444"/>
      <c r="J14" s="444"/>
      <c r="K14" s="444"/>
      <c r="L14" s="444"/>
      <c r="M14" s="444"/>
      <c r="N14" s="444"/>
      <c r="O14" s="444"/>
      <c r="P14" s="444"/>
      <c r="Q14" s="444"/>
      <c r="R14" s="444"/>
      <c r="S14" s="444"/>
      <c r="T14" s="444"/>
      <c r="U14" s="444"/>
      <c r="V14" s="444"/>
      <c r="W14" s="444"/>
      <c r="X14" s="444"/>
      <c r="Y14" s="444"/>
      <c r="Z14" s="444"/>
      <c r="AA14" s="444"/>
      <c r="AB14" s="444"/>
      <c r="AC14" s="444"/>
    </row>
    <row r="15" spans="1:29">
      <c r="A15" s="474">
        <v>8</v>
      </c>
      <c r="B15" s="472" t="s">
        <v>733</v>
      </c>
      <c r="C15" s="534">
        <v>39.53</v>
      </c>
      <c r="D15" s="142" t="s">
        <v>666</v>
      </c>
      <c r="F15" s="56"/>
      <c r="G15" s="437">
        <f>C18*1.03</f>
        <v>0.67859833333333341</v>
      </c>
      <c r="H15" s="462">
        <f>G15*1.03</f>
        <v>0.69895628333333348</v>
      </c>
      <c r="I15" s="157">
        <f>H15*1.03</f>
        <v>0.71992497183333348</v>
      </c>
      <c r="J15" s="462">
        <f t="shared" ref="J15:Z15" si="1">I15*1.03</f>
        <v>0.74152272098833349</v>
      </c>
      <c r="K15" s="157">
        <f t="shared" si="1"/>
        <v>0.76376840261798351</v>
      </c>
      <c r="L15" s="462">
        <f t="shared" si="1"/>
        <v>0.78668145469652306</v>
      </c>
      <c r="M15" s="157">
        <f t="shared" si="1"/>
        <v>0.81028189833741882</v>
      </c>
      <c r="N15" s="462">
        <f t="shared" si="1"/>
        <v>0.83459035528754144</v>
      </c>
      <c r="O15" s="157">
        <f t="shared" si="1"/>
        <v>0.8596280659461677</v>
      </c>
      <c r="P15" s="462">
        <f t="shared" si="1"/>
        <v>0.88541690792455274</v>
      </c>
      <c r="Q15" s="157">
        <f t="shared" si="1"/>
        <v>0.91197941516228931</v>
      </c>
      <c r="R15" s="462">
        <f t="shared" si="1"/>
        <v>0.93933879761715799</v>
      </c>
      <c r="S15" s="157">
        <f t="shared" si="1"/>
        <v>0.96751896154567274</v>
      </c>
      <c r="T15" s="462">
        <f t="shared" si="1"/>
        <v>0.99654453039204294</v>
      </c>
      <c r="U15" s="157">
        <f t="shared" si="1"/>
        <v>1.0264408663038043</v>
      </c>
      <c r="V15" s="462">
        <f t="shared" si="1"/>
        <v>1.0572340922929184</v>
      </c>
      <c r="W15" s="157">
        <f t="shared" si="1"/>
        <v>1.0889511150617059</v>
      </c>
      <c r="X15" s="462">
        <f t="shared" si="1"/>
        <v>1.1216196485135572</v>
      </c>
      <c r="Y15" s="157">
        <f t="shared" si="1"/>
        <v>1.1552682379689641</v>
      </c>
      <c r="Z15" s="462">
        <f t="shared" si="1"/>
        <v>1.189926285108033</v>
      </c>
      <c r="AA15" s="157">
        <f>Z15*1.03</f>
        <v>1.225624073661274</v>
      </c>
      <c r="AB15" s="157">
        <f>AA15*1.03</f>
        <v>1.2623927958711123</v>
      </c>
      <c r="AC15" s="157">
        <f>AB15*1.03</f>
        <v>1.3002645797472456</v>
      </c>
    </row>
    <row r="16" spans="1:29">
      <c r="A16" s="474">
        <v>9</v>
      </c>
      <c r="B16" s="472" t="s">
        <v>664</v>
      </c>
      <c r="C16" s="533">
        <f>F43</f>
        <v>5.5</v>
      </c>
      <c r="D16" s="476" t="s">
        <v>663</v>
      </c>
      <c r="F16" s="56"/>
      <c r="G16" s="119">
        <f>$C$19</f>
        <v>0.8</v>
      </c>
      <c r="H16" s="119">
        <f t="shared" ref="H16:AC16" si="2">$C$19</f>
        <v>0.8</v>
      </c>
      <c r="I16" s="119">
        <f t="shared" si="2"/>
        <v>0.8</v>
      </c>
      <c r="J16" s="119">
        <f t="shared" si="2"/>
        <v>0.8</v>
      </c>
      <c r="K16" s="119">
        <f t="shared" si="2"/>
        <v>0.8</v>
      </c>
      <c r="L16" s="119">
        <f t="shared" si="2"/>
        <v>0.8</v>
      </c>
      <c r="M16" s="119">
        <f t="shared" si="2"/>
        <v>0.8</v>
      </c>
      <c r="N16" s="119">
        <f t="shared" si="2"/>
        <v>0.8</v>
      </c>
      <c r="O16" s="119">
        <f t="shared" si="2"/>
        <v>0.8</v>
      </c>
      <c r="P16" s="119">
        <f t="shared" si="2"/>
        <v>0.8</v>
      </c>
      <c r="Q16" s="119">
        <f t="shared" si="2"/>
        <v>0.8</v>
      </c>
      <c r="R16" s="119">
        <f t="shared" si="2"/>
        <v>0.8</v>
      </c>
      <c r="S16" s="119">
        <f t="shared" si="2"/>
        <v>0.8</v>
      </c>
      <c r="T16" s="119">
        <f t="shared" si="2"/>
        <v>0.8</v>
      </c>
      <c r="U16" s="119">
        <f t="shared" si="2"/>
        <v>0.8</v>
      </c>
      <c r="V16" s="119">
        <f t="shared" si="2"/>
        <v>0.8</v>
      </c>
      <c r="W16" s="119">
        <f t="shared" si="2"/>
        <v>0.8</v>
      </c>
      <c r="X16" s="119">
        <f t="shared" si="2"/>
        <v>0.8</v>
      </c>
      <c r="Y16" s="119">
        <f t="shared" si="2"/>
        <v>0.8</v>
      </c>
      <c r="Z16" s="119">
        <f t="shared" si="2"/>
        <v>0.8</v>
      </c>
      <c r="AA16" s="119">
        <f t="shared" si="2"/>
        <v>0.8</v>
      </c>
      <c r="AB16" s="119">
        <f t="shared" si="2"/>
        <v>0.8</v>
      </c>
      <c r="AC16" s="119">
        <f t="shared" si="2"/>
        <v>0.8</v>
      </c>
    </row>
    <row r="17" spans="1:29">
      <c r="A17" s="474">
        <v>10</v>
      </c>
      <c r="B17" s="472" t="s">
        <v>734</v>
      </c>
      <c r="C17" s="478">
        <f>(C16*C10*C12*C11)*C14</f>
        <v>165373.66271344828</v>
      </c>
      <c r="D17" s="479" t="s">
        <v>172</v>
      </c>
      <c r="F17" s="56"/>
      <c r="G17" s="119">
        <f>$C$20</f>
        <v>0.7</v>
      </c>
      <c r="H17" s="119">
        <f t="shared" ref="H17:AC17" si="3">$C$20</f>
        <v>0.7</v>
      </c>
      <c r="I17" s="119">
        <f t="shared" si="3"/>
        <v>0.7</v>
      </c>
      <c r="J17" s="119">
        <f t="shared" si="3"/>
        <v>0.7</v>
      </c>
      <c r="K17" s="119">
        <f t="shared" si="3"/>
        <v>0.7</v>
      </c>
      <c r="L17" s="119">
        <f t="shared" si="3"/>
        <v>0.7</v>
      </c>
      <c r="M17" s="119">
        <f t="shared" si="3"/>
        <v>0.7</v>
      </c>
      <c r="N17" s="119">
        <f t="shared" si="3"/>
        <v>0.7</v>
      </c>
      <c r="O17" s="119">
        <f t="shared" si="3"/>
        <v>0.7</v>
      </c>
      <c r="P17" s="119">
        <f t="shared" si="3"/>
        <v>0.7</v>
      </c>
      <c r="Q17" s="119">
        <f t="shared" si="3"/>
        <v>0.7</v>
      </c>
      <c r="R17" s="119">
        <f t="shared" si="3"/>
        <v>0.7</v>
      </c>
      <c r="S17" s="119">
        <f t="shared" si="3"/>
        <v>0.7</v>
      </c>
      <c r="T17" s="119">
        <f t="shared" si="3"/>
        <v>0.7</v>
      </c>
      <c r="U17" s="119">
        <f t="shared" si="3"/>
        <v>0.7</v>
      </c>
      <c r="V17" s="119">
        <f t="shared" si="3"/>
        <v>0.7</v>
      </c>
      <c r="W17" s="119">
        <f t="shared" si="3"/>
        <v>0.7</v>
      </c>
      <c r="X17" s="119">
        <f t="shared" si="3"/>
        <v>0.7</v>
      </c>
      <c r="Y17" s="119">
        <f t="shared" si="3"/>
        <v>0.7</v>
      </c>
      <c r="Z17" s="119">
        <f t="shared" si="3"/>
        <v>0.7</v>
      </c>
      <c r="AA17" s="119">
        <f t="shared" si="3"/>
        <v>0.7</v>
      </c>
      <c r="AB17" s="119">
        <f t="shared" si="3"/>
        <v>0.7</v>
      </c>
      <c r="AC17" s="119">
        <f t="shared" si="3"/>
        <v>0.7</v>
      </c>
    </row>
    <row r="18" spans="1:29" ht="16.2" thickBot="1">
      <c r="A18" s="474">
        <v>11</v>
      </c>
      <c r="B18" s="472" t="s">
        <v>735</v>
      </c>
      <c r="C18" s="532">
        <f>C15/60</f>
        <v>0.65883333333333338</v>
      </c>
      <c r="D18" s="479"/>
      <c r="F18" s="56"/>
      <c r="G18" s="438">
        <f>((G17*G13)*G15)/G16</f>
        <v>99176.450461830493</v>
      </c>
      <c r="H18" s="558">
        <f>H13*H16</f>
        <v>134958.13866719088</v>
      </c>
      <c r="I18" s="558">
        <f>I13*I16</f>
        <v>136307.72005386281</v>
      </c>
      <c r="J18" s="558">
        <f t="shared" ref="J18:AB18" si="4">J13*J16</f>
        <v>137670.79725440143</v>
      </c>
      <c r="K18" s="558">
        <f t="shared" si="4"/>
        <v>139047.50522694545</v>
      </c>
      <c r="L18" s="558">
        <f t="shared" si="4"/>
        <v>140437.98027921488</v>
      </c>
      <c r="M18" s="558">
        <f t="shared" si="4"/>
        <v>141842.36008200704</v>
      </c>
      <c r="N18" s="558">
        <f t="shared" si="4"/>
        <v>143260.78368282711</v>
      </c>
      <c r="O18" s="558">
        <f t="shared" si="4"/>
        <v>144693.39151965539</v>
      </c>
      <c r="P18" s="558">
        <f t="shared" si="4"/>
        <v>146140.32543485193</v>
      </c>
      <c r="Q18" s="558">
        <f t="shared" si="4"/>
        <v>147601.72868920045</v>
      </c>
      <c r="R18" s="558">
        <f t="shared" si="4"/>
        <v>149077.74597609247</v>
      </c>
      <c r="S18" s="558">
        <f t="shared" si="4"/>
        <v>150568.52343585339</v>
      </c>
      <c r="T18" s="558">
        <f t="shared" si="4"/>
        <v>152074.20867021193</v>
      </c>
      <c r="U18" s="558">
        <f t="shared" si="4"/>
        <v>153594.95075691404</v>
      </c>
      <c r="V18" s="558">
        <f t="shared" si="4"/>
        <v>155130.90026448318</v>
      </c>
      <c r="W18" s="558">
        <f t="shared" si="4"/>
        <v>156682.209267128</v>
      </c>
      <c r="X18" s="558">
        <f t="shared" si="4"/>
        <v>158249.03135979929</v>
      </c>
      <c r="Y18" s="558">
        <f t="shared" si="4"/>
        <v>159831.52167339728</v>
      </c>
      <c r="Z18" s="558">
        <f t="shared" si="4"/>
        <v>161429.83689013126</v>
      </c>
      <c r="AA18" s="558">
        <f t="shared" si="4"/>
        <v>163044.1352590326</v>
      </c>
      <c r="AB18" s="558">
        <f t="shared" si="4"/>
        <v>164674.57661162294</v>
      </c>
      <c r="AC18" s="558">
        <f t="shared" ref="AC18" si="5">AC13*AC16</f>
        <v>166321.32237773915</v>
      </c>
    </row>
    <row r="19" spans="1:29">
      <c r="A19" s="474">
        <v>12</v>
      </c>
      <c r="B19" s="472" t="s">
        <v>736</v>
      </c>
      <c r="C19" s="480">
        <v>0.8</v>
      </c>
      <c r="D19" s="479" t="s">
        <v>737</v>
      </c>
      <c r="F19" s="56"/>
      <c r="G19" s="56"/>
      <c r="H19" s="56"/>
      <c r="I19" s="54"/>
      <c r="J19" s="54"/>
      <c r="K19" s="54"/>
      <c r="L19" s="54"/>
      <c r="M19" s="54"/>
      <c r="N19" s="54"/>
      <c r="O19" s="54"/>
      <c r="P19" s="54"/>
      <c r="Q19" s="54"/>
      <c r="R19" s="54"/>
      <c r="S19" s="54"/>
      <c r="T19" s="54"/>
      <c r="U19" s="54"/>
      <c r="V19" s="54"/>
      <c r="W19" s="54"/>
      <c r="X19" s="54"/>
      <c r="Y19" s="54"/>
      <c r="Z19" s="54"/>
      <c r="AA19" s="54"/>
      <c r="AB19" s="54"/>
      <c r="AC19" s="54"/>
    </row>
    <row r="20" spans="1:29" ht="16.2" thickBot="1">
      <c r="A20" s="474">
        <v>13</v>
      </c>
      <c r="B20" s="472" t="s">
        <v>738</v>
      </c>
      <c r="C20" s="480">
        <v>0.7</v>
      </c>
      <c r="D20" s="479" t="s">
        <v>739</v>
      </c>
      <c r="F20" s="460">
        <f>NPV(F12, H20:AC20)</f>
        <v>1138568.8916612456</v>
      </c>
      <c r="G20" s="459">
        <f>G18*G10</f>
        <v>0</v>
      </c>
      <c r="H20" s="459">
        <f>H18*H10</f>
        <v>0</v>
      </c>
      <c r="I20" s="459">
        <f>I18*I10</f>
        <v>0</v>
      </c>
      <c r="J20" s="459">
        <f t="shared" ref="J20:AB20" si="6">J18*J10</f>
        <v>0</v>
      </c>
      <c r="K20" s="459">
        <f t="shared" si="6"/>
        <v>41714.25156808363</v>
      </c>
      <c r="L20" s="459">
        <f t="shared" si="6"/>
        <v>105328.48520941116</v>
      </c>
      <c r="M20" s="459">
        <f t="shared" si="6"/>
        <v>106381.77006150529</v>
      </c>
      <c r="N20" s="459">
        <f t="shared" si="6"/>
        <v>107445.58776212033</v>
      </c>
      <c r="O20" s="459">
        <f t="shared" si="6"/>
        <v>144693.39151965539</v>
      </c>
      <c r="P20" s="459">
        <f t="shared" si="6"/>
        <v>146140.32543485193</v>
      </c>
      <c r="Q20" s="459">
        <f t="shared" si="6"/>
        <v>147601.72868920045</v>
      </c>
      <c r="R20" s="459">
        <f t="shared" si="6"/>
        <v>149077.74597609247</v>
      </c>
      <c r="S20" s="459">
        <f t="shared" si="6"/>
        <v>150568.52343585339</v>
      </c>
      <c r="T20" s="459">
        <f t="shared" si="6"/>
        <v>152074.20867021193</v>
      </c>
      <c r="U20" s="459">
        <f t="shared" si="6"/>
        <v>153594.95075691404</v>
      </c>
      <c r="V20" s="459">
        <f t="shared" si="6"/>
        <v>155130.90026448318</v>
      </c>
      <c r="W20" s="459">
        <f t="shared" si="6"/>
        <v>156682.209267128</v>
      </c>
      <c r="X20" s="459">
        <f t="shared" si="6"/>
        <v>158249.03135979929</v>
      </c>
      <c r="Y20" s="459">
        <f t="shared" si="6"/>
        <v>159831.52167339728</v>
      </c>
      <c r="Z20" s="459">
        <f t="shared" si="6"/>
        <v>161429.83689013126</v>
      </c>
      <c r="AA20" s="459">
        <f t="shared" si="6"/>
        <v>163044.1352590326</v>
      </c>
      <c r="AB20" s="459">
        <f t="shared" si="6"/>
        <v>164674.57661162294</v>
      </c>
      <c r="AC20" s="459">
        <f t="shared" ref="AC20" si="7">AC18*AC10</f>
        <v>41580.330594434789</v>
      </c>
    </row>
    <row r="21" spans="1:29" ht="16.2" thickBot="1">
      <c r="A21" s="474">
        <v>14</v>
      </c>
      <c r="B21" s="472" t="s">
        <v>740</v>
      </c>
      <c r="C21" s="438">
        <f>((C20*C17)*C18)/C19</f>
        <v>95334.47126966306</v>
      </c>
      <c r="D21" s="479" t="s">
        <v>172</v>
      </c>
      <c r="F21" s="485"/>
      <c r="G21" s="485"/>
      <c r="I21" s="474" t="s">
        <v>741</v>
      </c>
    </row>
    <row r="22" spans="1:29">
      <c r="B22" s="484"/>
      <c r="C22" s="483"/>
    </row>
    <row r="23" spans="1:29">
      <c r="A23" s="472" t="s">
        <v>187</v>
      </c>
      <c r="C23" s="483">
        <f>C10*C11*C12</f>
        <v>90203.816025517241</v>
      </c>
    </row>
    <row r="24" spans="1:29" ht="34.5" customHeight="1">
      <c r="B24" s="472" t="s">
        <v>356</v>
      </c>
      <c r="C24" s="476"/>
      <c r="D24" s="476"/>
      <c r="E24" s="476"/>
      <c r="F24" s="476"/>
      <c r="G24" s="476"/>
      <c r="H24" s="476"/>
      <c r="I24" s="476"/>
    </row>
    <row r="25" spans="1:29">
      <c r="A25" s="472" t="s">
        <v>742</v>
      </c>
      <c r="B25" s="472" t="s">
        <v>743</v>
      </c>
      <c r="D25" s="485">
        <f>C15*8*5</f>
        <v>1581.2</v>
      </c>
      <c r="E25" s="483"/>
      <c r="F25" s="483">
        <f>C15*8*5</f>
        <v>1581.2</v>
      </c>
      <c r="G25" s="483"/>
      <c r="H25" s="482"/>
      <c r="I25" s="482"/>
    </row>
    <row r="26" spans="1:29" ht="31.2">
      <c r="A26" s="472" t="s">
        <v>744</v>
      </c>
      <c r="B26" s="521" t="s">
        <v>745</v>
      </c>
      <c r="D26" s="485"/>
      <c r="E26" s="483">
        <f>100*160</f>
        <v>16000</v>
      </c>
      <c r="F26" s="483"/>
      <c r="G26" s="483">
        <f>100*160</f>
        <v>16000</v>
      </c>
      <c r="H26" s="482"/>
      <c r="I26" s="482"/>
    </row>
    <row r="27" spans="1:29">
      <c r="A27" s="472" t="s">
        <v>295</v>
      </c>
      <c r="B27" s="472" t="s">
        <v>746</v>
      </c>
      <c r="D27" s="485"/>
      <c r="E27" s="483"/>
      <c r="F27" s="483"/>
      <c r="G27" s="483"/>
      <c r="H27" s="482"/>
      <c r="I27" s="482"/>
    </row>
    <row r="28" spans="1:29">
      <c r="A28" s="472" t="s">
        <v>575</v>
      </c>
      <c r="B28" s="472" t="s">
        <v>747</v>
      </c>
      <c r="D28" s="483">
        <f>80*100</f>
        <v>8000</v>
      </c>
      <c r="E28" s="483"/>
      <c r="F28" s="483">
        <f>80*100</f>
        <v>8000</v>
      </c>
      <c r="G28" s="483"/>
      <c r="H28" s="482"/>
      <c r="I28" s="482"/>
    </row>
    <row r="29" spans="1:29">
      <c r="B29" s="496" t="s">
        <v>748</v>
      </c>
      <c r="D29" s="485">
        <f>SUM(D25:D28)</f>
        <v>9581.2000000000007</v>
      </c>
      <c r="E29" s="483">
        <f>SUM(E25:E28)</f>
        <v>16000</v>
      </c>
      <c r="F29" s="483">
        <f>SUM(F25:F28)</f>
        <v>9581.2000000000007</v>
      </c>
      <c r="G29" s="483">
        <f>SUM(G25:G28)</f>
        <v>16000</v>
      </c>
      <c r="H29" s="482"/>
      <c r="I29" s="482"/>
    </row>
    <row r="30" spans="1:29">
      <c r="B30" s="484" t="s">
        <v>188</v>
      </c>
      <c r="D30" s="485">
        <f>D29+G21</f>
        <v>9581.2000000000007</v>
      </c>
      <c r="E30" s="483"/>
      <c r="F30" s="483"/>
      <c r="G30" s="483">
        <f>D30</f>
        <v>9581.2000000000007</v>
      </c>
      <c r="H30" s="482"/>
      <c r="I30" s="482"/>
    </row>
    <row r="31" spans="1:29">
      <c r="B31" s="484"/>
      <c r="D31" s="495"/>
      <c r="E31" s="482"/>
      <c r="F31" s="482"/>
      <c r="G31" s="482"/>
      <c r="H31" s="482"/>
      <c r="I31" s="482"/>
    </row>
    <row r="32" spans="1:29">
      <c r="B32" s="484"/>
      <c r="D32" s="495"/>
      <c r="E32" s="482"/>
      <c r="F32" s="482"/>
      <c r="G32" s="482"/>
      <c r="H32" s="482"/>
      <c r="I32" s="482"/>
    </row>
    <row r="33" spans="2:9">
      <c r="B33" s="520"/>
      <c r="D33" s="495"/>
      <c r="E33" s="482"/>
      <c r="F33" s="482"/>
      <c r="G33" s="482"/>
      <c r="H33" s="482"/>
      <c r="I33" s="482"/>
    </row>
    <row r="34" spans="2:9">
      <c r="B34" s="484"/>
      <c r="D34" s="495"/>
      <c r="E34" s="482"/>
      <c r="F34" s="482"/>
      <c r="G34" s="482"/>
      <c r="H34" s="482"/>
      <c r="I34" s="482"/>
    </row>
    <row r="35" spans="2:9">
      <c r="B35" s="472" t="s">
        <v>749</v>
      </c>
    </row>
    <row r="36" spans="2:9" ht="21">
      <c r="C36" s="275" t="s">
        <v>629</v>
      </c>
      <c r="D36" s="54"/>
      <c r="E36" s="216" t="s">
        <v>630</v>
      </c>
      <c r="F36" s="54"/>
    </row>
    <row r="37" spans="2:9">
      <c r="C37" s="54"/>
      <c r="D37" s="456" t="s">
        <v>631</v>
      </c>
      <c r="E37" s="1021" t="s">
        <v>98</v>
      </c>
      <c r="F37" s="1021"/>
    </row>
    <row r="38" spans="2:9">
      <c r="C38" s="54"/>
      <c r="D38" s="54" t="s">
        <v>632</v>
      </c>
      <c r="E38" s="56">
        <v>1</v>
      </c>
      <c r="F38" s="56">
        <v>1</v>
      </c>
    </row>
    <row r="39" spans="2:9">
      <c r="C39" s="54"/>
      <c r="D39" s="54" t="s">
        <v>633</v>
      </c>
      <c r="E39" s="56">
        <v>1</v>
      </c>
      <c r="F39" s="56">
        <v>2</v>
      </c>
    </row>
    <row r="40" spans="2:9">
      <c r="C40" s="54"/>
      <c r="D40" s="54" t="s">
        <v>634</v>
      </c>
      <c r="E40" s="56">
        <v>1</v>
      </c>
      <c r="F40" s="56">
        <v>1</v>
      </c>
    </row>
    <row r="41" spans="2:9">
      <c r="C41" s="54"/>
      <c r="D41" s="54" t="s">
        <v>635</v>
      </c>
      <c r="E41" s="56">
        <v>1</v>
      </c>
      <c r="F41" s="56">
        <v>3</v>
      </c>
    </row>
    <row r="42" spans="2:9">
      <c r="C42" s="54"/>
      <c r="D42" s="54" t="s">
        <v>10</v>
      </c>
      <c r="E42" s="454">
        <f>SUM(E38:E41)</f>
        <v>4</v>
      </c>
      <c r="F42" s="454">
        <f>SUM(F38:F41)</f>
        <v>7</v>
      </c>
    </row>
    <row r="43" spans="2:9">
      <c r="C43" s="54"/>
      <c r="D43" s="54"/>
      <c r="E43" s="56" t="s">
        <v>636</v>
      </c>
      <c r="F43" s="453">
        <f>AVERAGE(E42:F42)</f>
        <v>5.5</v>
      </c>
    </row>
    <row r="48" spans="2:9">
      <c r="B48" s="472" t="s">
        <v>750</v>
      </c>
    </row>
  </sheetData>
  <mergeCells count="2">
    <mergeCell ref="B4:I4"/>
    <mergeCell ref="E37:F37"/>
  </mergeCells>
  <phoneticPr fontId="82" type="noConversion"/>
  <hyperlinks>
    <hyperlink ref="A1" location="'Summary Detail'!A1" display="Back to Summary Detail"/>
  </hyperlink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9FF78"/>
  </sheetPr>
  <dimension ref="A1:AF57"/>
  <sheetViews>
    <sheetView topLeftCell="A4" workbookViewId="0">
      <selection activeCell="E27" sqref="E27"/>
    </sheetView>
  </sheetViews>
  <sheetFormatPr defaultColWidth="11.44140625" defaultRowHeight="15.6"/>
  <cols>
    <col min="1" max="1" width="4.109375" style="472" customWidth="1"/>
    <col min="2" max="2" width="69.109375" style="472" customWidth="1"/>
    <col min="3" max="3" width="16" style="474" bestFit="1" customWidth="1"/>
    <col min="4" max="4" width="28.5546875" style="474" customWidth="1"/>
    <col min="5" max="5" width="8.88671875" style="474" customWidth="1"/>
    <col min="6" max="6" width="18.33203125" style="474" customWidth="1"/>
    <col min="7" max="7" width="16.44140625" style="474" customWidth="1"/>
    <col min="8" max="8" width="23.88671875" style="474" customWidth="1"/>
    <col min="9" max="9" width="16.88671875" style="474" customWidth="1"/>
    <col min="10" max="16" width="11.5546875" style="474" bestFit="1" customWidth="1"/>
    <col min="17" max="27" width="11.44140625" style="472"/>
    <col min="28" max="31" width="12.6640625" style="472" bestFit="1" customWidth="1"/>
    <col min="32" max="16384" width="11.44140625" style="472"/>
  </cols>
  <sheetData>
    <row r="1" spans="1:32">
      <c r="A1" s="14" t="s">
        <v>34</v>
      </c>
    </row>
    <row r="2" spans="1:32" ht="18">
      <c r="A2" s="473" t="s">
        <v>500</v>
      </c>
      <c r="B2" s="497"/>
    </row>
    <row r="3" spans="1:32">
      <c r="A3" s="497"/>
      <c r="B3" s="472" t="s">
        <v>751</v>
      </c>
    </row>
    <row r="4" spans="1:32" ht="34.5" customHeight="1">
      <c r="A4" s="497"/>
      <c r="B4" s="1008" t="s">
        <v>752</v>
      </c>
      <c r="C4" s="1008"/>
      <c r="D4" s="1008"/>
      <c r="E4" s="1008"/>
      <c r="F4" s="1008"/>
      <c r="G4" s="1008"/>
      <c r="H4" s="1008"/>
      <c r="I4" s="1008"/>
      <c r="J4" s="1008"/>
    </row>
    <row r="5" spans="1:32" ht="58.5" customHeight="1">
      <c r="A5" s="497"/>
      <c r="B5" s="472" t="s">
        <v>128</v>
      </c>
      <c r="C5" s="476" t="s">
        <v>722</v>
      </c>
      <c r="D5" s="475"/>
      <c r="E5" s="475"/>
      <c r="F5" s="442"/>
      <c r="G5" s="442"/>
      <c r="H5" s="442"/>
      <c r="I5" s="475"/>
      <c r="J5" s="475"/>
    </row>
    <row r="6" spans="1:32">
      <c r="A6" s="497"/>
      <c r="I6" s="466"/>
      <c r="J6" s="466" t="s">
        <v>639</v>
      </c>
      <c r="K6" s="466" t="s">
        <v>640</v>
      </c>
      <c r="L6" s="466" t="s">
        <v>641</v>
      </c>
      <c r="M6" s="466" t="s">
        <v>642</v>
      </c>
      <c r="N6" s="466" t="s">
        <v>643</v>
      </c>
      <c r="O6" s="466" t="s">
        <v>644</v>
      </c>
      <c r="P6" s="466" t="s">
        <v>645</v>
      </c>
      <c r="Q6" s="466" t="s">
        <v>646</v>
      </c>
      <c r="R6" s="466" t="s">
        <v>647</v>
      </c>
      <c r="S6" s="466" t="s">
        <v>648</v>
      </c>
      <c r="T6" s="466" t="s">
        <v>649</v>
      </c>
      <c r="U6" s="466" t="s">
        <v>650</v>
      </c>
      <c r="V6" s="466" t="s">
        <v>651</v>
      </c>
      <c r="W6" s="466" t="s">
        <v>652</v>
      </c>
      <c r="X6" s="466" t="s">
        <v>653</v>
      </c>
      <c r="Y6" s="466" t="s">
        <v>654</v>
      </c>
      <c r="Z6" s="466" t="s">
        <v>655</v>
      </c>
      <c r="AA6" s="466" t="s">
        <v>656</v>
      </c>
      <c r="AB6" s="466" t="s">
        <v>657</v>
      </c>
      <c r="AC6" s="466" t="s">
        <v>658</v>
      </c>
      <c r="AD6" s="466" t="s">
        <v>659</v>
      </c>
      <c r="AE6" s="466" t="s">
        <v>660</v>
      </c>
      <c r="AF6" s="466" t="s">
        <v>1332</v>
      </c>
    </row>
    <row r="7" spans="1:32">
      <c r="A7" s="497">
        <v>1</v>
      </c>
      <c r="B7" s="472" t="s">
        <v>724</v>
      </c>
      <c r="C7" s="470">
        <f>(5939794+6008277)/2</f>
        <v>5974035.5</v>
      </c>
      <c r="D7" s="480"/>
      <c r="I7" s="466"/>
      <c r="J7" s="466">
        <v>2015</v>
      </c>
      <c r="K7" s="466">
        <v>2016</v>
      </c>
      <c r="L7" s="54">
        <v>2017</v>
      </c>
      <c r="M7" s="466">
        <v>2018</v>
      </c>
      <c r="N7" s="54">
        <v>2019</v>
      </c>
      <c r="O7" s="466">
        <v>2020</v>
      </c>
      <c r="P7" s="54">
        <v>2021</v>
      </c>
      <c r="Q7" s="466">
        <v>2022</v>
      </c>
      <c r="R7" s="54">
        <v>2023</v>
      </c>
      <c r="S7" s="466">
        <v>2024</v>
      </c>
      <c r="T7" s="54">
        <v>2025</v>
      </c>
      <c r="U7" s="466">
        <v>2026</v>
      </c>
      <c r="V7" s="54">
        <v>2027</v>
      </c>
      <c r="W7" s="466">
        <v>2028</v>
      </c>
      <c r="X7" s="54">
        <v>2029</v>
      </c>
      <c r="Y7" s="466">
        <v>2030</v>
      </c>
      <c r="Z7" s="54">
        <v>2031</v>
      </c>
      <c r="AA7" s="466">
        <v>2032</v>
      </c>
      <c r="AB7" s="54">
        <v>2033</v>
      </c>
      <c r="AC7" s="466">
        <v>2034</v>
      </c>
      <c r="AD7" s="54">
        <v>2035</v>
      </c>
      <c r="AE7" s="54">
        <v>2036</v>
      </c>
      <c r="AF7" s="54">
        <v>2037</v>
      </c>
    </row>
    <row r="8" spans="1:32">
      <c r="A8" s="497">
        <v>2</v>
      </c>
      <c r="B8" s="472" t="s">
        <v>753</v>
      </c>
      <c r="C8" s="470">
        <f>B26</f>
        <v>18572</v>
      </c>
      <c r="D8" s="504" t="s">
        <v>754</v>
      </c>
      <c r="I8" s="56"/>
      <c r="J8" s="418">
        <v>0</v>
      </c>
      <c r="K8" s="354">
        <f>MasterTimeline!C2</f>
        <v>0</v>
      </c>
      <c r="L8" s="354">
        <f>MasterTimeline!D2</f>
        <v>0</v>
      </c>
      <c r="M8" s="354">
        <f>MasterTimeline!E2</f>
        <v>0</v>
      </c>
      <c r="N8" s="354">
        <f>MasterTimeline!F2</f>
        <v>0.3</v>
      </c>
      <c r="O8" s="354">
        <f>MasterTimeline!G2</f>
        <v>0.75</v>
      </c>
      <c r="P8" s="354">
        <f>MasterTimeline!H2</f>
        <v>0.75</v>
      </c>
      <c r="Q8" s="354">
        <f>MasterTimeline!I2</f>
        <v>0.75</v>
      </c>
      <c r="R8" s="354">
        <f>MasterTimeline!J2</f>
        <v>1</v>
      </c>
      <c r="S8" s="354">
        <f>MasterTimeline!K2</f>
        <v>1</v>
      </c>
      <c r="T8" s="354">
        <f>MasterTimeline!L2</f>
        <v>1</v>
      </c>
      <c r="U8" s="354">
        <f>MasterTimeline!M2</f>
        <v>1</v>
      </c>
      <c r="V8" s="354">
        <f>MasterTimeline!N2</f>
        <v>1</v>
      </c>
      <c r="W8" s="354">
        <f>MasterTimeline!O2</f>
        <v>1</v>
      </c>
      <c r="X8" s="354">
        <f>MasterTimeline!P2</f>
        <v>1</v>
      </c>
      <c r="Y8" s="354">
        <f>MasterTimeline!Q2</f>
        <v>1</v>
      </c>
      <c r="Z8" s="354">
        <f>MasterTimeline!R2</f>
        <v>1</v>
      </c>
      <c r="AA8" s="354">
        <f>MasterTimeline!S2</f>
        <v>1</v>
      </c>
      <c r="AB8" s="354">
        <f>MasterTimeline!T2</f>
        <v>1</v>
      </c>
      <c r="AC8" s="354">
        <f>MasterTimeline!U2</f>
        <v>1</v>
      </c>
      <c r="AD8" s="354">
        <f>MasterTimeline!V2</f>
        <v>1</v>
      </c>
      <c r="AE8" s="354">
        <f>MasterTimeline!W2</f>
        <v>1</v>
      </c>
      <c r="AF8" s="354">
        <f>MasterTimeline!X2</f>
        <v>0.25</v>
      </c>
    </row>
    <row r="9" spans="1:32">
      <c r="A9" s="497">
        <v>3</v>
      </c>
      <c r="B9" s="472" t="s">
        <v>755</v>
      </c>
      <c r="C9" s="537">
        <v>0.9</v>
      </c>
      <c r="D9" s="504" t="s">
        <v>756</v>
      </c>
      <c r="I9" s="418" t="s">
        <v>80</v>
      </c>
      <c r="J9" s="56"/>
      <c r="K9" s="56"/>
      <c r="L9" s="54"/>
      <c r="M9" s="54"/>
      <c r="N9" s="54"/>
      <c r="O9" s="54"/>
      <c r="P9" s="54"/>
      <c r="Q9" s="54"/>
      <c r="R9" s="54"/>
      <c r="S9" s="54"/>
      <c r="T9" s="54"/>
      <c r="U9" s="54"/>
      <c r="V9" s="54"/>
      <c r="W9" s="54"/>
      <c r="X9" s="54"/>
      <c r="Y9" s="54"/>
      <c r="Z9" s="54"/>
      <c r="AA9" s="54"/>
      <c r="AB9" s="54"/>
      <c r="AC9" s="54"/>
      <c r="AD9" s="54"/>
      <c r="AE9" s="54"/>
      <c r="AF9" s="54"/>
    </row>
    <row r="10" spans="1:32">
      <c r="A10" s="497">
        <v>4</v>
      </c>
      <c r="B10" s="472" t="s">
        <v>757</v>
      </c>
      <c r="C10" s="498">
        <f>C8/C7</f>
        <v>3.1087863471852485E-3</v>
      </c>
      <c r="D10" s="479" t="s">
        <v>172</v>
      </c>
      <c r="I10" s="498">
        <v>6.5799999999999997E-2</v>
      </c>
      <c r="J10" s="119"/>
      <c r="K10" s="56"/>
      <c r="L10" s="54"/>
      <c r="M10" s="54"/>
      <c r="N10" s="54"/>
      <c r="O10" s="54"/>
      <c r="P10" s="54"/>
      <c r="Q10" s="54"/>
      <c r="R10" s="54"/>
      <c r="S10" s="54"/>
      <c r="T10" s="54"/>
      <c r="U10" s="54"/>
      <c r="V10" s="54"/>
      <c r="W10" s="54"/>
      <c r="X10" s="54"/>
      <c r="Y10" s="54"/>
      <c r="Z10" s="54"/>
      <c r="AA10" s="54"/>
      <c r="AB10" s="54"/>
      <c r="AC10" s="54"/>
      <c r="AD10" s="54"/>
      <c r="AE10" s="54"/>
      <c r="AF10" s="54"/>
    </row>
    <row r="11" spans="1:32">
      <c r="A11" s="497">
        <v>5</v>
      </c>
      <c r="B11" s="472" t="s">
        <v>758</v>
      </c>
      <c r="C11" s="494">
        <f>C8/((365/7)*5)*C9</f>
        <v>64.111561643835614</v>
      </c>
      <c r="D11" s="479" t="s">
        <v>172</v>
      </c>
      <c r="I11" s="56"/>
      <c r="J11" s="463">
        <f>(C8*C9)*1.01</f>
        <v>16881.948</v>
      </c>
      <c r="K11" s="463">
        <f>J11*1.01</f>
        <v>17050.767480000002</v>
      </c>
      <c r="L11" s="463">
        <f>K11*1.01</f>
        <v>17221.275154800001</v>
      </c>
      <c r="M11" s="463">
        <f t="shared" ref="M11:AC11" si="0">L11*1.01</f>
        <v>17393.487906348</v>
      </c>
      <c r="N11" s="463">
        <f t="shared" si="0"/>
        <v>17567.42278541148</v>
      </c>
      <c r="O11" s="463">
        <f t="shared" si="0"/>
        <v>17743.097013265593</v>
      </c>
      <c r="P11" s="463">
        <f t="shared" si="0"/>
        <v>17920.527983398249</v>
      </c>
      <c r="Q11" s="463">
        <f t="shared" si="0"/>
        <v>18099.733263232232</v>
      </c>
      <c r="R11" s="463">
        <f t="shared" si="0"/>
        <v>18280.730595864556</v>
      </c>
      <c r="S11" s="463">
        <f t="shared" si="0"/>
        <v>18463.537901823202</v>
      </c>
      <c r="T11" s="463">
        <f t="shared" si="0"/>
        <v>18648.173280841434</v>
      </c>
      <c r="U11" s="463">
        <f t="shared" si="0"/>
        <v>18834.655013649848</v>
      </c>
      <c r="V11" s="463">
        <f t="shared" si="0"/>
        <v>19023.001563786347</v>
      </c>
      <c r="W11" s="463">
        <f t="shared" si="0"/>
        <v>19213.231579424209</v>
      </c>
      <c r="X11" s="463">
        <f t="shared" si="0"/>
        <v>19405.363895218452</v>
      </c>
      <c r="Y11" s="463">
        <f t="shared" si="0"/>
        <v>19599.417534170636</v>
      </c>
      <c r="Z11" s="463">
        <f t="shared" si="0"/>
        <v>19795.411709512344</v>
      </c>
      <c r="AA11" s="463">
        <f t="shared" si="0"/>
        <v>19993.365826607467</v>
      </c>
      <c r="AB11" s="463">
        <f t="shared" si="0"/>
        <v>20193.299484873543</v>
      </c>
      <c r="AC11" s="463">
        <f t="shared" si="0"/>
        <v>20395.232479722279</v>
      </c>
      <c r="AD11" s="463">
        <f>AC11*1.01</f>
        <v>20599.184804519504</v>
      </c>
      <c r="AE11" s="463">
        <f>AD11*1.01</f>
        <v>20805.1766525647</v>
      </c>
      <c r="AF11" s="463">
        <f>AE11*1.01</f>
        <v>21013.228419090348</v>
      </c>
    </row>
    <row r="12" spans="1:32">
      <c r="A12" s="497">
        <v>6</v>
      </c>
      <c r="B12" s="472" t="s">
        <v>759</v>
      </c>
      <c r="C12" s="535">
        <f>39.53/60</f>
        <v>0.65883333333333338</v>
      </c>
      <c r="D12" s="142" t="s">
        <v>666</v>
      </c>
      <c r="I12" s="56"/>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row>
    <row r="13" spans="1:32">
      <c r="A13" s="497">
        <v>7</v>
      </c>
      <c r="B13" s="472" t="s">
        <v>760</v>
      </c>
      <c r="C13" s="503">
        <v>9</v>
      </c>
      <c r="D13" s="436" t="s">
        <v>761</v>
      </c>
      <c r="E13" s="501"/>
      <c r="F13" s="501"/>
      <c r="G13" s="501"/>
      <c r="H13" s="501"/>
      <c r="I13" s="56"/>
      <c r="J13" s="437">
        <f>C14*1.03</f>
        <v>6.1073850000000007</v>
      </c>
      <c r="K13" s="462">
        <f>J13*1.03</f>
        <v>6.2906065500000006</v>
      </c>
      <c r="L13" s="157">
        <f>K13*1.03</f>
        <v>6.4793247465000006</v>
      </c>
      <c r="M13" s="462">
        <f t="shared" ref="M13:AC13" si="1">L13*1.03</f>
        <v>6.6737044888950008</v>
      </c>
      <c r="N13" s="157">
        <f t="shared" si="1"/>
        <v>6.8739156235618513</v>
      </c>
      <c r="O13" s="462">
        <f t="shared" si="1"/>
        <v>7.0801330922687074</v>
      </c>
      <c r="P13" s="157">
        <f t="shared" si="1"/>
        <v>7.292537085036769</v>
      </c>
      <c r="Q13" s="462">
        <f t="shared" si="1"/>
        <v>7.5113131975878726</v>
      </c>
      <c r="R13" s="157">
        <f t="shared" si="1"/>
        <v>7.736652593515509</v>
      </c>
      <c r="S13" s="462">
        <f t="shared" si="1"/>
        <v>7.9687521713209746</v>
      </c>
      <c r="T13" s="157">
        <f t="shared" si="1"/>
        <v>8.2078147364606036</v>
      </c>
      <c r="U13" s="462">
        <f t="shared" si="1"/>
        <v>8.4540491785544223</v>
      </c>
      <c r="V13" s="157">
        <f t="shared" si="1"/>
        <v>8.7076706539110553</v>
      </c>
      <c r="W13" s="462">
        <f t="shared" si="1"/>
        <v>8.9689007735283877</v>
      </c>
      <c r="X13" s="157">
        <f t="shared" si="1"/>
        <v>9.2379677967342388</v>
      </c>
      <c r="Y13" s="462">
        <f t="shared" si="1"/>
        <v>9.5151068306362667</v>
      </c>
      <c r="Z13" s="157">
        <f t="shared" si="1"/>
        <v>9.800560035555355</v>
      </c>
      <c r="AA13" s="462">
        <f t="shared" si="1"/>
        <v>10.094576836622016</v>
      </c>
      <c r="AB13" s="157">
        <f t="shared" si="1"/>
        <v>10.397414141720677</v>
      </c>
      <c r="AC13" s="462">
        <f t="shared" si="1"/>
        <v>10.709336565972299</v>
      </c>
      <c r="AD13" s="157">
        <f>AC13*1.03</f>
        <v>11.030616662951468</v>
      </c>
      <c r="AE13" s="157">
        <f>AD13*1.03</f>
        <v>11.361535162840012</v>
      </c>
      <c r="AF13" s="157">
        <f>AE13*1.03</f>
        <v>11.702381217725213</v>
      </c>
    </row>
    <row r="14" spans="1:32">
      <c r="A14" s="497">
        <v>8</v>
      </c>
      <c r="B14" s="472" t="s">
        <v>762</v>
      </c>
      <c r="C14" s="495">
        <f>C12*C13</f>
        <v>5.9295000000000009</v>
      </c>
      <c r="D14" s="479" t="s">
        <v>763</v>
      </c>
      <c r="I14" s="56"/>
      <c r="J14" s="119">
        <f>$C$16</f>
        <v>0.8</v>
      </c>
      <c r="K14" s="119">
        <f t="shared" ref="K14:AF14" si="2">$C$16</f>
        <v>0.8</v>
      </c>
      <c r="L14" s="119">
        <f t="shared" si="2"/>
        <v>0.8</v>
      </c>
      <c r="M14" s="119">
        <f t="shared" si="2"/>
        <v>0.8</v>
      </c>
      <c r="N14" s="119">
        <f t="shared" si="2"/>
        <v>0.8</v>
      </c>
      <c r="O14" s="119">
        <f t="shared" si="2"/>
        <v>0.8</v>
      </c>
      <c r="P14" s="119">
        <f t="shared" si="2"/>
        <v>0.8</v>
      </c>
      <c r="Q14" s="119">
        <f t="shared" si="2"/>
        <v>0.8</v>
      </c>
      <c r="R14" s="119">
        <f t="shared" si="2"/>
        <v>0.8</v>
      </c>
      <c r="S14" s="119">
        <f t="shared" si="2"/>
        <v>0.8</v>
      </c>
      <c r="T14" s="119">
        <f t="shared" si="2"/>
        <v>0.8</v>
      </c>
      <c r="U14" s="119">
        <f t="shared" si="2"/>
        <v>0.8</v>
      </c>
      <c r="V14" s="119">
        <f t="shared" si="2"/>
        <v>0.8</v>
      </c>
      <c r="W14" s="119">
        <f t="shared" si="2"/>
        <v>0.8</v>
      </c>
      <c r="X14" s="119">
        <f t="shared" si="2"/>
        <v>0.8</v>
      </c>
      <c r="Y14" s="119">
        <f t="shared" si="2"/>
        <v>0.8</v>
      </c>
      <c r="Z14" s="119">
        <f t="shared" si="2"/>
        <v>0.8</v>
      </c>
      <c r="AA14" s="119">
        <f t="shared" si="2"/>
        <v>0.8</v>
      </c>
      <c r="AB14" s="119">
        <f t="shared" si="2"/>
        <v>0.8</v>
      </c>
      <c r="AC14" s="119">
        <f t="shared" si="2"/>
        <v>0.8</v>
      </c>
      <c r="AD14" s="119">
        <f t="shared" si="2"/>
        <v>0.8</v>
      </c>
      <c r="AE14" s="119">
        <f t="shared" si="2"/>
        <v>0.8</v>
      </c>
      <c r="AF14" s="119">
        <f t="shared" si="2"/>
        <v>0.8</v>
      </c>
    </row>
    <row r="15" spans="1:32">
      <c r="A15" s="497">
        <v>9</v>
      </c>
      <c r="B15" s="472" t="s">
        <v>764</v>
      </c>
      <c r="C15" s="499">
        <f>C14*C8*C9</f>
        <v>99110.406600000017</v>
      </c>
      <c r="D15" s="479" t="s">
        <v>172</v>
      </c>
      <c r="I15" s="56"/>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row>
    <row r="16" spans="1:32" ht="16.2" thickBot="1">
      <c r="A16" s="497">
        <v>10</v>
      </c>
      <c r="B16" s="472" t="s">
        <v>765</v>
      </c>
      <c r="C16" s="536">
        <v>0.8</v>
      </c>
      <c r="D16" s="479" t="s">
        <v>766</v>
      </c>
      <c r="I16" s="56"/>
      <c r="J16" s="438">
        <f>(J11*J13)*J14</f>
        <v>82483.644788784019</v>
      </c>
      <c r="K16" s="438">
        <f>(K11*K13)*K14</f>
        <v>85807.735673772026</v>
      </c>
      <c r="L16" s="438">
        <f t="shared" ref="L16:AE16" si="3">(L11*L13)*L14</f>
        <v>89265.787421425033</v>
      </c>
      <c r="M16" s="438">
        <f t="shared" si="3"/>
        <v>92863.198654508451</v>
      </c>
      <c r="N16" s="438">
        <f t="shared" si="3"/>
        <v>96605.585560285137</v>
      </c>
      <c r="O16" s="438">
        <f t="shared" si="3"/>
        <v>100498.79065836464</v>
      </c>
      <c r="P16" s="438">
        <f t="shared" si="3"/>
        <v>104548.89192189673</v>
      </c>
      <c r="Q16" s="438">
        <f t="shared" si="3"/>
        <v>108762.21226634919</v>
      </c>
      <c r="R16" s="438">
        <f t="shared" si="3"/>
        <v>113145.32942068308</v>
      </c>
      <c r="S16" s="438">
        <f t="shared" si="3"/>
        <v>117705.0861963366</v>
      </c>
      <c r="T16" s="438">
        <f t="shared" si="3"/>
        <v>122448.60117004896</v>
      </c>
      <c r="U16" s="438">
        <f t="shared" si="3"/>
        <v>127383.27979720196</v>
      </c>
      <c r="V16" s="438">
        <f t="shared" si="3"/>
        <v>132516.82597302922</v>
      </c>
      <c r="W16" s="438">
        <f t="shared" si="3"/>
        <v>137857.25405974229</v>
      </c>
      <c r="X16" s="438">
        <f t="shared" si="3"/>
        <v>143412.90139834987</v>
      </c>
      <c r="Y16" s="438">
        <f t="shared" si="3"/>
        <v>149192.4413247034</v>
      </c>
      <c r="Z16" s="438">
        <f t="shared" si="3"/>
        <v>155204.89671008894</v>
      </c>
      <c r="AA16" s="438">
        <f t="shared" si="3"/>
        <v>161459.65404750555</v>
      </c>
      <c r="AB16" s="438">
        <f t="shared" si="3"/>
        <v>167966.47810562004</v>
      </c>
      <c r="AC16" s="438">
        <f t="shared" si="3"/>
        <v>174735.52717327655</v>
      </c>
      <c r="AD16" s="438">
        <f t="shared" si="3"/>
        <v>181777.36891835963</v>
      </c>
      <c r="AE16" s="438">
        <f t="shared" si="3"/>
        <v>189102.99688576953</v>
      </c>
      <c r="AF16" s="438">
        <f t="shared" ref="AF16" si="4">(AF11*AF13)*AF14</f>
        <v>196723.84766026607</v>
      </c>
    </row>
    <row r="17" spans="1:32">
      <c r="A17" s="497">
        <v>11</v>
      </c>
      <c r="B17" s="472" t="s">
        <v>767</v>
      </c>
      <c r="C17" s="560">
        <f>C15*C16</f>
        <v>79288.325280000019</v>
      </c>
      <c r="D17" s="479" t="s">
        <v>172</v>
      </c>
      <c r="I17" s="56"/>
      <c r="J17" s="56"/>
      <c r="K17" s="56"/>
      <c r="L17" s="54"/>
      <c r="M17" s="54"/>
      <c r="N17" s="54"/>
      <c r="O17" s="54"/>
      <c r="P17" s="54"/>
      <c r="Q17" s="54"/>
      <c r="R17" s="54"/>
      <c r="S17" s="54"/>
      <c r="T17" s="54"/>
      <c r="U17" s="54"/>
      <c r="V17" s="54"/>
      <c r="W17" s="54"/>
      <c r="X17" s="54"/>
      <c r="Y17" s="54"/>
      <c r="Z17" s="54"/>
      <c r="AA17" s="54"/>
      <c r="AB17" s="54"/>
      <c r="AC17" s="54"/>
      <c r="AD17" s="54"/>
      <c r="AE17" s="54"/>
      <c r="AF17" s="54"/>
    </row>
    <row r="18" spans="1:32" ht="16.2" thickBot="1">
      <c r="B18" s="484" t="s">
        <v>188</v>
      </c>
      <c r="C18" s="500">
        <f>C17</f>
        <v>79288.325280000019</v>
      </c>
      <c r="D18" s="479"/>
      <c r="E18" s="485"/>
      <c r="G18" s="485"/>
      <c r="I18" s="460">
        <f>NPV(I10, K18:AF18)</f>
        <v>1011790.5389192057</v>
      </c>
      <c r="J18" s="459">
        <f t="shared" ref="J18:AD18" si="5">J16*J8</f>
        <v>0</v>
      </c>
      <c r="K18" s="459">
        <f t="shared" si="5"/>
        <v>0</v>
      </c>
      <c r="L18" s="459">
        <f t="shared" si="5"/>
        <v>0</v>
      </c>
      <c r="M18" s="459">
        <f t="shared" si="5"/>
        <v>0</v>
      </c>
      <c r="N18" s="459">
        <f t="shared" si="5"/>
        <v>28981.67566808554</v>
      </c>
      <c r="O18" s="459">
        <f t="shared" si="5"/>
        <v>75374.092993773476</v>
      </c>
      <c r="P18" s="459">
        <f t="shared" si="5"/>
        <v>78411.668941422555</v>
      </c>
      <c r="Q18" s="459">
        <f t="shared" si="5"/>
        <v>81571.659199761896</v>
      </c>
      <c r="R18" s="459">
        <f t="shared" si="5"/>
        <v>113145.32942068308</v>
      </c>
      <c r="S18" s="459">
        <f t="shared" si="5"/>
        <v>117705.0861963366</v>
      </c>
      <c r="T18" s="459">
        <f t="shared" si="5"/>
        <v>122448.60117004896</v>
      </c>
      <c r="U18" s="459">
        <f t="shared" si="5"/>
        <v>127383.27979720196</v>
      </c>
      <c r="V18" s="459">
        <f t="shared" si="5"/>
        <v>132516.82597302922</v>
      </c>
      <c r="W18" s="459">
        <f t="shared" si="5"/>
        <v>137857.25405974229</v>
      </c>
      <c r="X18" s="459">
        <f t="shared" si="5"/>
        <v>143412.90139834987</v>
      </c>
      <c r="Y18" s="459">
        <f t="shared" si="5"/>
        <v>149192.4413247034</v>
      </c>
      <c r="Z18" s="459">
        <f t="shared" si="5"/>
        <v>155204.89671008894</v>
      </c>
      <c r="AA18" s="459">
        <f t="shared" si="5"/>
        <v>161459.65404750555</v>
      </c>
      <c r="AB18" s="459">
        <f t="shared" si="5"/>
        <v>167966.47810562004</v>
      </c>
      <c r="AC18" s="459">
        <f t="shared" si="5"/>
        <v>174735.52717327655</v>
      </c>
      <c r="AD18" s="459">
        <f t="shared" si="5"/>
        <v>181777.36891835963</v>
      </c>
      <c r="AE18" s="459">
        <f>AE16*AE8</f>
        <v>189102.99688576953</v>
      </c>
      <c r="AF18" s="459">
        <f>AF16*AF8</f>
        <v>49180.961915066517</v>
      </c>
    </row>
    <row r="19" spans="1:32">
      <c r="B19" s="484"/>
      <c r="C19" s="500"/>
      <c r="D19" s="479"/>
      <c r="E19" s="485"/>
      <c r="G19" s="485"/>
    </row>
    <row r="20" spans="1:32">
      <c r="D20" s="495"/>
    </row>
    <row r="21" spans="1:32" ht="21.6" thickBot="1">
      <c r="A21" s="519" t="s">
        <v>187</v>
      </c>
      <c r="G21" s="275" t="s">
        <v>768</v>
      </c>
      <c r="H21" s="54"/>
      <c r="I21" s="216" t="s">
        <v>630</v>
      </c>
      <c r="J21" s="54"/>
    </row>
    <row r="22" spans="1:32">
      <c r="B22" s="506" t="s">
        <v>769</v>
      </c>
      <c r="C22" s="507" t="s">
        <v>770</v>
      </c>
      <c r="G22" s="54"/>
      <c r="H22" s="456" t="s">
        <v>631</v>
      </c>
      <c r="I22" s="1021" t="s">
        <v>98</v>
      </c>
      <c r="J22" s="1021"/>
    </row>
    <row r="23" spans="1:32">
      <c r="B23" s="508">
        <v>970</v>
      </c>
      <c r="C23" s="509" t="s">
        <v>771</v>
      </c>
      <c r="G23" s="54"/>
      <c r="H23" s="54" t="s">
        <v>772</v>
      </c>
      <c r="I23" s="56">
        <v>1</v>
      </c>
      <c r="J23" s="56">
        <v>1</v>
      </c>
    </row>
    <row r="24" spans="1:32">
      <c r="B24" s="508">
        <v>16773</v>
      </c>
      <c r="C24" s="509" t="s">
        <v>260</v>
      </c>
      <c r="D24" s="505">
        <f>B24/B26</f>
        <v>0.90313374973077754</v>
      </c>
      <c r="G24" s="54"/>
      <c r="H24" s="54" t="s">
        <v>633</v>
      </c>
      <c r="I24" s="56">
        <v>1</v>
      </c>
      <c r="J24" s="56">
        <v>2</v>
      </c>
    </row>
    <row r="25" spans="1:32">
      <c r="B25" s="508">
        <v>829</v>
      </c>
      <c r="C25" s="509" t="s">
        <v>773</v>
      </c>
      <c r="G25" s="54"/>
      <c r="H25" s="54" t="s">
        <v>634</v>
      </c>
      <c r="I25" s="56">
        <v>1</v>
      </c>
      <c r="J25" s="56">
        <v>1</v>
      </c>
    </row>
    <row r="26" spans="1:32" ht="16.2" thickBot="1">
      <c r="B26" s="510">
        <f>SUM(B23:B25)</f>
        <v>18572</v>
      </c>
      <c r="C26" s="511"/>
      <c r="G26" s="54"/>
      <c r="H26" s="54" t="s">
        <v>635</v>
      </c>
      <c r="I26" s="56">
        <v>1</v>
      </c>
      <c r="J26" s="56">
        <v>3</v>
      </c>
    </row>
    <row r="27" spans="1:32">
      <c r="B27" s="479" t="s">
        <v>774</v>
      </c>
      <c r="G27" s="54"/>
      <c r="H27" s="54" t="s">
        <v>10</v>
      </c>
      <c r="I27" s="454">
        <f>SUM(I23:I26)</f>
        <v>4</v>
      </c>
      <c r="J27" s="454">
        <f>SUM(J23:J26)</f>
        <v>7</v>
      </c>
    </row>
    <row r="28" spans="1:32">
      <c r="G28" s="54"/>
      <c r="H28" s="54"/>
      <c r="I28" s="56" t="s">
        <v>636</v>
      </c>
      <c r="J28" s="453">
        <f>AVERAGE(I27:J27)</f>
        <v>5.5</v>
      </c>
    </row>
    <row r="30" spans="1:32" ht="21">
      <c r="A30" s="519" t="s">
        <v>663</v>
      </c>
    </row>
    <row r="31" spans="1:32">
      <c r="B31" s="472" t="s">
        <v>775</v>
      </c>
      <c r="D31" s="474">
        <v>1</v>
      </c>
      <c r="E31" s="474">
        <v>2</v>
      </c>
      <c r="F31" s="474">
        <v>3</v>
      </c>
      <c r="G31" s="474">
        <v>4</v>
      </c>
      <c r="H31" s="474">
        <v>5</v>
      </c>
      <c r="I31" s="474">
        <v>6</v>
      </c>
      <c r="J31" s="474">
        <v>7</v>
      </c>
      <c r="K31" s="474">
        <v>8</v>
      </c>
      <c r="L31" s="474">
        <v>9</v>
      </c>
      <c r="M31" s="474">
        <v>10</v>
      </c>
      <c r="N31" s="474">
        <v>11</v>
      </c>
      <c r="O31" s="474">
        <v>12</v>
      </c>
      <c r="P31" s="474" t="s">
        <v>10</v>
      </c>
    </row>
    <row r="32" spans="1:32">
      <c r="B32" s="502" t="s">
        <v>776</v>
      </c>
      <c r="C32" s="474">
        <v>2014</v>
      </c>
      <c r="D32" s="474">
        <v>170</v>
      </c>
      <c r="E32" s="474">
        <v>107</v>
      </c>
      <c r="F32" s="474">
        <v>122</v>
      </c>
      <c r="G32" s="474">
        <v>120</v>
      </c>
      <c r="H32" s="474">
        <v>95</v>
      </c>
      <c r="I32" s="474">
        <v>125</v>
      </c>
      <c r="J32" s="474">
        <v>109</v>
      </c>
      <c r="K32" s="474">
        <v>149</v>
      </c>
      <c r="L32" s="474">
        <v>131</v>
      </c>
      <c r="M32" s="474">
        <v>628</v>
      </c>
      <c r="N32" s="474">
        <v>529</v>
      </c>
      <c r="O32" s="474">
        <v>573</v>
      </c>
      <c r="P32" s="503">
        <v>2858</v>
      </c>
    </row>
    <row r="33" spans="2:16">
      <c r="B33" s="502" t="s">
        <v>777</v>
      </c>
      <c r="C33" s="474">
        <v>2014</v>
      </c>
      <c r="D33" s="474">
        <v>40</v>
      </c>
      <c r="E33" s="474">
        <v>22</v>
      </c>
      <c r="F33" s="474">
        <v>37</v>
      </c>
      <c r="G33" s="474">
        <v>132</v>
      </c>
      <c r="H33" s="474">
        <v>36</v>
      </c>
      <c r="I33" s="474">
        <v>30</v>
      </c>
      <c r="J33" s="474">
        <v>23</v>
      </c>
      <c r="K33" s="474">
        <v>91</v>
      </c>
      <c r="L33" s="474">
        <v>23</v>
      </c>
      <c r="M33" s="474">
        <v>924</v>
      </c>
      <c r="N33" s="474">
        <v>766</v>
      </c>
      <c r="O33" s="474">
        <v>731</v>
      </c>
      <c r="P33" s="503">
        <v>2855</v>
      </c>
    </row>
    <row r="34" spans="2:16">
      <c r="B34" s="472" t="s">
        <v>778</v>
      </c>
      <c r="C34" s="474">
        <v>2014</v>
      </c>
      <c r="D34" s="474">
        <v>14</v>
      </c>
      <c r="E34" s="474">
        <v>105</v>
      </c>
      <c r="F34" s="474">
        <v>106</v>
      </c>
      <c r="G34" s="474">
        <v>175</v>
      </c>
      <c r="H34" s="474">
        <v>161</v>
      </c>
      <c r="I34" s="474">
        <v>216</v>
      </c>
      <c r="J34" s="474">
        <v>172</v>
      </c>
      <c r="K34" s="474">
        <v>58</v>
      </c>
      <c r="L34" s="474">
        <v>20</v>
      </c>
      <c r="M34" s="474">
        <v>82</v>
      </c>
      <c r="N34" s="474">
        <v>110</v>
      </c>
      <c r="O34" s="474">
        <v>76</v>
      </c>
      <c r="P34" s="474">
        <v>1295</v>
      </c>
    </row>
    <row r="35" spans="2:16">
      <c r="B35" s="502" t="s">
        <v>779</v>
      </c>
      <c r="C35" s="474">
        <v>2014</v>
      </c>
      <c r="D35" s="474">
        <v>11</v>
      </c>
      <c r="E35" s="474">
        <v>5</v>
      </c>
      <c r="F35" s="474">
        <v>12</v>
      </c>
      <c r="G35" s="474">
        <v>23</v>
      </c>
      <c r="H35" s="474">
        <v>5</v>
      </c>
      <c r="I35" s="474">
        <v>9</v>
      </c>
      <c r="J35" s="474">
        <v>6</v>
      </c>
      <c r="K35" s="474">
        <v>22</v>
      </c>
      <c r="L35" s="474">
        <v>14</v>
      </c>
      <c r="M35" s="474">
        <v>491</v>
      </c>
      <c r="N35" s="474">
        <v>253</v>
      </c>
      <c r="O35" s="474">
        <v>275</v>
      </c>
      <c r="P35" s="503">
        <v>1126</v>
      </c>
    </row>
    <row r="36" spans="2:16">
      <c r="B36" s="502" t="s">
        <v>780</v>
      </c>
      <c r="C36" s="474">
        <v>2014</v>
      </c>
      <c r="D36" s="474">
        <v>62</v>
      </c>
      <c r="E36" s="474">
        <v>60</v>
      </c>
      <c r="F36" s="474">
        <v>48</v>
      </c>
      <c r="G36" s="474">
        <v>44</v>
      </c>
      <c r="H36" s="474">
        <v>38</v>
      </c>
      <c r="I36" s="474">
        <v>32</v>
      </c>
      <c r="J36" s="474">
        <v>65</v>
      </c>
      <c r="K36" s="474">
        <v>34</v>
      </c>
      <c r="L36" s="474">
        <v>63</v>
      </c>
      <c r="M36" s="474">
        <v>244</v>
      </c>
      <c r="N36" s="474">
        <v>158</v>
      </c>
      <c r="O36" s="474">
        <v>269</v>
      </c>
      <c r="P36" s="503">
        <v>1117</v>
      </c>
    </row>
    <row r="37" spans="2:16">
      <c r="B37" s="502" t="s">
        <v>781</v>
      </c>
      <c r="C37" s="474">
        <v>2014</v>
      </c>
      <c r="D37" s="474">
        <v>49</v>
      </c>
      <c r="E37" s="474">
        <v>59</v>
      </c>
      <c r="F37" s="474">
        <v>35</v>
      </c>
      <c r="G37" s="474">
        <v>57</v>
      </c>
      <c r="H37" s="474">
        <v>13</v>
      </c>
      <c r="I37" s="474">
        <v>21</v>
      </c>
      <c r="J37" s="474">
        <v>52</v>
      </c>
      <c r="K37" s="474">
        <v>41</v>
      </c>
      <c r="L37" s="474">
        <v>27</v>
      </c>
      <c r="M37" s="474">
        <v>211</v>
      </c>
      <c r="N37" s="474">
        <v>217</v>
      </c>
      <c r="O37" s="474">
        <v>211</v>
      </c>
      <c r="P37" s="503">
        <v>993</v>
      </c>
    </row>
    <row r="38" spans="2:16">
      <c r="B38" s="502" t="s">
        <v>782</v>
      </c>
      <c r="C38" s="474">
        <v>2014</v>
      </c>
      <c r="D38" s="474">
        <v>32</v>
      </c>
      <c r="E38" s="474">
        <v>24</v>
      </c>
      <c r="F38" s="474">
        <v>53</v>
      </c>
      <c r="G38" s="474">
        <v>45</v>
      </c>
      <c r="H38" s="474">
        <v>16</v>
      </c>
      <c r="I38" s="474">
        <v>1</v>
      </c>
      <c r="J38" s="474">
        <v>2</v>
      </c>
      <c r="K38" s="474">
        <v>20</v>
      </c>
      <c r="L38" s="474">
        <v>17</v>
      </c>
      <c r="M38" s="474">
        <v>77</v>
      </c>
      <c r="N38" s="474">
        <v>120</v>
      </c>
      <c r="O38" s="474">
        <v>107</v>
      </c>
      <c r="P38" s="503">
        <v>514</v>
      </c>
    </row>
    <row r="39" spans="2:16">
      <c r="B39" s="502" t="s">
        <v>783</v>
      </c>
      <c r="C39" s="474">
        <v>2014</v>
      </c>
      <c r="D39" s="474">
        <v>9</v>
      </c>
      <c r="E39" s="474">
        <v>15</v>
      </c>
      <c r="H39" s="474">
        <v>33</v>
      </c>
      <c r="I39" s="474">
        <v>256</v>
      </c>
      <c r="J39" s="474">
        <v>23</v>
      </c>
      <c r="K39" s="474">
        <v>3</v>
      </c>
      <c r="L39" s="474">
        <v>16</v>
      </c>
      <c r="M39" s="474">
        <v>23</v>
      </c>
      <c r="N39" s="474">
        <v>20</v>
      </c>
      <c r="O39" s="474">
        <v>52</v>
      </c>
      <c r="P39" s="503">
        <v>450</v>
      </c>
    </row>
    <row r="40" spans="2:16">
      <c r="B40" s="502" t="s">
        <v>784</v>
      </c>
      <c r="C40" s="474">
        <v>2014</v>
      </c>
      <c r="D40" s="474">
        <v>33</v>
      </c>
      <c r="E40" s="474">
        <v>20</v>
      </c>
      <c r="F40" s="474">
        <v>33</v>
      </c>
      <c r="G40" s="474">
        <v>4</v>
      </c>
      <c r="H40" s="474">
        <v>5</v>
      </c>
      <c r="I40" s="474">
        <v>8</v>
      </c>
      <c r="J40" s="474">
        <v>4</v>
      </c>
      <c r="K40" s="474">
        <v>3</v>
      </c>
      <c r="L40" s="474">
        <v>19</v>
      </c>
      <c r="M40" s="474">
        <v>50</v>
      </c>
      <c r="N40" s="474">
        <v>61</v>
      </c>
      <c r="O40" s="474">
        <v>125</v>
      </c>
      <c r="P40" s="503">
        <v>365</v>
      </c>
    </row>
    <row r="41" spans="2:16">
      <c r="B41" s="472" t="s">
        <v>785</v>
      </c>
      <c r="C41" s="474">
        <v>2014</v>
      </c>
      <c r="D41" s="474">
        <v>32</v>
      </c>
      <c r="E41" s="474">
        <v>28</v>
      </c>
      <c r="F41" s="474">
        <v>14</v>
      </c>
      <c r="G41" s="474">
        <v>8</v>
      </c>
      <c r="H41" s="474">
        <v>8</v>
      </c>
      <c r="I41" s="474">
        <v>23</v>
      </c>
      <c r="J41" s="474">
        <v>4</v>
      </c>
      <c r="K41" s="474">
        <v>15</v>
      </c>
      <c r="L41" s="474">
        <v>7</v>
      </c>
      <c r="M41" s="474">
        <v>84</v>
      </c>
      <c r="N41" s="474">
        <v>55</v>
      </c>
      <c r="O41" s="474">
        <v>64</v>
      </c>
      <c r="P41" s="474">
        <v>342</v>
      </c>
    </row>
    <row r="42" spans="2:16">
      <c r="B42" s="472" t="s">
        <v>786</v>
      </c>
      <c r="C42" s="474">
        <v>2014</v>
      </c>
      <c r="D42" s="474">
        <v>15</v>
      </c>
      <c r="E42" s="474">
        <v>24</v>
      </c>
      <c r="F42" s="474">
        <v>23</v>
      </c>
      <c r="G42" s="474">
        <v>6</v>
      </c>
      <c r="H42" s="474">
        <v>12</v>
      </c>
      <c r="I42" s="474">
        <v>15</v>
      </c>
      <c r="J42" s="474">
        <v>12</v>
      </c>
      <c r="K42" s="474">
        <v>13</v>
      </c>
      <c r="L42" s="474">
        <v>35</v>
      </c>
      <c r="M42" s="474">
        <v>38</v>
      </c>
      <c r="N42" s="474">
        <v>35</v>
      </c>
      <c r="O42" s="474">
        <v>109</v>
      </c>
      <c r="P42" s="474">
        <v>337</v>
      </c>
    </row>
    <row r="43" spans="2:16">
      <c r="B43" s="502" t="s">
        <v>787</v>
      </c>
      <c r="C43" s="474">
        <v>2014</v>
      </c>
      <c r="D43" s="474">
        <v>26</v>
      </c>
      <c r="E43" s="474">
        <v>18</v>
      </c>
      <c r="F43" s="474">
        <v>7</v>
      </c>
      <c r="G43" s="474">
        <v>13</v>
      </c>
      <c r="H43" s="474">
        <v>8</v>
      </c>
      <c r="I43" s="474">
        <v>12</v>
      </c>
      <c r="J43" s="474">
        <v>15</v>
      </c>
      <c r="K43" s="474">
        <v>5</v>
      </c>
      <c r="L43" s="474">
        <v>16</v>
      </c>
      <c r="M43" s="474">
        <v>35</v>
      </c>
      <c r="N43" s="474">
        <v>46</v>
      </c>
      <c r="O43" s="474">
        <v>33</v>
      </c>
      <c r="P43" s="503">
        <v>234</v>
      </c>
    </row>
    <row r="44" spans="2:16">
      <c r="B44" s="472" t="s">
        <v>788</v>
      </c>
      <c r="C44" s="474">
        <v>2014</v>
      </c>
      <c r="D44" s="474">
        <v>25</v>
      </c>
      <c r="E44" s="474">
        <v>11</v>
      </c>
      <c r="F44" s="474">
        <v>16</v>
      </c>
      <c r="G44" s="474">
        <v>2</v>
      </c>
      <c r="H44" s="474">
        <v>4</v>
      </c>
      <c r="I44" s="474">
        <v>4</v>
      </c>
      <c r="J44" s="474">
        <v>3</v>
      </c>
      <c r="K44" s="474">
        <v>4</v>
      </c>
      <c r="L44" s="474">
        <v>9</v>
      </c>
      <c r="M44" s="474">
        <v>26</v>
      </c>
      <c r="N44" s="474">
        <v>29</v>
      </c>
      <c r="O44" s="474">
        <v>32</v>
      </c>
      <c r="P44" s="474">
        <v>165</v>
      </c>
    </row>
    <row r="45" spans="2:16">
      <c r="B45" s="502" t="s">
        <v>789</v>
      </c>
      <c r="C45" s="474">
        <v>2014</v>
      </c>
      <c r="D45" s="474">
        <v>7</v>
      </c>
      <c r="E45" s="474">
        <v>12</v>
      </c>
      <c r="F45" s="474">
        <v>7</v>
      </c>
      <c r="G45" s="474">
        <v>11</v>
      </c>
      <c r="H45" s="474">
        <v>1</v>
      </c>
      <c r="I45" s="474">
        <v>1</v>
      </c>
      <c r="J45" s="474">
        <v>1</v>
      </c>
      <c r="K45" s="474">
        <v>4</v>
      </c>
      <c r="L45" s="474">
        <v>2</v>
      </c>
      <c r="M45" s="474">
        <v>42</v>
      </c>
      <c r="N45" s="474">
        <v>9</v>
      </c>
      <c r="O45" s="474">
        <v>30</v>
      </c>
      <c r="P45" s="503">
        <v>127</v>
      </c>
    </row>
    <row r="46" spans="2:16">
      <c r="B46" s="502" t="s">
        <v>790</v>
      </c>
      <c r="C46" s="474">
        <v>2014</v>
      </c>
      <c r="D46" s="474">
        <v>20</v>
      </c>
      <c r="E46" s="474">
        <v>8</v>
      </c>
      <c r="F46" s="474">
        <v>12</v>
      </c>
      <c r="G46" s="474">
        <v>8</v>
      </c>
      <c r="H46" s="474">
        <v>3</v>
      </c>
      <c r="I46" s="474">
        <v>4</v>
      </c>
      <c r="J46" s="474">
        <v>5</v>
      </c>
      <c r="K46" s="474">
        <v>6</v>
      </c>
      <c r="L46" s="474">
        <v>8</v>
      </c>
      <c r="M46" s="474">
        <v>3</v>
      </c>
      <c r="N46" s="474">
        <v>3</v>
      </c>
      <c r="O46" s="474">
        <v>20</v>
      </c>
      <c r="P46" s="503">
        <v>100</v>
      </c>
    </row>
    <row r="47" spans="2:16">
      <c r="B47" s="502" t="s">
        <v>791</v>
      </c>
      <c r="C47" s="474">
        <v>2014</v>
      </c>
      <c r="D47" s="474">
        <v>2</v>
      </c>
      <c r="E47" s="474">
        <v>3</v>
      </c>
      <c r="F47" s="474">
        <v>5</v>
      </c>
      <c r="G47" s="474">
        <v>4</v>
      </c>
      <c r="I47" s="474">
        <v>1</v>
      </c>
      <c r="J47" s="474">
        <v>4</v>
      </c>
      <c r="K47" s="474">
        <v>9</v>
      </c>
      <c r="L47" s="474">
        <v>1</v>
      </c>
      <c r="M47" s="474">
        <v>16</v>
      </c>
      <c r="N47" s="474">
        <v>5</v>
      </c>
      <c r="O47" s="474">
        <v>16</v>
      </c>
      <c r="P47" s="503">
        <v>66</v>
      </c>
    </row>
    <row r="48" spans="2:16">
      <c r="B48" s="472" t="s">
        <v>792</v>
      </c>
      <c r="C48" s="474">
        <v>2014</v>
      </c>
      <c r="E48" s="474">
        <v>1</v>
      </c>
      <c r="I48" s="474">
        <v>12</v>
      </c>
      <c r="M48" s="474">
        <v>36</v>
      </c>
      <c r="O48" s="474">
        <v>8</v>
      </c>
      <c r="P48" s="474">
        <v>57</v>
      </c>
    </row>
    <row r="49" spans="2:17">
      <c r="B49" s="472" t="s">
        <v>793</v>
      </c>
      <c r="C49" s="474">
        <v>2014</v>
      </c>
      <c r="D49" s="474">
        <v>1</v>
      </c>
      <c r="E49" s="474">
        <v>13</v>
      </c>
      <c r="H49" s="474">
        <v>1</v>
      </c>
      <c r="I49" s="474">
        <v>2</v>
      </c>
      <c r="J49" s="474">
        <v>5</v>
      </c>
      <c r="K49" s="474">
        <v>1</v>
      </c>
      <c r="M49" s="474">
        <v>2</v>
      </c>
      <c r="N49" s="474">
        <v>3</v>
      </c>
      <c r="O49" s="474">
        <v>12</v>
      </c>
      <c r="P49" s="474">
        <v>40</v>
      </c>
    </row>
    <row r="50" spans="2:17">
      <c r="B50" s="472" t="s">
        <v>794</v>
      </c>
      <c r="C50" s="474">
        <v>2014</v>
      </c>
      <c r="D50" s="474">
        <v>6</v>
      </c>
      <c r="E50" s="474">
        <v>6</v>
      </c>
      <c r="F50" s="474">
        <v>2</v>
      </c>
      <c r="M50" s="474">
        <v>3</v>
      </c>
      <c r="O50" s="474">
        <v>5</v>
      </c>
      <c r="P50" s="474">
        <v>22</v>
      </c>
    </row>
    <row r="51" spans="2:17">
      <c r="B51" s="472" t="s">
        <v>795</v>
      </c>
      <c r="C51" s="474">
        <v>2014</v>
      </c>
      <c r="D51" s="474">
        <v>1</v>
      </c>
      <c r="F51" s="474">
        <v>1</v>
      </c>
      <c r="G51" s="474">
        <v>1</v>
      </c>
      <c r="H51" s="474">
        <v>2</v>
      </c>
      <c r="J51" s="474">
        <v>2</v>
      </c>
      <c r="L51" s="474">
        <v>3</v>
      </c>
      <c r="O51" s="474">
        <v>3</v>
      </c>
      <c r="P51" s="474">
        <v>13</v>
      </c>
    </row>
    <row r="52" spans="2:17">
      <c r="B52" s="502" t="s">
        <v>796</v>
      </c>
      <c r="C52" s="474">
        <v>2014</v>
      </c>
      <c r="D52" s="474">
        <v>1</v>
      </c>
      <c r="G52" s="474">
        <v>1</v>
      </c>
      <c r="J52" s="474">
        <v>1</v>
      </c>
      <c r="K52" s="474">
        <v>1</v>
      </c>
      <c r="L52" s="474">
        <v>1</v>
      </c>
      <c r="M52" s="474">
        <v>4</v>
      </c>
      <c r="N52" s="474">
        <v>1</v>
      </c>
      <c r="O52" s="474">
        <v>2</v>
      </c>
      <c r="P52" s="503">
        <v>12</v>
      </c>
    </row>
    <row r="53" spans="2:17">
      <c r="B53" s="472" t="s">
        <v>797</v>
      </c>
      <c r="C53" s="474">
        <v>2014</v>
      </c>
      <c r="F53" s="474">
        <v>1</v>
      </c>
      <c r="O53" s="474">
        <v>6</v>
      </c>
      <c r="P53" s="474">
        <v>7</v>
      </c>
    </row>
    <row r="54" spans="2:17">
      <c r="B54" s="472" t="s">
        <v>798</v>
      </c>
      <c r="C54" s="474">
        <v>2014</v>
      </c>
      <c r="M54" s="474">
        <v>4</v>
      </c>
      <c r="N54" s="474">
        <v>2</v>
      </c>
      <c r="P54" s="474">
        <v>6</v>
      </c>
    </row>
    <row r="55" spans="2:17">
      <c r="B55" s="472" t="s">
        <v>799</v>
      </c>
      <c r="C55" s="474">
        <v>2014</v>
      </c>
      <c r="O55" s="474">
        <v>4</v>
      </c>
      <c r="P55" s="474">
        <v>4</v>
      </c>
    </row>
    <row r="56" spans="2:17">
      <c r="B56" s="472" t="s">
        <v>800</v>
      </c>
      <c r="C56" s="474">
        <v>2014</v>
      </c>
      <c r="L56" s="474">
        <v>1</v>
      </c>
      <c r="P56" s="474">
        <v>1</v>
      </c>
    </row>
    <row r="57" spans="2:17">
      <c r="D57" s="474">
        <f t="shared" ref="D57:O57" si="6">SUM(D32:D56)</f>
        <v>556</v>
      </c>
      <c r="E57" s="474">
        <f t="shared" si="6"/>
        <v>541</v>
      </c>
      <c r="F57" s="474">
        <f t="shared" si="6"/>
        <v>534</v>
      </c>
      <c r="G57" s="474">
        <f t="shared" si="6"/>
        <v>654</v>
      </c>
      <c r="H57" s="474">
        <f t="shared" si="6"/>
        <v>441</v>
      </c>
      <c r="I57" s="474">
        <f t="shared" si="6"/>
        <v>772</v>
      </c>
      <c r="J57" s="474">
        <f t="shared" si="6"/>
        <v>508</v>
      </c>
      <c r="K57" s="474">
        <f t="shared" si="6"/>
        <v>479</v>
      </c>
      <c r="L57" s="474">
        <f t="shared" si="6"/>
        <v>413</v>
      </c>
      <c r="M57" s="474">
        <f t="shared" si="6"/>
        <v>3023</v>
      </c>
      <c r="N57" s="474">
        <f t="shared" si="6"/>
        <v>2422</v>
      </c>
      <c r="O57" s="474">
        <f t="shared" si="6"/>
        <v>2763</v>
      </c>
      <c r="P57" s="474">
        <f>SUM(P32:P56)</f>
        <v>13106</v>
      </c>
      <c r="Q57" s="472">
        <f>SUM(P32,P33,P35,P36,P37,P38,P39,P40,P43,P45,P46,P47,P52)/P57</f>
        <v>0.82534716923546469</v>
      </c>
    </row>
  </sheetData>
  <mergeCells count="2">
    <mergeCell ref="B4:J4"/>
    <mergeCell ref="I22:J22"/>
  </mergeCells>
  <phoneticPr fontId="82" type="noConversion"/>
  <hyperlinks>
    <hyperlink ref="A1" location="'Summary Detail'!A1" display="Back to Summary Detail"/>
  </hyperlink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09FF78"/>
  </sheetPr>
  <dimension ref="A1:AH58"/>
  <sheetViews>
    <sheetView workbookViewId="0">
      <selection activeCell="K33" sqref="K33"/>
    </sheetView>
  </sheetViews>
  <sheetFormatPr defaultColWidth="9.109375" defaultRowHeight="14.4"/>
  <cols>
    <col min="1" max="1" width="7.5546875" style="47" customWidth="1"/>
    <col min="2" max="2" width="57.5546875" style="47" bestFit="1" customWidth="1"/>
    <col min="3" max="3" width="11.5546875" style="47" bestFit="1" customWidth="1"/>
    <col min="4" max="4" width="15.33203125" style="47" bestFit="1" customWidth="1"/>
    <col min="5" max="5" width="2.6640625" style="47" customWidth="1"/>
    <col min="6" max="6" width="28.109375" style="47" customWidth="1"/>
    <col min="7" max="7" width="14.33203125" style="47" bestFit="1" customWidth="1"/>
    <col min="8" max="8" width="9.109375" style="25"/>
    <col min="9" max="9" width="10.109375" style="25" customWidth="1"/>
    <col min="10" max="10" width="13.33203125" style="25" bestFit="1" customWidth="1"/>
    <col min="11" max="25" width="11.5546875" style="25" bestFit="1" customWidth="1"/>
    <col min="26" max="27" width="12.5546875" style="25" bestFit="1" customWidth="1"/>
    <col min="28" max="28" width="11.5546875" style="25" bestFit="1" customWidth="1"/>
    <col min="29" max="34" width="10.5546875" style="25" bestFit="1" customWidth="1"/>
    <col min="35" max="16384" width="9.109375" style="47"/>
  </cols>
  <sheetData>
    <row r="1" spans="1:34">
      <c r="A1" s="14" t="s">
        <v>34</v>
      </c>
    </row>
    <row r="2" spans="1:34">
      <c r="G2" s="47" t="s">
        <v>82</v>
      </c>
      <c r="J2" s="25">
        <v>1</v>
      </c>
      <c r="K2" s="708">
        <v>1</v>
      </c>
      <c r="L2" s="708">
        <v>1</v>
      </c>
      <c r="M2" s="708">
        <v>1</v>
      </c>
      <c r="N2" s="708">
        <v>1</v>
      </c>
      <c r="O2" s="708">
        <f>MasterTimeline!H2</f>
        <v>0.75</v>
      </c>
      <c r="P2" s="708">
        <f>MasterTimeline!I2</f>
        <v>0.75</v>
      </c>
      <c r="Q2" s="708">
        <f>MasterTimeline!J2</f>
        <v>1</v>
      </c>
      <c r="R2" s="708">
        <f>MasterTimeline!K2</f>
        <v>1</v>
      </c>
      <c r="S2" s="708">
        <f>MasterTimeline!L2</f>
        <v>1</v>
      </c>
      <c r="T2" s="708">
        <f>MasterTimeline!M2</f>
        <v>1</v>
      </c>
      <c r="U2" s="708">
        <f>MasterTimeline!N2</f>
        <v>1</v>
      </c>
      <c r="V2" s="708">
        <f>MasterTimeline!O2</f>
        <v>1</v>
      </c>
      <c r="W2" s="708">
        <f>MasterTimeline!P2</f>
        <v>1</v>
      </c>
      <c r="X2" s="708">
        <f>MasterTimeline!Q2</f>
        <v>1</v>
      </c>
      <c r="Y2" s="708">
        <f>MasterTimeline!R2</f>
        <v>1</v>
      </c>
      <c r="Z2" s="708">
        <f>MasterTimeline!S2</f>
        <v>1</v>
      </c>
      <c r="AA2" s="708">
        <f>MasterTimeline!T2</f>
        <v>1</v>
      </c>
      <c r="AB2" s="708">
        <f>MasterTimeline!U2</f>
        <v>1</v>
      </c>
      <c r="AC2" s="708">
        <f>MasterTimeline!V2</f>
        <v>1</v>
      </c>
      <c r="AD2" s="708">
        <f>MasterTimeline!W2</f>
        <v>1</v>
      </c>
      <c r="AE2" s="708">
        <f>MasterTimeline!X2</f>
        <v>0.25</v>
      </c>
      <c r="AF2" s="708">
        <f>MasterTimeline!Y2</f>
        <v>0</v>
      </c>
      <c r="AG2" s="708">
        <f>MasterTimeline!Z2</f>
        <v>0</v>
      </c>
      <c r="AH2" s="708">
        <f>MasterTimeline!AA2</f>
        <v>0</v>
      </c>
    </row>
    <row r="3" spans="1:34" ht="44.4">
      <c r="A3" s="15" t="s">
        <v>139</v>
      </c>
      <c r="F3" s="16" t="s">
        <v>36</v>
      </c>
      <c r="G3" s="25" t="s">
        <v>80</v>
      </c>
      <c r="H3" s="26" t="s">
        <v>81</v>
      </c>
      <c r="I3" s="26" t="s">
        <v>83</v>
      </c>
      <c r="J3" s="25">
        <v>2016</v>
      </c>
      <c r="K3" s="25">
        <v>2017</v>
      </c>
      <c r="L3" s="25">
        <v>2018</v>
      </c>
      <c r="M3" s="25">
        <v>2019</v>
      </c>
      <c r="N3" s="25">
        <v>2020</v>
      </c>
      <c r="O3" s="25">
        <v>2021</v>
      </c>
      <c r="P3" s="25">
        <v>2022</v>
      </c>
      <c r="Q3" s="25">
        <v>2023</v>
      </c>
      <c r="R3" s="25">
        <v>2024</v>
      </c>
      <c r="S3" s="25">
        <v>2025</v>
      </c>
      <c r="T3" s="25">
        <v>2026</v>
      </c>
      <c r="U3" s="25">
        <v>2027</v>
      </c>
      <c r="V3" s="25">
        <v>2028</v>
      </c>
      <c r="W3" s="25">
        <v>2029</v>
      </c>
      <c r="X3" s="25">
        <v>2030</v>
      </c>
      <c r="Y3" s="25">
        <v>2031</v>
      </c>
      <c r="Z3" s="25">
        <v>2032</v>
      </c>
      <c r="AA3" s="25">
        <v>2033</v>
      </c>
      <c r="AB3" s="25">
        <v>2034</v>
      </c>
      <c r="AC3" s="25">
        <v>2035</v>
      </c>
      <c r="AD3" s="25">
        <v>2036</v>
      </c>
      <c r="AE3" s="25">
        <v>2037</v>
      </c>
      <c r="AF3" s="25">
        <v>2038</v>
      </c>
      <c r="AG3" s="25">
        <v>2039</v>
      </c>
      <c r="AH3" s="25">
        <v>2040</v>
      </c>
    </row>
    <row r="4" spans="1:34">
      <c r="A4" s="47" t="s">
        <v>138</v>
      </c>
      <c r="F4" s="17"/>
      <c r="G4" s="17"/>
      <c r="J4" s="25" t="s">
        <v>144</v>
      </c>
    </row>
    <row r="5" spans="1:34" ht="15.6">
      <c r="B5" s="54" t="s">
        <v>128</v>
      </c>
      <c r="C5" s="55"/>
      <c r="F5" s="17"/>
      <c r="G5" s="17"/>
      <c r="J5" s="25" t="s">
        <v>144</v>
      </c>
    </row>
    <row r="6" spans="1:34" ht="15.6">
      <c r="B6" s="54"/>
      <c r="C6" s="56">
        <v>2013</v>
      </c>
      <c r="F6" s="17"/>
      <c r="G6" s="17"/>
      <c r="J6" s="29" t="s">
        <v>144</v>
      </c>
      <c r="K6" s="29" t="s">
        <v>144</v>
      </c>
      <c r="L6" s="29" t="s">
        <v>144</v>
      </c>
      <c r="M6" s="29" t="s">
        <v>144</v>
      </c>
      <c r="N6" s="29" t="s">
        <v>144</v>
      </c>
      <c r="O6" s="29" t="s">
        <v>144</v>
      </c>
      <c r="P6" s="29" t="s">
        <v>144</v>
      </c>
      <c r="Q6" s="29" t="s">
        <v>144</v>
      </c>
      <c r="R6" s="29" t="s">
        <v>144</v>
      </c>
      <c r="S6" s="29" t="s">
        <v>144</v>
      </c>
      <c r="T6" s="29" t="s">
        <v>144</v>
      </c>
      <c r="U6" s="29" t="s">
        <v>144</v>
      </c>
      <c r="V6" s="29" t="s">
        <v>144</v>
      </c>
      <c r="W6" s="29" t="s">
        <v>144</v>
      </c>
      <c r="X6" s="29" t="s">
        <v>144</v>
      </c>
      <c r="Y6" s="29" t="s">
        <v>144</v>
      </c>
      <c r="Z6" s="29" t="s">
        <v>144</v>
      </c>
      <c r="AA6" s="29" t="s">
        <v>144</v>
      </c>
      <c r="AB6" s="29" t="s">
        <v>144</v>
      </c>
      <c r="AC6" s="29" t="s">
        <v>144</v>
      </c>
      <c r="AD6" s="29" t="s">
        <v>144</v>
      </c>
      <c r="AE6" s="29" t="s">
        <v>144</v>
      </c>
      <c r="AF6" s="29" t="s">
        <v>144</v>
      </c>
      <c r="AG6" s="29" t="s">
        <v>144</v>
      </c>
      <c r="AH6" s="29" t="s">
        <v>144</v>
      </c>
    </row>
    <row r="7" spans="1:34" ht="15.6">
      <c r="B7" s="54" t="s">
        <v>129</v>
      </c>
      <c r="C7" s="56"/>
      <c r="D7" s="19"/>
      <c r="F7" s="17"/>
      <c r="G7" s="30"/>
      <c r="H7" s="27"/>
      <c r="I7" s="31"/>
      <c r="J7" s="29"/>
      <c r="K7" s="29"/>
      <c r="L7" s="29"/>
      <c r="M7" s="29"/>
      <c r="N7" s="29"/>
      <c r="O7" s="29"/>
      <c r="P7" s="29"/>
      <c r="Q7" s="29"/>
      <c r="R7" s="29"/>
      <c r="S7" s="29"/>
      <c r="T7" s="29"/>
      <c r="U7" s="29"/>
      <c r="V7" s="29"/>
      <c r="W7" s="29"/>
      <c r="X7" s="29"/>
      <c r="Y7" s="29"/>
      <c r="Z7" s="29"/>
      <c r="AA7" s="29"/>
      <c r="AB7" s="29"/>
      <c r="AC7" s="29"/>
      <c r="AD7" s="29"/>
      <c r="AE7" s="29"/>
      <c r="AF7" s="29"/>
      <c r="AG7" s="29"/>
      <c r="AH7" s="29"/>
    </row>
    <row r="8" spans="1:34" ht="15.6">
      <c r="B8" s="54" t="s">
        <v>130</v>
      </c>
      <c r="C8" s="57">
        <v>650</v>
      </c>
      <c r="F8" s="17"/>
      <c r="G8" s="30"/>
      <c r="J8" s="29"/>
      <c r="K8" s="29"/>
      <c r="L8" s="29"/>
      <c r="M8" s="29"/>
      <c r="N8" s="29"/>
      <c r="O8" s="29"/>
      <c r="P8" s="29"/>
      <c r="Q8" s="29"/>
      <c r="R8" s="29"/>
      <c r="S8" s="29"/>
      <c r="T8" s="29"/>
      <c r="U8" s="29"/>
      <c r="V8" s="29"/>
      <c r="W8" s="29"/>
      <c r="X8" s="29"/>
      <c r="Y8" s="29"/>
      <c r="Z8" s="29"/>
      <c r="AA8" s="29"/>
      <c r="AB8" s="29"/>
      <c r="AC8" s="29"/>
      <c r="AD8" s="29"/>
      <c r="AE8" s="29"/>
      <c r="AF8" s="29"/>
      <c r="AG8" s="29"/>
      <c r="AH8" s="29"/>
    </row>
    <row r="9" spans="1:34" ht="15.6">
      <c r="B9" s="54" t="s">
        <v>1162</v>
      </c>
      <c r="C9" s="47">
        <f>H56</f>
        <v>168</v>
      </c>
    </row>
    <row r="10" spans="1:34" ht="15.6">
      <c r="B10" s="54" t="s">
        <v>1163</v>
      </c>
      <c r="C10" s="470">
        <f>H57</f>
        <v>217</v>
      </c>
      <c r="F10" s="17"/>
      <c r="G10" s="30"/>
      <c r="H10" s="734"/>
      <c r="I10" s="734"/>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row>
    <row r="11" spans="1:34" ht="15.6">
      <c r="B11" s="54" t="s">
        <v>1164</v>
      </c>
      <c r="C11" s="470">
        <f>H58</f>
        <v>385</v>
      </c>
      <c r="F11" s="17"/>
      <c r="G11" s="30"/>
      <c r="H11" s="734"/>
      <c r="I11" s="734"/>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row>
    <row r="12" spans="1:34" ht="15.6">
      <c r="B12" s="54" t="s">
        <v>131</v>
      </c>
      <c r="C12" s="58">
        <f>N46/12</f>
        <v>7981.1358333333337</v>
      </c>
      <c r="D12" s="18"/>
      <c r="F12" s="17"/>
      <c r="G12" s="30"/>
      <c r="H12" s="27"/>
      <c r="I12" s="28"/>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row>
    <row r="13" spans="1:34" ht="15.6">
      <c r="B13" s="54" t="s">
        <v>132</v>
      </c>
      <c r="C13" s="59">
        <v>1000</v>
      </c>
      <c r="D13" s="50"/>
      <c r="F13" s="17"/>
      <c r="G13" s="30"/>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row>
    <row r="14" spans="1:34" ht="15.6">
      <c r="B14" s="756" t="s">
        <v>1150</v>
      </c>
      <c r="C14" s="483">
        <v>700</v>
      </c>
      <c r="D14" s="50"/>
      <c r="F14" s="17"/>
      <c r="G14" s="30"/>
      <c r="H14" s="734"/>
      <c r="I14" s="734"/>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row>
    <row r="15" spans="1:34" ht="15.6">
      <c r="B15" s="756" t="s">
        <v>1161</v>
      </c>
      <c r="C15" s="483">
        <v>900</v>
      </c>
      <c r="D15" s="50"/>
      <c r="F15" s="17"/>
      <c r="G15" s="30"/>
      <c r="H15" s="734"/>
      <c r="I15" s="734"/>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row>
    <row r="16" spans="1:34" ht="15.6">
      <c r="B16" s="54" t="s">
        <v>133</v>
      </c>
      <c r="C16" s="59">
        <f>C9*C14+C10*C15</f>
        <v>312900</v>
      </c>
      <c r="D16" s="19" t="s">
        <v>1166</v>
      </c>
      <c r="F16" s="17"/>
      <c r="G16" s="30"/>
      <c r="H16" s="27"/>
      <c r="I16" s="31"/>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row>
    <row r="17" spans="1:34" ht="15.6">
      <c r="B17" s="54" t="s">
        <v>134</v>
      </c>
      <c r="C17" s="60">
        <v>0</v>
      </c>
      <c r="D17" s="19"/>
      <c r="F17" s="17"/>
      <c r="G17" s="30"/>
      <c r="H17" s="27"/>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row>
    <row r="18" spans="1:34" ht="15.6">
      <c r="B18" s="54" t="s">
        <v>1165</v>
      </c>
      <c r="C18" s="57">
        <v>3.25</v>
      </c>
      <c r="D18" s="19"/>
      <c r="F18" s="17"/>
      <c r="G18" s="30"/>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row>
    <row r="19" spans="1:34" ht="15.6">
      <c r="B19" s="54" t="s">
        <v>135</v>
      </c>
      <c r="C19" s="59">
        <f>C18*((C14+C15)/2)</f>
        <v>2600</v>
      </c>
      <c r="D19" s="19"/>
      <c r="F19" s="17"/>
      <c r="G19" s="30"/>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row>
    <row r="20" spans="1:34" ht="15.6">
      <c r="B20" s="54" t="s">
        <v>137</v>
      </c>
      <c r="C20" s="58">
        <f>N48*(C11/C8)</f>
        <v>47291.018923076925</v>
      </c>
      <c r="F20" s="17"/>
      <c r="G20" s="30"/>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row>
    <row r="21" spans="1:34" ht="15.6">
      <c r="A21" s="48"/>
      <c r="B21" s="54" t="s">
        <v>136</v>
      </c>
      <c r="C21" s="60">
        <f>C11/C8</f>
        <v>0.59230769230769231</v>
      </c>
      <c r="F21" s="17"/>
      <c r="G21" s="30"/>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row>
    <row r="22" spans="1:34" ht="15.6">
      <c r="B22" s="54" t="s">
        <v>1168</v>
      </c>
      <c r="C22" s="58">
        <f>C16</f>
        <v>312900</v>
      </c>
      <c r="D22" s="61">
        <v>0</v>
      </c>
      <c r="F22" s="17" t="s">
        <v>145</v>
      </c>
      <c r="G22" s="30">
        <f>IF(H22&lt;&gt;"",NPV(0.0643,J22:AA22),"")</f>
        <v>259545.4242275655</v>
      </c>
      <c r="H22" s="27">
        <v>0.03</v>
      </c>
      <c r="I22" s="25">
        <v>0</v>
      </c>
      <c r="J22" s="734">
        <v>0</v>
      </c>
      <c r="K22" s="734">
        <v>0</v>
      </c>
      <c r="L22" s="29">
        <f>C16</f>
        <v>312900</v>
      </c>
      <c r="M22" s="29">
        <v>0</v>
      </c>
      <c r="N22" s="29">
        <v>0</v>
      </c>
      <c r="O22" s="29">
        <v>0</v>
      </c>
      <c r="P22" s="29">
        <v>0</v>
      </c>
      <c r="Q22" s="29"/>
      <c r="R22" s="29"/>
      <c r="S22" s="29"/>
      <c r="T22" s="29"/>
      <c r="U22" s="29"/>
      <c r="V22" s="29">
        <v>0</v>
      </c>
      <c r="W22" s="29">
        <f>(IF($H22&lt;&gt;"",$D22*((1+$H22+$I22)^COUNT($J$3:W$3))*W$2,""))</f>
        <v>0</v>
      </c>
      <c r="X22" s="29">
        <f>(IF($H22&lt;&gt;"",$D22*((1+$H22+$I22)^COUNT($J$3:X$3))*X$2,""))</f>
        <v>0</v>
      </c>
      <c r="Y22" s="29">
        <f>(IF($H22&lt;&gt;"",$D22*((1+$H22+$I22)^COUNT($J$3:Y$3))*Y$2,""))</f>
        <v>0</v>
      </c>
      <c r="Z22" s="29">
        <f>(IF($H22&lt;&gt;"",$D22*((1+$H22+$I22)^COUNT($J$3:Z$3))*Z$2,""))</f>
        <v>0</v>
      </c>
      <c r="AA22" s="29">
        <f>(IF($H22&lt;&gt;"",$D22*((1+$H22+$I22)^COUNT($J$3:AA$3))*AA$2,""))</f>
        <v>0</v>
      </c>
      <c r="AB22" s="29">
        <f>(IF($H22&lt;&gt;"",$D22*((1+$H22+$I22)^COUNT($J$3:AB$3))*AB$2,""))</f>
        <v>0</v>
      </c>
      <c r="AC22" s="29">
        <f>(IF($H22&lt;&gt;"",$D22*((1+$H22+$I22)^COUNT($J$3:AC$3))*AC$2,""))</f>
        <v>0</v>
      </c>
      <c r="AD22" s="29">
        <f>(IF($H22&lt;&gt;"",$D22*((1+$H22+$I22)^COUNT($J$3:AD$3))*AD$2,""))</f>
        <v>0</v>
      </c>
      <c r="AE22" s="29">
        <f>(IF($H22&lt;&gt;"",$D22*((1+$H22+$I22)^COUNT($J$3:AE$3))*AE$2,""))</f>
        <v>0</v>
      </c>
      <c r="AF22" s="29">
        <f>(IF($H22&lt;&gt;"",$D22*((1+$H22+$I22)^COUNT($J$3:AF$3))*AF$2,""))</f>
        <v>0</v>
      </c>
      <c r="AG22" s="29">
        <f>(IF($H22&lt;&gt;"",$D22*((1+$H22+$I22)^COUNT($J$3:AG$3))*AG$2,""))</f>
        <v>0</v>
      </c>
      <c r="AH22" s="29">
        <f>(IF($H22&lt;&gt;"",$D22*((1+$H22+$I22)^COUNT($J$3:AH$3))*AH$2,""))</f>
        <v>0</v>
      </c>
    </row>
    <row r="23" spans="1:34" ht="15.6">
      <c r="B23" s="54" t="s">
        <v>137</v>
      </c>
      <c r="C23" s="736">
        <f>C20</f>
        <v>47291.018923076925</v>
      </c>
      <c r="D23" s="61">
        <f>C23</f>
        <v>47291.018923076925</v>
      </c>
      <c r="F23" s="17" t="s">
        <v>145</v>
      </c>
      <c r="G23" s="30">
        <f>IF(H23&lt;&gt;"",NPV(0.0643,J23:AA23),"")</f>
        <v>613517.66117031395</v>
      </c>
      <c r="H23" s="27">
        <v>0.03</v>
      </c>
      <c r="I23" s="25">
        <v>0</v>
      </c>
      <c r="J23" s="29">
        <f>(IF($H23&lt;&gt;"",$D23*((1+$H23+$I23)^COUNT($J$3:J$3))*J$2,""))</f>
        <v>48709.749490769231</v>
      </c>
      <c r="K23" s="29">
        <f>(IF($H23&lt;&gt;"",$D23*((1+$H23+$I23)^COUNT($J$3:K$3))*K$2,""))</f>
        <v>50171.041975492306</v>
      </c>
      <c r="L23" s="29">
        <f>(IF($H23&lt;&gt;"",$D23*((1+$H23+$I23)^COUNT($J$3:L$3))*L$2,""))</f>
        <v>51676.17323475708</v>
      </c>
      <c r="M23" s="29">
        <f>(IF($H23&lt;&gt;"",$D23*((1+$H23+$I23)^COUNT($J$3:M$3))*M$2,""))</f>
        <v>53226.458431799787</v>
      </c>
      <c r="N23" s="29">
        <f>(IF($H23&lt;&gt;"",$D23*((1+$H23+$I23)^COUNT($J$3:N$3))*N$2,""))</f>
        <v>54823.252184753779</v>
      </c>
      <c r="O23" s="29">
        <f>(IF($H23&lt;&gt;"",$D23*((1+$H23+$I23)^COUNT($J$3:O$3))*O$2,""))</f>
        <v>42350.962312722295</v>
      </c>
      <c r="P23" s="29">
        <f>(IF($H23&lt;&gt;"",$D23*((1+$H23+$I23)^COUNT($J$3:P$3))*P$2,""))</f>
        <v>43621.491182103964</v>
      </c>
      <c r="Q23" s="29">
        <f>(IF($H23&lt;&gt;"",$D23*((1+$H23+$I23)^COUNT($J$3:Q$3))*Q$2,""))</f>
        <v>59906.847890089441</v>
      </c>
      <c r="R23" s="29">
        <f>(IF($H23&lt;&gt;"",$D23*((1+$H23+$I23)^COUNT($J$3:R$3))*R$2,""))</f>
        <v>61704.053326792127</v>
      </c>
      <c r="S23" s="29">
        <f>(IF($H23&lt;&gt;"",$D23*((1+$H23+$I23)^COUNT($J$3:S$3))*S$2,""))</f>
        <v>63555.174926595893</v>
      </c>
      <c r="T23" s="29">
        <f>(IF($H23&lt;&gt;"",$D23*((1+$H23+$I23)^COUNT($J$3:T$3))*T$2,""))</f>
        <v>65461.83017439377</v>
      </c>
      <c r="U23" s="29">
        <f>(IF($H23&lt;&gt;"",$D23*((1+$H23+$I23)^COUNT($J$3:U$3))*U$2,""))</f>
        <v>67425.685079625575</v>
      </c>
      <c r="V23" s="29">
        <f>(IF($H23&lt;&gt;"",$D23*((1+$H23+$I23)^COUNT($J$3:V$3))*V$2,""))</f>
        <v>69448.455632014331</v>
      </c>
      <c r="W23" s="29">
        <f>(IF($H23&lt;&gt;"",$D23*((1+$H23+$I23)^COUNT($J$3:W$3))*W$2,""))</f>
        <v>71531.909300974774</v>
      </c>
      <c r="X23" s="29">
        <f>(IF($H23&lt;&gt;"",$D23*((1+$H23+$I23)^COUNT($J$3:X$3))*X$2,""))</f>
        <v>73677.866580004018</v>
      </c>
      <c r="Y23" s="29">
        <f>(IF($H23&lt;&gt;"",$D23*((1+$H23+$I23)^COUNT($J$3:Y$3))*Y$2,""))</f>
        <v>75888.202577404125</v>
      </c>
      <c r="Z23" s="29">
        <f>(IF($H23&lt;&gt;"",$D23*((1+$H23+$I23)^COUNT($J$3:Z$3))*Z$2,""))</f>
        <v>78164.848654726258</v>
      </c>
      <c r="AA23" s="29">
        <f>(IF($H23&lt;&gt;"",$D23*((1+$H23+$I23)^COUNT($J$3:AA$3))*AA$2,""))</f>
        <v>80509.794114368036</v>
      </c>
      <c r="AB23" s="29">
        <f>(IF($H23&lt;&gt;"",$D23*((1+$H23+$I23)^COUNT($J$3:AB$3))*AB$2,""))</f>
        <v>82925.087937799079</v>
      </c>
      <c r="AC23" s="29">
        <f>(IF($H23&lt;&gt;"",$D23*((1+$H23+$I23)^COUNT($J$3:AC$3))*AC$2,""))</f>
        <v>85412.840575933049</v>
      </c>
      <c r="AD23" s="29">
        <f>(IF($H23&lt;&gt;"",$D23*((1+$H23+$I23)^COUNT($J$3:AD$3))*AD$2,""))</f>
        <v>87975.225793211037</v>
      </c>
      <c r="AE23" s="29">
        <f>(IF($H23&lt;&gt;"",$D23*((1+$H23+$I23)^COUNT($J$3:AE$3))*AE$2,""))</f>
        <v>22653.620641751844</v>
      </c>
      <c r="AF23" s="29">
        <f>(IF($H23&lt;&gt;"",$D23*((1+$H23+$I23)^COUNT($J$3:AF$3))*AF$2,""))</f>
        <v>0</v>
      </c>
      <c r="AG23" s="29">
        <f>(IF($H23&lt;&gt;"",$D23*((1+$H23+$I23)^COUNT($J$3:AG$3))*AG$2,""))</f>
        <v>0</v>
      </c>
      <c r="AH23" s="29">
        <f>(IF($H23&lt;&gt;"",$D23*((1+$H23+$I23)^COUNT($J$3:AH$3))*AH$2,""))</f>
        <v>0</v>
      </c>
    </row>
    <row r="24" spans="1:34" ht="15.6">
      <c r="B24" s="54" t="s">
        <v>1167</v>
      </c>
      <c r="C24" s="22">
        <f>C11</f>
        <v>385</v>
      </c>
      <c r="G24" s="30"/>
      <c r="H24" s="27"/>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row>
    <row r="25" spans="1:34" ht="15.6">
      <c r="B25" s="755" t="s">
        <v>141</v>
      </c>
      <c r="C25" s="22">
        <v>5</v>
      </c>
      <c r="G25" s="30"/>
      <c r="H25" s="27"/>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row>
    <row r="26" spans="1:34" ht="15.6">
      <c r="B26" s="755" t="s">
        <v>140</v>
      </c>
      <c r="C26" s="23">
        <v>75</v>
      </c>
      <c r="G26" s="30"/>
      <c r="H26" s="27"/>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row>
    <row r="27" spans="1:34" ht="15.6">
      <c r="B27" s="755" t="s">
        <v>142</v>
      </c>
      <c r="C27" s="19">
        <f>C24*C26</f>
        <v>28875</v>
      </c>
      <c r="D27" s="19">
        <f>C27</f>
        <v>28875</v>
      </c>
      <c r="G27" s="30">
        <f>IF(H27&lt;&gt;"",NPV(0.0643,J27:AA27),"")</f>
        <v>26944.406671817629</v>
      </c>
      <c r="H27" s="25">
        <v>0</v>
      </c>
      <c r="I27" s="25">
        <v>0</v>
      </c>
      <c r="J27" s="29">
        <v>0</v>
      </c>
      <c r="K27" s="29">
        <v>0</v>
      </c>
      <c r="L27" s="29">
        <v>0</v>
      </c>
      <c r="M27" s="29">
        <v>0</v>
      </c>
      <c r="N27" s="29">
        <v>0</v>
      </c>
      <c r="O27" s="29">
        <v>0</v>
      </c>
      <c r="P27" s="29">
        <v>0</v>
      </c>
      <c r="Q27" s="29">
        <f>C27</f>
        <v>28875</v>
      </c>
      <c r="R27" s="29">
        <v>0</v>
      </c>
      <c r="S27" s="29">
        <v>0</v>
      </c>
      <c r="T27" s="29">
        <v>0</v>
      </c>
      <c r="U27" s="29">
        <v>0</v>
      </c>
      <c r="V27" s="29">
        <v>0</v>
      </c>
      <c r="W27" s="29">
        <v>0</v>
      </c>
      <c r="X27" s="29">
        <v>0</v>
      </c>
      <c r="Y27" s="29">
        <v>0</v>
      </c>
      <c r="Z27" s="29">
        <v>0</v>
      </c>
      <c r="AA27" s="29">
        <f>C27</f>
        <v>28875</v>
      </c>
      <c r="AB27" s="29">
        <v>0</v>
      </c>
      <c r="AC27" s="29">
        <v>0</v>
      </c>
      <c r="AD27" s="29">
        <v>0</v>
      </c>
      <c r="AE27" s="29">
        <v>0</v>
      </c>
      <c r="AF27" s="29">
        <v>0</v>
      </c>
      <c r="AG27" s="29">
        <v>0</v>
      </c>
      <c r="AH27" s="29">
        <v>0</v>
      </c>
    </row>
    <row r="28" spans="1:34">
      <c r="G28" s="30"/>
      <c r="H28" s="27"/>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row>
    <row r="29" spans="1:34">
      <c r="G29" s="30"/>
      <c r="H29" s="27"/>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row>
    <row r="30" spans="1:34">
      <c r="A30" s="47" t="s">
        <v>143</v>
      </c>
      <c r="D30" s="61"/>
      <c r="F30" s="19">
        <f>SUM(J30:AH30)</f>
        <v>1761470.572018082</v>
      </c>
      <c r="G30" s="30">
        <f>IF(H30&lt;&gt;"",NPV(0.0643,J30:AH30),"")</f>
        <v>979466.95150497009</v>
      </c>
      <c r="H30" s="25">
        <v>0.03</v>
      </c>
      <c r="I30" s="25">
        <v>0.01</v>
      </c>
      <c r="J30" s="713">
        <f>SUM(J22:J27)</f>
        <v>48709.749490769231</v>
      </c>
      <c r="K30" s="29">
        <f>SUM(K22:K27)</f>
        <v>50171.041975492306</v>
      </c>
      <c r="L30" s="29">
        <f t="shared" ref="L30:AH30" si="0">SUM(L22:L27)</f>
        <v>364576.17323475709</v>
      </c>
      <c r="M30" s="29">
        <f t="shared" si="0"/>
        <v>53226.458431799787</v>
      </c>
      <c r="N30" s="29">
        <f t="shared" si="0"/>
        <v>54823.252184753779</v>
      </c>
      <c r="O30" s="29">
        <f t="shared" si="0"/>
        <v>42350.962312722295</v>
      </c>
      <c r="P30" s="29">
        <f t="shared" si="0"/>
        <v>43621.491182103964</v>
      </c>
      <c r="Q30" s="29">
        <f t="shared" si="0"/>
        <v>88781.847890089441</v>
      </c>
      <c r="R30" s="29">
        <f t="shared" si="0"/>
        <v>61704.053326792127</v>
      </c>
      <c r="S30" s="29">
        <f t="shared" si="0"/>
        <v>63555.174926595893</v>
      </c>
      <c r="T30" s="29">
        <f t="shared" si="0"/>
        <v>65461.83017439377</v>
      </c>
      <c r="U30" s="29">
        <f t="shared" si="0"/>
        <v>67425.685079625575</v>
      </c>
      <c r="V30" s="29">
        <f t="shared" si="0"/>
        <v>69448.455632014331</v>
      </c>
      <c r="W30" s="29">
        <f t="shared" si="0"/>
        <v>71531.909300974774</v>
      </c>
      <c r="X30" s="29">
        <f t="shared" si="0"/>
        <v>73677.866580004018</v>
      </c>
      <c r="Y30" s="29">
        <f t="shared" si="0"/>
        <v>75888.202577404125</v>
      </c>
      <c r="Z30" s="29">
        <f t="shared" si="0"/>
        <v>78164.848654726258</v>
      </c>
      <c r="AA30" s="29">
        <f t="shared" si="0"/>
        <v>109384.79411436804</v>
      </c>
      <c r="AB30" s="29">
        <f t="shared" si="0"/>
        <v>82925.087937799079</v>
      </c>
      <c r="AC30" s="29">
        <f t="shared" si="0"/>
        <v>85412.840575933049</v>
      </c>
      <c r="AD30" s="29">
        <f t="shared" si="0"/>
        <v>87975.225793211037</v>
      </c>
      <c r="AE30" s="29">
        <f t="shared" si="0"/>
        <v>22653.620641751844</v>
      </c>
      <c r="AF30" s="29">
        <f t="shared" si="0"/>
        <v>0</v>
      </c>
      <c r="AG30" s="29">
        <f t="shared" si="0"/>
        <v>0</v>
      </c>
      <c r="AH30" s="29">
        <f t="shared" si="0"/>
        <v>0</v>
      </c>
    </row>
    <row r="31" spans="1:34" ht="15.6">
      <c r="D31" s="59"/>
    </row>
    <row r="39" spans="7:14" ht="15" thickBot="1"/>
    <row r="40" spans="7:14">
      <c r="G40" s="738"/>
      <c r="H40" s="739" t="s">
        <v>840</v>
      </c>
      <c r="I40" s="740"/>
      <c r="J40" s="740"/>
      <c r="K40" s="740"/>
      <c r="L40" s="734"/>
      <c r="M40" s="25" t="s">
        <v>124</v>
      </c>
      <c r="N40" s="25" t="s">
        <v>1160</v>
      </c>
    </row>
    <row r="41" spans="7:14" ht="15" thickBot="1">
      <c r="G41" s="741" t="s">
        <v>962</v>
      </c>
      <c r="H41" s="742" t="s">
        <v>1145</v>
      </c>
      <c r="I41" s="743" t="s">
        <v>1146</v>
      </c>
      <c r="J41" s="743" t="s">
        <v>1147</v>
      </c>
      <c r="K41" s="742" t="s">
        <v>1148</v>
      </c>
      <c r="L41" s="734"/>
      <c r="M41" s="753">
        <v>2008</v>
      </c>
      <c r="N41" s="754">
        <v>31365.35</v>
      </c>
    </row>
    <row r="42" spans="7:14">
      <c r="G42" s="744" t="s">
        <v>1149</v>
      </c>
      <c r="H42" s="745">
        <v>1</v>
      </c>
      <c r="I42" s="746" t="s">
        <v>1150</v>
      </c>
      <c r="J42" s="746">
        <v>0.9</v>
      </c>
      <c r="K42" s="745">
        <v>168</v>
      </c>
      <c r="L42" s="734"/>
      <c r="M42" s="753">
        <v>2009</v>
      </c>
      <c r="N42" s="754">
        <v>95955.58</v>
      </c>
    </row>
    <row r="43" spans="7:14" ht="15" thickBot="1">
      <c r="G43" s="747" t="s">
        <v>1151</v>
      </c>
      <c r="H43" s="748">
        <v>1</v>
      </c>
      <c r="I43" s="749" t="s">
        <v>1150</v>
      </c>
      <c r="J43" s="749">
        <v>0.9</v>
      </c>
      <c r="K43" s="748">
        <v>82</v>
      </c>
      <c r="L43" s="734"/>
      <c r="M43" s="753">
        <v>2010</v>
      </c>
      <c r="N43" s="754">
        <v>91768.72</v>
      </c>
    </row>
    <row r="44" spans="7:14" ht="23.4" thickBot="1">
      <c r="G44" s="741" t="s">
        <v>10</v>
      </c>
      <c r="H44" s="742">
        <v>1</v>
      </c>
      <c r="I44" s="743" t="s">
        <v>1150</v>
      </c>
      <c r="J44" s="742">
        <v>0.9</v>
      </c>
      <c r="K44" s="742">
        <v>250</v>
      </c>
      <c r="L44" s="734"/>
      <c r="M44" s="753">
        <v>2011</v>
      </c>
      <c r="N44" s="754">
        <v>79596.87</v>
      </c>
    </row>
    <row r="45" spans="7:14" ht="22.8">
      <c r="G45" s="744" t="s">
        <v>1149</v>
      </c>
      <c r="H45" s="750" t="s">
        <v>1152</v>
      </c>
      <c r="I45" s="746" t="s">
        <v>1153</v>
      </c>
      <c r="J45" s="745">
        <v>0.81</v>
      </c>
      <c r="K45" s="745">
        <v>115</v>
      </c>
      <c r="L45" s="734"/>
      <c r="M45" s="753">
        <v>2012</v>
      </c>
      <c r="N45" s="754">
        <v>98065.71</v>
      </c>
    </row>
    <row r="46" spans="7:14" ht="23.4" thickBot="1">
      <c r="G46" s="747" t="s">
        <v>1151</v>
      </c>
      <c r="H46" s="751" t="s">
        <v>1152</v>
      </c>
      <c r="I46" s="749" t="s">
        <v>1153</v>
      </c>
      <c r="J46" s="748">
        <v>0.78700000000000003</v>
      </c>
      <c r="K46" s="748">
        <v>85</v>
      </c>
      <c r="L46" s="734"/>
      <c r="M46" s="753">
        <v>2013</v>
      </c>
      <c r="N46" s="754">
        <v>95773.63</v>
      </c>
    </row>
    <row r="47" spans="7:14" ht="23.4" thickBot="1">
      <c r="G47" s="741" t="s">
        <v>10</v>
      </c>
      <c r="H47" s="752" t="s">
        <v>1152</v>
      </c>
      <c r="I47" s="743" t="s">
        <v>1153</v>
      </c>
      <c r="J47" s="742">
        <v>0.8</v>
      </c>
      <c r="K47" s="742">
        <v>200</v>
      </c>
      <c r="L47" s="734"/>
      <c r="M47" s="753">
        <v>2014</v>
      </c>
      <c r="N47" s="754">
        <v>88900.85</v>
      </c>
    </row>
    <row r="48" spans="7:14" ht="34.200000000000003">
      <c r="G48" s="744" t="s">
        <v>1149</v>
      </c>
      <c r="H48" s="746" t="s">
        <v>1154</v>
      </c>
      <c r="I48" s="746" t="s">
        <v>1155</v>
      </c>
      <c r="J48" s="745">
        <v>0.498</v>
      </c>
      <c r="K48" s="745">
        <v>52</v>
      </c>
      <c r="L48" s="734"/>
      <c r="M48" s="753">
        <v>2015</v>
      </c>
      <c r="N48" s="754">
        <v>79841.98</v>
      </c>
    </row>
    <row r="49" spans="7:14" ht="34.799999999999997" thickBot="1">
      <c r="G49" s="747" t="s">
        <v>1151</v>
      </c>
      <c r="H49" s="749" t="s">
        <v>1154</v>
      </c>
      <c r="I49" s="749" t="s">
        <v>1155</v>
      </c>
      <c r="J49" s="748">
        <v>0.505</v>
      </c>
      <c r="K49" s="748">
        <v>23</v>
      </c>
      <c r="L49" s="734"/>
      <c r="M49" s="753">
        <v>2016</v>
      </c>
      <c r="N49" s="754">
        <v>31353.47</v>
      </c>
    </row>
    <row r="50" spans="7:14" ht="34.799999999999997" thickBot="1">
      <c r="G50" s="741" t="s">
        <v>10</v>
      </c>
      <c r="H50" s="743" t="s">
        <v>1154</v>
      </c>
      <c r="I50" s="743" t="s">
        <v>1155</v>
      </c>
      <c r="J50" s="742">
        <v>0.5</v>
      </c>
      <c r="K50" s="742">
        <v>75</v>
      </c>
      <c r="L50" s="734"/>
    </row>
    <row r="51" spans="7:14">
      <c r="G51" s="744" t="s">
        <v>1149</v>
      </c>
      <c r="H51" s="746" t="s">
        <v>1156</v>
      </c>
      <c r="I51" s="746" t="s">
        <v>1157</v>
      </c>
      <c r="J51" s="745">
        <v>0.98499999999999999</v>
      </c>
      <c r="K51" s="745">
        <v>50</v>
      </c>
      <c r="L51" s="734"/>
    </row>
    <row r="52" spans="7:14" ht="15" thickBot="1">
      <c r="G52" s="747" t="s">
        <v>1151</v>
      </c>
      <c r="H52" s="749" t="s">
        <v>1156</v>
      </c>
      <c r="I52" s="749" t="s">
        <v>1157</v>
      </c>
      <c r="J52" s="748">
        <v>1.034</v>
      </c>
      <c r="K52" s="748">
        <v>25</v>
      </c>
      <c r="L52" s="734"/>
    </row>
    <row r="53" spans="7:14" ht="15" thickBot="1">
      <c r="G53" s="741" t="s">
        <v>10</v>
      </c>
      <c r="H53" s="743" t="s">
        <v>1156</v>
      </c>
      <c r="I53" s="743" t="s">
        <v>1157</v>
      </c>
      <c r="J53" s="742">
        <v>1</v>
      </c>
      <c r="K53" s="742">
        <v>75</v>
      </c>
      <c r="L53" s="734"/>
    </row>
    <row r="55" spans="7:14">
      <c r="G55" s="47" t="s">
        <v>1158</v>
      </c>
    </row>
    <row r="56" spans="7:14">
      <c r="G56" s="47" t="s">
        <v>1150</v>
      </c>
      <c r="H56" s="25">
        <f>K42</f>
        <v>168</v>
      </c>
    </row>
    <row r="57" spans="7:14">
      <c r="G57" s="97" t="s">
        <v>1159</v>
      </c>
      <c r="H57" s="25">
        <f>K45+K48+K51</f>
        <v>217</v>
      </c>
    </row>
    <row r="58" spans="7:14">
      <c r="H58" s="25">
        <f>SUM(H56:H57)</f>
        <v>385</v>
      </c>
    </row>
  </sheetData>
  <hyperlinks>
    <hyperlink ref="A1" location="'Summary Detail'!A1" display="Back to Summary Detail"/>
  </hyperlinks>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9FF78"/>
  </sheetPr>
  <dimension ref="A1:AC20"/>
  <sheetViews>
    <sheetView workbookViewId="0"/>
  </sheetViews>
  <sheetFormatPr defaultColWidth="9.109375" defaultRowHeight="14.4"/>
  <cols>
    <col min="1" max="1" width="3.88671875" style="47" customWidth="1"/>
    <col min="2" max="2" width="5.88671875" style="47" customWidth="1"/>
    <col min="3" max="3" width="35.6640625" style="47" bestFit="1" customWidth="1"/>
    <col min="4" max="4" width="11.5546875" style="47" bestFit="1" customWidth="1"/>
    <col min="5" max="5" width="11.5546875" style="25" bestFit="1" customWidth="1"/>
    <col min="6" max="6" width="11.88671875" style="25" bestFit="1" customWidth="1"/>
    <col min="7" max="10" width="11.5546875" style="25" bestFit="1" customWidth="1"/>
    <col min="11" max="23" width="12.5546875" style="25" bestFit="1" customWidth="1"/>
    <col min="24" max="25" width="11.5546875" style="47" bestFit="1" customWidth="1"/>
    <col min="26" max="16384" width="9.109375" style="47"/>
  </cols>
  <sheetData>
    <row r="1" spans="1:29">
      <c r="A1" s="14" t="s">
        <v>34</v>
      </c>
    </row>
    <row r="3" spans="1:29">
      <c r="A3" s="51" t="s">
        <v>114</v>
      </c>
    </row>
    <row r="5" spans="1:29">
      <c r="B5" s="47" t="s">
        <v>115</v>
      </c>
    </row>
    <row r="6" spans="1:29">
      <c r="C6" s="47" t="s">
        <v>148</v>
      </c>
      <c r="D6" s="412">
        <v>8</v>
      </c>
      <c r="E6" s="644" t="s">
        <v>576</v>
      </c>
    </row>
    <row r="7" spans="1:29">
      <c r="C7" s="47" t="s">
        <v>149</v>
      </c>
      <c r="D7" s="412">
        <v>2.5</v>
      </c>
    </row>
    <row r="8" spans="1:29">
      <c r="C8" s="47" t="s">
        <v>150</v>
      </c>
      <c r="D8" s="18">
        <v>60</v>
      </c>
    </row>
    <row r="9" spans="1:29">
      <c r="C9" s="47" t="s">
        <v>151</v>
      </c>
      <c r="D9" s="18">
        <v>15</v>
      </c>
      <c r="E9" s="29">
        <f>$D$9*E19</f>
        <v>12525</v>
      </c>
      <c r="F9" s="29">
        <f t="shared" ref="F9:AC9" si="0">$D$9*F19</f>
        <v>12525</v>
      </c>
      <c r="G9" s="29">
        <f t="shared" si="0"/>
        <v>12525</v>
      </c>
      <c r="H9" s="29">
        <f t="shared" si="0"/>
        <v>12525</v>
      </c>
      <c r="I9" s="29">
        <f t="shared" si="0"/>
        <v>10020</v>
      </c>
      <c r="J9" s="29">
        <f t="shared" si="0"/>
        <v>10020</v>
      </c>
      <c r="K9" s="29">
        <f t="shared" si="0"/>
        <v>10020</v>
      </c>
      <c r="L9" s="29">
        <f t="shared" si="0"/>
        <v>10020</v>
      </c>
      <c r="M9" s="29">
        <f t="shared" si="0"/>
        <v>10020</v>
      </c>
      <c r="N9" s="29">
        <f t="shared" si="0"/>
        <v>14670</v>
      </c>
      <c r="O9" s="29">
        <f t="shared" si="0"/>
        <v>14670</v>
      </c>
      <c r="P9" s="29">
        <f t="shared" si="0"/>
        <v>14670</v>
      </c>
      <c r="Q9" s="29">
        <f t="shared" si="0"/>
        <v>14670</v>
      </c>
      <c r="R9" s="29">
        <f t="shared" si="0"/>
        <v>14670</v>
      </c>
      <c r="S9" s="29">
        <f t="shared" si="0"/>
        <v>14670</v>
      </c>
      <c r="T9" s="29">
        <f t="shared" si="0"/>
        <v>14670</v>
      </c>
      <c r="U9" s="29">
        <f t="shared" si="0"/>
        <v>14670</v>
      </c>
      <c r="V9" s="29">
        <f t="shared" si="0"/>
        <v>14670</v>
      </c>
      <c r="W9" s="29">
        <f t="shared" si="0"/>
        <v>14670</v>
      </c>
      <c r="X9" s="29">
        <f t="shared" si="0"/>
        <v>14670</v>
      </c>
      <c r="Y9" s="29">
        <f t="shared" si="0"/>
        <v>14670</v>
      </c>
      <c r="Z9" s="29">
        <f t="shared" si="0"/>
        <v>0</v>
      </c>
      <c r="AA9" s="29">
        <f t="shared" si="0"/>
        <v>0</v>
      </c>
      <c r="AB9" s="29">
        <f t="shared" si="0"/>
        <v>0</v>
      </c>
      <c r="AC9" s="29">
        <f t="shared" si="0"/>
        <v>0</v>
      </c>
    </row>
    <row r="10" spans="1:29">
      <c r="C10" s="47" t="s">
        <v>152</v>
      </c>
      <c r="D10" s="18">
        <v>5</v>
      </c>
    </row>
    <row r="11" spans="1:29">
      <c r="C11" s="47" t="s">
        <v>121</v>
      </c>
      <c r="D11" s="18">
        <f>SUM(D6,D9,D10,D8)</f>
        <v>88</v>
      </c>
    </row>
    <row r="13" spans="1:29">
      <c r="C13" s="47" t="s">
        <v>122</v>
      </c>
      <c r="D13" s="19"/>
    </row>
    <row r="15" spans="1:29">
      <c r="C15" s="47" t="s">
        <v>123</v>
      </c>
      <c r="D15" s="52">
        <v>0.03</v>
      </c>
    </row>
    <row r="17" spans="2:29">
      <c r="B17" s="20">
        <v>0.09</v>
      </c>
      <c r="E17" s="25">
        <v>0.5</v>
      </c>
      <c r="F17" s="708">
        <v>1</v>
      </c>
      <c r="G17" s="708">
        <v>1</v>
      </c>
      <c r="H17" s="708">
        <v>1</v>
      </c>
      <c r="I17" s="708">
        <v>1</v>
      </c>
      <c r="J17" s="708">
        <f>MasterTimeline!H2</f>
        <v>0.75</v>
      </c>
      <c r="K17" s="708">
        <f>MasterTimeline!I2</f>
        <v>0.75</v>
      </c>
      <c r="L17" s="708">
        <f>MasterTimeline!J2</f>
        <v>1</v>
      </c>
      <c r="M17" s="708">
        <f>MasterTimeline!K2</f>
        <v>1</v>
      </c>
      <c r="N17" s="708">
        <f>MasterTimeline!L2</f>
        <v>1</v>
      </c>
      <c r="O17" s="708">
        <f>MasterTimeline!M2</f>
        <v>1</v>
      </c>
      <c r="P17" s="708">
        <f>MasterTimeline!N2</f>
        <v>1</v>
      </c>
      <c r="Q17" s="708">
        <f>MasterTimeline!O2</f>
        <v>1</v>
      </c>
      <c r="R17" s="708">
        <f>MasterTimeline!P2</f>
        <v>1</v>
      </c>
      <c r="S17" s="708">
        <f>MasterTimeline!Q2</f>
        <v>1</v>
      </c>
      <c r="T17" s="708">
        <f>MasterTimeline!R2</f>
        <v>1</v>
      </c>
      <c r="U17" s="708">
        <f>MasterTimeline!S2</f>
        <v>1</v>
      </c>
      <c r="V17" s="708">
        <f>MasterTimeline!T2</f>
        <v>1</v>
      </c>
      <c r="W17" s="708">
        <f>MasterTimeline!U2</f>
        <v>1</v>
      </c>
      <c r="X17" s="708">
        <f>MasterTimeline!V2</f>
        <v>1</v>
      </c>
      <c r="Y17" s="708">
        <f>MasterTimeline!W2</f>
        <v>1</v>
      </c>
      <c r="Z17" s="708">
        <f>MasterTimeline!X2</f>
        <v>0.25</v>
      </c>
      <c r="AA17" s="708">
        <f>MasterTimeline!Y2</f>
        <v>0</v>
      </c>
      <c r="AB17" s="708">
        <f>MasterTimeline!Z2</f>
        <v>0</v>
      </c>
      <c r="AC17" s="708">
        <f>MasterTimeline!AA2</f>
        <v>0</v>
      </c>
    </row>
    <row r="18" spans="2:29">
      <c r="C18" s="47" t="s">
        <v>124</v>
      </c>
      <c r="E18" s="25">
        <v>2016</v>
      </c>
      <c r="F18" s="25">
        <v>2017</v>
      </c>
      <c r="G18" s="25">
        <v>2018</v>
      </c>
      <c r="H18" s="25">
        <v>2019</v>
      </c>
      <c r="I18" s="25">
        <v>2020</v>
      </c>
      <c r="J18" s="25">
        <v>2021</v>
      </c>
      <c r="K18" s="25">
        <v>2022</v>
      </c>
      <c r="L18" s="25">
        <v>2023</v>
      </c>
      <c r="M18" s="25">
        <v>2024</v>
      </c>
      <c r="N18" s="25">
        <v>2025</v>
      </c>
      <c r="O18" s="25">
        <v>2026</v>
      </c>
      <c r="P18" s="25">
        <v>2027</v>
      </c>
      <c r="Q18" s="25">
        <v>2028</v>
      </c>
      <c r="R18" s="25">
        <v>2029</v>
      </c>
      <c r="S18" s="25">
        <v>2030</v>
      </c>
      <c r="T18" s="25">
        <v>2031</v>
      </c>
      <c r="U18" s="25">
        <v>2032</v>
      </c>
      <c r="V18" s="25">
        <v>2033</v>
      </c>
      <c r="W18" s="25">
        <v>2034</v>
      </c>
      <c r="X18" s="341">
        <v>2035</v>
      </c>
      <c r="Y18" s="341">
        <v>2036</v>
      </c>
      <c r="Z18" s="341">
        <v>2037</v>
      </c>
      <c r="AA18" s="341">
        <v>2038</v>
      </c>
      <c r="AB18" s="341">
        <v>2039</v>
      </c>
      <c r="AC18" s="341">
        <v>2040</v>
      </c>
    </row>
    <row r="19" spans="2:29">
      <c r="C19" s="47" t="s">
        <v>125</v>
      </c>
      <c r="E19" s="32">
        <v>835</v>
      </c>
      <c r="F19" s="32">
        <v>835</v>
      </c>
      <c r="G19" s="32">
        <v>835</v>
      </c>
      <c r="H19" s="32">
        <v>835</v>
      </c>
      <c r="I19" s="32">
        <v>668</v>
      </c>
      <c r="J19" s="32">
        <v>668</v>
      </c>
      <c r="K19" s="32">
        <v>668</v>
      </c>
      <c r="L19" s="32">
        <v>668</v>
      </c>
      <c r="M19" s="32">
        <v>668</v>
      </c>
      <c r="N19" s="32">
        <v>978</v>
      </c>
      <c r="O19" s="32">
        <v>978</v>
      </c>
      <c r="P19" s="32">
        <v>978</v>
      </c>
      <c r="Q19" s="32">
        <v>978</v>
      </c>
      <c r="R19" s="32">
        <v>978</v>
      </c>
      <c r="S19" s="32">
        <v>978</v>
      </c>
      <c r="T19" s="32">
        <v>978</v>
      </c>
      <c r="U19" s="32">
        <v>978</v>
      </c>
      <c r="V19" s="32">
        <v>978</v>
      </c>
      <c r="W19" s="32">
        <v>978</v>
      </c>
      <c r="X19" s="32">
        <v>978</v>
      </c>
      <c r="Y19" s="32">
        <v>978</v>
      </c>
    </row>
    <row r="20" spans="2:29">
      <c r="C20" s="47" t="s">
        <v>126</v>
      </c>
      <c r="D20" s="18">
        <f>NPV(0.0643,E20:AC20)</f>
        <v>1071164.5580977038</v>
      </c>
      <c r="E20" s="713">
        <f>(($D$11*E19)*(1+$D$15)^COUNT($E17:E17))*E17</f>
        <v>37842.200000000004</v>
      </c>
      <c r="F20" s="29">
        <f>(($D$11*F19)*(1+$D$15)^COUNT($E17:F17))*F17</f>
        <v>77954.932000000001</v>
      </c>
      <c r="G20" s="29">
        <f>(($D$11*G19)*(1+$D$15)^COUNT($E17:G17))*G17</f>
        <v>80293.579960000003</v>
      </c>
      <c r="H20" s="29">
        <f>(($D$11*H19)*(1+$D$15)^COUNT($E17:H17))*H17</f>
        <v>82702.387358799999</v>
      </c>
      <c r="I20" s="29">
        <f>(($D$11*I19)*(1+$D$15)^COUNT($E17:I17))*I17</f>
        <v>68146.767183651187</v>
      </c>
      <c r="J20" s="29">
        <f>(($D$11*J19)*(1+$D$15)^COUNT($E17:J17))*J17</f>
        <v>52643.377649370545</v>
      </c>
      <c r="K20" s="29">
        <f>(($D$11*K19)*(1+$D$15)^COUNT($E17:K17))*K17</f>
        <v>54222.678978851669</v>
      </c>
      <c r="L20" s="29">
        <f>(($D$11*L19)*(1+$D$15)^COUNT($E17:L17))*L17</f>
        <v>74465.812464289615</v>
      </c>
      <c r="M20" s="29">
        <f>(($D$11*M19)*(1+$D$15)^COUNT($E17:M17))*M17</f>
        <v>76699.786838218308</v>
      </c>
      <c r="N20" s="29">
        <f>(($D$11*N19)*(1+$D$15)^COUNT($E17:N17))*N17</f>
        <v>115662.8192718725</v>
      </c>
      <c r="O20" s="29">
        <f>(($D$11*O19)*(1+$D$15)^COUNT($E17:O17))*O17</f>
        <v>119132.70385002867</v>
      </c>
      <c r="P20" s="29">
        <f>(($D$11*P19)*(1+$D$15)^COUNT($E17:P17))*P17</f>
        <v>122706.68496552952</v>
      </c>
      <c r="Q20" s="29">
        <f>(($D$11*Q19)*(1+$D$15)^COUNT($E17:Q17))*Q17</f>
        <v>126387.8855144954</v>
      </c>
      <c r="R20" s="29">
        <f>(($D$11*R19)*(1+$D$15)^COUNT($E17:R17))*R17</f>
        <v>130179.52207993028</v>
      </c>
      <c r="S20" s="29">
        <f>(($D$11*S19)*(1+$D$15)^COUNT($E17:S17))*S17</f>
        <v>134084.90774232819</v>
      </c>
      <c r="T20" s="29">
        <f>(($D$11*T19)*(1+$D$15)^COUNT($E17:T17))*T17</f>
        <v>138107.45497459802</v>
      </c>
      <c r="U20" s="29">
        <f>(($D$11*U19)*(1+$D$15)^COUNT($E17:U17))*U17</f>
        <v>142250.67862383596</v>
      </c>
      <c r="V20" s="29">
        <f>(($D$11*V19)*(1+$D$15)^COUNT($E17:V17))*V17</f>
        <v>146518.19898255102</v>
      </c>
      <c r="W20" s="29">
        <f>(($D$11*W19)*(1+$D$15)^COUNT($E17:W17))*W17</f>
        <v>150913.74495202757</v>
      </c>
      <c r="X20" s="29">
        <f>(($D$11*X19)*(1+$D$15)^COUNT($E17:X17))*X17</f>
        <v>155441.15730058838</v>
      </c>
      <c r="Y20" s="29">
        <f>(($D$11*Y19)*(1+$D$15)^COUNT($E17:Y17))*Y17</f>
        <v>160104.39201960602</v>
      </c>
      <c r="Z20" s="29">
        <f>(($D$11*Z19)*(1+$D$15)^COUNT($E17:Z17))*Z17</f>
        <v>0</v>
      </c>
      <c r="AA20" s="29">
        <f>(($D$11*AA19)*(1+$D$15)^COUNT($E17:AA17))*AA17</f>
        <v>0</v>
      </c>
      <c r="AB20" s="29">
        <f>(($D$11*AB19)*(1+$D$15)^COUNT($E17:AB17))*AB17</f>
        <v>0</v>
      </c>
      <c r="AC20" s="29">
        <f>(($D$11*AC19)*(1+$D$15)^COUNT($E17:AC17))*AC17</f>
        <v>0</v>
      </c>
    </row>
  </sheetData>
  <hyperlinks>
    <hyperlink ref="A1" location="'Summary Detail'!A1" display="Back to Summary Detai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00B0F0"/>
  </sheetPr>
  <dimension ref="A1:V27"/>
  <sheetViews>
    <sheetView zoomScale="90" zoomScaleNormal="90" workbookViewId="0">
      <selection activeCell="T5" sqref="T5:V8"/>
    </sheetView>
  </sheetViews>
  <sheetFormatPr defaultColWidth="9.109375" defaultRowHeight="14.4"/>
  <cols>
    <col min="1" max="1" width="14.5546875" style="47" customWidth="1"/>
    <col min="2" max="2" width="10.5546875" style="47" bestFit="1" customWidth="1"/>
    <col min="3" max="4" width="12.109375" style="47" bestFit="1" customWidth="1"/>
    <col min="5" max="21" width="12.88671875" style="47" bestFit="1" customWidth="1"/>
    <col min="22" max="22" width="12.109375" style="47" bestFit="1" customWidth="1"/>
    <col min="23" max="16384" width="9.109375" style="47"/>
  </cols>
  <sheetData>
    <row r="1" spans="1:22">
      <c r="A1" s="47" t="s">
        <v>1118</v>
      </c>
    </row>
    <row r="2" spans="1:22">
      <c r="A2" s="47" t="s">
        <v>1119</v>
      </c>
      <c r="F2" s="47" t="s">
        <v>1120</v>
      </c>
      <c r="G2" s="20">
        <v>0.03</v>
      </c>
    </row>
    <row r="4" spans="1:22">
      <c r="B4" s="47">
        <v>2017</v>
      </c>
      <c r="C4" s="47">
        <v>2018</v>
      </c>
      <c r="D4" s="47">
        <v>2019</v>
      </c>
      <c r="E4" s="47">
        <v>2020</v>
      </c>
      <c r="F4" s="47">
        <v>2021</v>
      </c>
      <c r="G4" s="47">
        <v>2022</v>
      </c>
      <c r="H4" s="47">
        <v>2023</v>
      </c>
      <c r="I4" s="47">
        <v>2024</v>
      </c>
      <c r="J4" s="47">
        <v>2025</v>
      </c>
      <c r="K4" s="47">
        <v>2026</v>
      </c>
      <c r="L4" s="47">
        <v>2027</v>
      </c>
      <c r="M4" s="47">
        <v>2028</v>
      </c>
      <c r="N4" s="47">
        <v>2029</v>
      </c>
      <c r="O4" s="47">
        <v>2030</v>
      </c>
      <c r="P4" s="47">
        <v>2031</v>
      </c>
      <c r="Q4" s="47">
        <v>2032</v>
      </c>
      <c r="R4" s="47">
        <v>2033</v>
      </c>
      <c r="S4" s="47">
        <v>2034</v>
      </c>
      <c r="T4" s="47">
        <v>2035</v>
      </c>
      <c r="U4" s="47">
        <v>2036</v>
      </c>
      <c r="V4" s="47">
        <v>2037</v>
      </c>
    </row>
    <row r="5" spans="1:22">
      <c r="A5" s="47" t="s">
        <v>1121</v>
      </c>
      <c r="B5" s="18">
        <v>25000</v>
      </c>
      <c r="C5" s="18">
        <v>536739</v>
      </c>
      <c r="D5" s="18">
        <v>1628029</v>
      </c>
      <c r="E5" s="18">
        <v>1574923</v>
      </c>
      <c r="F5" s="18">
        <v>1646531</v>
      </c>
      <c r="G5" s="18">
        <f t="shared" ref="G5:V5" si="0">F5*(1+$G$2)</f>
        <v>1695926.93</v>
      </c>
      <c r="H5" s="18">
        <f t="shared" si="0"/>
        <v>1746804.7379000001</v>
      </c>
      <c r="I5" s="18">
        <f t="shared" si="0"/>
        <v>1799208.8800370002</v>
      </c>
      <c r="J5" s="18">
        <f t="shared" si="0"/>
        <v>1853185.1464381102</v>
      </c>
      <c r="K5" s="18">
        <f t="shared" si="0"/>
        <v>1908780.7008312535</v>
      </c>
      <c r="L5" s="18">
        <f t="shared" si="0"/>
        <v>1966044.1218561912</v>
      </c>
      <c r="M5" s="18">
        <f t="shared" si="0"/>
        <v>2025025.4455118771</v>
      </c>
      <c r="N5" s="18">
        <f t="shared" si="0"/>
        <v>2085776.2088772333</v>
      </c>
      <c r="O5" s="18">
        <f t="shared" si="0"/>
        <v>2148349.4951435504</v>
      </c>
      <c r="P5" s="18">
        <f t="shared" si="0"/>
        <v>2212799.979997857</v>
      </c>
      <c r="Q5" s="18">
        <f t="shared" si="0"/>
        <v>2279183.9793977928</v>
      </c>
      <c r="R5" s="18">
        <f t="shared" si="0"/>
        <v>2347559.4987797267</v>
      </c>
      <c r="S5" s="18">
        <f t="shared" si="0"/>
        <v>2417986.2837431184</v>
      </c>
      <c r="T5" s="18">
        <f t="shared" si="0"/>
        <v>2490525.8722554119</v>
      </c>
      <c r="U5" s="18">
        <f t="shared" si="0"/>
        <v>2565241.6484230743</v>
      </c>
      <c r="V5" s="18">
        <f t="shared" si="0"/>
        <v>2642198.8978757667</v>
      </c>
    </row>
    <row r="6" spans="1:22">
      <c r="A6" s="47" t="s">
        <v>1122</v>
      </c>
      <c r="B6" s="18">
        <v>99000</v>
      </c>
      <c r="C6" s="18">
        <v>764376</v>
      </c>
      <c r="D6" s="18">
        <v>1651001</v>
      </c>
      <c r="E6" s="18">
        <v>1832995</v>
      </c>
      <c r="F6" s="18">
        <v>1608438</v>
      </c>
      <c r="G6" s="18">
        <f t="shared" ref="G6:V7" si="1">F6*(1+$G$2)</f>
        <v>1656691.1400000001</v>
      </c>
      <c r="H6" s="18">
        <f t="shared" si="1"/>
        <v>1706391.8742000002</v>
      </c>
      <c r="I6" s="18">
        <f t="shared" si="1"/>
        <v>1757583.6304260003</v>
      </c>
      <c r="J6" s="18">
        <f t="shared" si="1"/>
        <v>1810311.1393387804</v>
      </c>
      <c r="K6" s="18">
        <f t="shared" si="1"/>
        <v>1864620.4735189439</v>
      </c>
      <c r="L6" s="18">
        <f t="shared" si="1"/>
        <v>1920559.0877245122</v>
      </c>
      <c r="M6" s="18">
        <f t="shared" si="1"/>
        <v>1978175.8603562475</v>
      </c>
      <c r="N6" s="18">
        <f t="shared" si="1"/>
        <v>2037521.1361669351</v>
      </c>
      <c r="O6" s="18">
        <f t="shared" si="1"/>
        <v>2098646.7702519433</v>
      </c>
      <c r="P6" s="18">
        <f t="shared" si="1"/>
        <v>2161606.1733595016</v>
      </c>
      <c r="Q6" s="18">
        <f t="shared" si="1"/>
        <v>2226454.3585602869</v>
      </c>
      <c r="R6" s="18">
        <f t="shared" si="1"/>
        <v>2293247.9893170954</v>
      </c>
      <c r="S6" s="18">
        <f t="shared" si="1"/>
        <v>2362045.4289966081</v>
      </c>
      <c r="T6" s="18">
        <f t="shared" si="1"/>
        <v>2432906.7918665064</v>
      </c>
      <c r="U6" s="18">
        <f t="shared" si="1"/>
        <v>2505893.9956225017</v>
      </c>
      <c r="V6" s="18">
        <f t="shared" si="1"/>
        <v>2581070.8154911767</v>
      </c>
    </row>
    <row r="7" spans="1:22">
      <c r="A7" s="47" t="s">
        <v>10</v>
      </c>
      <c r="B7" s="771">
        <f>SUM(B5:B6)</f>
        <v>124000</v>
      </c>
      <c r="C7" s="771">
        <f>SUM(C5:C6)</f>
        <v>1301115</v>
      </c>
      <c r="D7" s="771">
        <f>SUM(D5:D6)</f>
        <v>3279030</v>
      </c>
      <c r="E7" s="771">
        <f>SUM(E5:E6)</f>
        <v>3407918</v>
      </c>
      <c r="F7" s="771">
        <f>SUM(F5:F6)</f>
        <v>3254969</v>
      </c>
      <c r="G7" s="18">
        <f>F7*(1+$G$2)</f>
        <v>3352618.0700000003</v>
      </c>
      <c r="H7" s="18">
        <f>G7*(1+$G$2)</f>
        <v>3453196.6121000005</v>
      </c>
      <c r="I7" s="771">
        <f>H7*(1+$G$2)-212000</f>
        <v>3344792.5104630007</v>
      </c>
      <c r="J7" s="18">
        <f t="shared" si="1"/>
        <v>3445136.2857768908</v>
      </c>
      <c r="K7" s="18">
        <f t="shared" si="1"/>
        <v>3548490.3743501976</v>
      </c>
      <c r="L7" s="18">
        <f t="shared" si="1"/>
        <v>3654945.0855807038</v>
      </c>
      <c r="M7" s="18">
        <f t="shared" si="1"/>
        <v>3764593.4381481251</v>
      </c>
      <c r="N7" s="18">
        <f t="shared" si="1"/>
        <v>3877531.2412925689</v>
      </c>
      <c r="O7" s="18">
        <f t="shared" si="1"/>
        <v>3993857.1785313459</v>
      </c>
      <c r="P7" s="18">
        <f t="shared" si="1"/>
        <v>4113672.8938872865</v>
      </c>
      <c r="Q7" s="18">
        <f t="shared" si="1"/>
        <v>4237083.0807039049</v>
      </c>
      <c r="R7" s="18">
        <f t="shared" si="1"/>
        <v>4364195.5731250225</v>
      </c>
      <c r="S7" s="18">
        <f t="shared" si="1"/>
        <v>4495121.4403187735</v>
      </c>
      <c r="T7" s="18">
        <f t="shared" si="1"/>
        <v>4629975.0835283371</v>
      </c>
      <c r="U7" s="18">
        <f t="shared" si="1"/>
        <v>4768874.3360341871</v>
      </c>
      <c r="V7" s="18">
        <f t="shared" si="1"/>
        <v>4911940.5661152126</v>
      </c>
    </row>
    <row r="8" spans="1:22">
      <c r="A8" s="19">
        <f>SUM(B8:U8)</f>
        <v>-29361711.522159703</v>
      </c>
      <c r="B8" s="19">
        <f t="shared" ref="B8:V8" si="2">B7-B22</f>
        <v>0</v>
      </c>
      <c r="C8" s="19">
        <f t="shared" si="2"/>
        <v>-88918</v>
      </c>
      <c r="D8" s="19">
        <f t="shared" si="2"/>
        <v>-450029</v>
      </c>
      <c r="E8" s="19">
        <f t="shared" si="2"/>
        <v>-1144605</v>
      </c>
      <c r="F8" s="19">
        <f t="shared" si="2"/>
        <v>-1373137</v>
      </c>
      <c r="G8" s="19">
        <f t="shared" si="2"/>
        <v>-1414331.1099999994</v>
      </c>
      <c r="H8" s="19">
        <f t="shared" si="2"/>
        <v>-1456761.0432999991</v>
      </c>
      <c r="I8" s="19">
        <f t="shared" si="2"/>
        <v>-1500463.874598999</v>
      </c>
      <c r="J8" s="19">
        <f t="shared" si="2"/>
        <v>-1545477.7908369694</v>
      </c>
      <c r="K8" s="19">
        <f t="shared" si="2"/>
        <v>-1591842.1245620782</v>
      </c>
      <c r="L8" s="19">
        <f t="shared" si="2"/>
        <v>-1639597.3882989399</v>
      </c>
      <c r="M8" s="19">
        <f t="shared" si="2"/>
        <v>-1688785.3099479079</v>
      </c>
      <c r="N8" s="19">
        <f t="shared" si="2"/>
        <v>-1739448.869246345</v>
      </c>
      <c r="O8" s="19">
        <f t="shared" si="2"/>
        <v>-1791632.3353237351</v>
      </c>
      <c r="P8" s="19">
        <f t="shared" si="2"/>
        <v>-1845381.3053834471</v>
      </c>
      <c r="Q8" s="19">
        <f t="shared" si="2"/>
        <v>-1900742.7445449512</v>
      </c>
      <c r="R8" s="19">
        <f t="shared" si="2"/>
        <v>-1957765.0268812999</v>
      </c>
      <c r="S8" s="19">
        <f t="shared" si="2"/>
        <v>-2016497.9776877388</v>
      </c>
      <c r="T8" s="19">
        <f t="shared" si="2"/>
        <v>-2076992.9170183707</v>
      </c>
      <c r="U8" s="19">
        <f t="shared" si="2"/>
        <v>-2139302.7045289222</v>
      </c>
      <c r="V8" s="19">
        <f t="shared" si="2"/>
        <v>4911940.5661152126</v>
      </c>
    </row>
    <row r="12" spans="1:22">
      <c r="A12" s="47" t="s">
        <v>1183</v>
      </c>
    </row>
    <row r="16" spans="1:22">
      <c r="A16" s="47" t="s">
        <v>1286</v>
      </c>
    </row>
    <row r="17" spans="1:21">
      <c r="A17" s="47" t="s">
        <v>1119</v>
      </c>
      <c r="F17" s="47" t="s">
        <v>1120</v>
      </c>
      <c r="G17" s="52">
        <v>0.03</v>
      </c>
    </row>
    <row r="19" spans="1:21">
      <c r="B19" s="47">
        <v>2017</v>
      </c>
      <c r="C19" s="47">
        <v>2018</v>
      </c>
      <c r="D19" s="47">
        <v>2019</v>
      </c>
      <c r="E19" s="47">
        <v>2020</v>
      </c>
      <c r="F19" s="47">
        <v>2021</v>
      </c>
      <c r="G19" s="47">
        <v>2022</v>
      </c>
      <c r="H19" s="47">
        <v>2023</v>
      </c>
      <c r="I19" s="47">
        <v>2024</v>
      </c>
      <c r="J19" s="47">
        <v>2025</v>
      </c>
      <c r="K19" s="47">
        <v>2026</v>
      </c>
      <c r="L19" s="47">
        <v>2027</v>
      </c>
      <c r="M19" s="47">
        <v>2028</v>
      </c>
      <c r="N19" s="47">
        <v>2029</v>
      </c>
      <c r="O19" s="47">
        <v>2030</v>
      </c>
      <c r="P19" s="47">
        <v>2031</v>
      </c>
      <c r="Q19" s="47">
        <v>2032</v>
      </c>
      <c r="R19" s="47">
        <v>2033</v>
      </c>
      <c r="S19" s="47">
        <v>2034</v>
      </c>
      <c r="T19" s="47">
        <v>2035</v>
      </c>
      <c r="U19" s="47">
        <v>2036</v>
      </c>
    </row>
    <row r="20" spans="1:21">
      <c r="A20" s="47" t="s">
        <v>1121</v>
      </c>
      <c r="B20" s="19">
        <v>25000</v>
      </c>
      <c r="C20" s="19">
        <v>716664</v>
      </c>
      <c r="D20" s="19">
        <v>2046060</v>
      </c>
      <c r="E20" s="19">
        <v>2519440</v>
      </c>
      <c r="F20" s="19">
        <v>2595023</v>
      </c>
      <c r="G20" s="19">
        <v>2672873.69</v>
      </c>
      <c r="H20" s="19">
        <v>2753059.9007000001</v>
      </c>
      <c r="I20" s="19">
        <v>2835651.6977210003</v>
      </c>
      <c r="J20" s="19">
        <v>2920721.2486526305</v>
      </c>
      <c r="K20" s="19">
        <v>3008342.8861122094</v>
      </c>
      <c r="L20" s="19">
        <v>3098593.1726955757</v>
      </c>
      <c r="M20" s="19">
        <v>3191550.9678764432</v>
      </c>
      <c r="N20" s="19">
        <v>3287297.4969127364</v>
      </c>
      <c r="O20" s="19">
        <v>3385916.4218201186</v>
      </c>
      <c r="P20" s="19">
        <v>3487493.914474722</v>
      </c>
      <c r="Q20" s="19">
        <v>3592118.7319089635</v>
      </c>
      <c r="R20" s="19">
        <v>3699882.2938662325</v>
      </c>
      <c r="S20" s="19">
        <v>3810878.7626822195</v>
      </c>
      <c r="T20" s="19">
        <v>3925205.125562686</v>
      </c>
      <c r="U20" s="19">
        <v>4042961.2793295668</v>
      </c>
    </row>
    <row r="21" spans="1:21">
      <c r="A21" s="47" t="s">
        <v>1122</v>
      </c>
      <c r="B21" s="19">
        <v>99000</v>
      </c>
      <c r="C21" s="19">
        <v>673369</v>
      </c>
      <c r="D21" s="19">
        <v>1682999</v>
      </c>
      <c r="E21" s="19">
        <v>2033083</v>
      </c>
      <c r="F21" s="19">
        <v>2033083</v>
      </c>
      <c r="G21" s="19">
        <v>2094075.49</v>
      </c>
      <c r="H21" s="19">
        <v>2156897.7546999999</v>
      </c>
      <c r="I21" s="19">
        <v>2221604.687341</v>
      </c>
      <c r="J21" s="19">
        <v>2288252.8279612302</v>
      </c>
      <c r="K21" s="19">
        <v>2356900.4128000671</v>
      </c>
      <c r="L21" s="19">
        <v>2427607.4251840692</v>
      </c>
      <c r="M21" s="19">
        <v>2500435.6479395912</v>
      </c>
      <c r="N21" s="19">
        <v>2575448.7173777791</v>
      </c>
      <c r="O21" s="19">
        <v>2652712.1788991126</v>
      </c>
      <c r="P21" s="19">
        <v>2732293.5442660861</v>
      </c>
      <c r="Q21" s="19">
        <v>2814262.3505940689</v>
      </c>
      <c r="R21" s="19">
        <v>2898690.2211118909</v>
      </c>
      <c r="S21" s="19">
        <v>2985650.9277452477</v>
      </c>
      <c r="T21" s="19">
        <v>3075220.4555776054</v>
      </c>
      <c r="U21" s="19">
        <v>3167477.0692449338</v>
      </c>
    </row>
    <row r="22" spans="1:21">
      <c r="A22" s="47" t="s">
        <v>10</v>
      </c>
      <c r="B22" s="19">
        <v>124000</v>
      </c>
      <c r="C22" s="19">
        <v>1390033</v>
      </c>
      <c r="D22" s="19">
        <v>3729059</v>
      </c>
      <c r="E22" s="19">
        <v>4552523</v>
      </c>
      <c r="F22" s="19">
        <v>4628106</v>
      </c>
      <c r="G22" s="19">
        <v>4766949.18</v>
      </c>
      <c r="H22" s="19">
        <v>4909957.6553999996</v>
      </c>
      <c r="I22" s="19">
        <v>4845256.3850619998</v>
      </c>
      <c r="J22" s="19">
        <v>4990614.0766138602</v>
      </c>
      <c r="K22" s="19">
        <v>5140332.4989122758</v>
      </c>
      <c r="L22" s="19">
        <v>5294542.4738796437</v>
      </c>
      <c r="M22" s="19">
        <v>5453378.748096033</v>
      </c>
      <c r="N22" s="19">
        <v>5616980.1105389139</v>
      </c>
      <c r="O22" s="19">
        <v>5785489.5138550811</v>
      </c>
      <c r="P22" s="19">
        <v>5959054.1992707336</v>
      </c>
      <c r="Q22" s="19">
        <v>6137825.8252488561</v>
      </c>
      <c r="R22" s="19">
        <v>6321960.6000063224</v>
      </c>
      <c r="S22" s="19">
        <v>6511619.4180065123</v>
      </c>
      <c r="T22" s="19">
        <v>6706968.0005467078</v>
      </c>
      <c r="U22" s="19">
        <v>6908177.0405631093</v>
      </c>
    </row>
    <row r="27" spans="1:21">
      <c r="A27" s="47" t="s">
        <v>1183</v>
      </c>
    </row>
  </sheetData>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workbookViewId="0"/>
  </sheetViews>
  <sheetFormatPr defaultRowHeight="14.4"/>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tint="0.39997558519241921"/>
  </sheetPr>
  <dimension ref="A1:AD47"/>
  <sheetViews>
    <sheetView zoomScale="80" zoomScaleNormal="80" workbookViewId="0">
      <selection activeCell="I10" sqref="I10"/>
    </sheetView>
  </sheetViews>
  <sheetFormatPr defaultRowHeight="14.4"/>
  <cols>
    <col min="1" max="1" width="16.44140625" style="341" bestFit="1" customWidth="1"/>
    <col min="2" max="3" width="5.33203125" style="47" customWidth="1"/>
    <col min="4" max="4" width="46.5546875" style="47" customWidth="1"/>
    <col min="5" max="5" width="8.5546875" style="341" customWidth="1"/>
    <col min="6" max="6" width="11.5546875" bestFit="1" customWidth="1"/>
    <col min="7" max="26" width="14.44140625" bestFit="1" customWidth="1"/>
    <col min="27" max="30" width="9.44140625" bestFit="1" customWidth="1"/>
  </cols>
  <sheetData>
    <row r="1" spans="1:30" ht="18">
      <c r="A1" s="349" t="s">
        <v>534</v>
      </c>
    </row>
    <row r="2" spans="1:30" ht="3.75" customHeight="1">
      <c r="A2" s="347"/>
      <c r="B2" s="348"/>
      <c r="C2" s="348"/>
      <c r="D2" s="348"/>
      <c r="E2" s="347"/>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row>
    <row r="3" spans="1:30">
      <c r="B3" s="345"/>
      <c r="C3" s="345"/>
      <c r="D3" s="345" t="s">
        <v>536</v>
      </c>
      <c r="E3" s="341" t="s">
        <v>535</v>
      </c>
      <c r="F3" s="47">
        <v>2016</v>
      </c>
      <c r="G3" s="47">
        <v>2017</v>
      </c>
      <c r="H3" s="47">
        <v>2018</v>
      </c>
      <c r="I3" s="47">
        <v>2019</v>
      </c>
      <c r="J3" s="47">
        <v>2020</v>
      </c>
      <c r="K3" s="47">
        <v>2021</v>
      </c>
      <c r="L3" s="47">
        <v>2022</v>
      </c>
      <c r="M3" s="47">
        <v>2023</v>
      </c>
      <c r="N3" s="47">
        <v>2024</v>
      </c>
      <c r="O3" s="47">
        <v>2025</v>
      </c>
      <c r="P3" s="47">
        <v>2026</v>
      </c>
      <c r="Q3" s="47">
        <v>2027</v>
      </c>
      <c r="R3" s="47">
        <v>2028</v>
      </c>
      <c r="S3" s="47">
        <v>2029</v>
      </c>
      <c r="T3" s="47">
        <v>2030</v>
      </c>
      <c r="U3" s="47">
        <v>2031</v>
      </c>
      <c r="V3" s="47">
        <v>2032</v>
      </c>
      <c r="W3" s="47">
        <v>2033</v>
      </c>
      <c r="X3" s="47">
        <v>2034</v>
      </c>
      <c r="Y3" s="47">
        <v>2035</v>
      </c>
      <c r="Z3" s="47">
        <v>2036</v>
      </c>
      <c r="AA3" s="47">
        <v>2037</v>
      </c>
      <c r="AB3" s="47">
        <v>2038</v>
      </c>
      <c r="AC3" s="47">
        <v>2039</v>
      </c>
      <c r="AD3" s="47">
        <v>2040</v>
      </c>
    </row>
    <row r="4" spans="1:30">
      <c r="A4" s="341">
        <v>1</v>
      </c>
      <c r="B4" s="51" t="s">
        <v>494</v>
      </c>
      <c r="C4" s="341"/>
    </row>
    <row r="5" spans="1:30" s="47" customFormat="1">
      <c r="A5" s="341"/>
      <c r="C5" s="341"/>
      <c r="D5" s="47" t="s">
        <v>537</v>
      </c>
      <c r="E5" s="341" t="s">
        <v>546</v>
      </c>
      <c r="F5" s="18">
        <f>'Eliminate Regular Meter Reading'!K6</f>
        <v>0</v>
      </c>
      <c r="G5" s="18">
        <f>'Eliminate Regular Meter Reading'!L6</f>
        <v>0</v>
      </c>
      <c r="H5" s="18">
        <f>'Eliminate Regular Meter Reading'!M6</f>
        <v>259160.55360000004</v>
      </c>
      <c r="I5" s="18">
        <f>'Eliminate Regular Meter Reading'!N6</f>
        <v>808580.92723200005</v>
      </c>
      <c r="J5" s="18">
        <f>'Eliminate Regular Meter Reading'!O6</f>
        <v>2102310.4108032002</v>
      </c>
      <c r="K5" s="18">
        <f>'Eliminate Regular Meter Reading'!P6</f>
        <v>2186402.8272353285</v>
      </c>
      <c r="L5" s="18">
        <f>'Eliminate Regular Meter Reading'!Q6</f>
        <v>2273858.9403247419</v>
      </c>
      <c r="M5" s="18">
        <f>'Eliminate Regular Meter Reading'!R6</f>
        <v>3153084.3972503082</v>
      </c>
      <c r="N5" s="18">
        <f>'Eliminate Regular Meter Reading'!S6</f>
        <v>3279207.773140321</v>
      </c>
      <c r="O5" s="18">
        <f>'Eliminate Regular Meter Reading'!T6</f>
        <v>3410376.0840659342</v>
      </c>
      <c r="P5" s="18">
        <f>'Eliminate Regular Meter Reading'!U6</f>
        <v>3546791.1274285717</v>
      </c>
      <c r="Q5" s="18">
        <f>'Eliminate Regular Meter Reading'!V6</f>
        <v>3688662.7725257142</v>
      </c>
      <c r="R5" s="18">
        <f>'Eliminate Regular Meter Reading'!W6</f>
        <v>3836209.2834267439</v>
      </c>
      <c r="S5" s="18">
        <f>'Eliminate Regular Meter Reading'!X6</f>
        <v>3989657.6547638136</v>
      </c>
      <c r="T5" s="18">
        <f>'Eliminate Regular Meter Reading'!Y6</f>
        <v>4149243.9609543663</v>
      </c>
      <c r="U5" s="18">
        <f>'Eliminate Regular Meter Reading'!Z6</f>
        <v>4315213.7193925409</v>
      </c>
      <c r="V5" s="18">
        <f>'Eliminate Regular Meter Reading'!AA6</f>
        <v>4487822.2681682426</v>
      </c>
      <c r="W5" s="18">
        <f>'Eliminate Regular Meter Reading'!AB6</f>
        <v>4667335.1588949729</v>
      </c>
      <c r="X5" s="18">
        <f>'Eliminate Regular Meter Reading'!AC6</f>
        <v>4854028.5652507721</v>
      </c>
      <c r="Y5" s="18">
        <f>'Eliminate Regular Meter Reading'!AD6</f>
        <v>5048189.7078608032</v>
      </c>
      <c r="Z5" s="18">
        <f>'Eliminate Regular Meter Reading'!AE6</f>
        <v>5250117.296175235</v>
      </c>
      <c r="AA5" s="18">
        <f>'Eliminate Regular Meter Reading'!AF6</f>
        <v>1365030.4970055616</v>
      </c>
      <c r="AB5" s="18">
        <f>'Eliminate Regular Meter Reading'!AG6</f>
        <v>0</v>
      </c>
      <c r="AC5" s="18">
        <f>'Eliminate Regular Meter Reading'!AH6</f>
        <v>0</v>
      </c>
      <c r="AD5" s="18">
        <f>'Eliminate Regular Meter Reading'!AI6</f>
        <v>0</v>
      </c>
    </row>
    <row r="6" spans="1:30">
      <c r="C6" s="341"/>
      <c r="D6" s="47" t="s">
        <v>538</v>
      </c>
      <c r="E6" s="341" t="s">
        <v>546</v>
      </c>
      <c r="F6" s="18">
        <f>'Eliminate Regular Meter Reading'!K9</f>
        <v>0</v>
      </c>
      <c r="G6" s="18">
        <f>'Eliminate Regular Meter Reading'!L9</f>
        <v>0</v>
      </c>
      <c r="H6" s="18">
        <f>'Eliminate Regular Meter Reading'!M9</f>
        <v>16224.818374798424</v>
      </c>
      <c r="I6" s="18">
        <f>'Eliminate Regular Meter Reading'!N9</f>
        <v>50475.409963997903</v>
      </c>
      <c r="J6" s="18">
        <f>'Eliminate Regular Meter Reading'!O9</f>
        <v>130857.50033166452</v>
      </c>
      <c r="K6" s="18">
        <f>'Eliminate Regular Meter Reading'!P9</f>
        <v>135699.22784393613</v>
      </c>
      <c r="L6" s="18">
        <f>'Eliminate Regular Meter Reading'!Q9</f>
        <v>140720.09927416174</v>
      </c>
      <c r="M6" s="18">
        <f>'Eliminate Regular Meter Reading'!R9</f>
        <v>194568.99059640762</v>
      </c>
      <c r="N6" s="18">
        <f>'Eliminate Regular Meter Reading'!S9</f>
        <v>201768.04324847469</v>
      </c>
      <c r="O6" s="18">
        <f>'Eliminate Regular Meter Reading'!T9</f>
        <v>209233.46084866824</v>
      </c>
      <c r="P6" s="18">
        <f>'Eliminate Regular Meter Reading'!U9</f>
        <v>216975.09890006893</v>
      </c>
      <c r="Q6" s="18">
        <f>'Eliminate Regular Meter Reading'!V9</f>
        <v>225003.17755937148</v>
      </c>
      <c r="R6" s="18">
        <f>'Eliminate Regular Meter Reading'!W9</f>
        <v>233328.2951290682</v>
      </c>
      <c r="S6" s="18">
        <f>'Eliminate Regular Meter Reading'!X9</f>
        <v>241961.44204884372</v>
      </c>
      <c r="T6" s="18">
        <f>'Eliminate Regular Meter Reading'!Y9</f>
        <v>250914.01540465088</v>
      </c>
      <c r="U6" s="18">
        <f>'Eliminate Regular Meter Reading'!Z9</f>
        <v>260197.83397462298</v>
      </c>
      <c r="V6" s="18">
        <f>'Eliminate Regular Meter Reading'!AA9</f>
        <v>269825.15383168397</v>
      </c>
      <c r="W6" s="18">
        <f>'Eliminate Regular Meter Reading'!AB9</f>
        <v>279808.68452345626</v>
      </c>
      <c r="X6" s="18">
        <f>'Eliminate Regular Meter Reading'!AC9</f>
        <v>290161.60585082415</v>
      </c>
      <c r="Y6" s="18">
        <f>'Eliminate Regular Meter Reading'!AD9</f>
        <v>300897.58526730462</v>
      </c>
      <c r="Z6" s="18">
        <f>'Eliminate Regular Meter Reading'!AE9</f>
        <v>312030.79592219484</v>
      </c>
      <c r="AA6" s="18">
        <f>'Eliminate Regular Meter Reading'!AF9</f>
        <v>80893.98384282901</v>
      </c>
      <c r="AB6" s="18">
        <f>'Eliminate Regular Meter Reading'!AG9</f>
        <v>0</v>
      </c>
      <c r="AC6" s="18">
        <f>'Eliminate Regular Meter Reading'!AH9</f>
        <v>0</v>
      </c>
      <c r="AD6" s="18">
        <f>'Eliminate Regular Meter Reading'!AI9</f>
        <v>0</v>
      </c>
    </row>
    <row r="7" spans="1:30">
      <c r="C7" s="341"/>
      <c r="D7" s="47" t="s">
        <v>47</v>
      </c>
      <c r="E7" s="341" t="s">
        <v>546</v>
      </c>
      <c r="F7" s="18">
        <f>'Eliminate Regular Meter Reading'!K10</f>
        <v>0</v>
      </c>
      <c r="G7" s="18">
        <f>'Eliminate Regular Meter Reading'!L10</f>
        <v>0</v>
      </c>
      <c r="H7" s="18">
        <f>'Eliminate Regular Meter Reading'!M10</f>
        <v>1075.3689999999999</v>
      </c>
      <c r="I7" s="18">
        <f>'Eliminate Regular Meter Reading'!N10</f>
        <v>3345.4729589999993</v>
      </c>
      <c r="J7" s="18">
        <f>'Eliminate Regular Meter Reading'!O10</f>
        <v>8673.138646207497</v>
      </c>
      <c r="K7" s="18">
        <f>'Eliminate Regular Meter Reading'!P10</f>
        <v>8994.0447761171745</v>
      </c>
      <c r="L7" s="18">
        <f>'Eliminate Regular Meter Reading'!Q10</f>
        <v>9326.8244328335077</v>
      </c>
      <c r="M7" s="18">
        <f>'Eliminate Regular Meter Reading'!R10</f>
        <v>12895.889249131131</v>
      </c>
      <c r="N7" s="18">
        <f>'Eliminate Regular Meter Reading'!S10</f>
        <v>13373.037151348981</v>
      </c>
      <c r="O7" s="18">
        <f>'Eliminate Regular Meter Reading'!T10</f>
        <v>13867.839525948893</v>
      </c>
      <c r="P7" s="18">
        <f>'Eliminate Regular Meter Reading'!U10</f>
        <v>14380.949588408999</v>
      </c>
      <c r="Q7" s="18">
        <f>'Eliminate Regular Meter Reading'!V10</f>
        <v>14913.044723180134</v>
      </c>
      <c r="R7" s="18">
        <f>'Eliminate Regular Meter Reading'!W10</f>
        <v>15464.827377937796</v>
      </c>
      <c r="S7" s="18">
        <f>'Eliminate Regular Meter Reading'!X10</f>
        <v>16037.025990921495</v>
      </c>
      <c r="T7" s="18">
        <f>'Eliminate Regular Meter Reading'!Y10</f>
        <v>16630.395952585586</v>
      </c>
      <c r="U7" s="18">
        <f>'Eliminate Regular Meter Reading'!Z10</f>
        <v>17245.720602831254</v>
      </c>
      <c r="V7" s="18">
        <f>'Eliminate Regular Meter Reading'!AA10</f>
        <v>17883.812265136006</v>
      </c>
      <c r="W7" s="18">
        <f>'Eliminate Regular Meter Reading'!AB10</f>
        <v>18545.513318946039</v>
      </c>
      <c r="X7" s="18">
        <f>'Eliminate Regular Meter Reading'!AC10</f>
        <v>19231.697311747041</v>
      </c>
      <c r="Y7" s="18">
        <f>'Eliminate Regular Meter Reading'!AD10</f>
        <v>19943.27011228168</v>
      </c>
      <c r="Z7" s="18">
        <f>'Eliminate Regular Meter Reading'!AE10</f>
        <v>20681.171106436097</v>
      </c>
      <c r="AA7" s="18">
        <f>'Eliminate Regular Meter Reading'!AF10</f>
        <v>5361.5936093435594</v>
      </c>
      <c r="AB7" s="18">
        <f>'Eliminate Regular Meter Reading'!AG10</f>
        <v>0</v>
      </c>
      <c r="AC7" s="18">
        <f>'Eliminate Regular Meter Reading'!AH10</f>
        <v>0</v>
      </c>
      <c r="AD7" s="18">
        <f>'Eliminate Regular Meter Reading'!AI10</f>
        <v>0</v>
      </c>
    </row>
    <row r="8" spans="1:30">
      <c r="C8" s="341"/>
      <c r="D8" s="47" t="s">
        <v>49</v>
      </c>
      <c r="E8" s="341" t="s">
        <v>546</v>
      </c>
      <c r="F8" s="18">
        <f>'Eliminate Regular Meter Reading'!K15</f>
        <v>0</v>
      </c>
      <c r="G8" s="18">
        <f>'Eliminate Regular Meter Reading'!L11</f>
        <v>0</v>
      </c>
      <c r="H8" s="18">
        <f>'Eliminate Regular Meter Reading'!M11</f>
        <v>0</v>
      </c>
      <c r="I8" s="18">
        <f>'Eliminate Regular Meter Reading'!N11</f>
        <v>0</v>
      </c>
      <c r="J8" s="18">
        <f>'Eliminate Regular Meter Reading'!O11</f>
        <v>0</v>
      </c>
      <c r="K8" s="18">
        <f>'Eliminate Regular Meter Reading'!P11</f>
        <v>0</v>
      </c>
      <c r="L8" s="18">
        <f>'Eliminate Regular Meter Reading'!Q11</f>
        <v>0</v>
      </c>
      <c r="M8" s="18">
        <f>'Eliminate Regular Meter Reading'!R11</f>
        <v>0</v>
      </c>
      <c r="N8" s="18">
        <f>'Eliminate Regular Meter Reading'!S11</f>
        <v>0</v>
      </c>
      <c r="O8" s="18">
        <f>'Eliminate Regular Meter Reading'!T11</f>
        <v>0</v>
      </c>
      <c r="P8" s="18">
        <f>'Eliminate Regular Meter Reading'!U11</f>
        <v>0</v>
      </c>
      <c r="Q8" s="18">
        <f>'Eliminate Regular Meter Reading'!V11</f>
        <v>0</v>
      </c>
      <c r="R8" s="18">
        <f>'Eliminate Regular Meter Reading'!W11</f>
        <v>0</v>
      </c>
      <c r="S8" s="18">
        <f>'Eliminate Regular Meter Reading'!X11</f>
        <v>0</v>
      </c>
      <c r="T8" s="18">
        <f>'Eliminate Regular Meter Reading'!Y11</f>
        <v>0</v>
      </c>
      <c r="U8" s="18">
        <f>'Eliminate Regular Meter Reading'!Z11</f>
        <v>0</v>
      </c>
      <c r="V8" s="18">
        <f>'Eliminate Regular Meter Reading'!AA11</f>
        <v>0</v>
      </c>
      <c r="W8" s="18">
        <f>'Eliminate Regular Meter Reading'!AB11</f>
        <v>0</v>
      </c>
      <c r="X8" s="18">
        <f>'Eliminate Regular Meter Reading'!AC11</f>
        <v>0</v>
      </c>
      <c r="Y8" s="18">
        <f>'Eliminate Regular Meter Reading'!AD11</f>
        <v>0</v>
      </c>
      <c r="Z8" s="18">
        <f>'Eliminate Regular Meter Reading'!AE11</f>
        <v>0</v>
      </c>
      <c r="AA8" s="18">
        <f>'Eliminate Regular Meter Reading'!AF11</f>
        <v>0</v>
      </c>
      <c r="AB8" s="18">
        <f>'Eliminate Regular Meter Reading'!AG11</f>
        <v>0</v>
      </c>
      <c r="AC8" s="18">
        <f>'Eliminate Regular Meter Reading'!AH11</f>
        <v>0</v>
      </c>
      <c r="AD8" s="18">
        <f>'Eliminate Regular Meter Reading'!AI11</f>
        <v>0</v>
      </c>
    </row>
    <row r="9" spans="1:30">
      <c r="C9" s="341"/>
      <c r="D9" s="17" t="s">
        <v>85</v>
      </c>
      <c r="E9" s="341" t="s">
        <v>546</v>
      </c>
      <c r="F9" s="18">
        <f>'Eliminate Regular Meter Reading'!K15</f>
        <v>0</v>
      </c>
      <c r="G9" s="18">
        <f>'Eliminate Regular Meter Reading'!L15</f>
        <v>0</v>
      </c>
      <c r="H9" s="18">
        <f>'Eliminate Regular Meter Reading'!M15</f>
        <v>5682.1804000000011</v>
      </c>
      <c r="I9" s="18">
        <f>'Eliminate Regular Meter Reading'!N15</f>
        <v>17557.937435999997</v>
      </c>
      <c r="J9" s="18">
        <f>'Eliminate Regular Meter Reading'!O15</f>
        <v>45211.688897699998</v>
      </c>
      <c r="K9" s="18">
        <f>'Eliminate Regular Meter Reading'!P15</f>
        <v>46568.039564630992</v>
      </c>
      <c r="L9" s="18">
        <f>'Eliminate Regular Meter Reading'!Q15</f>
        <v>47965.080751569927</v>
      </c>
      <c r="M9" s="18">
        <f>'Eliminate Regular Meter Reading'!R15</f>
        <v>65872.044232156026</v>
      </c>
      <c r="N9" s="18">
        <f>'Eliminate Regular Meter Reading'!S15</f>
        <v>67848.205559120717</v>
      </c>
      <c r="O9" s="18">
        <f>'Eliminate Regular Meter Reading'!T15</f>
        <v>69883.651725894335</v>
      </c>
      <c r="P9" s="18">
        <f>'Eliminate Regular Meter Reading'!U15</f>
        <v>71980.16127767117</v>
      </c>
      <c r="Q9" s="18">
        <f>'Eliminate Regular Meter Reading'!V15</f>
        <v>74139.566116001282</v>
      </c>
      <c r="R9" s="18">
        <f>'Eliminate Regular Meter Reading'!W15</f>
        <v>76363.753099481328</v>
      </c>
      <c r="S9" s="18">
        <f>'Eliminate Regular Meter Reading'!X15</f>
        <v>78654.665692465773</v>
      </c>
      <c r="T9" s="18">
        <f>'Eliminate Regular Meter Reading'!Y15</f>
        <v>81014.305663239749</v>
      </c>
      <c r="U9" s="18">
        <f>'Eliminate Regular Meter Reading'!Z15</f>
        <v>83444.734833136929</v>
      </c>
      <c r="V9" s="18">
        <f>'Eliminate Regular Meter Reading'!AA15</f>
        <v>85948.076878131033</v>
      </c>
      <c r="W9" s="18">
        <f>'Eliminate Regular Meter Reading'!AB15</f>
        <v>88526.519184474964</v>
      </c>
      <c r="X9" s="18">
        <f>'Eliminate Regular Meter Reading'!AC15</f>
        <v>91182.31476000922</v>
      </c>
      <c r="Y9" s="18">
        <f>'Eliminate Regular Meter Reading'!AD15</f>
        <v>93917.784202809489</v>
      </c>
      <c r="Z9" s="18">
        <f>'Eliminate Regular Meter Reading'!AE15</f>
        <v>96735.317728893759</v>
      </c>
      <c r="AA9" s="18">
        <f>'Eliminate Regular Meter Reading'!AF15</f>
        <v>24909.344315190145</v>
      </c>
      <c r="AB9" s="18">
        <f>'Eliminate Regular Meter Reading'!AG15</f>
        <v>0</v>
      </c>
      <c r="AC9" s="18">
        <f>'Eliminate Regular Meter Reading'!AH15</f>
        <v>0</v>
      </c>
      <c r="AD9" s="18">
        <f>'Eliminate Regular Meter Reading'!AI15</f>
        <v>0</v>
      </c>
    </row>
    <row r="10" spans="1:30" ht="28.8">
      <c r="C10" s="341"/>
      <c r="D10" s="17" t="s">
        <v>84</v>
      </c>
      <c r="E10" s="341" t="s">
        <v>546</v>
      </c>
      <c r="F10" s="18">
        <f>'Eliminate Regular Meter Reading'!K16</f>
        <v>0</v>
      </c>
      <c r="G10" s="18">
        <f>'Eliminate Regular Meter Reading'!L16</f>
        <v>0</v>
      </c>
      <c r="H10" s="18">
        <f>'Eliminate Regular Meter Reading'!M16</f>
        <v>14765.145769400002</v>
      </c>
      <c r="I10" s="18">
        <f>'Eliminate Regular Meter Reading'!N16</f>
        <v>45624.300427445996</v>
      </c>
      <c r="J10" s="18">
        <f>'Eliminate Regular Meter Reading'!O16</f>
        <v>117482.57360067344</v>
      </c>
      <c r="K10" s="18">
        <f>'Eliminate Regular Meter Reading'!P16</f>
        <v>121007.05080869363</v>
      </c>
      <c r="L10" s="18">
        <f>'Eliminate Regular Meter Reading'!Q16</f>
        <v>124637.26233295444</v>
      </c>
      <c r="M10" s="18">
        <f>'Eliminate Regular Meter Reading'!R16</f>
        <v>171168.50693725745</v>
      </c>
      <c r="N10" s="18">
        <f>'Eliminate Regular Meter Reading'!S16</f>
        <v>176303.56214537518</v>
      </c>
      <c r="O10" s="18">
        <f>'Eliminate Regular Meter Reading'!T16</f>
        <v>181592.66900973642</v>
      </c>
      <c r="P10" s="18">
        <f>'Eliminate Regular Meter Reading'!U16</f>
        <v>187040.44908002851</v>
      </c>
      <c r="Q10" s="18">
        <f>'Eliminate Regular Meter Reading'!V16</f>
        <v>192651.66255242936</v>
      </c>
      <c r="R10" s="18">
        <f>'Eliminate Regular Meter Reading'!W16</f>
        <v>198431.21242900222</v>
      </c>
      <c r="S10" s="18">
        <f>'Eliminate Regular Meter Reading'!X16</f>
        <v>204384.1488018723</v>
      </c>
      <c r="T10" s="18">
        <f>'Eliminate Regular Meter Reading'!Y16</f>
        <v>210515.67326592849</v>
      </c>
      <c r="U10" s="18">
        <f>'Eliminate Regular Meter Reading'!Z16</f>
        <v>216831.14346390631</v>
      </c>
      <c r="V10" s="18">
        <f>'Eliminate Regular Meter Reading'!AA16</f>
        <v>223336.0777678235</v>
      </c>
      <c r="W10" s="18">
        <f>'Eliminate Regular Meter Reading'!AB16</f>
        <v>230036.16010085819</v>
      </c>
      <c r="X10" s="18">
        <f>'Eliminate Regular Meter Reading'!AC16</f>
        <v>236937.24490388395</v>
      </c>
      <c r="Y10" s="18">
        <f>'Eliminate Regular Meter Reading'!AD16</f>
        <v>244045.36225100045</v>
      </c>
      <c r="Z10" s="18">
        <f>'Eliminate Regular Meter Reading'!AE16</f>
        <v>251366.72311853044</v>
      </c>
      <c r="AA10" s="18">
        <f>'Eliminate Regular Meter Reading'!AF16</f>
        <v>64726.931203021595</v>
      </c>
      <c r="AB10" s="18">
        <f>'Eliminate Regular Meter Reading'!AG16</f>
        <v>0</v>
      </c>
      <c r="AC10" s="18">
        <f>'Eliminate Regular Meter Reading'!AH16</f>
        <v>0</v>
      </c>
      <c r="AD10" s="18">
        <f>'Eliminate Regular Meter Reading'!AI16</f>
        <v>0</v>
      </c>
    </row>
    <row r="11" spans="1:30">
      <c r="C11" s="341"/>
      <c r="D11" s="17" t="s">
        <v>87</v>
      </c>
      <c r="E11" s="341" t="s">
        <v>546</v>
      </c>
      <c r="F11" s="18">
        <f>'Eliminate Regular Meter Reading'!K17</f>
        <v>0</v>
      </c>
      <c r="G11" s="18">
        <f>'Eliminate Regular Meter Reading'!L17</f>
        <v>0</v>
      </c>
      <c r="H11" s="18">
        <f>'Eliminate Regular Meter Reading'!M17</f>
        <v>10259.450407599999</v>
      </c>
      <c r="I11" s="18">
        <f>'Eliminate Regular Meter Reading'!N17</f>
        <v>31917.150218043589</v>
      </c>
      <c r="J11" s="18">
        <f>'Eliminate Regular Meter Reading'!O17</f>
        <v>82745.211940278008</v>
      </c>
      <c r="K11" s="18">
        <f>'Eliminate Regular Meter Reading'!P17</f>
        <v>85806.78478206828</v>
      </c>
      <c r="L11" s="18">
        <f>'Eliminate Regular Meter Reading'!Q17</f>
        <v>88981.635819004819</v>
      </c>
      <c r="M11" s="18">
        <f>'Eliminate Regular Meter Reading'!R17</f>
        <v>123031.94179241062</v>
      </c>
      <c r="N11" s="18">
        <f>'Eliminate Regular Meter Reading'!S17</f>
        <v>127584.12363872981</v>
      </c>
      <c r="O11" s="18">
        <f>'Eliminate Regular Meter Reading'!T17</f>
        <v>132304.7362133628</v>
      </c>
      <c r="P11" s="18">
        <f>'Eliminate Regular Meter Reading'!U17</f>
        <v>137200.01145325723</v>
      </c>
      <c r="Q11" s="18">
        <f>'Eliminate Regular Meter Reading'!V17</f>
        <v>142276.41187702771</v>
      </c>
      <c r="R11" s="18">
        <f>'Eliminate Regular Meter Reading'!W17</f>
        <v>147540.63911647775</v>
      </c>
      <c r="S11" s="18">
        <f>'Eliminate Regular Meter Reading'!X17</f>
        <v>152999.64276378739</v>
      </c>
      <c r="T11" s="18">
        <f>'Eliminate Regular Meter Reading'!Y17</f>
        <v>158660.62954604754</v>
      </c>
      <c r="U11" s="18">
        <f>'Eliminate Regular Meter Reading'!Z17</f>
        <v>164531.07283925128</v>
      </c>
      <c r="V11" s="18">
        <f>'Eliminate Regular Meter Reading'!AA17</f>
        <v>170618.72253430355</v>
      </c>
      <c r="W11" s="18">
        <f>'Eliminate Regular Meter Reading'!AB17</f>
        <v>176931.61526807278</v>
      </c>
      <c r="X11" s="18">
        <f>'Eliminate Regular Meter Reading'!AC17</f>
        <v>183478.08503299148</v>
      </c>
      <c r="Y11" s="18">
        <f>'Eliminate Regular Meter Reading'!AD17</f>
        <v>190266.77417921211</v>
      </c>
      <c r="Z11" s="18">
        <f>'Eliminate Regular Meter Reading'!AE17</f>
        <v>197306.64482384297</v>
      </c>
      <c r="AA11" s="18">
        <f>'Eliminate Regular Meter Reading'!AF17</f>
        <v>51151.747670581288</v>
      </c>
      <c r="AB11" s="18">
        <f>'Eliminate Regular Meter Reading'!AG17</f>
        <v>0</v>
      </c>
      <c r="AC11" s="18">
        <f>'Eliminate Regular Meter Reading'!AH17</f>
        <v>0</v>
      </c>
      <c r="AD11" s="18">
        <f>'Eliminate Regular Meter Reading'!AI17</f>
        <v>0</v>
      </c>
    </row>
    <row r="12" spans="1:30">
      <c r="C12" s="341"/>
      <c r="D12" s="546" t="s">
        <v>57</v>
      </c>
      <c r="E12" s="341" t="s">
        <v>546</v>
      </c>
      <c r="F12" s="18">
        <f>'Eliminate Regular Meter Reading'!K24</f>
        <v>0</v>
      </c>
      <c r="G12" s="18">
        <f>'Eliminate Regular Meter Reading'!L24</f>
        <v>0</v>
      </c>
      <c r="H12" s="18">
        <f>'Eliminate Regular Meter Reading'!M24</f>
        <v>50990.760038400011</v>
      </c>
      <c r="I12" s="18">
        <f>'Eliminate Regular Meter Reading'!N24</f>
        <v>159091.171319808</v>
      </c>
      <c r="J12" s="18">
        <f>'Eliminate Regular Meter Reading'!O24</f>
        <v>413637.04543150088</v>
      </c>
      <c r="K12" s="18">
        <f>'Eliminate Regular Meter Reading'!P24</f>
        <v>430182.52724876092</v>
      </c>
      <c r="L12" s="18">
        <f>'Eliminate Regular Meter Reading'!Q24</f>
        <v>447389.82833871135</v>
      </c>
      <c r="M12" s="18">
        <f>'Eliminate Regular Meter Reading'!R24</f>
        <v>620380.56196301314</v>
      </c>
      <c r="N12" s="18">
        <f>'Eliminate Regular Meter Reading'!S24</f>
        <v>645195.78444153385</v>
      </c>
      <c r="O12" s="18">
        <f>'Eliminate Regular Meter Reading'!T24</f>
        <v>671003.61581919517</v>
      </c>
      <c r="P12" s="18">
        <f>'Eliminate Regular Meter Reading'!U24</f>
        <v>697843.76045196282</v>
      </c>
      <c r="Q12" s="18">
        <f>'Eliminate Regular Meter Reading'!V24</f>
        <v>725757.51087004156</v>
      </c>
      <c r="R12" s="18">
        <f>'Eliminate Regular Meter Reading'!W24</f>
        <v>754787.81130484329</v>
      </c>
      <c r="S12" s="18">
        <f>'Eliminate Regular Meter Reading'!X24</f>
        <v>784979.32375703694</v>
      </c>
      <c r="T12" s="18">
        <f>'Eliminate Regular Meter Reading'!Y24</f>
        <v>816378.49670731835</v>
      </c>
      <c r="U12" s="18">
        <f>'Eliminate Regular Meter Reading'!Z24</f>
        <v>849033.63657561131</v>
      </c>
      <c r="V12" s="18">
        <f>'Eliminate Regular Meter Reading'!AA24</f>
        <v>882994.98203863576</v>
      </c>
      <c r="W12" s="18">
        <f>'Eliminate Regular Meter Reading'!AB24</f>
        <v>918314.78132018121</v>
      </c>
      <c r="X12" s="18">
        <f>'Eliminate Regular Meter Reading'!AC24</f>
        <v>955047.3725729885</v>
      </c>
      <c r="Y12" s="18">
        <f>'Eliminate Regular Meter Reading'!AD24</f>
        <v>993249.26747590804</v>
      </c>
      <c r="Z12" s="18">
        <f>'Eliminate Regular Meter Reading'!AE24</f>
        <v>1032979.2381749447</v>
      </c>
      <c r="AA12" s="18">
        <f>'Eliminate Regular Meter Reading'!AF24</f>
        <v>268574.60192548559</v>
      </c>
      <c r="AB12" s="18">
        <f>'Eliminate Regular Meter Reading'!AG24</f>
        <v>0</v>
      </c>
      <c r="AC12" s="18">
        <f>'Eliminate Regular Meter Reading'!AH24</f>
        <v>0</v>
      </c>
      <c r="AD12" s="18">
        <f>'Eliminate Regular Meter Reading'!AI24</f>
        <v>0</v>
      </c>
    </row>
    <row r="13" spans="1:30">
      <c r="C13" s="341"/>
      <c r="D13" s="47" t="s">
        <v>60</v>
      </c>
      <c r="E13" s="341" t="s">
        <v>546</v>
      </c>
      <c r="F13" s="18">
        <f>'Eliminate Regular Meter Reading'!K29</f>
        <v>0</v>
      </c>
      <c r="G13" s="18">
        <f>'Eliminate Regular Meter Reading'!L29</f>
        <v>0</v>
      </c>
      <c r="H13" s="18">
        <f>'Eliminate Regular Meter Reading'!M29</f>
        <v>6387.5402240000003</v>
      </c>
      <c r="I13" s="18">
        <f>'Eliminate Regular Meter Reading'!N29</f>
        <v>19929.125498880003</v>
      </c>
      <c r="J13" s="18">
        <f>'Eliminate Regular Meter Reading'!O29</f>
        <v>51815.726297088011</v>
      </c>
      <c r="K13" s="18">
        <f>'Eliminate Regular Meter Reading'!P29</f>
        <v>53888.355348971534</v>
      </c>
      <c r="L13" s="18">
        <f>'Eliminate Regular Meter Reading'!Q29</f>
        <v>56043.889562930388</v>
      </c>
      <c r="M13" s="18">
        <f>'Eliminate Regular Meter Reading'!R29</f>
        <v>77714.193527263487</v>
      </c>
      <c r="N13" s="18">
        <f>'Eliminate Regular Meter Reading'!S29</f>
        <v>80822.761268354036</v>
      </c>
      <c r="O13" s="18">
        <f>'Eliminate Regular Meter Reading'!T29</f>
        <v>84055.671719088205</v>
      </c>
      <c r="P13" s="18">
        <f>'Eliminate Regular Meter Reading'!U29</f>
        <v>87417.898587851712</v>
      </c>
      <c r="Q13" s="18">
        <f>'Eliminate Regular Meter Reading'!V29</f>
        <v>90914.614531365805</v>
      </c>
      <c r="R13" s="18">
        <f>'Eliminate Regular Meter Reading'!W29</f>
        <v>94551.199112620438</v>
      </c>
      <c r="S13" s="18">
        <f>'Eliminate Regular Meter Reading'!X29</f>
        <v>98333.247077125256</v>
      </c>
      <c r="T13" s="18">
        <f>'Eliminate Regular Meter Reading'!Y29</f>
        <v>102266.57696021027</v>
      </c>
      <c r="U13" s="18">
        <f>'Eliminate Regular Meter Reading'!Z29</f>
        <v>106357.24003861869</v>
      </c>
      <c r="V13" s="18">
        <f>'Eliminate Regular Meter Reading'!AA29</f>
        <v>110611.52964016344</v>
      </c>
      <c r="W13" s="18">
        <f>'Eliminate Regular Meter Reading'!AB29</f>
        <v>115035.99082577</v>
      </c>
      <c r="X13" s="18">
        <f>'Eliminate Regular Meter Reading'!AC29</f>
        <v>119637.43045880079</v>
      </c>
      <c r="Y13" s="18">
        <f>'Eliminate Regular Meter Reading'!AD29</f>
        <v>124422.92767715282</v>
      </c>
      <c r="Z13" s="18">
        <f>'Eliminate Regular Meter Reading'!AE29</f>
        <v>129399.84478423897</v>
      </c>
      <c r="AA13" s="18">
        <f>'Eliminate Regular Meter Reading'!AF29</f>
        <v>33643.959643902133</v>
      </c>
      <c r="AB13" s="18">
        <f>'Eliminate Regular Meter Reading'!AG29</f>
        <v>0</v>
      </c>
      <c r="AC13" s="18">
        <f>'Eliminate Regular Meter Reading'!AH29</f>
        <v>0</v>
      </c>
      <c r="AD13" s="18">
        <f>'Eliminate Regular Meter Reading'!AI29</f>
        <v>0</v>
      </c>
    </row>
    <row r="14" spans="1:30">
      <c r="C14" s="341"/>
      <c r="D14" s="47" t="s">
        <v>71</v>
      </c>
      <c r="E14" s="341" t="s">
        <v>546</v>
      </c>
      <c r="F14" s="18">
        <f>'Eliminate Regular Meter Reading'!K40</f>
        <v>0</v>
      </c>
      <c r="G14" s="18">
        <f>'Eliminate Regular Meter Reading'!L40</f>
        <v>0</v>
      </c>
      <c r="H14" s="18">
        <f>'Eliminate Regular Meter Reading'!M40</f>
        <v>164411.45520384001</v>
      </c>
      <c r="I14" s="18">
        <f>'Eliminate Regular Meter Reading'!N40</f>
        <v>512963.74023598083</v>
      </c>
      <c r="J14" s="18">
        <f>'Eliminate Regular Meter Reading'!O40</f>
        <v>1333705.7246135504</v>
      </c>
      <c r="K14" s="18">
        <f>'Eliminate Regular Meter Reading'!P40</f>
        <v>1387053.9535980923</v>
      </c>
      <c r="L14" s="18">
        <f>'Eliminate Regular Meter Reading'!Q40</f>
        <v>1442536.1117420159</v>
      </c>
      <c r="M14" s="18">
        <f>'Eliminate Regular Meter Reading'!R40</f>
        <v>2000316.7416155958</v>
      </c>
      <c r="N14" s="18">
        <f>'Eliminate Regular Meter Reading'!S40</f>
        <v>2080329.4112802197</v>
      </c>
      <c r="O14" s="18">
        <f>'Eliminate Regular Meter Reading'!T40</f>
        <v>2163542.5877314284</v>
      </c>
      <c r="P14" s="18">
        <f>'Eliminate Regular Meter Reading'!U40</f>
        <v>2250084.2912406856</v>
      </c>
      <c r="Q14" s="18">
        <f>'Eliminate Regular Meter Reading'!V40</f>
        <v>2340087.6628903137</v>
      </c>
      <c r="R14" s="18">
        <f>'Eliminate Regular Meter Reading'!W40</f>
        <v>2433691.169405926</v>
      </c>
      <c r="S14" s="18">
        <f>'Eliminate Regular Meter Reading'!X40</f>
        <v>2531038.8161821631</v>
      </c>
      <c r="T14" s="18">
        <f>'Eliminate Regular Meter Reading'!Y40</f>
        <v>2632280.3688294496</v>
      </c>
      <c r="U14" s="18">
        <f>'Eliminate Regular Meter Reading'!Z40</f>
        <v>2737571.5835826281</v>
      </c>
      <c r="V14" s="18">
        <f>'Eliminate Regular Meter Reading'!AA40</f>
        <v>2847074.446925933</v>
      </c>
      <c r="W14" s="18">
        <f>'Eliminate Regular Meter Reading'!AB40</f>
        <v>2960957.4248029706</v>
      </c>
      <c r="X14" s="18">
        <f>'Eliminate Regular Meter Reading'!AC40</f>
        <v>3079395.7217950895</v>
      </c>
      <c r="Y14" s="18">
        <f>'Eliminate Regular Meter Reading'!AD40</f>
        <v>3202571.5506668934</v>
      </c>
      <c r="Z14" s="18">
        <f>'Eliminate Regular Meter Reading'!AE40</f>
        <v>3330674.4126935699</v>
      </c>
      <c r="AA14" s="18">
        <f>'Eliminate Regular Meter Reading'!AF40</f>
        <v>865975.34730032808</v>
      </c>
      <c r="AB14" s="18">
        <f>'Eliminate Regular Meter Reading'!AG40</f>
        <v>0</v>
      </c>
      <c r="AC14" s="18">
        <f>'Eliminate Regular Meter Reading'!AH40</f>
        <v>0</v>
      </c>
      <c r="AD14" s="18">
        <f>'Eliminate Regular Meter Reading'!AI40</f>
        <v>0</v>
      </c>
    </row>
    <row r="15" spans="1:30" ht="15" thickBot="1">
      <c r="C15" s="341"/>
      <c r="D15" s="8" t="s">
        <v>76</v>
      </c>
      <c r="E15" s="346" t="s">
        <v>547</v>
      </c>
      <c r="F15" s="351">
        <f>'Eliminate Regular Meter Reading'!K43</f>
        <v>0</v>
      </c>
      <c r="G15" s="351">
        <v>0</v>
      </c>
      <c r="H15" s="351">
        <v>0</v>
      </c>
      <c r="I15" s="351">
        <v>0</v>
      </c>
      <c r="J15" s="351">
        <v>0</v>
      </c>
      <c r="K15" s="351">
        <v>0</v>
      </c>
      <c r="L15" s="351">
        <v>0</v>
      </c>
      <c r="M15" s="351">
        <v>0</v>
      </c>
      <c r="N15" s="351">
        <v>0</v>
      </c>
      <c r="O15" s="351">
        <v>0</v>
      </c>
      <c r="P15" s="351">
        <v>0</v>
      </c>
      <c r="Q15" s="351">
        <v>0</v>
      </c>
      <c r="R15" s="351">
        <v>0</v>
      </c>
      <c r="S15" s="351">
        <v>0</v>
      </c>
      <c r="T15" s="351">
        <v>0</v>
      </c>
      <c r="U15" s="351">
        <v>0</v>
      </c>
      <c r="V15" s="351">
        <v>0</v>
      </c>
      <c r="W15" s="351">
        <v>0</v>
      </c>
      <c r="X15" s="351">
        <v>0</v>
      </c>
      <c r="Y15" s="351">
        <v>0</v>
      </c>
      <c r="Z15" s="351">
        <v>0</v>
      </c>
      <c r="AA15" s="351">
        <v>0</v>
      </c>
      <c r="AB15" s="351">
        <v>0</v>
      </c>
      <c r="AC15" s="351">
        <v>0</v>
      </c>
      <c r="AD15" s="351">
        <v>0</v>
      </c>
    </row>
    <row r="16" spans="1:30">
      <c r="C16" s="341"/>
      <c r="D16" s="51" t="s">
        <v>10</v>
      </c>
      <c r="F16" s="18">
        <f>SUM(F4:F15)</f>
        <v>0</v>
      </c>
      <c r="G16" s="18">
        <f t="shared" ref="G16:AD16" si="0">SUM(G4:G15)</f>
        <v>0</v>
      </c>
      <c r="H16" s="18">
        <f t="shared" si="0"/>
        <v>528957.27301803848</v>
      </c>
      <c r="I16" s="18">
        <f t="shared" si="0"/>
        <v>1649485.2352911565</v>
      </c>
      <c r="J16" s="18">
        <f t="shared" si="0"/>
        <v>4286439.0205618627</v>
      </c>
      <c r="K16" s="18">
        <f t="shared" si="0"/>
        <v>4455602.8112065997</v>
      </c>
      <c r="L16" s="18">
        <f t="shared" si="0"/>
        <v>4631459.6725789243</v>
      </c>
      <c r="M16" s="18">
        <f t="shared" si="0"/>
        <v>6419033.267163543</v>
      </c>
      <c r="N16" s="18">
        <f t="shared" si="0"/>
        <v>6672432.7018734775</v>
      </c>
      <c r="O16" s="18">
        <f t="shared" si="0"/>
        <v>6935860.3166592559</v>
      </c>
      <c r="P16" s="18">
        <f t="shared" si="0"/>
        <v>7209713.7480085073</v>
      </c>
      <c r="Q16" s="18">
        <f t="shared" si="0"/>
        <v>7494406.4236454461</v>
      </c>
      <c r="R16" s="18">
        <f t="shared" si="0"/>
        <v>7790368.1904021008</v>
      </c>
      <c r="S16" s="18">
        <f t="shared" si="0"/>
        <v>8098045.9670780282</v>
      </c>
      <c r="T16" s="18">
        <f t="shared" si="0"/>
        <v>8417904.4232837968</v>
      </c>
      <c r="U16" s="18">
        <f t="shared" si="0"/>
        <v>8750426.6853031479</v>
      </c>
      <c r="V16" s="18">
        <f t="shared" si="0"/>
        <v>9096115.0700500533</v>
      </c>
      <c r="W16" s="18">
        <f t="shared" si="0"/>
        <v>9455491.8482397031</v>
      </c>
      <c r="X16" s="18">
        <f t="shared" si="0"/>
        <v>9829100.0379371047</v>
      </c>
      <c r="Y16" s="18">
        <f t="shared" si="0"/>
        <v>10217504.229693364</v>
      </c>
      <c r="Z16" s="18">
        <f t="shared" si="0"/>
        <v>10621291.444527887</v>
      </c>
      <c r="AA16" s="18">
        <f t="shared" si="0"/>
        <v>2760268.0065162429</v>
      </c>
      <c r="AB16" s="18">
        <f t="shared" si="0"/>
        <v>0</v>
      </c>
      <c r="AC16" s="18">
        <f t="shared" si="0"/>
        <v>0</v>
      </c>
      <c r="AD16" s="18">
        <f t="shared" si="0"/>
        <v>0</v>
      </c>
    </row>
    <row r="17" spans="1:30">
      <c r="C17" s="341"/>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row>
    <row r="18" spans="1:30">
      <c r="A18" s="341">
        <v>2</v>
      </c>
      <c r="B18" s="51" t="s">
        <v>518</v>
      </c>
      <c r="C18" s="341"/>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row>
    <row r="19" spans="1:30" s="47" customFormat="1">
      <c r="A19" s="341"/>
      <c r="C19" s="341"/>
      <c r="D19" s="204" t="s">
        <v>459</v>
      </c>
      <c r="E19" s="341" t="s">
        <v>546</v>
      </c>
      <c r="F19" s="18">
        <f>'Conservation Voltage Reduction'!C4</f>
        <v>0</v>
      </c>
      <c r="G19" s="18">
        <f>'Conservation Voltage Reduction'!D4</f>
        <v>0</v>
      </c>
      <c r="H19" s="18">
        <f>'Conservation Voltage Reduction'!E4</f>
        <v>0</v>
      </c>
      <c r="I19" s="18">
        <f>'Conservation Voltage Reduction'!F4*'Conservation Voltage Reduction'!F$2</f>
        <v>93165.310157277811</v>
      </c>
      <c r="J19" s="18">
        <f>'Conservation Voltage Reduction'!G4*'Conservation Voltage Reduction'!G$2</f>
        <v>242695.63295970869</v>
      </c>
      <c r="K19" s="18">
        <f>'Conservation Voltage Reduction'!H4*'Conservation Voltage Reduction'!H$2</f>
        <v>252888.84954401641</v>
      </c>
      <c r="L19" s="18">
        <f>'Conservation Voltage Reduction'!I4*'Conservation Voltage Reduction'!I$2</f>
        <v>263510.18122486502</v>
      </c>
      <c r="M19" s="18">
        <f>'Conservation Voltage Reduction'!J4*'Conservation Voltage Reduction'!J$2</f>
        <v>366103.47844841244</v>
      </c>
      <c r="N19" s="18">
        <f>'Conservation Voltage Reduction'!K4*'Conservation Voltage Reduction'!K$2</f>
        <v>508639.76605766092</v>
      </c>
      <c r="O19" s="18">
        <f>'Conservation Voltage Reduction'!L4*'Conservation Voltage Reduction'!L$2</f>
        <v>530002.63623208262</v>
      </c>
      <c r="P19" s="18">
        <f>'Conservation Voltage Reduction'!M4*'Conservation Voltage Reduction'!M$2</f>
        <v>552262.74695383001</v>
      </c>
      <c r="Q19" s="18">
        <f>'Conservation Voltage Reduction'!N4*'Conservation Voltage Reduction'!N$2</f>
        <v>575457.78232589073</v>
      </c>
      <c r="R19" s="18">
        <f>'Conservation Voltage Reduction'!O4*'Conservation Voltage Reduction'!O$2</f>
        <v>599627.00918357808</v>
      </c>
      <c r="S19" s="18">
        <f>'Conservation Voltage Reduction'!P4*'Conservation Voltage Reduction'!P$2</f>
        <v>624811.34356928826</v>
      </c>
      <c r="T19" s="18">
        <f>'Conservation Voltage Reduction'!Q4*'Conservation Voltage Reduction'!Q$2</f>
        <v>651053.41999919829</v>
      </c>
      <c r="U19" s="18">
        <f>'Conservation Voltage Reduction'!R4*'Conservation Voltage Reduction'!R$2</f>
        <v>678397.66363916453</v>
      </c>
      <c r="V19" s="18">
        <f>'Conservation Voltage Reduction'!S4*'Conservation Voltage Reduction'!S$2</f>
        <v>706890.36551200924</v>
      </c>
      <c r="W19" s="18">
        <f>'Conservation Voltage Reduction'!T4*'Conservation Voltage Reduction'!T$2</f>
        <v>736579.76086351357</v>
      </c>
      <c r="X19" s="18">
        <f>'Conservation Voltage Reduction'!U4*'Conservation Voltage Reduction'!U$2</f>
        <v>767516.11081978097</v>
      </c>
      <c r="Y19" s="18">
        <f>'Conservation Voltage Reduction'!V4*'Conservation Voltage Reduction'!V$2</f>
        <v>799751.78747421165</v>
      </c>
      <c r="Z19" s="18">
        <f>'Conservation Voltage Reduction'!W4*'Conservation Voltage Reduction'!W$2</f>
        <v>833341.36254812835</v>
      </c>
      <c r="AA19" s="18">
        <f>'Conservation Voltage Reduction'!X4*'Conservation Voltage Reduction'!X$2</f>
        <v>0</v>
      </c>
      <c r="AB19" s="18">
        <f>'Conservation Voltage Reduction'!Y4*'Conservation Voltage Reduction'!Y$2</f>
        <v>0</v>
      </c>
      <c r="AC19" s="18">
        <f>'Conservation Voltage Reduction'!Z4*'Conservation Voltage Reduction'!Z$2</f>
        <v>0</v>
      </c>
      <c r="AD19" s="18">
        <f>'Conservation Voltage Reduction'!AA4*'Conservation Voltage Reduction'!AA$2</f>
        <v>0</v>
      </c>
    </row>
    <row r="20" spans="1:30" s="47" customFormat="1">
      <c r="A20" s="341"/>
      <c r="C20" s="341"/>
      <c r="D20" s="204" t="s">
        <v>460</v>
      </c>
      <c r="E20" s="341" t="s">
        <v>546</v>
      </c>
      <c r="F20" s="18">
        <f>'Conservation Voltage Reduction'!C5</f>
        <v>0</v>
      </c>
      <c r="G20" s="18">
        <f>'Conservation Voltage Reduction'!D5</f>
        <v>0</v>
      </c>
      <c r="H20" s="18">
        <f>'Conservation Voltage Reduction'!E5</f>
        <v>0</v>
      </c>
      <c r="I20" s="18">
        <f>'Conservation Voltage Reduction'!F5*'Conservation Voltage Reduction'!F$2</f>
        <v>225280.68659302569</v>
      </c>
      <c r="J20" s="18">
        <f>'Conservation Voltage Reduction'!G5*'Conservation Voltage Reduction'!G$2</f>
        <v>586856.18857483182</v>
      </c>
      <c r="K20" s="18">
        <f>'Conservation Voltage Reduction'!H5*'Conservation Voltage Reduction'!H$2</f>
        <v>611504.14849497459</v>
      </c>
      <c r="L20" s="18">
        <f>'Conservation Voltage Reduction'!I5*'Conservation Voltage Reduction'!I$2</f>
        <v>637187.32273176347</v>
      </c>
      <c r="M20" s="18">
        <f>'Conservation Voltage Reduction'!J5*'Conservation Voltage Reduction'!J$2</f>
        <v>885265.58704866318</v>
      </c>
      <c r="N20" s="18">
        <f>'Conservation Voltage Reduction'!K5*'Conservation Voltage Reduction'!K$2</f>
        <v>1229928.9889396091</v>
      </c>
      <c r="O20" s="18">
        <f>'Conservation Voltage Reduction'!L5*'Conservation Voltage Reduction'!L$2</f>
        <v>1281586.0064750726</v>
      </c>
      <c r="P20" s="18">
        <f>'Conservation Voltage Reduction'!M5*'Conservation Voltage Reduction'!M$2</f>
        <v>1335412.6187470255</v>
      </c>
      <c r="Q20" s="18">
        <f>'Conservation Voltage Reduction'!N5*'Conservation Voltage Reduction'!N$2</f>
        <v>1391499.9487344003</v>
      </c>
      <c r="R20" s="18">
        <f>'Conservation Voltage Reduction'!O5*'Conservation Voltage Reduction'!O$2</f>
        <v>1449942.9465812449</v>
      </c>
      <c r="S20" s="18">
        <f>'Conservation Voltage Reduction'!P5*'Conservation Voltage Reduction'!P$2</f>
        <v>1510840.5503376569</v>
      </c>
      <c r="T20" s="18">
        <f>'Conservation Voltage Reduction'!Q5*'Conservation Voltage Reduction'!Q$2</f>
        <v>1574295.8534518383</v>
      </c>
      <c r="U20" s="18">
        <f>'Conservation Voltage Reduction'!R5*'Conservation Voltage Reduction'!R$2</f>
        <v>1640416.2792968152</v>
      </c>
      <c r="V20" s="18">
        <f>'Conservation Voltage Reduction'!S5*'Conservation Voltage Reduction'!S$2</f>
        <v>1709313.763027281</v>
      </c>
      <c r="W20" s="18">
        <f>'Conservation Voltage Reduction'!T5*'Conservation Voltage Reduction'!T$2</f>
        <v>1781104.9410744265</v>
      </c>
      <c r="X20" s="18">
        <f>'Conservation Voltage Reduction'!U5*'Conservation Voltage Reduction'!U$2</f>
        <v>1855911.3485995522</v>
      </c>
      <c r="Y20" s="18">
        <f>'Conservation Voltage Reduction'!V5*'Conservation Voltage Reduction'!V$2</f>
        <v>1933859.6252407329</v>
      </c>
      <c r="Z20" s="18">
        <f>'Conservation Voltage Reduction'!W5*'Conservation Voltage Reduction'!W$2</f>
        <v>2015081.7295008432</v>
      </c>
      <c r="AA20" s="18">
        <f>'Conservation Voltage Reduction'!X5*'Conservation Voltage Reduction'!X$2</f>
        <v>0</v>
      </c>
      <c r="AB20" s="18">
        <f>'Conservation Voltage Reduction'!Y5*'Conservation Voltage Reduction'!Y$2</f>
        <v>0</v>
      </c>
      <c r="AC20" s="18">
        <f>'Conservation Voltage Reduction'!Z5*'Conservation Voltage Reduction'!Z$2</f>
        <v>0</v>
      </c>
      <c r="AD20" s="18">
        <f>'Conservation Voltage Reduction'!AA5*'Conservation Voltage Reduction'!AA$2</f>
        <v>0</v>
      </c>
    </row>
    <row r="21" spans="1:30" s="47" customFormat="1" ht="15" thickBot="1">
      <c r="A21" s="341"/>
      <c r="C21" s="341"/>
      <c r="D21" s="319" t="s">
        <v>461</v>
      </c>
      <c r="E21" s="346" t="s">
        <v>546</v>
      </c>
      <c r="F21" s="351">
        <f>'Conservation Voltage Reduction'!C6</f>
        <v>0</v>
      </c>
      <c r="G21" s="351">
        <f>'Conservation Voltage Reduction'!D6</f>
        <v>0</v>
      </c>
      <c r="H21" s="351">
        <f>'Conservation Voltage Reduction'!E6</f>
        <v>0</v>
      </c>
      <c r="I21" s="351">
        <f>'Conservation Voltage Reduction'!F6*'Conservation Voltage Reduction'!F$2</f>
        <v>93004.76577683186</v>
      </c>
      <c r="J21" s="351">
        <f>'Conservation Voltage Reduction'!G6*'Conservation Voltage Reduction'!G$2</f>
        <v>243015.51688683374</v>
      </c>
      <c r="K21" s="351">
        <f>'Conservation Voltage Reduction'!H6*'Conservation Voltage Reduction'!H$2</f>
        <v>254075.68862578928</v>
      </c>
      <c r="L21" s="351">
        <f>'Conservation Voltage Reduction'!I6*'Conservation Voltage Reduction'!I$2</f>
        <v>265611.25268951862</v>
      </c>
      <c r="M21" s="351">
        <f>'Conservation Voltage Reduction'!J6*'Conservation Voltage Reduction'!J$2</f>
        <v>370032.71665632265</v>
      </c>
      <c r="N21" s="351">
        <f>'Conservation Voltage Reduction'!K6*'Conservation Voltage Reduction'!K$2</f>
        <v>515869.25911140884</v>
      </c>
      <c r="O21" s="351">
        <f>'Conservation Voltage Reduction'!L6*'Conservation Voltage Reduction'!L$2</f>
        <v>539833.91859593871</v>
      </c>
      <c r="P21" s="351">
        <f>'Conservation Voltage Reduction'!M6*'Conservation Voltage Reduction'!M$2</f>
        <v>564937.59757770284</v>
      </c>
      <c r="Q21" s="351">
        <f>'Conservation Voltage Reduction'!N6*'Conservation Voltage Reduction'!N$2</f>
        <v>591527.63350665558</v>
      </c>
      <c r="R21" s="351">
        <f>'Conservation Voltage Reduction'!O6*'Conservation Voltage Reduction'!O$2</f>
        <v>620004.30382039619</v>
      </c>
      <c r="S21" s="351">
        <f>'Conservation Voltage Reduction'!P6*'Conservation Voltage Reduction'!P$2</f>
        <v>649669.22116040927</v>
      </c>
      <c r="T21" s="351">
        <f>'Conservation Voltage Reduction'!Q6*'Conservation Voltage Reduction'!Q$2</f>
        <v>680899.65203333041</v>
      </c>
      <c r="U21" s="351">
        <f>'Conservation Voltage Reduction'!R6*'Conservation Voltage Reduction'!R$2</f>
        <v>713377.61866457481</v>
      </c>
      <c r="V21" s="351">
        <f>'Conservation Voltage Reduction'!S6*'Conservation Voltage Reduction'!S$2</f>
        <v>747770.43134499597</v>
      </c>
      <c r="W21" s="351">
        <f>'Conservation Voltage Reduction'!T6*'Conservation Voltage Reduction'!T$2</f>
        <v>783761.42900146404</v>
      </c>
      <c r="X21" s="351">
        <f>'Conservation Voltage Reduction'!U6*'Conservation Voltage Reduction'!U$2</f>
        <v>811446.0261201025</v>
      </c>
      <c r="Y21" s="351">
        <f>'Conservation Voltage Reduction'!V6*'Conservation Voltage Reduction'!V$2</f>
        <v>851090.59399254993</v>
      </c>
      <c r="Z21" s="351">
        <f>'Conservation Voltage Reduction'!W6*'Conservation Voltage Reduction'!W$2</f>
        <v>926459.75666400464</v>
      </c>
      <c r="AA21" s="351">
        <f>'Conservation Voltage Reduction'!X6*'Conservation Voltage Reduction'!X$2</f>
        <v>0</v>
      </c>
      <c r="AB21" s="351">
        <f>'Conservation Voltage Reduction'!Y6*'Conservation Voltage Reduction'!Y$2</f>
        <v>0</v>
      </c>
      <c r="AC21" s="351">
        <f>'Conservation Voltage Reduction'!Z6*'Conservation Voltage Reduction'!Z$2</f>
        <v>0</v>
      </c>
      <c r="AD21" s="351">
        <f>'Conservation Voltage Reduction'!AA6*'Conservation Voltage Reduction'!AA$2</f>
        <v>0</v>
      </c>
    </row>
    <row r="22" spans="1:30" s="47" customFormat="1">
      <c r="A22" s="341"/>
      <c r="C22" s="341"/>
      <c r="D22" s="350" t="s">
        <v>10</v>
      </c>
      <c r="E22" s="341"/>
      <c r="F22" s="18">
        <f t="shared" ref="F22:AD22" si="1">SUM(F19:F21)</f>
        <v>0</v>
      </c>
      <c r="G22" s="18">
        <f t="shared" si="1"/>
        <v>0</v>
      </c>
      <c r="H22" s="18">
        <f t="shared" si="1"/>
        <v>0</v>
      </c>
      <c r="I22" s="18">
        <f t="shared" si="1"/>
        <v>411450.76252713532</v>
      </c>
      <c r="J22" s="18">
        <f t="shared" si="1"/>
        <v>1072567.3384213743</v>
      </c>
      <c r="K22" s="18">
        <f t="shared" si="1"/>
        <v>1118468.6866647804</v>
      </c>
      <c r="L22" s="18">
        <f t="shared" si="1"/>
        <v>1166308.756646147</v>
      </c>
      <c r="M22" s="18">
        <f t="shared" si="1"/>
        <v>1621401.7821533983</v>
      </c>
      <c r="N22" s="18">
        <f t="shared" si="1"/>
        <v>2254438.0141086793</v>
      </c>
      <c r="O22" s="18">
        <f t="shared" si="1"/>
        <v>2351422.561303094</v>
      </c>
      <c r="P22" s="18">
        <f t="shared" si="1"/>
        <v>2452612.9632785581</v>
      </c>
      <c r="Q22" s="18">
        <f t="shared" si="1"/>
        <v>2558485.3645669469</v>
      </c>
      <c r="R22" s="18">
        <f t="shared" si="1"/>
        <v>2669574.2595852194</v>
      </c>
      <c r="S22" s="18">
        <f t="shared" si="1"/>
        <v>2785321.1150673544</v>
      </c>
      <c r="T22" s="18">
        <f t="shared" si="1"/>
        <v>2906248.9254843672</v>
      </c>
      <c r="U22" s="18">
        <f t="shared" si="1"/>
        <v>3032191.5616005547</v>
      </c>
      <c r="V22" s="18">
        <f t="shared" si="1"/>
        <v>3163974.5598842865</v>
      </c>
      <c r="W22" s="18">
        <f t="shared" si="1"/>
        <v>3301446.130939404</v>
      </c>
      <c r="X22" s="18">
        <f t="shared" si="1"/>
        <v>3434873.4855394359</v>
      </c>
      <c r="Y22" s="18">
        <f t="shared" si="1"/>
        <v>3584702.0067074946</v>
      </c>
      <c r="Z22" s="18">
        <f t="shared" si="1"/>
        <v>3774882.8487129761</v>
      </c>
      <c r="AA22" s="18">
        <f t="shared" si="1"/>
        <v>0</v>
      </c>
      <c r="AB22" s="18">
        <f t="shared" si="1"/>
        <v>0</v>
      </c>
      <c r="AC22" s="18">
        <f t="shared" si="1"/>
        <v>0</v>
      </c>
      <c r="AD22" s="18">
        <f t="shared" si="1"/>
        <v>0</v>
      </c>
    </row>
    <row r="23" spans="1:30" s="47" customFormat="1">
      <c r="A23" s="341"/>
      <c r="C23" s="341"/>
      <c r="E23" s="341"/>
    </row>
    <row r="24" spans="1:30">
      <c r="A24" s="341">
        <v>3</v>
      </c>
      <c r="B24" s="51" t="s">
        <v>509</v>
      </c>
      <c r="C24" s="341"/>
    </row>
    <row r="25" spans="1:30" s="47" customFormat="1" ht="15" thickBot="1">
      <c r="A25" s="341"/>
      <c r="C25" s="341"/>
      <c r="D25" s="8" t="s">
        <v>548</v>
      </c>
      <c r="E25" s="346" t="s">
        <v>547</v>
      </c>
      <c r="F25" s="351">
        <f>'Meter Sampling'!E9</f>
        <v>12525</v>
      </c>
      <c r="G25" s="351">
        <f>'Meter Sampling'!F9</f>
        <v>12525</v>
      </c>
      <c r="H25" s="351">
        <f>'Meter Sampling'!G9</f>
        <v>12525</v>
      </c>
      <c r="I25" s="351">
        <f>'Meter Sampling'!H9</f>
        <v>12525</v>
      </c>
      <c r="J25" s="351">
        <f>'Meter Sampling'!I9</f>
        <v>10020</v>
      </c>
      <c r="K25" s="351">
        <f>'Meter Sampling'!J9</f>
        <v>10020</v>
      </c>
      <c r="L25" s="351">
        <f>'Meter Sampling'!K9</f>
        <v>10020</v>
      </c>
      <c r="M25" s="351">
        <f>'Meter Sampling'!L9</f>
        <v>10020</v>
      </c>
      <c r="N25" s="351">
        <f>'Meter Sampling'!M9</f>
        <v>10020</v>
      </c>
      <c r="O25" s="351">
        <f>'Meter Sampling'!N9</f>
        <v>14670</v>
      </c>
      <c r="P25" s="351">
        <f>'Meter Sampling'!O9</f>
        <v>14670</v>
      </c>
      <c r="Q25" s="351">
        <f>'Meter Sampling'!P9</f>
        <v>14670</v>
      </c>
      <c r="R25" s="351">
        <f>'Meter Sampling'!Q9</f>
        <v>14670</v>
      </c>
      <c r="S25" s="351">
        <f>'Meter Sampling'!R9</f>
        <v>14670</v>
      </c>
      <c r="T25" s="351">
        <f>'Meter Sampling'!S9</f>
        <v>14670</v>
      </c>
      <c r="U25" s="351">
        <f>'Meter Sampling'!T9</f>
        <v>14670</v>
      </c>
      <c r="V25" s="351">
        <f>'Meter Sampling'!U9</f>
        <v>14670</v>
      </c>
      <c r="W25" s="351">
        <f>'Meter Sampling'!V9</f>
        <v>14670</v>
      </c>
      <c r="X25" s="351">
        <f>'Meter Sampling'!W9</f>
        <v>14670</v>
      </c>
      <c r="Y25" s="351">
        <f>'Meter Sampling'!X9</f>
        <v>14670</v>
      </c>
      <c r="Z25" s="351">
        <f>'Meter Sampling'!Y9</f>
        <v>14670</v>
      </c>
      <c r="AA25" s="351">
        <f>'Meter Sampling'!Z9</f>
        <v>0</v>
      </c>
      <c r="AB25" s="351">
        <f>'Meter Sampling'!AA9</f>
        <v>0</v>
      </c>
      <c r="AC25" s="351">
        <f>'Meter Sampling'!AB9</f>
        <v>0</v>
      </c>
      <c r="AD25" s="351">
        <f>'Meter Sampling'!AC9</f>
        <v>0</v>
      </c>
    </row>
    <row r="26" spans="1:30" s="47" customFormat="1">
      <c r="A26" s="341"/>
      <c r="C26" s="341"/>
      <c r="D26" s="350" t="s">
        <v>10</v>
      </c>
      <c r="E26" s="341"/>
      <c r="F26" s="18">
        <f>SUM(F25)</f>
        <v>12525</v>
      </c>
      <c r="G26" s="18">
        <f t="shared" ref="G26:AD26" si="2">SUM(G25)</f>
        <v>12525</v>
      </c>
      <c r="H26" s="18">
        <f t="shared" si="2"/>
        <v>12525</v>
      </c>
      <c r="I26" s="18">
        <f t="shared" si="2"/>
        <v>12525</v>
      </c>
      <c r="J26" s="18">
        <f t="shared" si="2"/>
        <v>10020</v>
      </c>
      <c r="K26" s="18">
        <f t="shared" si="2"/>
        <v>10020</v>
      </c>
      <c r="L26" s="18">
        <f t="shared" si="2"/>
        <v>10020</v>
      </c>
      <c r="M26" s="18">
        <f t="shared" si="2"/>
        <v>10020</v>
      </c>
      <c r="N26" s="18">
        <f t="shared" si="2"/>
        <v>10020</v>
      </c>
      <c r="O26" s="18">
        <f t="shared" si="2"/>
        <v>14670</v>
      </c>
      <c r="P26" s="18">
        <f t="shared" si="2"/>
        <v>14670</v>
      </c>
      <c r="Q26" s="18">
        <f t="shared" si="2"/>
        <v>14670</v>
      </c>
      <c r="R26" s="18">
        <f t="shared" si="2"/>
        <v>14670</v>
      </c>
      <c r="S26" s="18">
        <f t="shared" si="2"/>
        <v>14670</v>
      </c>
      <c r="T26" s="18">
        <f t="shared" si="2"/>
        <v>14670</v>
      </c>
      <c r="U26" s="18">
        <f t="shared" si="2"/>
        <v>14670</v>
      </c>
      <c r="V26" s="18">
        <f t="shared" si="2"/>
        <v>14670</v>
      </c>
      <c r="W26" s="18">
        <f t="shared" si="2"/>
        <v>14670</v>
      </c>
      <c r="X26" s="18">
        <f t="shared" si="2"/>
        <v>14670</v>
      </c>
      <c r="Y26" s="18">
        <f t="shared" si="2"/>
        <v>14670</v>
      </c>
      <c r="Z26" s="18">
        <f t="shared" si="2"/>
        <v>14670</v>
      </c>
      <c r="AA26" s="18">
        <f t="shared" si="2"/>
        <v>0</v>
      </c>
      <c r="AB26" s="18">
        <f t="shared" si="2"/>
        <v>0</v>
      </c>
      <c r="AC26" s="18">
        <f t="shared" si="2"/>
        <v>0</v>
      </c>
      <c r="AD26" s="18">
        <f t="shared" si="2"/>
        <v>0</v>
      </c>
    </row>
    <row r="27" spans="1:30">
      <c r="A27" s="341">
        <v>4</v>
      </c>
      <c r="B27" s="51" t="s">
        <v>3</v>
      </c>
      <c r="C27" s="341"/>
    </row>
    <row r="28" spans="1:30" ht="15" thickBot="1">
      <c r="C28" s="341"/>
      <c r="D28" s="8" t="s">
        <v>539</v>
      </c>
      <c r="E28" s="346" t="s">
        <v>547</v>
      </c>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row>
    <row r="29" spans="1:30" s="47" customFormat="1">
      <c r="A29" s="341"/>
      <c r="C29" s="341"/>
      <c r="D29" s="350" t="s">
        <v>10</v>
      </c>
      <c r="E29" s="341"/>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row>
    <row r="30" spans="1:30">
      <c r="A30" s="251">
        <v>5</v>
      </c>
      <c r="B30" s="10" t="s">
        <v>1051</v>
      </c>
      <c r="C30" s="251"/>
      <c r="E30" s="251"/>
    </row>
    <row r="31" spans="1:30">
      <c r="C31" s="341"/>
      <c r="D31" s="5" t="s">
        <v>540</v>
      </c>
      <c r="E31" s="341" t="s">
        <v>547</v>
      </c>
    </row>
    <row r="32" spans="1:30">
      <c r="A32" s="341">
        <v>6</v>
      </c>
      <c r="B32" s="51" t="s">
        <v>541</v>
      </c>
      <c r="C32" s="341"/>
    </row>
    <row r="33" spans="1:30">
      <c r="C33" s="341"/>
      <c r="D33" s="47" t="s">
        <v>542</v>
      </c>
      <c r="E33" s="341" t="s">
        <v>547</v>
      </c>
    </row>
    <row r="34" spans="1:30">
      <c r="A34" s="341">
        <v>7</v>
      </c>
      <c r="B34" s="51" t="s">
        <v>514</v>
      </c>
      <c r="C34" s="341"/>
    </row>
    <row r="35" spans="1:30">
      <c r="C35" s="341"/>
      <c r="E35" s="341" t="s">
        <v>547</v>
      </c>
    </row>
    <row r="36" spans="1:30">
      <c r="A36" s="341">
        <v>8</v>
      </c>
      <c r="B36" s="51" t="s">
        <v>543</v>
      </c>
      <c r="C36" s="341"/>
    </row>
    <row r="37" spans="1:30" s="47" customFormat="1">
      <c r="A37" s="341"/>
      <c r="C37" s="341"/>
      <c r="E37" s="341" t="s">
        <v>547</v>
      </c>
    </row>
    <row r="38" spans="1:30">
      <c r="A38" s="341">
        <v>9</v>
      </c>
      <c r="B38" s="51" t="s">
        <v>544</v>
      </c>
      <c r="C38" s="341"/>
    </row>
    <row r="39" spans="1:30" s="47" customFormat="1">
      <c r="A39" s="341"/>
      <c r="C39" s="341"/>
      <c r="E39" s="341" t="s">
        <v>547</v>
      </c>
    </row>
    <row r="40" spans="1:30">
      <c r="A40" s="341">
        <v>10</v>
      </c>
      <c r="B40" s="51" t="s">
        <v>6</v>
      </c>
      <c r="C40" s="341"/>
    </row>
    <row r="41" spans="1:30" ht="15" thickBot="1">
      <c r="C41" s="341"/>
      <c r="D41" s="8" t="s">
        <v>545</v>
      </c>
      <c r="E41" s="346" t="s">
        <v>546</v>
      </c>
      <c r="F41" s="351">
        <f>'Retail Load Analysis'!J23</f>
        <v>48709.749490769231</v>
      </c>
      <c r="G41" s="351">
        <f>'Retail Load Analysis'!K23</f>
        <v>50171.041975492306</v>
      </c>
      <c r="H41" s="351">
        <f>'Retail Load Analysis'!L23</f>
        <v>51676.17323475708</v>
      </c>
      <c r="I41" s="351">
        <f>'Retail Load Analysis'!M23</f>
        <v>53226.458431799787</v>
      </c>
      <c r="J41" s="351">
        <f>'Retail Load Analysis'!N23</f>
        <v>54823.252184753779</v>
      </c>
      <c r="K41" s="351">
        <f>'Retail Load Analysis'!O23</f>
        <v>42350.962312722295</v>
      </c>
      <c r="L41" s="351">
        <f>'Retail Load Analysis'!P23</f>
        <v>43621.491182103964</v>
      </c>
      <c r="M41" s="351">
        <f>'Retail Load Analysis'!Q23</f>
        <v>59906.847890089441</v>
      </c>
      <c r="N41" s="351">
        <f>'Retail Load Analysis'!R23</f>
        <v>61704.053326792127</v>
      </c>
      <c r="O41" s="351">
        <f>'Retail Load Analysis'!S23</f>
        <v>63555.174926595893</v>
      </c>
      <c r="P41" s="351">
        <f>'Retail Load Analysis'!T23</f>
        <v>65461.83017439377</v>
      </c>
      <c r="Q41" s="351">
        <f>'Retail Load Analysis'!U23</f>
        <v>67425.685079625575</v>
      </c>
      <c r="R41" s="351">
        <f>'Retail Load Analysis'!V23</f>
        <v>69448.455632014331</v>
      </c>
      <c r="S41" s="351">
        <f>'Retail Load Analysis'!W23</f>
        <v>71531.909300974774</v>
      </c>
      <c r="T41" s="351">
        <f>'Retail Load Analysis'!X23</f>
        <v>73677.866580004018</v>
      </c>
      <c r="U41" s="351">
        <f>'Retail Load Analysis'!Y23</f>
        <v>75888.202577404125</v>
      </c>
      <c r="V41" s="351">
        <f>'Retail Load Analysis'!Z23</f>
        <v>78164.848654726258</v>
      </c>
      <c r="W41" s="351">
        <f>'Retail Load Analysis'!AA23</f>
        <v>80509.794114368036</v>
      </c>
      <c r="X41" s="351">
        <f>'Retail Load Analysis'!AB23</f>
        <v>82925.087937799079</v>
      </c>
      <c r="Y41" s="351">
        <f>'Retail Load Analysis'!AC23</f>
        <v>85412.840575933049</v>
      </c>
      <c r="Z41" s="351">
        <f>'Retail Load Analysis'!AD23</f>
        <v>87975.225793211037</v>
      </c>
      <c r="AA41" s="351">
        <f>'Retail Load Analysis'!AE23</f>
        <v>22653.620641751844</v>
      </c>
      <c r="AB41" s="351">
        <f>'Retail Load Analysis'!AF23</f>
        <v>0</v>
      </c>
      <c r="AC41" s="351">
        <f>'Retail Load Analysis'!AG23</f>
        <v>0</v>
      </c>
      <c r="AD41" s="351">
        <f>'Retail Load Analysis'!AH23</f>
        <v>0</v>
      </c>
    </row>
    <row r="42" spans="1:30">
      <c r="C42" s="341"/>
      <c r="D42" s="350" t="s">
        <v>10</v>
      </c>
      <c r="F42" s="18">
        <f t="shared" ref="F42:AD42" si="3">SUM(F41)</f>
        <v>48709.749490769231</v>
      </c>
      <c r="G42" s="18">
        <f t="shared" si="3"/>
        <v>50171.041975492306</v>
      </c>
      <c r="H42" s="18">
        <f t="shared" si="3"/>
        <v>51676.17323475708</v>
      </c>
      <c r="I42" s="18">
        <f t="shared" si="3"/>
        <v>53226.458431799787</v>
      </c>
      <c r="J42" s="18">
        <f t="shared" si="3"/>
        <v>54823.252184753779</v>
      </c>
      <c r="K42" s="18">
        <f t="shared" si="3"/>
        <v>42350.962312722295</v>
      </c>
      <c r="L42" s="18">
        <f t="shared" si="3"/>
        <v>43621.491182103964</v>
      </c>
      <c r="M42" s="18">
        <f t="shared" si="3"/>
        <v>59906.847890089441</v>
      </c>
      <c r="N42" s="18">
        <f t="shared" si="3"/>
        <v>61704.053326792127</v>
      </c>
      <c r="O42" s="18">
        <f t="shared" si="3"/>
        <v>63555.174926595893</v>
      </c>
      <c r="P42" s="18">
        <f t="shared" si="3"/>
        <v>65461.83017439377</v>
      </c>
      <c r="Q42" s="18">
        <f t="shared" si="3"/>
        <v>67425.685079625575</v>
      </c>
      <c r="R42" s="18">
        <f t="shared" si="3"/>
        <v>69448.455632014331</v>
      </c>
      <c r="S42" s="18">
        <f t="shared" si="3"/>
        <v>71531.909300974774</v>
      </c>
      <c r="T42" s="18">
        <f t="shared" si="3"/>
        <v>73677.866580004018</v>
      </c>
      <c r="U42" s="18">
        <f t="shared" si="3"/>
        <v>75888.202577404125</v>
      </c>
      <c r="V42" s="18">
        <f t="shared" si="3"/>
        <v>78164.848654726258</v>
      </c>
      <c r="W42" s="18">
        <f t="shared" si="3"/>
        <v>80509.794114368036</v>
      </c>
      <c r="X42" s="18">
        <f t="shared" si="3"/>
        <v>82925.087937799079</v>
      </c>
      <c r="Y42" s="18">
        <f t="shared" si="3"/>
        <v>85412.840575933049</v>
      </c>
      <c r="Z42" s="18">
        <f t="shared" si="3"/>
        <v>87975.225793211037</v>
      </c>
      <c r="AA42" s="18">
        <f t="shared" si="3"/>
        <v>22653.620641751844</v>
      </c>
      <c r="AB42" s="18">
        <f t="shared" si="3"/>
        <v>0</v>
      </c>
      <c r="AC42" s="18">
        <f t="shared" si="3"/>
        <v>0</v>
      </c>
      <c r="AD42" s="18">
        <f t="shared" si="3"/>
        <v>0</v>
      </c>
    </row>
    <row r="43" spans="1:30">
      <c r="C43" s="341"/>
    </row>
    <row r="44" spans="1:30" ht="15.6">
      <c r="A44" s="352" t="s">
        <v>10</v>
      </c>
      <c r="C44" s="341"/>
      <c r="F44" s="19">
        <f>SUM(F42,F29,F26,F22,F16)</f>
        <v>61234.749490769231</v>
      </c>
      <c r="G44" s="19">
        <f t="shared" ref="G44:AD44" si="4">SUM(G42,G29,G26,G22,G16)</f>
        <v>62696.041975492306</v>
      </c>
      <c r="H44" s="19">
        <f t="shared" si="4"/>
        <v>593158.44625279552</v>
      </c>
      <c r="I44" s="19">
        <f t="shared" si="4"/>
        <v>2126687.4562500915</v>
      </c>
      <c r="J44" s="19">
        <f t="shared" si="4"/>
        <v>5423849.6111679906</v>
      </c>
      <c r="K44" s="19">
        <f t="shared" si="4"/>
        <v>5626442.4601841029</v>
      </c>
      <c r="L44" s="19">
        <f t="shared" si="4"/>
        <v>5851409.9204071751</v>
      </c>
      <c r="M44" s="19">
        <f t="shared" si="4"/>
        <v>8110361.897207031</v>
      </c>
      <c r="N44" s="19">
        <f t="shared" si="4"/>
        <v>8998594.7693089489</v>
      </c>
      <c r="O44" s="19">
        <f t="shared" si="4"/>
        <v>9365508.0528889447</v>
      </c>
      <c r="P44" s="19">
        <f t="shared" si="4"/>
        <v>9742458.5414614603</v>
      </c>
      <c r="Q44" s="19">
        <f t="shared" si="4"/>
        <v>10134987.473292019</v>
      </c>
      <c r="R44" s="19">
        <f t="shared" si="4"/>
        <v>10544060.905619334</v>
      </c>
      <c r="S44" s="19">
        <f t="shared" si="4"/>
        <v>10969568.991446357</v>
      </c>
      <c r="T44" s="19">
        <f t="shared" si="4"/>
        <v>11412501.215348167</v>
      </c>
      <c r="U44" s="19">
        <f t="shared" si="4"/>
        <v>11873176.449481107</v>
      </c>
      <c r="V44" s="19">
        <f t="shared" si="4"/>
        <v>12352924.478589065</v>
      </c>
      <c r="W44" s="19">
        <f t="shared" si="4"/>
        <v>12852117.773293475</v>
      </c>
      <c r="X44" s="19">
        <f t="shared" si="4"/>
        <v>13361568.611414339</v>
      </c>
      <c r="Y44" s="19">
        <f t="shared" si="4"/>
        <v>13902289.076976791</v>
      </c>
      <c r="Z44" s="19">
        <f t="shared" si="4"/>
        <v>14498819.519034075</v>
      </c>
      <c r="AA44" s="19">
        <f t="shared" si="4"/>
        <v>2782921.6271579945</v>
      </c>
      <c r="AB44" s="19">
        <f t="shared" si="4"/>
        <v>0</v>
      </c>
      <c r="AC44" s="19">
        <f t="shared" si="4"/>
        <v>0</v>
      </c>
      <c r="AD44" s="19">
        <f t="shared" si="4"/>
        <v>0</v>
      </c>
    </row>
    <row r="45" spans="1:30">
      <c r="C45" s="341"/>
    </row>
    <row r="46" spans="1:30" ht="15.6">
      <c r="A46" s="352" t="s">
        <v>834</v>
      </c>
      <c r="F46" s="61">
        <f>Summary_RealizationSchedule!H55</f>
        <v>4911737.7970782705</v>
      </c>
      <c r="G46" s="61">
        <f>Summary_RealizationSchedule!I55</f>
        <v>8738790.6575518753</v>
      </c>
      <c r="H46" s="61">
        <f>Summary_RealizationSchedule!J55</f>
        <v>6177905.6225635232</v>
      </c>
      <c r="I46" s="61">
        <f>Summary_RealizationSchedule!K55</f>
        <v>15973877.603117628</v>
      </c>
      <c r="J46" s="61">
        <f>Summary_RealizationSchedule!L55</f>
        <v>24189252.015822478</v>
      </c>
      <c r="K46" s="61">
        <f>Summary_RealizationSchedule!M55</f>
        <v>16331312.352540294</v>
      </c>
      <c r="L46" s="61">
        <f>Summary_RealizationSchedule!N55</f>
        <v>17516306.755453765</v>
      </c>
      <c r="M46" s="61">
        <f>Summary_RealizationSchedule!O55</f>
        <v>24371782.834515341</v>
      </c>
      <c r="N46" s="61">
        <f>Summary_RealizationSchedule!P55</f>
        <v>28047759.865903992</v>
      </c>
      <c r="O46" s="61">
        <f>Summary_RealizationSchedule!Q55</f>
        <v>29289703.09300736</v>
      </c>
      <c r="P46" s="61">
        <f>Summary_RealizationSchedule!R55</f>
        <v>30705360.145421572</v>
      </c>
      <c r="Q46" s="61">
        <f>Summary_RealizationSchedule!S55</f>
        <v>32824956.818835068</v>
      </c>
      <c r="R46" s="61">
        <f>Summary_RealizationSchedule!T55</f>
        <v>34269949.253425285</v>
      </c>
      <c r="S46" s="61">
        <f>Summary_RealizationSchedule!U55</f>
        <v>35703154.179417096</v>
      </c>
      <c r="T46" s="61">
        <f>Summary_RealizationSchedule!V55</f>
        <v>35271753.859845705</v>
      </c>
      <c r="U46" s="61">
        <f>Summary_RealizationSchedule!W55</f>
        <v>36448523.797276698</v>
      </c>
      <c r="V46" s="61">
        <f>Summary_RealizationSchedule!X55</f>
        <v>37540439.301759794</v>
      </c>
      <c r="W46" s="61">
        <f>Summary_RealizationSchedule!Y55</f>
        <v>37753918.001013964</v>
      </c>
      <c r="X46" s="61">
        <f>Summary_RealizationSchedule!Z55</f>
        <v>38746883.035540454</v>
      </c>
      <c r="Y46" s="61">
        <f>Summary_RealizationSchedule!AA55</f>
        <v>40116865.825792804</v>
      </c>
      <c r="Z46" s="61">
        <f>Summary_RealizationSchedule!AB55</f>
        <v>41658187.328885898</v>
      </c>
      <c r="AA46" s="61">
        <f>Summary_RealizationSchedule!AC55</f>
        <v>10143009.703386953</v>
      </c>
      <c r="AB46" s="61">
        <f>Summary_RealizationSchedule!AD55</f>
        <v>0</v>
      </c>
      <c r="AC46" s="61">
        <f>Summary_RealizationSchedule!AE55</f>
        <v>0</v>
      </c>
      <c r="AD46" s="61">
        <f>Summary_RealizationSchedule!AF55</f>
        <v>0</v>
      </c>
    </row>
    <row r="47" spans="1:30">
      <c r="F47" s="20">
        <f>F44/F46</f>
        <v>1.2467023285973143E-2</v>
      </c>
      <c r="G47" s="20">
        <f t="shared" ref="G47:Z47" si="5">G44/G46</f>
        <v>7.1744528999915722E-3</v>
      </c>
      <c r="H47" s="20">
        <f t="shared" si="5"/>
        <v>9.6012869488715874E-2</v>
      </c>
      <c r="I47" s="20">
        <f t="shared" si="5"/>
        <v>0.13313532938520983</v>
      </c>
      <c r="J47" s="20">
        <f t="shared" si="5"/>
        <v>0.22422560266105732</v>
      </c>
      <c r="K47" s="20">
        <f t="shared" si="5"/>
        <v>0.34451869750130182</v>
      </c>
      <c r="L47" s="20">
        <f t="shared" si="5"/>
        <v>0.33405500383722825</v>
      </c>
      <c r="M47" s="20">
        <f t="shared" si="5"/>
        <v>0.33277671774266465</v>
      </c>
      <c r="N47" s="20">
        <f t="shared" si="5"/>
        <v>0.32083113989606027</v>
      </c>
      <c r="O47" s="20">
        <f t="shared" si="5"/>
        <v>0.31975428440327452</v>
      </c>
      <c r="P47" s="20">
        <f t="shared" si="5"/>
        <v>0.31728852862564921</v>
      </c>
      <c r="Q47" s="20">
        <f t="shared" si="5"/>
        <v>0.30875859271432554</v>
      </c>
      <c r="R47" s="20">
        <f t="shared" si="5"/>
        <v>0.30767658357607441</v>
      </c>
      <c r="S47" s="20">
        <f t="shared" si="5"/>
        <v>0.30724369438962129</v>
      </c>
      <c r="T47" s="20">
        <f t="shared" si="5"/>
        <v>0.32355922137289744</v>
      </c>
      <c r="U47" s="20">
        <f t="shared" si="5"/>
        <v>0.32575191564735545</v>
      </c>
      <c r="V47" s="20">
        <f t="shared" si="5"/>
        <v>0.32905647105759878</v>
      </c>
      <c r="W47" s="20">
        <f t="shared" si="5"/>
        <v>0.34041811959617813</v>
      </c>
      <c r="X47" s="20">
        <f t="shared" si="5"/>
        <v>0.34484241220535039</v>
      </c>
      <c r="Y47" s="20">
        <f t="shared" si="5"/>
        <v>0.34654474597660195</v>
      </c>
      <c r="Z47" s="20">
        <f t="shared" si="5"/>
        <v>0.34804249653418201</v>
      </c>
      <c r="AA47" s="20"/>
      <c r="AB47" s="20"/>
      <c r="AC47" s="20"/>
      <c r="AD47" s="20"/>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39997558519241921"/>
  </sheetPr>
  <dimension ref="A1:D37"/>
  <sheetViews>
    <sheetView workbookViewId="0"/>
  </sheetViews>
  <sheetFormatPr defaultRowHeight="14.4"/>
  <cols>
    <col min="1" max="1" width="9.109375" style="47"/>
    <col min="2" max="2" width="4.6640625" style="47" customWidth="1"/>
    <col min="3" max="3" width="63" style="47" customWidth="1"/>
    <col min="4" max="4" width="27" style="144" customWidth="1"/>
  </cols>
  <sheetData>
    <row r="1" spans="1:4" ht="21.6" thickBot="1">
      <c r="A1" s="275" t="s">
        <v>468</v>
      </c>
      <c r="B1" s="276"/>
      <c r="C1" s="54"/>
      <c r="D1" s="56"/>
    </row>
    <row r="2" spans="1:4" ht="31.8" thickBot="1">
      <c r="A2" s="54"/>
      <c r="B2" s="277"/>
      <c r="C2" s="278"/>
      <c r="D2" s="279" t="s">
        <v>469</v>
      </c>
    </row>
    <row r="3" spans="1:4" ht="15.6">
      <c r="A3" s="54"/>
      <c r="B3" s="280" t="s">
        <v>7</v>
      </c>
      <c r="C3" s="281"/>
      <c r="D3" s="282"/>
    </row>
    <row r="4" spans="1:4" ht="15.6">
      <c r="A4" s="54"/>
      <c r="B4" s="283"/>
      <c r="C4" s="284" t="s">
        <v>470</v>
      </c>
      <c r="D4" s="285">
        <v>0</v>
      </c>
    </row>
    <row r="5" spans="1:4" ht="15.6">
      <c r="A5" s="54"/>
      <c r="B5" s="283"/>
      <c r="C5" s="284" t="s">
        <v>471</v>
      </c>
      <c r="D5" s="285">
        <v>0</v>
      </c>
    </row>
    <row r="6" spans="1:4" ht="15.6">
      <c r="A6" s="54"/>
      <c r="B6" s="283"/>
      <c r="C6" s="284" t="s">
        <v>472</v>
      </c>
      <c r="D6" s="286">
        <v>0</v>
      </c>
    </row>
    <row r="7" spans="1:4" ht="15.6">
      <c r="A7" s="54"/>
      <c r="B7" s="283"/>
      <c r="C7" s="284" t="s">
        <v>473</v>
      </c>
      <c r="D7" s="286">
        <v>0</v>
      </c>
    </row>
    <row r="8" spans="1:4" ht="15.6">
      <c r="A8" s="54"/>
      <c r="B8" s="283"/>
      <c r="C8" s="284"/>
      <c r="D8" s="285"/>
    </row>
    <row r="9" spans="1:4" ht="15.6">
      <c r="A9" s="54"/>
      <c r="B9" s="283" t="s">
        <v>4</v>
      </c>
      <c r="C9" s="284"/>
      <c r="D9" s="287"/>
    </row>
    <row r="10" spans="1:4" ht="15.6">
      <c r="A10" s="54"/>
      <c r="B10" s="283"/>
      <c r="C10" s="284" t="s">
        <v>474</v>
      </c>
      <c r="D10" s="288">
        <v>1186708.61124</v>
      </c>
    </row>
    <row r="11" spans="1:4" ht="15.6">
      <c r="A11" s="54"/>
      <c r="B11" s="283"/>
      <c r="C11" s="284" t="s">
        <v>199</v>
      </c>
      <c r="D11" s="288">
        <v>491881.97365650005</v>
      </c>
    </row>
    <row r="12" spans="1:4" ht="15.6">
      <c r="A12" s="54"/>
      <c r="B12" s="283"/>
      <c r="C12" s="284" t="s">
        <v>475</v>
      </c>
      <c r="D12" s="285">
        <v>0</v>
      </c>
    </row>
    <row r="13" spans="1:4" ht="15.6">
      <c r="A13" s="54"/>
      <c r="B13" s="283"/>
      <c r="C13" s="284"/>
      <c r="D13" s="285"/>
    </row>
    <row r="14" spans="1:4" ht="15.6">
      <c r="A14" s="54"/>
      <c r="B14" s="283" t="s">
        <v>476</v>
      </c>
      <c r="C14" s="284"/>
      <c r="D14" s="285"/>
    </row>
    <row r="15" spans="1:4" ht="15.6">
      <c r="A15" s="54"/>
      <c r="B15" s="283"/>
      <c r="C15" s="284" t="s">
        <v>477</v>
      </c>
      <c r="D15" s="285">
        <v>0</v>
      </c>
    </row>
    <row r="16" spans="1:4" ht="15.6">
      <c r="A16" s="54"/>
      <c r="B16" s="283"/>
      <c r="C16" s="284"/>
      <c r="D16" s="287"/>
    </row>
    <row r="17" spans="1:4" ht="15.6">
      <c r="A17" s="54"/>
      <c r="B17" s="283" t="s">
        <v>478</v>
      </c>
      <c r="C17" s="284"/>
      <c r="D17" s="287"/>
    </row>
    <row r="18" spans="1:4" ht="15.6">
      <c r="A18" s="54"/>
      <c r="B18" s="283"/>
      <c r="C18" s="284" t="s">
        <v>479</v>
      </c>
      <c r="D18" s="289"/>
    </row>
    <row r="19" spans="1:4" ht="15.6">
      <c r="A19" s="54"/>
      <c r="B19" s="283"/>
      <c r="C19" s="284" t="s">
        <v>480</v>
      </c>
      <c r="D19" s="288">
        <v>2218195.0602000006</v>
      </c>
    </row>
    <row r="20" spans="1:4" ht="15.6">
      <c r="A20" s="54"/>
      <c r="B20" s="283"/>
      <c r="C20" s="284"/>
      <c r="D20" s="285"/>
    </row>
    <row r="21" spans="1:4" ht="15.6">
      <c r="A21" s="54"/>
      <c r="B21" s="283" t="s">
        <v>481</v>
      </c>
      <c r="C21" s="284"/>
      <c r="D21" s="285"/>
    </row>
    <row r="22" spans="1:4" ht="15.6">
      <c r="A22" s="54"/>
      <c r="B22" s="283"/>
      <c r="C22" s="284" t="s">
        <v>482</v>
      </c>
      <c r="D22" s="286">
        <v>0</v>
      </c>
    </row>
    <row r="23" spans="1:4" ht="15.6">
      <c r="A23" s="54"/>
      <c r="B23" s="283"/>
      <c r="C23" s="284" t="s">
        <v>483</v>
      </c>
      <c r="D23" s="290">
        <v>104040</v>
      </c>
    </row>
    <row r="24" spans="1:4" ht="15.6">
      <c r="A24" s="54"/>
      <c r="B24" s="283"/>
      <c r="C24" s="284"/>
      <c r="D24" s="286"/>
    </row>
    <row r="25" spans="1:4" ht="15.6">
      <c r="A25" s="54"/>
      <c r="B25" s="283" t="s">
        <v>2</v>
      </c>
      <c r="C25" s="284"/>
      <c r="D25" s="285"/>
    </row>
    <row r="26" spans="1:4" ht="15.6">
      <c r="A26" s="54"/>
      <c r="B26" s="283"/>
      <c r="C26" s="284" t="s">
        <v>484</v>
      </c>
      <c r="D26" s="286">
        <v>0</v>
      </c>
    </row>
    <row r="27" spans="1:4" ht="15.6">
      <c r="A27" s="54"/>
      <c r="B27" s="283"/>
      <c r="C27" s="284" t="s">
        <v>485</v>
      </c>
      <c r="D27" s="286">
        <v>0</v>
      </c>
    </row>
    <row r="28" spans="1:4" ht="15.6">
      <c r="A28" s="54"/>
      <c r="B28" s="283"/>
      <c r="C28" s="284" t="s">
        <v>486</v>
      </c>
      <c r="D28" s="290"/>
    </row>
    <row r="29" spans="1:4" ht="15.6">
      <c r="A29" s="54"/>
      <c r="B29" s="283"/>
      <c r="C29" s="284"/>
      <c r="D29" s="286"/>
    </row>
    <row r="30" spans="1:4" ht="15.6">
      <c r="A30" s="54"/>
      <c r="B30" s="283" t="s">
        <v>487</v>
      </c>
      <c r="C30" s="284"/>
      <c r="D30" s="285"/>
    </row>
    <row r="31" spans="1:4" ht="15.6">
      <c r="A31" s="54"/>
      <c r="B31" s="283"/>
      <c r="C31" s="284" t="s">
        <v>488</v>
      </c>
      <c r="D31" s="285">
        <v>0</v>
      </c>
    </row>
    <row r="32" spans="1:4" ht="15.6">
      <c r="A32" s="54"/>
      <c r="B32" s="283"/>
      <c r="C32" s="284" t="s">
        <v>489</v>
      </c>
      <c r="D32" s="286">
        <v>0</v>
      </c>
    </row>
    <row r="33" spans="1:4" ht="15.6">
      <c r="A33" s="54"/>
      <c r="B33" s="283"/>
      <c r="C33" s="284" t="s">
        <v>490</v>
      </c>
      <c r="D33" s="286">
        <v>0</v>
      </c>
    </row>
    <row r="34" spans="1:4" ht="16.2" thickBot="1">
      <c r="A34" s="54"/>
      <c r="B34" s="291"/>
      <c r="C34" s="292"/>
      <c r="D34" s="293"/>
    </row>
    <row r="35" spans="1:4" ht="16.2" thickBot="1">
      <c r="A35" s="54"/>
      <c r="B35" s="294" t="s">
        <v>10</v>
      </c>
      <c r="C35" s="295"/>
      <c r="D35" s="296">
        <v>4000825.6450965004</v>
      </c>
    </row>
    <row r="36" spans="1:4" ht="15.6">
      <c r="A36" s="54"/>
      <c r="B36" s="276"/>
      <c r="C36" s="54"/>
      <c r="D36" s="56"/>
    </row>
    <row r="37" spans="1:4" ht="15.6">
      <c r="B37" s="27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39997558519241921"/>
  </sheetPr>
  <dimension ref="A1:AH61"/>
  <sheetViews>
    <sheetView topLeftCell="A22" workbookViewId="0"/>
  </sheetViews>
  <sheetFormatPr defaultRowHeight="15.6"/>
  <cols>
    <col min="1" max="1" width="5" style="216" customWidth="1"/>
    <col min="2" max="3" width="5" style="308" customWidth="1"/>
    <col min="4" max="4" width="54.109375" style="54" customWidth="1"/>
    <col min="5" max="5" width="17.5546875" style="54" bestFit="1" customWidth="1"/>
    <col min="6" max="6" width="18.6640625" customWidth="1"/>
    <col min="7" max="7" width="14.5546875" bestFit="1" customWidth="1"/>
    <col min="8" max="9" width="10.109375" customWidth="1"/>
    <col min="10" max="10" width="14.33203125" bestFit="1" customWidth="1"/>
    <col min="11" max="30" width="11.5546875" bestFit="1" customWidth="1"/>
  </cols>
  <sheetData>
    <row r="1" spans="1:34">
      <c r="A1" s="308" t="s">
        <v>491</v>
      </c>
      <c r="G1" s="318" t="s">
        <v>527</v>
      </c>
      <c r="H1" s="317">
        <v>6.7799999999999999E-2</v>
      </c>
    </row>
    <row r="2" spans="1:34" ht="15" thickBot="1">
      <c r="B2" s="51" t="s">
        <v>522</v>
      </c>
      <c r="C2" s="122"/>
      <c r="D2"/>
      <c r="E2" s="126"/>
      <c r="J2">
        <v>0</v>
      </c>
      <c r="K2">
        <v>0.25</v>
      </c>
      <c r="L2">
        <v>0.5</v>
      </c>
      <c r="M2" s="144">
        <v>0.75</v>
      </c>
      <c r="N2" s="144">
        <v>1</v>
      </c>
      <c r="O2" s="144">
        <v>1</v>
      </c>
      <c r="P2" s="144">
        <v>1</v>
      </c>
      <c r="Q2" s="144">
        <v>1</v>
      </c>
      <c r="R2" s="144">
        <v>1</v>
      </c>
      <c r="S2" s="144">
        <v>1</v>
      </c>
      <c r="T2" s="144">
        <v>1</v>
      </c>
      <c r="U2" s="144">
        <v>1</v>
      </c>
      <c r="V2" s="144">
        <v>1</v>
      </c>
      <c r="W2" s="144">
        <v>1</v>
      </c>
      <c r="X2" s="144">
        <v>1</v>
      </c>
      <c r="Y2" s="144">
        <v>1</v>
      </c>
      <c r="Z2" s="144">
        <v>1</v>
      </c>
      <c r="AA2" s="144">
        <v>1</v>
      </c>
      <c r="AB2" s="144">
        <v>1</v>
      </c>
      <c r="AC2" s="144">
        <v>0.75</v>
      </c>
      <c r="AD2" s="144">
        <v>0.25</v>
      </c>
    </row>
    <row r="3" spans="1:34">
      <c r="C3" s="309"/>
      <c r="D3" s="298"/>
      <c r="E3" s="297" t="s">
        <v>523</v>
      </c>
      <c r="F3" s="561" t="s">
        <v>833</v>
      </c>
      <c r="G3" s="144" t="s">
        <v>80</v>
      </c>
      <c r="H3" s="144" t="s">
        <v>525</v>
      </c>
      <c r="I3" s="315" t="s">
        <v>526</v>
      </c>
      <c r="J3" s="144">
        <v>2016</v>
      </c>
      <c r="K3" s="144">
        <v>2017</v>
      </c>
      <c r="L3" s="144">
        <v>2018</v>
      </c>
      <c r="M3" s="144">
        <v>2019</v>
      </c>
      <c r="N3" s="144">
        <v>2020</v>
      </c>
      <c r="O3" s="144">
        <v>2021</v>
      </c>
      <c r="P3" s="144">
        <v>2022</v>
      </c>
      <c r="Q3" s="144">
        <v>2023</v>
      </c>
      <c r="R3" s="144">
        <v>2024</v>
      </c>
      <c r="S3" s="144">
        <v>2025</v>
      </c>
      <c r="T3" s="144">
        <v>2026</v>
      </c>
      <c r="U3" s="144">
        <v>2027</v>
      </c>
      <c r="V3" s="144">
        <v>2028</v>
      </c>
      <c r="W3" s="144">
        <v>2029</v>
      </c>
      <c r="X3" s="144">
        <v>2030</v>
      </c>
      <c r="Y3" s="144">
        <v>2031</v>
      </c>
      <c r="Z3" s="144">
        <v>2032</v>
      </c>
      <c r="AA3" s="144">
        <v>2033</v>
      </c>
      <c r="AB3" s="144">
        <v>2034</v>
      </c>
      <c r="AC3" s="144">
        <v>2035</v>
      </c>
      <c r="AD3" s="144">
        <v>2036</v>
      </c>
      <c r="AE3" s="144">
        <v>2037</v>
      </c>
      <c r="AF3" s="144">
        <v>2038</v>
      </c>
      <c r="AG3" s="144">
        <v>2039</v>
      </c>
      <c r="AH3" s="144">
        <v>2040</v>
      </c>
    </row>
    <row r="4" spans="1:34">
      <c r="C4" s="310" t="s">
        <v>492</v>
      </c>
      <c r="D4" s="5"/>
      <c r="E4" s="299"/>
      <c r="F4" s="562"/>
    </row>
    <row r="5" spans="1:34">
      <c r="A5" s="216" t="s">
        <v>493</v>
      </c>
      <c r="C5" s="310"/>
      <c r="D5" s="5" t="s">
        <v>494</v>
      </c>
      <c r="E5" s="299">
        <v>4842670.6382067828</v>
      </c>
      <c r="F5" s="562">
        <f>'Summary Detail'!G5</f>
        <v>59045423.35846632</v>
      </c>
      <c r="G5" s="61">
        <f>NPV(0.0678,J5:AH5)</f>
        <v>60803599.145489663</v>
      </c>
      <c r="H5" s="316">
        <v>0.03</v>
      </c>
      <c r="I5" s="316">
        <v>7.0000000000000001E-3</v>
      </c>
      <c r="J5" s="18">
        <f>IF($E5&lt;&gt;"",$E5*(1+H5+I5)^COUNT($J$3:J$3),"")*J$2</f>
        <v>0</v>
      </c>
      <c r="K5" s="18">
        <f>IF($E5&lt;&gt;"",$E5*(1+$I5+$H5)^COUNT($J$3:K$3),"")*K$2</f>
        <v>1301914.4703844471</v>
      </c>
      <c r="L5" s="18">
        <f>IF($E5&lt;&gt;"",$E5*(1+$I5+$H5)^COUNT($J$3:L$3),"")*L$2</f>
        <v>2700170.6115773437</v>
      </c>
      <c r="M5" s="18">
        <f>IF($E5&lt;&gt;"",$E5*(1+$I5+$H5)^COUNT($J$3:M$3),"")*M$2</f>
        <v>4200115.3863085564</v>
      </c>
      <c r="N5" s="18">
        <f>IF($E5&lt;&gt;"",$E5*(1+$I5+$H5)^COUNT($J$3:N$3),"")*N$2</f>
        <v>5807359.5408026315</v>
      </c>
      <c r="O5" s="18">
        <f>IF($E5&lt;&gt;"",$E5*(1+$I5+$H5)^COUNT($J$3:O$3),"")*O$2</f>
        <v>6022231.8438123278</v>
      </c>
      <c r="P5" s="18">
        <f>IF($E5&lt;&gt;"",$E5*(1+$I5+$H5)^COUNT($J$3:P$3),"")*P$2</f>
        <v>6245054.4220333844</v>
      </c>
      <c r="Q5" s="18">
        <f>IF($E5&lt;&gt;"",$E5*(1+$I5+$H5)^COUNT($J$3:Q$3),"")*Q$2</f>
        <v>6476121.4356486183</v>
      </c>
      <c r="R5" s="18">
        <f>IF($E5&lt;&gt;"",$E5*(1+$I5+$H5)^COUNT($J$3:R$3),"")*R$2</f>
        <v>6715737.9287676169</v>
      </c>
      <c r="S5" s="18">
        <f>IF($E5&lt;&gt;"",$E5*(1+$I5+$H5)^COUNT($J$3:S$3),"")*S$2</f>
        <v>6964220.2321320185</v>
      </c>
      <c r="T5" s="18">
        <f>IF($E5&lt;&gt;"",$E5*(1+$I5+$H5)^COUNT($J$3:T$3),"")*T$2</f>
        <v>7221896.3807209032</v>
      </c>
      <c r="U5" s="18">
        <f>IF($E5&lt;&gt;"",$E5*(1+$I5+$H5)^COUNT($J$3:U$3),"")*U$2</f>
        <v>7489106.546807575</v>
      </c>
      <c r="V5" s="18">
        <f>IF($E5&lt;&gt;"",$E5*(1+$I5+$H5)^COUNT($J$3:V$3),"")*V$2</f>
        <v>7766203.4890394555</v>
      </c>
      <c r="W5" s="18">
        <f>IF($E5&lt;&gt;"",$E5*(1+$I5+$H5)^COUNT($J$3:W$3),"")*W$2</f>
        <v>8053553.0181339141</v>
      </c>
      <c r="X5" s="18">
        <f>IF($E5&lt;&gt;"",$E5*(1+$I5+$H5)^COUNT($J$3:X$3),"")*X$2</f>
        <v>8351534.4798048688</v>
      </c>
      <c r="Y5" s="18">
        <f>IF($E5&lt;&gt;"",$E5*(1+$I5+$H5)^COUNT($J$3:Y$3),"")*Y$2</f>
        <v>8660541.2555576488</v>
      </c>
      <c r="Z5" s="18">
        <f>IF($E5&lt;&gt;"",$E5*(1+$I5+$H5)^COUNT($J$3:Z$3),"")*Z$2</f>
        <v>8980981.2820132803</v>
      </c>
      <c r="AA5" s="18">
        <f>IF($E5&lt;&gt;"",$E5*(1+$I5+$H5)^COUNT($J$3:AA$3),"")*AA$2</f>
        <v>9313277.5894477703</v>
      </c>
      <c r="AB5" s="18">
        <f>IF($E5&lt;&gt;"",$E5*(1+$I5+$H5)^COUNT($J$3:AB$3),"")*AB$2</f>
        <v>9657868.8602573387</v>
      </c>
      <c r="AC5" s="18">
        <f>IF($E5&lt;&gt;"",$E5*(1+$I5+$H5)^COUNT($J$3:AC$3),"")*AC$2</f>
        <v>7511407.5060651433</v>
      </c>
      <c r="AD5" s="18">
        <f>IF($E5&lt;&gt;"",$E5*(1+$I5+$H5)^COUNT($J$3:AD$3),"")*AD$2</f>
        <v>2596443.1945965183</v>
      </c>
      <c r="AE5" s="18">
        <f>IF($E5&lt;&gt;"",$E5*(1+$I5+$H5)^COUNT($J$3:AE$3),"")*AE$2</f>
        <v>0</v>
      </c>
      <c r="AF5" s="18">
        <f>IF($E5&lt;&gt;"",$E5*(1+$I5+$H5)^COUNT($J$3:AF$3),"")*AF$2</f>
        <v>0</v>
      </c>
      <c r="AG5" s="18">
        <f>IF($E5&lt;&gt;"",$E5*(1+$I5+$H5)^COUNT($J$3:AG$3),"")*AG$2</f>
        <v>0</v>
      </c>
      <c r="AH5" s="18">
        <f>IF($E5&lt;&gt;"",$E5*(1+$I5+$H5)^COUNT($J$3:AH$3),"")*AH$2</f>
        <v>0</v>
      </c>
    </row>
    <row r="6" spans="1:34">
      <c r="A6" s="216" t="s">
        <v>493</v>
      </c>
      <c r="C6" s="310"/>
      <c r="D6" s="5" t="s">
        <v>495</v>
      </c>
      <c r="E6" s="299">
        <f>148794.187529355+55223</f>
        <v>204017.187529355</v>
      </c>
      <c r="F6" s="562">
        <f>'Summary Detail'!G6</f>
        <v>372120.05610758282</v>
      </c>
      <c r="G6" s="61">
        <f t="shared" ref="G6:G60" si="0">NPV(0.0678,J6:AH6)</f>
        <v>2561598.7986989338</v>
      </c>
      <c r="H6" s="316">
        <v>0.03</v>
      </c>
      <c r="I6" s="316">
        <v>7.0000000000000001E-3</v>
      </c>
      <c r="J6" s="18">
        <f>IF($E6&lt;&gt;"",$E6*(1+H6+I6)^COUNT($J$3:J$3),"")*J$2</f>
        <v>0</v>
      </c>
      <c r="K6" s="18">
        <f>IF($E6&lt;&gt;"",$E6*(1+$I6+$H6)^COUNT($J$3:K$3),"")*K$2</f>
        <v>54848.43973406373</v>
      </c>
      <c r="L6" s="18">
        <f>IF($E6&lt;&gt;"",$E6*(1+$I6+$H6)^COUNT($J$3:L$3),"")*L$2</f>
        <v>113755.66400844818</v>
      </c>
      <c r="M6" s="18">
        <f>IF($E6&lt;&gt;"",$E6*(1+$I6+$H6)^COUNT($J$3:M$3),"")*M$2</f>
        <v>176946.93536514111</v>
      </c>
      <c r="N6" s="18">
        <f>IF($E6&lt;&gt;"",$E6*(1+$I6+$H6)^COUNT($J$3:N$3),"")*N$2</f>
        <v>244658.62929820176</v>
      </c>
      <c r="O6" s="18">
        <f>IF($E6&lt;&gt;"",$E6*(1+$I6+$H6)^COUNT($J$3:O$3),"")*O$2</f>
        <v>253710.99858223519</v>
      </c>
      <c r="P6" s="18">
        <f>IF($E6&lt;&gt;"",$E6*(1+$I6+$H6)^COUNT($J$3:P$3),"")*P$2</f>
        <v>263098.30552977789</v>
      </c>
      <c r="Q6" s="18">
        <f>IF($E6&lt;&gt;"",$E6*(1+$I6+$H6)^COUNT($J$3:Q$3),"")*Q$2</f>
        <v>272832.94283437962</v>
      </c>
      <c r="R6" s="18">
        <f>IF($E6&lt;&gt;"",$E6*(1+$I6+$H6)^COUNT($J$3:R$3),"")*R$2</f>
        <v>282927.76171925169</v>
      </c>
      <c r="S6" s="18">
        <f>IF($E6&lt;&gt;"",$E6*(1+$I6+$H6)^COUNT($J$3:S$3),"")*S$2</f>
        <v>293396.08890286396</v>
      </c>
      <c r="T6" s="18">
        <f>IF($E6&lt;&gt;"",$E6*(1+$I6+$H6)^COUNT($J$3:T$3),"")*T$2</f>
        <v>304251.74419226992</v>
      </c>
      <c r="U6" s="18">
        <f>IF($E6&lt;&gt;"",$E6*(1+$I6+$H6)^COUNT($J$3:U$3),"")*U$2</f>
        <v>315509.05872738385</v>
      </c>
      <c r="V6" s="18">
        <f>IF($E6&lt;&gt;"",$E6*(1+$I6+$H6)^COUNT($J$3:V$3),"")*V$2</f>
        <v>327182.89390029706</v>
      </c>
      <c r="W6" s="18">
        <f>IF($E6&lt;&gt;"",$E6*(1+$I6+$H6)^COUNT($J$3:W$3),"")*W$2</f>
        <v>339288.66097460798</v>
      </c>
      <c r="X6" s="18">
        <f>IF($E6&lt;&gt;"",$E6*(1+$I6+$H6)^COUNT($J$3:X$3),"")*X$2</f>
        <v>351842.34143066849</v>
      </c>
      <c r="Y6" s="18">
        <f>IF($E6&lt;&gt;"",$E6*(1+$I6+$H6)^COUNT($J$3:Y$3),"")*Y$2</f>
        <v>364860.50806360319</v>
      </c>
      <c r="Z6" s="18">
        <f>IF($E6&lt;&gt;"",$E6*(1+$I6+$H6)^COUNT($J$3:Z$3),"")*Z$2</f>
        <v>378360.34686195647</v>
      </c>
      <c r="AA6" s="18">
        <f>IF($E6&lt;&gt;"",$E6*(1+$I6+$H6)^COUNT($J$3:AA$3),"")*AA$2</f>
        <v>392359.67969584884</v>
      </c>
      <c r="AB6" s="18">
        <f>IF($E6&lt;&gt;"",$E6*(1+$I6+$H6)^COUNT($J$3:AB$3),"")*AB$2</f>
        <v>406876.98784459522</v>
      </c>
      <c r="AC6" s="18">
        <f>IF($E6&lt;&gt;"",$E6*(1+$I6+$H6)^COUNT($J$3:AC$3),"")*AC$2</f>
        <v>316448.57729613385</v>
      </c>
      <c r="AD6" s="18">
        <f>IF($E6&lt;&gt;"",$E6*(1+$I6+$H6)^COUNT($J$3:AD$3),"")*AD$2</f>
        <v>109385.72488536361</v>
      </c>
      <c r="AE6" s="18">
        <f>IF($E6&lt;&gt;"",$E6*(1+$I6+$H6)^COUNT($J$3:AE$3),"")*AE$2</f>
        <v>0</v>
      </c>
      <c r="AF6" s="18">
        <f>IF($E6&lt;&gt;"",$E6*(1+$I6+$H6)^COUNT($J$3:AF$3),"")*AF$2</f>
        <v>0</v>
      </c>
      <c r="AG6" s="18">
        <f>IF($E6&lt;&gt;"",$E6*(1+$I6+$H6)^COUNT($J$3:AG$3),"")*AG$2</f>
        <v>0</v>
      </c>
      <c r="AH6" s="18">
        <f>IF($E6&lt;&gt;"",$E6*(1+$I6+$H6)^COUNT($J$3:AH$3),"")*AH$2</f>
        <v>0</v>
      </c>
    </row>
    <row r="7" spans="1:34">
      <c r="C7" s="310"/>
      <c r="D7" s="5" t="s">
        <v>496</v>
      </c>
      <c r="E7" s="299">
        <v>128500</v>
      </c>
      <c r="F7" s="562"/>
      <c r="G7" s="61">
        <f t="shared" si="0"/>
        <v>1613420.1712071493</v>
      </c>
      <c r="H7" s="316">
        <v>0.03</v>
      </c>
      <c r="I7" s="316">
        <v>7.0000000000000001E-3</v>
      </c>
      <c r="J7" s="18">
        <f>IF($E7&lt;&gt;"",$E7*(1+H7+I7)^COUNT($J$3:J$3),"")*J$2</f>
        <v>0</v>
      </c>
      <c r="K7" s="18">
        <f>IF($E7&lt;&gt;"",$E7*(1+$I7+$H7)^COUNT($J$3:K$3),"")*K$2</f>
        <v>34546.229124999991</v>
      </c>
      <c r="L7" s="18">
        <f>IF($E7&lt;&gt;"",$E7*(1+$I7+$H7)^COUNT($J$3:L$3),"")*L$2</f>
        <v>71648.879205249992</v>
      </c>
      <c r="M7" s="18">
        <f>IF($E7&lt;&gt;"",$E7*(1+$I7+$H7)^COUNT($J$3:M$3),"")*M$2</f>
        <v>111449.83160376633</v>
      </c>
      <c r="N7" s="18">
        <f>IF($E7&lt;&gt;"",$E7*(1+$I7+$H7)^COUNT($J$3:N$3),"")*N$2</f>
        <v>154097.96716414092</v>
      </c>
      <c r="O7" s="18">
        <f>IF($E7&lt;&gt;"",$E7*(1+$I7+$H7)^COUNT($J$3:O$3),"")*O$2</f>
        <v>159799.59194921411</v>
      </c>
      <c r="P7" s="18">
        <f>IF($E7&lt;&gt;"",$E7*(1+$I7+$H7)^COUNT($J$3:P$3),"")*P$2</f>
        <v>165712.17685133504</v>
      </c>
      <c r="Q7" s="18">
        <f>IF($E7&lt;&gt;"",$E7*(1+$I7+$H7)^COUNT($J$3:Q$3),"")*Q$2</f>
        <v>171843.52739483441</v>
      </c>
      <c r="R7" s="18">
        <f>IF($E7&lt;&gt;"",$E7*(1+$I7+$H7)^COUNT($J$3:R$3),"")*R$2</f>
        <v>178201.73790844326</v>
      </c>
      <c r="S7" s="18">
        <f>IF($E7&lt;&gt;"",$E7*(1+$I7+$H7)^COUNT($J$3:S$3),"")*S$2</f>
        <v>184795.20221105564</v>
      </c>
      <c r="T7" s="18">
        <f>IF($E7&lt;&gt;"",$E7*(1+$I7+$H7)^COUNT($J$3:T$3),"")*T$2</f>
        <v>191632.62469286472</v>
      </c>
      <c r="U7" s="18">
        <f>IF($E7&lt;&gt;"",$E7*(1+$I7+$H7)^COUNT($J$3:U$3),"")*U$2</f>
        <v>198723.03180650066</v>
      </c>
      <c r="V7" s="18">
        <f>IF($E7&lt;&gt;"",$E7*(1+$I7+$H7)^COUNT($J$3:V$3),"")*V$2</f>
        <v>206075.78398334119</v>
      </c>
      <c r="W7" s="18">
        <f>IF($E7&lt;&gt;"",$E7*(1+$I7+$H7)^COUNT($J$3:W$3),"")*W$2</f>
        <v>213700.58799072477</v>
      </c>
      <c r="X7" s="18">
        <f>IF($E7&lt;&gt;"",$E7*(1+$I7+$H7)^COUNT($J$3:X$3),"")*X$2</f>
        <v>221607.50974638161</v>
      </c>
      <c r="Y7" s="18">
        <f>IF($E7&lt;&gt;"",$E7*(1+$I7+$H7)^COUNT($J$3:Y$3),"")*Y$2</f>
        <v>229806.98760699769</v>
      </c>
      <c r="Z7" s="18">
        <f>IF($E7&lt;&gt;"",$E7*(1+$I7+$H7)^COUNT($J$3:Z$3),"")*Z$2</f>
        <v>238309.84614845659</v>
      </c>
      <c r="AA7" s="18">
        <f>IF($E7&lt;&gt;"",$E7*(1+$I7+$H7)^COUNT($J$3:AA$3),"")*AA$2</f>
        <v>247127.31045594945</v>
      </c>
      <c r="AB7" s="18">
        <f>IF($E7&lt;&gt;"",$E7*(1+$I7+$H7)^COUNT($J$3:AB$3),"")*AB$2</f>
        <v>256271.0209428196</v>
      </c>
      <c r="AC7" s="18">
        <f>IF($E7&lt;&gt;"",$E7*(1+$I7+$H7)^COUNT($J$3:AC$3),"")*AC$2</f>
        <v>199314.78653827787</v>
      </c>
      <c r="AD7" s="18">
        <f>IF($E7&lt;&gt;"",$E7*(1+$I7+$H7)^COUNT($J$3:AD$3),"")*AD$2</f>
        <v>68896.477880064733</v>
      </c>
      <c r="AE7" s="18">
        <f>IF($E7&lt;&gt;"",$E7*(1+$I7+$H7)^COUNT($J$3:AE$3),"")*AE$2</f>
        <v>0</v>
      </c>
      <c r="AF7" s="18">
        <f>IF($E7&lt;&gt;"",$E7*(1+$I7+$H7)^COUNT($J$3:AF$3),"")*AF$2</f>
        <v>0</v>
      </c>
      <c r="AG7" s="18">
        <f>IF($E7&lt;&gt;"",$E7*(1+$I7+$H7)^COUNT($J$3:AG$3),"")*AG$2</f>
        <v>0</v>
      </c>
      <c r="AH7" s="18">
        <f>IF($E7&lt;&gt;"",$E7*(1+$I7+$H7)^COUNT($J$3:AH$3),"")*AH$2</f>
        <v>0</v>
      </c>
    </row>
    <row r="8" spans="1:34">
      <c r="C8" s="310"/>
      <c r="D8" s="5"/>
      <c r="E8" s="299"/>
      <c r="F8" s="562"/>
      <c r="G8" s="61"/>
      <c r="H8" s="316"/>
      <c r="I8" s="316"/>
      <c r="J8" s="18"/>
      <c r="K8" s="18"/>
      <c r="L8" s="18"/>
      <c r="M8" s="18"/>
      <c r="N8" s="18"/>
      <c r="O8" s="18"/>
      <c r="P8" s="18"/>
      <c r="Q8" s="18"/>
      <c r="R8" s="18"/>
      <c r="S8" s="18"/>
      <c r="T8" s="18"/>
      <c r="U8" s="18"/>
      <c r="V8" s="18"/>
      <c r="W8" s="18"/>
      <c r="X8" s="18"/>
      <c r="Y8" s="18"/>
      <c r="Z8" s="18"/>
      <c r="AA8" s="18"/>
      <c r="AB8" s="18"/>
      <c r="AC8" s="18"/>
      <c r="AD8" s="18"/>
      <c r="AE8" s="18"/>
      <c r="AF8" s="18"/>
      <c r="AG8" s="18"/>
      <c r="AH8" s="18"/>
    </row>
    <row r="9" spans="1:34">
      <c r="C9" s="310" t="s">
        <v>497</v>
      </c>
      <c r="D9" s="5"/>
      <c r="E9" s="299"/>
      <c r="F9" s="562"/>
      <c r="G9" s="61"/>
      <c r="H9" s="316"/>
      <c r="I9" s="316"/>
      <c r="J9" s="18"/>
      <c r="K9" s="18"/>
      <c r="L9" s="18"/>
      <c r="M9" s="18"/>
      <c r="N9" s="18"/>
      <c r="O9" s="18"/>
      <c r="P9" s="18"/>
      <c r="Q9" s="18"/>
      <c r="R9" s="18"/>
      <c r="S9" s="18"/>
      <c r="T9" s="18"/>
      <c r="U9" s="18"/>
      <c r="V9" s="18"/>
      <c r="W9" s="18"/>
      <c r="X9" s="18"/>
      <c r="Y9" s="18"/>
      <c r="Z9" s="18"/>
      <c r="AA9" s="18"/>
      <c r="AB9" s="18"/>
      <c r="AC9" s="18"/>
      <c r="AD9" s="18"/>
      <c r="AE9" s="18"/>
      <c r="AF9" s="18"/>
      <c r="AG9" s="18"/>
      <c r="AH9" s="18"/>
    </row>
    <row r="10" spans="1:34">
      <c r="C10" s="310"/>
      <c r="D10" s="5" t="s">
        <v>498</v>
      </c>
      <c r="E10" s="299">
        <v>99756.32099321147</v>
      </c>
      <c r="F10" s="562">
        <f>'Summary Detail'!G45</f>
        <v>2472821.4230374163</v>
      </c>
      <c r="G10" s="61">
        <f t="shared" si="0"/>
        <v>1252520.3151428995</v>
      </c>
      <c r="H10" s="316">
        <v>0.03</v>
      </c>
      <c r="I10" s="316">
        <v>7.0000000000000001E-3</v>
      </c>
      <c r="J10" s="18">
        <f>IF($E10&lt;&gt;"",$E10*(1+H10+I10)^COUNT($J$3:J$3),"")*J$2</f>
        <v>0</v>
      </c>
      <c r="K10" s="18">
        <f>IF($E10&lt;&gt;"",$E10*(1+$I10+$H10)^COUNT($J$3:K$3),"")*K$2</f>
        <v>26818.713787537203</v>
      </c>
      <c r="L10" s="18">
        <f>IF($E10&lt;&gt;"",$E10*(1+$I10+$H10)^COUNT($J$3:L$3),"")*L$2</f>
        <v>55622.012395352154</v>
      </c>
      <c r="M10" s="18">
        <f>IF($E10&lt;&gt;"",$E10*(1+$I10+$H10)^COUNT($J$3:M$3),"")*M$2</f>
        <v>86520.040280970265</v>
      </c>
      <c r="N10" s="18">
        <f>IF($E10&lt;&gt;"",$E10*(1+$I10+$H10)^COUNT($J$3:N$3),"")*N$2</f>
        <v>119628.37569515489</v>
      </c>
      <c r="O10" s="18">
        <f>IF($E10&lt;&gt;"",$E10*(1+$I10+$H10)^COUNT($J$3:O$3),"")*O$2</f>
        <v>124054.62559587559</v>
      </c>
      <c r="P10" s="18">
        <f>IF($E10&lt;&gt;"",$E10*(1+$I10+$H10)^COUNT($J$3:P$3),"")*P$2</f>
        <v>128644.646742923</v>
      </c>
      <c r="Q10" s="18">
        <f>IF($E10&lt;&gt;"",$E10*(1+$I10+$H10)^COUNT($J$3:Q$3),"")*Q$2</f>
        <v>133404.49867241114</v>
      </c>
      <c r="R10" s="18">
        <f>IF($E10&lt;&gt;"",$E10*(1+$I10+$H10)^COUNT($J$3:R$3),"")*R$2</f>
        <v>138340.46512329034</v>
      </c>
      <c r="S10" s="18">
        <f>IF($E10&lt;&gt;"",$E10*(1+$I10+$H10)^COUNT($J$3:S$3),"")*S$2</f>
        <v>143459.06233285205</v>
      </c>
      <c r="T10" s="18">
        <f>IF($E10&lt;&gt;"",$E10*(1+$I10+$H10)^COUNT($J$3:T$3),"")*T$2</f>
        <v>148767.04763916758</v>
      </c>
      <c r="U10" s="18">
        <f>IF($E10&lt;&gt;"",$E10*(1+$I10+$H10)^COUNT($J$3:U$3),"")*U$2</f>
        <v>154271.42840181675</v>
      </c>
      <c r="V10" s="18">
        <f>IF($E10&lt;&gt;"",$E10*(1+$I10+$H10)^COUNT($J$3:V$3),"")*V$2</f>
        <v>159979.47125268399</v>
      </c>
      <c r="W10" s="18">
        <f>IF($E10&lt;&gt;"",$E10*(1+$I10+$H10)^COUNT($J$3:W$3),"")*W$2</f>
        <v>165898.71168903325</v>
      </c>
      <c r="X10" s="18">
        <f>IF($E10&lt;&gt;"",$E10*(1+$I10+$H10)^COUNT($J$3:X$3),"")*X$2</f>
        <v>172036.9640215275</v>
      </c>
      <c r="Y10" s="18">
        <f>IF($E10&lt;&gt;"",$E10*(1+$I10+$H10)^COUNT($J$3:Y$3),"")*Y$2</f>
        <v>178402.33169032398</v>
      </c>
      <c r="Z10" s="18">
        <f>IF($E10&lt;&gt;"",$E10*(1+$I10+$H10)^COUNT($J$3:Z$3),"")*Z$2</f>
        <v>185003.21796286595</v>
      </c>
      <c r="AA10" s="18">
        <f>IF($E10&lt;&gt;"",$E10*(1+$I10+$H10)^COUNT($J$3:AA$3),"")*AA$2</f>
        <v>191848.33702749197</v>
      </c>
      <c r="AB10" s="18">
        <f>IF($E10&lt;&gt;"",$E10*(1+$I10+$H10)^COUNT($J$3:AB$3),"")*AB$2</f>
        <v>198946.72549750921</v>
      </c>
      <c r="AC10" s="18">
        <f>IF($E10&lt;&gt;"",$E10*(1+$I10+$H10)^COUNT($J$3:AC$3),"")*AC$2</f>
        <v>154730.81575568774</v>
      </c>
      <c r="AD10" s="18">
        <f>IF($E10&lt;&gt;"",$E10*(1+$I10+$H10)^COUNT($J$3:AD$3),"")*AD$2</f>
        <v>53485.285312882734</v>
      </c>
      <c r="AE10" s="18">
        <f>IF($E10&lt;&gt;"",$E10*(1+$I10+$H10)^COUNT($J$3:AE$3),"")*AE$2</f>
        <v>0</v>
      </c>
      <c r="AF10" s="18">
        <f>IF($E10&lt;&gt;"",$E10*(1+$I10+$H10)^COUNT($J$3:AF$3),"")*AF$2</f>
        <v>0</v>
      </c>
      <c r="AG10" s="18">
        <f>IF($E10&lt;&gt;"",$E10*(1+$I10+$H10)^COUNT($J$3:AG$3),"")*AG$2</f>
        <v>0</v>
      </c>
      <c r="AH10" s="18">
        <f>IF($E10&lt;&gt;"",$E10*(1+$I10+$H10)^COUNT($J$3:AH$3),"")*AH$2</f>
        <v>0</v>
      </c>
    </row>
    <row r="11" spans="1:34">
      <c r="C11" s="310"/>
      <c r="D11" s="5" t="s">
        <v>20</v>
      </c>
      <c r="E11" s="299">
        <v>266657.90666666662</v>
      </c>
      <c r="F11" s="562">
        <f>'Summary Detail'!G44</f>
        <v>6783165.9458894841</v>
      </c>
      <c r="G11" s="61">
        <f t="shared" si="0"/>
        <v>3348103.0772597142</v>
      </c>
      <c r="H11" s="316">
        <v>0.03</v>
      </c>
      <c r="I11" s="316">
        <v>7.0000000000000001E-3</v>
      </c>
      <c r="J11" s="18">
        <f>IF($E11&lt;&gt;"",$E11*(1+H11+I11)^COUNT($J$3:J$3),"")*J$2</f>
        <v>0</v>
      </c>
      <c r="K11" s="18">
        <f>IF($E11&lt;&gt;"",$E11*(1+$I11+$H11)^COUNT($J$3:K$3),"")*K$2</f>
        <v>71688.911608556635</v>
      </c>
      <c r="L11" s="18">
        <f>IF($E11&lt;&gt;"",$E11*(1+$I11+$H11)^COUNT($J$3:L$3),"")*L$2</f>
        <v>148682.80267614647</v>
      </c>
      <c r="M11" s="18">
        <f>IF($E11&lt;&gt;"",$E11*(1+$I11+$H11)^COUNT($J$3:M$3),"")*M$2</f>
        <v>231276.09956274583</v>
      </c>
      <c r="N11" s="18">
        <f>IF($E11&lt;&gt;"",$E11*(1+$I11+$H11)^COUNT($J$3:N$3),"")*N$2</f>
        <v>319777.75366208988</v>
      </c>
      <c r="O11" s="18">
        <f>IF($E11&lt;&gt;"",$E11*(1+$I11+$H11)^COUNT($J$3:O$3),"")*O$2</f>
        <v>331609.53054758714</v>
      </c>
      <c r="P11" s="18">
        <f>IF($E11&lt;&gt;"",$E11*(1+$I11+$H11)^COUNT($J$3:P$3),"")*P$2</f>
        <v>343879.0831778479</v>
      </c>
      <c r="Q11" s="18">
        <f>IF($E11&lt;&gt;"",$E11*(1+$I11+$H11)^COUNT($J$3:Q$3),"")*Q$2</f>
        <v>356602.60925542819</v>
      </c>
      <c r="R11" s="18">
        <f>IF($E11&lt;&gt;"",$E11*(1+$I11+$H11)^COUNT($J$3:R$3),"")*R$2</f>
        <v>369796.90579787904</v>
      </c>
      <c r="S11" s="18">
        <f>IF($E11&lt;&gt;"",$E11*(1+$I11+$H11)^COUNT($J$3:S$3),"")*S$2</f>
        <v>383479.39131240046</v>
      </c>
      <c r="T11" s="18">
        <f>IF($E11&lt;&gt;"",$E11*(1+$I11+$H11)^COUNT($J$3:T$3),"")*T$2</f>
        <v>397668.12879095931</v>
      </c>
      <c r="U11" s="18">
        <f>IF($E11&lt;&gt;"",$E11*(1+$I11+$H11)^COUNT($J$3:U$3),"")*U$2</f>
        <v>412381.84955622471</v>
      </c>
      <c r="V11" s="18">
        <f>IF($E11&lt;&gt;"",$E11*(1+$I11+$H11)^COUNT($J$3:V$3),"")*V$2</f>
        <v>427639.97798980505</v>
      </c>
      <c r="W11" s="18">
        <f>IF($E11&lt;&gt;"",$E11*(1+$I11+$H11)^COUNT($J$3:W$3),"")*W$2</f>
        <v>443462.65717542777</v>
      </c>
      <c r="X11" s="18">
        <f>IF($E11&lt;&gt;"",$E11*(1+$I11+$H11)^COUNT($J$3:X$3),"")*X$2</f>
        <v>459870.7754909186</v>
      </c>
      <c r="Y11" s="18">
        <f>IF($E11&lt;&gt;"",$E11*(1+$I11+$H11)^COUNT($J$3:Y$3),"")*Y$2</f>
        <v>476885.99418408255</v>
      </c>
      <c r="Z11" s="18">
        <f>IF($E11&lt;&gt;"",$E11*(1+$I11+$H11)^COUNT($J$3:Z$3),"")*Z$2</f>
        <v>494530.77596889355</v>
      </c>
      <c r="AA11" s="18">
        <f>IF($E11&lt;&gt;"",$E11*(1+$I11+$H11)^COUNT($J$3:AA$3),"")*AA$2</f>
        <v>512828.41467974253</v>
      </c>
      <c r="AB11" s="18">
        <f>IF($E11&lt;&gt;"",$E11*(1+$I11+$H11)^COUNT($J$3:AB$3),"")*AB$2</f>
        <v>531803.06602289306</v>
      </c>
      <c r="AC11" s="18">
        <f>IF($E11&lt;&gt;"",$E11*(1+$I11+$H11)^COUNT($J$3:AC$3),"")*AC$2</f>
        <v>413609.83459930494</v>
      </c>
      <c r="AD11" s="18">
        <f>IF($E11&lt;&gt;"",$E11*(1+$I11+$H11)^COUNT($J$3:AD$3),"")*AD$2</f>
        <v>142971.13282649309</v>
      </c>
      <c r="AE11" s="18">
        <f>IF($E11&lt;&gt;"",$E11*(1+$I11+$H11)^COUNT($J$3:AE$3),"")*AE$2</f>
        <v>0</v>
      </c>
      <c r="AF11" s="18">
        <f>IF($E11&lt;&gt;"",$E11*(1+$I11+$H11)^COUNT($J$3:AF$3),"")*AF$2</f>
        <v>0</v>
      </c>
      <c r="AG11" s="18">
        <f>IF($E11&lt;&gt;"",$E11*(1+$I11+$H11)^COUNT($J$3:AG$3),"")*AG$2</f>
        <v>0</v>
      </c>
      <c r="AH11" s="18">
        <f>IF($E11&lt;&gt;"",$E11*(1+$I11+$H11)^COUNT($J$3:AH$3),"")*AH$2</f>
        <v>0</v>
      </c>
    </row>
    <row r="12" spans="1:34">
      <c r="C12" s="310"/>
      <c r="D12" s="5" t="s">
        <v>499</v>
      </c>
      <c r="E12" s="299">
        <v>69498.065000000002</v>
      </c>
      <c r="F12" s="562"/>
      <c r="G12" s="61">
        <f t="shared" si="0"/>
        <v>872603.73487054917</v>
      </c>
      <c r="H12" s="316">
        <v>0.03</v>
      </c>
      <c r="I12" s="316">
        <v>7.0000000000000001E-3</v>
      </c>
      <c r="J12" s="18">
        <f>IF($E12&lt;&gt;"",$E12*(1+H12+I12)^COUNT($J$3:J$3),"")*J$2</f>
        <v>0</v>
      </c>
      <c r="K12" s="18">
        <f>IF($E12&lt;&gt;"",$E12*(1+$I12+$H12)^COUNT($J$3:K$3),"")*K$2</f>
        <v>18684.016165246248</v>
      </c>
      <c r="L12" s="18">
        <f>IF($E12&lt;&gt;"",$E12*(1+$I12+$H12)^COUNT($J$3:L$3),"")*L$2</f>
        <v>38750.649526720714</v>
      </c>
      <c r="M12" s="18">
        <f>IF($E12&lt;&gt;"",$E12*(1+$I12+$H12)^COUNT($J$3:M$3),"")*M$2</f>
        <v>60276.635338814063</v>
      </c>
      <c r="N12" s="18">
        <f>IF($E12&lt;&gt;"",$E12*(1+$I12+$H12)^COUNT($J$3:N$3),"")*N$2</f>
        <v>83342.494461800248</v>
      </c>
      <c r="O12" s="18">
        <f>IF($E12&lt;&gt;"",$E12*(1+$I12+$H12)^COUNT($J$3:O$3),"")*O$2</f>
        <v>86426.166756886843</v>
      </c>
      <c r="P12" s="18">
        <f>IF($E12&lt;&gt;"",$E12*(1+$I12+$H12)^COUNT($J$3:P$3),"")*P$2</f>
        <v>89623.934926891656</v>
      </c>
      <c r="Q12" s="18">
        <f>IF($E12&lt;&gt;"",$E12*(1+$I12+$H12)^COUNT($J$3:Q$3),"")*Q$2</f>
        <v>92940.020519186641</v>
      </c>
      <c r="R12" s="18">
        <f>IF($E12&lt;&gt;"",$E12*(1+$I12+$H12)^COUNT($J$3:R$3),"")*R$2</f>
        <v>96378.801278396539</v>
      </c>
      <c r="S12" s="18">
        <f>IF($E12&lt;&gt;"",$E12*(1+$I12+$H12)^COUNT($J$3:S$3),"")*S$2</f>
        <v>99944.816925697189</v>
      </c>
      <c r="T12" s="18">
        <f>IF($E12&lt;&gt;"",$E12*(1+$I12+$H12)^COUNT($J$3:T$3),"")*T$2</f>
        <v>103642.77515194799</v>
      </c>
      <c r="U12" s="18">
        <f>IF($E12&lt;&gt;"",$E12*(1+$I12+$H12)^COUNT($J$3:U$3),"")*U$2</f>
        <v>107477.55783257005</v>
      </c>
      <c r="V12" s="18">
        <f>IF($E12&lt;&gt;"",$E12*(1+$I12+$H12)^COUNT($J$3:V$3),"")*V$2</f>
        <v>111454.22747237515</v>
      </c>
      <c r="W12" s="18">
        <f>IF($E12&lt;&gt;"",$E12*(1+$I12+$H12)^COUNT($J$3:W$3),"")*W$2</f>
        <v>115578.033888853</v>
      </c>
      <c r="X12" s="18">
        <f>IF($E12&lt;&gt;"",$E12*(1+$I12+$H12)^COUNT($J$3:X$3),"")*X$2</f>
        <v>119854.42114274057</v>
      </c>
      <c r="Y12" s="18">
        <f>IF($E12&lt;&gt;"",$E12*(1+$I12+$H12)^COUNT($J$3:Y$3),"")*Y$2</f>
        <v>124289.03472502195</v>
      </c>
      <c r="Z12" s="18">
        <f>IF($E12&lt;&gt;"",$E12*(1+$I12+$H12)^COUNT($J$3:Z$3),"")*Z$2</f>
        <v>128887.72900984775</v>
      </c>
      <c r="AA12" s="18">
        <f>IF($E12&lt;&gt;"",$E12*(1+$I12+$H12)^COUNT($J$3:AA$3),"")*AA$2</f>
        <v>133656.57498321211</v>
      </c>
      <c r="AB12" s="18">
        <f>IF($E12&lt;&gt;"",$E12*(1+$I12+$H12)^COUNT($J$3:AB$3),"")*AB$2</f>
        <v>138601.86825759098</v>
      </c>
      <c r="AC12" s="18">
        <f>IF($E12&lt;&gt;"",$E12*(1+$I12+$H12)^COUNT($J$3:AC$3),"")*AC$2</f>
        <v>107797.60303734135</v>
      </c>
      <c r="AD12" s="18">
        <f>IF($E12&lt;&gt;"",$E12*(1+$I12+$H12)^COUNT($J$3:AD$3),"")*AD$2</f>
        <v>37262.038116574331</v>
      </c>
      <c r="AE12" s="18">
        <f>IF($E12&lt;&gt;"",$E12*(1+$I12+$H12)^COUNT($J$3:AE$3),"")*AE$2</f>
        <v>0</v>
      </c>
      <c r="AF12" s="18">
        <f>IF($E12&lt;&gt;"",$E12*(1+$I12+$H12)^COUNT($J$3:AF$3),"")*AF$2</f>
        <v>0</v>
      </c>
      <c r="AG12" s="18">
        <f>IF($E12&lt;&gt;"",$E12*(1+$I12+$H12)^COUNT($J$3:AG$3),"")*AG$2</f>
        <v>0</v>
      </c>
      <c r="AH12" s="18">
        <f>IF($E12&lt;&gt;"",$E12*(1+$I12+$H12)^COUNT($J$3:AH$3),"")*AH$2</f>
        <v>0</v>
      </c>
    </row>
    <row r="13" spans="1:34">
      <c r="C13" s="310"/>
      <c r="D13" s="5"/>
      <c r="E13" s="299"/>
      <c r="F13" s="562"/>
      <c r="G13" s="61"/>
      <c r="H13" s="316"/>
      <c r="I13" s="316"/>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row>
    <row r="14" spans="1:34">
      <c r="C14" s="310" t="s">
        <v>500</v>
      </c>
      <c r="D14" s="5"/>
      <c r="E14" s="299"/>
      <c r="F14" s="562"/>
      <c r="G14" s="61"/>
      <c r="H14" s="316"/>
      <c r="I14" s="316"/>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row>
    <row r="15" spans="1:34">
      <c r="C15" s="310"/>
      <c r="D15" s="5" t="s">
        <v>501</v>
      </c>
      <c r="E15" s="299">
        <v>71338.091944852931</v>
      </c>
      <c r="F15" s="562">
        <f>'Summary Detail'!G46</f>
        <v>1138568.8916612456</v>
      </c>
      <c r="G15" s="61">
        <f t="shared" si="0"/>
        <v>895706.74334051344</v>
      </c>
      <c r="H15" s="316">
        <v>0.03</v>
      </c>
      <c r="I15" s="316">
        <v>7.0000000000000001E-3</v>
      </c>
      <c r="J15" s="18">
        <f>IF($E15&lt;&gt;"",$E15*(1+H15+I15)^COUNT($J$3:J$3),"")*J$2</f>
        <v>0</v>
      </c>
      <c r="K15" s="18">
        <f>IF($E15&lt;&gt;"",$E15*(1+$I15+$H15)^COUNT($J$3:K$3),"")*K$2</f>
        <v>19178.693149161136</v>
      </c>
      <c r="L15" s="18">
        <f>IF($E15&lt;&gt;"",$E15*(1+$I15+$H15)^COUNT($J$3:L$3),"")*L$2</f>
        <v>39776.609591360197</v>
      </c>
      <c r="M15" s="18">
        <f>IF($E15&lt;&gt;"",$E15*(1+$I15+$H15)^COUNT($J$3:M$3),"")*M$2</f>
        <v>61872.516219360776</v>
      </c>
      <c r="N15" s="18">
        <f>IF($E15&lt;&gt;"",$E15*(1+$I15+$H15)^COUNT($J$3:N$3),"")*N$2</f>
        <v>85549.06575930283</v>
      </c>
      <c r="O15" s="18">
        <f>IF($E15&lt;&gt;"",$E15*(1+$I15+$H15)^COUNT($J$3:O$3),"")*O$2</f>
        <v>88714.381192397021</v>
      </c>
      <c r="P15" s="18">
        <f>IF($E15&lt;&gt;"",$E15*(1+$I15+$H15)^COUNT($J$3:P$3),"")*P$2</f>
        <v>91996.813296515713</v>
      </c>
      <c r="Q15" s="18">
        <f>IF($E15&lt;&gt;"",$E15*(1+$I15+$H15)^COUNT($J$3:Q$3),"")*Q$2</f>
        <v>95400.695388486769</v>
      </c>
      <c r="R15" s="18">
        <f>IF($E15&lt;&gt;"",$E15*(1+$I15+$H15)^COUNT($J$3:R$3),"")*R$2</f>
        <v>98930.521117860786</v>
      </c>
      <c r="S15" s="18">
        <f>IF($E15&lt;&gt;"",$E15*(1+$I15+$H15)^COUNT($J$3:S$3),"")*S$2</f>
        <v>102590.95039922162</v>
      </c>
      <c r="T15" s="18">
        <f>IF($E15&lt;&gt;"",$E15*(1+$I15+$H15)^COUNT($J$3:T$3),"")*T$2</f>
        <v>106386.81556399282</v>
      </c>
      <c r="U15" s="18">
        <f>IF($E15&lt;&gt;"",$E15*(1+$I15+$H15)^COUNT($J$3:U$3),"")*U$2</f>
        <v>110323.12773986053</v>
      </c>
      <c r="V15" s="18">
        <f>IF($E15&lt;&gt;"",$E15*(1+$I15+$H15)^COUNT($J$3:V$3),"")*V$2</f>
        <v>114405.08346623537</v>
      </c>
      <c r="W15" s="18">
        <f>IF($E15&lt;&gt;"",$E15*(1+$I15+$H15)^COUNT($J$3:W$3),"")*W$2</f>
        <v>118638.07155448606</v>
      </c>
      <c r="X15" s="18">
        <f>IF($E15&lt;&gt;"",$E15*(1+$I15+$H15)^COUNT($J$3:X$3),"")*X$2</f>
        <v>123027.68020200206</v>
      </c>
      <c r="Y15" s="18">
        <f>IF($E15&lt;&gt;"",$E15*(1+$I15+$H15)^COUNT($J$3:Y$3),"")*Y$2</f>
        <v>127579.70436947611</v>
      </c>
      <c r="Z15" s="18">
        <f>IF($E15&lt;&gt;"",$E15*(1+$I15+$H15)^COUNT($J$3:Z$3),"")*Z$2</f>
        <v>132300.15343114673</v>
      </c>
      <c r="AA15" s="18">
        <f>IF($E15&lt;&gt;"",$E15*(1+$I15+$H15)^COUNT($J$3:AA$3),"")*AA$2</f>
        <v>137195.25910809913</v>
      </c>
      <c r="AB15" s="18">
        <f>IF($E15&lt;&gt;"",$E15*(1+$I15+$H15)^COUNT($J$3:AB$3),"")*AB$2</f>
        <v>142271.48369509881</v>
      </c>
      <c r="AC15" s="18">
        <f>IF($E15&lt;&gt;"",$E15*(1+$I15+$H15)^COUNT($J$3:AC$3),"")*AC$2</f>
        <v>110651.64644386306</v>
      </c>
      <c r="AD15" s="18">
        <f>IF($E15&lt;&gt;"",$E15*(1+$I15+$H15)^COUNT($J$3:AD$3),"")*AD$2</f>
        <v>38248.585787428667</v>
      </c>
      <c r="AE15" s="18">
        <f>IF($E15&lt;&gt;"",$E15*(1+$I15+$H15)^COUNT($J$3:AE$3),"")*AE$2</f>
        <v>0</v>
      </c>
      <c r="AF15" s="18">
        <f>IF($E15&lt;&gt;"",$E15*(1+$I15+$H15)^COUNT($J$3:AF$3),"")*AF$2</f>
        <v>0</v>
      </c>
      <c r="AG15" s="18">
        <f>IF($E15&lt;&gt;"",$E15*(1+$I15+$H15)^COUNT($J$3:AG$3),"")*AG$2</f>
        <v>0</v>
      </c>
      <c r="AH15" s="18">
        <f>IF($E15&lt;&gt;"",$E15*(1+$I15+$H15)^COUNT($J$3:AH$3),"")*AH$2</f>
        <v>0</v>
      </c>
    </row>
    <row r="16" spans="1:34">
      <c r="C16" s="310"/>
      <c r="D16" s="5" t="s">
        <v>467</v>
      </c>
      <c r="E16" s="299">
        <v>43691.759999999995</v>
      </c>
      <c r="F16" s="562">
        <f>'Summary Detail'!G47</f>
        <v>1011790.5389192057</v>
      </c>
      <c r="G16" s="61">
        <f t="shared" si="0"/>
        <v>548584.95641666662</v>
      </c>
      <c r="H16" s="316">
        <v>0.03</v>
      </c>
      <c r="I16" s="316">
        <v>7.0000000000000001E-3</v>
      </c>
      <c r="J16" s="18">
        <f>IF($E16&lt;&gt;"",$E16*(1+H16+I16)^COUNT($J$3:J$3),"")*J$2</f>
        <v>0</v>
      </c>
      <c r="K16" s="18">
        <f>IF($E16&lt;&gt;"",$E16*(1+$I16+$H16)^COUNT($J$3:K$3),"")*K$2</f>
        <v>11746.191064859997</v>
      </c>
      <c r="L16" s="18">
        <f>IF($E16&lt;&gt;"",$E16*(1+$I16+$H16)^COUNT($J$3:L$3),"")*L$2</f>
        <v>24361.600268519633</v>
      </c>
      <c r="M16" s="18">
        <f>IF($E16&lt;&gt;"",$E16*(1+$I16+$H16)^COUNT($J$3:M$3),"")*M$2</f>
        <v>37894.469217682279</v>
      </c>
      <c r="N16" s="18">
        <f>IF($E16&lt;&gt;"",$E16*(1+$I16+$H16)^COUNT($J$3:N$3),"")*N$2</f>
        <v>52395.419438315366</v>
      </c>
      <c r="O16" s="18">
        <f>IF($E16&lt;&gt;"",$E16*(1+$I16+$H16)^COUNT($J$3:O$3),"")*O$2</f>
        <v>54334.049957533032</v>
      </c>
      <c r="P16" s="18">
        <f>IF($E16&lt;&gt;"",$E16*(1+$I16+$H16)^COUNT($J$3:P$3),"")*P$2</f>
        <v>56344.409805961754</v>
      </c>
      <c r="Q16" s="18">
        <f>IF($E16&lt;&gt;"",$E16*(1+$I16+$H16)^COUNT($J$3:Q$3),"")*Q$2</f>
        <v>58429.152968782328</v>
      </c>
      <c r="R16" s="18">
        <f>IF($E16&lt;&gt;"",$E16*(1+$I16+$H16)^COUNT($J$3:R$3),"")*R$2</f>
        <v>60591.031628627272</v>
      </c>
      <c r="S16" s="18">
        <f>IF($E16&lt;&gt;"",$E16*(1+$I16+$H16)^COUNT($J$3:S$3),"")*S$2</f>
        <v>62832.899798886472</v>
      </c>
      <c r="T16" s="18">
        <f>IF($E16&lt;&gt;"",$E16*(1+$I16+$H16)^COUNT($J$3:T$3),"")*T$2</f>
        <v>65157.717091445273</v>
      </c>
      <c r="U16" s="18">
        <f>IF($E16&lt;&gt;"",$E16*(1+$I16+$H16)^COUNT($J$3:U$3),"")*U$2</f>
        <v>67568.552623828742</v>
      </c>
      <c r="V16" s="18">
        <f>IF($E16&lt;&gt;"",$E16*(1+$I16+$H16)^COUNT($J$3:V$3),"")*V$2</f>
        <v>70068.589070910399</v>
      </c>
      <c r="W16" s="18">
        <f>IF($E16&lt;&gt;"",$E16*(1+$I16+$H16)^COUNT($J$3:W$3),"")*W$2</f>
        <v>72661.126866534076</v>
      </c>
      <c r="X16" s="18">
        <f>IF($E16&lt;&gt;"",$E16*(1+$I16+$H16)^COUNT($J$3:X$3),"")*X$2</f>
        <v>75349.588560595832</v>
      </c>
      <c r="Y16" s="18">
        <f>IF($E16&lt;&gt;"",$E16*(1+$I16+$H16)^COUNT($J$3:Y$3),"")*Y$2</f>
        <v>78137.523337337872</v>
      </c>
      <c r="Z16" s="18">
        <f>IF($E16&lt;&gt;"",$E16*(1+$I16+$H16)^COUNT($J$3:Z$3),"")*Z$2</f>
        <v>81028.611700819369</v>
      </c>
      <c r="AA16" s="18">
        <f>IF($E16&lt;&gt;"",$E16*(1+$I16+$H16)^COUNT($J$3:AA$3),"")*AA$2</f>
        <v>84026.670333749673</v>
      </c>
      <c r="AB16" s="18">
        <f>IF($E16&lt;&gt;"",$E16*(1+$I16+$H16)^COUNT($J$3:AB$3),"")*AB$2</f>
        <v>87135.657136098424</v>
      </c>
      <c r="AC16" s="18">
        <f>IF($E16&lt;&gt;"",$E16*(1+$I16+$H16)^COUNT($J$3:AC$3),"")*AC$2</f>
        <v>67769.757337600531</v>
      </c>
      <c r="AD16" s="18">
        <f>IF($E16&lt;&gt;"",$E16*(1+$I16+$H16)^COUNT($J$3:AD$3),"")*AD$2</f>
        <v>23425.746119697251</v>
      </c>
      <c r="AE16" s="18">
        <f>IF($E16&lt;&gt;"",$E16*(1+$I16+$H16)^COUNT($J$3:AE$3),"")*AE$2</f>
        <v>0</v>
      </c>
      <c r="AF16" s="18">
        <f>IF($E16&lt;&gt;"",$E16*(1+$I16+$H16)^COUNT($J$3:AF$3),"")*AF$2</f>
        <v>0</v>
      </c>
      <c r="AG16" s="18">
        <f>IF($E16&lt;&gt;"",$E16*(1+$I16+$H16)^COUNT($J$3:AG$3),"")*AG$2</f>
        <v>0</v>
      </c>
      <c r="AH16" s="18">
        <f>IF($E16&lt;&gt;"",$E16*(1+$I16+$H16)^COUNT($J$3:AH$3),"")*AH$2</f>
        <v>0</v>
      </c>
    </row>
    <row r="17" spans="3:34">
      <c r="C17" s="310"/>
      <c r="D17" s="5"/>
      <c r="E17" s="299"/>
      <c r="F17" s="562"/>
      <c r="G17" s="61"/>
      <c r="H17" s="316"/>
      <c r="I17" s="316"/>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row>
    <row r="18" spans="3:34">
      <c r="C18" s="310" t="s">
        <v>502</v>
      </c>
      <c r="D18" s="5"/>
      <c r="E18" s="299"/>
      <c r="F18" s="562"/>
      <c r="G18" s="61"/>
      <c r="H18" s="316"/>
      <c r="I18" s="316"/>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row>
    <row r="19" spans="3:34">
      <c r="C19" s="310"/>
      <c r="D19" s="5" t="s">
        <v>503</v>
      </c>
      <c r="E19" s="299">
        <v>0</v>
      </c>
      <c r="F19" s="562"/>
      <c r="G19" s="61">
        <f t="shared" si="0"/>
        <v>0</v>
      </c>
      <c r="H19" s="316">
        <v>0.03</v>
      </c>
      <c r="I19" s="316">
        <v>7.0000000000000001E-3</v>
      </c>
      <c r="J19" s="18">
        <f>IF($E19&lt;&gt;"",$E19*(1+H19+I19)^COUNT($J$3:J$3),"")*J$2</f>
        <v>0</v>
      </c>
      <c r="K19" s="18">
        <f>IF($E19&lt;&gt;"",$E19*(1+$I19+$H19)^COUNT($J$3:K$3),"")*K$2</f>
        <v>0</v>
      </c>
      <c r="L19" s="18">
        <f>IF($E19&lt;&gt;"",$E19*(1+$I19+$H19)^COUNT($J$3:L$3),"")*L$2</f>
        <v>0</v>
      </c>
      <c r="M19" s="18">
        <f>IF($E19&lt;&gt;"",$E19*(1+$I19+$H19)^COUNT($J$3:M$3),"")*M$2</f>
        <v>0</v>
      </c>
      <c r="N19" s="18">
        <f>IF($E19&lt;&gt;"",$E19*(1+$I19+$H19)^COUNT($J$3:N$3),"")*N$2</f>
        <v>0</v>
      </c>
      <c r="O19" s="18">
        <f>IF($E19&lt;&gt;"",$E19*(1+$I19+$H19)^COUNT($J$3:O$3),"")*O$2</f>
        <v>0</v>
      </c>
      <c r="P19" s="18">
        <f>IF($E19&lt;&gt;"",$E19*(1+$I19+$H19)^COUNT($J$3:P$3),"")*P$2</f>
        <v>0</v>
      </c>
      <c r="Q19" s="18">
        <f>IF($E19&lt;&gt;"",$E19*(1+$I19+$H19)^COUNT($J$3:Q$3),"")*Q$2</f>
        <v>0</v>
      </c>
      <c r="R19" s="18">
        <f>IF($E19&lt;&gt;"",$E19*(1+$I19+$H19)^COUNT($J$3:R$3),"")*R$2</f>
        <v>0</v>
      </c>
      <c r="S19" s="18">
        <f>IF($E19&lt;&gt;"",$E19*(1+$I19+$H19)^COUNT($J$3:S$3),"")*S$2</f>
        <v>0</v>
      </c>
      <c r="T19" s="18">
        <f>IF($E19&lt;&gt;"",$E19*(1+$I19+$H19)^COUNT($J$3:T$3),"")*T$2</f>
        <v>0</v>
      </c>
      <c r="U19" s="18">
        <f>IF($E19&lt;&gt;"",$E19*(1+$I19+$H19)^COUNT($J$3:U$3),"")*U$2</f>
        <v>0</v>
      </c>
      <c r="V19" s="18">
        <f>IF($E19&lt;&gt;"",$E19*(1+$I19+$H19)^COUNT($J$3:V$3),"")*V$2</f>
        <v>0</v>
      </c>
      <c r="W19" s="18">
        <f>IF($E19&lt;&gt;"",$E19*(1+$I19+$H19)^COUNT($J$3:W$3),"")*W$2</f>
        <v>0</v>
      </c>
      <c r="X19" s="18">
        <f>IF($E19&lt;&gt;"",$E19*(1+$I19+$H19)^COUNT($J$3:X$3),"")*X$2</f>
        <v>0</v>
      </c>
      <c r="Y19" s="18">
        <f>IF($E19&lt;&gt;"",$E19*(1+$I19+$H19)^COUNT($J$3:Y$3),"")*Y$2</f>
        <v>0</v>
      </c>
      <c r="Z19" s="18">
        <f>IF($E19&lt;&gt;"",$E19*(1+$I19+$H19)^COUNT($J$3:Z$3),"")*Z$2</f>
        <v>0</v>
      </c>
      <c r="AA19" s="18">
        <f>IF($E19&lt;&gt;"",$E19*(1+$I19+$H19)^COUNT($J$3:AA$3),"")*AA$2</f>
        <v>0</v>
      </c>
      <c r="AB19" s="18">
        <f>IF($E19&lt;&gt;"",$E19*(1+$I19+$H19)^COUNT($J$3:AB$3),"")*AB$2</f>
        <v>0</v>
      </c>
      <c r="AC19" s="18">
        <f>IF($E19&lt;&gt;"",$E19*(1+$I19+$H19)^COUNT($J$3:AC$3),"")*AC$2</f>
        <v>0</v>
      </c>
      <c r="AD19" s="18">
        <f>IF($E19&lt;&gt;"",$E19*(1+$I19+$H19)^COUNT($J$3:AD$3),"")*AD$2</f>
        <v>0</v>
      </c>
      <c r="AE19" s="18">
        <f>IF($E19&lt;&gt;"",$E19*(1+$I19+$H19)^COUNT($J$3:AE$3),"")*AE$2</f>
        <v>0</v>
      </c>
      <c r="AF19" s="18">
        <f>IF($E19&lt;&gt;"",$E19*(1+$I19+$H19)^COUNT($J$3:AF$3),"")*AF$2</f>
        <v>0</v>
      </c>
      <c r="AG19" s="18">
        <f>IF($E19&lt;&gt;"",$E19*(1+$I19+$H19)^COUNT($J$3:AG$3),"")*AG$2</f>
        <v>0</v>
      </c>
      <c r="AH19" s="18">
        <f>IF($E19&lt;&gt;"",$E19*(1+$I19+$H19)^COUNT($J$3:AH$3),"")*AH$2</f>
        <v>0</v>
      </c>
    </row>
    <row r="20" spans="3:34">
      <c r="C20" s="310"/>
      <c r="D20" s="5" t="s">
        <v>504</v>
      </c>
      <c r="E20" s="299">
        <v>453453.5</v>
      </c>
      <c r="F20" s="562"/>
      <c r="G20" s="61">
        <f t="shared" si="0"/>
        <v>5693471.0008130819</v>
      </c>
      <c r="H20" s="316">
        <v>0.03</v>
      </c>
      <c r="I20" s="316">
        <v>7.0000000000000001E-3</v>
      </c>
      <c r="J20" s="18">
        <f>IF($E20&lt;&gt;"",$E20*(1+H20+I20)^COUNT($J$3:J$3),"")*J$2</f>
        <v>0</v>
      </c>
      <c r="K20" s="18">
        <f>IF($E20&lt;&gt;"",$E20*(1+$I20+$H20)^COUNT($J$3:K$3),"")*K$2</f>
        <v>121907.45921037497</v>
      </c>
      <c r="L20" s="18">
        <f>IF($E20&lt;&gt;"",$E20*(1+$I20+$H20)^COUNT($J$3:L$3),"")*L$2</f>
        <v>252836.07040231771</v>
      </c>
      <c r="M20" s="18">
        <f>IF($E20&lt;&gt;"",$E20*(1+$I20+$H20)^COUNT($J$3:M$3),"")*M$2</f>
        <v>393286.50751080515</v>
      </c>
      <c r="N20" s="18">
        <f>IF($E20&lt;&gt;"",$E20*(1+$I20+$H20)^COUNT($J$3:N$3),"")*N$2</f>
        <v>543784.14438493992</v>
      </c>
      <c r="O20" s="18">
        <f>IF($E20&lt;&gt;"",$E20*(1+$I20+$H20)^COUNT($J$3:O$3),"")*O$2</f>
        <v>563904.15772718261</v>
      </c>
      <c r="P20" s="18">
        <f>IF($E20&lt;&gt;"",$E20*(1+$I20+$H20)^COUNT($J$3:P$3),"")*P$2</f>
        <v>584768.61156308837</v>
      </c>
      <c r="Q20" s="18">
        <f>IF($E20&lt;&gt;"",$E20*(1+$I20+$H20)^COUNT($J$3:Q$3),"")*Q$2</f>
        <v>606405.05019092257</v>
      </c>
      <c r="R20" s="18">
        <f>IF($E20&lt;&gt;"",$E20*(1+$I20+$H20)^COUNT($J$3:R$3),"")*R$2</f>
        <v>628842.03704798664</v>
      </c>
      <c r="S20" s="18">
        <f>IF($E20&lt;&gt;"",$E20*(1+$I20+$H20)^COUNT($J$3:S$3),"")*S$2</f>
        <v>652109.19241876202</v>
      </c>
      <c r="T20" s="18">
        <f>IF($E20&lt;&gt;"",$E20*(1+$I20+$H20)^COUNT($J$3:T$3),"")*T$2</f>
        <v>676237.23253825621</v>
      </c>
      <c r="U20" s="18">
        <f>IF($E20&lt;&gt;"",$E20*(1+$I20+$H20)^COUNT($J$3:U$3),"")*U$2</f>
        <v>701258.01014217164</v>
      </c>
      <c r="V20" s="18">
        <f>IF($E20&lt;&gt;"",$E20*(1+$I20+$H20)^COUNT($J$3:V$3),"")*V$2</f>
        <v>727204.55651743198</v>
      </c>
      <c r="W20" s="18">
        <f>IF($E20&lt;&gt;"",$E20*(1+$I20+$H20)^COUNT($J$3:W$3),"")*W$2</f>
        <v>754111.12510857685</v>
      </c>
      <c r="X20" s="18">
        <f>IF($E20&lt;&gt;"",$E20*(1+$I20+$H20)^COUNT($J$3:X$3),"")*X$2</f>
        <v>782013.23673759424</v>
      </c>
      <c r="Y20" s="18">
        <f>IF($E20&lt;&gt;"",$E20*(1+$I20+$H20)^COUNT($J$3:Y$3),"")*Y$2</f>
        <v>810947.72649688506</v>
      </c>
      <c r="Z20" s="18">
        <f>IF($E20&lt;&gt;"",$E20*(1+$I20+$H20)^COUNT($J$3:Z$3),"")*Z$2</f>
        <v>840952.79237726971</v>
      </c>
      <c r="AA20" s="18">
        <f>IF($E20&lt;&gt;"",$E20*(1+$I20+$H20)^COUNT($J$3:AA$3),"")*AA$2</f>
        <v>872068.04569522862</v>
      </c>
      <c r="AB20" s="18">
        <f>IF($E20&lt;&gt;"",$E20*(1+$I20+$H20)^COUNT($J$3:AB$3),"")*AB$2</f>
        <v>904334.56338595215</v>
      </c>
      <c r="AC20" s="18">
        <f>IF($E20&lt;&gt;"",$E20*(1+$I20+$H20)^COUNT($J$3:AC$3),"")*AC$2</f>
        <v>703346.20667342399</v>
      </c>
      <c r="AD20" s="18">
        <f>IF($E20&lt;&gt;"",$E20*(1+$I20+$H20)^COUNT($J$3:AD$3),"")*AD$2</f>
        <v>243123.33877344694</v>
      </c>
      <c r="AE20" s="18">
        <f>IF($E20&lt;&gt;"",$E20*(1+$I20+$H20)^COUNT($J$3:AE$3),"")*AE$2</f>
        <v>0</v>
      </c>
      <c r="AF20" s="18">
        <f>IF($E20&lt;&gt;"",$E20*(1+$I20+$H20)^COUNT($J$3:AF$3),"")*AF$2</f>
        <v>0</v>
      </c>
      <c r="AG20" s="18">
        <f>IF($E20&lt;&gt;"",$E20*(1+$I20+$H20)^COUNT($J$3:AG$3),"")*AG$2</f>
        <v>0</v>
      </c>
      <c r="AH20" s="18">
        <f>IF($E20&lt;&gt;"",$E20*(1+$I20+$H20)^COUNT($J$3:AH$3),"")*AH$2</f>
        <v>0</v>
      </c>
    </row>
    <row r="21" spans="3:34">
      <c r="C21" s="310"/>
      <c r="D21" s="5" t="s">
        <v>505</v>
      </c>
      <c r="E21" s="299">
        <v>0</v>
      </c>
      <c r="F21" s="562"/>
      <c r="G21" s="61">
        <f t="shared" si="0"/>
        <v>0</v>
      </c>
      <c r="H21" s="316">
        <v>0.03</v>
      </c>
      <c r="I21" s="316">
        <v>7.0000000000000001E-3</v>
      </c>
      <c r="J21" s="18">
        <f>IF($E21&lt;&gt;"",$E21*(1+H21+I21)^COUNT($J$3:J$3),"")*J$2</f>
        <v>0</v>
      </c>
      <c r="K21" s="18">
        <f>IF($E21&lt;&gt;"",$E21*(1+$I21+$H21)^COUNT($J$3:K$3),"")*K$2</f>
        <v>0</v>
      </c>
      <c r="L21" s="18">
        <f>IF($E21&lt;&gt;"",$E21*(1+$I21+$H21)^COUNT($J$3:L$3),"")*L$2</f>
        <v>0</v>
      </c>
      <c r="M21" s="18">
        <f>IF($E21&lt;&gt;"",$E21*(1+$I21+$H21)^COUNT($J$3:M$3),"")*M$2</f>
        <v>0</v>
      </c>
      <c r="N21" s="18">
        <f>IF($E21&lt;&gt;"",$E21*(1+$I21+$H21)^COUNT($J$3:N$3),"")*N$2</f>
        <v>0</v>
      </c>
      <c r="O21" s="18">
        <f>IF($E21&lt;&gt;"",$E21*(1+$I21+$H21)^COUNT($J$3:O$3),"")*O$2</f>
        <v>0</v>
      </c>
      <c r="P21" s="18">
        <f>IF($E21&lt;&gt;"",$E21*(1+$I21+$H21)^COUNT($J$3:P$3),"")*P$2</f>
        <v>0</v>
      </c>
      <c r="Q21" s="18">
        <f>IF($E21&lt;&gt;"",$E21*(1+$I21+$H21)^COUNT($J$3:Q$3),"")*Q$2</f>
        <v>0</v>
      </c>
      <c r="R21" s="18">
        <f>IF($E21&lt;&gt;"",$E21*(1+$I21+$H21)^COUNT($J$3:R$3),"")*R$2</f>
        <v>0</v>
      </c>
      <c r="S21" s="18">
        <f>IF($E21&lt;&gt;"",$E21*(1+$I21+$H21)^COUNT($J$3:S$3),"")*S$2</f>
        <v>0</v>
      </c>
      <c r="T21" s="18">
        <f>IF($E21&lt;&gt;"",$E21*(1+$I21+$H21)^COUNT($J$3:T$3),"")*T$2</f>
        <v>0</v>
      </c>
      <c r="U21" s="18">
        <f>IF($E21&lt;&gt;"",$E21*(1+$I21+$H21)^COUNT($J$3:U$3),"")*U$2</f>
        <v>0</v>
      </c>
      <c r="V21" s="18">
        <f>IF($E21&lt;&gt;"",$E21*(1+$I21+$H21)^COUNT($J$3:V$3),"")*V$2</f>
        <v>0</v>
      </c>
      <c r="W21" s="18">
        <f>IF($E21&lt;&gt;"",$E21*(1+$I21+$H21)^COUNT($J$3:W$3),"")*W$2</f>
        <v>0</v>
      </c>
      <c r="X21" s="18">
        <f>IF($E21&lt;&gt;"",$E21*(1+$I21+$H21)^COUNT($J$3:X$3),"")*X$2</f>
        <v>0</v>
      </c>
      <c r="Y21" s="18">
        <f>IF($E21&lt;&gt;"",$E21*(1+$I21+$H21)^COUNT($J$3:Y$3),"")*Y$2</f>
        <v>0</v>
      </c>
      <c r="Z21" s="18">
        <f>IF($E21&lt;&gt;"",$E21*(1+$I21+$H21)^COUNT($J$3:Z$3),"")*Z$2</f>
        <v>0</v>
      </c>
      <c r="AA21" s="18">
        <f>IF($E21&lt;&gt;"",$E21*(1+$I21+$H21)^COUNT($J$3:AA$3),"")*AA$2</f>
        <v>0</v>
      </c>
      <c r="AB21" s="18">
        <f>IF($E21&lt;&gt;"",$E21*(1+$I21+$H21)^COUNT($J$3:AB$3),"")*AB$2</f>
        <v>0</v>
      </c>
      <c r="AC21" s="18">
        <f>IF($E21&lt;&gt;"",$E21*(1+$I21+$H21)^COUNT($J$3:AC$3),"")*AC$2</f>
        <v>0</v>
      </c>
      <c r="AD21" s="18">
        <f>IF($E21&lt;&gt;"",$E21*(1+$I21+$H21)^COUNT($J$3:AD$3),"")*AD$2</f>
        <v>0</v>
      </c>
      <c r="AE21" s="18">
        <f>IF($E21&lt;&gt;"",$E21*(1+$I21+$H21)^COUNT($J$3:AE$3),"")*AE$2</f>
        <v>0</v>
      </c>
      <c r="AF21" s="18">
        <f>IF($E21&lt;&gt;"",$E21*(1+$I21+$H21)^COUNT($J$3:AF$3),"")*AF$2</f>
        <v>0</v>
      </c>
      <c r="AG21" s="18">
        <f>IF($E21&lt;&gt;"",$E21*(1+$I21+$H21)^COUNT($J$3:AG$3),"")*AG$2</f>
        <v>0</v>
      </c>
      <c r="AH21" s="18">
        <f>IF($E21&lt;&gt;"",$E21*(1+$I21+$H21)^COUNT($J$3:AH$3),"")*AH$2</f>
        <v>0</v>
      </c>
    </row>
    <row r="22" spans="3:34">
      <c r="C22" s="310"/>
      <c r="D22" s="5"/>
      <c r="E22" s="299"/>
      <c r="F22" s="562"/>
      <c r="G22" s="61"/>
      <c r="H22" s="316"/>
      <c r="I22" s="316"/>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row>
    <row r="23" spans="3:34">
      <c r="C23" s="310" t="s">
        <v>3</v>
      </c>
      <c r="D23" s="5"/>
      <c r="E23" s="299"/>
      <c r="F23" s="562"/>
      <c r="G23" s="61"/>
      <c r="H23" s="316"/>
      <c r="I23" s="316"/>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row>
    <row r="24" spans="3:34">
      <c r="C24" s="310"/>
      <c r="D24" s="5" t="s">
        <v>506</v>
      </c>
      <c r="E24" s="299">
        <v>396967.22520000004</v>
      </c>
      <c r="F24" s="562">
        <f>'Summary Detail'!G23</f>
        <v>1277163.4111527745</v>
      </c>
      <c r="G24" s="61">
        <f t="shared" si="0"/>
        <v>4984240.6882942496</v>
      </c>
      <c r="H24" s="316">
        <v>0.03</v>
      </c>
      <c r="I24" s="316">
        <v>7.0000000000000001E-3</v>
      </c>
      <c r="J24" s="18">
        <f>IF($E24&lt;&gt;"",$E24*(1+H24+I24)^COUNT($J$3:J$3),"")*J$2</f>
        <v>0</v>
      </c>
      <c r="K24" s="18">
        <f>IF($E24&lt;&gt;"",$E24*(1+$I24+$H24)^COUNT($J$3:K$3),"")*K$2</f>
        <v>106721.56199902469</v>
      </c>
      <c r="L24" s="18">
        <f>IF($E24&lt;&gt;"",$E24*(1+$I24+$H24)^COUNT($J$3:L$3),"")*L$2</f>
        <v>221340.51958597722</v>
      </c>
      <c r="M24" s="18">
        <f>IF($E24&lt;&gt;"",$E24*(1+$I24+$H24)^COUNT($J$3:M$3),"")*M$2</f>
        <v>344295.17821598751</v>
      </c>
      <c r="N24" s="18">
        <f>IF($E24&lt;&gt;"",$E24*(1+$I24+$H24)^COUNT($J$3:N$3),"")*N$2</f>
        <v>476045.46641330537</v>
      </c>
      <c r="O24" s="18">
        <f>IF($E24&lt;&gt;"",$E24*(1+$I24+$H24)^COUNT($J$3:O$3),"")*O$2</f>
        <v>493659.14867059764</v>
      </c>
      <c r="P24" s="18">
        <f>IF($E24&lt;&gt;"",$E24*(1+$I24+$H24)^COUNT($J$3:P$3),"")*P$2</f>
        <v>511924.53717140976</v>
      </c>
      <c r="Q24" s="18">
        <f>IF($E24&lt;&gt;"",$E24*(1+$I24+$H24)^COUNT($J$3:Q$3),"")*Q$2</f>
        <v>530865.74504675181</v>
      </c>
      <c r="R24" s="18">
        <f>IF($E24&lt;&gt;"",$E24*(1+$I24+$H24)^COUNT($J$3:R$3),"")*R$2</f>
        <v>550507.77761348162</v>
      </c>
      <c r="S24" s="18">
        <f>IF($E24&lt;&gt;"",$E24*(1+$I24+$H24)^COUNT($J$3:S$3),"")*S$2</f>
        <v>570876.56538518029</v>
      </c>
      <c r="T24" s="18">
        <f>IF($E24&lt;&gt;"",$E24*(1+$I24+$H24)^COUNT($J$3:T$3),"")*T$2</f>
        <v>591998.99830443203</v>
      </c>
      <c r="U24" s="18">
        <f>IF($E24&lt;&gt;"",$E24*(1+$I24+$H24)^COUNT($J$3:U$3),"")*U$2</f>
        <v>613902.96124169591</v>
      </c>
      <c r="V24" s="18">
        <f>IF($E24&lt;&gt;"",$E24*(1+$I24+$H24)^COUNT($J$3:V$3),"")*V$2</f>
        <v>636617.37080763862</v>
      </c>
      <c r="W24" s="18">
        <f>IF($E24&lt;&gt;"",$E24*(1+$I24+$H24)^COUNT($J$3:W$3),"")*W$2</f>
        <v>660172.21352752112</v>
      </c>
      <c r="X24" s="18">
        <f>IF($E24&lt;&gt;"",$E24*(1+$I24+$H24)^COUNT($J$3:X$3),"")*X$2</f>
        <v>684598.58542803943</v>
      </c>
      <c r="Y24" s="18">
        <f>IF($E24&lt;&gt;"",$E24*(1+$I24+$H24)^COUNT($J$3:Y$3),"")*Y$2</f>
        <v>709928.73308887682</v>
      </c>
      <c r="Z24" s="18">
        <f>IF($E24&lt;&gt;"",$E24*(1+$I24+$H24)^COUNT($J$3:Z$3),"")*Z$2</f>
        <v>736196.0962131652</v>
      </c>
      <c r="AA24" s="18">
        <f>IF($E24&lt;&gt;"",$E24*(1+$I24+$H24)^COUNT($J$3:AA$3),"")*AA$2</f>
        <v>763435.35177305224</v>
      </c>
      <c r="AB24" s="18">
        <f>IF($E24&lt;&gt;"",$E24*(1+$I24+$H24)^COUNT($J$3:AB$3),"")*AB$2</f>
        <v>791682.45978865528</v>
      </c>
      <c r="AC24" s="18">
        <f>IF($E24&lt;&gt;"",$E24*(1+$I24+$H24)^COUNT($J$3:AC$3),"")*AC$2</f>
        <v>615731.03310062643</v>
      </c>
      <c r="AD24" s="18">
        <f>IF($E24&lt;&gt;"",$E24*(1+$I24+$H24)^COUNT($J$3:AD$3),"")*AD$2</f>
        <v>212837.69377511655</v>
      </c>
      <c r="AE24" s="18">
        <f>IF($E24&lt;&gt;"",$E24*(1+$I24+$H24)^COUNT($J$3:AE$3),"")*AE$2</f>
        <v>0</v>
      </c>
      <c r="AF24" s="18">
        <f>IF($E24&lt;&gt;"",$E24*(1+$I24+$H24)^COUNT($J$3:AF$3),"")*AF$2</f>
        <v>0</v>
      </c>
      <c r="AG24" s="18">
        <f>IF($E24&lt;&gt;"",$E24*(1+$I24+$H24)^COUNT($J$3:AG$3),"")*AG$2</f>
        <v>0</v>
      </c>
      <c r="AH24" s="18">
        <f>IF($E24&lt;&gt;"",$E24*(1+$I24+$H24)^COUNT($J$3:AH$3),"")*AH$2</f>
        <v>0</v>
      </c>
    </row>
    <row r="25" spans="3:34">
      <c r="C25" s="310"/>
      <c r="D25" s="5" t="s">
        <v>507</v>
      </c>
      <c r="E25" s="299">
        <v>0</v>
      </c>
      <c r="F25" s="562"/>
      <c r="G25" s="61">
        <f t="shared" si="0"/>
        <v>0</v>
      </c>
      <c r="H25" s="316">
        <v>0.03</v>
      </c>
      <c r="I25" s="316">
        <v>7.0000000000000001E-3</v>
      </c>
      <c r="J25" s="18">
        <f>IF($E25&lt;&gt;"",$E25*(1+H25+I25)^COUNT($J$3:J$3),"")*J$2</f>
        <v>0</v>
      </c>
      <c r="K25" s="18">
        <f>IF($E25&lt;&gt;"",$E25*(1+$I25+$H25)^COUNT($J$3:K$3),"")*K$2</f>
        <v>0</v>
      </c>
      <c r="L25" s="18">
        <f>IF($E25&lt;&gt;"",$E25*(1+$I25+$H25)^COUNT($J$3:L$3),"")*L$2</f>
        <v>0</v>
      </c>
      <c r="M25" s="18">
        <f>IF($E25&lt;&gt;"",$E25*(1+$I25+$H25)^COUNT($J$3:M$3),"")*M$2</f>
        <v>0</v>
      </c>
      <c r="N25" s="18">
        <f>IF($E25&lt;&gt;"",$E25*(1+$I25+$H25)^COUNT($J$3:N$3),"")*N$2</f>
        <v>0</v>
      </c>
      <c r="O25" s="18">
        <f>IF($E25&lt;&gt;"",$E25*(1+$I25+$H25)^COUNT($J$3:O$3),"")*O$2</f>
        <v>0</v>
      </c>
      <c r="P25" s="18">
        <f>IF($E25&lt;&gt;"",$E25*(1+$I25+$H25)^COUNT($J$3:P$3),"")*P$2</f>
        <v>0</v>
      </c>
      <c r="Q25" s="18">
        <f>IF($E25&lt;&gt;"",$E25*(1+$I25+$H25)^COUNT($J$3:Q$3),"")*Q$2</f>
        <v>0</v>
      </c>
      <c r="R25" s="18">
        <f>IF($E25&lt;&gt;"",$E25*(1+$I25+$H25)^COUNT($J$3:R$3),"")*R$2</f>
        <v>0</v>
      </c>
      <c r="S25" s="18">
        <f>IF($E25&lt;&gt;"",$E25*(1+$I25+$H25)^COUNT($J$3:S$3),"")*S$2</f>
        <v>0</v>
      </c>
      <c r="T25" s="18">
        <f>IF($E25&lt;&gt;"",$E25*(1+$I25+$H25)^COUNT($J$3:T$3),"")*T$2</f>
        <v>0</v>
      </c>
      <c r="U25" s="18">
        <f>IF($E25&lt;&gt;"",$E25*(1+$I25+$H25)^COUNT($J$3:U$3),"")*U$2</f>
        <v>0</v>
      </c>
      <c r="V25" s="18">
        <f>IF($E25&lt;&gt;"",$E25*(1+$I25+$H25)^COUNT($J$3:V$3),"")*V$2</f>
        <v>0</v>
      </c>
      <c r="W25" s="18">
        <f>IF($E25&lt;&gt;"",$E25*(1+$I25+$H25)^COUNT($J$3:W$3),"")*W$2</f>
        <v>0</v>
      </c>
      <c r="X25" s="18">
        <f>IF($E25&lt;&gt;"",$E25*(1+$I25+$H25)^COUNT($J$3:X$3),"")*X$2</f>
        <v>0</v>
      </c>
      <c r="Y25" s="18">
        <f>IF($E25&lt;&gt;"",$E25*(1+$I25+$H25)^COUNT($J$3:Y$3),"")*Y$2</f>
        <v>0</v>
      </c>
      <c r="Z25" s="18">
        <f>IF($E25&lt;&gt;"",$E25*(1+$I25+$H25)^COUNT($J$3:Z$3),"")*Z$2</f>
        <v>0</v>
      </c>
      <c r="AA25" s="18">
        <f>IF($E25&lt;&gt;"",$E25*(1+$I25+$H25)^COUNT($J$3:AA$3),"")*AA$2</f>
        <v>0</v>
      </c>
      <c r="AB25" s="18">
        <f>IF($E25&lt;&gt;"",$E25*(1+$I25+$H25)^COUNT($J$3:AB$3),"")*AB$2</f>
        <v>0</v>
      </c>
      <c r="AC25" s="18">
        <f>IF($E25&lt;&gt;"",$E25*(1+$I25+$H25)^COUNT($J$3:AC$3),"")*AC$2</f>
        <v>0</v>
      </c>
      <c r="AD25" s="18">
        <f>IF($E25&lt;&gt;"",$E25*(1+$I25+$H25)^COUNT($J$3:AD$3),"")*AD$2</f>
        <v>0</v>
      </c>
      <c r="AE25" s="18">
        <f>IF($E25&lt;&gt;"",$E25*(1+$I25+$H25)^COUNT($J$3:AE$3),"")*AE$2</f>
        <v>0</v>
      </c>
      <c r="AF25" s="18">
        <f>IF($E25&lt;&gt;"",$E25*(1+$I25+$H25)^COUNT($J$3:AF$3),"")*AF$2</f>
        <v>0</v>
      </c>
      <c r="AG25" s="18">
        <f>IF($E25&lt;&gt;"",$E25*(1+$I25+$H25)^COUNT($J$3:AG$3),"")*AG$2</f>
        <v>0</v>
      </c>
      <c r="AH25" s="18">
        <f>IF($E25&lt;&gt;"",$E25*(1+$I25+$H25)^COUNT($J$3:AH$3),"")*AH$2</f>
        <v>0</v>
      </c>
    </row>
    <row r="26" spans="3:34">
      <c r="C26" s="310"/>
      <c r="D26" s="5"/>
      <c r="E26" s="299"/>
      <c r="F26" s="562"/>
      <c r="G26" s="61"/>
      <c r="H26" s="316"/>
      <c r="I26" s="316"/>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row>
    <row r="27" spans="3:34">
      <c r="C27" s="310" t="s">
        <v>508</v>
      </c>
      <c r="D27" s="5"/>
      <c r="E27" s="299"/>
      <c r="F27" s="562"/>
      <c r="G27" s="61"/>
      <c r="H27" s="316"/>
      <c r="I27" s="316"/>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row>
    <row r="28" spans="3:34">
      <c r="C28" s="310"/>
      <c r="D28" s="5" t="s">
        <v>509</v>
      </c>
      <c r="E28" s="299">
        <v>54150</v>
      </c>
      <c r="F28" s="562">
        <f>'Summary Detail'!G52</f>
        <v>1071164.5580977038</v>
      </c>
      <c r="G28" s="61">
        <f t="shared" si="0"/>
        <v>679896.51572659262</v>
      </c>
      <c r="H28" s="316">
        <v>0.03</v>
      </c>
      <c r="I28" s="316">
        <v>7.0000000000000001E-3</v>
      </c>
      <c r="J28" s="18">
        <f>IF($E28&lt;&gt;"",$E28*(1+H28+I28)^COUNT($J$3:J$3),"")*J$2</f>
        <v>0</v>
      </c>
      <c r="K28" s="18">
        <f>IF($E28&lt;&gt;"",$E28*(1+$I28+$H28)^COUNT($J$3:K$3),"")*K$2</f>
        <v>14557.807837499997</v>
      </c>
      <c r="L28" s="18">
        <f>IF($E28&lt;&gt;"",$E28*(1+$I28+$H28)^COUNT($J$3:L$3),"")*L$2</f>
        <v>30192.893454974994</v>
      </c>
      <c r="M28" s="18">
        <f>IF($E28&lt;&gt;"",$E28*(1+$I28+$H28)^COUNT($J$3:M$3),"")*M$2</f>
        <v>46965.045769213597</v>
      </c>
      <c r="N28" s="18">
        <f>IF($E28&lt;&gt;"",$E28*(1+$I28+$H28)^COUNT($J$3:N$3),"")*N$2</f>
        <v>64937.003283566002</v>
      </c>
      <c r="O28" s="18">
        <f>IF($E28&lt;&gt;"",$E28*(1+$I28+$H28)^COUNT($J$3:O$3),"")*O$2</f>
        <v>67339.672405057936</v>
      </c>
      <c r="P28" s="18">
        <f>IF($E28&lt;&gt;"",$E28*(1+$I28+$H28)^COUNT($J$3:P$3),"")*P$2</f>
        <v>69831.240284045081</v>
      </c>
      <c r="Q28" s="18">
        <f>IF($E28&lt;&gt;"",$E28*(1+$I28+$H28)^COUNT($J$3:Q$3),"")*Q$2</f>
        <v>72414.996174554733</v>
      </c>
      <c r="R28" s="18">
        <f>IF($E28&lt;&gt;"",$E28*(1+$I28+$H28)^COUNT($J$3:R$3),"")*R$2</f>
        <v>75094.351033013256</v>
      </c>
      <c r="S28" s="18">
        <f>IF($E28&lt;&gt;"",$E28*(1+$I28+$H28)^COUNT($J$3:S$3),"")*S$2</f>
        <v>77872.842021234741</v>
      </c>
      <c r="T28" s="18">
        <f>IF($E28&lt;&gt;"",$E28*(1+$I28+$H28)^COUNT($J$3:T$3),"")*T$2</f>
        <v>80754.13717602042</v>
      </c>
      <c r="U28" s="18">
        <f>IF($E28&lt;&gt;"",$E28*(1+$I28+$H28)^COUNT($J$3:U$3),"")*U$2</f>
        <v>83742.040251533166</v>
      </c>
      <c r="V28" s="18">
        <f>IF($E28&lt;&gt;"",$E28*(1+$I28+$H28)^COUNT($J$3:V$3),"")*V$2</f>
        <v>86840.495740839891</v>
      </c>
      <c r="W28" s="18">
        <f>IF($E28&lt;&gt;"",$E28*(1+$I28+$H28)^COUNT($J$3:W$3),"")*W$2</f>
        <v>90053.594083250951</v>
      </c>
      <c r="X28" s="18">
        <f>IF($E28&lt;&gt;"",$E28*(1+$I28+$H28)^COUNT($J$3:X$3),"")*X$2</f>
        <v>93385.577064331243</v>
      </c>
      <c r="Y28" s="18">
        <f>IF($E28&lt;&gt;"",$E28*(1+$I28+$H28)^COUNT($J$3:Y$3),"")*Y$2</f>
        <v>96840.843415711483</v>
      </c>
      <c r="Z28" s="18">
        <f>IF($E28&lt;&gt;"",$E28*(1+$I28+$H28)^COUNT($J$3:Z$3),"")*Z$2</f>
        <v>100423.9546220928</v>
      </c>
      <c r="AA28" s="18">
        <f>IF($E28&lt;&gt;"",$E28*(1+$I28+$H28)^COUNT($J$3:AA$3),"")*AA$2</f>
        <v>104139.64094311022</v>
      </c>
      <c r="AB28" s="18">
        <f>IF($E28&lt;&gt;"",$E28*(1+$I28+$H28)^COUNT($J$3:AB$3),"")*AB$2</f>
        <v>107992.8076580053</v>
      </c>
      <c r="AC28" s="18">
        <f>IF($E28&lt;&gt;"",$E28*(1+$I28+$H28)^COUNT($J$3:AC$3),"")*AC$2</f>
        <v>83991.406156013603</v>
      </c>
      <c r="AD28" s="18">
        <f>IF($E28&lt;&gt;"",$E28*(1+$I28+$H28)^COUNT($J$3:AD$3),"")*AD$2</f>
        <v>29033.029394595371</v>
      </c>
      <c r="AE28" s="18">
        <f>IF($E28&lt;&gt;"",$E28*(1+$I28+$H28)^COUNT($J$3:AE$3),"")*AE$2</f>
        <v>0</v>
      </c>
      <c r="AF28" s="18">
        <f>IF($E28&lt;&gt;"",$E28*(1+$I28+$H28)^COUNT($J$3:AF$3),"")*AF$2</f>
        <v>0</v>
      </c>
      <c r="AG28" s="18">
        <f>IF($E28&lt;&gt;"",$E28*(1+$I28+$H28)^COUNT($J$3:AG$3),"")*AG$2</f>
        <v>0</v>
      </c>
      <c r="AH28" s="18">
        <f>IF($E28&lt;&gt;"",$E28*(1+$I28+$H28)^COUNT($J$3:AH$3),"")*AH$2</f>
        <v>0</v>
      </c>
    </row>
    <row r="29" spans="3:34">
      <c r="C29" s="310"/>
      <c r="D29" s="5" t="s">
        <v>510</v>
      </c>
      <c r="E29" s="299">
        <v>0</v>
      </c>
      <c r="F29" s="562"/>
      <c r="G29" s="61">
        <f t="shared" si="0"/>
        <v>0</v>
      </c>
      <c r="H29" s="316">
        <v>0.03</v>
      </c>
      <c r="I29" s="316">
        <v>7.0000000000000001E-3</v>
      </c>
      <c r="J29" s="18">
        <f>IF($E29&lt;&gt;"",$E29*(1+H29+I29)^COUNT($J$3:J$3),"")*J$2</f>
        <v>0</v>
      </c>
      <c r="K29" s="18">
        <f>IF($E29&lt;&gt;"",$E29*(1+$I29+$H29)^COUNT($J$3:K$3),"")*K$2</f>
        <v>0</v>
      </c>
      <c r="L29" s="18">
        <f>IF($E29&lt;&gt;"",$E29*(1+$I29+$H29)^COUNT($J$3:L$3),"")*L$2</f>
        <v>0</v>
      </c>
      <c r="M29" s="18">
        <f>IF($E29&lt;&gt;"",$E29*(1+$I29+$H29)^COUNT($J$3:M$3),"")*M$2</f>
        <v>0</v>
      </c>
      <c r="N29" s="18">
        <f>IF($E29&lt;&gt;"",$E29*(1+$I29+$H29)^COUNT($J$3:N$3),"")*N$2</f>
        <v>0</v>
      </c>
      <c r="O29" s="18">
        <f>IF($E29&lt;&gt;"",$E29*(1+$I29+$H29)^COUNT($J$3:O$3),"")*O$2</f>
        <v>0</v>
      </c>
      <c r="P29" s="18">
        <f>IF($E29&lt;&gt;"",$E29*(1+$I29+$H29)^COUNT($J$3:P$3),"")*P$2</f>
        <v>0</v>
      </c>
      <c r="Q29" s="18">
        <f>IF($E29&lt;&gt;"",$E29*(1+$I29+$H29)^COUNT($J$3:Q$3),"")*Q$2</f>
        <v>0</v>
      </c>
      <c r="R29" s="18">
        <f>IF($E29&lt;&gt;"",$E29*(1+$I29+$H29)^COUNT($J$3:R$3),"")*R$2</f>
        <v>0</v>
      </c>
      <c r="S29" s="18">
        <f>IF($E29&lt;&gt;"",$E29*(1+$I29+$H29)^COUNT($J$3:S$3),"")*S$2</f>
        <v>0</v>
      </c>
      <c r="T29" s="18">
        <f>IF($E29&lt;&gt;"",$E29*(1+$I29+$H29)^COUNT($J$3:T$3),"")*T$2</f>
        <v>0</v>
      </c>
      <c r="U29" s="18">
        <f>IF($E29&lt;&gt;"",$E29*(1+$I29+$H29)^COUNT($J$3:U$3),"")*U$2</f>
        <v>0</v>
      </c>
      <c r="V29" s="18">
        <f>IF($E29&lt;&gt;"",$E29*(1+$I29+$H29)^COUNT($J$3:V$3),"")*V$2</f>
        <v>0</v>
      </c>
      <c r="W29" s="18">
        <f>IF($E29&lt;&gt;"",$E29*(1+$I29+$H29)^COUNT($J$3:W$3),"")*W$2</f>
        <v>0</v>
      </c>
      <c r="X29" s="18">
        <f>IF($E29&lt;&gt;"",$E29*(1+$I29+$H29)^COUNT($J$3:X$3),"")*X$2</f>
        <v>0</v>
      </c>
      <c r="Y29" s="18">
        <f>IF($E29&lt;&gt;"",$E29*(1+$I29+$H29)^COUNT($J$3:Y$3),"")*Y$2</f>
        <v>0</v>
      </c>
      <c r="Z29" s="18">
        <f>IF($E29&lt;&gt;"",$E29*(1+$I29+$H29)^COUNT($J$3:Z$3),"")*Z$2</f>
        <v>0</v>
      </c>
      <c r="AA29" s="18">
        <f>IF($E29&lt;&gt;"",$E29*(1+$I29+$H29)^COUNT($J$3:AA$3),"")*AA$2</f>
        <v>0</v>
      </c>
      <c r="AB29" s="18">
        <f>IF($E29&lt;&gt;"",$E29*(1+$I29+$H29)^COUNT($J$3:AB$3),"")*AB$2</f>
        <v>0</v>
      </c>
      <c r="AC29" s="18">
        <f>IF($E29&lt;&gt;"",$E29*(1+$I29+$H29)^COUNT($J$3:AC$3),"")*AC$2</f>
        <v>0</v>
      </c>
      <c r="AD29" s="18">
        <f>IF($E29&lt;&gt;"",$E29*(1+$I29+$H29)^COUNT($J$3:AD$3),"")*AD$2</f>
        <v>0</v>
      </c>
      <c r="AE29" s="18">
        <f>IF($E29&lt;&gt;"",$E29*(1+$I29+$H29)^COUNT($J$3:AE$3),"")*AE$2</f>
        <v>0</v>
      </c>
      <c r="AF29" s="18">
        <f>IF($E29&lt;&gt;"",$E29*(1+$I29+$H29)^COUNT($J$3:AF$3),"")*AF$2</f>
        <v>0</v>
      </c>
      <c r="AG29" s="18">
        <f>IF($E29&lt;&gt;"",$E29*(1+$I29+$H29)^COUNT($J$3:AG$3),"")*AG$2</f>
        <v>0</v>
      </c>
      <c r="AH29" s="18">
        <f>IF($E29&lt;&gt;"",$E29*(1+$I29+$H29)^COUNT($J$3:AH$3),"")*AH$2</f>
        <v>0</v>
      </c>
    </row>
    <row r="30" spans="3:34">
      <c r="C30" s="310"/>
      <c r="D30" s="5"/>
      <c r="E30" s="299"/>
      <c r="F30" s="562"/>
      <c r="G30" s="61"/>
      <c r="H30" s="316"/>
      <c r="I30" s="316"/>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row>
    <row r="31" spans="3:34">
      <c r="C31" s="310" t="s">
        <v>511</v>
      </c>
      <c r="D31" s="5"/>
      <c r="E31" s="299"/>
      <c r="F31" s="562"/>
      <c r="G31" s="61"/>
      <c r="H31" s="316"/>
      <c r="I31" s="316"/>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row>
    <row r="32" spans="3:34">
      <c r="C32" s="310"/>
      <c r="D32" s="5" t="s">
        <v>512</v>
      </c>
      <c r="E32" s="299">
        <v>3065273.9279512251</v>
      </c>
      <c r="F32" s="562">
        <f>'Summary Detail'!G16</f>
        <v>11326483.662125032</v>
      </c>
      <c r="G32" s="61">
        <f t="shared" si="0"/>
        <v>38486963.312310323</v>
      </c>
      <c r="H32" s="316">
        <v>0.03</v>
      </c>
      <c r="I32" s="316">
        <v>7.0000000000000001E-3</v>
      </c>
      <c r="J32" s="18">
        <f>IF($E32&lt;&gt;"",$E32*(1+H32+I32)^COUNT($J$3:J$3),"")*J$2</f>
        <v>0</v>
      </c>
      <c r="K32" s="18">
        <f>IF($E32&lt;&gt;"",$E32*(1+$I32+$H32)^COUNT($J$3:K$3),"")*K$2</f>
        <v>824075.13965674513</v>
      </c>
      <c r="L32" s="18">
        <f>IF($E32&lt;&gt;"",$E32*(1+$I32+$H32)^COUNT($J$3:L$3),"")*L$2</f>
        <v>1709131.8396480894</v>
      </c>
      <c r="M32" s="18">
        <f>IF($E32&lt;&gt;"",$E32*(1+$I32+$H32)^COUNT($J$3:M$3),"")*M$2</f>
        <v>2658554.5765726026</v>
      </c>
      <c r="N32" s="18">
        <f>IF($E32&lt;&gt;"",$E32*(1+$I32+$H32)^COUNT($J$3:N$3),"")*N$2</f>
        <v>3675894.7945410516</v>
      </c>
      <c r="O32" s="18">
        <f>IF($E32&lt;&gt;"",$E32*(1+$I32+$H32)^COUNT($J$3:O$3),"")*O$2</f>
        <v>3811902.9019390703</v>
      </c>
      <c r="P32" s="18">
        <f>IF($E32&lt;&gt;"",$E32*(1+$I32+$H32)^COUNT($J$3:P$3),"")*P$2</f>
        <v>3952943.3093108158</v>
      </c>
      <c r="Q32" s="18">
        <f>IF($E32&lt;&gt;"",$E32*(1+$I32+$H32)^COUNT($J$3:Q$3),"")*Q$2</f>
        <v>4099202.2117553153</v>
      </c>
      <c r="R32" s="18">
        <f>IF($E32&lt;&gt;"",$E32*(1+$I32+$H32)^COUNT($J$3:R$3),"")*R$2</f>
        <v>4250872.693590262</v>
      </c>
      <c r="S32" s="18">
        <f>IF($E32&lt;&gt;"",$E32*(1+$I32+$H32)^COUNT($J$3:S$3),"")*S$2</f>
        <v>4408154.9832531009</v>
      </c>
      <c r="T32" s="18">
        <f>IF($E32&lt;&gt;"",$E32*(1+$I32+$H32)^COUNT($J$3:T$3),"")*T$2</f>
        <v>4571256.7176334653</v>
      </c>
      <c r="U32" s="18">
        <f>IF($E32&lt;&gt;"",$E32*(1+$I32+$H32)^COUNT($J$3:U$3),"")*U$2</f>
        <v>4740393.2161859032</v>
      </c>
      <c r="V32" s="18">
        <f>IF($E32&lt;&gt;"",$E32*(1+$I32+$H32)^COUNT($J$3:V$3),"")*V$2</f>
        <v>4915787.7651847815</v>
      </c>
      <c r="W32" s="18">
        <f>IF($E32&lt;&gt;"",$E32*(1+$I32+$H32)^COUNT($J$3:W$3),"")*W$2</f>
        <v>5097671.9124966171</v>
      </c>
      <c r="X32" s="18">
        <f>IF($E32&lt;&gt;"",$E32*(1+$I32+$H32)^COUNT($J$3:X$3),"")*X$2</f>
        <v>5286285.7732589925</v>
      </c>
      <c r="Y32" s="18">
        <f>IF($E32&lt;&gt;"",$E32*(1+$I32+$H32)^COUNT($J$3:Y$3),"")*Y$2</f>
        <v>5481878.3468695749</v>
      </c>
      <c r="Z32" s="18">
        <f>IF($E32&lt;&gt;"",$E32*(1+$I32+$H32)^COUNT($J$3:Z$3),"")*Z$2</f>
        <v>5684707.8457037481</v>
      </c>
      <c r="AA32" s="18">
        <f>IF($E32&lt;&gt;"",$E32*(1+$I32+$H32)^COUNT($J$3:AA$3),"")*AA$2</f>
        <v>5895042.0359947868</v>
      </c>
      <c r="AB32" s="18">
        <f>IF($E32&lt;&gt;"",$E32*(1+$I32+$H32)^COUNT($J$3:AB$3),"")*AB$2</f>
        <v>6113158.5913265944</v>
      </c>
      <c r="AC32" s="18">
        <f>IF($E32&lt;&gt;"",$E32*(1+$I32+$H32)^COUNT($J$3:AC$3),"")*AC$2</f>
        <v>4754509.0944042569</v>
      </c>
      <c r="AD32" s="18">
        <f>IF($E32&lt;&gt;"",$E32*(1+$I32+$H32)^COUNT($J$3:AD$3),"")*AD$2</f>
        <v>1643475.3102990717</v>
      </c>
      <c r="AE32" s="18">
        <f>IF($E32&lt;&gt;"",$E32*(1+$I32+$H32)^COUNT($J$3:AE$3),"")*AE$2</f>
        <v>0</v>
      </c>
      <c r="AF32" s="18">
        <f>IF($E32&lt;&gt;"",$E32*(1+$I32+$H32)^COUNT($J$3:AF$3),"")*AF$2</f>
        <v>0</v>
      </c>
      <c r="AG32" s="18">
        <f>IF($E32&lt;&gt;"",$E32*(1+$I32+$H32)^COUNT($J$3:AG$3),"")*AG$2</f>
        <v>0</v>
      </c>
      <c r="AH32" s="18">
        <f>IF($E32&lt;&gt;"",$E32*(1+$I32+$H32)^COUNT($J$3:AH$3),"")*AH$2</f>
        <v>0</v>
      </c>
    </row>
    <row r="33" spans="2:34">
      <c r="C33" s="310"/>
      <c r="D33" s="5" t="s">
        <v>513</v>
      </c>
      <c r="E33" s="299">
        <v>25896.200000000004</v>
      </c>
      <c r="F33" s="562">
        <v>0</v>
      </c>
      <c r="G33" s="61">
        <f t="shared" si="0"/>
        <v>325147.48200478271</v>
      </c>
      <c r="H33" s="316">
        <v>0.03</v>
      </c>
      <c r="I33" s="316">
        <v>7.0000000000000001E-3</v>
      </c>
      <c r="J33" s="18">
        <f>IF($E33&lt;&gt;"",$E33*(1+H33+I33)^COUNT($J$3:J$3),"")*J$2</f>
        <v>0</v>
      </c>
      <c r="K33" s="18">
        <f>IF($E33&lt;&gt;"",$E33*(1+$I33+$H33)^COUNT($J$3:K$3),"")*K$2</f>
        <v>6961.9926744499999</v>
      </c>
      <c r="L33" s="18">
        <f>IF($E33&lt;&gt;"",$E33*(1+$I33+$H33)^COUNT($J$3:L$3),"")*L$2</f>
        <v>14439.1728068093</v>
      </c>
      <c r="M33" s="18">
        <f>IF($E33&lt;&gt;"",$E33*(1+$I33+$H33)^COUNT($J$3:M$3),"")*M$2</f>
        <v>22460.133300991864</v>
      </c>
      <c r="N33" s="18">
        <f>IF($E33&lt;&gt;"",$E33*(1+$I33+$H33)^COUNT($J$3:N$3),"")*N$2</f>
        <v>31054.877644171414</v>
      </c>
      <c r="O33" s="18">
        <f>IF($E33&lt;&gt;"",$E33*(1+$I33+$H33)^COUNT($J$3:O$3),"")*O$2</f>
        <v>32203.908117005754</v>
      </c>
      <c r="P33" s="18">
        <f>IF($E33&lt;&gt;"",$E33*(1+$I33+$H33)^COUNT($J$3:P$3),"")*P$2</f>
        <v>33395.452717334963</v>
      </c>
      <c r="Q33" s="18">
        <f>IF($E33&lt;&gt;"",$E33*(1+$I33+$H33)^COUNT($J$3:Q$3),"")*Q$2</f>
        <v>34631.084467876353</v>
      </c>
      <c r="R33" s="18">
        <f>IF($E33&lt;&gt;"",$E33*(1+$I33+$H33)^COUNT($J$3:R$3),"")*R$2</f>
        <v>35912.434593187776</v>
      </c>
      <c r="S33" s="18">
        <f>IF($E33&lt;&gt;"",$E33*(1+$I33+$H33)^COUNT($J$3:S$3),"")*S$2</f>
        <v>37241.194673135724</v>
      </c>
      <c r="T33" s="18">
        <f>IF($E33&lt;&gt;"",$E33*(1+$I33+$H33)^COUNT($J$3:T$3),"")*T$2</f>
        <v>38619.118876041743</v>
      </c>
      <c r="U33" s="18">
        <f>IF($E33&lt;&gt;"",$E33*(1+$I33+$H33)^COUNT($J$3:U$3),"")*U$2</f>
        <v>40048.026274455282</v>
      </c>
      <c r="V33" s="18">
        <f>IF($E33&lt;&gt;"",$E33*(1+$I33+$H33)^COUNT($J$3:V$3),"")*V$2</f>
        <v>41529.803246610129</v>
      </c>
      <c r="W33" s="18">
        <f>IF($E33&lt;&gt;"",$E33*(1+$I33+$H33)^COUNT($J$3:W$3),"")*W$2</f>
        <v>43066.405966734696</v>
      </c>
      <c r="X33" s="18">
        <f>IF($E33&lt;&gt;"",$E33*(1+$I33+$H33)^COUNT($J$3:X$3),"")*X$2</f>
        <v>44659.862987503882</v>
      </c>
      <c r="Y33" s="18">
        <f>IF($E33&lt;&gt;"",$E33*(1+$I33+$H33)^COUNT($J$3:Y$3),"")*Y$2</f>
        <v>46312.277918041516</v>
      </c>
      <c r="Z33" s="18">
        <f>IF($E33&lt;&gt;"",$E33*(1+$I33+$H33)^COUNT($J$3:Z$3),"")*Z$2</f>
        <v>48025.832201009049</v>
      </c>
      <c r="AA33" s="18">
        <f>IF($E33&lt;&gt;"",$E33*(1+$I33+$H33)^COUNT($J$3:AA$3),"")*AA$2</f>
        <v>49802.787992446378</v>
      </c>
      <c r="AB33" s="18">
        <f>IF($E33&lt;&gt;"",$E33*(1+$I33+$H33)^COUNT($J$3:AB$3),"")*AB$2</f>
        <v>51645.491148166897</v>
      </c>
      <c r="AC33" s="18">
        <f>IF($E33&lt;&gt;"",$E33*(1+$I33+$H33)^COUNT($J$3:AC$3),"")*AC$2</f>
        <v>40167.280740486793</v>
      </c>
      <c r="AD33" s="18">
        <f>IF($E33&lt;&gt;"",$E33*(1+$I33+$H33)^COUNT($J$3:AD$3),"")*AD$2</f>
        <v>13884.490042628269</v>
      </c>
      <c r="AE33" s="18">
        <f>IF($E33&lt;&gt;"",$E33*(1+$I33+$H33)^COUNT($J$3:AE$3),"")*AE$2</f>
        <v>0</v>
      </c>
      <c r="AF33" s="18">
        <f>IF($E33&lt;&gt;"",$E33*(1+$I33+$H33)^COUNT($J$3:AF$3),"")*AF$2</f>
        <v>0</v>
      </c>
      <c r="AG33" s="18">
        <f>IF($E33&lt;&gt;"",$E33*(1+$I33+$H33)^COUNT($J$3:AG$3),"")*AG$2</f>
        <v>0</v>
      </c>
      <c r="AH33" s="18">
        <f>IF($E33&lt;&gt;"",$E33*(1+$I33+$H33)^COUNT($J$3:AH$3),"")*AH$2</f>
        <v>0</v>
      </c>
    </row>
    <row r="34" spans="2:34">
      <c r="C34" s="310"/>
      <c r="D34" s="5"/>
      <c r="E34" s="299"/>
      <c r="F34" s="562"/>
      <c r="G34" s="61"/>
      <c r="H34" s="316"/>
      <c r="I34" s="316"/>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row>
    <row r="35" spans="2:34">
      <c r="C35" s="311" t="s">
        <v>514</v>
      </c>
      <c r="D35" s="97"/>
      <c r="E35" s="300"/>
      <c r="F35" s="562"/>
      <c r="G35" s="61"/>
      <c r="H35" s="316"/>
      <c r="I35" s="316"/>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row>
    <row r="36" spans="2:34">
      <c r="C36" s="311"/>
      <c r="D36" s="97" t="s">
        <v>26</v>
      </c>
      <c r="E36" s="300">
        <v>1053322.1257645553</v>
      </c>
      <c r="F36" s="562">
        <f>'Summary Detail'!G36</f>
        <v>4499423.5895445114</v>
      </c>
      <c r="G36" s="61">
        <f t="shared" si="0"/>
        <v>13225300.890951961</v>
      </c>
      <c r="H36" s="316">
        <v>0.03</v>
      </c>
      <c r="I36" s="316">
        <v>7.0000000000000001E-3</v>
      </c>
      <c r="J36" s="18">
        <f>IF($E36&lt;&gt;"",$E36*(1+H36+I36)^COUNT($J$3:J$3),"")*J$2</f>
        <v>0</v>
      </c>
      <c r="K36" s="18">
        <f>IF($E36&lt;&gt;"",$E36*(1+$I36+$H36)^COUNT($J$3:K$3),"")*K$2</f>
        <v>283177.49026532593</v>
      </c>
      <c r="L36" s="18">
        <f>IF($E36&lt;&gt;"",$E36*(1+$I36+$H36)^COUNT($J$3:L$3),"")*L$2</f>
        <v>587310.11481028609</v>
      </c>
      <c r="M36" s="18">
        <f>IF($E36&lt;&gt;"",$E36*(1+$I36+$H36)^COUNT($J$3:M$3),"")*M$2</f>
        <v>913560.88358739996</v>
      </c>
      <c r="N36" s="18">
        <f>IF($E36&lt;&gt;"",$E36*(1+$I36+$H36)^COUNT($J$3:N$3),"")*N$2</f>
        <v>1263150.1817068448</v>
      </c>
      <c r="O36" s="18">
        <f>IF($E36&lt;&gt;"",$E36*(1+$I36+$H36)^COUNT($J$3:O$3),"")*O$2</f>
        <v>1309886.7384299978</v>
      </c>
      <c r="P36" s="18">
        <f>IF($E36&lt;&gt;"",$E36*(1+$I36+$H36)^COUNT($J$3:P$3),"")*P$2</f>
        <v>1358352.547751908</v>
      </c>
      <c r="Q36" s="18">
        <f>IF($E36&lt;&gt;"",$E36*(1+$I36+$H36)^COUNT($J$3:Q$3),"")*Q$2</f>
        <v>1408611.5920187281</v>
      </c>
      <c r="R36" s="18">
        <f>IF($E36&lt;&gt;"",$E36*(1+$I36+$H36)^COUNT($J$3:R$3),"")*R$2</f>
        <v>1460730.220923421</v>
      </c>
      <c r="S36" s="18">
        <f>IF($E36&lt;&gt;"",$E36*(1+$I36+$H36)^COUNT($J$3:S$3),"")*S$2</f>
        <v>1514777.2390975875</v>
      </c>
      <c r="T36" s="18">
        <f>IF($E36&lt;&gt;"",$E36*(1+$I36+$H36)^COUNT($J$3:T$3),"")*T$2</f>
        <v>1570823.9969441982</v>
      </c>
      <c r="U36" s="18">
        <f>IF($E36&lt;&gt;"",$E36*(1+$I36+$H36)^COUNT($J$3:U$3),"")*U$2</f>
        <v>1628944.4848311332</v>
      </c>
      <c r="V36" s="18">
        <f>IF($E36&lt;&gt;"",$E36*(1+$I36+$H36)^COUNT($J$3:V$3),"")*V$2</f>
        <v>1689215.4307698852</v>
      </c>
      <c r="W36" s="18">
        <f>IF($E36&lt;&gt;"",$E36*(1+$I36+$H36)^COUNT($J$3:W$3),"")*W$2</f>
        <v>1751716.4017083705</v>
      </c>
      <c r="X36" s="18">
        <f>IF($E36&lt;&gt;"",$E36*(1+$I36+$H36)^COUNT($J$3:X$3),"")*X$2</f>
        <v>1816529.9085715804</v>
      </c>
      <c r="Y36" s="18">
        <f>IF($E36&lt;&gt;"",$E36*(1+$I36+$H36)^COUNT($J$3:Y$3),"")*Y$2</f>
        <v>1883741.5151887287</v>
      </c>
      <c r="Z36" s="18">
        <f>IF($E36&lt;&gt;"",$E36*(1+$I36+$H36)^COUNT($J$3:Z$3),"")*Z$2</f>
        <v>1953439.9512507115</v>
      </c>
      <c r="AA36" s="18">
        <f>IF($E36&lt;&gt;"",$E36*(1+$I36+$H36)^COUNT($J$3:AA$3),"")*AA$2</f>
        <v>2025717.2294469876</v>
      </c>
      <c r="AB36" s="18">
        <f>IF($E36&lt;&gt;"",$E36*(1+$I36+$H36)^COUNT($J$3:AB$3),"")*AB$2</f>
        <v>2100668.7669365262</v>
      </c>
      <c r="AC36" s="18">
        <f>IF($E36&lt;&gt;"",$E36*(1+$I36+$H36)^COUNT($J$3:AC$3),"")*AC$2</f>
        <v>1633795.1334848828</v>
      </c>
      <c r="AD36" s="18">
        <f>IF($E36&lt;&gt;"",$E36*(1+$I36+$H36)^COUNT($J$3:AD$3),"")*AD$2</f>
        <v>564748.51780794119</v>
      </c>
      <c r="AE36" s="18">
        <f>IF($E36&lt;&gt;"",$E36*(1+$I36+$H36)^COUNT($J$3:AE$3),"")*AE$2</f>
        <v>0</v>
      </c>
      <c r="AF36" s="18">
        <f>IF($E36&lt;&gt;"",$E36*(1+$I36+$H36)^COUNT($J$3:AF$3),"")*AF$2</f>
        <v>0</v>
      </c>
      <c r="AG36" s="18">
        <f>IF($E36&lt;&gt;"",$E36*(1+$I36+$H36)^COUNT($J$3:AG$3),"")*AG$2</f>
        <v>0</v>
      </c>
      <c r="AH36" s="18">
        <f>IF($E36&lt;&gt;"",$E36*(1+$I36+$H36)^COUNT($J$3:AH$3),"")*AH$2</f>
        <v>0</v>
      </c>
    </row>
    <row r="37" spans="2:34">
      <c r="C37" s="311"/>
      <c r="D37" s="97" t="s">
        <v>515</v>
      </c>
      <c r="E37" s="300">
        <v>169816.60657358056</v>
      </c>
      <c r="F37" s="562">
        <f>'Summary Detail'!G38</f>
        <v>3995883.4080789024</v>
      </c>
      <c r="G37" s="61">
        <f t="shared" si="0"/>
        <v>2132183.1786129451</v>
      </c>
      <c r="H37" s="316">
        <v>0.03</v>
      </c>
      <c r="I37" s="316">
        <v>7.0000000000000001E-3</v>
      </c>
      <c r="J37" s="18">
        <f>IF($E37&lt;&gt;"",$E37*(1+H37+I37)^COUNT($J$3:J$3),"")*J$2</f>
        <v>0</v>
      </c>
      <c r="K37" s="18">
        <f>IF($E37&lt;&gt;"",$E37*(1+$I37+$H37)^COUNT($J$3:K$3),"")*K$2</f>
        <v>45653.878598606178</v>
      </c>
      <c r="L37" s="18">
        <f>IF($E37&lt;&gt;"",$E37*(1+$I37+$H37)^COUNT($J$3:L$3),"")*L$2</f>
        <v>94686.144213509222</v>
      </c>
      <c r="M37" s="18">
        <f>IF($E37&lt;&gt;"",$E37*(1+$I37+$H37)^COUNT($J$3:M$3),"")*M$2</f>
        <v>147284.29732411358</v>
      </c>
      <c r="N37" s="18">
        <f>IF($E37&lt;&gt;"",$E37*(1+$I37+$H37)^COUNT($J$3:N$3),"")*N$2</f>
        <v>203645.08843347436</v>
      </c>
      <c r="O37" s="18">
        <f>IF($E37&lt;&gt;"",$E37*(1+$I37+$H37)^COUNT($J$3:O$3),"")*O$2</f>
        <v>211179.95670551289</v>
      </c>
      <c r="P37" s="18">
        <f>IF($E37&lt;&gt;"",$E37*(1+$I37+$H37)^COUNT($J$3:P$3),"")*P$2</f>
        <v>218993.61510361687</v>
      </c>
      <c r="Q37" s="18">
        <f>IF($E37&lt;&gt;"",$E37*(1+$I37+$H37)^COUNT($J$3:Q$3),"")*Q$2</f>
        <v>227096.37886245063</v>
      </c>
      <c r="R37" s="18">
        <f>IF($E37&lt;&gt;"",$E37*(1+$I37+$H37)^COUNT($J$3:R$3),"")*R$2</f>
        <v>235498.94488036132</v>
      </c>
      <c r="S37" s="18">
        <f>IF($E37&lt;&gt;"",$E37*(1+$I37+$H37)^COUNT($J$3:S$3),"")*S$2</f>
        <v>244212.40584093463</v>
      </c>
      <c r="T37" s="18">
        <f>IF($E37&lt;&gt;"",$E37*(1+$I37+$H37)^COUNT($J$3:T$3),"")*T$2</f>
        <v>253248.26485704925</v>
      </c>
      <c r="U37" s="18">
        <f>IF($E37&lt;&gt;"",$E37*(1+$I37+$H37)^COUNT($J$3:U$3),"")*U$2</f>
        <v>262618.45065676002</v>
      </c>
      <c r="V37" s="18">
        <f>IF($E37&lt;&gt;"",$E37*(1+$I37+$H37)^COUNT($J$3:V$3),"")*V$2</f>
        <v>272335.33333106013</v>
      </c>
      <c r="W37" s="18">
        <f>IF($E37&lt;&gt;"",$E37*(1+$I37+$H37)^COUNT($J$3:W$3),"")*W$2</f>
        <v>282411.7406643093</v>
      </c>
      <c r="X37" s="18">
        <f>IF($E37&lt;&gt;"",$E37*(1+$I37+$H37)^COUNT($J$3:X$3),"")*X$2</f>
        <v>292860.97506888874</v>
      </c>
      <c r="Y37" s="18">
        <f>IF($E37&lt;&gt;"",$E37*(1+$I37+$H37)^COUNT($J$3:Y$3),"")*Y$2</f>
        <v>303696.83114643762</v>
      </c>
      <c r="Z37" s="18">
        <f>IF($E37&lt;&gt;"",$E37*(1+$I37+$H37)^COUNT($J$3:Z$3),"")*Z$2</f>
        <v>314933.61389885575</v>
      </c>
      <c r="AA37" s="18">
        <f>IF($E37&lt;&gt;"",$E37*(1+$I37+$H37)^COUNT($J$3:AA$3),"")*AA$2</f>
        <v>326586.15761311341</v>
      </c>
      <c r="AB37" s="18">
        <f>IF($E37&lt;&gt;"",$E37*(1+$I37+$H37)^COUNT($J$3:AB$3),"")*AB$2</f>
        <v>338669.84544479859</v>
      </c>
      <c r="AC37" s="18">
        <f>IF($E37&lt;&gt;"",$E37*(1+$I37+$H37)^COUNT($J$3:AC$3),"")*AC$2</f>
        <v>263400.47229469207</v>
      </c>
      <c r="AD37" s="18">
        <f>IF($E37&lt;&gt;"",$E37*(1+$I37+$H37)^COUNT($J$3:AD$3),"")*AD$2</f>
        <v>91048.763256531893</v>
      </c>
      <c r="AE37" s="18">
        <f>IF($E37&lt;&gt;"",$E37*(1+$I37+$H37)^COUNT($J$3:AE$3),"")*AE$2</f>
        <v>0</v>
      </c>
      <c r="AF37" s="18">
        <f>IF($E37&lt;&gt;"",$E37*(1+$I37+$H37)^COUNT($J$3:AF$3),"")*AF$2</f>
        <v>0</v>
      </c>
      <c r="AG37" s="18">
        <f>IF($E37&lt;&gt;"",$E37*(1+$I37+$H37)^COUNT($J$3:AG$3),"")*AG$2</f>
        <v>0</v>
      </c>
      <c r="AH37" s="18">
        <f>IF($E37&lt;&gt;"",$E37*(1+$I37+$H37)^COUNT($J$3:AH$3),"")*AH$2</f>
        <v>0</v>
      </c>
    </row>
    <row r="38" spans="2:34">
      <c r="C38" s="311"/>
      <c r="D38" s="97" t="s">
        <v>27</v>
      </c>
      <c r="E38" s="300">
        <v>235081.16951715242</v>
      </c>
      <c r="F38" s="562">
        <f>'Summary Detail'!G37</f>
        <v>1951969.8227914567</v>
      </c>
      <c r="G38" s="61">
        <f t="shared" si="0"/>
        <v>2951631.9126065448</v>
      </c>
      <c r="H38" s="316">
        <v>0.03</v>
      </c>
      <c r="I38" s="316">
        <v>7.0000000000000001E-3</v>
      </c>
      <c r="J38" s="18">
        <f>IF($E38&lt;&gt;"",$E38*(1+H38+I38)^COUNT($J$3:J$3),"")*J$2</f>
        <v>0</v>
      </c>
      <c r="K38" s="18">
        <f>IF($E38&lt;&gt;"",$E38*(1+$I38+$H38)^COUNT($J$3:K$3),"")*K$2</f>
        <v>63199.750545622657</v>
      </c>
      <c r="L38" s="18">
        <f>IF($E38&lt;&gt;"",$E38*(1+$I38+$H38)^COUNT($J$3:L$3),"")*L$2</f>
        <v>131076.28263162141</v>
      </c>
      <c r="M38" s="18">
        <f>IF($E38&lt;&gt;"",$E38*(1+$I38+$H38)^COUNT($J$3:M$3),"")*M$2</f>
        <v>203889.15763348708</v>
      </c>
      <c r="N38" s="18">
        <f>IF($E38&lt;&gt;"",$E38*(1+$I38+$H38)^COUNT($J$3:N$3),"")*N$2</f>
        <v>281910.74195456808</v>
      </c>
      <c r="O38" s="18">
        <f>IF($E38&lt;&gt;"",$E38*(1+$I38+$H38)^COUNT($J$3:O$3),"")*O$2</f>
        <v>292341.43940688705</v>
      </c>
      <c r="P38" s="18">
        <f>IF($E38&lt;&gt;"",$E38*(1+$I38+$H38)^COUNT($J$3:P$3),"")*P$2</f>
        <v>303158.07266494189</v>
      </c>
      <c r="Q38" s="18">
        <f>IF($E38&lt;&gt;"",$E38*(1+$I38+$H38)^COUNT($J$3:Q$3),"")*Q$2</f>
        <v>314374.92135354469</v>
      </c>
      <c r="R38" s="18">
        <f>IF($E38&lt;&gt;"",$E38*(1+$I38+$H38)^COUNT($J$3:R$3),"")*R$2</f>
        <v>326006.79344362585</v>
      </c>
      <c r="S38" s="18">
        <f>IF($E38&lt;&gt;"",$E38*(1+$I38+$H38)^COUNT($J$3:S$3),"")*S$2</f>
        <v>338069.04480103997</v>
      </c>
      <c r="T38" s="18">
        <f>IF($E38&lt;&gt;"",$E38*(1+$I38+$H38)^COUNT($J$3:T$3),"")*T$2</f>
        <v>350577.59945867845</v>
      </c>
      <c r="U38" s="18">
        <f>IF($E38&lt;&gt;"",$E38*(1+$I38+$H38)^COUNT($J$3:U$3),"")*U$2</f>
        <v>363548.97063864948</v>
      </c>
      <c r="V38" s="18">
        <f>IF($E38&lt;&gt;"",$E38*(1+$I38+$H38)^COUNT($J$3:V$3),"")*V$2</f>
        <v>377000.28255227947</v>
      </c>
      <c r="W38" s="18">
        <f>IF($E38&lt;&gt;"",$E38*(1+$I38+$H38)^COUNT($J$3:W$3),"")*W$2</f>
        <v>390949.29300671373</v>
      </c>
      <c r="X38" s="18">
        <f>IF($E38&lt;&gt;"",$E38*(1+$I38+$H38)^COUNT($J$3:X$3),"")*X$2</f>
        <v>405414.41684796219</v>
      </c>
      <c r="Y38" s="18">
        <f>IF($E38&lt;&gt;"",$E38*(1+$I38+$H38)^COUNT($J$3:Y$3),"")*Y$2</f>
        <v>420414.75027133676</v>
      </c>
      <c r="Z38" s="18">
        <f>IF($E38&lt;&gt;"",$E38*(1+$I38+$H38)^COUNT($J$3:Z$3),"")*Z$2</f>
        <v>435970.09603137616</v>
      </c>
      <c r="AA38" s="18">
        <f>IF($E38&lt;&gt;"",$E38*(1+$I38+$H38)^COUNT($J$3:AA$3),"")*AA$2</f>
        <v>452100.98958453705</v>
      </c>
      <c r="AB38" s="18">
        <f>IF($E38&lt;&gt;"",$E38*(1+$I38+$H38)^COUNT($J$3:AB$3),"")*AB$2</f>
        <v>468828.72619916493</v>
      </c>
      <c r="AC38" s="18">
        <f>IF($E38&lt;&gt;"",$E38*(1+$I38+$H38)^COUNT($J$3:AC$3),"")*AC$2</f>
        <v>364631.54180140042</v>
      </c>
      <c r="AD38" s="18">
        <f>IF($E38&lt;&gt;"",$E38*(1+$I38+$H38)^COUNT($J$3:AD$3),"")*AD$2</f>
        <v>126040.96961601742</v>
      </c>
      <c r="AE38" s="18">
        <f>IF($E38&lt;&gt;"",$E38*(1+$I38+$H38)^COUNT($J$3:AE$3),"")*AE$2</f>
        <v>0</v>
      </c>
      <c r="AF38" s="18">
        <f>IF($E38&lt;&gt;"",$E38*(1+$I38+$H38)^COUNT($J$3:AF$3),"")*AF$2</f>
        <v>0</v>
      </c>
      <c r="AG38" s="18">
        <f>IF($E38&lt;&gt;"",$E38*(1+$I38+$H38)^COUNT($J$3:AG$3),"")*AG$2</f>
        <v>0</v>
      </c>
      <c r="AH38" s="18">
        <f>IF($E38&lt;&gt;"",$E38*(1+$I38+$H38)^COUNT($J$3:AH$3),"")*AH$2</f>
        <v>0</v>
      </c>
    </row>
    <row r="39" spans="2:34">
      <c r="C39" s="311"/>
      <c r="D39" s="97" t="s">
        <v>29</v>
      </c>
      <c r="E39" s="300">
        <v>205923.75</v>
      </c>
      <c r="F39" s="562">
        <f>'Summary Detail'!G39</f>
        <v>3558176.41690649</v>
      </c>
      <c r="G39" s="61">
        <f t="shared" si="0"/>
        <v>2585537.2138569504</v>
      </c>
      <c r="H39" s="316">
        <v>0.03</v>
      </c>
      <c r="I39" s="316">
        <v>7.0000000000000001E-3</v>
      </c>
      <c r="J39" s="18">
        <f>IF($E39&lt;&gt;"",$E39*(1+H39+I39)^COUNT($J$3:J$3),"")*J$2</f>
        <v>0</v>
      </c>
      <c r="K39" s="18">
        <f>IF($E39&lt;&gt;"",$E39*(1+$I39+$H39)^COUNT($J$3:K$3),"")*K$2</f>
        <v>55361.004278437489</v>
      </c>
      <c r="L39" s="18">
        <f>IF($E39&lt;&gt;"",$E39*(1+$I39+$H39)^COUNT($J$3:L$3),"")*L$2</f>
        <v>114818.72287347936</v>
      </c>
      <c r="M39" s="18">
        <f>IF($E39&lt;&gt;"",$E39*(1+$I39+$H39)^COUNT($J$3:M$3),"")*M$2</f>
        <v>178600.52342969709</v>
      </c>
      <c r="N39" s="18">
        <f>IF($E39&lt;&gt;"",$E39*(1+$I39+$H39)^COUNT($J$3:N$3),"")*N$2</f>
        <v>246944.99039546121</v>
      </c>
      <c r="O39" s="18">
        <f>IF($E39&lt;&gt;"",$E39*(1+$I39+$H39)^COUNT($J$3:O$3),"")*O$2</f>
        <v>256081.95504009322</v>
      </c>
      <c r="P39" s="18">
        <f>IF($E39&lt;&gt;"",$E39*(1+$I39+$H39)^COUNT($J$3:P$3),"")*P$2</f>
        <v>265556.9873765767</v>
      </c>
      <c r="Q39" s="18">
        <f>IF($E39&lt;&gt;"",$E39*(1+$I39+$H39)^COUNT($J$3:Q$3),"")*Q$2</f>
        <v>275382.59590950998</v>
      </c>
      <c r="R39" s="18">
        <f>IF($E39&lt;&gt;"",$E39*(1+$I39+$H39)^COUNT($J$3:R$3),"")*R$2</f>
        <v>285571.75195816183</v>
      </c>
      <c r="S39" s="18">
        <f>IF($E39&lt;&gt;"",$E39*(1+$I39+$H39)^COUNT($J$3:S$3),"")*S$2</f>
        <v>296137.90678061376</v>
      </c>
      <c r="T39" s="18">
        <f>IF($E39&lt;&gt;"",$E39*(1+$I39+$H39)^COUNT($J$3:T$3),"")*T$2</f>
        <v>307095.00933149649</v>
      </c>
      <c r="U39" s="18">
        <f>IF($E39&lt;&gt;"",$E39*(1+$I39+$H39)^COUNT($J$3:U$3),"")*U$2</f>
        <v>318457.52467676182</v>
      </c>
      <c r="V39" s="18">
        <f>IF($E39&lt;&gt;"",$E39*(1+$I39+$H39)^COUNT($J$3:V$3),"")*V$2</f>
        <v>330240.453089802</v>
      </c>
      <c r="W39" s="18">
        <f>IF($E39&lt;&gt;"",$E39*(1+$I39+$H39)^COUNT($J$3:W$3),"")*W$2</f>
        <v>342459.34985412459</v>
      </c>
      <c r="X39" s="18">
        <f>IF($E39&lt;&gt;"",$E39*(1+$I39+$H39)^COUNT($J$3:X$3),"")*X$2</f>
        <v>355130.34579872724</v>
      </c>
      <c r="Y39" s="18">
        <f>IF($E39&lt;&gt;"",$E39*(1+$I39+$H39)^COUNT($J$3:Y$3),"")*Y$2</f>
        <v>368270.16859328008</v>
      </c>
      <c r="Z39" s="18">
        <f>IF($E39&lt;&gt;"",$E39*(1+$I39+$H39)^COUNT($J$3:Z$3),"")*Z$2</f>
        <v>381896.16483123141</v>
      </c>
      <c r="AA39" s="18">
        <f>IF($E39&lt;&gt;"",$E39*(1+$I39+$H39)^COUNT($J$3:AA$3),"")*AA$2</f>
        <v>396026.32292998699</v>
      </c>
      <c r="AB39" s="18">
        <f>IF($E39&lt;&gt;"",$E39*(1+$I39+$H39)^COUNT($J$3:AB$3),"")*AB$2</f>
        <v>410679.29687839648</v>
      </c>
      <c r="AC39" s="18">
        <f>IF($E39&lt;&gt;"",$E39*(1+$I39+$H39)^COUNT($J$3:AC$3),"")*AC$2</f>
        <v>319405.82314717275</v>
      </c>
      <c r="AD39" s="18">
        <f>IF($E39&lt;&gt;"",$E39*(1+$I39+$H39)^COUNT($J$3:AD$3),"")*AD$2</f>
        <v>110407.94620120607</v>
      </c>
      <c r="AE39" s="18">
        <f>IF($E39&lt;&gt;"",$E39*(1+$I39+$H39)^COUNT($J$3:AE$3),"")*AE$2</f>
        <v>0</v>
      </c>
      <c r="AF39" s="18">
        <f>IF($E39&lt;&gt;"",$E39*(1+$I39+$H39)^COUNT($J$3:AF$3),"")*AF$2</f>
        <v>0</v>
      </c>
      <c r="AG39" s="18">
        <f>IF($E39&lt;&gt;"",$E39*(1+$I39+$H39)^COUNT($J$3:AG$3),"")*AG$2</f>
        <v>0</v>
      </c>
      <c r="AH39" s="18">
        <f>IF($E39&lt;&gt;"",$E39*(1+$I39+$H39)^COUNT($J$3:AH$3),"")*AH$2</f>
        <v>0</v>
      </c>
    </row>
    <row r="40" spans="2:34">
      <c r="C40" s="311"/>
      <c r="D40" s="97"/>
      <c r="E40" s="301"/>
      <c r="F40" s="563"/>
      <c r="G40" s="61"/>
      <c r="H40" s="316"/>
      <c r="I40" s="316"/>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row>
    <row r="41" spans="2:34">
      <c r="C41" s="311" t="s">
        <v>516</v>
      </c>
      <c r="D41" s="97"/>
      <c r="E41" s="301"/>
      <c r="F41" s="563"/>
      <c r="G41" s="61"/>
      <c r="H41" s="316"/>
      <c r="I41" s="316"/>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row>
    <row r="42" spans="2:34">
      <c r="C42" s="311"/>
      <c r="D42" s="97" t="s">
        <v>517</v>
      </c>
      <c r="E42" s="301">
        <v>0</v>
      </c>
      <c r="F42" s="563"/>
      <c r="G42" s="61">
        <f t="shared" si="0"/>
        <v>0</v>
      </c>
      <c r="H42" s="316">
        <v>0.03</v>
      </c>
      <c r="I42" s="316">
        <v>7.0000000000000001E-3</v>
      </c>
      <c r="J42" s="18">
        <f>IF($E42&lt;&gt;"",$E42*(1+H42+I42)^COUNT($J$3:J$3),"")*J$2</f>
        <v>0</v>
      </c>
      <c r="K42" s="18">
        <f>IF($E42&lt;&gt;"",$E42*(1+$I42+$H42)^COUNT($J$3:K$3),"")*K$2</f>
        <v>0</v>
      </c>
      <c r="L42" s="18">
        <f>IF($E42&lt;&gt;"",$E42*(1+$I42+$H42)^COUNT($J$3:L$3),"")*L$2</f>
        <v>0</v>
      </c>
      <c r="M42" s="18">
        <f>IF($E42&lt;&gt;"",$E42*(1+$I42+$H42)^COUNT($J$3:M$3),"")*M$2</f>
        <v>0</v>
      </c>
      <c r="N42" s="18">
        <f>IF($E42&lt;&gt;"",$E42*(1+$I42+$H42)^COUNT($J$3:N$3),"")*N$2</f>
        <v>0</v>
      </c>
      <c r="O42" s="18">
        <f>IF($E42&lt;&gt;"",$E42*(1+$I42+$H42)^COUNT($J$3:O$3),"")*O$2</f>
        <v>0</v>
      </c>
      <c r="P42" s="18">
        <f>IF($E42&lt;&gt;"",$E42*(1+$I42+$H42)^COUNT($J$3:P$3),"")*P$2</f>
        <v>0</v>
      </c>
      <c r="Q42" s="18">
        <f>IF($E42&lt;&gt;"",$E42*(1+$I42+$H42)^COUNT($J$3:Q$3),"")*Q$2</f>
        <v>0</v>
      </c>
      <c r="R42" s="18">
        <f>IF($E42&lt;&gt;"",$E42*(1+$I42+$H42)^COUNT($J$3:R$3),"")*R$2</f>
        <v>0</v>
      </c>
      <c r="S42" s="18">
        <f>IF($E42&lt;&gt;"",$E42*(1+$I42+$H42)^COUNT($J$3:S$3),"")*S$2</f>
        <v>0</v>
      </c>
      <c r="T42" s="18">
        <f>IF($E42&lt;&gt;"",$E42*(1+$I42+$H42)^COUNT($J$3:T$3),"")*T$2</f>
        <v>0</v>
      </c>
      <c r="U42" s="18">
        <f>IF($E42&lt;&gt;"",$E42*(1+$I42+$H42)^COUNT($J$3:U$3),"")*U$2</f>
        <v>0</v>
      </c>
      <c r="V42" s="18">
        <f>IF($E42&lt;&gt;"",$E42*(1+$I42+$H42)^COUNT($J$3:V$3),"")*V$2</f>
        <v>0</v>
      </c>
      <c r="W42" s="18">
        <f>IF($E42&lt;&gt;"",$E42*(1+$I42+$H42)^COUNT($J$3:W$3),"")*W$2</f>
        <v>0</v>
      </c>
      <c r="X42" s="18">
        <f>IF($E42&lt;&gt;"",$E42*(1+$I42+$H42)^COUNT($J$3:X$3),"")*X$2</f>
        <v>0</v>
      </c>
      <c r="Y42" s="18">
        <f>IF($E42&lt;&gt;"",$E42*(1+$I42+$H42)^COUNT($J$3:Y$3),"")*Y$2</f>
        <v>0</v>
      </c>
      <c r="Z42" s="18">
        <f>IF($E42&lt;&gt;"",$E42*(1+$I42+$H42)^COUNT($J$3:Z$3),"")*Z$2</f>
        <v>0</v>
      </c>
      <c r="AA42" s="18">
        <f>IF($E42&lt;&gt;"",$E42*(1+$I42+$H42)^COUNT($J$3:AA$3),"")*AA$2</f>
        <v>0</v>
      </c>
      <c r="AB42" s="18">
        <f>IF($E42&lt;&gt;"",$E42*(1+$I42+$H42)^COUNT($J$3:AB$3),"")*AB$2</f>
        <v>0</v>
      </c>
      <c r="AC42" s="18">
        <f>IF($E42&lt;&gt;"",$E42*(1+$I42+$H42)^COUNT($J$3:AC$3),"")*AC$2</f>
        <v>0</v>
      </c>
      <c r="AD42" s="18">
        <f>IF($E42&lt;&gt;"",$E42*(1+$I42+$H42)^COUNT($J$3:AD$3),"")*AD$2</f>
        <v>0</v>
      </c>
      <c r="AE42" s="18">
        <f>IF($E42&lt;&gt;"",$E42*(1+$I42+$H42)^COUNT($J$3:AE$3),"")*AE$2</f>
        <v>0</v>
      </c>
      <c r="AF42" s="18">
        <f>IF($E42&lt;&gt;"",$E42*(1+$I42+$H42)^COUNT($J$3:AF$3),"")*AF$2</f>
        <v>0</v>
      </c>
      <c r="AG42" s="18">
        <f>IF($E42&lt;&gt;"",$E42*(1+$I42+$H42)^COUNT($J$3:AG$3),"")*AG$2</f>
        <v>0</v>
      </c>
      <c r="AH42" s="18">
        <f>IF($E42&lt;&gt;"",$E42*(1+$I42+$H42)^COUNT($J$3:AH$3),"")*AH$2</f>
        <v>0</v>
      </c>
    </row>
    <row r="43" spans="2:34">
      <c r="C43" s="311"/>
      <c r="D43" s="97" t="s">
        <v>518</v>
      </c>
      <c r="E43" s="301">
        <v>0</v>
      </c>
      <c r="F43" s="563"/>
      <c r="G43" s="61">
        <f t="shared" si="0"/>
        <v>0</v>
      </c>
      <c r="H43" s="316">
        <v>0.03</v>
      </c>
      <c r="I43" s="316">
        <v>7.0000000000000001E-3</v>
      </c>
      <c r="J43" s="18">
        <f>IF($E43&lt;&gt;"",$E43*(1+H43+I43)^COUNT($J$3:J$3),"")*J$2</f>
        <v>0</v>
      </c>
      <c r="K43" s="18">
        <f>IF($E43&lt;&gt;"",$E43*(1+$I43+$H43)^COUNT($J$3:K$3),"")*K$2</f>
        <v>0</v>
      </c>
      <c r="L43" s="18">
        <f>IF($E43&lt;&gt;"",$E43*(1+$I43+$H43)^COUNT($J$3:L$3),"")*L$2</f>
        <v>0</v>
      </c>
      <c r="M43" s="18">
        <f>IF($E43&lt;&gt;"",$E43*(1+$I43+$H43)^COUNT($J$3:M$3),"")*M$2</f>
        <v>0</v>
      </c>
      <c r="N43" s="18">
        <f>IF($E43&lt;&gt;"",$E43*(1+$I43+$H43)^COUNT($J$3:N$3),"")*N$2</f>
        <v>0</v>
      </c>
      <c r="O43" s="18">
        <f>IF($E43&lt;&gt;"",$E43*(1+$I43+$H43)^COUNT($J$3:O$3),"")*O$2</f>
        <v>0</v>
      </c>
      <c r="P43" s="18">
        <f>IF($E43&lt;&gt;"",$E43*(1+$I43+$H43)^COUNT($J$3:P$3),"")*P$2</f>
        <v>0</v>
      </c>
      <c r="Q43" s="18">
        <f>IF($E43&lt;&gt;"",$E43*(1+$I43+$H43)^COUNT($J$3:Q$3),"")*Q$2</f>
        <v>0</v>
      </c>
      <c r="R43" s="18">
        <f>IF($E43&lt;&gt;"",$E43*(1+$I43+$H43)^COUNT($J$3:R$3),"")*R$2</f>
        <v>0</v>
      </c>
      <c r="S43" s="18">
        <f>IF($E43&lt;&gt;"",$E43*(1+$I43+$H43)^COUNT($J$3:S$3),"")*S$2</f>
        <v>0</v>
      </c>
      <c r="T43" s="18">
        <f>IF($E43&lt;&gt;"",$E43*(1+$I43+$H43)^COUNT($J$3:T$3),"")*T$2</f>
        <v>0</v>
      </c>
      <c r="U43" s="18">
        <f>IF($E43&lt;&gt;"",$E43*(1+$I43+$H43)^COUNT($J$3:U$3),"")*U$2</f>
        <v>0</v>
      </c>
      <c r="V43" s="18">
        <f>IF($E43&lt;&gt;"",$E43*(1+$I43+$H43)^COUNT($J$3:V$3),"")*V$2</f>
        <v>0</v>
      </c>
      <c r="W43" s="18">
        <f>IF($E43&lt;&gt;"",$E43*(1+$I43+$H43)^COUNT($J$3:W$3),"")*W$2</f>
        <v>0</v>
      </c>
      <c r="X43" s="18">
        <f>IF($E43&lt;&gt;"",$E43*(1+$I43+$H43)^COUNT($J$3:X$3),"")*X$2</f>
        <v>0</v>
      </c>
      <c r="Y43" s="18">
        <f>IF($E43&lt;&gt;"",$E43*(1+$I43+$H43)^COUNT($J$3:Y$3),"")*Y$2</f>
        <v>0</v>
      </c>
      <c r="Z43" s="18">
        <f>IF($E43&lt;&gt;"",$E43*(1+$I43+$H43)^COUNT($J$3:Z$3),"")*Z$2</f>
        <v>0</v>
      </c>
      <c r="AA43" s="18">
        <f>IF($E43&lt;&gt;"",$E43*(1+$I43+$H43)^COUNT($J$3:AA$3),"")*AA$2</f>
        <v>0</v>
      </c>
      <c r="AB43" s="18">
        <f>IF($E43&lt;&gt;"",$E43*(1+$I43+$H43)^COUNT($J$3:AB$3),"")*AB$2</f>
        <v>0</v>
      </c>
      <c r="AC43" s="18">
        <f>IF($E43&lt;&gt;"",$E43*(1+$I43+$H43)^COUNT($J$3:AC$3),"")*AC$2</f>
        <v>0</v>
      </c>
      <c r="AD43" s="18">
        <f>IF($E43&lt;&gt;"",$E43*(1+$I43+$H43)^COUNT($J$3:AD$3),"")*AD$2</f>
        <v>0</v>
      </c>
      <c r="AE43" s="18">
        <f>IF($E43&lt;&gt;"",$E43*(1+$I43+$H43)^COUNT($J$3:AE$3),"")*AE$2</f>
        <v>0</v>
      </c>
      <c r="AF43" s="18">
        <f>IF($E43&lt;&gt;"",$E43*(1+$I43+$H43)^COUNT($J$3:AF$3),"")*AF$2</f>
        <v>0</v>
      </c>
      <c r="AG43" s="18">
        <f>IF($E43&lt;&gt;"",$E43*(1+$I43+$H43)^COUNT($J$3:AG$3),"")*AG$2</f>
        <v>0</v>
      </c>
      <c r="AH43" s="18">
        <f>IF($E43&lt;&gt;"",$E43*(1+$I43+$H43)^COUNT($J$3:AH$3),"")*AH$2</f>
        <v>0</v>
      </c>
    </row>
    <row r="44" spans="2:34">
      <c r="C44" s="311" t="s">
        <v>519</v>
      </c>
      <c r="D44" s="97"/>
      <c r="E44" s="301"/>
      <c r="F44" s="563"/>
      <c r="G44" s="61"/>
      <c r="H44" s="316"/>
      <c r="I44" s="316"/>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row>
    <row r="45" spans="2:34">
      <c r="C45" s="311"/>
      <c r="D45" s="97"/>
      <c r="E45" s="301"/>
      <c r="F45" s="563"/>
      <c r="G45" s="61"/>
      <c r="H45" s="316"/>
      <c r="I45" s="316"/>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row>
    <row r="46" spans="2:34">
      <c r="C46" s="311" t="s">
        <v>520</v>
      </c>
      <c r="D46" s="97"/>
      <c r="E46" s="301"/>
      <c r="F46" s="563"/>
      <c r="G46" s="61">
        <f t="shared" si="0"/>
        <v>0</v>
      </c>
      <c r="H46" s="316"/>
      <c r="I46" s="316"/>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row>
    <row r="47" spans="2:34" ht="16.2" thickBot="1">
      <c r="C47" s="314"/>
      <c r="D47" s="319" t="s">
        <v>521</v>
      </c>
      <c r="E47" s="307">
        <v>16666.666666666668</v>
      </c>
      <c r="F47" s="564">
        <v>0</v>
      </c>
      <c r="G47" s="61">
        <f t="shared" si="0"/>
        <v>209263.31662868342</v>
      </c>
      <c r="H47" s="316">
        <v>0.03</v>
      </c>
      <c r="I47" s="316">
        <v>7.0000000000000001E-3</v>
      </c>
      <c r="J47" s="18">
        <f>IF($E47&lt;&gt;"",$E47*(1+H47+I47)^COUNT($J$3:J$3),"")*J$2</f>
        <v>0</v>
      </c>
      <c r="K47" s="18">
        <f>IF($E47&lt;&gt;"",$E47*(1+$I47+$H47)^COUNT($J$3:K$3),"")*K$2</f>
        <v>4480.7041666666664</v>
      </c>
      <c r="L47" s="18">
        <f>IF($E47&lt;&gt;"",$E47*(1+$I47+$H47)^COUNT($J$3:L$3),"")*L$2</f>
        <v>9292.9804416666666</v>
      </c>
      <c r="M47" s="18">
        <f>IF($E47&lt;&gt;"",$E47*(1+$I47+$H47)^COUNT($J$3:M$3),"")*M$2</f>
        <v>14455.231077012497</v>
      </c>
      <c r="N47" s="18">
        <f>IF($E47&lt;&gt;"",$E47*(1+$I47+$H47)^COUNT($J$3:N$3),"")*N$2</f>
        <v>19986.766169149279</v>
      </c>
      <c r="O47" s="18">
        <f>IF($E47&lt;&gt;"",$E47*(1+$I47+$H47)^COUNT($J$3:O$3),"")*O$2</f>
        <v>20726.276517407798</v>
      </c>
      <c r="P47" s="18">
        <f>IF($E47&lt;&gt;"",$E47*(1+$I47+$H47)^COUNT($J$3:P$3),"")*P$2</f>
        <v>21493.148748551888</v>
      </c>
      <c r="Q47" s="18">
        <f>IF($E47&lt;&gt;"",$E47*(1+$I47+$H47)^COUNT($J$3:Q$3),"")*Q$2</f>
        <v>22288.395252248305</v>
      </c>
      <c r="R47" s="18">
        <f>IF($E47&lt;&gt;"",$E47*(1+$I47+$H47)^COUNT($J$3:R$3),"")*R$2</f>
        <v>23113.065876581491</v>
      </c>
      <c r="S47" s="18">
        <f>IF($E47&lt;&gt;"",$E47*(1+$I47+$H47)^COUNT($J$3:S$3),"")*S$2</f>
        <v>23968.249314015</v>
      </c>
      <c r="T47" s="18">
        <f>IF($E47&lt;&gt;"",$E47*(1+$I47+$H47)^COUNT($J$3:T$3),"")*T$2</f>
        <v>24855.074538633558</v>
      </c>
      <c r="U47" s="18">
        <f>IF($E47&lt;&gt;"",$E47*(1+$I47+$H47)^COUNT($J$3:U$3),"")*U$2</f>
        <v>25774.712296562993</v>
      </c>
      <c r="V47" s="18">
        <f>IF($E47&lt;&gt;"",$E47*(1+$I47+$H47)^COUNT($J$3:V$3),"")*V$2</f>
        <v>26728.376651535826</v>
      </c>
      <c r="W47" s="18">
        <f>IF($E47&lt;&gt;"",$E47*(1+$I47+$H47)^COUNT($J$3:W$3),"")*W$2</f>
        <v>27717.326587642645</v>
      </c>
      <c r="X47" s="18">
        <f>IF($E47&lt;&gt;"",$E47*(1+$I47+$H47)^COUNT($J$3:X$3),"")*X$2</f>
        <v>28742.867671385426</v>
      </c>
      <c r="Y47" s="18">
        <f>IF($E47&lt;&gt;"",$E47*(1+$I47+$H47)^COUNT($J$3:Y$3),"")*Y$2</f>
        <v>29806.353775226682</v>
      </c>
      <c r="Z47" s="18">
        <f>IF($E47&lt;&gt;"",$E47*(1+$I47+$H47)^COUNT($J$3:Z$3),"")*Z$2</f>
        <v>30909.188864910066</v>
      </c>
      <c r="AA47" s="18">
        <f>IF($E47&lt;&gt;"",$E47*(1+$I47+$H47)^COUNT($J$3:AA$3),"")*AA$2</f>
        <v>32052.828852911734</v>
      </c>
      <c r="AB47" s="18">
        <f>IF($E47&lt;&gt;"",$E47*(1+$I47+$H47)^COUNT($J$3:AB$3),"")*AB$2</f>
        <v>33238.783520469471</v>
      </c>
      <c r="AC47" s="18">
        <f>IF($E47&lt;&gt;"",$E47*(1+$I47+$H47)^COUNT($J$3:AC$3),"")*AC$2</f>
        <v>25851.463883045122</v>
      </c>
      <c r="AD47" s="18">
        <f>IF($E47&lt;&gt;"",$E47*(1+$I47+$H47)^COUNT($J$3:AD$3),"")*AD$2</f>
        <v>8935.9893489059323</v>
      </c>
      <c r="AE47" s="18">
        <f>IF($E47&lt;&gt;"",$E47*(1+$I47+$H47)^COUNT($J$3:AE$3),"")*AE$2</f>
        <v>0</v>
      </c>
      <c r="AF47" s="18">
        <f>IF($E47&lt;&gt;"",$E47*(1+$I47+$H47)^COUNT($J$3:AF$3),"")*AF$2</f>
        <v>0</v>
      </c>
      <c r="AG47" s="18">
        <f>IF($E47&lt;&gt;"",$E47*(1+$I47+$H47)^COUNT($J$3:AG$3),"")*AG$2</f>
        <v>0</v>
      </c>
      <c r="AH47" s="18">
        <f>IF($E47&lt;&gt;"",$E47*(1+$I47+$H47)^COUNT($J$3:AH$3),"")*AH$2</f>
        <v>0</v>
      </c>
    </row>
    <row r="48" spans="2:34" ht="16.2" thickBot="1">
      <c r="B48" s="308" t="s">
        <v>524</v>
      </c>
      <c r="F48" s="54"/>
      <c r="G48" s="61"/>
      <c r="H48" s="316"/>
      <c r="I48" s="316"/>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row>
    <row r="49" spans="3:34">
      <c r="C49" s="312" t="s">
        <v>4</v>
      </c>
      <c r="D49" s="302"/>
      <c r="E49" s="305"/>
      <c r="F49" s="565"/>
      <c r="G49" s="61"/>
      <c r="H49" s="316"/>
      <c r="I49" s="316"/>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row>
    <row r="50" spans="3:34">
      <c r="C50" s="311"/>
      <c r="D50" s="303" t="s">
        <v>474</v>
      </c>
      <c r="E50" s="301">
        <v>1186708.61124</v>
      </c>
      <c r="F50" s="563">
        <f>'Summary Detail'!G29</f>
        <v>18494601.498745929</v>
      </c>
      <c r="G50" s="61">
        <f t="shared" si="0"/>
        <v>14900074.791594077</v>
      </c>
      <c r="H50" s="316">
        <v>0.03</v>
      </c>
      <c r="I50" s="316">
        <v>7.0000000000000001E-3</v>
      </c>
      <c r="J50" s="18">
        <f>IF($E50&lt;&gt;"",$E50*(1+H50+I50)^COUNT($J$3:J$3),"")*J$2</f>
        <v>0</v>
      </c>
      <c r="K50" s="18">
        <f>IF($E50&lt;&gt;"",$E50*(1+$I50+$H50)^COUNT($J$3:K$3),"")*K$2</f>
        <v>319037.41314013681</v>
      </c>
      <c r="L50" s="18">
        <f>IF($E50&lt;&gt;"",$E50*(1+$I50+$H50)^COUNT($J$3:L$3),"")*L$2</f>
        <v>661683.59485264379</v>
      </c>
      <c r="M50" s="18">
        <f>IF($E50&lt;&gt;"",$E50*(1+$I50+$H50)^COUNT($J$3:M$3),"")*M$2</f>
        <v>1029248.8317932873</v>
      </c>
      <c r="N50" s="18">
        <f>IF($E50&lt;&gt;"",$E50*(1+$I50+$H50)^COUNT($J$3:N$3),"")*N$2</f>
        <v>1423108.0514261851</v>
      </c>
      <c r="O50" s="18">
        <f>IF($E50&lt;&gt;"",$E50*(1+$I50+$H50)^COUNT($J$3:O$3),"")*O$2</f>
        <v>1475763.0493289537</v>
      </c>
      <c r="P50" s="18">
        <f>IF($E50&lt;&gt;"",$E50*(1+$I50+$H50)^COUNT($J$3:P$3),"")*P$2</f>
        <v>1530366.2821541252</v>
      </c>
      <c r="Q50" s="18">
        <f>IF($E50&lt;&gt;"",$E50*(1+$I50+$H50)^COUNT($J$3:Q$3),"")*Q$2</f>
        <v>1586989.8345938276</v>
      </c>
      <c r="R50" s="18">
        <f>IF($E50&lt;&gt;"",$E50*(1+$I50+$H50)^COUNT($J$3:R$3),"")*R$2</f>
        <v>1645708.4584737991</v>
      </c>
      <c r="S50" s="18">
        <f>IF($E50&lt;&gt;"",$E50*(1+$I50+$H50)^COUNT($J$3:S$3),"")*S$2</f>
        <v>1706599.6714373294</v>
      </c>
      <c r="T50" s="18">
        <f>IF($E50&lt;&gt;"",$E50*(1+$I50+$H50)^COUNT($J$3:T$3),"")*T$2</f>
        <v>1769743.8592805106</v>
      </c>
      <c r="U50" s="18">
        <f>IF($E50&lt;&gt;"",$E50*(1+$I50+$H50)^COUNT($J$3:U$3),"")*U$2</f>
        <v>1835224.3820738893</v>
      </c>
      <c r="V50" s="18">
        <f>IF($E50&lt;&gt;"",$E50*(1+$I50+$H50)^COUNT($J$3:V$3),"")*V$2</f>
        <v>1903127.6842106231</v>
      </c>
      <c r="W50" s="18">
        <f>IF($E50&lt;&gt;"",$E50*(1+$I50+$H50)^COUNT($J$3:W$3),"")*W$2</f>
        <v>1973543.4085264157</v>
      </c>
      <c r="X50" s="18">
        <f>IF($E50&lt;&gt;"",$E50*(1+$I50+$H50)^COUNT($J$3:X$3),"")*X$2</f>
        <v>2046564.5146418933</v>
      </c>
      <c r="Y50" s="18">
        <f>IF($E50&lt;&gt;"",$E50*(1+$I50+$H50)^COUNT($J$3:Y$3),"")*Y$2</f>
        <v>2122287.401683643</v>
      </c>
      <c r="Z50" s="18">
        <f>IF($E50&lt;&gt;"",$E50*(1+$I50+$H50)^COUNT($J$3:Z$3),"")*Z$2</f>
        <v>2200812.0355459377</v>
      </c>
      <c r="AA50" s="18">
        <f>IF($E50&lt;&gt;"",$E50*(1+$I50+$H50)^COUNT($J$3:AA$3),"")*AA$2</f>
        <v>2282242.0808611372</v>
      </c>
      <c r="AB50" s="18">
        <f>IF($E50&lt;&gt;"",$E50*(1+$I50+$H50)^COUNT($J$3:AB$3),"")*AB$2</f>
        <v>2366685.0378529993</v>
      </c>
      <c r="AC50" s="18">
        <f>IF($E50&lt;&gt;"",$E50*(1+$I50+$H50)^COUNT($J$3:AC$3),"")*AC$2</f>
        <v>1840689.2881901697</v>
      </c>
      <c r="AD50" s="18">
        <f>IF($E50&lt;&gt;"",$E50*(1+$I50+$H50)^COUNT($J$3:AD$3),"")*AD$2</f>
        <v>636264.93061773537</v>
      </c>
      <c r="AE50" s="18">
        <f>IF($E50&lt;&gt;"",$E50*(1+$I50+$H50)^COUNT($J$3:AE$3),"")*AE$2</f>
        <v>0</v>
      </c>
      <c r="AF50" s="18">
        <f>IF($E50&lt;&gt;"",$E50*(1+$I50+$H50)^COUNT($J$3:AF$3),"")*AF$2</f>
        <v>0</v>
      </c>
      <c r="AG50" s="18">
        <f>IF($E50&lt;&gt;"",$E50*(1+$I50+$H50)^COUNT($J$3:AG$3),"")*AG$2</f>
        <v>0</v>
      </c>
      <c r="AH50" s="18">
        <f>IF($E50&lt;&gt;"",$E50*(1+$I50+$H50)^COUNT($J$3:AH$3),"")*AH$2</f>
        <v>0</v>
      </c>
    </row>
    <row r="51" spans="3:34">
      <c r="C51" s="311"/>
      <c r="D51" s="303" t="s">
        <v>199</v>
      </c>
      <c r="E51" s="301">
        <v>491881.97365650005</v>
      </c>
      <c r="F51" s="563" t="e">
        <f>'Summary Detail'!#REF!</f>
        <v>#REF!</v>
      </c>
      <c r="G51" s="61">
        <f t="shared" si="0"/>
        <v>4526924.2938397788</v>
      </c>
      <c r="H51" s="316">
        <v>0</v>
      </c>
      <c r="I51" s="316">
        <v>7.0000000000000001E-3</v>
      </c>
      <c r="J51" s="18">
        <f>IF($E51&lt;&gt;"",$E51*(1+H51+I51)^COUNT($J$3:J$3),"")*J$2</f>
        <v>0</v>
      </c>
      <c r="K51" s="18">
        <f>IF($E51&lt;&gt;"",$E51*(1+$I51+$H51)^COUNT($J$3:K$3),"")*K$2</f>
        <v>124698.10587610003</v>
      </c>
      <c r="L51" s="18">
        <f>IF($E51&lt;&gt;"",$E51*(1+$I51+$H51)^COUNT($J$3:L$3),"")*L$2</f>
        <v>251141.98523446539</v>
      </c>
      <c r="M51" s="18">
        <f>IF($E51&lt;&gt;"",$E51*(1+$I51+$H51)^COUNT($J$3:M$3),"")*M$2</f>
        <v>379349.96869665995</v>
      </c>
      <c r="N51" s="18">
        <f>IF($E51&lt;&gt;"",$E51*(1+$I51+$H51)^COUNT($J$3:N$3),"")*N$2</f>
        <v>509340.5579700488</v>
      </c>
      <c r="O51" s="18">
        <f>IF($E51&lt;&gt;"",$E51*(1+$I51+$H51)^COUNT($J$3:O$3),"")*O$2</f>
        <v>512905.94187583902</v>
      </c>
      <c r="P51" s="18">
        <f>IF($E51&lt;&gt;"",$E51*(1+$I51+$H51)^COUNT($J$3:P$3),"")*P$2</f>
        <v>516496.28346896975</v>
      </c>
      <c r="Q51" s="18">
        <f>IF($E51&lt;&gt;"",$E51*(1+$I51+$H51)^COUNT($J$3:Q$3),"")*Q$2</f>
        <v>520111.75745325256</v>
      </c>
      <c r="R51" s="18">
        <f>IF($E51&lt;&gt;"",$E51*(1+$I51+$H51)^COUNT($J$3:R$3),"")*R$2</f>
        <v>523752.53975542524</v>
      </c>
      <c r="S51" s="18">
        <f>IF($E51&lt;&gt;"",$E51*(1+$I51+$H51)^COUNT($J$3:S$3),"")*S$2</f>
        <v>527418.80753371317</v>
      </c>
      <c r="T51" s="18">
        <f>IF($E51&lt;&gt;"",$E51*(1+$I51+$H51)^COUNT($J$3:T$3),"")*T$2</f>
        <v>531110.73918644909</v>
      </c>
      <c r="U51" s="18">
        <f>IF($E51&lt;&gt;"",$E51*(1+$I51+$H51)^COUNT($J$3:U$3),"")*U$2</f>
        <v>534828.51436075417</v>
      </c>
      <c r="V51" s="18">
        <f>IF($E51&lt;&gt;"",$E51*(1+$I51+$H51)^COUNT($J$3:V$3),"")*V$2</f>
        <v>538572.31396127946</v>
      </c>
      <c r="W51" s="18">
        <f>IF($E51&lt;&gt;"",$E51*(1+$I51+$H51)^COUNT($J$3:W$3),"")*W$2</f>
        <v>542342.32015900838</v>
      </c>
      <c r="X51" s="18">
        <f>IF($E51&lt;&gt;"",$E51*(1+$I51+$H51)^COUNT($J$3:X$3),"")*X$2</f>
        <v>546138.71640012122</v>
      </c>
      <c r="Y51" s="18">
        <f>IF($E51&lt;&gt;"",$E51*(1+$I51+$H51)^COUNT($J$3:Y$3),"")*Y$2</f>
        <v>549961.68741492205</v>
      </c>
      <c r="Z51" s="18">
        <f>IF($E51&lt;&gt;"",$E51*(1+$I51+$H51)^COUNT($J$3:Z$3),"")*Z$2</f>
        <v>553811.41922682652</v>
      </c>
      <c r="AA51" s="18">
        <f>IF($E51&lt;&gt;"",$E51*(1+$I51+$H51)^COUNT($J$3:AA$3),"")*AA$2</f>
        <v>557688.0991614142</v>
      </c>
      <c r="AB51" s="18">
        <f>IF($E51&lt;&gt;"",$E51*(1+$I51+$H51)^COUNT($J$3:AB$3),"")*AB$2</f>
        <v>561591.91585554392</v>
      </c>
      <c r="AC51" s="18">
        <f>IF($E51&lt;&gt;"",$E51*(1+$I51+$H51)^COUNT($J$3:AC$3),"")*AC$2</f>
        <v>424142.29444989958</v>
      </c>
      <c r="AD51" s="18">
        <f>IF($E51&lt;&gt;"",$E51*(1+$I51+$H51)^COUNT($J$3:AD$3),"")*AD$2</f>
        <v>142370.43017034963</v>
      </c>
      <c r="AE51" s="18">
        <f>IF($E51&lt;&gt;"",$E51*(1+$I51+$H51)^COUNT($J$3:AE$3),"")*AE$2</f>
        <v>0</v>
      </c>
      <c r="AF51" s="18">
        <f>IF($E51&lt;&gt;"",$E51*(1+$I51+$H51)^COUNT($J$3:AF$3),"")*AF$2</f>
        <v>0</v>
      </c>
      <c r="AG51" s="18">
        <f>IF($E51&lt;&gt;"",$E51*(1+$I51+$H51)^COUNT($J$3:AG$3),"")*AG$2</f>
        <v>0</v>
      </c>
      <c r="AH51" s="18">
        <f>IF($E51&lt;&gt;"",$E51*(1+$I51+$H51)^COUNT($J$3:AH$3),"")*AH$2</f>
        <v>0</v>
      </c>
    </row>
    <row r="52" spans="3:34">
      <c r="C52" s="311"/>
      <c r="D52" s="303" t="s">
        <v>475</v>
      </c>
      <c r="E52" s="301">
        <v>0</v>
      </c>
      <c r="F52" s="563"/>
      <c r="G52" s="61">
        <f t="shared" si="0"/>
        <v>0</v>
      </c>
      <c r="H52" s="316">
        <v>0.03</v>
      </c>
      <c r="I52" s="316">
        <v>7.0000000000000001E-3</v>
      </c>
      <c r="J52" s="18">
        <f>IF($E52&lt;&gt;"",$E52*(1+H52+I52)^COUNT($J$3:J$3),"")*J$2</f>
        <v>0</v>
      </c>
      <c r="K52" s="18">
        <f>IF($E52&lt;&gt;"",$E52*(1+$I52+$H52)^COUNT($J$3:K$3),"")*K$2</f>
        <v>0</v>
      </c>
      <c r="L52" s="18">
        <f>IF($E52&lt;&gt;"",$E52*(1+$I52+$H52)^COUNT($J$3:L$3),"")*L$2</f>
        <v>0</v>
      </c>
      <c r="M52" s="18">
        <f>IF($E52&lt;&gt;"",$E52*(1+$I52+$H52)^COUNT($J$3:M$3),"")*M$2</f>
        <v>0</v>
      </c>
      <c r="N52" s="18">
        <f>IF($E52&lt;&gt;"",$E52*(1+$I52+$H52)^COUNT($J$3:N$3),"")*N$2</f>
        <v>0</v>
      </c>
      <c r="O52" s="18">
        <f>IF($E52&lt;&gt;"",$E52*(1+$I52+$H52)^COUNT($J$3:O$3),"")*O$2</f>
        <v>0</v>
      </c>
      <c r="P52" s="18">
        <f>IF($E52&lt;&gt;"",$E52*(1+$I52+$H52)^COUNT($J$3:P$3),"")*P$2</f>
        <v>0</v>
      </c>
      <c r="Q52" s="18">
        <f>IF($E52&lt;&gt;"",$E52*(1+$I52+$H52)^COUNT($J$3:Q$3),"")*Q$2</f>
        <v>0</v>
      </c>
      <c r="R52" s="18">
        <f>IF($E52&lt;&gt;"",$E52*(1+$I52+$H52)^COUNT($J$3:R$3),"")*R$2</f>
        <v>0</v>
      </c>
      <c r="S52" s="18">
        <f>IF($E52&lt;&gt;"",$E52*(1+$I52+$H52)^COUNT($J$3:S$3),"")*S$2</f>
        <v>0</v>
      </c>
      <c r="T52" s="18">
        <f>IF($E52&lt;&gt;"",$E52*(1+$I52+$H52)^COUNT($J$3:T$3),"")*T$2</f>
        <v>0</v>
      </c>
      <c r="U52" s="18">
        <f>IF($E52&lt;&gt;"",$E52*(1+$I52+$H52)^COUNT($J$3:U$3),"")*U$2</f>
        <v>0</v>
      </c>
      <c r="V52" s="18">
        <f>IF($E52&lt;&gt;"",$E52*(1+$I52+$H52)^COUNT($J$3:V$3),"")*V$2</f>
        <v>0</v>
      </c>
      <c r="W52" s="18">
        <f>IF($E52&lt;&gt;"",$E52*(1+$I52+$H52)^COUNT($J$3:W$3),"")*W$2</f>
        <v>0</v>
      </c>
      <c r="X52" s="18">
        <f>IF($E52&lt;&gt;"",$E52*(1+$I52+$H52)^COUNT($J$3:X$3),"")*X$2</f>
        <v>0</v>
      </c>
      <c r="Y52" s="18">
        <f>IF($E52&lt;&gt;"",$E52*(1+$I52+$H52)^COUNT($J$3:Y$3),"")*Y$2</f>
        <v>0</v>
      </c>
      <c r="Z52" s="18">
        <f>IF($E52&lt;&gt;"",$E52*(1+$I52+$H52)^COUNT($J$3:Z$3),"")*Z$2</f>
        <v>0</v>
      </c>
      <c r="AA52" s="18">
        <f>IF($E52&lt;&gt;"",$E52*(1+$I52+$H52)^COUNT($J$3:AA$3),"")*AA$2</f>
        <v>0</v>
      </c>
      <c r="AB52" s="18">
        <f>IF($E52&lt;&gt;"",$E52*(1+$I52+$H52)^COUNT($J$3:AB$3),"")*AB$2</f>
        <v>0</v>
      </c>
      <c r="AC52" s="18">
        <f>IF($E52&lt;&gt;"",$E52*(1+$I52+$H52)^COUNT($J$3:AC$3),"")*AC$2</f>
        <v>0</v>
      </c>
      <c r="AD52" s="18">
        <f>IF($E52&lt;&gt;"",$E52*(1+$I52+$H52)^COUNT($J$3:AD$3),"")*AD$2</f>
        <v>0</v>
      </c>
      <c r="AE52" s="18">
        <f>IF($E52&lt;&gt;"",$E52*(1+$I52+$H52)^COUNT($J$3:AE$3),"")*AE$2</f>
        <v>0</v>
      </c>
      <c r="AF52" s="18">
        <f>IF($E52&lt;&gt;"",$E52*(1+$I52+$H52)^COUNT($J$3:AF$3),"")*AF$2</f>
        <v>0</v>
      </c>
      <c r="AG52" s="18">
        <f>IF($E52&lt;&gt;"",$E52*(1+$I52+$H52)^COUNT($J$3:AG$3),"")*AG$2</f>
        <v>0</v>
      </c>
      <c r="AH52" s="18">
        <f>IF($E52&lt;&gt;"",$E52*(1+$I52+$H52)^COUNT($J$3:AH$3),"")*AH$2</f>
        <v>0</v>
      </c>
    </row>
    <row r="53" spans="3:34" ht="14.4">
      <c r="C53" s="313"/>
      <c r="D53" s="6"/>
      <c r="E53" s="306"/>
      <c r="F53" s="566"/>
      <c r="G53" s="61"/>
      <c r="H53" s="316"/>
      <c r="I53" s="316"/>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row>
    <row r="54" spans="3:34">
      <c r="C54" s="311" t="s">
        <v>478</v>
      </c>
      <c r="D54" s="303"/>
      <c r="E54" s="301"/>
      <c r="F54" s="563"/>
      <c r="G54" s="61"/>
      <c r="H54" s="316"/>
      <c r="I54" s="316"/>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row>
    <row r="55" spans="3:34">
      <c r="C55" s="311"/>
      <c r="D55" s="303" t="s">
        <v>479</v>
      </c>
      <c r="E55" s="301">
        <v>0</v>
      </c>
      <c r="F55" s="563"/>
      <c r="G55" s="61">
        <f t="shared" si="0"/>
        <v>0</v>
      </c>
      <c r="H55" s="316">
        <v>0.03</v>
      </c>
      <c r="I55" s="316">
        <v>7.0000000000000001E-3</v>
      </c>
      <c r="J55" s="18">
        <f>IF($E55&lt;&gt;"",$E55*(1+H55+I55)^COUNT($J$3:J$3),"")*J$2</f>
        <v>0</v>
      </c>
      <c r="K55" s="18">
        <f>IF($E55&lt;&gt;"",$E55*(1+$I55+$H55)^COUNT($J$3:K$3),"")*K$2</f>
        <v>0</v>
      </c>
      <c r="L55" s="18">
        <f>IF($E55&lt;&gt;"",$E55*(1+$I55+$H55)^COUNT($J$3:L$3),"")*L$2</f>
        <v>0</v>
      </c>
      <c r="M55" s="18">
        <f>IF($E55&lt;&gt;"",$E55*(1+$I55+$H55)^COUNT($J$3:M$3),"")*M$2</f>
        <v>0</v>
      </c>
      <c r="N55" s="18">
        <f>IF($E55&lt;&gt;"",$E55*(1+$I55+$H55)^COUNT($J$3:N$3),"")*N$2</f>
        <v>0</v>
      </c>
      <c r="O55" s="18">
        <f>IF($E55&lt;&gt;"",$E55*(1+$I55+$H55)^COUNT($J$3:O$3),"")*O$2</f>
        <v>0</v>
      </c>
      <c r="P55" s="18">
        <f>IF($E55&lt;&gt;"",$E55*(1+$I55+$H55)^COUNT($J$3:P$3),"")*P$2</f>
        <v>0</v>
      </c>
      <c r="Q55" s="18">
        <f>IF($E55&lt;&gt;"",$E55*(1+$I55+$H55)^COUNT($J$3:Q$3),"")*Q$2</f>
        <v>0</v>
      </c>
      <c r="R55" s="18">
        <f>IF($E55&lt;&gt;"",$E55*(1+$I55+$H55)^COUNT($J$3:R$3),"")*R$2</f>
        <v>0</v>
      </c>
      <c r="S55" s="18">
        <f>IF($E55&lt;&gt;"",$E55*(1+$I55+$H55)^COUNT($J$3:S$3),"")*S$2</f>
        <v>0</v>
      </c>
      <c r="T55" s="18">
        <f>IF($E55&lt;&gt;"",$E55*(1+$I55+$H55)^COUNT($J$3:T$3),"")*T$2</f>
        <v>0</v>
      </c>
      <c r="U55" s="18">
        <f>IF($E55&lt;&gt;"",$E55*(1+$I55+$H55)^COUNT($J$3:U$3),"")*U$2</f>
        <v>0</v>
      </c>
      <c r="V55" s="18">
        <f>IF($E55&lt;&gt;"",$E55*(1+$I55+$H55)^COUNT($J$3:V$3),"")*V$2</f>
        <v>0</v>
      </c>
      <c r="W55" s="18">
        <f>IF($E55&lt;&gt;"",$E55*(1+$I55+$H55)^COUNT($J$3:W$3),"")*W$2</f>
        <v>0</v>
      </c>
      <c r="X55" s="18">
        <f>IF($E55&lt;&gt;"",$E55*(1+$I55+$H55)^COUNT($J$3:X$3),"")*X$2</f>
        <v>0</v>
      </c>
      <c r="Y55" s="18">
        <f>IF($E55&lt;&gt;"",$E55*(1+$I55+$H55)^COUNT($J$3:Y$3),"")*Y$2</f>
        <v>0</v>
      </c>
      <c r="Z55" s="18">
        <f>IF($E55&lt;&gt;"",$E55*(1+$I55+$H55)^COUNT($J$3:Z$3),"")*Z$2</f>
        <v>0</v>
      </c>
      <c r="AA55" s="18">
        <f>IF($E55&lt;&gt;"",$E55*(1+$I55+$H55)^COUNT($J$3:AA$3),"")*AA$2</f>
        <v>0</v>
      </c>
      <c r="AB55" s="18">
        <f>IF($E55&lt;&gt;"",$E55*(1+$I55+$H55)^COUNT($J$3:AB$3),"")*AB$2</f>
        <v>0</v>
      </c>
      <c r="AC55" s="18">
        <f>IF($E55&lt;&gt;"",$E55*(1+$I55+$H55)^COUNT($J$3:AC$3),"")*AC$2</f>
        <v>0</v>
      </c>
      <c r="AD55" s="18">
        <f>IF($E55&lt;&gt;"",$E55*(1+$I55+$H55)^COUNT($J$3:AD$3),"")*AD$2</f>
        <v>0</v>
      </c>
      <c r="AE55" s="18">
        <f>IF($E55&lt;&gt;"",$E55*(1+$I55+$H55)^COUNT($J$3:AE$3),"")*AE$2</f>
        <v>0</v>
      </c>
      <c r="AF55" s="18">
        <f>IF($E55&lt;&gt;"",$E55*(1+$I55+$H55)^COUNT($J$3:AF$3),"")*AF$2</f>
        <v>0</v>
      </c>
      <c r="AG55" s="18">
        <f>IF($E55&lt;&gt;"",$E55*(1+$I55+$H55)^COUNT($J$3:AG$3),"")*AG$2</f>
        <v>0</v>
      </c>
      <c r="AH55" s="18">
        <f>IF($E55&lt;&gt;"",$E55*(1+$I55+$H55)^COUNT($J$3:AH$3),"")*AH$2</f>
        <v>0</v>
      </c>
    </row>
    <row r="56" spans="3:34">
      <c r="C56" s="311"/>
      <c r="D56" s="303" t="s">
        <v>480</v>
      </c>
      <c r="E56" s="301">
        <v>2218195.0602000006</v>
      </c>
      <c r="F56" s="563">
        <f>'Summary Detail'!G21</f>
        <v>28009803.29321368</v>
      </c>
      <c r="G56" s="61">
        <f t="shared" si="0"/>
        <v>27851211.313608859</v>
      </c>
      <c r="H56" s="316">
        <v>0.03</v>
      </c>
      <c r="I56" s="316">
        <v>7.0000000000000001E-3</v>
      </c>
      <c r="J56" s="18">
        <f>IF($E56&lt;&gt;"",$E56*(1+H56+I56)^COUNT($J$3:J$3),"")*J$2</f>
        <v>0</v>
      </c>
      <c r="K56" s="18">
        <f>IF($E56&lt;&gt;"",$E56*(1+$I56+$H56)^COUNT($J$3:K$3),"")*K$2</f>
        <v>596344.55092305352</v>
      </c>
      <c r="L56" s="18">
        <f>IF($E56&lt;&gt;"",$E56*(1+$I56+$H56)^COUNT($J$3:L$3),"")*L$2</f>
        <v>1236818.5986144131</v>
      </c>
      <c r="M56" s="18">
        <f>IF($E56&lt;&gt;"",$E56*(1+$I56+$H56)^COUNT($J$3:M$3),"")*M$2</f>
        <v>1923871.3301447192</v>
      </c>
      <c r="N56" s="18">
        <f>IF($E56&lt;&gt;"",$E56*(1+$I56+$H56)^COUNT($J$3:N$3),"")*N$2</f>
        <v>2660072.7591467649</v>
      </c>
      <c r="O56" s="18">
        <f>IF($E56&lt;&gt;"",$E56*(1+$I56+$H56)^COUNT($J$3:O$3),"")*O$2</f>
        <v>2758495.4512351947</v>
      </c>
      <c r="P56" s="18">
        <f>IF($E56&lt;&gt;"",$E56*(1+$I56+$H56)^COUNT($J$3:P$3),"")*P$2</f>
        <v>2860559.7829308971</v>
      </c>
      <c r="Q56" s="18">
        <f>IF($E56&lt;&gt;"",$E56*(1+$I56+$H56)^COUNT($J$3:Q$3),"")*Q$2</f>
        <v>2966400.49489934</v>
      </c>
      <c r="R56" s="18">
        <f>IF($E56&lt;&gt;"",$E56*(1+$I56+$H56)^COUNT($J$3:R$3),"")*R$2</f>
        <v>3076157.3132106154</v>
      </c>
      <c r="S56" s="18">
        <f>IF($E56&lt;&gt;"",$E56*(1+$I56+$H56)^COUNT($J$3:S$3),"")*S$2</f>
        <v>3189975.1337994076</v>
      </c>
      <c r="T56" s="18">
        <f>IF($E56&lt;&gt;"",$E56*(1+$I56+$H56)^COUNT($J$3:T$3),"")*T$2</f>
        <v>3308004.2137499857</v>
      </c>
      <c r="U56" s="18">
        <f>IF($E56&lt;&gt;"",$E56*(1+$I56+$H56)^COUNT($J$3:U$3),"")*U$2</f>
        <v>3430400.3696587346</v>
      </c>
      <c r="V56" s="18">
        <f>IF($E56&lt;&gt;"",$E56*(1+$I56+$H56)^COUNT($J$3:V$3),"")*V$2</f>
        <v>3557325.183336108</v>
      </c>
      <c r="W56" s="18">
        <f>IF($E56&lt;&gt;"",$E56*(1+$I56+$H56)^COUNT($J$3:W$3),"")*W$2</f>
        <v>3688946.215119543</v>
      </c>
      <c r="X56" s="18">
        <f>IF($E56&lt;&gt;"",$E56*(1+$I56+$H56)^COUNT($J$3:X$3),"")*X$2</f>
        <v>3825437.2250789665</v>
      </c>
      <c r="Y56" s="18">
        <f>IF($E56&lt;&gt;"",$E56*(1+$I56+$H56)^COUNT($J$3:Y$3),"")*Y$2</f>
        <v>3966978.4024068876</v>
      </c>
      <c r="Z56" s="18">
        <f>IF($E56&lt;&gt;"",$E56*(1+$I56+$H56)^COUNT($J$3:Z$3),"")*Z$2</f>
        <v>4113756.6032959423</v>
      </c>
      <c r="AA56" s="18">
        <f>IF($E56&lt;&gt;"",$E56*(1+$I56+$H56)^COUNT($J$3:AA$3),"")*AA$2</f>
        <v>4265965.5976178916</v>
      </c>
      <c r="AB56" s="18">
        <f>IF($E56&lt;&gt;"",$E56*(1+$I56+$H56)^COUNT($J$3:AB$3),"")*AB$2</f>
        <v>4423806.3247297537</v>
      </c>
      <c r="AC56" s="18">
        <f>IF($E56&lt;&gt;"",$E56*(1+$I56+$H56)^COUNT($J$3:AC$3),"")*AC$2</f>
        <v>3440615.3690585652</v>
      </c>
      <c r="AD56" s="18">
        <f>IF($E56&lt;&gt;"",$E56*(1+$I56+$H56)^COUNT($J$3:AD$3),"")*AD$2</f>
        <v>1189306.0459045775</v>
      </c>
      <c r="AE56" s="18">
        <f>IF($E56&lt;&gt;"",$E56*(1+$I56+$H56)^COUNT($J$3:AE$3),"")*AE$2</f>
        <v>0</v>
      </c>
      <c r="AF56" s="18">
        <f>IF($E56&lt;&gt;"",$E56*(1+$I56+$H56)^COUNT($J$3:AF$3),"")*AF$2</f>
        <v>0</v>
      </c>
      <c r="AG56" s="18">
        <f>IF($E56&lt;&gt;"",$E56*(1+$I56+$H56)^COUNT($J$3:AG$3),"")*AG$2</f>
        <v>0</v>
      </c>
      <c r="AH56" s="18">
        <f>IF($E56&lt;&gt;"",$E56*(1+$I56+$H56)^COUNT($J$3:AH$3),"")*AH$2</f>
        <v>0</v>
      </c>
    </row>
    <row r="57" spans="3:34" ht="14.4">
      <c r="C57" s="313"/>
      <c r="D57" s="6"/>
      <c r="E57" s="306"/>
      <c r="F57" s="566"/>
      <c r="G57" s="61"/>
      <c r="H57" s="316"/>
      <c r="I57" s="316"/>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row>
    <row r="58" spans="3:34">
      <c r="C58" s="311" t="s">
        <v>481</v>
      </c>
      <c r="D58" s="303"/>
      <c r="E58" s="301"/>
      <c r="F58" s="563"/>
      <c r="G58" s="61"/>
      <c r="H58" s="316"/>
      <c r="I58" s="316"/>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row>
    <row r="59" spans="3:34">
      <c r="C59" s="311"/>
      <c r="D59" s="303" t="s">
        <v>482</v>
      </c>
      <c r="E59" s="301">
        <v>0</v>
      </c>
      <c r="F59" s="563"/>
      <c r="G59" s="61">
        <f t="shared" si="0"/>
        <v>0</v>
      </c>
      <c r="H59" s="316">
        <v>0.03</v>
      </c>
      <c r="I59" s="316">
        <v>7.0000000000000001E-3</v>
      </c>
      <c r="J59" s="18">
        <f>IF($E59&lt;&gt;"",$E59*(1+H59+I59)^COUNT($J$3:J$3),"")*J$2</f>
        <v>0</v>
      </c>
      <c r="K59" s="18">
        <f>IF($E59&lt;&gt;"",$E59*(1+$I59+$H59)^COUNT($J$3:K$3),"")*K$2</f>
        <v>0</v>
      </c>
      <c r="L59" s="18">
        <f>IF($E59&lt;&gt;"",$E59*(1+$I59+$H59)^COUNT($J$3:L$3),"")*L$2</f>
        <v>0</v>
      </c>
      <c r="M59" s="18">
        <f>IF($E59&lt;&gt;"",$E59*(1+$I59+$H59)^COUNT($J$3:M$3),"")*M$2</f>
        <v>0</v>
      </c>
      <c r="N59" s="18">
        <f>IF($E59&lt;&gt;"",$E59*(1+$I59+$H59)^COUNT($J$3:N$3),"")*N$2</f>
        <v>0</v>
      </c>
      <c r="O59" s="18">
        <f>IF($E59&lt;&gt;"",$E59*(1+$I59+$H59)^COUNT($J$3:O$3),"")*O$2</f>
        <v>0</v>
      </c>
      <c r="P59" s="18">
        <f>IF($E59&lt;&gt;"",$E59*(1+$I59+$H59)^COUNT($J$3:P$3),"")*P$2</f>
        <v>0</v>
      </c>
      <c r="Q59" s="18">
        <f>IF($E59&lt;&gt;"",$E59*(1+$I59+$H59)^COUNT($J$3:Q$3),"")*Q$2</f>
        <v>0</v>
      </c>
      <c r="R59" s="18">
        <f>IF($E59&lt;&gt;"",$E59*(1+$I59+$H59)^COUNT($J$3:R$3),"")*R$2</f>
        <v>0</v>
      </c>
      <c r="S59" s="18">
        <f>IF($E59&lt;&gt;"",$E59*(1+$I59+$H59)^COUNT($J$3:S$3),"")*S$2</f>
        <v>0</v>
      </c>
      <c r="T59" s="18">
        <f>IF($E59&lt;&gt;"",$E59*(1+$I59+$H59)^COUNT($J$3:T$3),"")*T$2</f>
        <v>0</v>
      </c>
      <c r="U59" s="18">
        <f>IF($E59&lt;&gt;"",$E59*(1+$I59+$H59)^COUNT($J$3:U$3),"")*U$2</f>
        <v>0</v>
      </c>
      <c r="V59" s="18">
        <f>IF($E59&lt;&gt;"",$E59*(1+$I59+$H59)^COUNT($J$3:V$3),"")*V$2</f>
        <v>0</v>
      </c>
      <c r="W59" s="18">
        <f>IF($E59&lt;&gt;"",$E59*(1+$I59+$H59)^COUNT($J$3:W$3),"")*W$2</f>
        <v>0</v>
      </c>
      <c r="X59" s="18">
        <f>IF($E59&lt;&gt;"",$E59*(1+$I59+$H59)^COUNT($J$3:X$3),"")*X$2</f>
        <v>0</v>
      </c>
      <c r="Y59" s="18">
        <f>IF($E59&lt;&gt;"",$E59*(1+$I59+$H59)^COUNT($J$3:Y$3),"")*Y$2</f>
        <v>0</v>
      </c>
      <c r="Z59" s="18">
        <f>IF($E59&lt;&gt;"",$E59*(1+$I59+$H59)^COUNT($J$3:Z$3),"")*Z$2</f>
        <v>0</v>
      </c>
      <c r="AA59" s="18">
        <f>IF($E59&lt;&gt;"",$E59*(1+$I59+$H59)^COUNT($J$3:AA$3),"")*AA$2</f>
        <v>0</v>
      </c>
      <c r="AB59" s="18">
        <f>IF($E59&lt;&gt;"",$E59*(1+$I59+$H59)^COUNT($J$3:AB$3),"")*AB$2</f>
        <v>0</v>
      </c>
      <c r="AC59" s="18">
        <f>IF($E59&lt;&gt;"",$E59*(1+$I59+$H59)^COUNT($J$3:AC$3),"")*AC$2</f>
        <v>0</v>
      </c>
      <c r="AD59" s="18">
        <f>IF($E59&lt;&gt;"",$E59*(1+$I59+$H59)^COUNT($J$3:AD$3),"")*AD$2</f>
        <v>0</v>
      </c>
      <c r="AE59" s="18">
        <f>IF($E59&lt;&gt;"",$E59*(1+$I59+$H59)^COUNT($J$3:AE$3),"")*AE$2</f>
        <v>0</v>
      </c>
      <c r="AF59" s="18">
        <f>IF($E59&lt;&gt;"",$E59*(1+$I59+$H59)^COUNT($J$3:AF$3),"")*AF$2</f>
        <v>0</v>
      </c>
      <c r="AG59" s="18">
        <f>IF($E59&lt;&gt;"",$E59*(1+$I59+$H59)^COUNT($J$3:AG$3),"")*AG$2</f>
        <v>0</v>
      </c>
      <c r="AH59" s="18">
        <f>IF($E59&lt;&gt;"",$E59*(1+$I59+$H59)^COUNT($J$3:AH$3),"")*AH$2</f>
        <v>0</v>
      </c>
    </row>
    <row r="60" spans="3:34" ht="16.2" thickBot="1">
      <c r="C60" s="314"/>
      <c r="D60" s="304" t="s">
        <v>483</v>
      </c>
      <c r="E60" s="307">
        <v>104040</v>
      </c>
      <c r="F60" s="564">
        <f>'Summary Detail'!G17</f>
        <v>331214.37502212374</v>
      </c>
      <c r="G60" s="61">
        <f t="shared" si="0"/>
        <v>1306305.3277228933</v>
      </c>
      <c r="H60" s="316">
        <v>0.03</v>
      </c>
      <c r="I60" s="316">
        <v>7.0000000000000001E-3</v>
      </c>
      <c r="J60" s="18">
        <f>IF($E60&lt;&gt;"",$E60*(1+H60+I60)^COUNT($J$3:J$3),"")*J$2</f>
        <v>0</v>
      </c>
      <c r="K60" s="18">
        <f>IF($E60&lt;&gt;"",$E60*(1+$I60+$H60)^COUNT($J$3:K$3),"")*K$2</f>
        <v>27970.347689999995</v>
      </c>
      <c r="L60" s="18">
        <f>IF($E60&lt;&gt;"",$E60*(1+$I60+$H60)^COUNT($J$3:L$3),"")*L$2</f>
        <v>58010.501109059987</v>
      </c>
      <c r="M60" s="18">
        <f>IF($E60&lt;&gt;"",$E60*(1+$I60+$H60)^COUNT($J$3:M$3),"")*M$2</f>
        <v>90235.334475142809</v>
      </c>
      <c r="N60" s="18">
        <f>IF($E60&lt;&gt;"",$E60*(1+$I60+$H60)^COUNT($J$3:N$3),"")*N$2</f>
        <v>124765.38913429744</v>
      </c>
      <c r="O60" s="18">
        <f>IF($E60&lt;&gt;"",$E60*(1+$I60+$H60)^COUNT($J$3:O$3),"")*O$2</f>
        <v>129381.70853226644</v>
      </c>
      <c r="P60" s="18">
        <f>IF($E60&lt;&gt;"",$E60*(1+$I60+$H60)^COUNT($J$3:P$3),"")*P$2</f>
        <v>134168.8317479603</v>
      </c>
      <c r="Q60" s="18">
        <f>IF($E60&lt;&gt;"",$E60*(1+$I60+$H60)^COUNT($J$3:Q$3),"")*Q$2</f>
        <v>139133.07852263481</v>
      </c>
      <c r="R60" s="18">
        <f>IF($E60&lt;&gt;"",$E60*(1+$I60+$H60)^COUNT($J$3:R$3),"")*R$2</f>
        <v>144281.00242797227</v>
      </c>
      <c r="S60" s="18">
        <f>IF($E60&lt;&gt;"",$E60*(1+$I60+$H60)^COUNT($J$3:S$3),"")*S$2</f>
        <v>149619.39951780724</v>
      </c>
      <c r="T60" s="18">
        <f>IF($E60&lt;&gt;"",$E60*(1+$I60+$H60)^COUNT($J$3:T$3),"")*T$2</f>
        <v>155155.31729996612</v>
      </c>
      <c r="U60" s="18">
        <f>IF($E60&lt;&gt;"",$E60*(1+$I60+$H60)^COUNT($J$3:U$3),"")*U$2</f>
        <v>160896.06404006481</v>
      </c>
      <c r="V60" s="18">
        <f>IF($E60&lt;&gt;"",$E60*(1+$I60+$H60)^COUNT($J$3:V$3),"")*V$2</f>
        <v>166849.21840954723</v>
      </c>
      <c r="W60" s="18">
        <f>IF($E60&lt;&gt;"",$E60*(1+$I60+$H60)^COUNT($J$3:W$3),"")*W$2</f>
        <v>173022.63949070044</v>
      </c>
      <c r="X60" s="18">
        <f>IF($E60&lt;&gt;"",$E60*(1+$I60+$H60)^COUNT($J$3:X$3),"")*X$2</f>
        <v>179424.47715185635</v>
      </c>
      <c r="Y60" s="18">
        <f>IF($E60&lt;&gt;"",$E60*(1+$I60+$H60)^COUNT($J$3:Y$3),"")*Y$2</f>
        <v>186063.18280647503</v>
      </c>
      <c r="Z60" s="18">
        <f>IF($E60&lt;&gt;"",$E60*(1+$I60+$H60)^COUNT($J$3:Z$3),"")*Z$2</f>
        <v>192947.52057031458</v>
      </c>
      <c r="AA60" s="18">
        <f>IF($E60&lt;&gt;"",$E60*(1+$I60+$H60)^COUNT($J$3:AA$3),"")*AA$2</f>
        <v>200086.57883141621</v>
      </c>
      <c r="AB60" s="18">
        <f>IF($E60&lt;&gt;"",$E60*(1+$I60+$H60)^COUNT($J$3:AB$3),"")*AB$2</f>
        <v>207489.78224817861</v>
      </c>
      <c r="AC60" s="18">
        <f>IF($E60&lt;&gt;"",$E60*(1+$I60+$H60)^COUNT($J$3:AC$3),"")*AC$2</f>
        <v>161375.17814352087</v>
      </c>
      <c r="AD60" s="18">
        <f>IF($E60&lt;&gt;"",$E60*(1+$I60+$H60)^COUNT($J$3:AD$3),"")*AD$2</f>
        <v>55782.01991161039</v>
      </c>
      <c r="AE60" s="18">
        <f>IF($E60&lt;&gt;"",$E60*(1+$I60+$H60)^COUNT($J$3:AE$3),"")*AE$2</f>
        <v>0</v>
      </c>
      <c r="AF60" s="18">
        <f>IF($E60&lt;&gt;"",$E60*(1+$I60+$H60)^COUNT($J$3:AF$3),"")*AF$2</f>
        <v>0</v>
      </c>
      <c r="AG60" s="18">
        <f>IF($E60&lt;&gt;"",$E60*(1+$I60+$H60)^COUNT($J$3:AG$3),"")*AG$2</f>
        <v>0</v>
      </c>
      <c r="AH60" s="18">
        <f>IF($E60&lt;&gt;"",$E60*(1+$I60+$H60)^COUNT($J$3:AH$3),"")*AH$2</f>
        <v>0</v>
      </c>
    </row>
    <row r="61" spans="3:34">
      <c r="G61" s="61">
        <f>SUM(G4:G60)</f>
        <v>191754288.18099785</v>
      </c>
    </row>
  </sheetData>
  <autoFilter ref="K3:AH6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39997558519241921"/>
  </sheetPr>
  <dimension ref="B2:B12"/>
  <sheetViews>
    <sheetView workbookViewId="0"/>
  </sheetViews>
  <sheetFormatPr defaultRowHeight="14.4"/>
  <cols>
    <col min="1" max="1" width="6" customWidth="1"/>
  </cols>
  <sheetData>
    <row r="2" spans="2:2">
      <c r="B2" s="47" t="s">
        <v>813</v>
      </c>
    </row>
    <row r="3" spans="2:2">
      <c r="B3" s="47" t="s">
        <v>814</v>
      </c>
    </row>
    <row r="4" spans="2:2">
      <c r="B4" s="47" t="s">
        <v>815</v>
      </c>
    </row>
    <row r="5" spans="2:2" s="47" customFormat="1">
      <c r="B5" s="47" t="s">
        <v>1054</v>
      </c>
    </row>
    <row r="6" spans="2:2">
      <c r="B6" s="47" t="s">
        <v>816</v>
      </c>
    </row>
    <row r="7" spans="2:2">
      <c r="B7" t="s">
        <v>817</v>
      </c>
    </row>
    <row r="8" spans="2:2">
      <c r="B8" t="s">
        <v>818</v>
      </c>
    </row>
    <row r="9" spans="2:2">
      <c r="B9" t="s">
        <v>820</v>
      </c>
    </row>
    <row r="10" spans="2:2">
      <c r="B10" t="s">
        <v>819</v>
      </c>
    </row>
    <row r="11" spans="2:2">
      <c r="B11" t="s">
        <v>821</v>
      </c>
    </row>
    <row r="12" spans="2:2">
      <c r="B12" t="s">
        <v>830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p:properties xmlns:p="http://schemas.microsoft.com/office/2006/metadata/properties" xmlns:xsi="http://www.w3.org/2001/XMLSchema-instance">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2020-10-30T07:00:00+00:00</OpenedDate>
    <SignificantOrder xmlns="dc463f71-b30c-4ab2-9473-d307f9d35888">false</SignificantOrder>
    <Date1 xmlns="dc463f71-b30c-4ab2-9473-d307f9d35888">2020-10-30T07:00:00+00:00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200900</DocketNumber>
    <DelegatedOrder xmlns="dc463f71-b30c-4ab2-9473-d307f9d35888">false</Delegated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EA77B5ED84937743973E7F67CD421E1E" ma:contentTypeVersion="52" ma:contentTypeDescription="" ma:contentTypeScope="" ma:versionID="5c3423d3119d0c9e52915902aa2dcee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4E8AD0-47E1-4848-885F-CF896481FB49}"/>
</file>

<file path=customXml/itemProps2.xml><?xml version="1.0" encoding="utf-8"?>
<ds:datastoreItem xmlns:ds="http://schemas.openxmlformats.org/officeDocument/2006/customXml" ds:itemID="{DC07C986-B15B-4D0A-B6FB-98CD8436F61E}">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cee72a49-0225-498e-9094-e3b3c613a582"/>
    <ds:schemaRef ds:uri="http://www.w3.org/XML/1998/namespace"/>
    <ds:schemaRef ds:uri="http://purl.org/dc/dcmitype/"/>
  </ds:schemaRefs>
</ds:datastoreItem>
</file>

<file path=customXml/itemProps3.xml><?xml version="1.0" encoding="utf-8"?>
<ds:datastoreItem xmlns:ds="http://schemas.openxmlformats.org/officeDocument/2006/customXml" ds:itemID="{9BD0CF5F-C5C4-4959-8F82-2B4A048CC9E8}">
  <ds:schemaRefs>
    <ds:schemaRef ds:uri="http://schemas.microsoft.com/sharepoint/v3/contenttype/forms"/>
  </ds:schemaRefs>
</ds:datastoreItem>
</file>

<file path=customXml/itemProps4.xml><?xml version="1.0" encoding="utf-8"?>
<ds:datastoreItem xmlns:ds="http://schemas.openxmlformats.org/officeDocument/2006/customXml" ds:itemID="{6808EB2F-F635-4805-96A6-FE06BACFFC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10</vt:i4>
      </vt:variant>
    </vt:vector>
  </HeadingPairs>
  <TitlesOfParts>
    <vt:vector size="59" baseType="lpstr">
      <vt:lpstr>FinancialModel</vt:lpstr>
      <vt:lpstr>Sheet1</vt:lpstr>
      <vt:lpstr>DepreciationSchForExistingMeter</vt:lpstr>
      <vt:lpstr>CostBenefitInputs</vt:lpstr>
      <vt:lpstr>SteveCarrozoInputs</vt:lpstr>
      <vt:lpstr>O&amp;M Modeled In Benefits</vt:lpstr>
      <vt:lpstr>PriorCustomerBenefits</vt:lpstr>
      <vt:lpstr>PriorOperationalBenefits</vt:lpstr>
      <vt:lpstr>Assumptions</vt:lpstr>
      <vt:lpstr>What was Adjusted</vt:lpstr>
      <vt:lpstr>MasterTimeline</vt:lpstr>
      <vt:lpstr>NetRevReqPerMeter</vt:lpstr>
      <vt:lpstr>Business Case Tables</vt:lpstr>
      <vt:lpstr>Summary</vt:lpstr>
      <vt:lpstr>Adjustment</vt:lpstr>
      <vt:lpstr>Revenue Requirement Reductions</vt:lpstr>
      <vt:lpstr>Customer Direct Benefits</vt:lpstr>
      <vt:lpstr>Summary Detail</vt:lpstr>
      <vt:lpstr>Summary_RealizationSchedule</vt:lpstr>
      <vt:lpstr>Eliminate Regular Meter Reading</vt:lpstr>
      <vt:lpstr>Reduce Special Meter Reading</vt:lpstr>
      <vt:lpstr>Net Metering</vt:lpstr>
      <vt:lpstr>Customer Meter Base Repairs</vt:lpstr>
      <vt:lpstr>Natural Gas Meter Module Refres</vt:lpstr>
      <vt:lpstr>Meter Salvage Value</vt:lpstr>
      <vt:lpstr>Local Economy Jobs</vt:lpstr>
      <vt:lpstr>Open Close Transfer</vt:lpstr>
      <vt:lpstr>Credit Collections Connections</vt:lpstr>
      <vt:lpstr>After-Hours Fees</vt:lpstr>
      <vt:lpstr>Earlier Outage Notification</vt:lpstr>
      <vt:lpstr>More Rapid Restoration</vt:lpstr>
      <vt:lpstr>Reduced Customer Calls</vt:lpstr>
      <vt:lpstr>Avoided Single Lights Out</vt:lpstr>
      <vt:lpstr>Reduced Major Storms Cost</vt:lpstr>
      <vt:lpstr>Conservation Voltage Reduction</vt:lpstr>
      <vt:lpstr>Customer Energy Efficiency</vt:lpstr>
      <vt:lpstr>Behavioral Energy Efficiency </vt:lpstr>
      <vt:lpstr>Grid-Interactive Efficient Bldg</vt:lpstr>
      <vt:lpstr>Theft and Diversion</vt:lpstr>
      <vt:lpstr>Unbilled Usage</vt:lpstr>
      <vt:lpstr>Slow Failed Meters</vt:lpstr>
      <vt:lpstr>Stopped Meters</vt:lpstr>
      <vt:lpstr>Partial Power</vt:lpstr>
      <vt:lpstr>Estimated Bills</vt:lpstr>
      <vt:lpstr>Bill Inquiries</vt:lpstr>
      <vt:lpstr>Billing Analysis</vt:lpstr>
      <vt:lpstr>Rebilling</vt:lpstr>
      <vt:lpstr>Retail Load Analysis</vt:lpstr>
      <vt:lpstr>Meter Sampling</vt:lpstr>
      <vt:lpstr>FinancialModel!ASSUME</vt:lpstr>
      <vt:lpstr>FinancialModel!BILLINGS</vt:lpstr>
      <vt:lpstr>FinancialModel!OANDM</vt:lpstr>
      <vt:lpstr>Adjustment!Print_Area</vt:lpstr>
      <vt:lpstr>'Customer Direct Benefits'!Print_Area</vt:lpstr>
      <vt:lpstr>FinancialModel!Print_Area</vt:lpstr>
      <vt:lpstr>'Revenue Requirement Reductions'!Print_Area</vt:lpstr>
      <vt:lpstr>'Summary Detail'!Print_Area</vt:lpstr>
      <vt:lpstr>FinancialModel!REVREQ</vt:lpstr>
      <vt:lpstr>FinancialModel!SUPPL</vt:lpstr>
    </vt:vector>
  </TitlesOfParts>
  <Company>Avista 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tzmj9b</dc:creator>
  <cp:lastModifiedBy>Pluth, Jeanne</cp:lastModifiedBy>
  <cp:lastPrinted>2020-10-06T13:48:12Z</cp:lastPrinted>
  <dcterms:created xsi:type="dcterms:W3CDTF">2015-11-24T01:23:41Z</dcterms:created>
  <dcterms:modified xsi:type="dcterms:W3CDTF">2020-10-06T13:50:13Z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0x0101006E56B4D1795A2E4DB2F0B01679ED314A00EA77B5ED84937743973E7F67CD421E1E</vt:lpwstr>
  </property>
  <property fmtid="{D5CDD505-2E9C-101B-9397-08002B2CF9AE}" pid="3" name="ESRI_WORKBOOK_ID">
    <vt:lpwstr>37b443059f8a4badbcc7a91e22b2e59e</vt:lpwstr>
  </property>
  <property fmtid="{D5CDD505-2E9C-101B-9397-08002B2CF9AE}" pid="4" name="_docset_NoMedatataSyncRequired">
    <vt:lpwstr>False</vt:lpwstr>
  </property>
  <property fmtid="{D5CDD505-2E9C-101B-9397-08002B2CF9AE}" pid="5" name="IsEFSEC">
    <vt:bool>false</vt:bool>
  </property>
</Properties>
</file>